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mc:AlternateContent xmlns:mc="http://schemas.openxmlformats.org/markup-compatibility/2006">
    <mc:Choice Requires="x15">
      <x15ac:absPath xmlns:x15ac="http://schemas.microsoft.com/office/spreadsheetml/2010/11/ac" url="C:\Users\dparrado\Desktop\"/>
    </mc:Choice>
  </mc:AlternateContent>
  <xr:revisionPtr revIDLastSave="0" documentId="8_{65CE50E2-490D-4362-B2CE-8E9CC342AD04}" xr6:coauthVersionLast="36" xr6:coauthVersionMax="36" xr10:uidLastSave="{00000000-0000-0000-0000-000000000000}"/>
  <bookViews>
    <workbookView xWindow="0" yWindow="0" windowWidth="17970" windowHeight="5355" tabRatio="772" firstSheet="1" activeTab="1" xr2:uid="{00000000-000D-0000-FFFF-FFFF00000000}"/>
  </bookViews>
  <sheets>
    <sheet name="INSTRUCCIONES" sheetId="4" r:id="rId1"/>
    <sheet name="MAPA DE RIESGOS" sheetId="2" r:id="rId2"/>
    <sheet name="IMPACTO CORRUPCIÓN" sheetId="7" r:id="rId3"/>
    <sheet name="Listados Datos" sheetId="13" state="hidden" r:id="rId4"/>
    <sheet name="Matriz Calor Inherente RGyRSI" sheetId="20" r:id="rId5"/>
    <sheet name="Matriz Calor Residual RGyRSI" sheetId="21" r:id="rId6"/>
    <sheet name="CONTEXTO EXT, INT Y PROC" sheetId="34" r:id="rId7"/>
    <sheet name="Inventario de activos de inf." sheetId="30" state="hidden" r:id="rId8"/>
    <sheet name="Amanezas y Vulnera Seg. Digital" sheetId="26" r:id="rId9"/>
    <sheet name="Anexo A Seg. Dig" sheetId="27" r:id="rId10"/>
    <sheet name="Tabla Probabilidad" sheetId="6" r:id="rId11"/>
    <sheet name="Tabla Impacto" sheetId="8" r:id="rId12"/>
    <sheet name="IMPACTO SEG D" sheetId="18" r:id="rId13"/>
    <sheet name="PROBABILIDAD R. CORRUPCIÓN" sheetId="22" r:id="rId14"/>
    <sheet name="Tabla Valoración controles" sheetId="25" r:id="rId15"/>
    <sheet name="VALORACIÓN DEL RIESGO DE CORRUP" sheetId="24" r:id="rId16"/>
    <sheet name="Clases de Riesgos" sheetId="5" r:id="rId17"/>
    <sheet name="EJEMPLO CONTROLES" sheetId="11" r:id="rId18"/>
    <sheet name="OPCIONES DE MANEJO DEL RIESGO" sheetId="12" r:id="rId19"/>
  </sheets>
  <externalReferences>
    <externalReference r:id="rId20"/>
    <externalReference r:id="rId21"/>
  </externalReferences>
  <definedNames>
    <definedName name="_xlnm._FilterDatabase" localSheetId="6" hidden="1">'CONTEXTO EXT, INT Y PROC'!$A$5:$H$27</definedName>
    <definedName name="_xlnm._FilterDatabase" localSheetId="7" hidden="1">'Inventario de activos de inf.'!$A$3:$AI$3</definedName>
    <definedName name="_xlnm._FilterDatabase" localSheetId="1" hidden="1">'MAPA DE RIESGOS'!$A$9:$CK$615</definedName>
    <definedName name="APLICACIÓN" localSheetId="6">'[1]Listas Nuevas'!$R$2:$R$4</definedName>
    <definedName name="APLICACIÓN" localSheetId="7">#REF!</definedName>
    <definedName name="APLICACIÓN">#REF!</definedName>
    <definedName name="_xlnm.Print_Area" localSheetId="8">'Amanezas y Vulnera Seg. Digital'!$A$1:$B$64</definedName>
    <definedName name="_xlnm.Print_Area" localSheetId="16">'Clases de Riesgos'!$A$1:$D$11</definedName>
    <definedName name="_xlnm.Print_Area" localSheetId="6">'CONTEXTO EXT, INT Y PROC'!$A$1:$J$38</definedName>
    <definedName name="_xlnm.Print_Area" localSheetId="17">'EJEMPLO CONTROLES'!$A$1:$G$27</definedName>
    <definedName name="_xlnm.Print_Area" localSheetId="2">'IMPACTO CORRUPCIÓN'!$A$1:$G$465</definedName>
    <definedName name="_xlnm.Print_Area" localSheetId="0">INSTRUCCIONES!$A$1:$K$75</definedName>
    <definedName name="_xlnm.Print_Area" localSheetId="7">'Inventario de activos de inf.'!$A$1:$AG$352</definedName>
    <definedName name="_xlnm.Print_Area" localSheetId="1">'MAPA DE RIESGOS'!$A$1:$BU$615</definedName>
    <definedName name="_xlnm.Print_Area" localSheetId="18">'OPCIONES DE MANEJO DEL RIESGO'!$A$1:$D$11</definedName>
    <definedName name="_xlnm.Print_Area" localSheetId="13">'PROBABILIDAD R. CORRUPCIÓN'!$A$1:$F$9</definedName>
    <definedName name="_xlnm.Print_Area" localSheetId="11">'Tabla Impacto'!$A$1:$E$10</definedName>
    <definedName name="_xlnm.Print_Area" localSheetId="10">'Tabla Probabilidad'!$A$1:$E$10</definedName>
    <definedName name="_xlnm.Print_Area" localSheetId="15">'VALORACIÓN DEL RIESGO DE CORRUP'!$A$1:$H$14</definedName>
    <definedName name="CID" localSheetId="6">'[1]Listas Nuevas'!$AM$3:$AM$9</definedName>
    <definedName name="CID" localSheetId="7">#REF!</definedName>
    <definedName name="CID">#REF!</definedName>
    <definedName name="clasificaciónriesgos" localSheetId="6">#REF!</definedName>
    <definedName name="clasificaciónriesgos" localSheetId="17">#REF!</definedName>
    <definedName name="clasificaciónriesgos" localSheetId="7">#REF!</definedName>
    <definedName name="clasificaciónriesgos" localSheetId="18">#REF!</definedName>
    <definedName name="clasificaciónriesgos" localSheetId="11">#REF!</definedName>
    <definedName name="clasificaciónriesgos" localSheetId="15">#REF!</definedName>
    <definedName name="clasificaciónriesgos">#REF!</definedName>
    <definedName name="códigos" localSheetId="6">#REF!</definedName>
    <definedName name="códigos" localSheetId="17">#REF!</definedName>
    <definedName name="códigos" localSheetId="7">#REF!</definedName>
    <definedName name="códigos" localSheetId="18">#REF!</definedName>
    <definedName name="códigos" localSheetId="11">#REF!</definedName>
    <definedName name="códigos" localSheetId="15">#REF!</definedName>
    <definedName name="códigos">#REF!</definedName>
    <definedName name="Contexto_Externo" localSheetId="6">'[1]Listas Nuevas'!$A$2:$A$7</definedName>
    <definedName name="Contexto_Externo" localSheetId="7">#REF!</definedName>
    <definedName name="Contexto_Externo">#REF!</definedName>
    <definedName name="Contexto_Interno" localSheetId="6">'[1]Listas Nuevas'!$B$2:$B$7</definedName>
    <definedName name="Contexto_Interno" localSheetId="7">#REF!</definedName>
    <definedName name="Contexto_Interno">#REF!</definedName>
    <definedName name="Contexto_Proceso" localSheetId="6">'[1]Listas Nuevas'!$C$2:$C$8</definedName>
    <definedName name="Contexto_Proceso" localSheetId="7">#REF!</definedName>
    <definedName name="Contexto_Proceso">#REF!</definedName>
    <definedName name="Direccionamiento_Estratégico" localSheetId="6">#REF!</definedName>
    <definedName name="Direccionamiento_Estratégico" localSheetId="17">#REF!</definedName>
    <definedName name="Direccionamiento_Estratégico" localSheetId="7">#REF!</definedName>
    <definedName name="Direccionamiento_Estratégico" localSheetId="18">#REF!</definedName>
    <definedName name="Direccionamiento_Estratégico" localSheetId="11">#REF!</definedName>
    <definedName name="Direccionamiento_Estratégico" localSheetId="15">#REF!</definedName>
    <definedName name="Direccionamiento_Estratégico">#REF!</definedName>
    <definedName name="económicos" localSheetId="6">#REF!</definedName>
    <definedName name="económicos" localSheetId="17">#REF!</definedName>
    <definedName name="económicos" localSheetId="7">#REF!</definedName>
    <definedName name="económicos" localSheetId="18">#REF!</definedName>
    <definedName name="económicos" localSheetId="11">#REF!</definedName>
    <definedName name="económicos" localSheetId="15">#REF!</definedName>
    <definedName name="económicos">#REF!</definedName>
    <definedName name="EJECUCIÓN" localSheetId="6">'[1]Listas Nuevas'!$T$2:$T$4</definedName>
    <definedName name="EJECUCIÓN" localSheetId="7">#REF!</definedName>
    <definedName name="EJECUCIÓN">#REF!</definedName>
    <definedName name="externo" localSheetId="6">#REF!</definedName>
    <definedName name="externo" localSheetId="17">#REF!</definedName>
    <definedName name="externo" localSheetId="7">#REF!</definedName>
    <definedName name="externo" localSheetId="18">#REF!</definedName>
    <definedName name="externo" localSheetId="11">#REF!</definedName>
    <definedName name="externo" localSheetId="15">#REF!</definedName>
    <definedName name="externo">#REF!</definedName>
    <definedName name="externos2" localSheetId="6">#REF!</definedName>
    <definedName name="externos2" localSheetId="17">#REF!</definedName>
    <definedName name="externos2" localSheetId="7">#REF!</definedName>
    <definedName name="externos2" localSheetId="18">#REF!</definedName>
    <definedName name="externos2" localSheetId="11">#REF!</definedName>
    <definedName name="externos2" localSheetId="15">#REF!</definedName>
    <definedName name="externos2">#REF!</definedName>
    <definedName name="factores" localSheetId="6">#REF!</definedName>
    <definedName name="factores" localSheetId="17">#REF!</definedName>
    <definedName name="factores" localSheetId="7">#REF!</definedName>
    <definedName name="factores" localSheetId="18">#REF!</definedName>
    <definedName name="factores" localSheetId="11">#REF!</definedName>
    <definedName name="factores" localSheetId="15">#REF!</definedName>
    <definedName name="factores">#REF!</definedName>
    <definedName name="FRECUENCIA" localSheetId="6">'[1]Listas Nuevas'!$L$2:$L$6</definedName>
    <definedName name="FRECUENCIA" localSheetId="7">#REF!</definedName>
    <definedName name="FRECUENCIA">#REF!</definedName>
    <definedName name="impacto" localSheetId="6">#REF!</definedName>
    <definedName name="impacto" localSheetId="17">#REF!</definedName>
    <definedName name="impacto" localSheetId="7">#REF!</definedName>
    <definedName name="impacto" localSheetId="18">#REF!</definedName>
    <definedName name="impacto" localSheetId="11">#REF!</definedName>
    <definedName name="impacto" localSheetId="15">#REF!</definedName>
    <definedName name="impacto">#REF!</definedName>
    <definedName name="impactoco" localSheetId="6">#REF!</definedName>
    <definedName name="impactoco" localSheetId="17">#REF!</definedName>
    <definedName name="impactoco" localSheetId="7">#REF!</definedName>
    <definedName name="impactoco" localSheetId="18">#REF!</definedName>
    <definedName name="impactoco" localSheetId="11">#REF!</definedName>
    <definedName name="impactoco" localSheetId="15">#REF!</definedName>
    <definedName name="impactoco">#REF!</definedName>
    <definedName name="infraestructura" localSheetId="6">#REF!</definedName>
    <definedName name="infraestructura" localSheetId="17">#REF!</definedName>
    <definedName name="infraestructura" localSheetId="7">#REF!</definedName>
    <definedName name="infraestructura" localSheetId="18">#REF!</definedName>
    <definedName name="infraestructura" localSheetId="11">#REF!</definedName>
    <definedName name="infraestructura" localSheetId="15">#REF!</definedName>
    <definedName name="infraestructura">#REF!</definedName>
    <definedName name="interno" localSheetId="6">#REF!</definedName>
    <definedName name="interno" localSheetId="17">#REF!</definedName>
    <definedName name="interno" localSheetId="7">#REF!</definedName>
    <definedName name="interno" localSheetId="18">#REF!</definedName>
    <definedName name="interno" localSheetId="11">#REF!</definedName>
    <definedName name="interno" localSheetId="15">#REF!</definedName>
    <definedName name="interno">#REF!</definedName>
    <definedName name="macroprocesos" localSheetId="6">#REF!</definedName>
    <definedName name="macroprocesos" localSheetId="17">#REF!</definedName>
    <definedName name="macroprocesos" localSheetId="7">#REF!</definedName>
    <definedName name="macroprocesos" localSheetId="18">#REF!</definedName>
    <definedName name="macroprocesos" localSheetId="11">#REF!</definedName>
    <definedName name="macroprocesos" localSheetId="15">#REF!</definedName>
    <definedName name="macroprocesos">#REF!</definedName>
    <definedName name="medio_ambientales" localSheetId="6">#REF!</definedName>
    <definedName name="medio_ambientales" localSheetId="17">#REF!</definedName>
    <definedName name="medio_ambientales" localSheetId="7">#REF!</definedName>
    <definedName name="medio_ambientales" localSheetId="18">#REF!</definedName>
    <definedName name="medio_ambientales" localSheetId="11">#REF!</definedName>
    <definedName name="medio_ambientales" localSheetId="15">#REF!</definedName>
    <definedName name="medio_ambientales">#REF!</definedName>
    <definedName name="personal" localSheetId="6">#REF!</definedName>
    <definedName name="personal" localSheetId="17">#REF!</definedName>
    <definedName name="personal" localSheetId="7">#REF!</definedName>
    <definedName name="personal" localSheetId="18">#REF!</definedName>
    <definedName name="personal" localSheetId="11">#REF!</definedName>
    <definedName name="personal" localSheetId="15">#REF!</definedName>
    <definedName name="personal">#REF!</definedName>
    <definedName name="políticos" localSheetId="6">#REF!</definedName>
    <definedName name="políticos" localSheetId="17">#REF!</definedName>
    <definedName name="políticos" localSheetId="7">#REF!</definedName>
    <definedName name="políticos" localSheetId="18">#REF!</definedName>
    <definedName name="políticos" localSheetId="11">#REF!</definedName>
    <definedName name="políticos" localSheetId="15">#REF!</definedName>
    <definedName name="políticos">#REF!</definedName>
    <definedName name="probabilidad" localSheetId="6">#REF!</definedName>
    <definedName name="probabilidad" localSheetId="17">#REF!</definedName>
    <definedName name="probabilidad" localSheetId="7">#REF!</definedName>
    <definedName name="probabilidad" localSheetId="18">#REF!</definedName>
    <definedName name="probabilidad" localSheetId="11">#REF!</definedName>
    <definedName name="probabilidad" localSheetId="15">#REF!</definedName>
    <definedName name="probabilidad">#REF!</definedName>
    <definedName name="PROCESO" localSheetId="6">'[1]Listas Nuevas'!$AR$3:$AR$23</definedName>
    <definedName name="proceso" localSheetId="17">#REF!</definedName>
    <definedName name="proceso" localSheetId="7">#REF!</definedName>
    <definedName name="proceso" localSheetId="18">#REF!</definedName>
    <definedName name="proceso" localSheetId="11">#REF!</definedName>
    <definedName name="proceso" localSheetId="15">#REF!</definedName>
    <definedName name="proceso">#REF!</definedName>
    <definedName name="procesos" localSheetId="6">#REF!</definedName>
    <definedName name="procesos" localSheetId="17">#REF!</definedName>
    <definedName name="procesos" localSheetId="7">#REF!</definedName>
    <definedName name="procesos" localSheetId="18">#REF!</definedName>
    <definedName name="procesos" localSheetId="11">#REF!</definedName>
    <definedName name="procesos" localSheetId="15">#REF!</definedName>
    <definedName name="procesos">#REF!</definedName>
    <definedName name="Riesgo_de_Corrupción" localSheetId="6">'[1]Listas Nuevas'!$H$10:$J$10</definedName>
    <definedName name="Riesgo_de_Corrupción" localSheetId="7">#REF!</definedName>
    <definedName name="Riesgo_de_Corrupción">#REF!</definedName>
    <definedName name="Riesgo_General" localSheetId="6">'[1]Listas Nuevas'!$F$11:$J$11</definedName>
    <definedName name="Riesgo_General" localSheetId="7">#REF!</definedName>
    <definedName name="Riesgo_General">#REF!</definedName>
    <definedName name="sociales" localSheetId="6">#REF!</definedName>
    <definedName name="sociales" localSheetId="17">#REF!</definedName>
    <definedName name="sociales" localSheetId="7">#REF!</definedName>
    <definedName name="sociales" localSheetId="18">#REF!</definedName>
    <definedName name="sociales" localSheetId="11">#REF!</definedName>
    <definedName name="sociales" localSheetId="15">#REF!</definedName>
    <definedName name="sociales">#REF!</definedName>
    <definedName name="tecnología" localSheetId="6">#REF!</definedName>
    <definedName name="tecnología" localSheetId="17">#REF!</definedName>
    <definedName name="tecnología" localSheetId="7">#REF!</definedName>
    <definedName name="tecnología" localSheetId="18">#REF!</definedName>
    <definedName name="tecnología" localSheetId="11">#REF!</definedName>
    <definedName name="tecnología" localSheetId="15">#REF!</definedName>
    <definedName name="tecnología">#REF!</definedName>
    <definedName name="tecnológicos" localSheetId="6">#REF!</definedName>
    <definedName name="tecnológicos" localSheetId="17">#REF!</definedName>
    <definedName name="tecnológicos" localSheetId="7">#REF!</definedName>
    <definedName name="tecnológicos" localSheetId="18">#REF!</definedName>
    <definedName name="tecnológicos" localSheetId="11">#REF!</definedName>
    <definedName name="tecnológicos" localSheetId="15">#REF!</definedName>
    <definedName name="tecnológicos">#REF!</definedName>
    <definedName name="TIPO_CONTROL" localSheetId="6">'[1]Listas Nuevas'!$P$2:$P$3</definedName>
    <definedName name="TIPO_CONTROL" localSheetId="7">#REF!</definedName>
    <definedName name="TIPO_CONTROL">#REF!</definedName>
    <definedName name="TIPO_RIESGO" localSheetId="6">'[1]Listas Nuevas'!#REF!</definedName>
    <definedName name="TIPO_RIESGO" localSheetId="7">#REF!</definedName>
    <definedName name="TIPO_RIESGO">#REF!</definedName>
    <definedName name="TIPOLOGÍA" localSheetId="6">'[1]Listas Nuevas'!$E$2:$E$11</definedName>
    <definedName name="TIPOLOGÍA" localSheetId="7">#REF!</definedName>
    <definedName name="TIPOLOGÍA">#REF!</definedName>
    <definedName name="_xlnm.Print_Titles" localSheetId="6">'CONTEXTO EXT, INT Y PROC'!$1:$6</definedName>
    <definedName name="_xlnm.Print_Titles" localSheetId="0">INSTRUCCIONES!$1:$3</definedName>
    <definedName name="_xlnm.Print_Titles" localSheetId="1">'MAPA DE RIESGOS'!$4:$9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J47" i="2" l="1"/>
  <c r="BJ46" i="2"/>
  <c r="BJ238" i="2" l="1"/>
  <c r="BJ226" i="2"/>
  <c r="BJ142" i="2" l="1"/>
  <c r="AO135" i="2" l="1"/>
  <c r="AQ135" i="2" s="1"/>
  <c r="AK135" i="2"/>
  <c r="AH135" i="2"/>
  <c r="AK134" i="2"/>
  <c r="AH134" i="2"/>
  <c r="AK133" i="2"/>
  <c r="AH133" i="2"/>
  <c r="AO134" i="2" s="1"/>
  <c r="AK132" i="2"/>
  <c r="AH132" i="2"/>
  <c r="AK131" i="2"/>
  <c r="AH131" i="2"/>
  <c r="AV130" i="2"/>
  <c r="AW130" i="2" s="1"/>
  <c r="AK130" i="2"/>
  <c r="AH130" i="2"/>
  <c r="AE130" i="2"/>
  <c r="Z130" i="2"/>
  <c r="Y130" i="2"/>
  <c r="V130" i="2"/>
  <c r="W130" i="2" s="1"/>
  <c r="M472" i="2"/>
  <c r="H10" i="2"/>
  <c r="CU174" i="21"/>
  <c r="CU173" i="21"/>
  <c r="CU172" i="21"/>
  <c r="CU171" i="21"/>
  <c r="CU170" i="21"/>
  <c r="CU169" i="21"/>
  <c r="CU168" i="21"/>
  <c r="CU167" i="21"/>
  <c r="CT174" i="21"/>
  <c r="CT173" i="21"/>
  <c r="CT172" i="21"/>
  <c r="CT171" i="21"/>
  <c r="CT170" i="21"/>
  <c r="CT169" i="21"/>
  <c r="CT168" i="21"/>
  <c r="CT167" i="21"/>
  <c r="CS174" i="21"/>
  <c r="CS173" i="21"/>
  <c r="CS172" i="21"/>
  <c r="CS171" i="21"/>
  <c r="CS170" i="21"/>
  <c r="CS169" i="21"/>
  <c r="CS168" i="21"/>
  <c r="CS167" i="21"/>
  <c r="CR174" i="21"/>
  <c r="CR173" i="21"/>
  <c r="CR172" i="21"/>
  <c r="CR171" i="21"/>
  <c r="CR170" i="21"/>
  <c r="CR169" i="21"/>
  <c r="CR168" i="21"/>
  <c r="CR167" i="21"/>
  <c r="CQ174" i="21"/>
  <c r="CQ173" i="21"/>
  <c r="CQ172" i="21"/>
  <c r="CQ171" i="21"/>
  <c r="CQ170" i="21"/>
  <c r="CQ169" i="21"/>
  <c r="CQ168" i="21"/>
  <c r="CP174" i="21"/>
  <c r="CP173" i="21"/>
  <c r="CP172" i="21"/>
  <c r="CP171" i="21"/>
  <c r="CP170" i="21"/>
  <c r="CP169" i="21"/>
  <c r="CP168" i="21"/>
  <c r="CO174" i="21"/>
  <c r="CO173" i="21"/>
  <c r="CO172" i="21"/>
  <c r="CO171" i="21"/>
  <c r="CO170" i="21"/>
  <c r="CO169" i="21"/>
  <c r="CO168" i="21"/>
  <c r="CN174" i="21"/>
  <c r="CN173" i="21"/>
  <c r="CN172" i="21"/>
  <c r="CN171" i="21"/>
  <c r="CN170" i="21"/>
  <c r="CN169" i="21"/>
  <c r="CN168" i="21"/>
  <c r="CM174" i="21"/>
  <c r="CM173" i="21"/>
  <c r="CM172" i="21"/>
  <c r="CM171" i="21"/>
  <c r="CM170" i="21"/>
  <c r="CM169" i="21"/>
  <c r="CM168" i="21"/>
  <c r="CL174" i="21"/>
  <c r="CL173" i="21"/>
  <c r="CL172" i="21"/>
  <c r="CL171" i="21"/>
  <c r="CL170" i="21"/>
  <c r="CL169" i="21"/>
  <c r="CL168" i="21"/>
  <c r="CK174" i="21"/>
  <c r="CK173" i="21"/>
  <c r="CK172" i="21"/>
  <c r="CK171" i="21"/>
  <c r="CK170" i="21"/>
  <c r="CK169" i="21"/>
  <c r="CK168" i="21"/>
  <c r="CJ174" i="21"/>
  <c r="CJ173" i="21"/>
  <c r="CJ172" i="21"/>
  <c r="CJ171" i="21"/>
  <c r="CJ170" i="21"/>
  <c r="CJ169" i="21"/>
  <c r="CJ168" i="21"/>
  <c r="CI175" i="21"/>
  <c r="CI174" i="21"/>
  <c r="CI173" i="21"/>
  <c r="CI172" i="21"/>
  <c r="CI171" i="21"/>
  <c r="CI170" i="21"/>
  <c r="CI169" i="21"/>
  <c r="CI168" i="21"/>
  <c r="CH175" i="21"/>
  <c r="CH174" i="21"/>
  <c r="CH173" i="21"/>
  <c r="CH172" i="21"/>
  <c r="CH171" i="21"/>
  <c r="CH170" i="21"/>
  <c r="CH169" i="21"/>
  <c r="CH168" i="21"/>
  <c r="CG175" i="21"/>
  <c r="CG174" i="21"/>
  <c r="CG173" i="21"/>
  <c r="CG172" i="21"/>
  <c r="CG171" i="21"/>
  <c r="CG170" i="21"/>
  <c r="CG169" i="21"/>
  <c r="CG168" i="21"/>
  <c r="CF175" i="21"/>
  <c r="CF174" i="21"/>
  <c r="CF173" i="21"/>
  <c r="CF172" i="21"/>
  <c r="CF171" i="21"/>
  <c r="CF170" i="21"/>
  <c r="CF169" i="21"/>
  <c r="CF168" i="21"/>
  <c r="CE175" i="21"/>
  <c r="CE174" i="21"/>
  <c r="CE173" i="21"/>
  <c r="CE172" i="21"/>
  <c r="CE171" i="21"/>
  <c r="CE170" i="21"/>
  <c r="CE169" i="21"/>
  <c r="CE168" i="21"/>
  <c r="CD175" i="21"/>
  <c r="CD174" i="21"/>
  <c r="CD173" i="21"/>
  <c r="CD172" i="21"/>
  <c r="CD171" i="21"/>
  <c r="CD170" i="21"/>
  <c r="CD169" i="21"/>
  <c r="CD168" i="21"/>
  <c r="CC174" i="21"/>
  <c r="CC173" i="21"/>
  <c r="CC172" i="21"/>
  <c r="CC171" i="21"/>
  <c r="CC170" i="21"/>
  <c r="CC169" i="21"/>
  <c r="CC168" i="21"/>
  <c r="CC167" i="21"/>
  <c r="CB174" i="21"/>
  <c r="CB173" i="21"/>
  <c r="CB172" i="21"/>
  <c r="CB171" i="21"/>
  <c r="CB170" i="21"/>
  <c r="CB169" i="21"/>
  <c r="CB168" i="21"/>
  <c r="CB167" i="21"/>
  <c r="CA174" i="21"/>
  <c r="CA173" i="21"/>
  <c r="CA172" i="21"/>
  <c r="CA171" i="21"/>
  <c r="CA170" i="21"/>
  <c r="CA169" i="21"/>
  <c r="CA168" i="21"/>
  <c r="CA167" i="21"/>
  <c r="BZ174" i="21"/>
  <c r="BZ173" i="21"/>
  <c r="BZ172" i="21"/>
  <c r="BZ171" i="21"/>
  <c r="BZ170" i="21"/>
  <c r="BZ169" i="21"/>
  <c r="BZ168" i="21"/>
  <c r="BZ167" i="21"/>
  <c r="BY174" i="21"/>
  <c r="BY173" i="21"/>
  <c r="BY172" i="21"/>
  <c r="BY171" i="21"/>
  <c r="BY170" i="21"/>
  <c r="BY169" i="21"/>
  <c r="BY168" i="21"/>
  <c r="BX174" i="21"/>
  <c r="BX173" i="21"/>
  <c r="BX172" i="21"/>
  <c r="BX171" i="21"/>
  <c r="BX170" i="21"/>
  <c r="BX169" i="21"/>
  <c r="BX168" i="21"/>
  <c r="BW174" i="21"/>
  <c r="BW173" i="21"/>
  <c r="BW172" i="21"/>
  <c r="BW171" i="21"/>
  <c r="BW170" i="21"/>
  <c r="BW169" i="21"/>
  <c r="BW168" i="21"/>
  <c r="BV174" i="21"/>
  <c r="BV173" i="21"/>
  <c r="BV172" i="21"/>
  <c r="BV171" i="21"/>
  <c r="BV170" i="21"/>
  <c r="BV169" i="21"/>
  <c r="BV168" i="21"/>
  <c r="BU174" i="21"/>
  <c r="BU173" i="21"/>
  <c r="BU172" i="21"/>
  <c r="BU171" i="21"/>
  <c r="BU170" i="21"/>
  <c r="BU169" i="21"/>
  <c r="BU168" i="21"/>
  <c r="BT174" i="21"/>
  <c r="BT173" i="21"/>
  <c r="BT172" i="21"/>
  <c r="BT171" i="21"/>
  <c r="BT170" i="21"/>
  <c r="BT169" i="21"/>
  <c r="BT168" i="21"/>
  <c r="BS174" i="21"/>
  <c r="BS173" i="21"/>
  <c r="BS172" i="21"/>
  <c r="BS171" i="21"/>
  <c r="BS170" i="21"/>
  <c r="BS169" i="21"/>
  <c r="BS168" i="21"/>
  <c r="BR174" i="21"/>
  <c r="BR173" i="21"/>
  <c r="BR172" i="21"/>
  <c r="BR171" i="21"/>
  <c r="BR170" i="21"/>
  <c r="BR169" i="21"/>
  <c r="BR168" i="21"/>
  <c r="BQ175" i="21"/>
  <c r="BQ174" i="21"/>
  <c r="BQ173" i="21"/>
  <c r="BQ172" i="21"/>
  <c r="BQ171" i="21"/>
  <c r="BQ170" i="21"/>
  <c r="BQ169" i="21"/>
  <c r="BQ168" i="21"/>
  <c r="BP175" i="21"/>
  <c r="BP174" i="21"/>
  <c r="BP173" i="21"/>
  <c r="BP172" i="21"/>
  <c r="BP171" i="21"/>
  <c r="BP170" i="21"/>
  <c r="BP169" i="21"/>
  <c r="BP168" i="21"/>
  <c r="BO175" i="21"/>
  <c r="BO174" i="21"/>
  <c r="BO173" i="21"/>
  <c r="BO172" i="21"/>
  <c r="BO171" i="21"/>
  <c r="BO170" i="21"/>
  <c r="BO169" i="21"/>
  <c r="BO168" i="21"/>
  <c r="BN175" i="21"/>
  <c r="BN174" i="21"/>
  <c r="BN173" i="21"/>
  <c r="BN172" i="21"/>
  <c r="BN171" i="21"/>
  <c r="BN170" i="21"/>
  <c r="BN169" i="21"/>
  <c r="BN168" i="21"/>
  <c r="BM175" i="21"/>
  <c r="BM174" i="21"/>
  <c r="BM173" i="21"/>
  <c r="BM172" i="21"/>
  <c r="BM171" i="21"/>
  <c r="BM170" i="21"/>
  <c r="BM169" i="21"/>
  <c r="BM168" i="21"/>
  <c r="BL175" i="21"/>
  <c r="BL174" i="21"/>
  <c r="BL173" i="21"/>
  <c r="BL172" i="21"/>
  <c r="BL171" i="21"/>
  <c r="BL170" i="21"/>
  <c r="BL169" i="21"/>
  <c r="BL168" i="21"/>
  <c r="BK174" i="21"/>
  <c r="BK173" i="21"/>
  <c r="BK172" i="21"/>
  <c r="BK171" i="21"/>
  <c r="BK170" i="21"/>
  <c r="BK169" i="21"/>
  <c r="BK168" i="21"/>
  <c r="BK167" i="21"/>
  <c r="BJ174" i="21"/>
  <c r="BJ173" i="21"/>
  <c r="BJ172" i="21"/>
  <c r="BJ171" i="21"/>
  <c r="BJ170" i="21"/>
  <c r="BJ169" i="21"/>
  <c r="BJ168" i="21"/>
  <c r="BJ167" i="21"/>
  <c r="BI174" i="21"/>
  <c r="BI173" i="21"/>
  <c r="BI172" i="21"/>
  <c r="BI171" i="21"/>
  <c r="BI170" i="21"/>
  <c r="BI169" i="21"/>
  <c r="BI168" i="21"/>
  <c r="BI167" i="21"/>
  <c r="BH174" i="21"/>
  <c r="BH173" i="21"/>
  <c r="BH172" i="21"/>
  <c r="BH171" i="21"/>
  <c r="BH170" i="21"/>
  <c r="BH169" i="21"/>
  <c r="BH168" i="21"/>
  <c r="BH167" i="21"/>
  <c r="BG174" i="21"/>
  <c r="BG173" i="21"/>
  <c r="BG172" i="21"/>
  <c r="BG171" i="21"/>
  <c r="BG170" i="21"/>
  <c r="BG169" i="21"/>
  <c r="BG168" i="21"/>
  <c r="BF174" i="21"/>
  <c r="BF173" i="21"/>
  <c r="BF172" i="21"/>
  <c r="BF171" i="21"/>
  <c r="BF170" i="21"/>
  <c r="BF169" i="21"/>
  <c r="BF168" i="21"/>
  <c r="BE174" i="21"/>
  <c r="BE173" i="21"/>
  <c r="BE172" i="21"/>
  <c r="BE171" i="21"/>
  <c r="BE170" i="21"/>
  <c r="BE169" i="21"/>
  <c r="BE168" i="21"/>
  <c r="BD174" i="21"/>
  <c r="BD173" i="21"/>
  <c r="BD172" i="21"/>
  <c r="BD171" i="21"/>
  <c r="BD170" i="21"/>
  <c r="BD169" i="21"/>
  <c r="BD168" i="21"/>
  <c r="BC174" i="21"/>
  <c r="BC173" i="21"/>
  <c r="BC172" i="21"/>
  <c r="BC171" i="21"/>
  <c r="BC170" i="21"/>
  <c r="BC169" i="21"/>
  <c r="BC168" i="21"/>
  <c r="BB174" i="21"/>
  <c r="BB173" i="21"/>
  <c r="BB172" i="21"/>
  <c r="BB171" i="21"/>
  <c r="BB170" i="21"/>
  <c r="BB169" i="21"/>
  <c r="BB168" i="21"/>
  <c r="BA174" i="21"/>
  <c r="BA173" i="21"/>
  <c r="BA172" i="21"/>
  <c r="BA171" i="21"/>
  <c r="BA170" i="21"/>
  <c r="BA169" i="21"/>
  <c r="BA168" i="21"/>
  <c r="AZ174" i="21"/>
  <c r="AZ173" i="21"/>
  <c r="AZ172" i="21"/>
  <c r="AZ171" i="21"/>
  <c r="AZ170" i="21"/>
  <c r="AZ169" i="21"/>
  <c r="AZ168" i="21"/>
  <c r="AY175" i="21"/>
  <c r="AY174" i="21"/>
  <c r="AY173" i="21"/>
  <c r="AY172" i="21"/>
  <c r="AY171" i="21"/>
  <c r="AY170" i="21"/>
  <c r="AY169" i="21"/>
  <c r="AY168" i="21"/>
  <c r="AX175" i="21"/>
  <c r="AX174" i="21"/>
  <c r="AX173" i="21"/>
  <c r="AX172" i="21"/>
  <c r="AX171" i="21"/>
  <c r="AX170" i="21"/>
  <c r="AX169" i="21"/>
  <c r="AX168" i="21"/>
  <c r="AW175" i="21"/>
  <c r="AW174" i="21"/>
  <c r="AW173" i="21"/>
  <c r="AW172" i="21"/>
  <c r="AW171" i="21"/>
  <c r="AW170" i="21"/>
  <c r="AW169" i="21"/>
  <c r="AW168" i="21"/>
  <c r="AV175" i="21"/>
  <c r="AV174" i="21"/>
  <c r="AV173" i="21"/>
  <c r="AV172" i="21"/>
  <c r="AV171" i="21"/>
  <c r="AV170" i="21"/>
  <c r="AV169" i="21"/>
  <c r="AV168" i="21"/>
  <c r="AU175" i="21"/>
  <c r="AU174" i="21"/>
  <c r="AU173" i="21"/>
  <c r="AU172" i="21"/>
  <c r="AU171" i="21"/>
  <c r="AU170" i="21"/>
  <c r="AU169" i="21"/>
  <c r="AU168" i="21"/>
  <c r="AT175" i="21"/>
  <c r="AT174" i="21"/>
  <c r="AT173" i="21"/>
  <c r="AT172" i="21"/>
  <c r="AT171" i="21"/>
  <c r="AT170" i="21"/>
  <c r="AT169" i="21"/>
  <c r="AT168" i="21"/>
  <c r="AS174" i="21"/>
  <c r="AS173" i="21"/>
  <c r="AS172" i="21"/>
  <c r="AS171" i="21"/>
  <c r="AS170" i="21"/>
  <c r="AS169" i="21"/>
  <c r="AS168" i="21"/>
  <c r="AS167" i="21"/>
  <c r="AR174" i="21"/>
  <c r="AR173" i="21"/>
  <c r="AR172" i="21"/>
  <c r="AR171" i="21"/>
  <c r="AR170" i="21"/>
  <c r="AR169" i="21"/>
  <c r="AR168" i="21"/>
  <c r="AR167" i="21"/>
  <c r="AQ174" i="21"/>
  <c r="AQ173" i="21"/>
  <c r="AQ172" i="21"/>
  <c r="AQ171" i="21"/>
  <c r="AQ170" i="21"/>
  <c r="AQ169" i="21"/>
  <c r="AQ168" i="21"/>
  <c r="AQ167" i="21"/>
  <c r="AP174" i="21"/>
  <c r="AP173" i="21"/>
  <c r="AP172" i="21"/>
  <c r="AP171" i="21"/>
  <c r="AP170" i="21"/>
  <c r="AP169" i="21"/>
  <c r="AP168" i="21"/>
  <c r="AP167" i="21"/>
  <c r="AO174" i="21"/>
  <c r="AO173" i="21"/>
  <c r="AO172" i="21"/>
  <c r="AO171" i="21"/>
  <c r="AO170" i="21"/>
  <c r="AO169" i="21"/>
  <c r="AO168" i="21"/>
  <c r="AN174" i="21"/>
  <c r="AN173" i="21"/>
  <c r="AN172" i="21"/>
  <c r="AN171" i="21"/>
  <c r="AN170" i="21"/>
  <c r="AN169" i="21"/>
  <c r="AN168" i="21"/>
  <c r="AM174" i="21"/>
  <c r="AM173" i="21"/>
  <c r="AM172" i="21"/>
  <c r="AM171" i="21"/>
  <c r="AM170" i="21"/>
  <c r="AM169" i="21"/>
  <c r="AM168" i="21"/>
  <c r="AL174" i="21"/>
  <c r="AL173" i="21"/>
  <c r="AL172" i="21"/>
  <c r="AL171" i="21"/>
  <c r="AL170" i="21"/>
  <c r="AL169" i="21"/>
  <c r="AL168" i="21"/>
  <c r="AK174" i="21"/>
  <c r="AK173" i="21"/>
  <c r="AK172" i="21"/>
  <c r="AK171" i="21"/>
  <c r="AK170" i="21"/>
  <c r="AK169" i="21"/>
  <c r="AK168" i="21"/>
  <c r="AJ174" i="21"/>
  <c r="AJ173" i="21"/>
  <c r="AJ172" i="21"/>
  <c r="AJ171" i="21"/>
  <c r="AJ170" i="21"/>
  <c r="AJ169" i="21"/>
  <c r="AJ168" i="21"/>
  <c r="AI174" i="21"/>
  <c r="AI173" i="21"/>
  <c r="AI172" i="21"/>
  <c r="AI171" i="21"/>
  <c r="AI170" i="21"/>
  <c r="AI169" i="21"/>
  <c r="AI168" i="21"/>
  <c r="AH174" i="21"/>
  <c r="AH173" i="21"/>
  <c r="AH172" i="21"/>
  <c r="AH171" i="21"/>
  <c r="AH170" i="21"/>
  <c r="AH169" i="21"/>
  <c r="AH168" i="21"/>
  <c r="AG175" i="21"/>
  <c r="AG174" i="21"/>
  <c r="AG173" i="21"/>
  <c r="AG172" i="21"/>
  <c r="AG171" i="21"/>
  <c r="AG170" i="21"/>
  <c r="AG169" i="21"/>
  <c r="AG168" i="21"/>
  <c r="AF175" i="21"/>
  <c r="AF174" i="21"/>
  <c r="AF173" i="21"/>
  <c r="AF172" i="21"/>
  <c r="AF171" i="21"/>
  <c r="AF170" i="21"/>
  <c r="AF169" i="21"/>
  <c r="AF168" i="21"/>
  <c r="AE175" i="21"/>
  <c r="AE174" i="21"/>
  <c r="AE173" i="21"/>
  <c r="AE172" i="21"/>
  <c r="AE171" i="21"/>
  <c r="AE170" i="21"/>
  <c r="AE169" i="21"/>
  <c r="AE168" i="21"/>
  <c r="AD175" i="21"/>
  <c r="AD174" i="21"/>
  <c r="AD173" i="21"/>
  <c r="AD172" i="21"/>
  <c r="AD171" i="21"/>
  <c r="AD170" i="21"/>
  <c r="AD169" i="21"/>
  <c r="AD168" i="21"/>
  <c r="AC175" i="21"/>
  <c r="AC174" i="21"/>
  <c r="AC173" i="21"/>
  <c r="AC172" i="21"/>
  <c r="AC171" i="21"/>
  <c r="AC170" i="21"/>
  <c r="AC169" i="21"/>
  <c r="AC168" i="21"/>
  <c r="AB175" i="21"/>
  <c r="AB174" i="21"/>
  <c r="AB173" i="21"/>
  <c r="AB172" i="21"/>
  <c r="AB171" i="21"/>
  <c r="AB170" i="21"/>
  <c r="AB169" i="21"/>
  <c r="AB168" i="21"/>
  <c r="AA174" i="21"/>
  <c r="AA173" i="21"/>
  <c r="AA172" i="21"/>
  <c r="AA171" i="21"/>
  <c r="AA170" i="21"/>
  <c r="AA169" i="21"/>
  <c r="AA168" i="21"/>
  <c r="AA167" i="21"/>
  <c r="Z174" i="21"/>
  <c r="Z173" i="21"/>
  <c r="Z172" i="21"/>
  <c r="Z171" i="21"/>
  <c r="Z170" i="21"/>
  <c r="Z169" i="21"/>
  <c r="Z168" i="21"/>
  <c r="Z167" i="21"/>
  <c r="Y174" i="21"/>
  <c r="Y173" i="21"/>
  <c r="Y172" i="21"/>
  <c r="Y171" i="21"/>
  <c r="Y170" i="21"/>
  <c r="Y169" i="21"/>
  <c r="Y168" i="21"/>
  <c r="Y167" i="21"/>
  <c r="X174" i="21"/>
  <c r="X173" i="21"/>
  <c r="X172" i="21"/>
  <c r="X171" i="21"/>
  <c r="X170" i="21"/>
  <c r="X169" i="21"/>
  <c r="X168" i="21"/>
  <c r="X167" i="21"/>
  <c r="W174" i="21"/>
  <c r="W173" i="21"/>
  <c r="W172" i="21"/>
  <c r="W171" i="21"/>
  <c r="W170" i="21"/>
  <c r="W169" i="21"/>
  <c r="W168" i="21"/>
  <c r="V174" i="21"/>
  <c r="V173" i="21"/>
  <c r="V172" i="21"/>
  <c r="V171" i="21"/>
  <c r="V170" i="21"/>
  <c r="V169" i="21"/>
  <c r="V168" i="21"/>
  <c r="U174" i="21"/>
  <c r="U173" i="21"/>
  <c r="U172" i="21"/>
  <c r="U171" i="21"/>
  <c r="U170" i="21"/>
  <c r="U169" i="21"/>
  <c r="U168" i="21"/>
  <c r="T174" i="21"/>
  <c r="T173" i="21"/>
  <c r="T172" i="21"/>
  <c r="T171" i="21"/>
  <c r="T170" i="21"/>
  <c r="T169" i="21"/>
  <c r="T168" i="21"/>
  <c r="S174" i="21"/>
  <c r="S173" i="21"/>
  <c r="S172" i="21"/>
  <c r="S171" i="21"/>
  <c r="S170" i="21"/>
  <c r="S169" i="21"/>
  <c r="S168" i="21"/>
  <c r="R174" i="21"/>
  <c r="R173" i="21"/>
  <c r="R172" i="21"/>
  <c r="R171" i="21"/>
  <c r="R170" i="21"/>
  <c r="R169" i="21"/>
  <c r="R168" i="21"/>
  <c r="Q174" i="21"/>
  <c r="Q173" i="21"/>
  <c r="Q172" i="21"/>
  <c r="Q171" i="21"/>
  <c r="Q170" i="21"/>
  <c r="Q169" i="21"/>
  <c r="Q168" i="21"/>
  <c r="P174" i="21"/>
  <c r="P173" i="21"/>
  <c r="P172" i="21"/>
  <c r="P171" i="21"/>
  <c r="P170" i="21"/>
  <c r="P169" i="21"/>
  <c r="P168" i="21"/>
  <c r="O175" i="21"/>
  <c r="O174" i="21"/>
  <c r="O173" i="21"/>
  <c r="O172" i="21"/>
  <c r="O171" i="21"/>
  <c r="O170" i="21"/>
  <c r="O169" i="21"/>
  <c r="O168" i="21"/>
  <c r="N175" i="21"/>
  <c r="N174" i="21"/>
  <c r="N173" i="21"/>
  <c r="N172" i="21"/>
  <c r="N171" i="21"/>
  <c r="N170" i="21"/>
  <c r="N169" i="21"/>
  <c r="N168" i="21"/>
  <c r="M175" i="21"/>
  <c r="M174" i="21"/>
  <c r="M173" i="21"/>
  <c r="M172" i="21"/>
  <c r="M171" i="21"/>
  <c r="M170" i="21"/>
  <c r="M169" i="21"/>
  <c r="M168" i="21"/>
  <c r="L175" i="21"/>
  <c r="L174" i="21"/>
  <c r="L173" i="21"/>
  <c r="L172" i="21"/>
  <c r="L171" i="21"/>
  <c r="L170" i="21"/>
  <c r="L169" i="21"/>
  <c r="L168" i="21"/>
  <c r="K175" i="21"/>
  <c r="K174" i="21"/>
  <c r="K173" i="21"/>
  <c r="K172" i="21"/>
  <c r="K171" i="21"/>
  <c r="K170" i="21"/>
  <c r="K169" i="21"/>
  <c r="K168" i="21"/>
  <c r="J175" i="21"/>
  <c r="J174" i="21"/>
  <c r="J173" i="21"/>
  <c r="J172" i="21"/>
  <c r="J171" i="21"/>
  <c r="J170" i="21"/>
  <c r="J169" i="21"/>
  <c r="J168" i="21"/>
  <c r="CU140" i="21"/>
  <c r="CU139" i="21"/>
  <c r="CU138" i="21"/>
  <c r="CU137" i="21"/>
  <c r="CU136" i="21"/>
  <c r="CU135" i="21"/>
  <c r="CT140" i="21"/>
  <c r="CT139" i="21"/>
  <c r="CT138" i="21"/>
  <c r="CT137" i="21"/>
  <c r="CT136" i="21"/>
  <c r="CT135" i="21"/>
  <c r="CS140" i="21"/>
  <c r="CS139" i="21"/>
  <c r="CS138" i="21"/>
  <c r="CS137" i="21"/>
  <c r="CS136" i="21"/>
  <c r="CS135" i="21"/>
  <c r="CR140" i="21"/>
  <c r="CR139" i="21"/>
  <c r="CR138" i="21"/>
  <c r="CR137" i="21"/>
  <c r="CR136" i="21"/>
  <c r="CR135" i="21"/>
  <c r="CQ140" i="21"/>
  <c r="CQ139" i="21"/>
  <c r="CQ138" i="21"/>
  <c r="CQ137" i="21"/>
  <c r="CQ136" i="21"/>
  <c r="CQ135" i="21"/>
  <c r="CP140" i="21"/>
  <c r="CP139" i="21"/>
  <c r="CP138" i="21"/>
  <c r="CP137" i="21"/>
  <c r="CP136" i="21"/>
  <c r="CP135" i="21"/>
  <c r="CO140" i="21"/>
  <c r="CO139" i="21"/>
  <c r="CO138" i="21"/>
  <c r="CO137" i="21"/>
  <c r="CO136" i="21"/>
  <c r="CN140" i="21"/>
  <c r="CN139" i="21"/>
  <c r="CN138" i="21"/>
  <c r="CN137" i="21"/>
  <c r="CN136" i="21"/>
  <c r="CM140" i="21"/>
  <c r="CM139" i="21"/>
  <c r="CM138" i="21"/>
  <c r="CM137" i="21"/>
  <c r="CM136" i="21"/>
  <c r="CL140" i="21"/>
  <c r="CL139" i="21"/>
  <c r="CL138" i="21"/>
  <c r="CL137" i="21"/>
  <c r="CL136" i="21"/>
  <c r="CK140" i="21"/>
  <c r="CK139" i="21"/>
  <c r="CK138" i="21"/>
  <c r="CK137" i="21"/>
  <c r="CK136" i="21"/>
  <c r="CJ140" i="21"/>
  <c r="CJ139" i="21"/>
  <c r="CJ138" i="21"/>
  <c r="CJ137" i="21"/>
  <c r="CJ136" i="21"/>
  <c r="CI141" i="21"/>
  <c r="CI140" i="21"/>
  <c r="CI139" i="21"/>
  <c r="CI138" i="21"/>
  <c r="CI137" i="21"/>
  <c r="CI136" i="21"/>
  <c r="CH141" i="21"/>
  <c r="CH140" i="21"/>
  <c r="CH139" i="21"/>
  <c r="CH138" i="21"/>
  <c r="CH137" i="21"/>
  <c r="CH136" i="21"/>
  <c r="CG141" i="21"/>
  <c r="CG140" i="21"/>
  <c r="CG139" i="21"/>
  <c r="CG138" i="21"/>
  <c r="CG137" i="21"/>
  <c r="CG136" i="21"/>
  <c r="CF141" i="21"/>
  <c r="CF140" i="21"/>
  <c r="CF139" i="21"/>
  <c r="CF138" i="21"/>
  <c r="CF137" i="21"/>
  <c r="CF136" i="21"/>
  <c r="CE141" i="21"/>
  <c r="CE140" i="21"/>
  <c r="CE139" i="21"/>
  <c r="CE138" i="21"/>
  <c r="CE137" i="21"/>
  <c r="CE136" i="21"/>
  <c r="CD141" i="21"/>
  <c r="CD140" i="21"/>
  <c r="CD139" i="21"/>
  <c r="CD138" i="21"/>
  <c r="CD137" i="21"/>
  <c r="CD136" i="21"/>
  <c r="CC140" i="21"/>
  <c r="CC139" i="21"/>
  <c r="CC138" i="21"/>
  <c r="CC137" i="21"/>
  <c r="CC136" i="21"/>
  <c r="CC135" i="21"/>
  <c r="CB140" i="21"/>
  <c r="CB139" i="21"/>
  <c r="CB138" i="21"/>
  <c r="CB137" i="21"/>
  <c r="CB136" i="21"/>
  <c r="CB135" i="21"/>
  <c r="CA140" i="21"/>
  <c r="CA139" i="21"/>
  <c r="CA138" i="21"/>
  <c r="CA137" i="21"/>
  <c r="CA136" i="21"/>
  <c r="CA135" i="21"/>
  <c r="BZ140" i="21"/>
  <c r="BZ139" i="21"/>
  <c r="BZ138" i="21"/>
  <c r="BZ137" i="21"/>
  <c r="BZ136" i="21"/>
  <c r="BZ135" i="21"/>
  <c r="BY140" i="21"/>
  <c r="BY139" i="21"/>
  <c r="BY138" i="21"/>
  <c r="BY137" i="21"/>
  <c r="BY136" i="21"/>
  <c r="BY135" i="21"/>
  <c r="BX140" i="21"/>
  <c r="BX139" i="21"/>
  <c r="BX138" i="21"/>
  <c r="BX137" i="21"/>
  <c r="BX136" i="21"/>
  <c r="BX135" i="21"/>
  <c r="BW140" i="21"/>
  <c r="BW139" i="21"/>
  <c r="BW138" i="21"/>
  <c r="BW137" i="21"/>
  <c r="BW136" i="21"/>
  <c r="BV140" i="21"/>
  <c r="BV139" i="21"/>
  <c r="BV138" i="21"/>
  <c r="BV137" i="21"/>
  <c r="BV136" i="21"/>
  <c r="BU140" i="21"/>
  <c r="BU139" i="21"/>
  <c r="BU138" i="21"/>
  <c r="BU137" i="21"/>
  <c r="BU136" i="21"/>
  <c r="BT140" i="21"/>
  <c r="BT139" i="21"/>
  <c r="BT138" i="21"/>
  <c r="BT137" i="21"/>
  <c r="BT136" i="21"/>
  <c r="BS140" i="21"/>
  <c r="BS139" i="21"/>
  <c r="BS138" i="21"/>
  <c r="BS137" i="21"/>
  <c r="BS136" i="21"/>
  <c r="BR140" i="21"/>
  <c r="BR139" i="21"/>
  <c r="BR138" i="21"/>
  <c r="BR137" i="21"/>
  <c r="BR136" i="21"/>
  <c r="BQ141" i="21"/>
  <c r="BQ140" i="21"/>
  <c r="BQ139" i="21"/>
  <c r="BQ138" i="21"/>
  <c r="BQ137" i="21"/>
  <c r="BQ136" i="21"/>
  <c r="BP141" i="21"/>
  <c r="BP140" i="21"/>
  <c r="BP139" i="21"/>
  <c r="BP138" i="21"/>
  <c r="BP137" i="21"/>
  <c r="BP136" i="21"/>
  <c r="BO141" i="21"/>
  <c r="BO140" i="21"/>
  <c r="BO139" i="21"/>
  <c r="BO138" i="21"/>
  <c r="BO137" i="21"/>
  <c r="BO136" i="21"/>
  <c r="BN141" i="21"/>
  <c r="BN140" i="21"/>
  <c r="BN139" i="21"/>
  <c r="BN138" i="21"/>
  <c r="BN137" i="21"/>
  <c r="BN136" i="21"/>
  <c r="BM141" i="21"/>
  <c r="BM140" i="21"/>
  <c r="BM139" i="21"/>
  <c r="BM138" i="21"/>
  <c r="BM137" i="21"/>
  <c r="BM136" i="21"/>
  <c r="BL141" i="21"/>
  <c r="BL140" i="21"/>
  <c r="BL139" i="21"/>
  <c r="BL138" i="21"/>
  <c r="BL137" i="21"/>
  <c r="BL136" i="21"/>
  <c r="BK140" i="21"/>
  <c r="BK139" i="21"/>
  <c r="BK138" i="21"/>
  <c r="BK137" i="21"/>
  <c r="BK136" i="21"/>
  <c r="BK135" i="21"/>
  <c r="BJ140" i="21"/>
  <c r="BJ139" i="21"/>
  <c r="BJ138" i="21"/>
  <c r="BJ137" i="21"/>
  <c r="BJ136" i="21"/>
  <c r="BJ135" i="21"/>
  <c r="BI140" i="21"/>
  <c r="BI139" i="21"/>
  <c r="BI138" i="21"/>
  <c r="BI137" i="21"/>
  <c r="BI136" i="21"/>
  <c r="BI135" i="21"/>
  <c r="BH140" i="21"/>
  <c r="BH139" i="21"/>
  <c r="BH138" i="21"/>
  <c r="BH137" i="21"/>
  <c r="BH136" i="21"/>
  <c r="BH135" i="21"/>
  <c r="BG140" i="21"/>
  <c r="BG139" i="21"/>
  <c r="BG138" i="21"/>
  <c r="BG137" i="21"/>
  <c r="BG136" i="21"/>
  <c r="BG135" i="21"/>
  <c r="BF140" i="21"/>
  <c r="BF139" i="21"/>
  <c r="BF138" i="21"/>
  <c r="BF137" i="21"/>
  <c r="BF136" i="21"/>
  <c r="BF135" i="21"/>
  <c r="BE140" i="21"/>
  <c r="BE139" i="21"/>
  <c r="BE138" i="21"/>
  <c r="BE137" i="21"/>
  <c r="BE136" i="21"/>
  <c r="BD140" i="21"/>
  <c r="BD139" i="21"/>
  <c r="BD138" i="21"/>
  <c r="BD137" i="21"/>
  <c r="BD136" i="21"/>
  <c r="BC140" i="21"/>
  <c r="BC139" i="21"/>
  <c r="BC138" i="21"/>
  <c r="BC137" i="21"/>
  <c r="BC136" i="21"/>
  <c r="BB140" i="21"/>
  <c r="BB139" i="21"/>
  <c r="BB138" i="21"/>
  <c r="BB137" i="21"/>
  <c r="BB136" i="21"/>
  <c r="BA140" i="21"/>
  <c r="BA139" i="21"/>
  <c r="BA138" i="21"/>
  <c r="BA137" i="21"/>
  <c r="BA136" i="21"/>
  <c r="AZ140" i="21"/>
  <c r="AZ139" i="21"/>
  <c r="AZ138" i="21"/>
  <c r="AZ137" i="21"/>
  <c r="AZ136" i="21"/>
  <c r="AY141" i="21"/>
  <c r="AY140" i="21"/>
  <c r="AY139" i="21"/>
  <c r="AY138" i="21"/>
  <c r="AY137" i="21"/>
  <c r="AY136" i="21"/>
  <c r="AX141" i="21"/>
  <c r="AX140" i="21"/>
  <c r="AX139" i="21"/>
  <c r="AX138" i="21"/>
  <c r="AX137" i="21"/>
  <c r="AX136" i="21"/>
  <c r="AW141" i="21"/>
  <c r="AW140" i="21"/>
  <c r="AW139" i="21"/>
  <c r="AW138" i="21"/>
  <c r="AW137" i="21"/>
  <c r="AW136" i="21"/>
  <c r="AV141" i="21"/>
  <c r="AV140" i="21"/>
  <c r="AV139" i="21"/>
  <c r="AV138" i="21"/>
  <c r="AV137" i="21"/>
  <c r="AV136" i="21"/>
  <c r="AU141" i="21"/>
  <c r="AU140" i="21"/>
  <c r="AU139" i="21"/>
  <c r="AU138" i="21"/>
  <c r="AU137" i="21"/>
  <c r="AU136" i="21"/>
  <c r="AT141" i="21"/>
  <c r="AT140" i="21"/>
  <c r="AT139" i="21"/>
  <c r="AT138" i="21"/>
  <c r="AT137" i="21"/>
  <c r="AT136" i="21"/>
  <c r="AS140" i="21"/>
  <c r="AS139" i="21"/>
  <c r="AS138" i="21"/>
  <c r="AS137" i="21"/>
  <c r="AS136" i="21"/>
  <c r="AS135" i="21"/>
  <c r="AR140" i="21"/>
  <c r="AR139" i="21"/>
  <c r="AR138" i="21"/>
  <c r="AR137" i="21"/>
  <c r="AR136" i="21"/>
  <c r="AR135" i="21"/>
  <c r="AQ140" i="21"/>
  <c r="AQ139" i="21"/>
  <c r="AQ138" i="21"/>
  <c r="AQ137" i="21"/>
  <c r="AQ136" i="21"/>
  <c r="AQ135" i="21"/>
  <c r="AP140" i="21"/>
  <c r="AP139" i="21"/>
  <c r="AP138" i="21"/>
  <c r="AP137" i="21"/>
  <c r="AP136" i="21"/>
  <c r="AP135" i="21"/>
  <c r="AO140" i="21"/>
  <c r="AO139" i="21"/>
  <c r="AO138" i="21"/>
  <c r="AO137" i="21"/>
  <c r="AO136" i="21"/>
  <c r="AO135" i="21"/>
  <c r="AN140" i="21"/>
  <c r="AN139" i="21"/>
  <c r="AN138" i="21"/>
  <c r="AN137" i="21"/>
  <c r="AN136" i="21"/>
  <c r="AN135" i="21"/>
  <c r="AM140" i="21"/>
  <c r="AM139" i="21"/>
  <c r="AM138" i="21"/>
  <c r="AM137" i="21"/>
  <c r="AM136" i="21"/>
  <c r="AL140" i="21"/>
  <c r="AL139" i="21"/>
  <c r="AL138" i="21"/>
  <c r="AL137" i="21"/>
  <c r="AL136" i="21"/>
  <c r="AK140" i="21"/>
  <c r="AK139" i="21"/>
  <c r="AK138" i="21"/>
  <c r="AK137" i="21"/>
  <c r="AK136" i="21"/>
  <c r="AJ140" i="21"/>
  <c r="AJ139" i="21"/>
  <c r="AJ138" i="21"/>
  <c r="AJ137" i="21"/>
  <c r="AJ136" i="21"/>
  <c r="AI140" i="21"/>
  <c r="AI139" i="21"/>
  <c r="AI138" i="21"/>
  <c r="AI137" i="21"/>
  <c r="AI136" i="21"/>
  <c r="AH140" i="21"/>
  <c r="AH139" i="21"/>
  <c r="AH138" i="21"/>
  <c r="AH137" i="21"/>
  <c r="AH136" i="21"/>
  <c r="AG141" i="21"/>
  <c r="AG140" i="21"/>
  <c r="AG139" i="21"/>
  <c r="AG138" i="21"/>
  <c r="AG137" i="21"/>
  <c r="AG136" i="21"/>
  <c r="AF141" i="21"/>
  <c r="AF140" i="21"/>
  <c r="AF139" i="21"/>
  <c r="AF138" i="21"/>
  <c r="AF137" i="21"/>
  <c r="AF136" i="21"/>
  <c r="AE141" i="21"/>
  <c r="AE140" i="21"/>
  <c r="AE139" i="21"/>
  <c r="AE138" i="21"/>
  <c r="AE137" i="21"/>
  <c r="AE136" i="21"/>
  <c r="AD141" i="21"/>
  <c r="AD140" i="21"/>
  <c r="AD139" i="21"/>
  <c r="AD138" i="21"/>
  <c r="AD137" i="21"/>
  <c r="AD136" i="21"/>
  <c r="AC141" i="21"/>
  <c r="AC140" i="21"/>
  <c r="AC139" i="21"/>
  <c r="AC138" i="21"/>
  <c r="AC137" i="21"/>
  <c r="AC136" i="21"/>
  <c r="AB141" i="21"/>
  <c r="AB140" i="21"/>
  <c r="AB139" i="21"/>
  <c r="AB138" i="21"/>
  <c r="AB137" i="21"/>
  <c r="AB136" i="21"/>
  <c r="AA140" i="21"/>
  <c r="AA139" i="21"/>
  <c r="AA138" i="21"/>
  <c r="AA137" i="21"/>
  <c r="AA136" i="21"/>
  <c r="AA135" i="21"/>
  <c r="Z140" i="21"/>
  <c r="Z139" i="21"/>
  <c r="Z138" i="21"/>
  <c r="Z137" i="21"/>
  <c r="Z136" i="21"/>
  <c r="Z135" i="21"/>
  <c r="Y140" i="21"/>
  <c r="Y139" i="21"/>
  <c r="Y138" i="21"/>
  <c r="Y137" i="21"/>
  <c r="Y136" i="21"/>
  <c r="Y135" i="21"/>
  <c r="X140" i="21"/>
  <c r="X139" i="21"/>
  <c r="X138" i="21"/>
  <c r="X137" i="21"/>
  <c r="X136" i="21"/>
  <c r="X135" i="21"/>
  <c r="W140" i="21"/>
  <c r="W139" i="21"/>
  <c r="W138" i="21"/>
  <c r="W137" i="21"/>
  <c r="W136" i="21"/>
  <c r="W135" i="21"/>
  <c r="V140" i="21"/>
  <c r="V139" i="21"/>
  <c r="V138" i="21"/>
  <c r="V137" i="21"/>
  <c r="V136" i="21"/>
  <c r="V135" i="21"/>
  <c r="U140" i="21"/>
  <c r="U139" i="21"/>
  <c r="U138" i="21"/>
  <c r="U137" i="21"/>
  <c r="U136" i="21"/>
  <c r="T140" i="21"/>
  <c r="T139" i="21"/>
  <c r="T138" i="21"/>
  <c r="T137" i="21"/>
  <c r="T136" i="21"/>
  <c r="S140" i="21"/>
  <c r="S139" i="21"/>
  <c r="S138" i="21"/>
  <c r="S137" i="21"/>
  <c r="S136" i="21"/>
  <c r="R140" i="21"/>
  <c r="R139" i="21"/>
  <c r="R138" i="21"/>
  <c r="R137" i="21"/>
  <c r="R136" i="21"/>
  <c r="Q140" i="21"/>
  <c r="Q139" i="21"/>
  <c r="Q138" i="21"/>
  <c r="Q137" i="21"/>
  <c r="Q136" i="21"/>
  <c r="P140" i="21"/>
  <c r="P139" i="21"/>
  <c r="P138" i="21"/>
  <c r="P137" i="21"/>
  <c r="P136" i="21"/>
  <c r="O141" i="21"/>
  <c r="O140" i="21"/>
  <c r="O139" i="21"/>
  <c r="O138" i="21"/>
  <c r="O137" i="21"/>
  <c r="O136" i="21"/>
  <c r="N141" i="21"/>
  <c r="N140" i="21"/>
  <c r="N139" i="21"/>
  <c r="N138" i="21"/>
  <c r="N137" i="21"/>
  <c r="N136" i="21"/>
  <c r="M141" i="21"/>
  <c r="M140" i="21"/>
  <c r="M139" i="21"/>
  <c r="M138" i="21"/>
  <c r="M137" i="21"/>
  <c r="M136" i="21"/>
  <c r="L141" i="21"/>
  <c r="L140" i="21"/>
  <c r="L139" i="21"/>
  <c r="L138" i="21"/>
  <c r="L137" i="21"/>
  <c r="L136" i="21"/>
  <c r="K141" i="21"/>
  <c r="K140" i="21"/>
  <c r="K139" i="21"/>
  <c r="K138" i="21"/>
  <c r="K137" i="21"/>
  <c r="K136" i="21"/>
  <c r="J141" i="21"/>
  <c r="J140" i="21"/>
  <c r="J139" i="21"/>
  <c r="J138" i="21"/>
  <c r="J137" i="21"/>
  <c r="J136" i="21"/>
  <c r="CU106" i="21"/>
  <c r="CU105" i="21"/>
  <c r="CU104" i="21"/>
  <c r="CU103" i="21"/>
  <c r="CT106" i="21"/>
  <c r="CT105" i="21"/>
  <c r="CT104" i="21"/>
  <c r="CT103" i="21"/>
  <c r="CS106" i="21"/>
  <c r="CS105" i="21"/>
  <c r="CS104" i="21"/>
  <c r="CS103" i="21"/>
  <c r="CR106" i="21"/>
  <c r="CR105" i="21"/>
  <c r="CR104" i="21"/>
  <c r="CR103" i="21"/>
  <c r="CQ106" i="21"/>
  <c r="CQ105" i="21"/>
  <c r="CQ104" i="21"/>
  <c r="CQ103" i="21"/>
  <c r="CP106" i="21"/>
  <c r="CP105" i="21"/>
  <c r="CP104" i="21"/>
  <c r="CP103" i="21"/>
  <c r="CO106" i="21"/>
  <c r="CO105" i="21"/>
  <c r="CO104" i="21"/>
  <c r="CO103" i="21"/>
  <c r="CN106" i="21"/>
  <c r="CN105" i="21"/>
  <c r="CN104" i="21"/>
  <c r="CN103" i="21"/>
  <c r="CM106" i="21"/>
  <c r="CM105" i="21"/>
  <c r="CM104" i="21"/>
  <c r="CL106" i="21"/>
  <c r="CL105" i="21"/>
  <c r="CL104" i="21"/>
  <c r="CK106" i="21"/>
  <c r="CK105" i="21"/>
  <c r="CK104" i="21"/>
  <c r="CJ106" i="21"/>
  <c r="CJ105" i="21"/>
  <c r="CJ104" i="21"/>
  <c r="CI107" i="21"/>
  <c r="CI106" i="21"/>
  <c r="CI105" i="21"/>
  <c r="CI104" i="21"/>
  <c r="CH107" i="21"/>
  <c r="CH106" i="21"/>
  <c r="CH105" i="21"/>
  <c r="CH104" i="21"/>
  <c r="CG107" i="21"/>
  <c r="CG106" i="21"/>
  <c r="CG105" i="21"/>
  <c r="CG104" i="21"/>
  <c r="CF107" i="21"/>
  <c r="CF106" i="21"/>
  <c r="CF105" i="21"/>
  <c r="CF104" i="21"/>
  <c r="CE107" i="21"/>
  <c r="CE106" i="21"/>
  <c r="CE105" i="21"/>
  <c r="CE104" i="21"/>
  <c r="CD107" i="21"/>
  <c r="CD106" i="21"/>
  <c r="CD105" i="21"/>
  <c r="CD104" i="21"/>
  <c r="CC106" i="21"/>
  <c r="CC105" i="21"/>
  <c r="CC104" i="21"/>
  <c r="CC103" i="21"/>
  <c r="CB106" i="21"/>
  <c r="CB105" i="21"/>
  <c r="CB104" i="21"/>
  <c r="CB103" i="21"/>
  <c r="CA106" i="21"/>
  <c r="CA105" i="21"/>
  <c r="CA104" i="21"/>
  <c r="CA103" i="21"/>
  <c r="BZ106" i="21"/>
  <c r="BZ105" i="21"/>
  <c r="BZ104" i="21"/>
  <c r="BZ103" i="21"/>
  <c r="BY106" i="21"/>
  <c r="BY105" i="21"/>
  <c r="BY104" i="21"/>
  <c r="BY103" i="21"/>
  <c r="BX106" i="21"/>
  <c r="BX105" i="21"/>
  <c r="BX104" i="21"/>
  <c r="BX103" i="21"/>
  <c r="BW106" i="21"/>
  <c r="BW105" i="21"/>
  <c r="BW104" i="21"/>
  <c r="BW103" i="21"/>
  <c r="BV106" i="21"/>
  <c r="BV105" i="21"/>
  <c r="BV104" i="21"/>
  <c r="BV103" i="21"/>
  <c r="BU106" i="21"/>
  <c r="BU105" i="21"/>
  <c r="BU104" i="21"/>
  <c r="BT106" i="21"/>
  <c r="BT105" i="21"/>
  <c r="BT104" i="21"/>
  <c r="BS106" i="21"/>
  <c r="BS105" i="21"/>
  <c r="BS104" i="21"/>
  <c r="BR106" i="21"/>
  <c r="BR105" i="21"/>
  <c r="BR104" i="21"/>
  <c r="BQ107" i="21"/>
  <c r="BQ106" i="21"/>
  <c r="BQ105" i="21"/>
  <c r="BQ104" i="21"/>
  <c r="BP107" i="21"/>
  <c r="BP106" i="21"/>
  <c r="BP105" i="21"/>
  <c r="BP104" i="21"/>
  <c r="BO107" i="21"/>
  <c r="BO106" i="21"/>
  <c r="BO105" i="21"/>
  <c r="BO104" i="21"/>
  <c r="BN107" i="21"/>
  <c r="BN106" i="21"/>
  <c r="BN105" i="21"/>
  <c r="BN104" i="21"/>
  <c r="BM107" i="21"/>
  <c r="BM106" i="21"/>
  <c r="BM105" i="21"/>
  <c r="BM104" i="21"/>
  <c r="BL107" i="21"/>
  <c r="BL106" i="21"/>
  <c r="BL105" i="21"/>
  <c r="BL104" i="21"/>
  <c r="BK106" i="21"/>
  <c r="BK105" i="21"/>
  <c r="BK104" i="21"/>
  <c r="BK103" i="21"/>
  <c r="BJ106" i="21"/>
  <c r="BJ105" i="21"/>
  <c r="BJ104" i="21"/>
  <c r="BJ103" i="21"/>
  <c r="BI106" i="21"/>
  <c r="BI105" i="21"/>
  <c r="BI104" i="21"/>
  <c r="BI103" i="21"/>
  <c r="BH106" i="21"/>
  <c r="BH105" i="21"/>
  <c r="BH104" i="21"/>
  <c r="BH103" i="21"/>
  <c r="BG106" i="21"/>
  <c r="BG105" i="21"/>
  <c r="BG104" i="21"/>
  <c r="BG103" i="21"/>
  <c r="BF106" i="21"/>
  <c r="BF105" i="21"/>
  <c r="BF104" i="21"/>
  <c r="BF103" i="21"/>
  <c r="BE106" i="21"/>
  <c r="BE105" i="21"/>
  <c r="BE104" i="21"/>
  <c r="BE103" i="21"/>
  <c r="BD106" i="21"/>
  <c r="BD105" i="21"/>
  <c r="BD104" i="21"/>
  <c r="BD103" i="21"/>
  <c r="BC106" i="21"/>
  <c r="BC105" i="21"/>
  <c r="BC104" i="21"/>
  <c r="BB106" i="21"/>
  <c r="BB105" i="21"/>
  <c r="BB104" i="21"/>
  <c r="BA106" i="21"/>
  <c r="BA105" i="21"/>
  <c r="BA104" i="21"/>
  <c r="AZ106" i="21"/>
  <c r="AZ105" i="21"/>
  <c r="AZ104" i="21"/>
  <c r="AY107" i="21"/>
  <c r="AY106" i="21"/>
  <c r="AY105" i="21"/>
  <c r="AY104" i="21"/>
  <c r="AX107" i="21"/>
  <c r="AX106" i="21"/>
  <c r="AX105" i="21"/>
  <c r="AX104" i="21"/>
  <c r="AW107" i="21"/>
  <c r="AW106" i="21"/>
  <c r="AW105" i="21"/>
  <c r="AW104" i="21"/>
  <c r="AV107" i="21"/>
  <c r="AV106" i="21"/>
  <c r="AV105" i="21"/>
  <c r="AV104" i="21"/>
  <c r="AU107" i="21"/>
  <c r="AU106" i="21"/>
  <c r="AU105" i="21"/>
  <c r="AU104" i="21"/>
  <c r="AT107" i="21"/>
  <c r="AT106" i="21"/>
  <c r="AT105" i="21"/>
  <c r="AT104" i="21"/>
  <c r="AS106" i="21"/>
  <c r="AS105" i="21"/>
  <c r="AS104" i="21"/>
  <c r="AS103" i="21"/>
  <c r="AR106" i="21"/>
  <c r="AR105" i="21"/>
  <c r="AR104" i="21"/>
  <c r="AR103" i="21"/>
  <c r="AQ106" i="21"/>
  <c r="AQ105" i="21"/>
  <c r="AQ104" i="21"/>
  <c r="AQ103" i="21"/>
  <c r="AP106" i="21"/>
  <c r="AP105" i="21"/>
  <c r="AP104" i="21"/>
  <c r="AP103" i="21"/>
  <c r="AO106" i="21"/>
  <c r="AO105" i="21"/>
  <c r="AO104" i="21"/>
  <c r="AO103" i="21"/>
  <c r="AN106" i="21"/>
  <c r="AN105" i="21"/>
  <c r="AN104" i="21"/>
  <c r="AN103" i="21"/>
  <c r="AM106" i="21"/>
  <c r="AM105" i="21"/>
  <c r="AM104" i="21"/>
  <c r="AM103" i="21"/>
  <c r="AL106" i="21"/>
  <c r="AL105" i="21"/>
  <c r="AL104" i="21"/>
  <c r="AL103" i="21"/>
  <c r="AK106" i="21"/>
  <c r="AK105" i="21"/>
  <c r="AK104" i="21"/>
  <c r="AJ106" i="21"/>
  <c r="AJ105" i="21"/>
  <c r="AJ104" i="21"/>
  <c r="AI106" i="21"/>
  <c r="AI105" i="21"/>
  <c r="AI104" i="21"/>
  <c r="AH106" i="21"/>
  <c r="AH105" i="21"/>
  <c r="AH104" i="21"/>
  <c r="AG107" i="21"/>
  <c r="AG106" i="21"/>
  <c r="AG105" i="21"/>
  <c r="AG104" i="21"/>
  <c r="AF107" i="21"/>
  <c r="AF106" i="21"/>
  <c r="AF105" i="21"/>
  <c r="AF104" i="21"/>
  <c r="AE107" i="21"/>
  <c r="AE106" i="21"/>
  <c r="AE105" i="21"/>
  <c r="AE104" i="21"/>
  <c r="AD107" i="21"/>
  <c r="AD106" i="21"/>
  <c r="AD105" i="21"/>
  <c r="AD104" i="21"/>
  <c r="AC107" i="21"/>
  <c r="AC106" i="21"/>
  <c r="AC105" i="21"/>
  <c r="AC104" i="21"/>
  <c r="AB107" i="21"/>
  <c r="AB106" i="21"/>
  <c r="AB105" i="21"/>
  <c r="AB104" i="21"/>
  <c r="AA106" i="21"/>
  <c r="AA105" i="21"/>
  <c r="AA104" i="21"/>
  <c r="AA103" i="21"/>
  <c r="Z106" i="21"/>
  <c r="Z105" i="21"/>
  <c r="Z104" i="21"/>
  <c r="Z103" i="21"/>
  <c r="Y106" i="21"/>
  <c r="Y105" i="21"/>
  <c r="Y104" i="21"/>
  <c r="Y103" i="21"/>
  <c r="X106" i="21"/>
  <c r="X105" i="21"/>
  <c r="X104" i="21"/>
  <c r="X103" i="21"/>
  <c r="W106" i="21"/>
  <c r="W105" i="21"/>
  <c r="W104" i="21"/>
  <c r="W103" i="21"/>
  <c r="V106" i="21"/>
  <c r="V105" i="21"/>
  <c r="V104" i="21"/>
  <c r="V103" i="21"/>
  <c r="U106" i="21"/>
  <c r="U105" i="21"/>
  <c r="U104" i="21"/>
  <c r="U103" i="21"/>
  <c r="T106" i="21"/>
  <c r="T105" i="21"/>
  <c r="T104" i="21"/>
  <c r="T103" i="21"/>
  <c r="S106" i="21"/>
  <c r="S105" i="21"/>
  <c r="S104" i="21"/>
  <c r="R106" i="21"/>
  <c r="R105" i="21"/>
  <c r="R104" i="21"/>
  <c r="Q106" i="21"/>
  <c r="Q105" i="21"/>
  <c r="Q104" i="21"/>
  <c r="P106" i="21"/>
  <c r="P105" i="21"/>
  <c r="P104" i="21"/>
  <c r="O107" i="21"/>
  <c r="O106" i="21"/>
  <c r="O105" i="21"/>
  <c r="O104" i="21"/>
  <c r="N107" i="21"/>
  <c r="N106" i="21"/>
  <c r="N105" i="21"/>
  <c r="N104" i="21"/>
  <c r="M107" i="21"/>
  <c r="M106" i="21"/>
  <c r="M105" i="21"/>
  <c r="M104" i="21"/>
  <c r="L107" i="21"/>
  <c r="L106" i="21"/>
  <c r="L105" i="21"/>
  <c r="L104" i="21"/>
  <c r="K107" i="21"/>
  <c r="K106" i="21"/>
  <c r="K105" i="21"/>
  <c r="K104" i="21"/>
  <c r="J107" i="21"/>
  <c r="J106" i="21"/>
  <c r="J105" i="21"/>
  <c r="J104" i="21"/>
  <c r="CU72" i="21"/>
  <c r="CU71" i="21"/>
  <c r="CT72" i="21"/>
  <c r="CT71" i="21"/>
  <c r="CS72" i="21"/>
  <c r="CS71" i="21"/>
  <c r="CR72" i="21"/>
  <c r="CR71" i="21"/>
  <c r="CQ72" i="21"/>
  <c r="CQ71" i="21"/>
  <c r="CP72" i="21"/>
  <c r="CP71" i="21"/>
  <c r="CO72" i="21"/>
  <c r="CO71" i="21"/>
  <c r="CN72" i="21"/>
  <c r="CN71" i="21"/>
  <c r="CM72" i="21"/>
  <c r="CM71" i="21"/>
  <c r="CL72" i="21"/>
  <c r="CL71" i="21"/>
  <c r="CK72" i="21"/>
  <c r="CJ72" i="21"/>
  <c r="CI73" i="21"/>
  <c r="CI72" i="21"/>
  <c r="CH73" i="21"/>
  <c r="CH72" i="21"/>
  <c r="CG73" i="21"/>
  <c r="CG72" i="21"/>
  <c r="CF73" i="21"/>
  <c r="CF72" i="21"/>
  <c r="CE73" i="21"/>
  <c r="CE72" i="21"/>
  <c r="CD73" i="21"/>
  <c r="CD72" i="21"/>
  <c r="CC72" i="21"/>
  <c r="CC71" i="21"/>
  <c r="CB72" i="21"/>
  <c r="CB71" i="21"/>
  <c r="CA72" i="21"/>
  <c r="CA71" i="21"/>
  <c r="BZ72" i="21"/>
  <c r="BZ71" i="21"/>
  <c r="BY72" i="21"/>
  <c r="BY71" i="21"/>
  <c r="BX72" i="21"/>
  <c r="BX71" i="21"/>
  <c r="BW72" i="21"/>
  <c r="BW71" i="21"/>
  <c r="BV72" i="21"/>
  <c r="BV71" i="21"/>
  <c r="BU72" i="21"/>
  <c r="BU71" i="21"/>
  <c r="BT72" i="21"/>
  <c r="BT71" i="21"/>
  <c r="BS72" i="21"/>
  <c r="BR72" i="21"/>
  <c r="BQ73" i="21"/>
  <c r="BQ72" i="21"/>
  <c r="BP73" i="21"/>
  <c r="BP72" i="21"/>
  <c r="BO73" i="21"/>
  <c r="BO72" i="21"/>
  <c r="BN73" i="21"/>
  <c r="BN72" i="21"/>
  <c r="BM73" i="21"/>
  <c r="BM72" i="21"/>
  <c r="BL73" i="21"/>
  <c r="BL72" i="21"/>
  <c r="BK72" i="21"/>
  <c r="BK71" i="21"/>
  <c r="BJ72" i="21"/>
  <c r="BJ71" i="21"/>
  <c r="BI72" i="21"/>
  <c r="BI71" i="21"/>
  <c r="BH72" i="21"/>
  <c r="BH71" i="21"/>
  <c r="BG72" i="21"/>
  <c r="BG71" i="21"/>
  <c r="BF72" i="21"/>
  <c r="BF71" i="21"/>
  <c r="BE72" i="21"/>
  <c r="BE71" i="21"/>
  <c r="BD72" i="21"/>
  <c r="BD71" i="21"/>
  <c r="BC72" i="21"/>
  <c r="BC71" i="21"/>
  <c r="BB72" i="21"/>
  <c r="BB71" i="21"/>
  <c r="BA72" i="21"/>
  <c r="AZ72" i="21"/>
  <c r="AY73" i="21"/>
  <c r="AY72" i="21"/>
  <c r="AX73" i="21"/>
  <c r="AX72" i="21"/>
  <c r="AW73" i="21"/>
  <c r="AW72" i="21"/>
  <c r="AV73" i="21"/>
  <c r="AV72" i="21"/>
  <c r="AU73" i="21"/>
  <c r="AU72" i="21"/>
  <c r="AT73" i="21"/>
  <c r="AT72" i="21"/>
  <c r="AS72" i="21"/>
  <c r="AS71" i="21"/>
  <c r="AR72" i="21"/>
  <c r="AR71" i="21"/>
  <c r="AQ72" i="21"/>
  <c r="AQ71" i="21"/>
  <c r="AP72" i="21"/>
  <c r="AP71" i="21"/>
  <c r="AO72" i="21"/>
  <c r="AO71" i="21"/>
  <c r="AN72" i="21"/>
  <c r="AN71" i="21"/>
  <c r="AM72" i="21"/>
  <c r="AM71" i="21"/>
  <c r="AL72" i="21"/>
  <c r="AL71" i="21"/>
  <c r="AK72" i="21"/>
  <c r="AK71" i="21"/>
  <c r="AJ72" i="21"/>
  <c r="AJ71" i="21"/>
  <c r="AI72" i="21"/>
  <c r="AH72" i="21"/>
  <c r="AG73" i="21"/>
  <c r="AG72" i="21"/>
  <c r="AF73" i="21"/>
  <c r="AF72" i="21"/>
  <c r="AE73" i="21"/>
  <c r="AE72" i="21"/>
  <c r="AD73" i="21"/>
  <c r="AD72" i="21"/>
  <c r="AC73" i="21"/>
  <c r="AC72" i="21"/>
  <c r="AB73" i="21"/>
  <c r="AB72" i="21"/>
  <c r="AA72" i="21"/>
  <c r="AA71" i="21"/>
  <c r="Z72" i="21"/>
  <c r="Z71" i="21"/>
  <c r="Y72" i="21"/>
  <c r="Y71" i="21"/>
  <c r="X72" i="21"/>
  <c r="X71" i="21"/>
  <c r="W72" i="21"/>
  <c r="W71" i="21"/>
  <c r="V72" i="21"/>
  <c r="V71" i="21"/>
  <c r="U72" i="21"/>
  <c r="U71" i="21"/>
  <c r="T72" i="21"/>
  <c r="T71" i="21"/>
  <c r="S72" i="21"/>
  <c r="S71" i="21"/>
  <c r="R72" i="21"/>
  <c r="R71" i="21"/>
  <c r="Q72" i="21"/>
  <c r="P72" i="21"/>
  <c r="O73" i="21"/>
  <c r="O72" i="21"/>
  <c r="N73" i="21"/>
  <c r="N72" i="21"/>
  <c r="M73" i="21"/>
  <c r="M72" i="21"/>
  <c r="L73" i="21"/>
  <c r="L72" i="21"/>
  <c r="K73" i="21"/>
  <c r="K72" i="21"/>
  <c r="J73" i="21"/>
  <c r="J72" i="21"/>
  <c r="M537" i="2"/>
  <c r="M536" i="2"/>
  <c r="M535" i="2"/>
  <c r="M534" i="2"/>
  <c r="M533" i="2"/>
  <c r="M532" i="2"/>
  <c r="M531" i="2"/>
  <c r="M530" i="2"/>
  <c r="M529" i="2"/>
  <c r="M528" i="2"/>
  <c r="M527" i="2"/>
  <c r="M526" i="2"/>
  <c r="M513" i="2"/>
  <c r="M512" i="2"/>
  <c r="M511" i="2"/>
  <c r="M510" i="2"/>
  <c r="M509" i="2"/>
  <c r="M508" i="2"/>
  <c r="M483" i="2"/>
  <c r="M482" i="2"/>
  <c r="M481" i="2"/>
  <c r="M480" i="2"/>
  <c r="M479" i="2"/>
  <c r="M478" i="2"/>
  <c r="M459" i="2"/>
  <c r="M458" i="2"/>
  <c r="M457" i="2"/>
  <c r="M456" i="2"/>
  <c r="M455" i="2"/>
  <c r="M454" i="2"/>
  <c r="M423" i="2"/>
  <c r="M422" i="2"/>
  <c r="M421" i="2"/>
  <c r="M420" i="2"/>
  <c r="M419" i="2"/>
  <c r="M418" i="2"/>
  <c r="M399" i="2"/>
  <c r="M398" i="2"/>
  <c r="M397" i="2"/>
  <c r="M396" i="2"/>
  <c r="M395" i="2"/>
  <c r="M394" i="2"/>
  <c r="M351" i="2"/>
  <c r="M350" i="2"/>
  <c r="M349" i="2"/>
  <c r="M348" i="2"/>
  <c r="M347" i="2"/>
  <c r="M346"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13" i="2"/>
  <c r="M212" i="2"/>
  <c r="M211" i="2"/>
  <c r="M210" i="2"/>
  <c r="M209" i="2"/>
  <c r="M208" i="2"/>
  <c r="M189" i="2"/>
  <c r="M188" i="2"/>
  <c r="M187" i="2"/>
  <c r="M186" i="2"/>
  <c r="M185" i="2"/>
  <c r="M184" i="2"/>
  <c r="M141" i="2"/>
  <c r="M140" i="2"/>
  <c r="M139" i="2"/>
  <c r="M138" i="2"/>
  <c r="M137" i="2"/>
  <c r="M136" i="2"/>
  <c r="M99" i="2"/>
  <c r="M98" i="2"/>
  <c r="M97" i="2"/>
  <c r="M96" i="2"/>
  <c r="M95" i="2"/>
  <c r="M94" i="2"/>
  <c r="M75" i="2"/>
  <c r="M74" i="2"/>
  <c r="M73" i="2"/>
  <c r="M72" i="2"/>
  <c r="M71" i="2"/>
  <c r="M70" i="2"/>
  <c r="M40" i="2"/>
  <c r="AS135" i="2" l="1"/>
  <c r="AR135" i="2" s="1"/>
  <c r="AS132" i="2"/>
  <c r="AR132" i="2" s="1"/>
  <c r="AS133" i="2"/>
  <c r="AR133" i="2" s="1"/>
  <c r="AB130" i="2"/>
  <c r="AA130" i="2"/>
  <c r="AS130" i="2" s="1"/>
  <c r="AR130" i="2" s="1"/>
  <c r="AS131" i="2"/>
  <c r="AR131" i="2" s="1"/>
  <c r="AP134" i="2"/>
  <c r="AQ134" i="2"/>
  <c r="AO132" i="2"/>
  <c r="AS134" i="2"/>
  <c r="AR134" i="2" s="1"/>
  <c r="AO130" i="2"/>
  <c r="AO133" i="2"/>
  <c r="AP135" i="2"/>
  <c r="M525" i="2"/>
  <c r="M524" i="2"/>
  <c r="M523" i="2"/>
  <c r="M522" i="2"/>
  <c r="M521" i="2"/>
  <c r="M520" i="2"/>
  <c r="M507" i="2"/>
  <c r="M506" i="2"/>
  <c r="M505" i="2"/>
  <c r="M504" i="2"/>
  <c r="M503" i="2"/>
  <c r="M502" i="2"/>
  <c r="M453" i="2"/>
  <c r="M452" i="2"/>
  <c r="M451" i="2"/>
  <c r="M450" i="2"/>
  <c r="M449" i="2"/>
  <c r="M448" i="2"/>
  <c r="M417" i="2"/>
  <c r="M416" i="2"/>
  <c r="M415" i="2"/>
  <c r="M414" i="2"/>
  <c r="M413" i="2"/>
  <c r="M412" i="2"/>
  <c r="M393" i="2"/>
  <c r="M392" i="2"/>
  <c r="M391" i="2"/>
  <c r="M390" i="2"/>
  <c r="M389" i="2"/>
  <c r="M388" i="2"/>
  <c r="M345" i="2"/>
  <c r="M344" i="2"/>
  <c r="M343" i="2"/>
  <c r="M342" i="2"/>
  <c r="M341" i="2"/>
  <c r="M340" i="2"/>
  <c r="M339" i="2"/>
  <c r="M338" i="2"/>
  <c r="M337" i="2"/>
  <c r="M336" i="2"/>
  <c r="M335" i="2"/>
  <c r="M334" i="2"/>
  <c r="M225" i="2"/>
  <c r="M224" i="2"/>
  <c r="M223" i="2"/>
  <c r="M222" i="2"/>
  <c r="M221" i="2"/>
  <c r="M220" i="2"/>
  <c r="M207" i="2"/>
  <c r="M206" i="2"/>
  <c r="M205" i="2"/>
  <c r="M204" i="2"/>
  <c r="M203" i="2"/>
  <c r="M202" i="2"/>
  <c r="M183" i="2"/>
  <c r="M182" i="2"/>
  <c r="M181" i="2"/>
  <c r="M180" i="2"/>
  <c r="M179" i="2"/>
  <c r="M178" i="2"/>
  <c r="M177" i="2"/>
  <c r="M176" i="2"/>
  <c r="M175" i="2"/>
  <c r="M174" i="2"/>
  <c r="M173" i="2"/>
  <c r="M172" i="2"/>
  <c r="M129" i="2"/>
  <c r="M128" i="2"/>
  <c r="M127" i="2"/>
  <c r="M126" i="2"/>
  <c r="M125" i="2"/>
  <c r="M124" i="2"/>
  <c r="M93" i="2"/>
  <c r="M92" i="2"/>
  <c r="M91" i="2"/>
  <c r="M90" i="2"/>
  <c r="M89" i="2"/>
  <c r="M88" i="2"/>
  <c r="M69" i="2"/>
  <c r="M68" i="2"/>
  <c r="M67" i="2"/>
  <c r="M66" i="2"/>
  <c r="M65" i="2"/>
  <c r="M64" i="2"/>
  <c r="M34" i="2"/>
  <c r="M514" i="2"/>
  <c r="M496" i="2"/>
  <c r="M490" i="2"/>
  <c r="M484" i="2"/>
  <c r="M466" i="2"/>
  <c r="M460" i="2"/>
  <c r="M442" i="2"/>
  <c r="M436" i="2"/>
  <c r="M430" i="2"/>
  <c r="M424" i="2"/>
  <c r="M406" i="2"/>
  <c r="M400" i="2"/>
  <c r="M382" i="2"/>
  <c r="M376" i="2"/>
  <c r="M370" i="2"/>
  <c r="M364" i="2"/>
  <c r="M358" i="2"/>
  <c r="M352" i="2"/>
  <c r="M328" i="2"/>
  <c r="M322" i="2"/>
  <c r="M316" i="2"/>
  <c r="M310" i="2"/>
  <c r="M304" i="2"/>
  <c r="M298" i="2"/>
  <c r="M292" i="2"/>
  <c r="M286" i="2"/>
  <c r="M280" i="2"/>
  <c r="M214" i="2"/>
  <c r="M196" i="2"/>
  <c r="M190" i="2"/>
  <c r="M166" i="2"/>
  <c r="M160" i="2"/>
  <c r="M154" i="2"/>
  <c r="M148" i="2"/>
  <c r="M142" i="2"/>
  <c r="M118" i="2"/>
  <c r="M112" i="2"/>
  <c r="M106" i="2"/>
  <c r="M100" i="2"/>
  <c r="M82" i="2"/>
  <c r="M76" i="2"/>
  <c r="M58" i="2"/>
  <c r="M52" i="2"/>
  <c r="M46" i="2"/>
  <c r="M28" i="2"/>
  <c r="M22" i="2"/>
  <c r="M16" i="2"/>
  <c r="M10" i="2"/>
  <c r="BS135" i="2" l="1"/>
  <c r="AT135" i="2"/>
  <c r="AQ133" i="2"/>
  <c r="AP133" i="2"/>
  <c r="AQ130" i="2"/>
  <c r="AO131" i="2" s="1"/>
  <c r="AP130" i="2"/>
  <c r="AQ132" i="2"/>
  <c r="AP132" i="2"/>
  <c r="BS134" i="2"/>
  <c r="AT134" i="2"/>
  <c r="E461" i="7"/>
  <c r="E430" i="7"/>
  <c r="AT132" i="2" l="1"/>
  <c r="BS132" i="2"/>
  <c r="AT130" i="2"/>
  <c r="AQ131" i="2"/>
  <c r="AP131" i="2"/>
  <c r="BS133" i="2"/>
  <c r="AT133" i="2"/>
  <c r="D448" i="2"/>
  <c r="D442" i="2"/>
  <c r="D436" i="2"/>
  <c r="D430" i="2"/>
  <c r="D424" i="2"/>
  <c r="C424" i="2"/>
  <c r="D418" i="2"/>
  <c r="D412" i="2"/>
  <c r="D406" i="2"/>
  <c r="D400" i="2"/>
  <c r="C400" i="2"/>
  <c r="D394" i="2"/>
  <c r="D388" i="2"/>
  <c r="D382" i="2"/>
  <c r="D376" i="2"/>
  <c r="D370" i="2"/>
  <c r="BS131" i="2" l="1"/>
  <c r="AT131" i="2"/>
  <c r="E399" i="7"/>
  <c r="E368" i="7"/>
  <c r="E337" i="7"/>
  <c r="E306" i="7"/>
  <c r="E275" i="7"/>
  <c r="E244" i="7"/>
  <c r="E213" i="7"/>
  <c r="E182" i="7"/>
  <c r="E151" i="7"/>
  <c r="AK615" i="2" l="1"/>
  <c r="AH615" i="2"/>
  <c r="AK614" i="2"/>
  <c r="AH614" i="2"/>
  <c r="AK613" i="2"/>
  <c r="AH613" i="2"/>
  <c r="AK612" i="2"/>
  <c r="AH612" i="2"/>
  <c r="AK611" i="2"/>
  <c r="AH611" i="2"/>
  <c r="AV610" i="2"/>
  <c r="AW610" i="2" s="1"/>
  <c r="AK610" i="2"/>
  <c r="AH610" i="2"/>
  <c r="AE610" i="2"/>
  <c r="Z610" i="2"/>
  <c r="AA610" i="2" s="1"/>
  <c r="Y610" i="2"/>
  <c r="V610" i="2"/>
  <c r="D610" i="2"/>
  <c r="C610" i="2"/>
  <c r="AK609" i="2"/>
  <c r="AH609" i="2"/>
  <c r="AK608" i="2"/>
  <c r="AH608" i="2"/>
  <c r="AK607" i="2"/>
  <c r="AH607" i="2"/>
  <c r="AK606" i="2"/>
  <c r="AH606" i="2"/>
  <c r="AK605" i="2"/>
  <c r="AH605" i="2"/>
  <c r="AV604" i="2"/>
  <c r="AW604" i="2" s="1"/>
  <c r="AK604" i="2"/>
  <c r="AH604" i="2"/>
  <c r="AE604" i="2"/>
  <c r="Z604" i="2"/>
  <c r="AA604" i="2" s="1"/>
  <c r="Y604" i="2"/>
  <c r="V604" i="2"/>
  <c r="D604" i="2"/>
  <c r="C604" i="2"/>
  <c r="AK603" i="2"/>
  <c r="AH603" i="2"/>
  <c r="AK602" i="2"/>
  <c r="AH602" i="2"/>
  <c r="AK601" i="2"/>
  <c r="AH601" i="2"/>
  <c r="AK600" i="2"/>
  <c r="AH600" i="2"/>
  <c r="AK599" i="2"/>
  <c r="AH599" i="2"/>
  <c r="AV598" i="2"/>
  <c r="AW598" i="2" s="1"/>
  <c r="AK598" i="2"/>
  <c r="AH598" i="2"/>
  <c r="AE598" i="2"/>
  <c r="Z598" i="2"/>
  <c r="AA598" i="2" s="1"/>
  <c r="Y598" i="2"/>
  <c r="V598" i="2"/>
  <c r="D598" i="2"/>
  <c r="C598" i="2"/>
  <c r="AK597" i="2"/>
  <c r="AH597" i="2"/>
  <c r="AK596" i="2"/>
  <c r="AH596" i="2"/>
  <c r="AK595" i="2"/>
  <c r="AH595" i="2"/>
  <c r="AK594" i="2"/>
  <c r="AH594" i="2"/>
  <c r="AK593" i="2"/>
  <c r="AH593" i="2"/>
  <c r="AV592" i="2"/>
  <c r="AW592" i="2" s="1"/>
  <c r="AK592" i="2"/>
  <c r="AH592" i="2"/>
  <c r="AO592" i="2" s="1"/>
  <c r="AQ592" i="2" s="1"/>
  <c r="AE592" i="2"/>
  <c r="Z592" i="2"/>
  <c r="AA592" i="2" s="1"/>
  <c r="Y592" i="2"/>
  <c r="V592" i="2"/>
  <c r="W592" i="2" s="1"/>
  <c r="D592" i="2"/>
  <c r="C592" i="2"/>
  <c r="AK591" i="2"/>
  <c r="AH591" i="2"/>
  <c r="AK590" i="2"/>
  <c r="AH590" i="2"/>
  <c r="AK589" i="2"/>
  <c r="AH589" i="2"/>
  <c r="AK588" i="2"/>
  <c r="AH588" i="2"/>
  <c r="AK587" i="2"/>
  <c r="AH587" i="2"/>
  <c r="AV586" i="2"/>
  <c r="AW586" i="2" s="1"/>
  <c r="AK586" i="2"/>
  <c r="AH586" i="2"/>
  <c r="AE586" i="2"/>
  <c r="Z586" i="2"/>
  <c r="AA586" i="2" s="1"/>
  <c r="Y586" i="2"/>
  <c r="V586" i="2"/>
  <c r="W586" i="2" s="1"/>
  <c r="D586" i="2"/>
  <c r="C586" i="2"/>
  <c r="AK585" i="2"/>
  <c r="AH585" i="2"/>
  <c r="AK584" i="2"/>
  <c r="AH584" i="2"/>
  <c r="AK583" i="2"/>
  <c r="AH583" i="2"/>
  <c r="AK582" i="2"/>
  <c r="AH582" i="2"/>
  <c r="AK581" i="2"/>
  <c r="AH581" i="2"/>
  <c r="AV580" i="2"/>
  <c r="AW580" i="2" s="1"/>
  <c r="AK580" i="2"/>
  <c r="AH580" i="2"/>
  <c r="AS580" i="2" s="1"/>
  <c r="AR580" i="2" s="1"/>
  <c r="AE580" i="2"/>
  <c r="Z580" i="2"/>
  <c r="AA580" i="2" s="1"/>
  <c r="Y580" i="2"/>
  <c r="V580" i="2"/>
  <c r="D580" i="2"/>
  <c r="C580" i="2"/>
  <c r="AK579" i="2"/>
  <c r="AH579" i="2"/>
  <c r="AK578" i="2"/>
  <c r="AH578" i="2"/>
  <c r="AK577" i="2"/>
  <c r="AH577" i="2"/>
  <c r="AK576" i="2"/>
  <c r="AH576" i="2"/>
  <c r="AK575" i="2"/>
  <c r="AH575" i="2"/>
  <c r="AV574" i="2"/>
  <c r="AW574" i="2" s="1"/>
  <c r="AK574" i="2"/>
  <c r="AH574" i="2"/>
  <c r="AE574" i="2"/>
  <c r="Z574" i="2"/>
  <c r="AA574" i="2" s="1"/>
  <c r="Y574" i="2"/>
  <c r="V574" i="2"/>
  <c r="W574" i="2" s="1"/>
  <c r="D574" i="2"/>
  <c r="C574" i="2"/>
  <c r="AK573" i="2"/>
  <c r="AH573" i="2"/>
  <c r="AK572" i="2"/>
  <c r="AH572" i="2"/>
  <c r="AK571" i="2"/>
  <c r="AH571" i="2"/>
  <c r="AK570" i="2"/>
  <c r="AH570" i="2"/>
  <c r="AK569" i="2"/>
  <c r="AH569" i="2"/>
  <c r="AV568" i="2"/>
  <c r="AW568" i="2" s="1"/>
  <c r="AK568" i="2"/>
  <c r="AH568" i="2"/>
  <c r="AS568" i="2" s="1"/>
  <c r="AR568" i="2" s="1"/>
  <c r="AE568" i="2"/>
  <c r="Z568" i="2"/>
  <c r="AA568" i="2" s="1"/>
  <c r="Y568" i="2"/>
  <c r="V568" i="2"/>
  <c r="D568" i="2"/>
  <c r="C568" i="2"/>
  <c r="AK567" i="2"/>
  <c r="AH567" i="2"/>
  <c r="AK566" i="2"/>
  <c r="AH566" i="2"/>
  <c r="AK565" i="2"/>
  <c r="AH565" i="2"/>
  <c r="AK564" i="2"/>
  <c r="AH564" i="2"/>
  <c r="AK563" i="2"/>
  <c r="AH563" i="2"/>
  <c r="AV562" i="2"/>
  <c r="AW562" i="2" s="1"/>
  <c r="AK562" i="2"/>
  <c r="AH562" i="2"/>
  <c r="AO562" i="2" s="1"/>
  <c r="AE562" i="2"/>
  <c r="Z562" i="2"/>
  <c r="AA562" i="2" s="1"/>
  <c r="Y562" i="2"/>
  <c r="V562" i="2"/>
  <c r="D562" i="2"/>
  <c r="C562" i="2"/>
  <c r="AK561" i="2"/>
  <c r="AH561" i="2"/>
  <c r="AK560" i="2"/>
  <c r="AH560" i="2"/>
  <c r="AK559" i="2"/>
  <c r="AH559" i="2"/>
  <c r="AK558" i="2"/>
  <c r="AH558" i="2"/>
  <c r="AK557" i="2"/>
  <c r="AH557" i="2"/>
  <c r="AV556" i="2"/>
  <c r="AW556" i="2" s="1"/>
  <c r="AK556" i="2"/>
  <c r="AH556" i="2"/>
  <c r="AE556" i="2"/>
  <c r="Z556" i="2"/>
  <c r="AA556" i="2" s="1"/>
  <c r="Y556" i="2"/>
  <c r="V556" i="2"/>
  <c r="D556" i="2"/>
  <c r="C556" i="2"/>
  <c r="AK555" i="2"/>
  <c r="AH555" i="2"/>
  <c r="AK554" i="2"/>
  <c r="AH554" i="2"/>
  <c r="AK553" i="2"/>
  <c r="AH553" i="2"/>
  <c r="AK552" i="2"/>
  <c r="AH552" i="2"/>
  <c r="AK551" i="2"/>
  <c r="AH551" i="2"/>
  <c r="AV550" i="2"/>
  <c r="AW550" i="2" s="1"/>
  <c r="AK550" i="2"/>
  <c r="AH550" i="2"/>
  <c r="AE550" i="2"/>
  <c r="Z550" i="2"/>
  <c r="AA550" i="2" s="1"/>
  <c r="Y550" i="2"/>
  <c r="V550" i="2"/>
  <c r="D550" i="2"/>
  <c r="C550" i="2"/>
  <c r="AK549" i="2"/>
  <c r="AH549" i="2"/>
  <c r="AK548" i="2"/>
  <c r="AH548" i="2"/>
  <c r="AK547" i="2"/>
  <c r="AH547" i="2"/>
  <c r="AK546" i="2"/>
  <c r="AH546" i="2"/>
  <c r="AK545" i="2"/>
  <c r="AH545" i="2"/>
  <c r="AV544" i="2"/>
  <c r="AW544" i="2" s="1"/>
  <c r="AK544" i="2"/>
  <c r="AH544" i="2"/>
  <c r="AE544" i="2"/>
  <c r="Z544" i="2"/>
  <c r="Y544" i="2"/>
  <c r="V544" i="2"/>
  <c r="W544" i="2" s="1"/>
  <c r="D544" i="2"/>
  <c r="C544" i="2"/>
  <c r="AK543" i="2"/>
  <c r="AH543" i="2"/>
  <c r="AK542" i="2"/>
  <c r="AH542" i="2"/>
  <c r="AK541" i="2"/>
  <c r="AH541" i="2"/>
  <c r="AK540" i="2"/>
  <c r="AH540" i="2"/>
  <c r="AK539" i="2"/>
  <c r="AH539" i="2"/>
  <c r="AV538" i="2"/>
  <c r="AW538" i="2" s="1"/>
  <c r="AK538" i="2"/>
  <c r="AH538" i="2"/>
  <c r="AE538" i="2"/>
  <c r="Z538" i="2"/>
  <c r="AA538" i="2" s="1"/>
  <c r="Y538" i="2"/>
  <c r="V538" i="2"/>
  <c r="D538" i="2"/>
  <c r="C538" i="2"/>
  <c r="AK537" i="2"/>
  <c r="AH537" i="2"/>
  <c r="AK536" i="2"/>
  <c r="AH536" i="2"/>
  <c r="AK535" i="2"/>
  <c r="AH535" i="2"/>
  <c r="AK534" i="2"/>
  <c r="AH534" i="2"/>
  <c r="AK533" i="2"/>
  <c r="AH533" i="2"/>
  <c r="AV532" i="2"/>
  <c r="AW532" i="2" s="1"/>
  <c r="AK532" i="2"/>
  <c r="AH532" i="2"/>
  <c r="AE532" i="2"/>
  <c r="Z532" i="2"/>
  <c r="AA532" i="2" s="1"/>
  <c r="Y532" i="2"/>
  <c r="V532" i="2"/>
  <c r="D532" i="2"/>
  <c r="AK531" i="2"/>
  <c r="AH531" i="2"/>
  <c r="AK530" i="2"/>
  <c r="AH530" i="2"/>
  <c r="AK529" i="2"/>
  <c r="AH529" i="2"/>
  <c r="AK528" i="2"/>
  <c r="AH528" i="2"/>
  <c r="AK527" i="2"/>
  <c r="AH527" i="2"/>
  <c r="AV526" i="2"/>
  <c r="AW526" i="2" s="1"/>
  <c r="AK526" i="2"/>
  <c r="AH526" i="2"/>
  <c r="AE526" i="2"/>
  <c r="Z526" i="2"/>
  <c r="AA526" i="2" s="1"/>
  <c r="Y526" i="2"/>
  <c r="V526" i="2"/>
  <c r="D526" i="2"/>
  <c r="AK525" i="2"/>
  <c r="AH525" i="2"/>
  <c r="AK524" i="2"/>
  <c r="AH524" i="2"/>
  <c r="AK523" i="2"/>
  <c r="AH523" i="2"/>
  <c r="AK522" i="2"/>
  <c r="AH522" i="2"/>
  <c r="AK521" i="2"/>
  <c r="AH521" i="2"/>
  <c r="AV520" i="2"/>
  <c r="AW520" i="2" s="1"/>
  <c r="AK520" i="2"/>
  <c r="AH520" i="2"/>
  <c r="AE520" i="2"/>
  <c r="Z520" i="2"/>
  <c r="AA520" i="2" s="1"/>
  <c r="Y520" i="2"/>
  <c r="V520" i="2"/>
  <c r="D520" i="2"/>
  <c r="AK519" i="2"/>
  <c r="AH519" i="2"/>
  <c r="AK518" i="2"/>
  <c r="AH518" i="2"/>
  <c r="AK517" i="2"/>
  <c r="AH517" i="2"/>
  <c r="AK516" i="2"/>
  <c r="AH516" i="2"/>
  <c r="AK515" i="2"/>
  <c r="AH515" i="2"/>
  <c r="AV514" i="2"/>
  <c r="AW514" i="2" s="1"/>
  <c r="AK514" i="2"/>
  <c r="AH514" i="2"/>
  <c r="AE514" i="2"/>
  <c r="Z514" i="2"/>
  <c r="AA514" i="2" s="1"/>
  <c r="Y514" i="2"/>
  <c r="V514" i="2"/>
  <c r="D514" i="2"/>
  <c r="C514" i="2"/>
  <c r="AK513" i="2"/>
  <c r="AH513" i="2"/>
  <c r="AK512" i="2"/>
  <c r="AH512" i="2"/>
  <c r="AK511" i="2"/>
  <c r="AH511" i="2"/>
  <c r="AK510" i="2"/>
  <c r="AH510" i="2"/>
  <c r="AK509" i="2"/>
  <c r="AH509" i="2"/>
  <c r="AV508" i="2"/>
  <c r="AW508" i="2" s="1"/>
  <c r="AK508" i="2"/>
  <c r="AH508" i="2"/>
  <c r="AE508" i="2"/>
  <c r="Z508" i="2"/>
  <c r="AA508" i="2" s="1"/>
  <c r="Y508" i="2"/>
  <c r="V508" i="2"/>
  <c r="D508" i="2"/>
  <c r="AK507" i="2"/>
  <c r="AH507" i="2"/>
  <c r="AK506" i="2"/>
  <c r="AH506" i="2"/>
  <c r="AK505" i="2"/>
  <c r="AH505" i="2"/>
  <c r="AK504" i="2"/>
  <c r="AH504" i="2"/>
  <c r="AK503" i="2"/>
  <c r="AH503" i="2"/>
  <c r="AV502" i="2"/>
  <c r="AW502" i="2" s="1"/>
  <c r="AK502" i="2"/>
  <c r="AH502" i="2"/>
  <c r="AE502" i="2"/>
  <c r="Z502" i="2"/>
  <c r="AA502" i="2" s="1"/>
  <c r="Y502" i="2"/>
  <c r="V502" i="2"/>
  <c r="D502" i="2"/>
  <c r="AK501" i="2"/>
  <c r="AH501" i="2"/>
  <c r="AK500" i="2"/>
  <c r="AH500" i="2"/>
  <c r="AK499" i="2"/>
  <c r="AH499" i="2"/>
  <c r="AK498" i="2"/>
  <c r="AH498" i="2"/>
  <c r="AK497" i="2"/>
  <c r="AH497" i="2"/>
  <c r="AV496" i="2"/>
  <c r="AW496" i="2" s="1"/>
  <c r="AK496" i="2"/>
  <c r="AH496" i="2"/>
  <c r="AE496" i="2"/>
  <c r="Z496" i="2"/>
  <c r="AA496" i="2" s="1"/>
  <c r="Y496" i="2"/>
  <c r="V496" i="2"/>
  <c r="D496" i="2"/>
  <c r="AK495" i="2"/>
  <c r="AH495" i="2"/>
  <c r="AK494" i="2"/>
  <c r="AH494" i="2"/>
  <c r="AK493" i="2"/>
  <c r="AH493" i="2"/>
  <c r="AK492" i="2"/>
  <c r="AH492" i="2"/>
  <c r="AK491" i="2"/>
  <c r="AH491" i="2"/>
  <c r="AV490" i="2"/>
  <c r="AW490" i="2" s="1"/>
  <c r="AK490" i="2"/>
  <c r="AH490" i="2"/>
  <c r="AE490" i="2"/>
  <c r="Z490" i="2"/>
  <c r="AA490" i="2" s="1"/>
  <c r="Y490" i="2"/>
  <c r="V490" i="2"/>
  <c r="D490" i="2"/>
  <c r="AK489" i="2"/>
  <c r="AH489" i="2"/>
  <c r="AK488" i="2"/>
  <c r="AH488" i="2"/>
  <c r="AK487" i="2"/>
  <c r="AH487" i="2"/>
  <c r="AK486" i="2"/>
  <c r="AH486" i="2"/>
  <c r="AK485" i="2"/>
  <c r="AH485" i="2"/>
  <c r="AV484" i="2"/>
  <c r="AW484" i="2" s="1"/>
  <c r="AK484" i="2"/>
  <c r="AH484" i="2"/>
  <c r="AE484" i="2"/>
  <c r="Z484" i="2"/>
  <c r="Y484" i="2"/>
  <c r="V484" i="2"/>
  <c r="D484" i="2"/>
  <c r="C484" i="2"/>
  <c r="AK483" i="2"/>
  <c r="AH483" i="2"/>
  <c r="AK482" i="2"/>
  <c r="AH482" i="2"/>
  <c r="AK481" i="2"/>
  <c r="AH481" i="2"/>
  <c r="AK480" i="2"/>
  <c r="AH480" i="2"/>
  <c r="AK479" i="2"/>
  <c r="AH479" i="2"/>
  <c r="AV478" i="2"/>
  <c r="AW478" i="2" s="1"/>
  <c r="AK478" i="2"/>
  <c r="AH478" i="2"/>
  <c r="AE478" i="2"/>
  <c r="Z478" i="2"/>
  <c r="AA478" i="2" s="1"/>
  <c r="Y478" i="2"/>
  <c r="V478" i="2"/>
  <c r="D478" i="2"/>
  <c r="AK477" i="2"/>
  <c r="AH477" i="2"/>
  <c r="AK476" i="2"/>
  <c r="AH476" i="2"/>
  <c r="AK475" i="2"/>
  <c r="AH475" i="2"/>
  <c r="AK474" i="2"/>
  <c r="AH474" i="2"/>
  <c r="AK473" i="2"/>
  <c r="AH473" i="2"/>
  <c r="AV472" i="2"/>
  <c r="AW472" i="2" s="1"/>
  <c r="AK472" i="2"/>
  <c r="AH472" i="2"/>
  <c r="AE472" i="2"/>
  <c r="Z472" i="2"/>
  <c r="Y472" i="2"/>
  <c r="V472" i="2"/>
  <c r="D472" i="2"/>
  <c r="AK471" i="2"/>
  <c r="AH471" i="2"/>
  <c r="AK470" i="2"/>
  <c r="AH470" i="2"/>
  <c r="AK469" i="2"/>
  <c r="AH469" i="2"/>
  <c r="AK468" i="2"/>
  <c r="AH468" i="2"/>
  <c r="AK467" i="2"/>
  <c r="AH467" i="2"/>
  <c r="AV466" i="2"/>
  <c r="AW466" i="2" s="1"/>
  <c r="AK466" i="2"/>
  <c r="AH466" i="2"/>
  <c r="AE466" i="2"/>
  <c r="Z466" i="2"/>
  <c r="AA466" i="2" s="1"/>
  <c r="Y466" i="2"/>
  <c r="V466" i="2"/>
  <c r="D466" i="2"/>
  <c r="AK465" i="2"/>
  <c r="AH465" i="2"/>
  <c r="AK464" i="2"/>
  <c r="AH464" i="2"/>
  <c r="AK463" i="2"/>
  <c r="AH463" i="2"/>
  <c r="AK462" i="2"/>
  <c r="AH462" i="2"/>
  <c r="AK461" i="2"/>
  <c r="AH461" i="2"/>
  <c r="AV460" i="2"/>
  <c r="AW460" i="2" s="1"/>
  <c r="AK460" i="2"/>
  <c r="AH460" i="2"/>
  <c r="AE460" i="2"/>
  <c r="Z460" i="2"/>
  <c r="AA460" i="2" s="1"/>
  <c r="Y460" i="2"/>
  <c r="V460" i="2"/>
  <c r="D460" i="2"/>
  <c r="C460" i="2"/>
  <c r="AK459" i="2"/>
  <c r="AH459" i="2"/>
  <c r="AK458" i="2"/>
  <c r="AH458" i="2"/>
  <c r="AK457" i="2"/>
  <c r="AH457" i="2"/>
  <c r="AK456" i="2"/>
  <c r="AH456" i="2"/>
  <c r="AK455" i="2"/>
  <c r="AH455" i="2"/>
  <c r="AV454" i="2"/>
  <c r="AW454" i="2" s="1"/>
  <c r="AK454" i="2"/>
  <c r="AH454" i="2"/>
  <c r="AE454" i="2"/>
  <c r="Z454" i="2"/>
  <c r="AA454" i="2" s="1"/>
  <c r="Y454" i="2"/>
  <c r="V454" i="2"/>
  <c r="D454" i="2"/>
  <c r="AK453" i="2"/>
  <c r="AH453" i="2"/>
  <c r="AK452" i="2"/>
  <c r="AH452" i="2"/>
  <c r="AK451" i="2"/>
  <c r="AH451" i="2"/>
  <c r="AK450" i="2"/>
  <c r="AH450" i="2"/>
  <c r="AK449" i="2"/>
  <c r="AH449" i="2"/>
  <c r="AV448" i="2"/>
  <c r="AW448" i="2" s="1"/>
  <c r="AK448" i="2"/>
  <c r="AH448" i="2"/>
  <c r="AE448" i="2"/>
  <c r="Z448" i="2"/>
  <c r="AA448" i="2" s="1"/>
  <c r="Y448" i="2"/>
  <c r="V448" i="2"/>
  <c r="AK447" i="2"/>
  <c r="AH447" i="2"/>
  <c r="AK446" i="2"/>
  <c r="AH446" i="2"/>
  <c r="AK445" i="2"/>
  <c r="AH445" i="2"/>
  <c r="AK444" i="2"/>
  <c r="AH444" i="2"/>
  <c r="AK443" i="2"/>
  <c r="AH443" i="2"/>
  <c r="AV442" i="2"/>
  <c r="AW442" i="2" s="1"/>
  <c r="AK442" i="2"/>
  <c r="AH442" i="2"/>
  <c r="AE442" i="2"/>
  <c r="Z442" i="2"/>
  <c r="AA442" i="2" s="1"/>
  <c r="Y442" i="2"/>
  <c r="V442" i="2"/>
  <c r="AK441" i="2"/>
  <c r="AH441" i="2"/>
  <c r="AK440" i="2"/>
  <c r="AH440" i="2"/>
  <c r="AK439" i="2"/>
  <c r="AH439" i="2"/>
  <c r="AK438" i="2"/>
  <c r="AH438" i="2"/>
  <c r="AK437" i="2"/>
  <c r="AH437" i="2"/>
  <c r="AV436" i="2"/>
  <c r="AW436" i="2" s="1"/>
  <c r="AK436" i="2"/>
  <c r="AH436" i="2"/>
  <c r="AE436" i="2"/>
  <c r="Z436" i="2"/>
  <c r="Y436" i="2"/>
  <c r="V436" i="2"/>
  <c r="AK435" i="2"/>
  <c r="AH435" i="2"/>
  <c r="AK434" i="2"/>
  <c r="AH434" i="2"/>
  <c r="AK433" i="2"/>
  <c r="AH433" i="2"/>
  <c r="AK432" i="2"/>
  <c r="AH432" i="2"/>
  <c r="AK431" i="2"/>
  <c r="AH431" i="2"/>
  <c r="AV430" i="2"/>
  <c r="AW430" i="2" s="1"/>
  <c r="AK430" i="2"/>
  <c r="AH430" i="2"/>
  <c r="AE430" i="2"/>
  <c r="Z430" i="2"/>
  <c r="AA430" i="2" s="1"/>
  <c r="Y430" i="2"/>
  <c r="V430" i="2"/>
  <c r="AK429" i="2"/>
  <c r="AH429" i="2"/>
  <c r="AK428" i="2"/>
  <c r="AH428" i="2"/>
  <c r="AK427" i="2"/>
  <c r="AH427" i="2"/>
  <c r="AK426" i="2"/>
  <c r="AH426" i="2"/>
  <c r="AK425" i="2"/>
  <c r="AH425" i="2"/>
  <c r="AV424" i="2"/>
  <c r="AW424" i="2" s="1"/>
  <c r="AK424" i="2"/>
  <c r="AH424" i="2"/>
  <c r="AE424" i="2"/>
  <c r="Z424" i="2"/>
  <c r="AA424" i="2" s="1"/>
  <c r="Y424" i="2"/>
  <c r="V424" i="2"/>
  <c r="AK423" i="2"/>
  <c r="AH423" i="2"/>
  <c r="AK422" i="2"/>
  <c r="AH422" i="2"/>
  <c r="AK421" i="2"/>
  <c r="AH421" i="2"/>
  <c r="AK420" i="2"/>
  <c r="AH420" i="2"/>
  <c r="AK419" i="2"/>
  <c r="AH419" i="2"/>
  <c r="AV418" i="2"/>
  <c r="AW418" i="2" s="1"/>
  <c r="AK418" i="2"/>
  <c r="AH418" i="2"/>
  <c r="AE418" i="2"/>
  <c r="Z418" i="2"/>
  <c r="AA418" i="2" s="1"/>
  <c r="Y418" i="2"/>
  <c r="V418" i="2"/>
  <c r="AK417" i="2"/>
  <c r="AH417" i="2"/>
  <c r="AK416" i="2"/>
  <c r="AH416" i="2"/>
  <c r="AK415" i="2"/>
  <c r="AH415" i="2"/>
  <c r="AK414" i="2"/>
  <c r="AH414" i="2"/>
  <c r="AK413" i="2"/>
  <c r="AH413" i="2"/>
  <c r="AV412" i="2"/>
  <c r="AW412" i="2" s="1"/>
  <c r="AK412" i="2"/>
  <c r="AH412" i="2"/>
  <c r="AE412" i="2"/>
  <c r="Z412" i="2"/>
  <c r="Y412" i="2"/>
  <c r="V412" i="2"/>
  <c r="AK411" i="2"/>
  <c r="AH411" i="2"/>
  <c r="AK410" i="2"/>
  <c r="AH410" i="2"/>
  <c r="AK409" i="2"/>
  <c r="AH409" i="2"/>
  <c r="AK408" i="2"/>
  <c r="AH408" i="2"/>
  <c r="AK407" i="2"/>
  <c r="AH407" i="2"/>
  <c r="AV406" i="2"/>
  <c r="AW406" i="2" s="1"/>
  <c r="AK406" i="2"/>
  <c r="AH406" i="2"/>
  <c r="AE406" i="2"/>
  <c r="Z406" i="2"/>
  <c r="AA406" i="2" s="1"/>
  <c r="Y406" i="2"/>
  <c r="V406" i="2"/>
  <c r="AK405" i="2"/>
  <c r="AH405" i="2"/>
  <c r="AK404" i="2"/>
  <c r="AH404" i="2"/>
  <c r="AK403" i="2"/>
  <c r="AH403" i="2"/>
  <c r="AK402" i="2"/>
  <c r="AH402" i="2"/>
  <c r="AK401" i="2"/>
  <c r="AH401" i="2"/>
  <c r="AV400" i="2"/>
  <c r="AW400" i="2" s="1"/>
  <c r="AK400" i="2"/>
  <c r="AH400" i="2"/>
  <c r="AE400" i="2"/>
  <c r="Z400" i="2"/>
  <c r="AA400" i="2" s="1"/>
  <c r="Y400" i="2"/>
  <c r="V400" i="2"/>
  <c r="AK399" i="2"/>
  <c r="AH399" i="2"/>
  <c r="AK398" i="2"/>
  <c r="AH398" i="2"/>
  <c r="AK397" i="2"/>
  <c r="AH397" i="2"/>
  <c r="AK396" i="2"/>
  <c r="AH396" i="2"/>
  <c r="AK395" i="2"/>
  <c r="AH395" i="2"/>
  <c r="AV394" i="2"/>
  <c r="AW394" i="2" s="1"/>
  <c r="AK394" i="2"/>
  <c r="AH394" i="2"/>
  <c r="AE394" i="2"/>
  <c r="Z394" i="2"/>
  <c r="Y394" i="2"/>
  <c r="V394" i="2"/>
  <c r="AK393" i="2"/>
  <c r="AH393" i="2"/>
  <c r="AK392" i="2"/>
  <c r="AH392" i="2"/>
  <c r="AK391" i="2"/>
  <c r="AH391" i="2"/>
  <c r="AK390" i="2"/>
  <c r="AH390" i="2"/>
  <c r="AK389" i="2"/>
  <c r="AH389" i="2"/>
  <c r="AV388" i="2"/>
  <c r="AW388" i="2" s="1"/>
  <c r="AK388" i="2"/>
  <c r="AH388" i="2"/>
  <c r="AE388" i="2"/>
  <c r="Z388" i="2"/>
  <c r="AA388" i="2" s="1"/>
  <c r="Y388" i="2"/>
  <c r="V388" i="2"/>
  <c r="AK387" i="2"/>
  <c r="AH387" i="2"/>
  <c r="AK386" i="2"/>
  <c r="AH386" i="2"/>
  <c r="AK385" i="2"/>
  <c r="AH385" i="2"/>
  <c r="AK384" i="2"/>
  <c r="AH384" i="2"/>
  <c r="AK383" i="2"/>
  <c r="AH383" i="2"/>
  <c r="AV382" i="2"/>
  <c r="AW382" i="2" s="1"/>
  <c r="AK382" i="2"/>
  <c r="AH382" i="2"/>
  <c r="AE382" i="2"/>
  <c r="Z382" i="2"/>
  <c r="AA382" i="2" s="1"/>
  <c r="Y382" i="2"/>
  <c r="V382" i="2"/>
  <c r="AK381" i="2"/>
  <c r="AH381" i="2"/>
  <c r="AK380" i="2"/>
  <c r="AH380" i="2"/>
  <c r="AK379" i="2"/>
  <c r="AH379" i="2"/>
  <c r="AK378" i="2"/>
  <c r="AH378" i="2"/>
  <c r="AK377" i="2"/>
  <c r="AH377" i="2"/>
  <c r="AV376" i="2"/>
  <c r="AW376" i="2" s="1"/>
  <c r="AK376" i="2"/>
  <c r="AH376" i="2"/>
  <c r="AE376" i="2"/>
  <c r="Z376" i="2"/>
  <c r="AA376" i="2" s="1"/>
  <c r="Y376" i="2"/>
  <c r="V376" i="2"/>
  <c r="AK375" i="2"/>
  <c r="AH375" i="2"/>
  <c r="AK374" i="2"/>
  <c r="AH374" i="2"/>
  <c r="AK373" i="2"/>
  <c r="AH373" i="2"/>
  <c r="AK372" i="2"/>
  <c r="AH372" i="2"/>
  <c r="AK371" i="2"/>
  <c r="AH371" i="2"/>
  <c r="AV370" i="2"/>
  <c r="AW370" i="2" s="1"/>
  <c r="AK370" i="2"/>
  <c r="AH370" i="2"/>
  <c r="AE370" i="2"/>
  <c r="Z370" i="2"/>
  <c r="AA370" i="2" s="1"/>
  <c r="Y370" i="2"/>
  <c r="V370" i="2"/>
  <c r="AK369" i="2"/>
  <c r="AH369" i="2"/>
  <c r="AK368" i="2"/>
  <c r="AH368" i="2"/>
  <c r="AK367" i="2"/>
  <c r="AH367" i="2"/>
  <c r="AK366" i="2"/>
  <c r="AH366" i="2"/>
  <c r="AK365" i="2"/>
  <c r="AH365" i="2"/>
  <c r="AV364" i="2"/>
  <c r="AW364" i="2" s="1"/>
  <c r="AK364" i="2"/>
  <c r="AH364" i="2"/>
  <c r="AS364" i="2" s="1"/>
  <c r="AR364" i="2" s="1"/>
  <c r="AE364" i="2"/>
  <c r="Z364" i="2"/>
  <c r="AA364" i="2" s="1"/>
  <c r="Y364" i="2"/>
  <c r="V364" i="2"/>
  <c r="D364" i="2"/>
  <c r="AK363" i="2"/>
  <c r="AH363" i="2"/>
  <c r="AK362" i="2"/>
  <c r="AH362" i="2"/>
  <c r="AK361" i="2"/>
  <c r="AH361" i="2"/>
  <c r="AK360" i="2"/>
  <c r="AH360" i="2"/>
  <c r="AK359" i="2"/>
  <c r="AH359" i="2"/>
  <c r="AV358" i="2"/>
  <c r="AW358" i="2" s="1"/>
  <c r="AK358" i="2"/>
  <c r="AH358" i="2"/>
  <c r="AS358" i="2" s="1"/>
  <c r="AR358" i="2" s="1"/>
  <c r="AE358" i="2"/>
  <c r="Z358" i="2"/>
  <c r="Y358" i="2"/>
  <c r="V358" i="2"/>
  <c r="D358" i="2"/>
  <c r="AK357" i="2"/>
  <c r="AH357" i="2"/>
  <c r="AK356" i="2"/>
  <c r="AH356" i="2"/>
  <c r="AK355" i="2"/>
  <c r="AH355" i="2"/>
  <c r="AK354" i="2"/>
  <c r="AH354" i="2"/>
  <c r="AK353" i="2"/>
  <c r="AH353" i="2"/>
  <c r="AV352" i="2"/>
  <c r="AW352" i="2" s="1"/>
  <c r="AK352" i="2"/>
  <c r="AH352" i="2"/>
  <c r="AE352" i="2"/>
  <c r="Z352" i="2"/>
  <c r="AA352" i="2" s="1"/>
  <c r="Y352" i="2"/>
  <c r="V352" i="2"/>
  <c r="D352" i="2"/>
  <c r="C352" i="2"/>
  <c r="AK351" i="2"/>
  <c r="AH351" i="2"/>
  <c r="AK350" i="2"/>
  <c r="AH350" i="2"/>
  <c r="AK349" i="2"/>
  <c r="AH349" i="2"/>
  <c r="AK348" i="2"/>
  <c r="AH348" i="2"/>
  <c r="AK347" i="2"/>
  <c r="AH347" i="2"/>
  <c r="AV346" i="2"/>
  <c r="AW346" i="2" s="1"/>
  <c r="AK346" i="2"/>
  <c r="AH346" i="2"/>
  <c r="AE346" i="2"/>
  <c r="Z346" i="2"/>
  <c r="AA346" i="2" s="1"/>
  <c r="Y346" i="2"/>
  <c r="V346" i="2"/>
  <c r="D346" i="2"/>
  <c r="AK345" i="2"/>
  <c r="AH345" i="2"/>
  <c r="AK344" i="2"/>
  <c r="AH344" i="2"/>
  <c r="AK343" i="2"/>
  <c r="AH343" i="2"/>
  <c r="AK342" i="2"/>
  <c r="AH342" i="2"/>
  <c r="AK341" i="2"/>
  <c r="AH341" i="2"/>
  <c r="AV340" i="2"/>
  <c r="AW340" i="2" s="1"/>
  <c r="AK340" i="2"/>
  <c r="AH340" i="2"/>
  <c r="AE340" i="2"/>
  <c r="Z340" i="2"/>
  <c r="AA340" i="2" s="1"/>
  <c r="Y340" i="2"/>
  <c r="V340" i="2"/>
  <c r="D340" i="2"/>
  <c r="AK339" i="2"/>
  <c r="AH339" i="2"/>
  <c r="AK338" i="2"/>
  <c r="AH338" i="2"/>
  <c r="AK337" i="2"/>
  <c r="AH337" i="2"/>
  <c r="AK336" i="2"/>
  <c r="AH336" i="2"/>
  <c r="AK335" i="2"/>
  <c r="AH335" i="2"/>
  <c r="AV334" i="2"/>
  <c r="AW334" i="2" s="1"/>
  <c r="AK334" i="2"/>
  <c r="AH334" i="2"/>
  <c r="AE334" i="2"/>
  <c r="Z334" i="2"/>
  <c r="AA334" i="2" s="1"/>
  <c r="Y334" i="2"/>
  <c r="V334" i="2"/>
  <c r="D334" i="2"/>
  <c r="AK333" i="2"/>
  <c r="AH333" i="2"/>
  <c r="AK332" i="2"/>
  <c r="AH332" i="2"/>
  <c r="AK331" i="2"/>
  <c r="AH331" i="2"/>
  <c r="AK330" i="2"/>
  <c r="AH330" i="2"/>
  <c r="AK329" i="2"/>
  <c r="AH329" i="2"/>
  <c r="AV328" i="2"/>
  <c r="AW328" i="2" s="1"/>
  <c r="AK328" i="2"/>
  <c r="AH328" i="2"/>
  <c r="AE328" i="2"/>
  <c r="Z328" i="2"/>
  <c r="Y328" i="2"/>
  <c r="V328" i="2"/>
  <c r="D328" i="2"/>
  <c r="AK327" i="2"/>
  <c r="AH327" i="2"/>
  <c r="AK326" i="2"/>
  <c r="AH326" i="2"/>
  <c r="AK325" i="2"/>
  <c r="AH325" i="2"/>
  <c r="AK324" i="2"/>
  <c r="AH324" i="2"/>
  <c r="AK323" i="2"/>
  <c r="AH323" i="2"/>
  <c r="AV322" i="2"/>
  <c r="AW322" i="2" s="1"/>
  <c r="AK322" i="2"/>
  <c r="AH322" i="2"/>
  <c r="AE322" i="2"/>
  <c r="Z322" i="2"/>
  <c r="AA322" i="2" s="1"/>
  <c r="Y322" i="2"/>
  <c r="V322" i="2"/>
  <c r="D322" i="2"/>
  <c r="AK321" i="2"/>
  <c r="AH321" i="2"/>
  <c r="AK320" i="2"/>
  <c r="AH320" i="2"/>
  <c r="AK319" i="2"/>
  <c r="AH319" i="2"/>
  <c r="AK318" i="2"/>
  <c r="AH318" i="2"/>
  <c r="AK317" i="2"/>
  <c r="AH317" i="2"/>
  <c r="AV316" i="2"/>
  <c r="AW316" i="2" s="1"/>
  <c r="AK316" i="2"/>
  <c r="AH316" i="2"/>
  <c r="AE316" i="2"/>
  <c r="Z316" i="2"/>
  <c r="AA316" i="2" s="1"/>
  <c r="Y316" i="2"/>
  <c r="V316" i="2"/>
  <c r="D316" i="2"/>
  <c r="AK315" i="2"/>
  <c r="AH315" i="2"/>
  <c r="AK314" i="2"/>
  <c r="AH314" i="2"/>
  <c r="AK313" i="2"/>
  <c r="AH313" i="2"/>
  <c r="AK312" i="2"/>
  <c r="AH312" i="2"/>
  <c r="AK311" i="2"/>
  <c r="AH311" i="2"/>
  <c r="AV310" i="2"/>
  <c r="AW310" i="2" s="1"/>
  <c r="AK310" i="2"/>
  <c r="AH310" i="2"/>
  <c r="AE310" i="2"/>
  <c r="Z310" i="2"/>
  <c r="AA310" i="2" s="1"/>
  <c r="Y310" i="2"/>
  <c r="V310" i="2"/>
  <c r="D310" i="2"/>
  <c r="AK309" i="2"/>
  <c r="AH309" i="2"/>
  <c r="AK308" i="2"/>
  <c r="AH308" i="2"/>
  <c r="AK307" i="2"/>
  <c r="AH307" i="2"/>
  <c r="AK306" i="2"/>
  <c r="AH306" i="2"/>
  <c r="AK305" i="2"/>
  <c r="AH305" i="2"/>
  <c r="AV304" i="2"/>
  <c r="AW304" i="2" s="1"/>
  <c r="AK304" i="2"/>
  <c r="AH304" i="2"/>
  <c r="AE304" i="2"/>
  <c r="Z304" i="2"/>
  <c r="AA304" i="2" s="1"/>
  <c r="Y304" i="2"/>
  <c r="V304" i="2"/>
  <c r="D304" i="2"/>
  <c r="AK303" i="2"/>
  <c r="AH303" i="2"/>
  <c r="AK302" i="2"/>
  <c r="AH302" i="2"/>
  <c r="AK301" i="2"/>
  <c r="AH301" i="2"/>
  <c r="AK300" i="2"/>
  <c r="AH300" i="2"/>
  <c r="AK299" i="2"/>
  <c r="AH299" i="2"/>
  <c r="AV298" i="2"/>
  <c r="AW298" i="2" s="1"/>
  <c r="AK298" i="2"/>
  <c r="AH298" i="2"/>
  <c r="AE298" i="2"/>
  <c r="Z298" i="2"/>
  <c r="AA298" i="2" s="1"/>
  <c r="Y298" i="2"/>
  <c r="V298" i="2"/>
  <c r="D298" i="2"/>
  <c r="AK297" i="2"/>
  <c r="AH297" i="2"/>
  <c r="AK296" i="2"/>
  <c r="AH296" i="2"/>
  <c r="AK295" i="2"/>
  <c r="AH295" i="2"/>
  <c r="AK294" i="2"/>
  <c r="AH294" i="2"/>
  <c r="AK293" i="2"/>
  <c r="AH293" i="2"/>
  <c r="AV292" i="2"/>
  <c r="AW292" i="2" s="1"/>
  <c r="AK292" i="2"/>
  <c r="AH292" i="2"/>
  <c r="AE292" i="2"/>
  <c r="Z292" i="2"/>
  <c r="Y292" i="2"/>
  <c r="V292" i="2"/>
  <c r="D292" i="2"/>
  <c r="AK291" i="2"/>
  <c r="AH291" i="2"/>
  <c r="AK290" i="2"/>
  <c r="AH290" i="2"/>
  <c r="AK289" i="2"/>
  <c r="AH289" i="2"/>
  <c r="AK288" i="2"/>
  <c r="AH288" i="2"/>
  <c r="AK287" i="2"/>
  <c r="AH287" i="2"/>
  <c r="AV286" i="2"/>
  <c r="AW286" i="2" s="1"/>
  <c r="AK286" i="2"/>
  <c r="AH286" i="2"/>
  <c r="AE286" i="2"/>
  <c r="Z286" i="2"/>
  <c r="Y286" i="2"/>
  <c r="V286" i="2"/>
  <c r="D286" i="2"/>
  <c r="AK285" i="2"/>
  <c r="AH285" i="2"/>
  <c r="AK284" i="2"/>
  <c r="AH284" i="2"/>
  <c r="AK283" i="2"/>
  <c r="AH283" i="2"/>
  <c r="AK282" i="2"/>
  <c r="AH282" i="2"/>
  <c r="AK281" i="2"/>
  <c r="AH281" i="2"/>
  <c r="AV280" i="2"/>
  <c r="AW280" i="2" s="1"/>
  <c r="AK280" i="2"/>
  <c r="AH280" i="2"/>
  <c r="AE280" i="2"/>
  <c r="Z280" i="2"/>
  <c r="AA280" i="2" s="1"/>
  <c r="Y280" i="2"/>
  <c r="V280" i="2"/>
  <c r="D280" i="2"/>
  <c r="C280" i="2"/>
  <c r="AK279" i="2"/>
  <c r="AH279" i="2"/>
  <c r="AK278" i="2"/>
  <c r="AH278" i="2"/>
  <c r="AK277" i="2"/>
  <c r="AH277" i="2"/>
  <c r="AK276" i="2"/>
  <c r="AH276" i="2"/>
  <c r="AK275" i="2"/>
  <c r="AH275" i="2"/>
  <c r="AV274" i="2"/>
  <c r="AW274" i="2" s="1"/>
  <c r="AK274" i="2"/>
  <c r="AH274" i="2"/>
  <c r="AE274" i="2"/>
  <c r="Z274" i="2"/>
  <c r="AA274" i="2" s="1"/>
  <c r="Y274" i="2"/>
  <c r="V274" i="2"/>
  <c r="D274" i="2"/>
  <c r="AK273" i="2"/>
  <c r="AH273" i="2"/>
  <c r="AK272" i="2"/>
  <c r="AH272" i="2"/>
  <c r="AK271" i="2"/>
  <c r="AH271" i="2"/>
  <c r="AK270" i="2"/>
  <c r="AH270" i="2"/>
  <c r="AK269" i="2"/>
  <c r="AH269" i="2"/>
  <c r="AV268" i="2"/>
  <c r="AW268" i="2" s="1"/>
  <c r="AK268" i="2"/>
  <c r="AH268" i="2"/>
  <c r="AE268" i="2"/>
  <c r="Z268" i="2"/>
  <c r="AA268" i="2" s="1"/>
  <c r="Y268" i="2"/>
  <c r="V268" i="2"/>
  <c r="D268" i="2"/>
  <c r="AK267" i="2"/>
  <c r="AH267" i="2"/>
  <c r="AK266" i="2"/>
  <c r="AH266" i="2"/>
  <c r="AK265" i="2"/>
  <c r="AH265" i="2"/>
  <c r="AK264" i="2"/>
  <c r="AH264" i="2"/>
  <c r="AK263" i="2"/>
  <c r="AH263" i="2"/>
  <c r="AV262" i="2"/>
  <c r="AW262" i="2" s="1"/>
  <c r="AK262" i="2"/>
  <c r="AH262" i="2"/>
  <c r="AE262" i="2"/>
  <c r="Z262" i="2"/>
  <c r="AA262" i="2" s="1"/>
  <c r="Y262" i="2"/>
  <c r="V262" i="2"/>
  <c r="D262" i="2"/>
  <c r="AK261" i="2"/>
  <c r="AH261" i="2"/>
  <c r="AK260" i="2"/>
  <c r="AH260" i="2"/>
  <c r="AK259" i="2"/>
  <c r="AH259" i="2"/>
  <c r="AK258" i="2"/>
  <c r="AH258" i="2"/>
  <c r="AK257" i="2"/>
  <c r="AH257" i="2"/>
  <c r="AV256" i="2"/>
  <c r="AW256" i="2" s="1"/>
  <c r="AK256" i="2"/>
  <c r="AH256" i="2"/>
  <c r="AE256" i="2"/>
  <c r="Z256" i="2"/>
  <c r="AA256" i="2" s="1"/>
  <c r="Y256" i="2"/>
  <c r="V256" i="2"/>
  <c r="D256" i="2"/>
  <c r="AK255" i="2"/>
  <c r="AH255" i="2"/>
  <c r="AK254" i="2"/>
  <c r="AH254" i="2"/>
  <c r="AK253" i="2"/>
  <c r="AH253" i="2"/>
  <c r="AK252" i="2"/>
  <c r="AH252" i="2"/>
  <c r="AK251" i="2"/>
  <c r="AH251" i="2"/>
  <c r="AV250" i="2"/>
  <c r="AW250" i="2" s="1"/>
  <c r="AK250" i="2"/>
  <c r="AH250" i="2"/>
  <c r="AE250" i="2"/>
  <c r="Z250" i="2"/>
  <c r="AA250" i="2" s="1"/>
  <c r="Y250" i="2"/>
  <c r="V250" i="2"/>
  <c r="D250" i="2"/>
  <c r="AK249" i="2"/>
  <c r="AH249" i="2"/>
  <c r="AK248" i="2"/>
  <c r="AH248" i="2"/>
  <c r="AK247" i="2"/>
  <c r="AH247" i="2"/>
  <c r="AK246" i="2"/>
  <c r="AH246" i="2"/>
  <c r="AK245" i="2"/>
  <c r="AH245" i="2"/>
  <c r="AV244" i="2"/>
  <c r="AW244" i="2" s="1"/>
  <c r="AK244" i="2"/>
  <c r="AH244" i="2"/>
  <c r="AE244" i="2"/>
  <c r="Z244" i="2"/>
  <c r="AA244" i="2" s="1"/>
  <c r="Y244" i="2"/>
  <c r="V244" i="2"/>
  <c r="D244" i="2"/>
  <c r="AK243" i="2"/>
  <c r="AH243" i="2"/>
  <c r="AK242" i="2"/>
  <c r="AH242" i="2"/>
  <c r="AK241" i="2"/>
  <c r="AH241" i="2"/>
  <c r="AK240" i="2"/>
  <c r="AH240" i="2"/>
  <c r="AK239" i="2"/>
  <c r="AH239" i="2"/>
  <c r="AV238" i="2"/>
  <c r="AW238" i="2" s="1"/>
  <c r="AK238" i="2"/>
  <c r="AH238" i="2"/>
  <c r="AE238" i="2"/>
  <c r="Z238" i="2"/>
  <c r="AA238" i="2" s="1"/>
  <c r="Y238" i="2"/>
  <c r="V238" i="2"/>
  <c r="D238" i="2"/>
  <c r="AK237" i="2"/>
  <c r="AH237" i="2"/>
  <c r="AK236" i="2"/>
  <c r="AH236" i="2"/>
  <c r="AK235" i="2"/>
  <c r="AH235" i="2"/>
  <c r="AK234" i="2"/>
  <c r="AH234" i="2"/>
  <c r="AK233" i="2"/>
  <c r="AH233" i="2"/>
  <c r="AV232" i="2"/>
  <c r="AW232" i="2" s="1"/>
  <c r="AK232" i="2"/>
  <c r="AH232" i="2"/>
  <c r="AE232" i="2"/>
  <c r="Z232" i="2"/>
  <c r="AA232" i="2" s="1"/>
  <c r="Y232" i="2"/>
  <c r="V232" i="2"/>
  <c r="D232" i="2"/>
  <c r="AK231" i="2"/>
  <c r="AH231" i="2"/>
  <c r="AK230" i="2"/>
  <c r="AH230" i="2"/>
  <c r="AK229" i="2"/>
  <c r="AH229" i="2"/>
  <c r="AK228" i="2"/>
  <c r="AH228" i="2"/>
  <c r="AK227" i="2"/>
  <c r="AH227" i="2"/>
  <c r="AV226" i="2"/>
  <c r="AW226" i="2" s="1"/>
  <c r="AK226" i="2"/>
  <c r="AH226" i="2"/>
  <c r="AE226" i="2"/>
  <c r="Z226" i="2"/>
  <c r="AA226" i="2" s="1"/>
  <c r="Y226" i="2"/>
  <c r="V226" i="2"/>
  <c r="D226" i="2"/>
  <c r="AK225" i="2"/>
  <c r="AH225" i="2"/>
  <c r="AK224" i="2"/>
  <c r="AH224" i="2"/>
  <c r="AK223" i="2"/>
  <c r="AH223" i="2"/>
  <c r="AK222" i="2"/>
  <c r="AH222" i="2"/>
  <c r="AK221" i="2"/>
  <c r="AH221" i="2"/>
  <c r="AV220" i="2"/>
  <c r="AW220" i="2" s="1"/>
  <c r="AK220" i="2"/>
  <c r="AH220" i="2"/>
  <c r="AE220" i="2"/>
  <c r="Z220" i="2"/>
  <c r="AA220" i="2" s="1"/>
  <c r="Y220" i="2"/>
  <c r="V220" i="2"/>
  <c r="D220" i="2"/>
  <c r="AK219" i="2"/>
  <c r="AH219" i="2"/>
  <c r="AK218" i="2"/>
  <c r="AH218" i="2"/>
  <c r="AK217" i="2"/>
  <c r="AH217" i="2"/>
  <c r="AK216" i="2"/>
  <c r="AH216" i="2"/>
  <c r="AK215" i="2"/>
  <c r="AH215" i="2"/>
  <c r="AV214" i="2"/>
  <c r="AW214" i="2" s="1"/>
  <c r="AK214" i="2"/>
  <c r="AH214" i="2"/>
  <c r="AO214" i="2" s="1"/>
  <c r="AP214" i="2" s="1"/>
  <c r="AE214" i="2"/>
  <c r="Z214" i="2"/>
  <c r="Y214" i="2"/>
  <c r="V214" i="2"/>
  <c r="D214" i="2"/>
  <c r="C214" i="2"/>
  <c r="AK213" i="2"/>
  <c r="AH213" i="2"/>
  <c r="AK212" i="2"/>
  <c r="AH212" i="2"/>
  <c r="AK211" i="2"/>
  <c r="AH211" i="2"/>
  <c r="AK210" i="2"/>
  <c r="AH210" i="2"/>
  <c r="AK209" i="2"/>
  <c r="AH209" i="2"/>
  <c r="AV208" i="2"/>
  <c r="AW208" i="2" s="1"/>
  <c r="AK208" i="2"/>
  <c r="AH208" i="2"/>
  <c r="AE208" i="2"/>
  <c r="Z208" i="2"/>
  <c r="AA208" i="2" s="1"/>
  <c r="Y208" i="2"/>
  <c r="V208" i="2"/>
  <c r="D208" i="2"/>
  <c r="AK207" i="2"/>
  <c r="AH207" i="2"/>
  <c r="AK206" i="2"/>
  <c r="AH206" i="2"/>
  <c r="AK205" i="2"/>
  <c r="AH205" i="2"/>
  <c r="AK204" i="2"/>
  <c r="AH204" i="2"/>
  <c r="AK203" i="2"/>
  <c r="AH203" i="2"/>
  <c r="AV202" i="2"/>
  <c r="AW202" i="2" s="1"/>
  <c r="AK202" i="2"/>
  <c r="AH202" i="2"/>
  <c r="AO202" i="2" s="1"/>
  <c r="AQ202" i="2" s="1"/>
  <c r="AE202" i="2"/>
  <c r="Z202" i="2"/>
  <c r="AA202" i="2" s="1"/>
  <c r="Y202" i="2"/>
  <c r="V202" i="2"/>
  <c r="D202" i="2"/>
  <c r="AK201" i="2"/>
  <c r="AH201" i="2"/>
  <c r="AK200" i="2"/>
  <c r="AH200" i="2"/>
  <c r="AK199" i="2"/>
  <c r="AH199" i="2"/>
  <c r="AK198" i="2"/>
  <c r="AH198" i="2"/>
  <c r="AK197" i="2"/>
  <c r="AH197" i="2"/>
  <c r="AV196" i="2"/>
  <c r="AW196" i="2" s="1"/>
  <c r="AK196" i="2"/>
  <c r="AH196" i="2"/>
  <c r="AE196" i="2"/>
  <c r="Z196" i="2"/>
  <c r="Y196" i="2"/>
  <c r="V196" i="2"/>
  <c r="D196" i="2"/>
  <c r="AK195" i="2"/>
  <c r="AH195" i="2"/>
  <c r="AK194" i="2"/>
  <c r="AH194" i="2"/>
  <c r="AK193" i="2"/>
  <c r="AH193" i="2"/>
  <c r="AK192" i="2"/>
  <c r="AH192" i="2"/>
  <c r="AK191" i="2"/>
  <c r="AH191" i="2"/>
  <c r="AV190" i="2"/>
  <c r="AW190" i="2" s="1"/>
  <c r="AK190" i="2"/>
  <c r="AH190" i="2"/>
  <c r="AE190" i="2"/>
  <c r="Z190" i="2"/>
  <c r="AA190" i="2" s="1"/>
  <c r="Y190" i="2"/>
  <c r="V190" i="2"/>
  <c r="D190" i="2"/>
  <c r="C190" i="2"/>
  <c r="AK189" i="2"/>
  <c r="AH189" i="2"/>
  <c r="AK188" i="2"/>
  <c r="AH188" i="2"/>
  <c r="AK187" i="2"/>
  <c r="AH187" i="2"/>
  <c r="AK186" i="2"/>
  <c r="AH186" i="2"/>
  <c r="AK185" i="2"/>
  <c r="AH185" i="2"/>
  <c r="AV184" i="2"/>
  <c r="AW184" i="2" s="1"/>
  <c r="AK184" i="2"/>
  <c r="AH184" i="2"/>
  <c r="AE184" i="2"/>
  <c r="Z184" i="2"/>
  <c r="AA184" i="2" s="1"/>
  <c r="Y184" i="2"/>
  <c r="V184" i="2"/>
  <c r="D184" i="2"/>
  <c r="AK183" i="2"/>
  <c r="AH183" i="2"/>
  <c r="AK182" i="2"/>
  <c r="AH182" i="2"/>
  <c r="AK181" i="2"/>
  <c r="AH181" i="2"/>
  <c r="AK180" i="2"/>
  <c r="AH180" i="2"/>
  <c r="AK179" i="2"/>
  <c r="AH179" i="2"/>
  <c r="AV178" i="2"/>
  <c r="AW178" i="2" s="1"/>
  <c r="AK178" i="2"/>
  <c r="AH178" i="2"/>
  <c r="AE178" i="2"/>
  <c r="Z178" i="2"/>
  <c r="AA178" i="2" s="1"/>
  <c r="Y178" i="2"/>
  <c r="V178" i="2"/>
  <c r="D178" i="2"/>
  <c r="AK177" i="2"/>
  <c r="AH177" i="2"/>
  <c r="AK176" i="2"/>
  <c r="AH176" i="2"/>
  <c r="AK175" i="2"/>
  <c r="AH175" i="2"/>
  <c r="AK174" i="2"/>
  <c r="AH174" i="2"/>
  <c r="AK173" i="2"/>
  <c r="AH173" i="2"/>
  <c r="AV172" i="2"/>
  <c r="AW172" i="2" s="1"/>
  <c r="AK172" i="2"/>
  <c r="AH172" i="2"/>
  <c r="AE172" i="2"/>
  <c r="Z172" i="2"/>
  <c r="AA172" i="2" s="1"/>
  <c r="Y172" i="2"/>
  <c r="V172" i="2"/>
  <c r="D172" i="2"/>
  <c r="AK171" i="2"/>
  <c r="AH171" i="2"/>
  <c r="AK170" i="2"/>
  <c r="AH170" i="2"/>
  <c r="AK169" i="2"/>
  <c r="AH169" i="2"/>
  <c r="AK168" i="2"/>
  <c r="AH168" i="2"/>
  <c r="AK167" i="2"/>
  <c r="AH167" i="2"/>
  <c r="AV166" i="2"/>
  <c r="AW166" i="2" s="1"/>
  <c r="AK166" i="2"/>
  <c r="AH166" i="2"/>
  <c r="AE166" i="2"/>
  <c r="Z166" i="2"/>
  <c r="AA166" i="2" s="1"/>
  <c r="Y166" i="2"/>
  <c r="V166" i="2"/>
  <c r="D166" i="2"/>
  <c r="AK165" i="2"/>
  <c r="AH165" i="2"/>
  <c r="AK164" i="2"/>
  <c r="AH164" i="2"/>
  <c r="AK163" i="2"/>
  <c r="AH163" i="2"/>
  <c r="AK162" i="2"/>
  <c r="AH162" i="2"/>
  <c r="AK161" i="2"/>
  <c r="AH161" i="2"/>
  <c r="AV160" i="2"/>
  <c r="AW160" i="2" s="1"/>
  <c r="AK160" i="2"/>
  <c r="AH160" i="2"/>
  <c r="AE160" i="2"/>
  <c r="Z160" i="2"/>
  <c r="AA160" i="2" s="1"/>
  <c r="Y160" i="2"/>
  <c r="V160" i="2"/>
  <c r="D160" i="2"/>
  <c r="AK159" i="2"/>
  <c r="AH159" i="2"/>
  <c r="AK158" i="2"/>
  <c r="AH158" i="2"/>
  <c r="AK157" i="2"/>
  <c r="AH157" i="2"/>
  <c r="AK156" i="2"/>
  <c r="AH156" i="2"/>
  <c r="AK155" i="2"/>
  <c r="AH155" i="2"/>
  <c r="AV154" i="2"/>
  <c r="AW154" i="2" s="1"/>
  <c r="AK154" i="2"/>
  <c r="AH154" i="2"/>
  <c r="AE154" i="2"/>
  <c r="Z154" i="2"/>
  <c r="Y154" i="2"/>
  <c r="V154" i="2"/>
  <c r="D154" i="2"/>
  <c r="AK153" i="2"/>
  <c r="AH153" i="2"/>
  <c r="AK152" i="2"/>
  <c r="AH152" i="2"/>
  <c r="AK151" i="2"/>
  <c r="AH151" i="2"/>
  <c r="AK150" i="2"/>
  <c r="AH150" i="2"/>
  <c r="AK149" i="2"/>
  <c r="AH149" i="2"/>
  <c r="AV148" i="2"/>
  <c r="AW148" i="2" s="1"/>
  <c r="AK148" i="2"/>
  <c r="AH148" i="2"/>
  <c r="AE148" i="2"/>
  <c r="Z148" i="2"/>
  <c r="AA148" i="2" s="1"/>
  <c r="Y148" i="2"/>
  <c r="V148" i="2"/>
  <c r="D148" i="2"/>
  <c r="AK147" i="2"/>
  <c r="AH147" i="2"/>
  <c r="AK146" i="2"/>
  <c r="AH146" i="2"/>
  <c r="AK145" i="2"/>
  <c r="AH145" i="2"/>
  <c r="AK144" i="2"/>
  <c r="AH144" i="2"/>
  <c r="AK143" i="2"/>
  <c r="AH143" i="2"/>
  <c r="AV142" i="2"/>
  <c r="AW142" i="2" s="1"/>
  <c r="AK142" i="2"/>
  <c r="AH142" i="2"/>
  <c r="AE142" i="2"/>
  <c r="Z142" i="2"/>
  <c r="AA142" i="2" s="1"/>
  <c r="Y142" i="2"/>
  <c r="V142" i="2"/>
  <c r="D142" i="2"/>
  <c r="C142" i="2"/>
  <c r="AK141" i="2"/>
  <c r="AH141" i="2"/>
  <c r="AK140" i="2"/>
  <c r="AH140" i="2"/>
  <c r="AK139" i="2"/>
  <c r="AH139" i="2"/>
  <c r="AK138" i="2"/>
  <c r="AH138" i="2"/>
  <c r="AK137" i="2"/>
  <c r="AH137" i="2"/>
  <c r="AV136" i="2"/>
  <c r="AW136" i="2" s="1"/>
  <c r="AK136" i="2"/>
  <c r="AH136" i="2"/>
  <c r="AE136" i="2"/>
  <c r="Z136" i="2"/>
  <c r="AA136" i="2" s="1"/>
  <c r="Y136" i="2"/>
  <c r="V136" i="2"/>
  <c r="D136" i="2"/>
  <c r="AK129" i="2"/>
  <c r="AH129" i="2"/>
  <c r="AK128" i="2"/>
  <c r="AH128" i="2"/>
  <c r="AK127" i="2"/>
  <c r="AH127" i="2"/>
  <c r="AK126" i="2"/>
  <c r="AH126" i="2"/>
  <c r="AK125" i="2"/>
  <c r="AH125" i="2"/>
  <c r="AV124" i="2"/>
  <c r="AW124" i="2" s="1"/>
  <c r="AK124" i="2"/>
  <c r="AH124" i="2"/>
  <c r="AE124" i="2"/>
  <c r="Z124" i="2"/>
  <c r="Y124" i="2"/>
  <c r="V124" i="2"/>
  <c r="D124" i="2"/>
  <c r="AK123" i="2"/>
  <c r="AH123" i="2"/>
  <c r="AK122" i="2"/>
  <c r="AH122" i="2"/>
  <c r="AK121" i="2"/>
  <c r="AH121" i="2"/>
  <c r="AK120" i="2"/>
  <c r="AH120" i="2"/>
  <c r="AK119" i="2"/>
  <c r="AH119" i="2"/>
  <c r="AV118" i="2"/>
  <c r="AW118" i="2" s="1"/>
  <c r="AK118" i="2"/>
  <c r="AH118" i="2"/>
  <c r="AE118" i="2"/>
  <c r="Z118" i="2"/>
  <c r="AA118" i="2" s="1"/>
  <c r="Y118" i="2"/>
  <c r="V118" i="2"/>
  <c r="D118" i="2"/>
  <c r="AK111" i="2"/>
  <c r="AH111" i="2"/>
  <c r="AK110" i="2"/>
  <c r="AH110" i="2"/>
  <c r="AK109" i="2"/>
  <c r="AH109" i="2"/>
  <c r="AK108" i="2"/>
  <c r="AH108" i="2"/>
  <c r="AK107" i="2"/>
  <c r="AH107" i="2"/>
  <c r="AV106" i="2"/>
  <c r="AW106" i="2" s="1"/>
  <c r="AK106" i="2"/>
  <c r="AH106" i="2"/>
  <c r="AE106" i="2"/>
  <c r="Z106" i="2"/>
  <c r="AA106" i="2" s="1"/>
  <c r="Y106" i="2"/>
  <c r="V106" i="2"/>
  <c r="D106" i="2"/>
  <c r="AK117" i="2"/>
  <c r="AH117" i="2"/>
  <c r="AK116" i="2"/>
  <c r="AH116" i="2"/>
  <c r="AK115" i="2"/>
  <c r="AH115" i="2"/>
  <c r="AK114" i="2"/>
  <c r="AH114" i="2"/>
  <c r="AK113" i="2"/>
  <c r="AH113" i="2"/>
  <c r="AV112" i="2"/>
  <c r="AW112" i="2" s="1"/>
  <c r="AK112" i="2"/>
  <c r="AH112" i="2"/>
  <c r="AE112" i="2"/>
  <c r="Z112" i="2"/>
  <c r="AA112" i="2" s="1"/>
  <c r="Y112" i="2"/>
  <c r="V112" i="2"/>
  <c r="D112" i="2"/>
  <c r="BE43" i="20" l="1"/>
  <c r="AA34" i="20"/>
  <c r="AK34" i="20"/>
  <c r="AU34" i="20"/>
  <c r="BE34" i="20"/>
  <c r="BE25" i="20"/>
  <c r="Q43" i="20"/>
  <c r="AU43" i="20"/>
  <c r="AA43" i="20"/>
  <c r="AK43" i="20"/>
  <c r="AK25" i="20"/>
  <c r="Q34" i="20"/>
  <c r="AU25" i="20"/>
  <c r="AA25" i="20"/>
  <c r="AU7" i="20"/>
  <c r="BE16" i="20"/>
  <c r="AU16" i="20"/>
  <c r="AA16" i="20"/>
  <c r="AK7" i="20"/>
  <c r="Q7" i="20"/>
  <c r="Q16" i="20"/>
  <c r="Q25" i="20"/>
  <c r="BE7" i="20"/>
  <c r="AA7" i="20"/>
  <c r="AK16" i="20"/>
  <c r="BF43" i="20"/>
  <c r="AB34" i="20"/>
  <c r="AL34" i="20"/>
  <c r="AV34" i="20"/>
  <c r="BF34" i="20"/>
  <c r="BF25" i="20"/>
  <c r="R43" i="20"/>
  <c r="AB43" i="20"/>
  <c r="AV43" i="20"/>
  <c r="AL43" i="20"/>
  <c r="R34" i="20"/>
  <c r="AL25" i="20"/>
  <c r="AV25" i="20"/>
  <c r="BF16" i="20"/>
  <c r="AL7" i="20"/>
  <c r="R25" i="20"/>
  <c r="AV7" i="20"/>
  <c r="AB16" i="20"/>
  <c r="AB25" i="20"/>
  <c r="BF7" i="20"/>
  <c r="R16" i="20"/>
  <c r="R7" i="20"/>
  <c r="AV16" i="20"/>
  <c r="AB7" i="20"/>
  <c r="AL16" i="20"/>
  <c r="AC35" i="20"/>
  <c r="AM35" i="20"/>
  <c r="AW35" i="20"/>
  <c r="BG35" i="20"/>
  <c r="S35" i="20"/>
  <c r="AC44" i="20"/>
  <c r="AM44" i="20"/>
  <c r="BG44" i="20"/>
  <c r="AW44" i="20"/>
  <c r="S44" i="20"/>
  <c r="AW17" i="20"/>
  <c r="AC26" i="20"/>
  <c r="AM26" i="20"/>
  <c r="BG17" i="20"/>
  <c r="AW8" i="20"/>
  <c r="BG8" i="20"/>
  <c r="S26" i="20"/>
  <c r="S17" i="20"/>
  <c r="AC17" i="20"/>
  <c r="BG26" i="20"/>
  <c r="AM17" i="20"/>
  <c r="AC8" i="20"/>
  <c r="AW26" i="20"/>
  <c r="AM8" i="20"/>
  <c r="S8" i="20"/>
  <c r="W148" i="2"/>
  <c r="AO148" i="2" s="1"/>
  <c r="AQ148" i="2" s="1"/>
  <c r="AZ35" i="20"/>
  <c r="V35" i="20"/>
  <c r="AP35" i="20"/>
  <c r="V44" i="20"/>
  <c r="AF44" i="20"/>
  <c r="AF35" i="20"/>
  <c r="AP44" i="20"/>
  <c r="AZ44" i="20"/>
  <c r="L35" i="20"/>
  <c r="AZ26" i="20"/>
  <c r="AZ17" i="20"/>
  <c r="L26" i="20"/>
  <c r="V26" i="20"/>
  <c r="AF26" i="20"/>
  <c r="AP26" i="20"/>
  <c r="L44" i="20"/>
  <c r="L17" i="20"/>
  <c r="V17" i="20"/>
  <c r="AF17" i="20"/>
  <c r="AP17" i="20"/>
  <c r="AF8" i="20"/>
  <c r="V8" i="20"/>
  <c r="AZ8" i="20"/>
  <c r="AP8" i="20"/>
  <c r="L8" i="20"/>
  <c r="W286" i="2"/>
  <c r="AO286" i="2" s="1"/>
  <c r="Y37" i="20"/>
  <c r="AI37" i="20"/>
  <c r="AS37" i="20"/>
  <c r="BC37" i="20"/>
  <c r="AS46" i="20"/>
  <c r="O37" i="20"/>
  <c r="Y46" i="20"/>
  <c r="AI46" i="20"/>
  <c r="BC46" i="20"/>
  <c r="O46" i="20"/>
  <c r="AS28" i="20"/>
  <c r="Y28" i="20"/>
  <c r="O28" i="20"/>
  <c r="BC28" i="20"/>
  <c r="AS10" i="20"/>
  <c r="AS19" i="20"/>
  <c r="BC10" i="20"/>
  <c r="O19" i="20"/>
  <c r="AI19" i="20"/>
  <c r="Y19" i="20"/>
  <c r="Y10" i="20"/>
  <c r="AI10" i="20"/>
  <c r="AI28" i="20"/>
  <c r="BC19" i="20"/>
  <c r="O10" i="20"/>
  <c r="AW37" i="20"/>
  <c r="BG37" i="20"/>
  <c r="BG46" i="20"/>
  <c r="AM37" i="20"/>
  <c r="S46" i="20"/>
  <c r="AC46" i="20"/>
  <c r="AM46" i="20"/>
  <c r="AW46" i="20"/>
  <c r="AC37" i="20"/>
  <c r="BG28" i="20"/>
  <c r="AW19" i="20"/>
  <c r="BG19" i="20"/>
  <c r="S28" i="20"/>
  <c r="AC28" i="20"/>
  <c r="S37" i="20"/>
  <c r="AW28" i="20"/>
  <c r="AM28" i="20"/>
  <c r="BG10" i="20"/>
  <c r="S19" i="20"/>
  <c r="AC19" i="20"/>
  <c r="AM19" i="20"/>
  <c r="AW10" i="20"/>
  <c r="S10" i="20"/>
  <c r="AM10" i="20"/>
  <c r="AC10" i="20"/>
  <c r="W334" i="2"/>
  <c r="BA47" i="20"/>
  <c r="W38" i="20"/>
  <c r="AG38" i="20"/>
  <c r="AQ38" i="20"/>
  <c r="BA38" i="20"/>
  <c r="AQ47" i="20"/>
  <c r="M47" i="20"/>
  <c r="W47" i="20"/>
  <c r="AG47" i="20"/>
  <c r="M38" i="20"/>
  <c r="AQ29" i="20"/>
  <c r="BA29" i="20"/>
  <c r="AQ20" i="20"/>
  <c r="M29" i="20"/>
  <c r="AQ11" i="20"/>
  <c r="BA20" i="20"/>
  <c r="AG29" i="20"/>
  <c r="W20" i="20"/>
  <c r="W29" i="20"/>
  <c r="M20" i="20"/>
  <c r="BA11" i="20"/>
  <c r="W11" i="20"/>
  <c r="AG20" i="20"/>
  <c r="AG11" i="20"/>
  <c r="M11" i="20"/>
  <c r="W394" i="2"/>
  <c r="AO394" i="2" s="1"/>
  <c r="W39" i="20"/>
  <c r="AG39" i="20"/>
  <c r="AQ39" i="20"/>
  <c r="BA39" i="20"/>
  <c r="M39" i="20"/>
  <c r="BA48" i="20"/>
  <c r="W48" i="20"/>
  <c r="AG48" i="20"/>
  <c r="AQ30" i="20"/>
  <c r="AQ48" i="20"/>
  <c r="M48" i="20"/>
  <c r="BA30" i="20"/>
  <c r="AQ21" i="20"/>
  <c r="M30" i="20"/>
  <c r="BA21" i="20"/>
  <c r="BA12" i="20"/>
  <c r="AG12" i="20"/>
  <c r="AG30" i="20"/>
  <c r="W30" i="20"/>
  <c r="AG21" i="20"/>
  <c r="W21" i="20"/>
  <c r="W12" i="20"/>
  <c r="M21" i="20"/>
  <c r="AQ12" i="20"/>
  <c r="M12" i="20"/>
  <c r="W442" i="2"/>
  <c r="AO442" i="2" s="1"/>
  <c r="AP442" i="2" s="1"/>
  <c r="AY49" i="20"/>
  <c r="U40" i="20"/>
  <c r="AE40" i="20"/>
  <c r="AO40" i="20"/>
  <c r="AY40" i="20"/>
  <c r="K49" i="20"/>
  <c r="U49" i="20"/>
  <c r="AE49" i="20"/>
  <c r="AO49" i="20"/>
  <c r="K40" i="20"/>
  <c r="AO31" i="20"/>
  <c r="AY31" i="20"/>
  <c r="AY22" i="20"/>
  <c r="AO22" i="20"/>
  <c r="AO13" i="20"/>
  <c r="AE31" i="20"/>
  <c r="K31" i="20"/>
  <c r="U22" i="20"/>
  <c r="U13" i="20"/>
  <c r="K22" i="20"/>
  <c r="AE13" i="20"/>
  <c r="U31" i="20"/>
  <c r="AY13" i="20"/>
  <c r="AE22" i="20"/>
  <c r="K13" i="20"/>
  <c r="BC40" i="20"/>
  <c r="Y40" i="20"/>
  <c r="AI40" i="20"/>
  <c r="AS40" i="20"/>
  <c r="Y49" i="20"/>
  <c r="AI49" i="20"/>
  <c r="BC49" i="20"/>
  <c r="AS49" i="20"/>
  <c r="O40" i="20"/>
  <c r="AS31" i="20"/>
  <c r="BC22" i="20"/>
  <c r="O31" i="20"/>
  <c r="Y31" i="20"/>
  <c r="BC31" i="20"/>
  <c r="AI31" i="20"/>
  <c r="AS22" i="20"/>
  <c r="O22" i="20"/>
  <c r="Y22" i="20"/>
  <c r="AI22" i="20"/>
  <c r="O49" i="20"/>
  <c r="O13" i="20"/>
  <c r="AI13" i="20"/>
  <c r="Y13" i="20"/>
  <c r="AS13" i="20"/>
  <c r="BC13" i="20"/>
  <c r="W532" i="2"/>
  <c r="AO532" i="2" s="1"/>
  <c r="Z41" i="20"/>
  <c r="AJ41" i="20"/>
  <c r="AT41" i="20"/>
  <c r="BD41" i="20"/>
  <c r="BD50" i="20"/>
  <c r="BD32" i="20"/>
  <c r="P41" i="20"/>
  <c r="AT50" i="20"/>
  <c r="P50" i="20"/>
  <c r="Z50" i="20"/>
  <c r="AT32" i="20"/>
  <c r="Z32" i="20"/>
  <c r="AJ50" i="20"/>
  <c r="AJ32" i="20"/>
  <c r="AT23" i="20"/>
  <c r="P32" i="20"/>
  <c r="AJ23" i="20"/>
  <c r="AJ14" i="20"/>
  <c r="BD14" i="20"/>
  <c r="Z14" i="20"/>
  <c r="P14" i="20"/>
  <c r="BD23" i="20"/>
  <c r="Z23" i="20"/>
  <c r="P23" i="20"/>
  <c r="AT14" i="20"/>
  <c r="W124" i="2"/>
  <c r="BG43" i="20"/>
  <c r="AC34" i="20"/>
  <c r="AM34" i="20"/>
  <c r="AW34" i="20"/>
  <c r="BG34" i="20"/>
  <c r="BG25" i="20"/>
  <c r="S43" i="20"/>
  <c r="AC43" i="20"/>
  <c r="AM43" i="20"/>
  <c r="AW43" i="20"/>
  <c r="AW25" i="20"/>
  <c r="AM25" i="20"/>
  <c r="S34" i="20"/>
  <c r="AW16" i="20"/>
  <c r="AM7" i="20"/>
  <c r="BG16" i="20"/>
  <c r="AW7" i="20"/>
  <c r="AC25" i="20"/>
  <c r="S25" i="20"/>
  <c r="AC16" i="20"/>
  <c r="S7" i="20"/>
  <c r="AC7" i="20"/>
  <c r="AM16" i="20"/>
  <c r="BG7" i="20"/>
  <c r="S16" i="20"/>
  <c r="W196" i="2"/>
  <c r="AO196" i="2" s="1"/>
  <c r="AQ196" i="2" s="1"/>
  <c r="AN36" i="20"/>
  <c r="AX36" i="20"/>
  <c r="AD36" i="20"/>
  <c r="J45" i="20"/>
  <c r="T45" i="20"/>
  <c r="AD45" i="20"/>
  <c r="AN45" i="20"/>
  <c r="AX45" i="20"/>
  <c r="J36" i="20"/>
  <c r="J27" i="20"/>
  <c r="T36" i="20"/>
  <c r="AN27" i="20"/>
  <c r="AD27" i="20"/>
  <c r="AX9" i="20"/>
  <c r="AX18" i="20"/>
  <c r="J18" i="20"/>
  <c r="T18" i="20"/>
  <c r="AD18" i="20"/>
  <c r="AN18" i="20"/>
  <c r="AX27" i="20"/>
  <c r="T27" i="20"/>
  <c r="AN9" i="20"/>
  <c r="T9" i="20"/>
  <c r="AD9" i="20"/>
  <c r="J9" i="20"/>
  <c r="W154" i="2"/>
  <c r="AO154" i="2" s="1"/>
  <c r="W35" i="20"/>
  <c r="AG35" i="20"/>
  <c r="AQ35" i="20"/>
  <c r="BA35" i="20"/>
  <c r="AG44" i="20"/>
  <c r="AQ44" i="20"/>
  <c r="AQ26" i="20"/>
  <c r="BA44" i="20"/>
  <c r="M44" i="20"/>
  <c r="BA26" i="20"/>
  <c r="W44" i="20"/>
  <c r="M26" i="20"/>
  <c r="W26" i="20"/>
  <c r="M35" i="20"/>
  <c r="AG26" i="20"/>
  <c r="W17" i="20"/>
  <c r="AG17" i="20"/>
  <c r="AQ17" i="20"/>
  <c r="BA17" i="20"/>
  <c r="W8" i="20"/>
  <c r="AG8" i="20"/>
  <c r="M17" i="20"/>
  <c r="BA8" i="20"/>
  <c r="AQ8" i="20"/>
  <c r="M8" i="20"/>
  <c r="W178" i="2"/>
  <c r="AA35" i="20"/>
  <c r="AK35" i="20"/>
  <c r="AU35" i="20"/>
  <c r="BE35" i="20"/>
  <c r="BE44" i="20"/>
  <c r="Q35" i="20"/>
  <c r="AU44" i="20"/>
  <c r="AA44" i="20"/>
  <c r="AK44" i="20"/>
  <c r="BE26" i="20"/>
  <c r="Q44" i="20"/>
  <c r="AU26" i="20"/>
  <c r="AA26" i="20"/>
  <c r="AU8" i="20"/>
  <c r="AK26" i="20"/>
  <c r="BE8" i="20"/>
  <c r="BE17" i="20"/>
  <c r="Q17" i="20"/>
  <c r="AU17" i="20"/>
  <c r="Q26" i="20"/>
  <c r="AK17" i="20"/>
  <c r="Q8" i="20"/>
  <c r="AK8" i="20"/>
  <c r="AA17" i="20"/>
  <c r="AA8" i="20"/>
  <c r="AR45" i="20"/>
  <c r="AH36" i="20"/>
  <c r="AR36" i="20"/>
  <c r="BB36" i="20"/>
  <c r="N36" i="20"/>
  <c r="N45" i="20"/>
  <c r="X36" i="20"/>
  <c r="BB45" i="20"/>
  <c r="X45" i="20"/>
  <c r="AH45" i="20"/>
  <c r="BB27" i="20"/>
  <c r="AH27" i="20"/>
  <c r="AR27" i="20"/>
  <c r="AH18" i="20"/>
  <c r="X27" i="20"/>
  <c r="AR18" i="20"/>
  <c r="N18" i="20"/>
  <c r="N27" i="20"/>
  <c r="N9" i="20"/>
  <c r="AH9" i="20"/>
  <c r="AR9" i="20"/>
  <c r="X9" i="20"/>
  <c r="X18" i="20"/>
  <c r="BB9" i="20"/>
  <c r="BB18" i="20"/>
  <c r="W244" i="2"/>
  <c r="AO244" i="2" s="1"/>
  <c r="AL36" i="20"/>
  <c r="AV36" i="20"/>
  <c r="BF36" i="20"/>
  <c r="AB36" i="20"/>
  <c r="R36" i="20"/>
  <c r="BF45" i="20"/>
  <c r="R45" i="20"/>
  <c r="AB45" i="20"/>
  <c r="AV45" i="20"/>
  <c r="AL45" i="20"/>
  <c r="BF18" i="20"/>
  <c r="BF27" i="20"/>
  <c r="AV27" i="20"/>
  <c r="AL27" i="20"/>
  <c r="R27" i="20"/>
  <c r="AV9" i="20"/>
  <c r="BF9" i="20"/>
  <c r="R18" i="20"/>
  <c r="AB18" i="20"/>
  <c r="AL18" i="20"/>
  <c r="AB27" i="20"/>
  <c r="AV18" i="20"/>
  <c r="AB9" i="20"/>
  <c r="AL9" i="20"/>
  <c r="R9" i="20"/>
  <c r="AF37" i="20"/>
  <c r="AP37" i="20"/>
  <c r="AZ37" i="20"/>
  <c r="AP46" i="20"/>
  <c r="AZ28" i="20"/>
  <c r="AZ46" i="20"/>
  <c r="L46" i="20"/>
  <c r="V37" i="20"/>
  <c r="V46" i="20"/>
  <c r="V28" i="20"/>
  <c r="AF28" i="20"/>
  <c r="AP28" i="20"/>
  <c r="L37" i="20"/>
  <c r="AF19" i="20"/>
  <c r="L28" i="20"/>
  <c r="AP19" i="20"/>
  <c r="AF46" i="20"/>
  <c r="AZ19" i="20"/>
  <c r="AZ10" i="20"/>
  <c r="AP10" i="20"/>
  <c r="L10" i="20"/>
  <c r="V19" i="20"/>
  <c r="V10" i="20"/>
  <c r="AF10" i="20"/>
  <c r="L19" i="20"/>
  <c r="W358" i="2"/>
  <c r="BE38" i="20"/>
  <c r="AA38" i="20"/>
  <c r="AK38" i="20"/>
  <c r="AU38" i="20"/>
  <c r="AU47" i="20"/>
  <c r="AA47" i="20"/>
  <c r="AK47" i="20"/>
  <c r="BE47" i="20"/>
  <c r="Q38" i="20"/>
  <c r="BE29" i="20"/>
  <c r="BE20" i="20"/>
  <c r="AU29" i="20"/>
  <c r="Q29" i="20"/>
  <c r="Q47" i="20"/>
  <c r="AA29" i="20"/>
  <c r="AK29" i="20"/>
  <c r="Q20" i="20"/>
  <c r="AA20" i="20"/>
  <c r="AU20" i="20"/>
  <c r="AK20" i="20"/>
  <c r="AU11" i="20"/>
  <c r="Q11" i="20"/>
  <c r="BE11" i="20"/>
  <c r="AA11" i="20"/>
  <c r="AK11" i="20"/>
  <c r="AH39" i="20"/>
  <c r="AR39" i="20"/>
  <c r="BB39" i="20"/>
  <c r="N39" i="20"/>
  <c r="N48" i="20"/>
  <c r="X48" i="20"/>
  <c r="BB48" i="20"/>
  <c r="AH48" i="20"/>
  <c r="X39" i="20"/>
  <c r="AR30" i="20"/>
  <c r="AR48" i="20"/>
  <c r="BB21" i="20"/>
  <c r="BB30" i="20"/>
  <c r="AH30" i="20"/>
  <c r="AR21" i="20"/>
  <c r="AR12" i="20"/>
  <c r="X30" i="20"/>
  <c r="BB12" i="20"/>
  <c r="N21" i="20"/>
  <c r="AH12" i="20"/>
  <c r="N30" i="20"/>
  <c r="X21" i="20"/>
  <c r="AH21" i="20"/>
  <c r="N12" i="20"/>
  <c r="X12" i="20"/>
  <c r="V40" i="20"/>
  <c r="AF40" i="20"/>
  <c r="AP40" i="20"/>
  <c r="AZ40" i="20"/>
  <c r="L40" i="20"/>
  <c r="AZ49" i="20"/>
  <c r="V49" i="20"/>
  <c r="AF49" i="20"/>
  <c r="AP49" i="20"/>
  <c r="AP31" i="20"/>
  <c r="AZ31" i="20"/>
  <c r="L49" i="20"/>
  <c r="AF31" i="20"/>
  <c r="AP22" i="20"/>
  <c r="AZ22" i="20"/>
  <c r="V31" i="20"/>
  <c r="AZ13" i="20"/>
  <c r="AF22" i="20"/>
  <c r="AP13" i="20"/>
  <c r="L31" i="20"/>
  <c r="V22" i="20"/>
  <c r="AF13" i="20"/>
  <c r="L13" i="20"/>
  <c r="L22" i="20"/>
  <c r="V13" i="20"/>
  <c r="AC40" i="20"/>
  <c r="AM40" i="20"/>
  <c r="AW40" i="20"/>
  <c r="BG40" i="20"/>
  <c r="AW49" i="20"/>
  <c r="BG49" i="20"/>
  <c r="BG31" i="20"/>
  <c r="S40" i="20"/>
  <c r="S49" i="20"/>
  <c r="AC49" i="20"/>
  <c r="AC31" i="20"/>
  <c r="AM31" i="20"/>
  <c r="AW31" i="20"/>
  <c r="BG22" i="20"/>
  <c r="AC22" i="20"/>
  <c r="AM22" i="20"/>
  <c r="S31" i="20"/>
  <c r="AM49" i="20"/>
  <c r="AM13" i="20"/>
  <c r="AW22" i="20"/>
  <c r="BG13" i="20"/>
  <c r="AC13" i="20"/>
  <c r="S22" i="20"/>
  <c r="S13" i="20"/>
  <c r="AW13" i="20"/>
  <c r="AY36" i="20"/>
  <c r="U36" i="20"/>
  <c r="AO36" i="20"/>
  <c r="U45" i="20"/>
  <c r="AE45" i="20"/>
  <c r="AO45" i="20"/>
  <c r="AE36" i="20"/>
  <c r="AY45" i="20"/>
  <c r="K36" i="20"/>
  <c r="K45" i="20"/>
  <c r="AY18" i="20"/>
  <c r="K27" i="20"/>
  <c r="U27" i="20"/>
  <c r="AE27" i="20"/>
  <c r="AO27" i="20"/>
  <c r="K18" i="20"/>
  <c r="U18" i="20"/>
  <c r="AE18" i="20"/>
  <c r="AO18" i="20"/>
  <c r="AY27" i="20"/>
  <c r="AY9" i="20"/>
  <c r="U9" i="20"/>
  <c r="AO9" i="20"/>
  <c r="K9" i="20"/>
  <c r="AE9" i="20"/>
  <c r="W292" i="2"/>
  <c r="AO292" i="2" s="1"/>
  <c r="AJ37" i="20"/>
  <c r="AT37" i="20"/>
  <c r="BD37" i="20"/>
  <c r="Z37" i="20"/>
  <c r="P37" i="20"/>
  <c r="AT46" i="20"/>
  <c r="P46" i="20"/>
  <c r="Z46" i="20"/>
  <c r="AJ46" i="20"/>
  <c r="BD46" i="20"/>
  <c r="BD28" i="20"/>
  <c r="AT28" i="20"/>
  <c r="BD19" i="20"/>
  <c r="AJ28" i="20"/>
  <c r="AT10" i="20"/>
  <c r="P28" i="20"/>
  <c r="BD10" i="20"/>
  <c r="AT19" i="20"/>
  <c r="P19" i="20"/>
  <c r="Z28" i="20"/>
  <c r="Z19" i="20"/>
  <c r="AJ19" i="20"/>
  <c r="Z10" i="20"/>
  <c r="AJ10" i="20"/>
  <c r="P10" i="20"/>
  <c r="W316" i="2"/>
  <c r="AO316" i="2" s="1"/>
  <c r="AQ316" i="2" s="1"/>
  <c r="T38" i="20"/>
  <c r="AD38" i="20"/>
  <c r="AN38" i="20"/>
  <c r="AX38" i="20"/>
  <c r="AD47" i="20"/>
  <c r="AN47" i="20"/>
  <c r="AX47" i="20"/>
  <c r="J47" i="20"/>
  <c r="J38" i="20"/>
  <c r="J29" i="20"/>
  <c r="T29" i="20"/>
  <c r="AD29" i="20"/>
  <c r="AN29" i="20"/>
  <c r="T47" i="20"/>
  <c r="AX29" i="20"/>
  <c r="AX20" i="20"/>
  <c r="T20" i="20"/>
  <c r="AD20" i="20"/>
  <c r="AN20" i="20"/>
  <c r="J20" i="20"/>
  <c r="J11" i="20"/>
  <c r="AD11" i="20"/>
  <c r="AX11" i="20"/>
  <c r="T11" i="20"/>
  <c r="AN11" i="20"/>
  <c r="X38" i="20"/>
  <c r="AH38" i="20"/>
  <c r="AR38" i="20"/>
  <c r="BB38" i="20"/>
  <c r="AR47" i="20"/>
  <c r="N38" i="20"/>
  <c r="X47" i="20"/>
  <c r="BB47" i="20"/>
  <c r="AH47" i="20"/>
  <c r="N47" i="20"/>
  <c r="AR29" i="20"/>
  <c r="BB29" i="20"/>
  <c r="X29" i="20"/>
  <c r="AH29" i="20"/>
  <c r="AR20" i="20"/>
  <c r="BB11" i="20"/>
  <c r="N20" i="20"/>
  <c r="N29" i="20"/>
  <c r="BB20" i="20"/>
  <c r="AH20" i="20"/>
  <c r="AH11" i="20"/>
  <c r="X11" i="20"/>
  <c r="AR11" i="20"/>
  <c r="X20" i="20"/>
  <c r="N11" i="20"/>
  <c r="W406" i="2"/>
  <c r="AS39" i="20"/>
  <c r="BC39" i="20"/>
  <c r="AI39" i="20"/>
  <c r="O48" i="20"/>
  <c r="Y39" i="20"/>
  <c r="Y48" i="20"/>
  <c r="AI48" i="20"/>
  <c r="BC48" i="20"/>
  <c r="O39" i="20"/>
  <c r="AS48" i="20"/>
  <c r="AS30" i="20"/>
  <c r="AS21" i="20"/>
  <c r="O30" i="20"/>
  <c r="Y30" i="20"/>
  <c r="BC30" i="20"/>
  <c r="BC12" i="20"/>
  <c r="O21" i="20"/>
  <c r="Y21" i="20"/>
  <c r="AI12" i="20"/>
  <c r="AI21" i="20"/>
  <c r="AI30" i="20"/>
  <c r="BC21" i="20"/>
  <c r="O12" i="20"/>
  <c r="AS12" i="20"/>
  <c r="Y12" i="20"/>
  <c r="W472" i="2"/>
  <c r="Z40" i="20"/>
  <c r="AJ40" i="20"/>
  <c r="AT40" i="20"/>
  <c r="BD40" i="20"/>
  <c r="AJ49" i="20"/>
  <c r="BD49" i="20"/>
  <c r="AT31" i="20"/>
  <c r="AT49" i="20"/>
  <c r="P49" i="20"/>
  <c r="P31" i="20"/>
  <c r="Z31" i="20"/>
  <c r="AJ31" i="20"/>
  <c r="P40" i="20"/>
  <c r="Z49" i="20"/>
  <c r="BD31" i="20"/>
  <c r="BD22" i="20"/>
  <c r="AT22" i="20"/>
  <c r="Z22" i="20"/>
  <c r="AJ22" i="20"/>
  <c r="P13" i="20"/>
  <c r="BD13" i="20"/>
  <c r="Z13" i="20"/>
  <c r="AJ13" i="20"/>
  <c r="P22" i="20"/>
  <c r="AT13" i="20"/>
  <c r="W514" i="2"/>
  <c r="AO514" i="2" s="1"/>
  <c r="AP514" i="2" s="1"/>
  <c r="AQ41" i="20"/>
  <c r="BA41" i="20"/>
  <c r="AG41" i="20"/>
  <c r="M50" i="20"/>
  <c r="BA50" i="20"/>
  <c r="W50" i="20"/>
  <c r="AG50" i="20"/>
  <c r="AQ50" i="20"/>
  <c r="M41" i="20"/>
  <c r="AQ23" i="20"/>
  <c r="W41" i="20"/>
  <c r="BA32" i="20"/>
  <c r="M32" i="20"/>
  <c r="W32" i="20"/>
  <c r="BA14" i="20"/>
  <c r="AG14" i="20"/>
  <c r="BA23" i="20"/>
  <c r="M23" i="20"/>
  <c r="W23" i="20"/>
  <c r="AQ32" i="20"/>
  <c r="AG32" i="20"/>
  <c r="AG23" i="20"/>
  <c r="AQ14" i="20"/>
  <c r="M14" i="20"/>
  <c r="W14" i="20"/>
  <c r="AH35" i="20"/>
  <c r="AR35" i="20"/>
  <c r="BB35" i="20"/>
  <c r="AR44" i="20"/>
  <c r="BB26" i="20"/>
  <c r="N44" i="20"/>
  <c r="X35" i="20"/>
  <c r="BB44" i="20"/>
  <c r="X44" i="20"/>
  <c r="X26" i="20"/>
  <c r="AH26" i="20"/>
  <c r="AH44" i="20"/>
  <c r="AR26" i="20"/>
  <c r="N35" i="20"/>
  <c r="N26" i="20"/>
  <c r="BB17" i="20"/>
  <c r="AH17" i="20"/>
  <c r="AR17" i="20"/>
  <c r="AH8" i="20"/>
  <c r="N8" i="20"/>
  <c r="AR8" i="20"/>
  <c r="X17" i="20"/>
  <c r="N17" i="20"/>
  <c r="BB8" i="20"/>
  <c r="X8" i="20"/>
  <c r="W184" i="2"/>
  <c r="AO184" i="2" s="1"/>
  <c r="AB35" i="20"/>
  <c r="AL35" i="20"/>
  <c r="AV35" i="20"/>
  <c r="BF35" i="20"/>
  <c r="R35" i="20"/>
  <c r="BF44" i="20"/>
  <c r="AB44" i="20"/>
  <c r="AV44" i="20"/>
  <c r="AL44" i="20"/>
  <c r="R44" i="20"/>
  <c r="AV17" i="20"/>
  <c r="BF26" i="20"/>
  <c r="AV26" i="20"/>
  <c r="AB26" i="20"/>
  <c r="R26" i="20"/>
  <c r="AL26" i="20"/>
  <c r="AV8" i="20"/>
  <c r="BF8" i="20"/>
  <c r="R17" i="20"/>
  <c r="AL17" i="20"/>
  <c r="R8" i="20"/>
  <c r="AB17" i="20"/>
  <c r="AB8" i="20"/>
  <c r="BF17" i="20"/>
  <c r="AL8" i="20"/>
  <c r="W226" i="2"/>
  <c r="AO226" i="2" s="1"/>
  <c r="BC45" i="20"/>
  <c r="Y36" i="20"/>
  <c r="AI36" i="20"/>
  <c r="AS36" i="20"/>
  <c r="BC36" i="20"/>
  <c r="AS45" i="20"/>
  <c r="O45" i="20"/>
  <c r="Y45" i="20"/>
  <c r="AI45" i="20"/>
  <c r="BC27" i="20"/>
  <c r="O36" i="20"/>
  <c r="AS27" i="20"/>
  <c r="AI27" i="20"/>
  <c r="Y27" i="20"/>
  <c r="BC18" i="20"/>
  <c r="O27" i="20"/>
  <c r="AS9" i="20"/>
  <c r="AS18" i="20"/>
  <c r="Y18" i="20"/>
  <c r="BC9" i="20"/>
  <c r="AI18" i="20"/>
  <c r="O9" i="20"/>
  <c r="O18" i="20"/>
  <c r="Y9" i="20"/>
  <c r="AI9" i="20"/>
  <c r="W250" i="2"/>
  <c r="AO250" i="2" s="1"/>
  <c r="AQ250" i="2" s="1"/>
  <c r="AO251" i="2" s="1"/>
  <c r="AM36" i="20"/>
  <c r="AW36" i="20"/>
  <c r="BG36" i="20"/>
  <c r="AC36" i="20"/>
  <c r="S36" i="20"/>
  <c r="S45" i="20"/>
  <c r="AC45" i="20"/>
  <c r="AM45" i="20"/>
  <c r="BG45" i="20"/>
  <c r="AW45" i="20"/>
  <c r="BG18" i="20"/>
  <c r="BG27" i="20"/>
  <c r="AW27" i="20"/>
  <c r="AM27" i="20"/>
  <c r="AW18" i="20"/>
  <c r="AW9" i="20"/>
  <c r="BG9" i="20"/>
  <c r="AC27" i="20"/>
  <c r="S27" i="20"/>
  <c r="S18" i="20"/>
  <c r="AC18" i="20"/>
  <c r="AM18" i="20"/>
  <c r="AC9" i="20"/>
  <c r="S9" i="20"/>
  <c r="AM9" i="20"/>
  <c r="W274" i="2"/>
  <c r="AQ46" i="20"/>
  <c r="AG37" i="20"/>
  <c r="AQ37" i="20"/>
  <c r="BA37" i="20"/>
  <c r="W37" i="20"/>
  <c r="M37" i="20"/>
  <c r="BA46" i="20"/>
  <c r="M46" i="20"/>
  <c r="W46" i="20"/>
  <c r="AG46" i="20"/>
  <c r="AG28" i="20"/>
  <c r="AQ28" i="20"/>
  <c r="W28" i="20"/>
  <c r="AG19" i="20"/>
  <c r="BA28" i="20"/>
  <c r="AQ19" i="20"/>
  <c r="M28" i="20"/>
  <c r="BA19" i="20"/>
  <c r="M19" i="20"/>
  <c r="AG10" i="20"/>
  <c r="W19" i="20"/>
  <c r="M10" i="20"/>
  <c r="BA10" i="20"/>
  <c r="AQ10" i="20"/>
  <c r="W10" i="20"/>
  <c r="BF38" i="20"/>
  <c r="BF47" i="20"/>
  <c r="AB38" i="20"/>
  <c r="AL38" i="20"/>
  <c r="AV38" i="20"/>
  <c r="AB47" i="20"/>
  <c r="AV47" i="20"/>
  <c r="AL47" i="20"/>
  <c r="R38" i="20"/>
  <c r="R47" i="20"/>
  <c r="BF20" i="20"/>
  <c r="BF29" i="20"/>
  <c r="R29" i="20"/>
  <c r="AV29" i="20"/>
  <c r="AB29" i="20"/>
  <c r="AL29" i="20"/>
  <c r="R20" i="20"/>
  <c r="AB20" i="20"/>
  <c r="AL20" i="20"/>
  <c r="AV20" i="20"/>
  <c r="BF11" i="20"/>
  <c r="AL11" i="20"/>
  <c r="R11" i="20"/>
  <c r="AB11" i="20"/>
  <c r="AV11" i="20"/>
  <c r="W412" i="2"/>
  <c r="BD39" i="20"/>
  <c r="Z39" i="20"/>
  <c r="AJ39" i="20"/>
  <c r="AT39" i="20"/>
  <c r="Z48" i="20"/>
  <c r="AJ48" i="20"/>
  <c r="BD48" i="20"/>
  <c r="P39" i="20"/>
  <c r="AT48" i="20"/>
  <c r="AT30" i="20"/>
  <c r="BD21" i="20"/>
  <c r="P30" i="20"/>
  <c r="Z30" i="20"/>
  <c r="AJ30" i="20"/>
  <c r="P48" i="20"/>
  <c r="BD30" i="20"/>
  <c r="P21" i="20"/>
  <c r="AT21" i="20"/>
  <c r="Z21" i="20"/>
  <c r="AJ21" i="20"/>
  <c r="AJ12" i="20"/>
  <c r="AT12" i="20"/>
  <c r="BD12" i="20"/>
  <c r="P12" i="20"/>
  <c r="Z12" i="20"/>
  <c r="AG40" i="20"/>
  <c r="AQ40" i="20"/>
  <c r="BA40" i="20"/>
  <c r="W40" i="20"/>
  <c r="M40" i="20"/>
  <c r="M49" i="20"/>
  <c r="BA49" i="20"/>
  <c r="W49" i="20"/>
  <c r="AG49" i="20"/>
  <c r="AQ49" i="20"/>
  <c r="AQ31" i="20"/>
  <c r="BA22" i="20"/>
  <c r="BA31" i="20"/>
  <c r="AG31" i="20"/>
  <c r="AQ22" i="20"/>
  <c r="M31" i="20"/>
  <c r="AQ13" i="20"/>
  <c r="BA13" i="20"/>
  <c r="M22" i="20"/>
  <c r="W22" i="20"/>
  <c r="W31" i="20"/>
  <c r="AG22" i="20"/>
  <c r="M13" i="20"/>
  <c r="AG13" i="20"/>
  <c r="W13" i="20"/>
  <c r="AX50" i="20"/>
  <c r="T41" i="20"/>
  <c r="AD41" i="20"/>
  <c r="AN41" i="20"/>
  <c r="AX41" i="20"/>
  <c r="J50" i="20"/>
  <c r="T50" i="20"/>
  <c r="AD50" i="20"/>
  <c r="AN50" i="20"/>
  <c r="AN32" i="20"/>
  <c r="AX32" i="20"/>
  <c r="J41" i="20"/>
  <c r="AN23" i="20"/>
  <c r="AD14" i="20"/>
  <c r="J32" i="20"/>
  <c r="T32" i="20"/>
  <c r="AX23" i="20"/>
  <c r="T23" i="20"/>
  <c r="AX14" i="20"/>
  <c r="J14" i="20"/>
  <c r="AD23" i="20"/>
  <c r="J23" i="20"/>
  <c r="AN14" i="20"/>
  <c r="AD32" i="20"/>
  <c r="T14" i="20"/>
  <c r="W136" i="2"/>
  <c r="AD35" i="20"/>
  <c r="AN35" i="20"/>
  <c r="AX35" i="20"/>
  <c r="T35" i="20"/>
  <c r="J44" i="20"/>
  <c r="AD44" i="20"/>
  <c r="AN44" i="20"/>
  <c r="AX44" i="20"/>
  <c r="AX26" i="20"/>
  <c r="J35" i="20"/>
  <c r="AX17" i="20"/>
  <c r="T44" i="20"/>
  <c r="AD26" i="20"/>
  <c r="AN26" i="20"/>
  <c r="AX8" i="20"/>
  <c r="J17" i="20"/>
  <c r="T17" i="20"/>
  <c r="J26" i="20"/>
  <c r="AD17" i="20"/>
  <c r="AN17" i="20"/>
  <c r="J8" i="20"/>
  <c r="AN8" i="20"/>
  <c r="T8" i="20"/>
  <c r="T26" i="20"/>
  <c r="AD8" i="20"/>
  <c r="V36" i="20"/>
  <c r="AF36" i="20"/>
  <c r="AP36" i="20"/>
  <c r="AZ36" i="20"/>
  <c r="AF45" i="20"/>
  <c r="AP45" i="20"/>
  <c r="AZ45" i="20"/>
  <c r="L45" i="20"/>
  <c r="L27" i="20"/>
  <c r="V45" i="20"/>
  <c r="V27" i="20"/>
  <c r="AF27" i="20"/>
  <c r="AP27" i="20"/>
  <c r="V18" i="20"/>
  <c r="AF18" i="20"/>
  <c r="L36" i="20"/>
  <c r="AZ27" i="20"/>
  <c r="AP18" i="20"/>
  <c r="AZ18" i="20"/>
  <c r="L18" i="20"/>
  <c r="AZ9" i="20"/>
  <c r="AP9" i="20"/>
  <c r="L9" i="20"/>
  <c r="AF9" i="20"/>
  <c r="V9" i="20"/>
  <c r="AU37" i="20"/>
  <c r="BE37" i="20"/>
  <c r="BE46" i="20"/>
  <c r="AK37" i="20"/>
  <c r="Q46" i="20"/>
  <c r="AU46" i="20"/>
  <c r="AA46" i="20"/>
  <c r="AK46" i="20"/>
  <c r="AA37" i="20"/>
  <c r="BE28" i="20"/>
  <c r="AU19" i="20"/>
  <c r="Q37" i="20"/>
  <c r="BE19" i="20"/>
  <c r="AU28" i="20"/>
  <c r="Q28" i="20"/>
  <c r="AA28" i="20"/>
  <c r="AK28" i="20"/>
  <c r="BE10" i="20"/>
  <c r="Q19" i="20"/>
  <c r="AA19" i="20"/>
  <c r="AK19" i="20"/>
  <c r="AK10" i="20"/>
  <c r="AA10" i="20"/>
  <c r="AU10" i="20"/>
  <c r="Q10" i="20"/>
  <c r="AE38" i="20"/>
  <c r="AO38" i="20"/>
  <c r="AY38" i="20"/>
  <c r="AO47" i="20"/>
  <c r="U38" i="20"/>
  <c r="AY47" i="20"/>
  <c r="AY29" i="20"/>
  <c r="K47" i="20"/>
  <c r="U47" i="20"/>
  <c r="AE47" i="20"/>
  <c r="U29" i="20"/>
  <c r="K38" i="20"/>
  <c r="AE29" i="20"/>
  <c r="AO29" i="20"/>
  <c r="AE20" i="20"/>
  <c r="AY20" i="20"/>
  <c r="AO20" i="20"/>
  <c r="U20" i="20"/>
  <c r="AO11" i="20"/>
  <c r="K11" i="20"/>
  <c r="K29" i="20"/>
  <c r="K20" i="20"/>
  <c r="AE11" i="20"/>
  <c r="U11" i="20"/>
  <c r="AY11" i="20"/>
  <c r="W346" i="2"/>
  <c r="AI38" i="20"/>
  <c r="AS38" i="20"/>
  <c r="BC38" i="20"/>
  <c r="Y38" i="20"/>
  <c r="AS47" i="20"/>
  <c r="O38" i="20"/>
  <c r="O47" i="20"/>
  <c r="Y47" i="20"/>
  <c r="AI47" i="20"/>
  <c r="BC47" i="20"/>
  <c r="AS29" i="20"/>
  <c r="BC20" i="20"/>
  <c r="BC29" i="20"/>
  <c r="AI29" i="20"/>
  <c r="AS11" i="20"/>
  <c r="AS20" i="20"/>
  <c r="BC11" i="20"/>
  <c r="O20" i="20"/>
  <c r="Y20" i="20"/>
  <c r="AI20" i="20"/>
  <c r="Y11" i="20"/>
  <c r="Y29" i="20"/>
  <c r="AI11" i="20"/>
  <c r="O11" i="20"/>
  <c r="O29" i="20"/>
  <c r="W370" i="2"/>
  <c r="AO370" i="2" s="1"/>
  <c r="AQ370" i="2" s="1"/>
  <c r="AO371" i="2" s="1"/>
  <c r="BG38" i="20"/>
  <c r="BG47" i="20"/>
  <c r="AC38" i="20"/>
  <c r="AM38" i="20"/>
  <c r="AW38" i="20"/>
  <c r="AC47" i="20"/>
  <c r="AM47" i="20"/>
  <c r="AW47" i="20"/>
  <c r="S38" i="20"/>
  <c r="BG20" i="20"/>
  <c r="S29" i="20"/>
  <c r="AC29" i="20"/>
  <c r="AW29" i="20"/>
  <c r="AM29" i="20"/>
  <c r="BG29" i="20"/>
  <c r="S20" i="20"/>
  <c r="AC20" i="20"/>
  <c r="AM20" i="20"/>
  <c r="S47" i="20"/>
  <c r="AW11" i="20"/>
  <c r="S11" i="20"/>
  <c r="AW20" i="20"/>
  <c r="BG11" i="20"/>
  <c r="AM11" i="20"/>
  <c r="AC11" i="20"/>
  <c r="AA39" i="20"/>
  <c r="AK39" i="20"/>
  <c r="AU39" i="20"/>
  <c r="BE39" i="20"/>
  <c r="AK48" i="20"/>
  <c r="AU30" i="20"/>
  <c r="BE48" i="20"/>
  <c r="Q48" i="20"/>
  <c r="Q39" i="20"/>
  <c r="Q30" i="20"/>
  <c r="AA30" i="20"/>
  <c r="AK30" i="20"/>
  <c r="AA48" i="20"/>
  <c r="AA21" i="20"/>
  <c r="AU48" i="20"/>
  <c r="AU21" i="20"/>
  <c r="AK21" i="20"/>
  <c r="BE21" i="20"/>
  <c r="AK12" i="20"/>
  <c r="Q12" i="20"/>
  <c r="BE30" i="20"/>
  <c r="AU12" i="20"/>
  <c r="Q21" i="20"/>
  <c r="BE12" i="20"/>
  <c r="AA12" i="20"/>
  <c r="W478" i="2"/>
  <c r="AO478" i="2" s="1"/>
  <c r="AQ478" i="2" s="1"/>
  <c r="AA40" i="20"/>
  <c r="AK40" i="20"/>
  <c r="AU40" i="20"/>
  <c r="BE40" i="20"/>
  <c r="BE31" i="20"/>
  <c r="BE49" i="20"/>
  <c r="Q40" i="20"/>
  <c r="Q49" i="20"/>
  <c r="AU49" i="20"/>
  <c r="AA49" i="20"/>
  <c r="AK49" i="20"/>
  <c r="AU31" i="20"/>
  <c r="AA31" i="20"/>
  <c r="AK31" i="20"/>
  <c r="AU22" i="20"/>
  <c r="AK22" i="20"/>
  <c r="BE22" i="20"/>
  <c r="Q31" i="20"/>
  <c r="AU13" i="20"/>
  <c r="AA13" i="20"/>
  <c r="AA22" i="20"/>
  <c r="Q22" i="20"/>
  <c r="BE13" i="20"/>
  <c r="AK13" i="20"/>
  <c r="Q13" i="20"/>
  <c r="W520" i="2"/>
  <c r="BB41" i="20"/>
  <c r="X41" i="20"/>
  <c r="AH41" i="20"/>
  <c r="AR41" i="20"/>
  <c r="X50" i="20"/>
  <c r="BB50" i="20"/>
  <c r="AH50" i="20"/>
  <c r="AR50" i="20"/>
  <c r="N41" i="20"/>
  <c r="N50" i="20"/>
  <c r="BB23" i="20"/>
  <c r="N32" i="20"/>
  <c r="BB32" i="20"/>
  <c r="X32" i="20"/>
  <c r="AH32" i="20"/>
  <c r="AR23" i="20"/>
  <c r="N23" i="20"/>
  <c r="AH14" i="20"/>
  <c r="X23" i="20"/>
  <c r="AR32" i="20"/>
  <c r="AH23" i="20"/>
  <c r="N14" i="20"/>
  <c r="AR14" i="20"/>
  <c r="X14" i="20"/>
  <c r="BB14" i="20"/>
  <c r="W106" i="2"/>
  <c r="AO106" i="2" s="1"/>
  <c r="AQ106" i="2" s="1"/>
  <c r="AT43" i="20"/>
  <c r="Z34" i="20"/>
  <c r="AJ34" i="20"/>
  <c r="AT34" i="20"/>
  <c r="BD34" i="20"/>
  <c r="P34" i="20"/>
  <c r="P43" i="20"/>
  <c r="Z43" i="20"/>
  <c r="AJ43" i="20"/>
  <c r="AJ25" i="20"/>
  <c r="BD25" i="20"/>
  <c r="AT25" i="20"/>
  <c r="AJ16" i="20"/>
  <c r="BD43" i="20"/>
  <c r="BD16" i="20"/>
  <c r="P25" i="20"/>
  <c r="Z25" i="20"/>
  <c r="AT16" i="20"/>
  <c r="P16" i="20"/>
  <c r="Z16" i="20"/>
  <c r="AJ7" i="20"/>
  <c r="AT7" i="20"/>
  <c r="BD7" i="20"/>
  <c r="P7" i="20"/>
  <c r="Z7" i="20"/>
  <c r="W142" i="2"/>
  <c r="AO142" i="2" s="1"/>
  <c r="AQ142" i="2" s="1"/>
  <c r="AO143" i="2" s="1"/>
  <c r="AO35" i="20"/>
  <c r="AY35" i="20"/>
  <c r="AE35" i="20"/>
  <c r="K44" i="20"/>
  <c r="U44" i="20"/>
  <c r="AE44" i="20"/>
  <c r="U35" i="20"/>
  <c r="AO44" i="20"/>
  <c r="AY44" i="20"/>
  <c r="AY26" i="20"/>
  <c r="K26" i="20"/>
  <c r="K35" i="20"/>
  <c r="AO26" i="20"/>
  <c r="U26" i="20"/>
  <c r="AY8" i="20"/>
  <c r="K17" i="20"/>
  <c r="U17" i="20"/>
  <c r="AY17" i="20"/>
  <c r="AE17" i="20"/>
  <c r="AE26" i="20"/>
  <c r="AO17" i="20"/>
  <c r="U8" i="20"/>
  <c r="AO8" i="20"/>
  <c r="AE8" i="20"/>
  <c r="K8" i="20"/>
  <c r="W166" i="2"/>
  <c r="AO166" i="2" s="1"/>
  <c r="AQ166" i="2" s="1"/>
  <c r="AO167" i="2" s="1"/>
  <c r="AS44" i="20"/>
  <c r="AI35" i="20"/>
  <c r="AS35" i="20"/>
  <c r="BC35" i="20"/>
  <c r="Y35" i="20"/>
  <c r="O35" i="20"/>
  <c r="O44" i="20"/>
  <c r="Y44" i="20"/>
  <c r="BC44" i="20"/>
  <c r="AI44" i="20"/>
  <c r="BC26" i="20"/>
  <c r="AI26" i="20"/>
  <c r="AS26" i="20"/>
  <c r="AI17" i="20"/>
  <c r="Y26" i="20"/>
  <c r="BC17" i="20"/>
  <c r="O26" i="20"/>
  <c r="AS17" i="20"/>
  <c r="O17" i="20"/>
  <c r="BC8" i="20"/>
  <c r="Y17" i="20"/>
  <c r="O8" i="20"/>
  <c r="AI8" i="20"/>
  <c r="Y8" i="20"/>
  <c r="AS8" i="20"/>
  <c r="W232" i="2"/>
  <c r="AO232" i="2" s="1"/>
  <c r="AQ232" i="2" s="1"/>
  <c r="Z36" i="20"/>
  <c r="AJ36" i="20"/>
  <c r="AT36" i="20"/>
  <c r="BD36" i="20"/>
  <c r="P36" i="20"/>
  <c r="AT45" i="20"/>
  <c r="Z45" i="20"/>
  <c r="AJ45" i="20"/>
  <c r="BD45" i="20"/>
  <c r="BD27" i="20"/>
  <c r="AT27" i="20"/>
  <c r="P45" i="20"/>
  <c r="Z27" i="20"/>
  <c r="BD18" i="20"/>
  <c r="AT9" i="20"/>
  <c r="P27" i="20"/>
  <c r="BD9" i="20"/>
  <c r="AJ27" i="20"/>
  <c r="AT18" i="20"/>
  <c r="P18" i="20"/>
  <c r="AJ18" i="20"/>
  <c r="P9" i="20"/>
  <c r="Z9" i="20"/>
  <c r="Z18" i="20"/>
  <c r="AJ9" i="20"/>
  <c r="AX37" i="20"/>
  <c r="T37" i="20"/>
  <c r="AN37" i="20"/>
  <c r="T46" i="20"/>
  <c r="AD46" i="20"/>
  <c r="AN46" i="20"/>
  <c r="AD37" i="20"/>
  <c r="AX46" i="20"/>
  <c r="J37" i="20"/>
  <c r="AX19" i="20"/>
  <c r="J28" i="20"/>
  <c r="J46" i="20"/>
  <c r="T28" i="20"/>
  <c r="AD28" i="20"/>
  <c r="AN28" i="20"/>
  <c r="AX28" i="20"/>
  <c r="J19" i="20"/>
  <c r="T19" i="20"/>
  <c r="AD19" i="20"/>
  <c r="AN19" i="20"/>
  <c r="AD10" i="20"/>
  <c r="J10" i="20"/>
  <c r="AX10" i="20"/>
  <c r="AN10" i="20"/>
  <c r="T10" i="20"/>
  <c r="W376" i="2"/>
  <c r="AO376" i="2" s="1"/>
  <c r="AQ376" i="2" s="1"/>
  <c r="AO377" i="2" s="1"/>
  <c r="AD39" i="20"/>
  <c r="AN39" i="20"/>
  <c r="AX39" i="20"/>
  <c r="AN48" i="20"/>
  <c r="AX48" i="20"/>
  <c r="AX30" i="20"/>
  <c r="J48" i="20"/>
  <c r="T39" i="20"/>
  <c r="T48" i="20"/>
  <c r="AD48" i="20"/>
  <c r="T30" i="20"/>
  <c r="AD30" i="20"/>
  <c r="AN30" i="20"/>
  <c r="AX21" i="20"/>
  <c r="AD21" i="20"/>
  <c r="AN21" i="20"/>
  <c r="J30" i="20"/>
  <c r="J39" i="20"/>
  <c r="J12" i="20"/>
  <c r="AD12" i="20"/>
  <c r="T21" i="20"/>
  <c r="AX12" i="20"/>
  <c r="T12" i="20"/>
  <c r="AN12" i="20"/>
  <c r="J21" i="20"/>
  <c r="W424" i="2"/>
  <c r="AO424" i="2" s="1"/>
  <c r="AB39" i="20"/>
  <c r="AL39" i="20"/>
  <c r="AV39" i="20"/>
  <c r="BF39" i="20"/>
  <c r="BF48" i="20"/>
  <c r="AV48" i="20"/>
  <c r="AL48" i="20"/>
  <c r="AV30" i="20"/>
  <c r="R39" i="20"/>
  <c r="R48" i="20"/>
  <c r="BF30" i="20"/>
  <c r="R30" i="20"/>
  <c r="AB30" i="20"/>
  <c r="AB48" i="20"/>
  <c r="AL30" i="20"/>
  <c r="AB21" i="20"/>
  <c r="AL21" i="20"/>
  <c r="AV21" i="20"/>
  <c r="BF21" i="20"/>
  <c r="R12" i="20"/>
  <c r="R21" i="20"/>
  <c r="AL12" i="20"/>
  <c r="AB12" i="20"/>
  <c r="AV12" i="20"/>
  <c r="BF12" i="20"/>
  <c r="U41" i="20"/>
  <c r="AE41" i="20"/>
  <c r="AO41" i="20"/>
  <c r="AY41" i="20"/>
  <c r="AY50" i="20"/>
  <c r="K41" i="20"/>
  <c r="U50" i="20"/>
  <c r="AE50" i="20"/>
  <c r="AO50" i="20"/>
  <c r="K50" i="20"/>
  <c r="AO32" i="20"/>
  <c r="AY32" i="20"/>
  <c r="AE14" i="20"/>
  <c r="AE32" i="20"/>
  <c r="AY14" i="20"/>
  <c r="K32" i="20"/>
  <c r="U32" i="20"/>
  <c r="AE23" i="20"/>
  <c r="AY23" i="20"/>
  <c r="K23" i="20"/>
  <c r="AO23" i="20"/>
  <c r="K14" i="20"/>
  <c r="U23" i="20"/>
  <c r="AO14" i="20"/>
  <c r="U14" i="20"/>
  <c r="BB46" i="20"/>
  <c r="X37" i="20"/>
  <c r="AH37" i="20"/>
  <c r="AR37" i="20"/>
  <c r="BB37" i="20"/>
  <c r="AR46" i="20"/>
  <c r="N46" i="20"/>
  <c r="X46" i="20"/>
  <c r="AH46" i="20"/>
  <c r="AR28" i="20"/>
  <c r="N37" i="20"/>
  <c r="BB28" i="20"/>
  <c r="AH28" i="20"/>
  <c r="X28" i="20"/>
  <c r="AR19" i="20"/>
  <c r="AR10" i="20"/>
  <c r="N28" i="20"/>
  <c r="BB19" i="20"/>
  <c r="X19" i="20"/>
  <c r="N10" i="20"/>
  <c r="AH19" i="20"/>
  <c r="AH10" i="20"/>
  <c r="X10" i="20"/>
  <c r="BB10" i="20"/>
  <c r="N19" i="20"/>
  <c r="W304" i="2"/>
  <c r="AV37" i="20"/>
  <c r="BF37" i="20"/>
  <c r="BF46" i="20"/>
  <c r="AL37" i="20"/>
  <c r="R46" i="20"/>
  <c r="AB46" i="20"/>
  <c r="AV46" i="20"/>
  <c r="AL46" i="20"/>
  <c r="AB37" i="20"/>
  <c r="AV19" i="20"/>
  <c r="BF19" i="20"/>
  <c r="BF28" i="20"/>
  <c r="R28" i="20"/>
  <c r="AV28" i="20"/>
  <c r="AB28" i="20"/>
  <c r="AL28" i="20"/>
  <c r="R37" i="20"/>
  <c r="BF10" i="20"/>
  <c r="R19" i="20"/>
  <c r="AB19" i="20"/>
  <c r="AL19" i="20"/>
  <c r="AL10" i="20"/>
  <c r="R10" i="20"/>
  <c r="AV10" i="20"/>
  <c r="AB10" i="20"/>
  <c r="W328" i="2"/>
  <c r="AO328" i="2" s="1"/>
  <c r="AP47" i="20"/>
  <c r="AF38" i="20"/>
  <c r="AP38" i="20"/>
  <c r="AZ38" i="20"/>
  <c r="AZ47" i="20"/>
  <c r="L38" i="20"/>
  <c r="L47" i="20"/>
  <c r="V38" i="20"/>
  <c r="V47" i="20"/>
  <c r="AF47" i="20"/>
  <c r="AF29" i="20"/>
  <c r="AP29" i="20"/>
  <c r="AZ29" i="20"/>
  <c r="AF20" i="20"/>
  <c r="L29" i="20"/>
  <c r="AP20" i="20"/>
  <c r="AZ20" i="20"/>
  <c r="V29" i="20"/>
  <c r="L20" i="20"/>
  <c r="AZ11" i="20"/>
  <c r="L11" i="20"/>
  <c r="AP11" i="20"/>
  <c r="V11" i="20"/>
  <c r="V20" i="20"/>
  <c r="AF11" i="20"/>
  <c r="AE39" i="20"/>
  <c r="AO39" i="20"/>
  <c r="AY39" i="20"/>
  <c r="U39" i="20"/>
  <c r="AY48" i="20"/>
  <c r="K39" i="20"/>
  <c r="K48" i="20"/>
  <c r="U48" i="20"/>
  <c r="AE48" i="20"/>
  <c r="AE30" i="20"/>
  <c r="AO30" i="20"/>
  <c r="AO48" i="20"/>
  <c r="AY30" i="20"/>
  <c r="U30" i="20"/>
  <c r="AE21" i="20"/>
  <c r="AY21" i="20"/>
  <c r="AO21" i="20"/>
  <c r="K30" i="20"/>
  <c r="K21" i="20"/>
  <c r="U12" i="20"/>
  <c r="AE12" i="20"/>
  <c r="AY12" i="20"/>
  <c r="U21" i="20"/>
  <c r="AO12" i="20"/>
  <c r="K12" i="20"/>
  <c r="W430" i="2"/>
  <c r="AO430" i="2" s="1"/>
  <c r="AC39" i="20"/>
  <c r="AM39" i="20"/>
  <c r="AW39" i="20"/>
  <c r="BG39" i="20"/>
  <c r="AM48" i="20"/>
  <c r="AW48" i="20"/>
  <c r="BG48" i="20"/>
  <c r="AW30" i="20"/>
  <c r="S39" i="20"/>
  <c r="S48" i="20"/>
  <c r="S30" i="20"/>
  <c r="AC48" i="20"/>
  <c r="AC30" i="20"/>
  <c r="AM30" i="20"/>
  <c r="BG30" i="20"/>
  <c r="BG21" i="20"/>
  <c r="AC21" i="20"/>
  <c r="AM21" i="20"/>
  <c r="AW21" i="20"/>
  <c r="AW12" i="20"/>
  <c r="AC12" i="20"/>
  <c r="BG12" i="20"/>
  <c r="AM12" i="20"/>
  <c r="S21" i="20"/>
  <c r="S12" i="20"/>
  <c r="AR40" i="20"/>
  <c r="BB40" i="20"/>
  <c r="AH40" i="20"/>
  <c r="N49" i="20"/>
  <c r="X49" i="20"/>
  <c r="BB49" i="20"/>
  <c r="AH49" i="20"/>
  <c r="X40" i="20"/>
  <c r="AR49" i="20"/>
  <c r="AR31" i="20"/>
  <c r="AR22" i="20"/>
  <c r="N31" i="20"/>
  <c r="N40" i="20"/>
  <c r="BB31" i="20"/>
  <c r="X31" i="20"/>
  <c r="AH31" i="20"/>
  <c r="BB13" i="20"/>
  <c r="N22" i="20"/>
  <c r="X22" i="20"/>
  <c r="BB22" i="20"/>
  <c r="AH22" i="20"/>
  <c r="AH13" i="20"/>
  <c r="N13" i="20"/>
  <c r="AR13" i="20"/>
  <c r="X13" i="20"/>
  <c r="W526" i="2"/>
  <c r="AO526" i="2" s="1"/>
  <c r="Y41" i="20"/>
  <c r="AI41" i="20"/>
  <c r="AS41" i="20"/>
  <c r="BC41" i="20"/>
  <c r="AI50" i="20"/>
  <c r="BC50" i="20"/>
  <c r="AS32" i="20"/>
  <c r="AS50" i="20"/>
  <c r="O50" i="20"/>
  <c r="O32" i="20"/>
  <c r="Y32" i="20"/>
  <c r="BC32" i="20"/>
  <c r="AI32" i="20"/>
  <c r="Y50" i="20"/>
  <c r="AS23" i="20"/>
  <c r="Y23" i="20"/>
  <c r="AI14" i="20"/>
  <c r="O41" i="20"/>
  <c r="AI23" i="20"/>
  <c r="BC23" i="20"/>
  <c r="O23" i="20"/>
  <c r="Y14" i="20"/>
  <c r="AS14" i="20"/>
  <c r="BC14" i="20"/>
  <c r="O14" i="20"/>
  <c r="W172" i="2"/>
  <c r="BD44" i="20"/>
  <c r="Z35" i="20"/>
  <c r="AJ35" i="20"/>
  <c r="AT35" i="20"/>
  <c r="BD35" i="20"/>
  <c r="BD26" i="20"/>
  <c r="AT44" i="20"/>
  <c r="P44" i="20"/>
  <c r="Z44" i="20"/>
  <c r="AJ44" i="20"/>
  <c r="AT26" i="20"/>
  <c r="P35" i="20"/>
  <c r="BD17" i="20"/>
  <c r="AT8" i="20"/>
  <c r="P26" i="20"/>
  <c r="AJ26" i="20"/>
  <c r="Z26" i="20"/>
  <c r="AT17" i="20"/>
  <c r="Z17" i="20"/>
  <c r="AJ17" i="20"/>
  <c r="P17" i="20"/>
  <c r="AJ8" i="20"/>
  <c r="P8" i="20"/>
  <c r="BD8" i="20"/>
  <c r="Z8" i="20"/>
  <c r="W214" i="2"/>
  <c r="AG36" i="20"/>
  <c r="AQ36" i="20"/>
  <c r="BA36" i="20"/>
  <c r="AQ45" i="20"/>
  <c r="W36" i="20"/>
  <c r="BA27" i="20"/>
  <c r="BA45" i="20"/>
  <c r="M45" i="20"/>
  <c r="W45" i="20"/>
  <c r="W27" i="20"/>
  <c r="M36" i="20"/>
  <c r="AG27" i="20"/>
  <c r="AQ27" i="20"/>
  <c r="AG45" i="20"/>
  <c r="AG18" i="20"/>
  <c r="AQ18" i="20"/>
  <c r="M27" i="20"/>
  <c r="BA18" i="20"/>
  <c r="AG9" i="20"/>
  <c r="W18" i="20"/>
  <c r="M18" i="20"/>
  <c r="M9" i="20"/>
  <c r="BA9" i="20"/>
  <c r="AQ9" i="20"/>
  <c r="W9" i="20"/>
  <c r="AK36" i="20"/>
  <c r="AU36" i="20"/>
  <c r="BE36" i="20"/>
  <c r="AA36" i="20"/>
  <c r="Q36" i="20"/>
  <c r="Q45" i="20"/>
  <c r="AU45" i="20"/>
  <c r="AA45" i="20"/>
  <c r="AK45" i="20"/>
  <c r="BE27" i="20"/>
  <c r="BE18" i="20"/>
  <c r="AU27" i="20"/>
  <c r="BE45" i="20"/>
  <c r="AK27" i="20"/>
  <c r="AA27" i="20"/>
  <c r="AU9" i="20"/>
  <c r="BE9" i="20"/>
  <c r="Q18" i="20"/>
  <c r="AU18" i="20"/>
  <c r="AA18" i="20"/>
  <c r="Q27" i="20"/>
  <c r="AK18" i="20"/>
  <c r="AK9" i="20"/>
  <c r="AA9" i="20"/>
  <c r="Q9" i="20"/>
  <c r="U37" i="20"/>
  <c r="AE37" i="20"/>
  <c r="AO37" i="20"/>
  <c r="AY37" i="20"/>
  <c r="AE46" i="20"/>
  <c r="AO46" i="20"/>
  <c r="AY46" i="20"/>
  <c r="K46" i="20"/>
  <c r="K28" i="20"/>
  <c r="U28" i="20"/>
  <c r="U46" i="20"/>
  <c r="K37" i="20"/>
  <c r="AE28" i="20"/>
  <c r="AO28" i="20"/>
  <c r="AY28" i="20"/>
  <c r="U19" i="20"/>
  <c r="AE19" i="20"/>
  <c r="AY19" i="20"/>
  <c r="AO19" i="20"/>
  <c r="AO10" i="20"/>
  <c r="K10" i="20"/>
  <c r="K19" i="20"/>
  <c r="AE10" i="20"/>
  <c r="U10" i="20"/>
  <c r="AY10" i="20"/>
  <c r="W352" i="2"/>
  <c r="AO352" i="2" s="1"/>
  <c r="AP352" i="2" s="1"/>
  <c r="AT38" i="20"/>
  <c r="BD38" i="20"/>
  <c r="BD47" i="20"/>
  <c r="AJ38" i="20"/>
  <c r="Z38" i="20"/>
  <c r="AT47" i="20"/>
  <c r="P47" i="20"/>
  <c r="Z47" i="20"/>
  <c r="AJ47" i="20"/>
  <c r="AT20" i="20"/>
  <c r="AT29" i="20"/>
  <c r="BD20" i="20"/>
  <c r="P29" i="20"/>
  <c r="Z29" i="20"/>
  <c r="P38" i="20"/>
  <c r="AJ29" i="20"/>
  <c r="BD29" i="20"/>
  <c r="BD11" i="20"/>
  <c r="P20" i="20"/>
  <c r="Z20" i="20"/>
  <c r="AJ20" i="20"/>
  <c r="AT11" i="20"/>
  <c r="P11" i="20"/>
  <c r="AJ11" i="20"/>
  <c r="Z11" i="20"/>
  <c r="AZ48" i="20"/>
  <c r="V39" i="20"/>
  <c r="AF39" i="20"/>
  <c r="AP39" i="20"/>
  <c r="AZ39" i="20"/>
  <c r="L48" i="20"/>
  <c r="V48" i="20"/>
  <c r="AF48" i="20"/>
  <c r="AP30" i="20"/>
  <c r="AP48" i="20"/>
  <c r="L39" i="20"/>
  <c r="AZ30" i="20"/>
  <c r="L30" i="20"/>
  <c r="AF30" i="20"/>
  <c r="AP21" i="20"/>
  <c r="AZ21" i="20"/>
  <c r="V30" i="20"/>
  <c r="AP12" i="20"/>
  <c r="AF12" i="20"/>
  <c r="V21" i="20"/>
  <c r="V12" i="20"/>
  <c r="AF21" i="20"/>
  <c r="L21" i="20"/>
  <c r="L12" i="20"/>
  <c r="AZ12" i="20"/>
  <c r="W436" i="2"/>
  <c r="AO436" i="2" s="1"/>
  <c r="AQ436" i="2" s="1"/>
  <c r="AD40" i="20"/>
  <c r="AN40" i="20"/>
  <c r="AX40" i="20"/>
  <c r="AX49" i="20"/>
  <c r="J40" i="20"/>
  <c r="J49" i="20"/>
  <c r="T40" i="20"/>
  <c r="T49" i="20"/>
  <c r="AD49" i="20"/>
  <c r="AD31" i="20"/>
  <c r="AN31" i="20"/>
  <c r="AX31" i="20"/>
  <c r="AN49" i="20"/>
  <c r="AD22" i="20"/>
  <c r="AN22" i="20"/>
  <c r="J31" i="20"/>
  <c r="AN13" i="20"/>
  <c r="T31" i="20"/>
  <c r="J22" i="20"/>
  <c r="AD13" i="20"/>
  <c r="T13" i="20"/>
  <c r="AX22" i="20"/>
  <c r="T22" i="20"/>
  <c r="AX13" i="20"/>
  <c r="J13" i="20"/>
  <c r="W484" i="2"/>
  <c r="AO484" i="2" s="1"/>
  <c r="AB40" i="20"/>
  <c r="AL40" i="20"/>
  <c r="AV40" i="20"/>
  <c r="BF40" i="20"/>
  <c r="BF31" i="20"/>
  <c r="R40" i="20"/>
  <c r="R49" i="20"/>
  <c r="AB49" i="20"/>
  <c r="AL49" i="20"/>
  <c r="AB31" i="20"/>
  <c r="AV31" i="20"/>
  <c r="AL31" i="20"/>
  <c r="BF49" i="20"/>
  <c r="AV49" i="20"/>
  <c r="AB22" i="20"/>
  <c r="AL22" i="20"/>
  <c r="AV22" i="20"/>
  <c r="AL13" i="20"/>
  <c r="BF22" i="20"/>
  <c r="BF13" i="20"/>
  <c r="R22" i="20"/>
  <c r="AB13" i="20"/>
  <c r="AV13" i="20"/>
  <c r="R31" i="20"/>
  <c r="R13" i="20"/>
  <c r="AF41" i="20"/>
  <c r="AP41" i="20"/>
  <c r="AZ41" i="20"/>
  <c r="L41" i="20"/>
  <c r="AZ50" i="20"/>
  <c r="L50" i="20"/>
  <c r="V50" i="20"/>
  <c r="AF50" i="20"/>
  <c r="V41" i="20"/>
  <c r="AP50" i="20"/>
  <c r="AZ32" i="20"/>
  <c r="AZ23" i="20"/>
  <c r="AF32" i="20"/>
  <c r="V32" i="20"/>
  <c r="AP14" i="20"/>
  <c r="AF14" i="20"/>
  <c r="AZ14" i="20"/>
  <c r="L23" i="20"/>
  <c r="V23" i="20"/>
  <c r="AP32" i="20"/>
  <c r="AF23" i="20"/>
  <c r="L32" i="20"/>
  <c r="AP23" i="20"/>
  <c r="L14" i="20"/>
  <c r="V14" i="20"/>
  <c r="AO571" i="2"/>
  <c r="AQ571" i="2" s="1"/>
  <c r="AO558" i="2"/>
  <c r="AQ558" i="2" s="1"/>
  <c r="AS572" i="2"/>
  <c r="AR572" i="2" s="1"/>
  <c r="AS438" i="2"/>
  <c r="AR438" i="2" s="1"/>
  <c r="AS268" i="2"/>
  <c r="AR268" i="2" s="1"/>
  <c r="AS379" i="2"/>
  <c r="AR379" i="2" s="1"/>
  <c r="AO510" i="2"/>
  <c r="AQ510" i="2" s="1"/>
  <c r="AO243" i="2"/>
  <c r="AQ243" i="2" s="1"/>
  <c r="AS172" i="2"/>
  <c r="AR172" i="2" s="1"/>
  <c r="AS238" i="2"/>
  <c r="AR238" i="2" s="1"/>
  <c r="AO301" i="2"/>
  <c r="AQ301" i="2" s="1"/>
  <c r="AS514" i="2"/>
  <c r="AR514" i="2" s="1"/>
  <c r="AO274" i="2"/>
  <c r="AP274" i="2" s="1"/>
  <c r="AS298" i="2"/>
  <c r="AR298" i="2" s="1"/>
  <c r="AS602" i="2"/>
  <c r="AR602" i="2" s="1"/>
  <c r="AS361" i="2"/>
  <c r="AR361" i="2" s="1"/>
  <c r="AS611" i="2"/>
  <c r="AR611" i="2" s="1"/>
  <c r="AO158" i="2"/>
  <c r="AQ158" i="2" s="1"/>
  <c r="AS478" i="2"/>
  <c r="AR478" i="2" s="1"/>
  <c r="AS454" i="2"/>
  <c r="AR454" i="2" s="1"/>
  <c r="AO346" i="2"/>
  <c r="AQ346" i="2" s="1"/>
  <c r="AO580" i="2"/>
  <c r="AQ580" i="2" s="1"/>
  <c r="AO561" i="2"/>
  <c r="AQ561" i="2" s="1"/>
  <c r="AO590" i="2"/>
  <c r="AQ590" i="2" s="1"/>
  <c r="AS527" i="2"/>
  <c r="AR527" i="2" s="1"/>
  <c r="AO573" i="2"/>
  <c r="AQ573" i="2" s="1"/>
  <c r="AS575" i="2"/>
  <c r="AR575" i="2" s="1"/>
  <c r="AS582" i="2"/>
  <c r="AR582" i="2" s="1"/>
  <c r="AB436" i="2"/>
  <c r="AO525" i="2"/>
  <c r="AQ525" i="2" s="1"/>
  <c r="AO588" i="2"/>
  <c r="AP588" i="2" s="1"/>
  <c r="AS529" i="2"/>
  <c r="AR529" i="2" s="1"/>
  <c r="AS556" i="2"/>
  <c r="AR556" i="2" s="1"/>
  <c r="AS584" i="2"/>
  <c r="AR584" i="2" s="1"/>
  <c r="AO389" i="2"/>
  <c r="AP389" i="2" s="1"/>
  <c r="AB562" i="2"/>
  <c r="AS530" i="2"/>
  <c r="AR530" i="2" s="1"/>
  <c r="AO552" i="2"/>
  <c r="AQ552" i="2" s="1"/>
  <c r="AS594" i="2"/>
  <c r="AR594" i="2" s="1"/>
  <c r="AO459" i="2"/>
  <c r="AP459" i="2" s="1"/>
  <c r="AO489" i="2"/>
  <c r="AQ489" i="2" s="1"/>
  <c r="AO609" i="2"/>
  <c r="AQ609" i="2" s="1"/>
  <c r="AB610" i="2"/>
  <c r="AO440" i="2"/>
  <c r="AQ440" i="2" s="1"/>
  <c r="AO451" i="2"/>
  <c r="AP451" i="2" s="1"/>
  <c r="AO549" i="2"/>
  <c r="AQ549" i="2" s="1"/>
  <c r="AO557" i="2"/>
  <c r="AQ557" i="2" s="1"/>
  <c r="AO597" i="2"/>
  <c r="AQ597" i="2" s="1"/>
  <c r="AS198" i="2"/>
  <c r="AR198" i="2" s="1"/>
  <c r="AO259" i="2"/>
  <c r="AQ259" i="2" s="1"/>
  <c r="AO499" i="2"/>
  <c r="AP499" i="2" s="1"/>
  <c r="AS545" i="2"/>
  <c r="AR545" i="2" s="1"/>
  <c r="AO553" i="2"/>
  <c r="AQ553" i="2" s="1"/>
  <c r="AS589" i="2"/>
  <c r="AR589" i="2" s="1"/>
  <c r="AO591" i="2"/>
  <c r="AO601" i="2"/>
  <c r="AQ601" i="2" s="1"/>
  <c r="AO605" i="2"/>
  <c r="AQ605" i="2" s="1"/>
  <c r="AO537" i="2"/>
  <c r="AQ537" i="2" s="1"/>
  <c r="AS570" i="2"/>
  <c r="AR570" i="2" s="1"/>
  <c r="AS578" i="2"/>
  <c r="AR578" i="2" s="1"/>
  <c r="AS597" i="2"/>
  <c r="AR597" i="2" s="1"/>
  <c r="AB604" i="2"/>
  <c r="AO606" i="2"/>
  <c r="AQ606" i="2" s="1"/>
  <c r="AS178" i="2"/>
  <c r="AR178" i="2" s="1"/>
  <c r="AO222" i="2"/>
  <c r="AQ222" i="2" s="1"/>
  <c r="AS471" i="2"/>
  <c r="AR471" i="2" s="1"/>
  <c r="AS475" i="2"/>
  <c r="AR475" i="2" s="1"/>
  <c r="AS517" i="2"/>
  <c r="AR517" i="2" s="1"/>
  <c r="AS528" i="2"/>
  <c r="AR528" i="2" s="1"/>
  <c r="AS590" i="2"/>
  <c r="AR590" i="2" s="1"/>
  <c r="AS603" i="2"/>
  <c r="AR603" i="2" s="1"/>
  <c r="W604" i="2"/>
  <c r="AS314" i="2"/>
  <c r="AR314" i="2" s="1"/>
  <c r="AS508" i="2"/>
  <c r="AR508" i="2" s="1"/>
  <c r="AO572" i="2"/>
  <c r="AQ572" i="2" s="1"/>
  <c r="AS576" i="2"/>
  <c r="AR576" i="2" s="1"/>
  <c r="AS595" i="2"/>
  <c r="AR595" i="2" s="1"/>
  <c r="AO579" i="2"/>
  <c r="AQ579" i="2" s="1"/>
  <c r="AO420" i="2"/>
  <c r="AP420" i="2" s="1"/>
  <c r="AS453" i="2"/>
  <c r="AR453" i="2" s="1"/>
  <c r="AO487" i="2"/>
  <c r="AQ487" i="2" s="1"/>
  <c r="AS516" i="2"/>
  <c r="AR516" i="2" s="1"/>
  <c r="AB538" i="2"/>
  <c r="AS571" i="2"/>
  <c r="AR571" i="2" s="1"/>
  <c r="AS535" i="2"/>
  <c r="AR535" i="2" s="1"/>
  <c r="AS549" i="2"/>
  <c r="AR549" i="2" s="1"/>
  <c r="W562" i="2"/>
  <c r="AO570" i="2"/>
  <c r="AQ570" i="2" s="1"/>
  <c r="AO577" i="2"/>
  <c r="AP577" i="2" s="1"/>
  <c r="AS588" i="2"/>
  <c r="AR588" i="2" s="1"/>
  <c r="AS601" i="2"/>
  <c r="AR601" i="2" s="1"/>
  <c r="AS561" i="2"/>
  <c r="AR561" i="2" s="1"/>
  <c r="AS573" i="2"/>
  <c r="AR573" i="2" s="1"/>
  <c r="AS579" i="2"/>
  <c r="AR579" i="2" s="1"/>
  <c r="AS585" i="2"/>
  <c r="AR585" i="2" s="1"/>
  <c r="AO594" i="2"/>
  <c r="AQ594" i="2" s="1"/>
  <c r="AO596" i="2"/>
  <c r="AQ596" i="2" s="1"/>
  <c r="AB598" i="2"/>
  <c r="AO600" i="2"/>
  <c r="AP600" i="2" s="1"/>
  <c r="AO607" i="2"/>
  <c r="AS391" i="2"/>
  <c r="AR391" i="2" s="1"/>
  <c r="AS501" i="2"/>
  <c r="AR501" i="2" s="1"/>
  <c r="AO530" i="2"/>
  <c r="AP530" i="2" s="1"/>
  <c r="AS534" i="2"/>
  <c r="AR534" i="2" s="1"/>
  <c r="AS554" i="2"/>
  <c r="AR554" i="2" s="1"/>
  <c r="AB556" i="2"/>
  <c r="AO574" i="2"/>
  <c r="AO575" i="2"/>
  <c r="AQ575" i="2" s="1"/>
  <c r="AB586" i="2"/>
  <c r="AS591" i="2"/>
  <c r="AR591" i="2" s="1"/>
  <c r="AS596" i="2"/>
  <c r="AR596" i="2" s="1"/>
  <c r="AO604" i="2"/>
  <c r="AO471" i="2"/>
  <c r="AQ471" i="2" s="1"/>
  <c r="AS473" i="2"/>
  <c r="AR473" i="2" s="1"/>
  <c r="AS489" i="2"/>
  <c r="AR489" i="2" s="1"/>
  <c r="AO511" i="2"/>
  <c r="AQ511" i="2" s="1"/>
  <c r="AS577" i="2"/>
  <c r="AR577" i="2" s="1"/>
  <c r="AO578" i="2"/>
  <c r="AQ578" i="2" s="1"/>
  <c r="AO589" i="2"/>
  <c r="AO610" i="2"/>
  <c r="AQ610" i="2" s="1"/>
  <c r="AS615" i="2"/>
  <c r="AR615" i="2" s="1"/>
  <c r="AB514" i="2"/>
  <c r="AS537" i="2"/>
  <c r="AR537" i="2" s="1"/>
  <c r="AS531" i="2"/>
  <c r="AR531" i="2" s="1"/>
  <c r="AO535" i="2"/>
  <c r="AQ535" i="2" s="1"/>
  <c r="AO539" i="2"/>
  <c r="AP539" i="2" s="1"/>
  <c r="AO547" i="2"/>
  <c r="AP547" i="2" s="1"/>
  <c r="AS563" i="2"/>
  <c r="AR563" i="2" s="1"/>
  <c r="AB568" i="2"/>
  <c r="AO587" i="2"/>
  <c r="AS444" i="2"/>
  <c r="AR444" i="2" s="1"/>
  <c r="AO449" i="2"/>
  <c r="AQ449" i="2" s="1"/>
  <c r="AO453" i="2"/>
  <c r="AQ453" i="2" s="1"/>
  <c r="AO468" i="2"/>
  <c r="AQ468" i="2" s="1"/>
  <c r="AO494" i="2"/>
  <c r="AQ494" i="2" s="1"/>
  <c r="AB496" i="2"/>
  <c r="AO528" i="2"/>
  <c r="AP528" i="2" s="1"/>
  <c r="AB544" i="2"/>
  <c r="AO559" i="2"/>
  <c r="AQ559" i="2" s="1"/>
  <c r="AO569" i="2"/>
  <c r="AQ569" i="2" s="1"/>
  <c r="AS574" i="2"/>
  <c r="AR574" i="2" s="1"/>
  <c r="AO576" i="2"/>
  <c r="AP576" i="2" s="1"/>
  <c r="AS581" i="2"/>
  <c r="AR581" i="2" s="1"/>
  <c r="AS583" i="2"/>
  <c r="AR583" i="2" s="1"/>
  <c r="AO595" i="2"/>
  <c r="AQ595" i="2" s="1"/>
  <c r="AS600" i="2"/>
  <c r="AR600" i="2" s="1"/>
  <c r="AS604" i="2"/>
  <c r="AR604" i="2" s="1"/>
  <c r="W610" i="2"/>
  <c r="AS586" i="2"/>
  <c r="AR586" i="2" s="1"/>
  <c r="AO593" i="2"/>
  <c r="AQ593" i="2" s="1"/>
  <c r="AO603" i="2"/>
  <c r="AQ603" i="2" s="1"/>
  <c r="AS609" i="2"/>
  <c r="AR609" i="2" s="1"/>
  <c r="W556" i="2"/>
  <c r="AO556" i="2" s="1"/>
  <c r="AQ556" i="2" s="1"/>
  <c r="AB520" i="2"/>
  <c r="AB358" i="2"/>
  <c r="AS566" i="2"/>
  <c r="AR566" i="2" s="1"/>
  <c r="AO567" i="2"/>
  <c r="AO566" i="2"/>
  <c r="AO457" i="2"/>
  <c r="AP457" i="2" s="1"/>
  <c r="AO523" i="2"/>
  <c r="AQ523" i="2" s="1"/>
  <c r="AS523" i="2"/>
  <c r="AR523" i="2" s="1"/>
  <c r="AS613" i="2"/>
  <c r="AR613" i="2" s="1"/>
  <c r="AO613" i="2"/>
  <c r="AS507" i="2"/>
  <c r="AR507" i="2" s="1"/>
  <c r="AQ562" i="2"/>
  <c r="AP562" i="2"/>
  <c r="AS567" i="2"/>
  <c r="AR567" i="2" s="1"/>
  <c r="AS598" i="2"/>
  <c r="AR598" i="2" s="1"/>
  <c r="AO599" i="2"/>
  <c r="AO598" i="2"/>
  <c r="AS614" i="2"/>
  <c r="AR614" i="2" s="1"/>
  <c r="AO615" i="2"/>
  <c r="AO614" i="2"/>
  <c r="AS458" i="2"/>
  <c r="AR458" i="2" s="1"/>
  <c r="AO458" i="2"/>
  <c r="AQ458" i="2" s="1"/>
  <c r="AS525" i="2"/>
  <c r="AR525" i="2" s="1"/>
  <c r="AS524" i="2"/>
  <c r="AR524" i="2" s="1"/>
  <c r="AS564" i="2"/>
  <c r="AR564" i="2" s="1"/>
  <c r="AO564" i="2"/>
  <c r="AO563" i="2"/>
  <c r="AS289" i="2"/>
  <c r="AR289" i="2" s="1"/>
  <c r="AS354" i="2"/>
  <c r="AR354" i="2" s="1"/>
  <c r="AB406" i="2"/>
  <c r="AS468" i="2"/>
  <c r="AR468" i="2" s="1"/>
  <c r="AS522" i="2"/>
  <c r="AR522" i="2" s="1"/>
  <c r="AS565" i="2"/>
  <c r="AR565" i="2" s="1"/>
  <c r="AO565" i="2"/>
  <c r="AP592" i="2"/>
  <c r="AS612" i="2"/>
  <c r="AR612" i="2" s="1"/>
  <c r="AO612" i="2"/>
  <c r="AS551" i="2"/>
  <c r="AR551" i="2" s="1"/>
  <c r="AO551" i="2"/>
  <c r="AQ551" i="2" s="1"/>
  <c r="AB580" i="2"/>
  <c r="W580" i="2"/>
  <c r="AS599" i="2"/>
  <c r="AR599" i="2" s="1"/>
  <c r="AO555" i="2"/>
  <c r="AQ555" i="2" s="1"/>
  <c r="AS569" i="2"/>
  <c r="AR569" i="2" s="1"/>
  <c r="AO399" i="2"/>
  <c r="AQ399" i="2" s="1"/>
  <c r="AO411" i="2"/>
  <c r="AQ411" i="2" s="1"/>
  <c r="AS495" i="2"/>
  <c r="AR495" i="2" s="1"/>
  <c r="W496" i="2"/>
  <c r="AO496" i="2" s="1"/>
  <c r="AQ496" i="2" s="1"/>
  <c r="AO497" i="2" s="1"/>
  <c r="AO498" i="2"/>
  <c r="AP498" i="2" s="1"/>
  <c r="AO507" i="2"/>
  <c r="AQ507" i="2" s="1"/>
  <c r="AS512" i="2"/>
  <c r="AR512" i="2" s="1"/>
  <c r="AO513" i="2"/>
  <c r="AQ513" i="2" s="1"/>
  <c r="AS515" i="2"/>
  <c r="AR515" i="2" s="1"/>
  <c r="AS521" i="2"/>
  <c r="AR521" i="2" s="1"/>
  <c r="AB574" i="2"/>
  <c r="AS587" i="2"/>
  <c r="AR587" i="2" s="1"/>
  <c r="W598" i="2"/>
  <c r="AO611" i="2"/>
  <c r="AO437" i="2"/>
  <c r="AP437" i="2" s="1"/>
  <c r="AS441" i="2"/>
  <c r="AR441" i="2" s="1"/>
  <c r="AB454" i="2"/>
  <c r="AS456" i="2"/>
  <c r="AR456" i="2" s="1"/>
  <c r="AB460" i="2"/>
  <c r="AO470" i="2"/>
  <c r="AQ470" i="2" s="1"/>
  <c r="AS476" i="2"/>
  <c r="AR476" i="2" s="1"/>
  <c r="AO529" i="2"/>
  <c r="AP529" i="2" s="1"/>
  <c r="AO531" i="2"/>
  <c r="AP531" i="2" s="1"/>
  <c r="AS536" i="2"/>
  <c r="AR536" i="2" s="1"/>
  <c r="W538" i="2"/>
  <c r="AO538" i="2"/>
  <c r="AQ538" i="2" s="1"/>
  <c r="AO544" i="2"/>
  <c r="AQ544" i="2" s="1"/>
  <c r="AB550" i="2"/>
  <c r="AS552" i="2"/>
  <c r="AR552" i="2" s="1"/>
  <c r="AS557" i="2"/>
  <c r="AR557" i="2" s="1"/>
  <c r="AS558" i="2"/>
  <c r="AR558" i="2" s="1"/>
  <c r="AS559" i="2"/>
  <c r="AR559" i="2" s="1"/>
  <c r="AS560" i="2"/>
  <c r="AR560" i="2" s="1"/>
  <c r="W568" i="2"/>
  <c r="AO568" i="2"/>
  <c r="AO581" i="2"/>
  <c r="AO582" i="2"/>
  <c r="AO583" i="2"/>
  <c r="AO584" i="2"/>
  <c r="AO585" i="2"/>
  <c r="AB592" i="2"/>
  <c r="AS592" i="2"/>
  <c r="AR592" i="2" s="1"/>
  <c r="AS605" i="2"/>
  <c r="AR605" i="2" s="1"/>
  <c r="AS606" i="2"/>
  <c r="AR606" i="2" s="1"/>
  <c r="AS607" i="2"/>
  <c r="AR607" i="2" s="1"/>
  <c r="AS608" i="2"/>
  <c r="AR608" i="2" s="1"/>
  <c r="AO224" i="2"/>
  <c r="AQ224" i="2" s="1"/>
  <c r="AO216" i="2"/>
  <c r="AQ216" i="2" s="1"/>
  <c r="AO381" i="2"/>
  <c r="AQ381" i="2" s="1"/>
  <c r="AO409" i="2"/>
  <c r="AQ409" i="2" s="1"/>
  <c r="AO463" i="2"/>
  <c r="AQ463" i="2" s="1"/>
  <c r="AB490" i="2"/>
  <c r="AS510" i="2"/>
  <c r="AR510" i="2" s="1"/>
  <c r="AS518" i="2"/>
  <c r="AR518" i="2" s="1"/>
  <c r="AS520" i="2"/>
  <c r="AR520" i="2" s="1"/>
  <c r="W550" i="2"/>
  <c r="AS555" i="2"/>
  <c r="AR555" i="2" s="1"/>
  <c r="AS562" i="2"/>
  <c r="AR562" i="2" s="1"/>
  <c r="AO586" i="2"/>
  <c r="AO602" i="2"/>
  <c r="AS610" i="2"/>
  <c r="AR610" i="2" s="1"/>
  <c r="AO425" i="2"/>
  <c r="AP425" i="2" s="1"/>
  <c r="AS439" i="2"/>
  <c r="AR439" i="2" s="1"/>
  <c r="AS513" i="2"/>
  <c r="AR513" i="2" s="1"/>
  <c r="AS538" i="2"/>
  <c r="AR538" i="2" s="1"/>
  <c r="AS544" i="2"/>
  <c r="AR544" i="2" s="1"/>
  <c r="AS593" i="2"/>
  <c r="AR593" i="2" s="1"/>
  <c r="AS363" i="2"/>
  <c r="AR363" i="2" s="1"/>
  <c r="AS493" i="2"/>
  <c r="AR493" i="2" s="1"/>
  <c r="AS519" i="2"/>
  <c r="AR519" i="2" s="1"/>
  <c r="AO522" i="2"/>
  <c r="AQ522" i="2" s="1"/>
  <c r="AS553" i="2"/>
  <c r="AR553" i="2" s="1"/>
  <c r="AO554" i="2"/>
  <c r="AQ554" i="2" s="1"/>
  <c r="AO410" i="2"/>
  <c r="AQ410" i="2" s="1"/>
  <c r="AS223" i="2"/>
  <c r="AR223" i="2" s="1"/>
  <c r="AS357" i="2"/>
  <c r="AR357" i="2" s="1"/>
  <c r="AO361" i="2"/>
  <c r="AQ361" i="2" s="1"/>
  <c r="AB388" i="2"/>
  <c r="AO438" i="2"/>
  <c r="AQ438" i="2" s="1"/>
  <c r="AO456" i="2"/>
  <c r="AP456" i="2" s="1"/>
  <c r="AS470" i="2"/>
  <c r="AR470" i="2" s="1"/>
  <c r="AS474" i="2"/>
  <c r="AR474" i="2" s="1"/>
  <c r="AO501" i="2"/>
  <c r="AP501" i="2" s="1"/>
  <c r="AS511" i="2"/>
  <c r="AR511" i="2" s="1"/>
  <c r="AO512" i="2"/>
  <c r="AQ512" i="2" s="1"/>
  <c r="AO534" i="2"/>
  <c r="AA544" i="2"/>
  <c r="AO546" i="2"/>
  <c r="AQ546" i="2" s="1"/>
  <c r="AO560" i="2"/>
  <c r="AO608" i="2"/>
  <c r="AS166" i="2"/>
  <c r="AR166" i="2" s="1"/>
  <c r="AS344" i="2"/>
  <c r="AR344" i="2" s="1"/>
  <c r="AS343" i="2"/>
  <c r="AR343" i="2" s="1"/>
  <c r="AS488" i="2"/>
  <c r="AR488" i="2" s="1"/>
  <c r="AO540" i="2"/>
  <c r="AS540" i="2"/>
  <c r="AR540" i="2" s="1"/>
  <c r="AB502" i="2"/>
  <c r="AB508" i="2"/>
  <c r="W508" i="2"/>
  <c r="AO508" i="2" s="1"/>
  <c r="AO541" i="2"/>
  <c r="AS541" i="2"/>
  <c r="AR541" i="2" s="1"/>
  <c r="AS486" i="2"/>
  <c r="AR486" i="2" s="1"/>
  <c r="AO486" i="2"/>
  <c r="AS465" i="2"/>
  <c r="AR465" i="2" s="1"/>
  <c r="AS464" i="2"/>
  <c r="AR464" i="2" s="1"/>
  <c r="AB472" i="2"/>
  <c r="AA472" i="2"/>
  <c r="AS472" i="2" s="1"/>
  <c r="AR472" i="2" s="1"/>
  <c r="AO543" i="2"/>
  <c r="AO542" i="2"/>
  <c r="AS542" i="2"/>
  <c r="AR542" i="2" s="1"/>
  <c r="W466" i="2"/>
  <c r="AO466" i="2" s="1"/>
  <c r="AB466" i="2"/>
  <c r="AS389" i="2"/>
  <c r="AR389" i="2" s="1"/>
  <c r="AS388" i="2"/>
  <c r="AR388" i="2" s="1"/>
  <c r="AO388" i="2"/>
  <c r="AP388" i="2" s="1"/>
  <c r="AO527" i="2"/>
  <c r="AS526" i="2"/>
  <c r="AR526" i="2" s="1"/>
  <c r="AO462" i="2"/>
  <c r="AQ462" i="2" s="1"/>
  <c r="AS462" i="2"/>
  <c r="AR462" i="2" s="1"/>
  <c r="AB484" i="2"/>
  <c r="AA484" i="2"/>
  <c r="AS484" i="2" s="1"/>
  <c r="AR484" i="2" s="1"/>
  <c r="AS543" i="2"/>
  <c r="AR543" i="2" s="1"/>
  <c r="AS256" i="2"/>
  <c r="AR256" i="2" s="1"/>
  <c r="AO330" i="2"/>
  <c r="AP330" i="2" s="1"/>
  <c r="AO364" i="2"/>
  <c r="AQ364" i="2" s="1"/>
  <c r="AO369" i="2"/>
  <c r="AQ369" i="2" s="1"/>
  <c r="AO391" i="2"/>
  <c r="AS409" i="2"/>
  <c r="AR409" i="2" s="1"/>
  <c r="AO439" i="2"/>
  <c r="AS448" i="2"/>
  <c r="AR448" i="2" s="1"/>
  <c r="AS450" i="2"/>
  <c r="AR450" i="2" s="1"/>
  <c r="AS452" i="2"/>
  <c r="AR452" i="2" s="1"/>
  <c r="W454" i="2"/>
  <c r="AO454" i="2" s="1"/>
  <c r="AS457" i="2"/>
  <c r="AR457" i="2" s="1"/>
  <c r="AS459" i="2"/>
  <c r="AR459" i="2" s="1"/>
  <c r="AS469" i="2"/>
  <c r="AR469" i="2" s="1"/>
  <c r="AO492" i="2"/>
  <c r="AQ492" i="2" s="1"/>
  <c r="W502" i="2"/>
  <c r="AO502" i="2" s="1"/>
  <c r="AO515" i="2"/>
  <c r="AO516" i="2"/>
  <c r="AO517" i="2"/>
  <c r="AO518" i="2"/>
  <c r="AO519" i="2"/>
  <c r="AB526" i="2"/>
  <c r="AS539" i="2"/>
  <c r="AR539" i="2" s="1"/>
  <c r="AO550" i="2"/>
  <c r="AO291" i="2"/>
  <c r="AP291" i="2" s="1"/>
  <c r="AO380" i="2"/>
  <c r="AQ380" i="2" s="1"/>
  <c r="AS403" i="2"/>
  <c r="AR403" i="2" s="1"/>
  <c r="AS420" i="2"/>
  <c r="AR420" i="2" s="1"/>
  <c r="AS440" i="2"/>
  <c r="AR440" i="2" s="1"/>
  <c r="AS446" i="2"/>
  <c r="AR446" i="2" s="1"/>
  <c r="AS463" i="2"/>
  <c r="AR463" i="2" s="1"/>
  <c r="AB478" i="2"/>
  <c r="AS483" i="2"/>
  <c r="AR483" i="2" s="1"/>
  <c r="AS487" i="2"/>
  <c r="AR487" i="2" s="1"/>
  <c r="W490" i="2"/>
  <c r="AO490" i="2" s="1"/>
  <c r="AS494" i="2"/>
  <c r="AR494" i="2" s="1"/>
  <c r="AO495" i="2"/>
  <c r="AQ495" i="2" s="1"/>
  <c r="AS496" i="2"/>
  <c r="AR496" i="2" s="1"/>
  <c r="AO520" i="2"/>
  <c r="AO536" i="2"/>
  <c r="AO155" i="2"/>
  <c r="AQ155" i="2" s="1"/>
  <c r="AS261" i="2"/>
  <c r="AR261" i="2" s="1"/>
  <c r="AO279" i="2"/>
  <c r="AQ279" i="2" s="1"/>
  <c r="AS295" i="2"/>
  <c r="AR295" i="2" s="1"/>
  <c r="AO317" i="2"/>
  <c r="AQ317" i="2" s="1"/>
  <c r="AS360" i="2"/>
  <c r="AR360" i="2" s="1"/>
  <c r="AO379" i="2"/>
  <c r="AQ379" i="2" s="1"/>
  <c r="AS410" i="2"/>
  <c r="AR410" i="2" s="1"/>
  <c r="AO450" i="2"/>
  <c r="AP450" i="2" s="1"/>
  <c r="AS477" i="2"/>
  <c r="AR477" i="2" s="1"/>
  <c r="AS492" i="2"/>
  <c r="AR492" i="2" s="1"/>
  <c r="AO493" i="2"/>
  <c r="AQ493" i="2" s="1"/>
  <c r="AS498" i="2"/>
  <c r="AR498" i="2" s="1"/>
  <c r="AS499" i="2"/>
  <c r="AR499" i="2" s="1"/>
  <c r="AS500" i="2"/>
  <c r="AR500" i="2" s="1"/>
  <c r="AO521" i="2"/>
  <c r="AO524" i="2"/>
  <c r="AB532" i="2"/>
  <c r="AS532" i="2"/>
  <c r="AR532" i="2" s="1"/>
  <c r="AS546" i="2"/>
  <c r="AR546" i="2" s="1"/>
  <c r="AS547" i="2"/>
  <c r="AR547" i="2" s="1"/>
  <c r="AS548" i="2"/>
  <c r="AR548" i="2" s="1"/>
  <c r="AS381" i="2"/>
  <c r="AR381" i="2" s="1"/>
  <c r="AO393" i="2"/>
  <c r="AP393" i="2" s="1"/>
  <c r="AB424" i="2"/>
  <c r="AO441" i="2"/>
  <c r="AS451" i="2"/>
  <c r="AR451" i="2" s="1"/>
  <c r="AO488" i="2"/>
  <c r="AS502" i="2"/>
  <c r="AR502" i="2" s="1"/>
  <c r="AS550" i="2"/>
  <c r="AR550" i="2" s="1"/>
  <c r="AO469" i="2"/>
  <c r="AS411" i="2"/>
  <c r="AR411" i="2" s="1"/>
  <c r="AO429" i="2"/>
  <c r="AP429" i="2" s="1"/>
  <c r="AA436" i="2"/>
  <c r="AS436" i="2" s="1"/>
  <c r="AR436" i="2" s="1"/>
  <c r="AS461" i="2"/>
  <c r="AR461" i="2" s="1"/>
  <c r="AS345" i="2"/>
  <c r="AR345" i="2" s="1"/>
  <c r="AB376" i="2"/>
  <c r="AO407" i="2"/>
  <c r="AP407" i="2" s="1"/>
  <c r="AO465" i="2"/>
  <c r="AQ465" i="2" s="1"/>
  <c r="AO472" i="2"/>
  <c r="AO500" i="2"/>
  <c r="AO545" i="2"/>
  <c r="AO548" i="2"/>
  <c r="AO338" i="2"/>
  <c r="AQ338" i="2" s="1"/>
  <c r="AS338" i="2"/>
  <c r="AR338" i="2" s="1"/>
  <c r="AO339" i="2"/>
  <c r="AP339" i="2" s="1"/>
  <c r="AO423" i="2"/>
  <c r="AQ423" i="2" s="1"/>
  <c r="AS422" i="2"/>
  <c r="AR422" i="2" s="1"/>
  <c r="AO447" i="2"/>
  <c r="AS466" i="2"/>
  <c r="AR466" i="2" s="1"/>
  <c r="AS214" i="2"/>
  <c r="AR214" i="2" s="1"/>
  <c r="AT214" i="2" s="1"/>
  <c r="AO348" i="2"/>
  <c r="AP348" i="2" s="1"/>
  <c r="AO357" i="2"/>
  <c r="AQ357" i="2" s="1"/>
  <c r="AS356" i="2"/>
  <c r="AR356" i="2" s="1"/>
  <c r="AS393" i="2"/>
  <c r="AR393" i="2" s="1"/>
  <c r="AO392" i="2"/>
  <c r="AS405" i="2"/>
  <c r="AR405" i="2" s="1"/>
  <c r="AO427" i="2"/>
  <c r="AO480" i="2"/>
  <c r="AS480" i="2"/>
  <c r="AR480" i="2" s="1"/>
  <c r="AB322" i="2"/>
  <c r="W322" i="2"/>
  <c r="AO322" i="2" s="1"/>
  <c r="AQ322" i="2" s="1"/>
  <c r="AB346" i="2"/>
  <c r="AS398" i="2"/>
  <c r="AR398" i="2" s="1"/>
  <c r="AO398" i="2"/>
  <c r="AQ398" i="2" s="1"/>
  <c r="AB418" i="2"/>
  <c r="W418" i="2"/>
  <c r="AO418" i="2" s="1"/>
  <c r="AS447" i="2"/>
  <c r="AR447" i="2" s="1"/>
  <c r="AB448" i="2"/>
  <c r="W448" i="2"/>
  <c r="AO481" i="2"/>
  <c r="AS481" i="2"/>
  <c r="AR481" i="2" s="1"/>
  <c r="AS340" i="2"/>
  <c r="AR340" i="2" s="1"/>
  <c r="AS421" i="2"/>
  <c r="AR421" i="2" s="1"/>
  <c r="AS426" i="2"/>
  <c r="AR426" i="2" s="1"/>
  <c r="AO426" i="2"/>
  <c r="AO445" i="2"/>
  <c r="AO397" i="2"/>
  <c r="AQ397" i="2" s="1"/>
  <c r="AS445" i="2"/>
  <c r="AR445" i="2" s="1"/>
  <c r="AO446" i="2"/>
  <c r="AO483" i="2"/>
  <c r="AO482" i="2"/>
  <c r="AS482" i="2"/>
  <c r="AR482" i="2" s="1"/>
  <c r="AO343" i="2"/>
  <c r="AS342" i="2"/>
  <c r="AR342" i="2" s="1"/>
  <c r="AO342" i="2"/>
  <c r="AO405" i="2"/>
  <c r="AQ405" i="2" s="1"/>
  <c r="AS404" i="2"/>
  <c r="AR404" i="2" s="1"/>
  <c r="AS254" i="2"/>
  <c r="AR254" i="2" s="1"/>
  <c r="W256" i="2"/>
  <c r="AO256" i="2" s="1"/>
  <c r="AP256" i="2" s="1"/>
  <c r="AB256" i="2"/>
  <c r="AS337" i="2"/>
  <c r="AR337" i="2" s="1"/>
  <c r="AS336" i="2"/>
  <c r="AR336" i="2" s="1"/>
  <c r="AS376" i="2"/>
  <c r="AR376" i="2" s="1"/>
  <c r="AS423" i="2"/>
  <c r="AR423" i="2" s="1"/>
  <c r="AS428" i="2"/>
  <c r="AR428" i="2" s="1"/>
  <c r="AO428" i="2"/>
  <c r="AB442" i="2"/>
  <c r="AO444" i="2"/>
  <c r="AS479" i="2"/>
  <c r="AR479" i="2" s="1"/>
  <c r="AS218" i="2"/>
  <c r="AR218" i="2" s="1"/>
  <c r="AB220" i="2"/>
  <c r="AS283" i="2"/>
  <c r="AR283" i="2" s="1"/>
  <c r="AS291" i="2"/>
  <c r="AR291" i="2" s="1"/>
  <c r="AO308" i="2"/>
  <c r="AQ308" i="2" s="1"/>
  <c r="AO345" i="2"/>
  <c r="AO408" i="2"/>
  <c r="AO412" i="2"/>
  <c r="AS425" i="2"/>
  <c r="AR425" i="2" s="1"/>
  <c r="AS449" i="2"/>
  <c r="AR449" i="2" s="1"/>
  <c r="W460" i="2"/>
  <c r="AO460" i="2" s="1"/>
  <c r="AO473" i="2"/>
  <c r="AO474" i="2"/>
  <c r="AO475" i="2"/>
  <c r="AO476" i="2"/>
  <c r="AO477" i="2"/>
  <c r="AO213" i="2"/>
  <c r="AP213" i="2" s="1"/>
  <c r="AO344" i="2"/>
  <c r="AO390" i="2"/>
  <c r="AS399" i="2"/>
  <c r="AR399" i="2" s="1"/>
  <c r="AS406" i="2"/>
  <c r="AR406" i="2" s="1"/>
  <c r="AS437" i="2"/>
  <c r="AR437" i="2" s="1"/>
  <c r="AO448" i="2"/>
  <c r="AO461" i="2"/>
  <c r="AO464" i="2"/>
  <c r="AS339" i="2"/>
  <c r="AR339" i="2" s="1"/>
  <c r="AB382" i="2"/>
  <c r="AS387" i="2"/>
  <c r="AR387" i="2" s="1"/>
  <c r="AS408" i="2"/>
  <c r="AR408" i="2" s="1"/>
  <c r="AB412" i="2"/>
  <c r="AS417" i="2"/>
  <c r="AR417" i="2" s="1"/>
  <c r="AS427" i="2"/>
  <c r="AR427" i="2" s="1"/>
  <c r="AS429" i="2"/>
  <c r="AR429" i="2" s="1"/>
  <c r="AS442" i="2"/>
  <c r="AR442" i="2" s="1"/>
  <c r="AO479" i="2"/>
  <c r="AS490" i="2"/>
  <c r="AR490" i="2" s="1"/>
  <c r="AS216" i="2"/>
  <c r="AR216" i="2" s="1"/>
  <c r="AS236" i="2"/>
  <c r="AR236" i="2" s="1"/>
  <c r="AB238" i="2"/>
  <c r="AO197" i="2"/>
  <c r="AQ197" i="2" s="1"/>
  <c r="AS277" i="2"/>
  <c r="AR277" i="2" s="1"/>
  <c r="AO318" i="2"/>
  <c r="AO355" i="2"/>
  <c r="AQ355" i="2" s="1"/>
  <c r="AS362" i="2"/>
  <c r="AR362" i="2" s="1"/>
  <c r="AO363" i="2"/>
  <c r="AQ363" i="2" s="1"/>
  <c r="AS365" i="2"/>
  <c r="AR365" i="2" s="1"/>
  <c r="W382" i="2"/>
  <c r="AO382" i="2" s="1"/>
  <c r="AQ382" i="2" s="1"/>
  <c r="AO383" i="2" s="1"/>
  <c r="AS390" i="2"/>
  <c r="AR390" i="2" s="1"/>
  <c r="AS392" i="2"/>
  <c r="AR392" i="2" s="1"/>
  <c r="AS397" i="2"/>
  <c r="AR397" i="2" s="1"/>
  <c r="AO403" i="2"/>
  <c r="AP403" i="2" s="1"/>
  <c r="AA412" i="2"/>
  <c r="AS412" i="2" s="1"/>
  <c r="AO421" i="2"/>
  <c r="AP421" i="2" s="1"/>
  <c r="AO452" i="2"/>
  <c r="AS460" i="2"/>
  <c r="AR460" i="2" s="1"/>
  <c r="AS253" i="2"/>
  <c r="AR253" i="2" s="1"/>
  <c r="AS294" i="2"/>
  <c r="AR294" i="2" s="1"/>
  <c r="AS380" i="2"/>
  <c r="AR380" i="2" s="1"/>
  <c r="AS424" i="2"/>
  <c r="AR424" i="2" s="1"/>
  <c r="AB430" i="2"/>
  <c r="AB370" i="2"/>
  <c r="AS148" i="2"/>
  <c r="AR148" i="2" s="1"/>
  <c r="AS433" i="2"/>
  <c r="AR433" i="2" s="1"/>
  <c r="AO433" i="2"/>
  <c r="AS200" i="2"/>
  <c r="AR200" i="2" s="1"/>
  <c r="AO199" i="2"/>
  <c r="AQ199" i="2" s="1"/>
  <c r="AS322" i="2"/>
  <c r="AR322" i="2" s="1"/>
  <c r="AS431" i="2"/>
  <c r="AR431" i="2" s="1"/>
  <c r="AB400" i="2"/>
  <c r="W400" i="2"/>
  <c r="AO400" i="2" s="1"/>
  <c r="AS434" i="2"/>
  <c r="AR434" i="2" s="1"/>
  <c r="AO435" i="2"/>
  <c r="AO434" i="2"/>
  <c r="AO334" i="2"/>
  <c r="AO335" i="2"/>
  <c r="AQ335" i="2" s="1"/>
  <c r="AS385" i="2"/>
  <c r="AR385" i="2" s="1"/>
  <c r="AO385" i="2"/>
  <c r="AS435" i="2"/>
  <c r="AR435" i="2" s="1"/>
  <c r="AS418" i="2"/>
  <c r="AR418" i="2" s="1"/>
  <c r="AS386" i="2"/>
  <c r="AR386" i="2" s="1"/>
  <c r="AO387" i="2"/>
  <c r="AO386" i="2"/>
  <c r="AS432" i="2"/>
  <c r="AR432" i="2" s="1"/>
  <c r="AO432" i="2"/>
  <c r="AO431" i="2"/>
  <c r="AB394" i="2"/>
  <c r="AA394" i="2"/>
  <c r="AS394" i="2" s="1"/>
  <c r="AS279" i="2"/>
  <c r="AR279" i="2" s="1"/>
  <c r="AO288" i="2"/>
  <c r="AP288" i="2" s="1"/>
  <c r="AO306" i="2"/>
  <c r="AQ306" i="2" s="1"/>
  <c r="AO321" i="2"/>
  <c r="AQ321" i="2" s="1"/>
  <c r="AO331" i="2"/>
  <c r="AQ331" i="2" s="1"/>
  <c r="AO336" i="2"/>
  <c r="AQ336" i="2" s="1"/>
  <c r="AS347" i="2"/>
  <c r="AR347" i="2" s="1"/>
  <c r="AO349" i="2"/>
  <c r="AP349" i="2" s="1"/>
  <c r="AS369" i="2"/>
  <c r="AR369" i="2" s="1"/>
  <c r="AO417" i="2"/>
  <c r="AS407" i="2"/>
  <c r="AR407" i="2" s="1"/>
  <c r="AO289" i="2"/>
  <c r="AP289" i="2" s="1"/>
  <c r="AS301" i="2"/>
  <c r="AR301" i="2" s="1"/>
  <c r="AS321" i="2"/>
  <c r="AR321" i="2" s="1"/>
  <c r="AO333" i="2"/>
  <c r="AQ333" i="2" s="1"/>
  <c r="AO351" i="2"/>
  <c r="AP351" i="2" s="1"/>
  <c r="AO354" i="2"/>
  <c r="AQ354" i="2" s="1"/>
  <c r="AO360" i="2"/>
  <c r="AQ360" i="2" s="1"/>
  <c r="AO362" i="2"/>
  <c r="AO366" i="2"/>
  <c r="AP366" i="2" s="1"/>
  <c r="W388" i="2"/>
  <c r="AO404" i="2"/>
  <c r="AO225" i="2"/>
  <c r="AQ225" i="2" s="1"/>
  <c r="AS208" i="2"/>
  <c r="AR208" i="2" s="1"/>
  <c r="AS213" i="2"/>
  <c r="AR213" i="2" s="1"/>
  <c r="AB214" i="2"/>
  <c r="AO277" i="2"/>
  <c r="AQ277" i="2" s="1"/>
  <c r="AS285" i="2"/>
  <c r="AR285" i="2" s="1"/>
  <c r="AB286" i="2"/>
  <c r="AS302" i="2"/>
  <c r="AR302" i="2" s="1"/>
  <c r="AB328" i="2"/>
  <c r="AS346" i="2"/>
  <c r="AR346" i="2" s="1"/>
  <c r="AS355" i="2"/>
  <c r="AR355" i="2" s="1"/>
  <c r="AS374" i="2"/>
  <c r="AR374" i="2" s="1"/>
  <c r="AS382" i="2"/>
  <c r="AR382" i="2" s="1"/>
  <c r="AO406" i="2"/>
  <c r="AO422" i="2"/>
  <c r="AS430" i="2"/>
  <c r="AR430" i="2" s="1"/>
  <c r="AS333" i="2"/>
  <c r="AR333" i="2" s="1"/>
  <c r="AO337" i="2"/>
  <c r="AQ337" i="2" s="1"/>
  <c r="AS351" i="2"/>
  <c r="AR351" i="2" s="1"/>
  <c r="AB364" i="2"/>
  <c r="AO367" i="2"/>
  <c r="AQ367" i="2" s="1"/>
  <c r="AS400" i="2"/>
  <c r="AR400" i="2" s="1"/>
  <c r="AS127" i="2"/>
  <c r="AR127" i="2" s="1"/>
  <c r="AS146" i="2"/>
  <c r="AR146" i="2" s="1"/>
  <c r="AS225" i="2"/>
  <c r="AR225" i="2" s="1"/>
  <c r="AO231" i="2"/>
  <c r="AQ231" i="2" s="1"/>
  <c r="AB262" i="2"/>
  <c r="AS266" i="2"/>
  <c r="AR266" i="2" s="1"/>
  <c r="AB298" i="2"/>
  <c r="AO300" i="2"/>
  <c r="AQ300" i="2" s="1"/>
  <c r="AS308" i="2"/>
  <c r="AR308" i="2" s="1"/>
  <c r="AS141" i="2"/>
  <c r="AR141" i="2" s="1"/>
  <c r="AS182" i="2"/>
  <c r="AR182" i="2" s="1"/>
  <c r="AS262" i="2"/>
  <c r="AR262" i="2" s="1"/>
  <c r="AB280" i="2"/>
  <c r="AO295" i="2"/>
  <c r="AQ295" i="2" s="1"/>
  <c r="AS305" i="2"/>
  <c r="AR305" i="2" s="1"/>
  <c r="AB310" i="2"/>
  <c r="AS312" i="2"/>
  <c r="AR312" i="2" s="1"/>
  <c r="AO319" i="2"/>
  <c r="AQ319" i="2" s="1"/>
  <c r="AS329" i="2"/>
  <c r="AR329" i="2" s="1"/>
  <c r="W364" i="2"/>
  <c r="AS375" i="2"/>
  <c r="AR375" i="2" s="1"/>
  <c r="AQ214" i="2"/>
  <c r="AS226" i="2"/>
  <c r="AR226" i="2" s="1"/>
  <c r="W262" i="2"/>
  <c r="AO262" i="2" s="1"/>
  <c r="AQ262" i="2" s="1"/>
  <c r="AO263" i="2" s="1"/>
  <c r="W268" i="2"/>
  <c r="AO268" i="2" s="1"/>
  <c r="AB268" i="2"/>
  <c r="AS327" i="2"/>
  <c r="AR327" i="2" s="1"/>
  <c r="AS140" i="2"/>
  <c r="AR140" i="2" s="1"/>
  <c r="AS175" i="2"/>
  <c r="AR175" i="2" s="1"/>
  <c r="AS243" i="2"/>
  <c r="AR243" i="2" s="1"/>
  <c r="AO287" i="2"/>
  <c r="AP287" i="2" s="1"/>
  <c r="AS324" i="2"/>
  <c r="AR324" i="2" s="1"/>
  <c r="AO324" i="2"/>
  <c r="AB340" i="2"/>
  <c r="W340" i="2"/>
  <c r="AO340" i="2" s="1"/>
  <c r="AS231" i="2"/>
  <c r="AR231" i="2" s="1"/>
  <c r="AO273" i="2"/>
  <c r="AP273" i="2" s="1"/>
  <c r="AS272" i="2"/>
  <c r="AR272" i="2" s="1"/>
  <c r="AS307" i="2"/>
  <c r="AR307" i="2" s="1"/>
  <c r="AO307" i="2"/>
  <c r="AS153" i="2"/>
  <c r="AR153" i="2" s="1"/>
  <c r="AO198" i="2"/>
  <c r="AP198" i="2" s="1"/>
  <c r="AS201" i="2"/>
  <c r="AR201" i="2" s="1"/>
  <c r="AO260" i="2"/>
  <c r="AS325" i="2"/>
  <c r="AR325" i="2" s="1"/>
  <c r="AO325" i="2"/>
  <c r="AB208" i="2"/>
  <c r="W208" i="2"/>
  <c r="AO208" i="2" s="1"/>
  <c r="AQ208" i="2" s="1"/>
  <c r="AO209" i="2" s="1"/>
  <c r="AS233" i="2"/>
  <c r="AR233" i="2" s="1"/>
  <c r="AS273" i="2"/>
  <c r="AR273" i="2" s="1"/>
  <c r="AS323" i="2"/>
  <c r="AR323" i="2" s="1"/>
  <c r="AS326" i="2"/>
  <c r="AR326" i="2" s="1"/>
  <c r="AO327" i="2"/>
  <c r="AO326" i="2"/>
  <c r="AS359" i="2"/>
  <c r="AR359" i="2" s="1"/>
  <c r="AS109" i="2"/>
  <c r="AR109" i="2" s="1"/>
  <c r="AS177" i="2"/>
  <c r="AR177" i="2" s="1"/>
  <c r="AS188" i="2"/>
  <c r="AR188" i="2" s="1"/>
  <c r="AS192" i="2"/>
  <c r="AR192" i="2" s="1"/>
  <c r="AO200" i="2"/>
  <c r="AQ200" i="2" s="1"/>
  <c r="AS241" i="2"/>
  <c r="AR241" i="2" s="1"/>
  <c r="AS248" i="2"/>
  <c r="AR248" i="2" s="1"/>
  <c r="AS274" i="2"/>
  <c r="AR274" i="2" s="1"/>
  <c r="AS281" i="2"/>
  <c r="AR281" i="2" s="1"/>
  <c r="AS288" i="2"/>
  <c r="AR288" i="2" s="1"/>
  <c r="AS290" i="2"/>
  <c r="AR290" i="2" s="1"/>
  <c r="AO294" i="2"/>
  <c r="AQ294" i="2" s="1"/>
  <c r="AS300" i="2"/>
  <c r="AR300" i="2" s="1"/>
  <c r="AS304" i="2"/>
  <c r="AR304" i="2" s="1"/>
  <c r="AO309" i="2"/>
  <c r="AB316" i="2"/>
  <c r="AS316" i="2"/>
  <c r="AR316" i="2" s="1"/>
  <c r="AS330" i="2"/>
  <c r="AR330" i="2" s="1"/>
  <c r="AS331" i="2"/>
  <c r="AR331" i="2" s="1"/>
  <c r="AS332" i="2"/>
  <c r="AR332" i="2" s="1"/>
  <c r="AO353" i="2"/>
  <c r="AO356" i="2"/>
  <c r="AO151" i="2"/>
  <c r="AQ151" i="2" s="1"/>
  <c r="AS207" i="2"/>
  <c r="AR207" i="2" s="1"/>
  <c r="AS215" i="2"/>
  <c r="AR215" i="2" s="1"/>
  <c r="AO215" i="2"/>
  <c r="AQ215" i="2" s="1"/>
  <c r="AS284" i="2"/>
  <c r="AR284" i="2" s="1"/>
  <c r="AS296" i="2"/>
  <c r="AR296" i="2" s="1"/>
  <c r="AO297" i="2"/>
  <c r="AQ297" i="2" s="1"/>
  <c r="AO303" i="2"/>
  <c r="AQ303" i="2" s="1"/>
  <c r="AS303" i="2"/>
  <c r="AR303" i="2" s="1"/>
  <c r="AB304" i="2"/>
  <c r="AS309" i="2"/>
  <c r="AR309" i="2" s="1"/>
  <c r="AS313" i="2"/>
  <c r="AR313" i="2" s="1"/>
  <c r="AO323" i="2"/>
  <c r="AB334" i="2"/>
  <c r="AS334" i="2"/>
  <c r="AR334" i="2" s="1"/>
  <c r="AS348" i="2"/>
  <c r="AR348" i="2" s="1"/>
  <c r="AS349" i="2"/>
  <c r="AR349" i="2" s="1"/>
  <c r="AS350" i="2"/>
  <c r="AR350" i="2" s="1"/>
  <c r="AO358" i="2"/>
  <c r="AO374" i="2"/>
  <c r="AO375" i="2"/>
  <c r="AS260" i="2"/>
  <c r="AR260" i="2" s="1"/>
  <c r="AO278" i="2"/>
  <c r="AQ278" i="2" s="1"/>
  <c r="AB292" i="2"/>
  <c r="AS306" i="2"/>
  <c r="AR306" i="2" s="1"/>
  <c r="AS317" i="2"/>
  <c r="AR317" i="2" s="1"/>
  <c r="AS318" i="2"/>
  <c r="AR318" i="2" s="1"/>
  <c r="AS319" i="2"/>
  <c r="AR319" i="2" s="1"/>
  <c r="AS320" i="2"/>
  <c r="AR320" i="2" s="1"/>
  <c r="AB352" i="2"/>
  <c r="AS352" i="2"/>
  <c r="AR352" i="2" s="1"/>
  <c r="AS366" i="2"/>
  <c r="AR366" i="2" s="1"/>
  <c r="AS367" i="2"/>
  <c r="AR367" i="2" s="1"/>
  <c r="AS368" i="2"/>
  <c r="AR368" i="2" s="1"/>
  <c r="AS335" i="2"/>
  <c r="AR335" i="2" s="1"/>
  <c r="AO359" i="2"/>
  <c r="AS370" i="2"/>
  <c r="AR370" i="2" s="1"/>
  <c r="AS278" i="2"/>
  <c r="AR278" i="2" s="1"/>
  <c r="AA286" i="2"/>
  <c r="AS286" i="2" s="1"/>
  <c r="AR286" i="2" s="1"/>
  <c r="AS293" i="2"/>
  <c r="AR293" i="2" s="1"/>
  <c r="AS297" i="2"/>
  <c r="AR297" i="2" s="1"/>
  <c r="AO305" i="2"/>
  <c r="AO329" i="2"/>
  <c r="AO332" i="2"/>
  <c r="AS353" i="2"/>
  <c r="AR353" i="2" s="1"/>
  <c r="AA358" i="2"/>
  <c r="AS235" i="2"/>
  <c r="AR235" i="2" s="1"/>
  <c r="AS259" i="2"/>
  <c r="AR259" i="2" s="1"/>
  <c r="AS282" i="2"/>
  <c r="AR282" i="2" s="1"/>
  <c r="AO293" i="2"/>
  <c r="AQ293" i="2" s="1"/>
  <c r="AO304" i="2"/>
  <c r="AS315" i="2"/>
  <c r="AR315" i="2" s="1"/>
  <c r="AA328" i="2"/>
  <c r="AS328" i="2" s="1"/>
  <c r="AR328" i="2" s="1"/>
  <c r="AO347" i="2"/>
  <c r="AO350" i="2"/>
  <c r="AO261" i="2"/>
  <c r="AS267" i="2"/>
  <c r="AR267" i="2" s="1"/>
  <c r="AO296" i="2"/>
  <c r="AQ296" i="2" s="1"/>
  <c r="W310" i="2"/>
  <c r="AO310" i="2" s="1"/>
  <c r="AO320" i="2"/>
  <c r="AO365" i="2"/>
  <c r="AO368" i="2"/>
  <c r="AB202" i="2"/>
  <c r="W202" i="2"/>
  <c r="AS221" i="2"/>
  <c r="AR221" i="2" s="1"/>
  <c r="AO221" i="2"/>
  <c r="AQ221" i="2" s="1"/>
  <c r="AB196" i="2"/>
  <c r="AA196" i="2"/>
  <c r="AS196" i="2" s="1"/>
  <c r="AR196" i="2" s="1"/>
  <c r="AO138" i="2"/>
  <c r="AP138" i="2" s="1"/>
  <c r="AS138" i="2"/>
  <c r="AR138" i="2" s="1"/>
  <c r="AS142" i="2"/>
  <c r="AR142" i="2" s="1"/>
  <c r="AO181" i="2"/>
  <c r="AQ181" i="2" s="1"/>
  <c r="AS181" i="2"/>
  <c r="AR181" i="2" s="1"/>
  <c r="AO139" i="2"/>
  <c r="AP139" i="2" s="1"/>
  <c r="W280" i="2"/>
  <c r="AO280" i="2" s="1"/>
  <c r="AS139" i="2"/>
  <c r="AR139" i="2" s="1"/>
  <c r="AO183" i="2"/>
  <c r="AQ183" i="2" s="1"/>
  <c r="AS222" i="2"/>
  <c r="AR222" i="2" s="1"/>
  <c r="AS224" i="2"/>
  <c r="AR224" i="2" s="1"/>
  <c r="AO249" i="2"/>
  <c r="AO266" i="2"/>
  <c r="AO267" i="2"/>
  <c r="AB274" i="2"/>
  <c r="AS287" i="2"/>
  <c r="AR287" i="2" s="1"/>
  <c r="AA292" i="2"/>
  <c r="AS292" i="2" s="1"/>
  <c r="AR292" i="2" s="1"/>
  <c r="W298" i="2"/>
  <c r="AO298" i="2" s="1"/>
  <c r="AO312" i="2"/>
  <c r="AO313" i="2"/>
  <c r="AO314" i="2"/>
  <c r="AO315" i="2"/>
  <c r="AS157" i="2"/>
  <c r="AR157" i="2" s="1"/>
  <c r="AS165" i="2"/>
  <c r="AR165" i="2" s="1"/>
  <c r="AS193" i="2"/>
  <c r="AR193" i="2" s="1"/>
  <c r="AS199" i="2"/>
  <c r="AR199" i="2" s="1"/>
  <c r="AO201" i="2"/>
  <c r="AO210" i="2"/>
  <c r="AQ210" i="2" s="1"/>
  <c r="AO217" i="2"/>
  <c r="AQ217" i="2" s="1"/>
  <c r="W238" i="2"/>
  <c r="AO238" i="2" s="1"/>
  <c r="AO281" i="2"/>
  <c r="AO282" i="2"/>
  <c r="AO283" i="2"/>
  <c r="AO284" i="2"/>
  <c r="AO285" i="2"/>
  <c r="AO219" i="2"/>
  <c r="AQ219" i="2" s="1"/>
  <c r="AS219" i="2"/>
  <c r="AR219" i="2" s="1"/>
  <c r="AS232" i="2"/>
  <c r="AR232" i="2" s="1"/>
  <c r="AS237" i="2"/>
  <c r="AR237" i="2" s="1"/>
  <c r="AS249" i="2"/>
  <c r="AR249" i="2" s="1"/>
  <c r="AO299" i="2"/>
  <c r="AO302" i="2"/>
  <c r="AS310" i="2"/>
  <c r="AR310" i="2" s="1"/>
  <c r="AS299" i="2"/>
  <c r="AR299" i="2" s="1"/>
  <c r="AO140" i="2"/>
  <c r="AQ140" i="2" s="1"/>
  <c r="AS205" i="2"/>
  <c r="AR205" i="2" s="1"/>
  <c r="AO211" i="2"/>
  <c r="AP211" i="2" s="1"/>
  <c r="AO223" i="2"/>
  <c r="AQ223" i="2" s="1"/>
  <c r="AB226" i="2"/>
  <c r="AB232" i="2"/>
  <c r="AO241" i="2"/>
  <c r="AP241" i="2" s="1"/>
  <c r="AS242" i="2"/>
  <c r="AR242" i="2" s="1"/>
  <c r="AO272" i="2"/>
  <c r="AS280" i="2"/>
  <c r="AR280" i="2" s="1"/>
  <c r="AS158" i="2"/>
  <c r="AR158" i="2" s="1"/>
  <c r="AO162" i="2"/>
  <c r="AP162" i="2" s="1"/>
  <c r="AS183" i="2"/>
  <c r="AR183" i="2" s="1"/>
  <c r="AS186" i="2"/>
  <c r="AR186" i="2" s="1"/>
  <c r="AO171" i="2"/>
  <c r="AQ171" i="2" s="1"/>
  <c r="AB172" i="2"/>
  <c r="AO172" i="2"/>
  <c r="AB178" i="2"/>
  <c r="AS217" i="2"/>
  <c r="AR217" i="2" s="1"/>
  <c r="AO218" i="2"/>
  <c r="AQ218" i="2" s="1"/>
  <c r="AS234" i="2"/>
  <c r="AR234" i="2" s="1"/>
  <c r="AB244" i="2"/>
  <c r="AS244" i="2"/>
  <c r="AR244" i="2" s="1"/>
  <c r="AO248" i="2"/>
  <c r="AB250" i="2"/>
  <c r="AS255" i="2"/>
  <c r="AR255" i="2" s="1"/>
  <c r="AO290" i="2"/>
  <c r="AO141" i="2"/>
  <c r="AP141" i="2" s="1"/>
  <c r="AO163" i="2"/>
  <c r="AQ163" i="2" s="1"/>
  <c r="AO187" i="2"/>
  <c r="AQ187" i="2" s="1"/>
  <c r="AS206" i="2"/>
  <c r="AR206" i="2" s="1"/>
  <c r="AO153" i="2"/>
  <c r="AQ153" i="2" s="1"/>
  <c r="AS164" i="2"/>
  <c r="AR164" i="2" s="1"/>
  <c r="AS171" i="2"/>
  <c r="AR171" i="2" s="1"/>
  <c r="AS176" i="2"/>
  <c r="AR176" i="2" s="1"/>
  <c r="AO189" i="2"/>
  <c r="AP202" i="2"/>
  <c r="AS210" i="2"/>
  <c r="AR210" i="2" s="1"/>
  <c r="AS211" i="2"/>
  <c r="AR211" i="2" s="1"/>
  <c r="AS212" i="2"/>
  <c r="AR212" i="2" s="1"/>
  <c r="AA214" i="2"/>
  <c r="W220" i="2"/>
  <c r="AO220" i="2"/>
  <c r="AO233" i="2"/>
  <c r="AO234" i="2"/>
  <c r="AO235" i="2"/>
  <c r="AO236" i="2"/>
  <c r="AO237" i="2"/>
  <c r="AO203" i="2"/>
  <c r="AO204" i="2"/>
  <c r="AO205" i="2"/>
  <c r="AO206" i="2"/>
  <c r="AO207" i="2"/>
  <c r="AO253" i="2"/>
  <c r="AO254" i="2"/>
  <c r="AO255" i="2"/>
  <c r="AS189" i="2"/>
  <c r="AR189" i="2" s="1"/>
  <c r="AS197" i="2"/>
  <c r="AR197" i="2" s="1"/>
  <c r="AO159" i="2"/>
  <c r="AQ159" i="2" s="1"/>
  <c r="AS162" i="2"/>
  <c r="AR162" i="2" s="1"/>
  <c r="AS187" i="2"/>
  <c r="AR187" i="2" s="1"/>
  <c r="AS144" i="2"/>
  <c r="AR144" i="2" s="1"/>
  <c r="AB148" i="2"/>
  <c r="AB154" i="2"/>
  <c r="AO165" i="2"/>
  <c r="AQ165" i="2" s="1"/>
  <c r="AB166" i="2"/>
  <c r="AB184" i="2"/>
  <c r="AS194" i="2"/>
  <c r="AR194" i="2" s="1"/>
  <c r="AS202" i="2"/>
  <c r="AR202" i="2" s="1"/>
  <c r="AO242" i="2"/>
  <c r="AS250" i="2"/>
  <c r="AR250" i="2" s="1"/>
  <c r="AO156" i="2"/>
  <c r="AQ156" i="2" s="1"/>
  <c r="AO150" i="2"/>
  <c r="AQ150" i="2" s="1"/>
  <c r="AS156" i="2"/>
  <c r="AR156" i="2" s="1"/>
  <c r="AO157" i="2"/>
  <c r="AQ157" i="2" s="1"/>
  <c r="AO169" i="2"/>
  <c r="AQ169" i="2" s="1"/>
  <c r="AS174" i="2"/>
  <c r="AR174" i="2" s="1"/>
  <c r="AS184" i="2"/>
  <c r="AR184" i="2" s="1"/>
  <c r="AO186" i="2"/>
  <c r="AO188" i="2"/>
  <c r="AB190" i="2"/>
  <c r="AS190" i="2"/>
  <c r="AR190" i="2" s="1"/>
  <c r="AO212" i="2"/>
  <c r="AS220" i="2"/>
  <c r="AR220" i="2" s="1"/>
  <c r="AS147" i="2"/>
  <c r="AR147" i="2" s="1"/>
  <c r="AS126" i="2"/>
  <c r="AR126" i="2" s="1"/>
  <c r="AS145" i="2"/>
  <c r="AR145" i="2" s="1"/>
  <c r="AO149" i="2"/>
  <c r="AQ149" i="2" s="1"/>
  <c r="AS155" i="2"/>
  <c r="AR155" i="2" s="1"/>
  <c r="AS159" i="2"/>
  <c r="AR159" i="2" s="1"/>
  <c r="AB160" i="2"/>
  <c r="AS163" i="2"/>
  <c r="AR163" i="2" s="1"/>
  <c r="W190" i="2"/>
  <c r="AO190" i="2" s="1"/>
  <c r="AQ190" i="2" s="1"/>
  <c r="AO191" i="2" s="1"/>
  <c r="AS195" i="2"/>
  <c r="AR195" i="2" s="1"/>
  <c r="AO136" i="2"/>
  <c r="AB136" i="2"/>
  <c r="AS136" i="2"/>
  <c r="AR136" i="2" s="1"/>
  <c r="AS149" i="2"/>
  <c r="AR149" i="2" s="1"/>
  <c r="AS150" i="2"/>
  <c r="AR150" i="2" s="1"/>
  <c r="AS151" i="2"/>
  <c r="AR151" i="2" s="1"/>
  <c r="AS152" i="2"/>
  <c r="AR152" i="2" s="1"/>
  <c r="AA154" i="2"/>
  <c r="AS154" i="2" s="1"/>
  <c r="AR154" i="2" s="1"/>
  <c r="W160" i="2"/>
  <c r="AO160" i="2" s="1"/>
  <c r="AO173" i="2"/>
  <c r="AO174" i="2"/>
  <c r="AO175" i="2"/>
  <c r="AO176" i="2"/>
  <c r="AO177" i="2"/>
  <c r="AS123" i="2"/>
  <c r="AR123" i="2" s="1"/>
  <c r="AO144" i="2"/>
  <c r="AO145" i="2"/>
  <c r="AO146" i="2"/>
  <c r="AO147" i="2"/>
  <c r="AS169" i="2"/>
  <c r="AR169" i="2" s="1"/>
  <c r="AS170" i="2"/>
  <c r="AR170" i="2" s="1"/>
  <c r="AO178" i="2"/>
  <c r="AO192" i="2"/>
  <c r="AO193" i="2"/>
  <c r="AO194" i="2"/>
  <c r="AO195" i="2"/>
  <c r="AB124" i="2"/>
  <c r="AO164" i="2"/>
  <c r="AB142" i="2"/>
  <c r="AO182" i="2"/>
  <c r="AB118" i="2"/>
  <c r="AS128" i="2"/>
  <c r="AR128" i="2" s="1"/>
  <c r="AO152" i="2"/>
  <c r="AS160" i="2"/>
  <c r="AR160" i="2" s="1"/>
  <c r="AS121" i="2"/>
  <c r="AR121" i="2" s="1"/>
  <c r="AS129" i="2"/>
  <c r="AR129" i="2" s="1"/>
  <c r="AO170" i="2"/>
  <c r="AO125" i="2"/>
  <c r="AO126" i="2"/>
  <c r="AO127" i="2"/>
  <c r="AO128" i="2"/>
  <c r="AO129" i="2"/>
  <c r="AS107" i="2"/>
  <c r="AR107" i="2" s="1"/>
  <c r="W118" i="2"/>
  <c r="AO118" i="2" s="1"/>
  <c r="AS120" i="2"/>
  <c r="AR120" i="2" s="1"/>
  <c r="AA124" i="2"/>
  <c r="AS124" i="2" s="1"/>
  <c r="AR124" i="2" s="1"/>
  <c r="AS111" i="2"/>
  <c r="AR111" i="2" s="1"/>
  <c r="AO124" i="2"/>
  <c r="AS119" i="2"/>
  <c r="AR119" i="2" s="1"/>
  <c r="AS122" i="2"/>
  <c r="AR122" i="2" s="1"/>
  <c r="AO119" i="2"/>
  <c r="AO120" i="2"/>
  <c r="AO121" i="2"/>
  <c r="AO122" i="2"/>
  <c r="AO123" i="2"/>
  <c r="AS118" i="2"/>
  <c r="AR118" i="2" s="1"/>
  <c r="AS110" i="2"/>
  <c r="AR110" i="2" s="1"/>
  <c r="AS115" i="2"/>
  <c r="AR115" i="2" s="1"/>
  <c r="AS113" i="2"/>
  <c r="AR113" i="2" s="1"/>
  <c r="AS108" i="2"/>
  <c r="AR108" i="2" s="1"/>
  <c r="AB106" i="2"/>
  <c r="AO107" i="2"/>
  <c r="AO108" i="2"/>
  <c r="AO109" i="2"/>
  <c r="AO110" i="2"/>
  <c r="AO111" i="2"/>
  <c r="AS106" i="2"/>
  <c r="AR106" i="2" s="1"/>
  <c r="AS116" i="2"/>
  <c r="AR116" i="2" s="1"/>
  <c r="AS112" i="2"/>
  <c r="AR112" i="2" s="1"/>
  <c r="AB112" i="2"/>
  <c r="AS117" i="2"/>
  <c r="AR117" i="2" s="1"/>
  <c r="AS114" i="2"/>
  <c r="AR114" i="2" s="1"/>
  <c r="AO117" i="2"/>
  <c r="AO113" i="2"/>
  <c r="AO114" i="2"/>
  <c r="AO115" i="2"/>
  <c r="AO116" i="2"/>
  <c r="W112" i="2"/>
  <c r="AO112" i="2" s="1"/>
  <c r="AQ112" i="2" s="1"/>
  <c r="D100" i="2"/>
  <c r="C100" i="2"/>
  <c r="D76" i="2"/>
  <c r="C76" i="2"/>
  <c r="D70" i="2"/>
  <c r="D64" i="2"/>
  <c r="D58" i="2"/>
  <c r="D52" i="2"/>
  <c r="D46" i="2"/>
  <c r="C46" i="2"/>
  <c r="D34" i="2"/>
  <c r="D28" i="2"/>
  <c r="D22" i="2"/>
  <c r="D16" i="2"/>
  <c r="D10" i="2"/>
  <c r="C10" i="2"/>
  <c r="AS419" i="2" l="1"/>
  <c r="AR419" i="2" s="1"/>
  <c r="AP158" i="2"/>
  <c r="BR142" i="21" s="1"/>
  <c r="AP243" i="2"/>
  <c r="AU147" i="21" s="1"/>
  <c r="AP301" i="2"/>
  <c r="BS301" i="2" s="1"/>
  <c r="AP489" i="2"/>
  <c r="BY160" i="21" s="1"/>
  <c r="AT442" i="2"/>
  <c r="AP511" i="2"/>
  <c r="CU161" i="21" s="1"/>
  <c r="AQ154" i="2"/>
  <c r="AP154" i="2"/>
  <c r="CF142" i="21" s="1"/>
  <c r="AS269" i="2"/>
  <c r="AR269" i="2" s="1"/>
  <c r="AP558" i="2"/>
  <c r="BT132" i="21" s="1"/>
  <c r="AP525" i="2"/>
  <c r="AO162" i="21" s="1"/>
  <c r="AP580" i="2"/>
  <c r="X165" i="21" s="1"/>
  <c r="AQ274" i="2"/>
  <c r="AO275" i="2" s="1"/>
  <c r="AQ275" i="2" s="1"/>
  <c r="AO276" i="2" s="1"/>
  <c r="AQ276" i="2" s="1"/>
  <c r="AP250" i="2"/>
  <c r="AZ115" i="21" s="1"/>
  <c r="AP590" i="2"/>
  <c r="AZ166" i="21" s="1"/>
  <c r="AQ256" i="2"/>
  <c r="AO257" i="2" s="1"/>
  <c r="AP257" i="2" s="1"/>
  <c r="AP571" i="2"/>
  <c r="BQ165" i="21" s="1"/>
  <c r="AP224" i="2"/>
  <c r="AT146" i="21" s="1"/>
  <c r="AS227" i="2"/>
  <c r="AR227" i="2" s="1"/>
  <c r="AP510" i="2"/>
  <c r="Z161" i="21" s="1"/>
  <c r="BS162" i="2"/>
  <c r="BV142" i="21"/>
  <c r="CN142" i="21"/>
  <c r="BD142" i="21"/>
  <c r="AL142" i="21"/>
  <c r="T142" i="21"/>
  <c r="CL110" i="21"/>
  <c r="BT110" i="21"/>
  <c r="BB110" i="21"/>
  <c r="R110" i="21"/>
  <c r="CJ78" i="21"/>
  <c r="AJ110" i="21"/>
  <c r="BR78" i="21"/>
  <c r="AZ78" i="21"/>
  <c r="AH78" i="21"/>
  <c r="BP46" i="21"/>
  <c r="CH46" i="21"/>
  <c r="P78" i="21"/>
  <c r="N46" i="21"/>
  <c r="AX46" i="21"/>
  <c r="AF46" i="21"/>
  <c r="BN14" i="21"/>
  <c r="AV14" i="21"/>
  <c r="CF14" i="21"/>
  <c r="L14" i="21"/>
  <c r="AD14" i="21"/>
  <c r="CI145" i="21"/>
  <c r="AY145" i="21"/>
  <c r="BQ145" i="21"/>
  <c r="CG113" i="21"/>
  <c r="AG145" i="21"/>
  <c r="O145" i="21"/>
  <c r="AW113" i="21"/>
  <c r="AE113" i="21"/>
  <c r="BO113" i="21"/>
  <c r="M113" i="21"/>
  <c r="CE81" i="21"/>
  <c r="BM81" i="21"/>
  <c r="AU81" i="21"/>
  <c r="AC81" i="21"/>
  <c r="K81" i="21"/>
  <c r="CU48" i="21"/>
  <c r="BK48" i="21"/>
  <c r="AS48" i="21"/>
  <c r="AA48" i="21"/>
  <c r="CC48" i="21"/>
  <c r="CS16" i="21"/>
  <c r="BI16" i="21"/>
  <c r="CA16" i="21"/>
  <c r="AQ16" i="21"/>
  <c r="Y16" i="21"/>
  <c r="CF162" i="21"/>
  <c r="BN162" i="21"/>
  <c r="AV162" i="21"/>
  <c r="AD162" i="21"/>
  <c r="L162" i="21"/>
  <c r="CD130" i="21"/>
  <c r="BL130" i="21"/>
  <c r="AT130" i="21"/>
  <c r="AB130" i="21"/>
  <c r="J130" i="21"/>
  <c r="CT97" i="21"/>
  <c r="BJ97" i="21"/>
  <c r="AR97" i="21"/>
  <c r="Z97" i="21"/>
  <c r="CR65" i="21"/>
  <c r="CB97" i="21"/>
  <c r="BZ65" i="21"/>
  <c r="BH65" i="21"/>
  <c r="AP65" i="21"/>
  <c r="X65" i="21"/>
  <c r="CP33" i="21"/>
  <c r="BX33" i="21"/>
  <c r="AN33" i="21"/>
  <c r="V33" i="21"/>
  <c r="BF33" i="21"/>
  <c r="BS531" i="2"/>
  <c r="CE163" i="21"/>
  <c r="BM163" i="21"/>
  <c r="AC163" i="21"/>
  <c r="AU163" i="21"/>
  <c r="K163" i="21"/>
  <c r="CU130" i="21"/>
  <c r="CC130" i="21"/>
  <c r="BK130" i="21"/>
  <c r="AS130" i="21"/>
  <c r="AA130" i="21"/>
  <c r="CS98" i="21"/>
  <c r="AQ98" i="21"/>
  <c r="Y98" i="21"/>
  <c r="CQ66" i="21"/>
  <c r="BI98" i="21"/>
  <c r="CA98" i="21"/>
  <c r="BY66" i="21"/>
  <c r="BG66" i="21"/>
  <c r="W66" i="21"/>
  <c r="AO66" i="21"/>
  <c r="BW34" i="21"/>
  <c r="CO34" i="21"/>
  <c r="U34" i="21"/>
  <c r="AM34" i="21"/>
  <c r="BE34" i="21"/>
  <c r="BS437" i="2"/>
  <c r="CS157" i="21"/>
  <c r="CA157" i="21"/>
  <c r="BI157" i="21"/>
  <c r="AQ157" i="21"/>
  <c r="CQ125" i="21"/>
  <c r="Y157" i="21"/>
  <c r="BY125" i="21"/>
  <c r="BG125" i="21"/>
  <c r="AO125" i="21"/>
  <c r="W125" i="21"/>
  <c r="BW93" i="21"/>
  <c r="BE93" i="21"/>
  <c r="CO93" i="21"/>
  <c r="AM93" i="21"/>
  <c r="U93" i="21"/>
  <c r="CM61" i="21"/>
  <c r="BU61" i="21"/>
  <c r="BC61" i="21"/>
  <c r="AK61" i="21"/>
  <c r="S61" i="21"/>
  <c r="BS29" i="21"/>
  <c r="BA29" i="21"/>
  <c r="CK29" i="21"/>
  <c r="Q29" i="21"/>
  <c r="AI29" i="21"/>
  <c r="CU158" i="21"/>
  <c r="CC158" i="21"/>
  <c r="BK158" i="21"/>
  <c r="AA158" i="21"/>
  <c r="AS158" i="21"/>
  <c r="CA126" i="21"/>
  <c r="CS126" i="21"/>
  <c r="BI126" i="21"/>
  <c r="AQ126" i="21"/>
  <c r="CQ94" i="21"/>
  <c r="Y126" i="21"/>
  <c r="AO94" i="21"/>
  <c r="W94" i="21"/>
  <c r="BG94" i="21"/>
  <c r="BY94" i="21"/>
  <c r="CO62" i="21"/>
  <c r="BW62" i="21"/>
  <c r="BE62" i="21"/>
  <c r="U62" i="21"/>
  <c r="AM62" i="21"/>
  <c r="CM30" i="21"/>
  <c r="BC30" i="21"/>
  <c r="AK30" i="21"/>
  <c r="BU30" i="21"/>
  <c r="S30" i="21"/>
  <c r="CU163" i="21"/>
  <c r="CC163" i="21"/>
  <c r="AS163" i="21"/>
  <c r="CS131" i="21"/>
  <c r="AA163" i="21"/>
  <c r="BK163" i="21"/>
  <c r="BI131" i="21"/>
  <c r="CA131" i="21"/>
  <c r="Y131" i="21"/>
  <c r="BY99" i="21"/>
  <c r="BG99" i="21"/>
  <c r="AQ131" i="21"/>
  <c r="CQ99" i="21"/>
  <c r="AO99" i="21"/>
  <c r="W99" i="21"/>
  <c r="CO67" i="21"/>
  <c r="BE67" i="21"/>
  <c r="AM67" i="21"/>
  <c r="BW67" i="21"/>
  <c r="U67" i="21"/>
  <c r="BU35" i="21"/>
  <c r="BC35" i="21"/>
  <c r="CM35" i="21"/>
  <c r="S35" i="21"/>
  <c r="AK35" i="21"/>
  <c r="BS530" i="2"/>
  <c r="CD163" i="21"/>
  <c r="AT163" i="21"/>
  <c r="BL163" i="21"/>
  <c r="CT130" i="21"/>
  <c r="AB163" i="21"/>
  <c r="J163" i="21"/>
  <c r="CB130" i="21"/>
  <c r="BJ130" i="21"/>
  <c r="AR130" i="21"/>
  <c r="Z130" i="21"/>
  <c r="BZ98" i="21"/>
  <c r="BH98" i="21"/>
  <c r="CR98" i="21"/>
  <c r="AP98" i="21"/>
  <c r="X98" i="21"/>
  <c r="BF66" i="21"/>
  <c r="AN66" i="21"/>
  <c r="CP66" i="21"/>
  <c r="V66" i="21"/>
  <c r="CN34" i="21"/>
  <c r="BV34" i="21"/>
  <c r="BD34" i="21"/>
  <c r="BX66" i="21"/>
  <c r="AL34" i="21"/>
  <c r="T34" i="21"/>
  <c r="BS420" i="2"/>
  <c r="CT156" i="21"/>
  <c r="CB156" i="21"/>
  <c r="BJ156" i="21"/>
  <c r="AR156" i="21"/>
  <c r="CR124" i="21"/>
  <c r="Z156" i="21"/>
  <c r="BZ124" i="21"/>
  <c r="BH124" i="21"/>
  <c r="AP124" i="21"/>
  <c r="X124" i="21"/>
  <c r="BX92" i="21"/>
  <c r="BF92" i="21"/>
  <c r="CP92" i="21"/>
  <c r="AN92" i="21"/>
  <c r="V92" i="21"/>
  <c r="CN60" i="21"/>
  <c r="BV60" i="21"/>
  <c r="BD60" i="21"/>
  <c r="AL60" i="21"/>
  <c r="T60" i="21"/>
  <c r="CL28" i="21"/>
  <c r="BT28" i="21"/>
  <c r="BB28" i="21"/>
  <c r="AJ28" i="21"/>
  <c r="R28" i="21"/>
  <c r="J17" i="21"/>
  <c r="N81" i="21"/>
  <c r="AH113" i="21"/>
  <c r="BS273" i="2"/>
  <c r="CQ148" i="21"/>
  <c r="BY148" i="21"/>
  <c r="BG148" i="21"/>
  <c r="AO148" i="21"/>
  <c r="CO116" i="21"/>
  <c r="W148" i="21"/>
  <c r="BW116" i="21"/>
  <c r="AM116" i="21"/>
  <c r="U116" i="21"/>
  <c r="BE116" i="21"/>
  <c r="CM84" i="21"/>
  <c r="BU84" i="21"/>
  <c r="BC84" i="21"/>
  <c r="AK84" i="21"/>
  <c r="S84" i="21"/>
  <c r="CK52" i="21"/>
  <c r="BS52" i="21"/>
  <c r="BA52" i="21"/>
  <c r="Q52" i="21"/>
  <c r="AG20" i="21"/>
  <c r="O20" i="21"/>
  <c r="CI20" i="21"/>
  <c r="AI52" i="21"/>
  <c r="BQ20" i="21"/>
  <c r="AY20" i="21"/>
  <c r="CE153" i="21"/>
  <c r="AU153" i="21"/>
  <c r="BM153" i="21"/>
  <c r="CU120" i="21"/>
  <c r="AC153" i="21"/>
  <c r="K153" i="21"/>
  <c r="CC120" i="21"/>
  <c r="AS120" i="21"/>
  <c r="AA120" i="21"/>
  <c r="BK120" i="21"/>
  <c r="CS88" i="21"/>
  <c r="CA88" i="21"/>
  <c r="BI88" i="21"/>
  <c r="AQ88" i="21"/>
  <c r="Y88" i="21"/>
  <c r="CQ56" i="21"/>
  <c r="BG56" i="21"/>
  <c r="BY56" i="21"/>
  <c r="AO56" i="21"/>
  <c r="BW24" i="21"/>
  <c r="BE24" i="21"/>
  <c r="AM24" i="21"/>
  <c r="CO24" i="21"/>
  <c r="W56" i="21"/>
  <c r="U24" i="21"/>
  <c r="CU152" i="21"/>
  <c r="CC152" i="21"/>
  <c r="AS152" i="21"/>
  <c r="BK152" i="21"/>
  <c r="AA152" i="21"/>
  <c r="CS120" i="21"/>
  <c r="BI120" i="21"/>
  <c r="CA120" i="21"/>
  <c r="AQ120" i="21"/>
  <c r="Y120" i="21"/>
  <c r="BY88" i="21"/>
  <c r="BG88" i="21"/>
  <c r="CQ88" i="21"/>
  <c r="AO88" i="21"/>
  <c r="W88" i="21"/>
  <c r="CO56" i="21"/>
  <c r="BW56" i="21"/>
  <c r="AM56" i="21"/>
  <c r="BE56" i="21"/>
  <c r="U56" i="21"/>
  <c r="BU24" i="21"/>
  <c r="AK24" i="21"/>
  <c r="S24" i="21"/>
  <c r="CM24" i="21"/>
  <c r="BC24" i="21"/>
  <c r="CR144" i="21"/>
  <c r="BZ144" i="21"/>
  <c r="AP144" i="21"/>
  <c r="BH144" i="21"/>
  <c r="X144" i="21"/>
  <c r="CP112" i="21"/>
  <c r="BX112" i="21"/>
  <c r="BF112" i="21"/>
  <c r="AN112" i="21"/>
  <c r="V112" i="21"/>
  <c r="CN80" i="21"/>
  <c r="BV80" i="21"/>
  <c r="AL80" i="21"/>
  <c r="BD80" i="21"/>
  <c r="T80" i="21"/>
  <c r="BT48" i="21"/>
  <c r="BB48" i="21"/>
  <c r="CL48" i="21"/>
  <c r="R48" i="21"/>
  <c r="CJ16" i="21"/>
  <c r="AJ48" i="21"/>
  <c r="AZ16" i="21"/>
  <c r="BR16" i="21"/>
  <c r="P16" i="21"/>
  <c r="AH16" i="21"/>
  <c r="CR148" i="21"/>
  <c r="BZ148" i="21"/>
  <c r="BH148" i="21"/>
  <c r="AP148" i="21"/>
  <c r="X148" i="21"/>
  <c r="BX116" i="21"/>
  <c r="AN116" i="21"/>
  <c r="BF116" i="21"/>
  <c r="CP116" i="21"/>
  <c r="CN84" i="21"/>
  <c r="V116" i="21"/>
  <c r="BV84" i="21"/>
  <c r="BD84" i="21"/>
  <c r="AL84" i="21"/>
  <c r="T84" i="21"/>
  <c r="BT52" i="21"/>
  <c r="BB52" i="21"/>
  <c r="AJ52" i="21"/>
  <c r="R52" i="21"/>
  <c r="CJ20" i="21"/>
  <c r="CL52" i="21"/>
  <c r="BR20" i="21"/>
  <c r="AH20" i="21"/>
  <c r="AZ20" i="21"/>
  <c r="P20" i="21"/>
  <c r="CN144" i="21"/>
  <c r="BV144" i="21"/>
  <c r="BD144" i="21"/>
  <c r="T144" i="21"/>
  <c r="AL144" i="21"/>
  <c r="CL112" i="21"/>
  <c r="BT112" i="21"/>
  <c r="BB112" i="21"/>
  <c r="R112" i="21"/>
  <c r="CJ80" i="21"/>
  <c r="AJ112" i="21"/>
  <c r="BR80" i="21"/>
  <c r="AZ80" i="21"/>
  <c r="AH80" i="21"/>
  <c r="CH48" i="21"/>
  <c r="P80" i="21"/>
  <c r="BP48" i="21"/>
  <c r="AX48" i="21"/>
  <c r="CF16" i="21"/>
  <c r="AF48" i="21"/>
  <c r="N48" i="21"/>
  <c r="AV16" i="21"/>
  <c r="L16" i="21"/>
  <c r="AD16" i="21"/>
  <c r="BN16" i="21"/>
  <c r="CK145" i="21"/>
  <c r="BS145" i="21"/>
  <c r="BA145" i="21"/>
  <c r="Q145" i="21"/>
  <c r="AI145" i="21"/>
  <c r="CI113" i="21"/>
  <c r="BQ113" i="21"/>
  <c r="AY113" i="21"/>
  <c r="AG113" i="21"/>
  <c r="O113" i="21"/>
  <c r="CG81" i="21"/>
  <c r="AE81" i="21"/>
  <c r="M81" i="21"/>
  <c r="AW81" i="21"/>
  <c r="CE49" i="21"/>
  <c r="BM49" i="21"/>
  <c r="BO81" i="21"/>
  <c r="AU49" i="21"/>
  <c r="AC49" i="21"/>
  <c r="K49" i="21"/>
  <c r="CC16" i="21"/>
  <c r="AS16" i="21"/>
  <c r="AA16" i="21"/>
  <c r="CU16" i="21"/>
  <c r="BK16" i="21"/>
  <c r="BS529" i="2"/>
  <c r="CU162" i="21"/>
  <c r="CC162" i="21"/>
  <c r="BK162" i="21"/>
  <c r="AS162" i="21"/>
  <c r="AA162" i="21"/>
  <c r="CS130" i="21"/>
  <c r="CA130" i="21"/>
  <c r="AQ130" i="21"/>
  <c r="BI130" i="21"/>
  <c r="CQ98" i="21"/>
  <c r="Y130" i="21"/>
  <c r="BY98" i="21"/>
  <c r="BG98" i="21"/>
  <c r="AO98" i="21"/>
  <c r="W98" i="21"/>
  <c r="BE66" i="21"/>
  <c r="BW66" i="21"/>
  <c r="CO66" i="21"/>
  <c r="AM66" i="21"/>
  <c r="BU34" i="21"/>
  <c r="BC34" i="21"/>
  <c r="AK34" i="21"/>
  <c r="CM34" i="21"/>
  <c r="U66" i="21"/>
  <c r="S34" i="21"/>
  <c r="CR164" i="21"/>
  <c r="BZ164" i="21"/>
  <c r="BH164" i="21"/>
  <c r="X164" i="21"/>
  <c r="AP164" i="21"/>
  <c r="BX132" i="21"/>
  <c r="AN132" i="21"/>
  <c r="CP132" i="21"/>
  <c r="BF132" i="21"/>
  <c r="CN100" i="21"/>
  <c r="V132" i="21"/>
  <c r="BV100" i="21"/>
  <c r="BD100" i="21"/>
  <c r="AL100" i="21"/>
  <c r="T100" i="21"/>
  <c r="CL68" i="21"/>
  <c r="BT68" i="21"/>
  <c r="BB68" i="21"/>
  <c r="AJ68" i="21"/>
  <c r="R68" i="21"/>
  <c r="CJ36" i="21"/>
  <c r="BR36" i="21"/>
  <c r="AZ36" i="21"/>
  <c r="AH36" i="21"/>
  <c r="P36" i="21"/>
  <c r="CN165" i="21"/>
  <c r="BV165" i="21"/>
  <c r="BD165" i="21"/>
  <c r="AL165" i="21"/>
  <c r="T165" i="21"/>
  <c r="CL133" i="21"/>
  <c r="BT133" i="21"/>
  <c r="BB133" i="21"/>
  <c r="AJ133" i="21"/>
  <c r="R133" i="21"/>
  <c r="AH101" i="21"/>
  <c r="CJ101" i="21"/>
  <c r="CH69" i="21"/>
  <c r="P101" i="21"/>
  <c r="BR101" i="21"/>
  <c r="BP69" i="21"/>
  <c r="AX69" i="21"/>
  <c r="AZ101" i="21"/>
  <c r="AF69" i="21"/>
  <c r="N69" i="21"/>
  <c r="CF37" i="21"/>
  <c r="BN37" i="21"/>
  <c r="AV37" i="21"/>
  <c r="AD37" i="21"/>
  <c r="L37" i="21"/>
  <c r="CM163" i="21"/>
  <c r="BU163" i="21"/>
  <c r="BC163" i="21"/>
  <c r="AK163" i="21"/>
  <c r="S163" i="21"/>
  <c r="CK131" i="21"/>
  <c r="BS131" i="21"/>
  <c r="BA131" i="21"/>
  <c r="CI99" i="21"/>
  <c r="BQ99" i="21"/>
  <c r="AI131" i="21"/>
  <c r="AY99" i="21"/>
  <c r="AG99" i="21"/>
  <c r="O99" i="21"/>
  <c r="Q131" i="21"/>
  <c r="AE67" i="21"/>
  <c r="CG67" i="21"/>
  <c r="AW67" i="21"/>
  <c r="BO67" i="21"/>
  <c r="M67" i="21"/>
  <c r="CE35" i="21"/>
  <c r="BM35" i="21"/>
  <c r="AC35" i="21"/>
  <c r="K35" i="21"/>
  <c r="AU35" i="21"/>
  <c r="AB17" i="21"/>
  <c r="BP81" i="21"/>
  <c r="AZ113" i="21"/>
  <c r="CJ142" i="21"/>
  <c r="AZ142" i="21"/>
  <c r="AX110" i="21"/>
  <c r="N110" i="21"/>
  <c r="AF110" i="21"/>
  <c r="BL46" i="21"/>
  <c r="J46" i="21"/>
  <c r="AB46" i="21"/>
  <c r="CT13" i="21"/>
  <c r="L78" i="21"/>
  <c r="CB158" i="21"/>
  <c r="CT158" i="21"/>
  <c r="Z158" i="21"/>
  <c r="BJ158" i="21"/>
  <c r="AR158" i="21"/>
  <c r="CR126" i="21"/>
  <c r="BZ126" i="21"/>
  <c r="BH126" i="21"/>
  <c r="AP126" i="21"/>
  <c r="X126" i="21"/>
  <c r="CP94" i="21"/>
  <c r="BX94" i="21"/>
  <c r="AN94" i="21"/>
  <c r="V94" i="21"/>
  <c r="BV62" i="21"/>
  <c r="BF94" i="21"/>
  <c r="CN62" i="21"/>
  <c r="BD62" i="21"/>
  <c r="AL62" i="21"/>
  <c r="T62" i="21"/>
  <c r="CL30" i="21"/>
  <c r="AJ30" i="21"/>
  <c r="BT30" i="21"/>
  <c r="BB30" i="21"/>
  <c r="R30" i="21"/>
  <c r="BM159" i="21"/>
  <c r="CE159" i="21"/>
  <c r="AC159" i="21"/>
  <c r="AU159" i="21"/>
  <c r="K159" i="21"/>
  <c r="CU126" i="21"/>
  <c r="BK126" i="21"/>
  <c r="CC126" i="21"/>
  <c r="AS126" i="21"/>
  <c r="AA126" i="21"/>
  <c r="CS94" i="21"/>
  <c r="CA94" i="21"/>
  <c r="BI94" i="21"/>
  <c r="AQ94" i="21"/>
  <c r="Y94" i="21"/>
  <c r="CQ62" i="21"/>
  <c r="BY62" i="21"/>
  <c r="AO62" i="21"/>
  <c r="BG62" i="21"/>
  <c r="CO30" i="21"/>
  <c r="BW30" i="21"/>
  <c r="BE30" i="21"/>
  <c r="AM30" i="21"/>
  <c r="W62" i="21"/>
  <c r="U30" i="21"/>
  <c r="AT17" i="21"/>
  <c r="CF49" i="21"/>
  <c r="CJ113" i="21"/>
  <c r="BS241" i="2"/>
  <c r="CU146" i="21"/>
  <c r="BK146" i="21"/>
  <c r="AA146" i="21"/>
  <c r="AS146" i="21"/>
  <c r="CS114" i="21"/>
  <c r="CC146" i="21"/>
  <c r="CA114" i="21"/>
  <c r="AQ114" i="21"/>
  <c r="BI114" i="21"/>
  <c r="Y114" i="21"/>
  <c r="CQ82" i="21"/>
  <c r="BY82" i="21"/>
  <c r="BG82" i="21"/>
  <c r="AO82" i="21"/>
  <c r="W82" i="21"/>
  <c r="CO50" i="21"/>
  <c r="BW50" i="21"/>
  <c r="BE50" i="21"/>
  <c r="BU18" i="21"/>
  <c r="BC18" i="21"/>
  <c r="AK18" i="21"/>
  <c r="U50" i="21"/>
  <c r="AM50" i="21"/>
  <c r="CM18" i="21"/>
  <c r="S18" i="21"/>
  <c r="CT151" i="21"/>
  <c r="CB151" i="21"/>
  <c r="Z151" i="21"/>
  <c r="AR151" i="21"/>
  <c r="BZ119" i="21"/>
  <c r="BJ151" i="21"/>
  <c r="BH119" i="21"/>
  <c r="CR119" i="21"/>
  <c r="AP119" i="21"/>
  <c r="CP87" i="21"/>
  <c r="X119" i="21"/>
  <c r="AN87" i="21"/>
  <c r="V87" i="21"/>
  <c r="BF87" i="21"/>
  <c r="BX87" i="21"/>
  <c r="CN55" i="21"/>
  <c r="BV55" i="21"/>
  <c r="T55" i="21"/>
  <c r="BD55" i="21"/>
  <c r="AL55" i="21"/>
  <c r="CL23" i="21"/>
  <c r="BB23" i="21"/>
  <c r="BT23" i="21"/>
  <c r="R23" i="21"/>
  <c r="AJ23" i="21"/>
  <c r="AS455" i="2"/>
  <c r="AR455" i="2" s="1"/>
  <c r="AP597" i="2"/>
  <c r="AT597" i="2" s="1"/>
  <c r="BT166" i="21"/>
  <c r="CL166" i="21"/>
  <c r="AJ166" i="21"/>
  <c r="BB166" i="21"/>
  <c r="R166" i="21"/>
  <c r="CJ134" i="21"/>
  <c r="BR134" i="21"/>
  <c r="AZ134" i="21"/>
  <c r="AH134" i="21"/>
  <c r="P134" i="21"/>
  <c r="BP102" i="21"/>
  <c r="AF102" i="21"/>
  <c r="CF70" i="21"/>
  <c r="AX102" i="21"/>
  <c r="CH102" i="21"/>
  <c r="N102" i="21"/>
  <c r="BN70" i="21"/>
  <c r="AV70" i="21"/>
  <c r="L70" i="21"/>
  <c r="CD38" i="21"/>
  <c r="AD70" i="21"/>
  <c r="AT38" i="21"/>
  <c r="BL38" i="21"/>
  <c r="AB38" i="21"/>
  <c r="J38" i="21"/>
  <c r="CF153" i="21"/>
  <c r="BN153" i="21"/>
  <c r="AD153" i="21"/>
  <c r="AV153" i="21"/>
  <c r="L153" i="21"/>
  <c r="CD121" i="21"/>
  <c r="BL121" i="21"/>
  <c r="AT121" i="21"/>
  <c r="AB121" i="21"/>
  <c r="J121" i="21"/>
  <c r="CB88" i="21"/>
  <c r="BJ88" i="21"/>
  <c r="AR88" i="21"/>
  <c r="Z88" i="21"/>
  <c r="CT88" i="21"/>
  <c r="CR56" i="21"/>
  <c r="BZ56" i="21"/>
  <c r="BH56" i="21"/>
  <c r="AP56" i="21"/>
  <c r="X56" i="21"/>
  <c r="CP24" i="21"/>
  <c r="BX24" i="21"/>
  <c r="BF24" i="21"/>
  <c r="AN24" i="21"/>
  <c r="V24" i="21"/>
  <c r="CH166" i="21"/>
  <c r="BP166" i="21"/>
  <c r="AX166" i="21"/>
  <c r="N166" i="21"/>
  <c r="AF166" i="21"/>
  <c r="CF134" i="21"/>
  <c r="BN134" i="21"/>
  <c r="AV134" i="21"/>
  <c r="AD134" i="21"/>
  <c r="L134" i="21"/>
  <c r="BL102" i="21"/>
  <c r="AT102" i="21"/>
  <c r="AB102" i="21"/>
  <c r="CD102" i="21"/>
  <c r="J102" i="21"/>
  <c r="CT69" i="21"/>
  <c r="BJ69" i="21"/>
  <c r="CB69" i="21"/>
  <c r="AR69" i="21"/>
  <c r="Z69" i="21"/>
  <c r="BZ37" i="21"/>
  <c r="BH37" i="21"/>
  <c r="AP37" i="21"/>
  <c r="CR37" i="21"/>
  <c r="X37" i="21"/>
  <c r="BL17" i="21"/>
  <c r="AX81" i="21"/>
  <c r="R145" i="21"/>
  <c r="BS141" i="2"/>
  <c r="CI109" i="21"/>
  <c r="BQ109" i="21"/>
  <c r="AY109" i="21"/>
  <c r="AG109" i="21"/>
  <c r="O109" i="21"/>
  <c r="BO77" i="21"/>
  <c r="AW77" i="21"/>
  <c r="CG77" i="21"/>
  <c r="AE77" i="21"/>
  <c r="M77" i="21"/>
  <c r="CE45" i="21"/>
  <c r="AC45" i="21"/>
  <c r="BM45" i="21"/>
  <c r="CU12" i="21"/>
  <c r="AA12" i="21"/>
  <c r="AU45" i="21"/>
  <c r="BK12" i="21"/>
  <c r="AS12" i="21"/>
  <c r="K45" i="21"/>
  <c r="CC12" i="21"/>
  <c r="CF109" i="21"/>
  <c r="BN109" i="21"/>
  <c r="AV109" i="21"/>
  <c r="AD109" i="21"/>
  <c r="L109" i="21"/>
  <c r="CD77" i="21"/>
  <c r="BL77" i="21"/>
  <c r="AT77" i="21"/>
  <c r="AB77" i="21"/>
  <c r="CT44" i="21"/>
  <c r="CB44" i="21"/>
  <c r="J77" i="21"/>
  <c r="BJ44" i="21"/>
  <c r="AR44" i="21"/>
  <c r="Z44" i="21"/>
  <c r="CR12" i="21"/>
  <c r="AP12" i="21"/>
  <c r="BH12" i="21"/>
  <c r="X12" i="21"/>
  <c r="BZ12" i="21"/>
  <c r="BS139" i="2"/>
  <c r="CG109" i="21"/>
  <c r="BO109" i="21"/>
  <c r="AW109" i="21"/>
  <c r="AE109" i="21"/>
  <c r="M109" i="21"/>
  <c r="BM77" i="21"/>
  <c r="AU77" i="21"/>
  <c r="AC77" i="21"/>
  <c r="K77" i="21"/>
  <c r="CE77" i="21"/>
  <c r="BK44" i="21"/>
  <c r="CU44" i="21"/>
  <c r="AS44" i="21"/>
  <c r="AA44" i="21"/>
  <c r="CA12" i="21"/>
  <c r="BI12" i="21"/>
  <c r="AQ12" i="21"/>
  <c r="CS12" i="21"/>
  <c r="CC44" i="21"/>
  <c r="Y12" i="21"/>
  <c r="BS287" i="2"/>
  <c r="CM149" i="21"/>
  <c r="BU149" i="21"/>
  <c r="BC149" i="21"/>
  <c r="AK149" i="21"/>
  <c r="S149" i="21"/>
  <c r="CK117" i="21"/>
  <c r="BS117" i="21"/>
  <c r="BA117" i="21"/>
  <c r="AI117" i="21"/>
  <c r="Q117" i="21"/>
  <c r="CI85" i="21"/>
  <c r="BQ85" i="21"/>
  <c r="AG85" i="21"/>
  <c r="O85" i="21"/>
  <c r="CG53" i="21"/>
  <c r="AY85" i="21"/>
  <c r="BO53" i="21"/>
  <c r="AW53" i="21"/>
  <c r="AE53" i="21"/>
  <c r="M53" i="21"/>
  <c r="BM21" i="21"/>
  <c r="AU21" i="21"/>
  <c r="CE21" i="21"/>
  <c r="AC21" i="21"/>
  <c r="K21" i="21"/>
  <c r="CT153" i="21"/>
  <c r="CB153" i="21"/>
  <c r="BJ153" i="21"/>
  <c r="AR153" i="21"/>
  <c r="Z153" i="21"/>
  <c r="CR121" i="21"/>
  <c r="BH121" i="21"/>
  <c r="BZ121" i="21"/>
  <c r="AP121" i="21"/>
  <c r="X121" i="21"/>
  <c r="BX89" i="21"/>
  <c r="BF89" i="21"/>
  <c r="CP89" i="21"/>
  <c r="AN89" i="21"/>
  <c r="CN57" i="21"/>
  <c r="V89" i="21"/>
  <c r="BV57" i="21"/>
  <c r="BD57" i="21"/>
  <c r="AL57" i="21"/>
  <c r="CL25" i="21"/>
  <c r="T57" i="21"/>
  <c r="BT25" i="21"/>
  <c r="R25" i="21"/>
  <c r="AJ25" i="21"/>
  <c r="BB25" i="21"/>
  <c r="BS289" i="2"/>
  <c r="CO149" i="21"/>
  <c r="BW149" i="21"/>
  <c r="U149" i="21"/>
  <c r="AM149" i="21"/>
  <c r="BE149" i="21"/>
  <c r="CM117" i="21"/>
  <c r="BU117" i="21"/>
  <c r="AK117" i="21"/>
  <c r="CK85" i="21"/>
  <c r="BC117" i="21"/>
  <c r="S117" i="21"/>
  <c r="BS85" i="21"/>
  <c r="BA85" i="21"/>
  <c r="Q85" i="21"/>
  <c r="CI53" i="21"/>
  <c r="AI85" i="21"/>
  <c r="AY53" i="21"/>
  <c r="O53" i="21"/>
  <c r="AG53" i="21"/>
  <c r="BQ53" i="21"/>
  <c r="CG21" i="21"/>
  <c r="M21" i="21"/>
  <c r="AE21" i="21"/>
  <c r="AW21" i="21"/>
  <c r="BO21" i="21"/>
  <c r="CU156" i="21"/>
  <c r="CC156" i="21"/>
  <c r="AS156" i="21"/>
  <c r="BK156" i="21"/>
  <c r="AA156" i="21"/>
  <c r="CS124" i="21"/>
  <c r="CA124" i="21"/>
  <c r="BI124" i="21"/>
  <c r="Y124" i="21"/>
  <c r="AQ124" i="21"/>
  <c r="CQ92" i="21"/>
  <c r="BY92" i="21"/>
  <c r="AO92" i="21"/>
  <c r="W92" i="21"/>
  <c r="CO60" i="21"/>
  <c r="BW60" i="21"/>
  <c r="BG92" i="21"/>
  <c r="BE60" i="21"/>
  <c r="U60" i="21"/>
  <c r="BU28" i="21"/>
  <c r="AM60" i="21"/>
  <c r="CM28" i="21"/>
  <c r="AK28" i="21"/>
  <c r="S28" i="21"/>
  <c r="BC28" i="21"/>
  <c r="BS339" i="2"/>
  <c r="CK152" i="21"/>
  <c r="BS152" i="21"/>
  <c r="AI152" i="21"/>
  <c r="BA152" i="21"/>
  <c r="Q152" i="21"/>
  <c r="CI120" i="21"/>
  <c r="BQ120" i="21"/>
  <c r="AY120" i="21"/>
  <c r="AG120" i="21"/>
  <c r="O120" i="21"/>
  <c r="BO88" i="21"/>
  <c r="CG88" i="21"/>
  <c r="AW88" i="21"/>
  <c r="AE88" i="21"/>
  <c r="CE56" i="21"/>
  <c r="M88" i="21"/>
  <c r="BM56" i="21"/>
  <c r="AU56" i="21"/>
  <c r="K56" i="21"/>
  <c r="CU23" i="21"/>
  <c r="AC56" i="21"/>
  <c r="CC23" i="21"/>
  <c r="BK23" i="21"/>
  <c r="AS23" i="21"/>
  <c r="AA23" i="21"/>
  <c r="BS429" i="2"/>
  <c r="CK157" i="21"/>
  <c r="BS157" i="21"/>
  <c r="BA157" i="21"/>
  <c r="AI157" i="21"/>
  <c r="Q157" i="21"/>
  <c r="CI125" i="21"/>
  <c r="BQ125" i="21"/>
  <c r="AY125" i="21"/>
  <c r="AG125" i="21"/>
  <c r="O125" i="21"/>
  <c r="CG93" i="21"/>
  <c r="BO93" i="21"/>
  <c r="AW93" i="21"/>
  <c r="AE93" i="21"/>
  <c r="M93" i="21"/>
  <c r="CE61" i="21"/>
  <c r="AU61" i="21"/>
  <c r="BM61" i="21"/>
  <c r="AC61" i="21"/>
  <c r="CC28" i="21"/>
  <c r="K61" i="21"/>
  <c r="CU28" i="21"/>
  <c r="AA28" i="21"/>
  <c r="AS28" i="21"/>
  <c r="BK28" i="21"/>
  <c r="BS450" i="2"/>
  <c r="CN158" i="21"/>
  <c r="BV158" i="21"/>
  <c r="BD158" i="21"/>
  <c r="AL158" i="21"/>
  <c r="CL126" i="21"/>
  <c r="T158" i="21"/>
  <c r="BT126" i="21"/>
  <c r="R126" i="21"/>
  <c r="CJ94" i="21"/>
  <c r="BB126" i="21"/>
  <c r="AJ126" i="21"/>
  <c r="BR94" i="21"/>
  <c r="AZ94" i="21"/>
  <c r="P94" i="21"/>
  <c r="CH62" i="21"/>
  <c r="BP62" i="21"/>
  <c r="AH94" i="21"/>
  <c r="AF62" i="21"/>
  <c r="AX62" i="21"/>
  <c r="N62" i="21"/>
  <c r="BN30" i="21"/>
  <c r="AD30" i="21"/>
  <c r="AV30" i="21"/>
  <c r="L30" i="21"/>
  <c r="CF30" i="21"/>
  <c r="CQ149" i="21"/>
  <c r="BY149" i="21"/>
  <c r="BG149" i="21"/>
  <c r="W149" i="21"/>
  <c r="CO117" i="21"/>
  <c r="AO149" i="21"/>
  <c r="AM117" i="21"/>
  <c r="BW117" i="21"/>
  <c r="BE117" i="21"/>
  <c r="U117" i="21"/>
  <c r="CM85" i="21"/>
  <c r="BU85" i="21"/>
  <c r="BC85" i="21"/>
  <c r="AK85" i="21"/>
  <c r="BS53" i="21"/>
  <c r="CK53" i="21"/>
  <c r="BA53" i="21"/>
  <c r="S85" i="21"/>
  <c r="AI53" i="21"/>
  <c r="Q53" i="21"/>
  <c r="CI21" i="21"/>
  <c r="BQ21" i="21"/>
  <c r="O21" i="21"/>
  <c r="AY21" i="21"/>
  <c r="AG21" i="21"/>
  <c r="CH161" i="21"/>
  <c r="BP161" i="21"/>
  <c r="AX161" i="21"/>
  <c r="AF161" i="21"/>
  <c r="N161" i="21"/>
  <c r="CF129" i="21"/>
  <c r="BN129" i="21"/>
  <c r="AV129" i="21"/>
  <c r="AD129" i="21"/>
  <c r="L129" i="21"/>
  <c r="CD97" i="21"/>
  <c r="AT97" i="21"/>
  <c r="AB97" i="21"/>
  <c r="BL97" i="21"/>
  <c r="CB64" i="21"/>
  <c r="J97" i="21"/>
  <c r="CT64" i="21"/>
  <c r="BJ64" i="21"/>
  <c r="Z64" i="21"/>
  <c r="CR32" i="21"/>
  <c r="BZ32" i="21"/>
  <c r="AR64" i="21"/>
  <c r="AP32" i="21"/>
  <c r="X32" i="21"/>
  <c r="BH32" i="21"/>
  <c r="BS600" i="2"/>
  <c r="CB166" i="21"/>
  <c r="BJ166" i="21"/>
  <c r="CT166" i="21"/>
  <c r="Z166" i="21"/>
  <c r="AR166" i="21"/>
  <c r="CR134" i="21"/>
  <c r="BZ134" i="21"/>
  <c r="AP134" i="21"/>
  <c r="X134" i="21"/>
  <c r="BH134" i="21"/>
  <c r="CP102" i="21"/>
  <c r="BX102" i="21"/>
  <c r="AN102" i="21"/>
  <c r="BF102" i="21"/>
  <c r="BV70" i="21"/>
  <c r="V102" i="21"/>
  <c r="CN70" i="21"/>
  <c r="BD70" i="21"/>
  <c r="AL70" i="21"/>
  <c r="T70" i="21"/>
  <c r="CL38" i="21"/>
  <c r="AJ38" i="21"/>
  <c r="BT38" i="21"/>
  <c r="BB38" i="21"/>
  <c r="R38" i="21"/>
  <c r="L49" i="21"/>
  <c r="AF81" i="21"/>
  <c r="AJ145" i="21"/>
  <c r="BZ147" i="21"/>
  <c r="CR147" i="21"/>
  <c r="BH147" i="21"/>
  <c r="AP147" i="21"/>
  <c r="CP115" i="21"/>
  <c r="X147" i="21"/>
  <c r="BF115" i="21"/>
  <c r="BX115" i="21"/>
  <c r="AN115" i="21"/>
  <c r="V115" i="21"/>
  <c r="BV83" i="21"/>
  <c r="BD83" i="21"/>
  <c r="CN83" i="21"/>
  <c r="AL83" i="21"/>
  <c r="CL51" i="21"/>
  <c r="T83" i="21"/>
  <c r="BT51" i="21"/>
  <c r="AJ51" i="21"/>
  <c r="R51" i="21"/>
  <c r="CJ19" i="21"/>
  <c r="BB51" i="21"/>
  <c r="AZ19" i="21"/>
  <c r="AH19" i="21"/>
  <c r="P19" i="21"/>
  <c r="BR19" i="21"/>
  <c r="CG156" i="21"/>
  <c r="AW156" i="21"/>
  <c r="AE156" i="21"/>
  <c r="BO156" i="21"/>
  <c r="M156" i="21"/>
  <c r="CE124" i="21"/>
  <c r="BM124" i="21"/>
  <c r="AU124" i="21"/>
  <c r="AC124" i="21"/>
  <c r="K124" i="21"/>
  <c r="CU91" i="21"/>
  <c r="BK91" i="21"/>
  <c r="CC91" i="21"/>
  <c r="AA91" i="21"/>
  <c r="AS91" i="21"/>
  <c r="CS59" i="21"/>
  <c r="CA59" i="21"/>
  <c r="BI59" i="21"/>
  <c r="AQ59" i="21"/>
  <c r="Y59" i="21"/>
  <c r="CQ27" i="21"/>
  <c r="BG27" i="21"/>
  <c r="AO27" i="21"/>
  <c r="BY27" i="21"/>
  <c r="W27" i="21"/>
  <c r="BS393" i="2"/>
  <c r="CK155" i="21"/>
  <c r="BS155" i="21"/>
  <c r="BA155" i="21"/>
  <c r="AI155" i="21"/>
  <c r="Q155" i="21"/>
  <c r="CI123" i="21"/>
  <c r="AY123" i="21"/>
  <c r="AG123" i="21"/>
  <c r="BQ123" i="21"/>
  <c r="O123" i="21"/>
  <c r="CG91" i="21"/>
  <c r="AE91" i="21"/>
  <c r="BO91" i="21"/>
  <c r="AW91" i="21"/>
  <c r="CE59" i="21"/>
  <c r="M91" i="21"/>
  <c r="BM59" i="21"/>
  <c r="AU59" i="21"/>
  <c r="AC59" i="21"/>
  <c r="BK26" i="21"/>
  <c r="AS26" i="21"/>
  <c r="CC26" i="21"/>
  <c r="K59" i="21"/>
  <c r="AA26" i="21"/>
  <c r="CU26" i="21"/>
  <c r="BW158" i="21"/>
  <c r="BE158" i="21"/>
  <c r="CO158" i="21"/>
  <c r="AM158" i="21"/>
  <c r="U158" i="21"/>
  <c r="CM126" i="21"/>
  <c r="BU126" i="21"/>
  <c r="BC126" i="21"/>
  <c r="AK126" i="21"/>
  <c r="S126" i="21"/>
  <c r="BS94" i="21"/>
  <c r="BA94" i="21"/>
  <c r="CK94" i="21"/>
  <c r="AI94" i="21"/>
  <c r="Q94" i="21"/>
  <c r="CI62" i="21"/>
  <c r="BQ62" i="21"/>
  <c r="AY62" i="21"/>
  <c r="O62" i="21"/>
  <c r="AG62" i="21"/>
  <c r="CG30" i="21"/>
  <c r="BO30" i="21"/>
  <c r="AE30" i="21"/>
  <c r="M30" i="21"/>
  <c r="AW30" i="21"/>
  <c r="CF158" i="21"/>
  <c r="AV158" i="21"/>
  <c r="BN158" i="21"/>
  <c r="AD158" i="21"/>
  <c r="L158" i="21"/>
  <c r="CD126" i="21"/>
  <c r="AT126" i="21"/>
  <c r="BL126" i="21"/>
  <c r="J126" i="21"/>
  <c r="CT93" i="21"/>
  <c r="AB126" i="21"/>
  <c r="CB93" i="21"/>
  <c r="BJ93" i="21"/>
  <c r="AR93" i="21"/>
  <c r="Z93" i="21"/>
  <c r="CR61" i="21"/>
  <c r="BZ61" i="21"/>
  <c r="BH61" i="21"/>
  <c r="CP29" i="21"/>
  <c r="BX29" i="21"/>
  <c r="X61" i="21"/>
  <c r="BF29" i="21"/>
  <c r="AN29" i="21"/>
  <c r="V29" i="21"/>
  <c r="AP61" i="21"/>
  <c r="AD49" i="21"/>
  <c r="CH81" i="21"/>
  <c r="CL145" i="21"/>
  <c r="BS288" i="2"/>
  <c r="CN149" i="21"/>
  <c r="BV149" i="21"/>
  <c r="AL149" i="21"/>
  <c r="BD149" i="21"/>
  <c r="T149" i="21"/>
  <c r="CL117" i="21"/>
  <c r="BT117" i="21"/>
  <c r="BB117" i="21"/>
  <c r="AJ117" i="21"/>
  <c r="R117" i="21"/>
  <c r="CJ85" i="21"/>
  <c r="AH85" i="21"/>
  <c r="AZ85" i="21"/>
  <c r="CH53" i="21"/>
  <c r="BR85" i="21"/>
  <c r="P85" i="21"/>
  <c r="BP53" i="21"/>
  <c r="AX53" i="21"/>
  <c r="AF53" i="21"/>
  <c r="N53" i="21"/>
  <c r="BN21" i="21"/>
  <c r="AV21" i="21"/>
  <c r="AD21" i="21"/>
  <c r="CF21" i="21"/>
  <c r="L21" i="21"/>
  <c r="BS403" i="2"/>
  <c r="CU155" i="21"/>
  <c r="CC155" i="21"/>
  <c r="AS155" i="21"/>
  <c r="BK155" i="21"/>
  <c r="CS123" i="21"/>
  <c r="AA155" i="21"/>
  <c r="CA123" i="21"/>
  <c r="BI123" i="21"/>
  <c r="Y123" i="21"/>
  <c r="AQ123" i="21"/>
  <c r="BY91" i="21"/>
  <c r="BG91" i="21"/>
  <c r="CQ91" i="21"/>
  <c r="AO91" i="21"/>
  <c r="W91" i="21"/>
  <c r="CO59" i="21"/>
  <c r="BW59" i="21"/>
  <c r="BE59" i="21"/>
  <c r="AM59" i="21"/>
  <c r="U59" i="21"/>
  <c r="BU27" i="21"/>
  <c r="BC27" i="21"/>
  <c r="CM27" i="21"/>
  <c r="S27" i="21"/>
  <c r="AK27" i="21"/>
  <c r="CT152" i="21"/>
  <c r="CB152" i="21"/>
  <c r="BJ152" i="21"/>
  <c r="AR152" i="21"/>
  <c r="Z152" i="21"/>
  <c r="CR120" i="21"/>
  <c r="BH120" i="21"/>
  <c r="AP120" i="21"/>
  <c r="CP88" i="21"/>
  <c r="BZ120" i="21"/>
  <c r="X120" i="21"/>
  <c r="BX88" i="21"/>
  <c r="BF88" i="21"/>
  <c r="CN56" i="21"/>
  <c r="V88" i="21"/>
  <c r="AN88" i="21"/>
  <c r="BD56" i="21"/>
  <c r="T56" i="21"/>
  <c r="BV56" i="21"/>
  <c r="AL56" i="21"/>
  <c r="CL24" i="21"/>
  <c r="BB24" i="21"/>
  <c r="AJ24" i="21"/>
  <c r="BT24" i="21"/>
  <c r="R24" i="21"/>
  <c r="CF155" i="21"/>
  <c r="BN155" i="21"/>
  <c r="AV155" i="21"/>
  <c r="L155" i="21"/>
  <c r="AD155" i="21"/>
  <c r="BL123" i="21"/>
  <c r="CD123" i="21"/>
  <c r="AT123" i="21"/>
  <c r="AB123" i="21"/>
  <c r="J123" i="21"/>
  <c r="CT90" i="21"/>
  <c r="CB90" i="21"/>
  <c r="AR90" i="21"/>
  <c r="BJ90" i="21"/>
  <c r="BZ58" i="21"/>
  <c r="Z90" i="21"/>
  <c r="CR58" i="21"/>
  <c r="BH58" i="21"/>
  <c r="AP58" i="21"/>
  <c r="X58" i="21"/>
  <c r="CP26" i="21"/>
  <c r="AN26" i="21"/>
  <c r="BX26" i="21"/>
  <c r="V26" i="21"/>
  <c r="BF26" i="21"/>
  <c r="CT162" i="21"/>
  <c r="CB162" i="21"/>
  <c r="BJ162" i="21"/>
  <c r="AR162" i="21"/>
  <c r="Z162" i="21"/>
  <c r="CR130" i="21"/>
  <c r="BZ130" i="21"/>
  <c r="AP130" i="21"/>
  <c r="BH130" i="21"/>
  <c r="CP98" i="21"/>
  <c r="X130" i="21"/>
  <c r="BX98" i="21"/>
  <c r="BF98" i="21"/>
  <c r="CN66" i="21"/>
  <c r="AN98" i="21"/>
  <c r="BD66" i="21"/>
  <c r="V98" i="21"/>
  <c r="AL66" i="21"/>
  <c r="T66" i="21"/>
  <c r="BV66" i="21"/>
  <c r="CL34" i="21"/>
  <c r="BT34" i="21"/>
  <c r="BB34" i="21"/>
  <c r="AJ34" i="21"/>
  <c r="R34" i="21"/>
  <c r="BS577" i="2"/>
  <c r="CO165" i="21"/>
  <c r="BW165" i="21"/>
  <c r="U165" i="21"/>
  <c r="BE165" i="21"/>
  <c r="CM133" i="21"/>
  <c r="AM165" i="21"/>
  <c r="BU133" i="21"/>
  <c r="BC133" i="21"/>
  <c r="AK133" i="21"/>
  <c r="CK101" i="21"/>
  <c r="BS101" i="21"/>
  <c r="S133" i="21"/>
  <c r="BA101" i="21"/>
  <c r="CI69" i="21"/>
  <c r="AI101" i="21"/>
  <c r="Q101" i="21"/>
  <c r="BQ69" i="21"/>
  <c r="AY69" i="21"/>
  <c r="O69" i="21"/>
  <c r="AG69" i="21"/>
  <c r="CG37" i="21"/>
  <c r="AW37" i="21"/>
  <c r="BO37" i="21"/>
  <c r="AE37" i="21"/>
  <c r="M37" i="21"/>
  <c r="CI161" i="21"/>
  <c r="AY161" i="21"/>
  <c r="BQ161" i="21"/>
  <c r="CG129" i="21"/>
  <c r="AG161" i="21"/>
  <c r="O161" i="21"/>
  <c r="AW129" i="21"/>
  <c r="AE129" i="21"/>
  <c r="BO129" i="21"/>
  <c r="M129" i="21"/>
  <c r="BM97" i="21"/>
  <c r="CE97" i="21"/>
  <c r="AU97" i="21"/>
  <c r="AC97" i="21"/>
  <c r="K97" i="21"/>
  <c r="CC64" i="21"/>
  <c r="AS64" i="21"/>
  <c r="AA64" i="21"/>
  <c r="CU64" i="21"/>
  <c r="BK64" i="21"/>
  <c r="CA32" i="21"/>
  <c r="CS32" i="21"/>
  <c r="BI32" i="21"/>
  <c r="Y32" i="21"/>
  <c r="AQ32" i="21"/>
  <c r="AV49" i="21"/>
  <c r="P113" i="21"/>
  <c r="BB145" i="21"/>
  <c r="AS467" i="2"/>
  <c r="AR467" i="2" s="1"/>
  <c r="BS501" i="2"/>
  <c r="CK161" i="21"/>
  <c r="BS161" i="21"/>
  <c r="BA161" i="21"/>
  <c r="AI161" i="21"/>
  <c r="Q161" i="21"/>
  <c r="BQ129" i="21"/>
  <c r="CI129" i="21"/>
  <c r="AY129" i="21"/>
  <c r="AG129" i="21"/>
  <c r="O129" i="21"/>
  <c r="AW97" i="21"/>
  <c r="AE97" i="21"/>
  <c r="M97" i="21"/>
  <c r="BO97" i="21"/>
  <c r="CG97" i="21"/>
  <c r="BM65" i="21"/>
  <c r="K65" i="21"/>
  <c r="AC65" i="21"/>
  <c r="CU32" i="21"/>
  <c r="AU65" i="21"/>
  <c r="CE65" i="21"/>
  <c r="AA32" i="21"/>
  <c r="AS32" i="21"/>
  <c r="BK32" i="21"/>
  <c r="CC32" i="21"/>
  <c r="CG157" i="21"/>
  <c r="AW157" i="21"/>
  <c r="BO157" i="21"/>
  <c r="AE157" i="21"/>
  <c r="CE125" i="21"/>
  <c r="M157" i="21"/>
  <c r="BM125" i="21"/>
  <c r="AU125" i="21"/>
  <c r="AC125" i="21"/>
  <c r="K125" i="21"/>
  <c r="CU92" i="21"/>
  <c r="BK92" i="21"/>
  <c r="CC92" i="21"/>
  <c r="AS92" i="21"/>
  <c r="CS60" i="21"/>
  <c r="AA92" i="21"/>
  <c r="CA60" i="21"/>
  <c r="AQ60" i="21"/>
  <c r="BI60" i="21"/>
  <c r="Y60" i="21"/>
  <c r="CQ28" i="21"/>
  <c r="W28" i="21"/>
  <c r="BG28" i="21"/>
  <c r="AO28" i="21"/>
  <c r="BY28" i="21"/>
  <c r="BS389" i="2"/>
  <c r="CG155" i="21"/>
  <c r="BO155" i="21"/>
  <c r="AW155" i="21"/>
  <c r="AE155" i="21"/>
  <c r="M155" i="21"/>
  <c r="CE123" i="21"/>
  <c r="BM123" i="21"/>
  <c r="AU123" i="21"/>
  <c r="AC123" i="21"/>
  <c r="K123" i="21"/>
  <c r="CU90" i="21"/>
  <c r="CC90" i="21"/>
  <c r="AS90" i="21"/>
  <c r="AA90" i="21"/>
  <c r="CS58" i="21"/>
  <c r="CA58" i="21"/>
  <c r="BK90" i="21"/>
  <c r="BI58" i="21"/>
  <c r="AQ58" i="21"/>
  <c r="Y58" i="21"/>
  <c r="CQ26" i="21"/>
  <c r="W26" i="21"/>
  <c r="BY26" i="21"/>
  <c r="BG26" i="21"/>
  <c r="AO26" i="21"/>
  <c r="CD17" i="21"/>
  <c r="BN49" i="21"/>
  <c r="BR113" i="21"/>
  <c r="BT145" i="21"/>
  <c r="AQ532" i="2"/>
  <c r="AO533" i="2" s="1"/>
  <c r="AQ533" i="2" s="1"/>
  <c r="AP532" i="2"/>
  <c r="AT532" i="2" s="1"/>
  <c r="AQ430" i="2"/>
  <c r="AP430" i="2"/>
  <c r="AT430" i="2" s="1"/>
  <c r="AP328" i="2"/>
  <c r="AT328" i="2" s="1"/>
  <c r="AQ328" i="2"/>
  <c r="AQ484" i="2"/>
  <c r="AO485" i="2" s="1"/>
  <c r="AQ485" i="2" s="1"/>
  <c r="AP484" i="2"/>
  <c r="AT484" i="2" s="1"/>
  <c r="BS138" i="2"/>
  <c r="BS407" i="2"/>
  <c r="BS451" i="2"/>
  <c r="BS442" i="2"/>
  <c r="BS366" i="2"/>
  <c r="BS348" i="2"/>
  <c r="BS291" i="2"/>
  <c r="BS330" i="2"/>
  <c r="BS425" i="2"/>
  <c r="BS528" i="2"/>
  <c r="BS499" i="2"/>
  <c r="BS213" i="2"/>
  <c r="AT514" i="2"/>
  <c r="BS514" i="2"/>
  <c r="AS275" i="2"/>
  <c r="AR275" i="2" s="1"/>
  <c r="BS456" i="2"/>
  <c r="BS457" i="2"/>
  <c r="BS547" i="2"/>
  <c r="BS211" i="2"/>
  <c r="AQ529" i="2"/>
  <c r="BS388" i="2"/>
  <c r="AP573" i="2"/>
  <c r="BS562" i="2"/>
  <c r="BS576" i="2"/>
  <c r="BS539" i="2"/>
  <c r="BS351" i="2"/>
  <c r="BS349" i="2"/>
  <c r="BS421" i="2"/>
  <c r="BS592" i="2"/>
  <c r="BS459" i="2"/>
  <c r="BS214" i="2"/>
  <c r="BS158" i="2"/>
  <c r="BS274" i="2"/>
  <c r="AT198" i="2"/>
  <c r="BS198" i="2"/>
  <c r="BS256" i="2"/>
  <c r="BS498" i="2"/>
  <c r="AQ577" i="2"/>
  <c r="BS352" i="2"/>
  <c r="BS588" i="2"/>
  <c r="AP552" i="2"/>
  <c r="AT552" i="2" s="1"/>
  <c r="AP553" i="2"/>
  <c r="AT553" i="2" s="1"/>
  <c r="AT576" i="2"/>
  <c r="AQ588" i="2"/>
  <c r="AQ348" i="2"/>
  <c r="AS533" i="2"/>
  <c r="AR533" i="2" s="1"/>
  <c r="AP346" i="2"/>
  <c r="AT346" i="2" s="1"/>
  <c r="AP259" i="2"/>
  <c r="AT259" i="2" s="1"/>
  <c r="AS173" i="2"/>
  <c r="AR173" i="2" s="1"/>
  <c r="AP609" i="2"/>
  <c r="AT609" i="2" s="1"/>
  <c r="AP221" i="2"/>
  <c r="AP222" i="2"/>
  <c r="AQ388" i="2"/>
  <c r="AQ389" i="2"/>
  <c r="AS239" i="2"/>
  <c r="AR239" i="2" s="1"/>
  <c r="AS257" i="2"/>
  <c r="AP601" i="2"/>
  <c r="AT601" i="2" s="1"/>
  <c r="AP554" i="2"/>
  <c r="AP559" i="2"/>
  <c r="AS203" i="2"/>
  <c r="AR203" i="2" s="1"/>
  <c r="AS341" i="2"/>
  <c r="AR341" i="2" s="1"/>
  <c r="AS137" i="2"/>
  <c r="AR137" i="2" s="1"/>
  <c r="AT456" i="2"/>
  <c r="AQ576" i="2"/>
  <c r="AS125" i="2"/>
  <c r="AR125" i="2" s="1"/>
  <c r="AS191" i="2"/>
  <c r="AR191" i="2" s="1"/>
  <c r="AS443" i="2"/>
  <c r="AR443" i="2" s="1"/>
  <c r="AS371" i="2"/>
  <c r="AR371" i="2" s="1"/>
  <c r="AS383" i="2"/>
  <c r="AR383" i="2" s="1"/>
  <c r="AS245" i="2"/>
  <c r="AR245" i="2" s="1"/>
  <c r="AS311" i="2"/>
  <c r="AR311" i="2" s="1"/>
  <c r="AS209" i="2"/>
  <c r="AR209" i="2" s="1"/>
  <c r="AS263" i="2"/>
  <c r="AQ539" i="2"/>
  <c r="AP468" i="2"/>
  <c r="AP579" i="2"/>
  <c r="AP606" i="2"/>
  <c r="AT577" i="2"/>
  <c r="AP561" i="2"/>
  <c r="AT348" i="2"/>
  <c r="AP572" i="2"/>
  <c r="AS503" i="2"/>
  <c r="AS497" i="2"/>
  <c r="AR497" i="2" s="1"/>
  <c r="AS485" i="2"/>
  <c r="AR485" i="2" s="1"/>
  <c r="AS491" i="2"/>
  <c r="AR491" i="2" s="1"/>
  <c r="AS509" i="2"/>
  <c r="AR509" i="2" s="1"/>
  <c r="AR394" i="2"/>
  <c r="AS395" i="2"/>
  <c r="AR412" i="2"/>
  <c r="AS413" i="2"/>
  <c r="AS401" i="2"/>
  <c r="AS377" i="2"/>
  <c r="AP513" i="2"/>
  <c r="AT513" i="2" s="1"/>
  <c r="AQ498" i="2"/>
  <c r="AP487" i="2"/>
  <c r="AT487" i="2" s="1"/>
  <c r="AQ457" i="2"/>
  <c r="AQ310" i="2"/>
  <c r="AO311" i="2" s="1"/>
  <c r="AQ311" i="2" s="1"/>
  <c r="AP310" i="2"/>
  <c r="AQ280" i="2"/>
  <c r="AP280" i="2"/>
  <c r="AQ291" i="2"/>
  <c r="AP335" i="2"/>
  <c r="AQ349" i="2"/>
  <c r="AP370" i="2"/>
  <c r="AQ403" i="2"/>
  <c r="AQ425" i="2"/>
  <c r="AP453" i="2"/>
  <c r="AP458" i="2"/>
  <c r="AP512" i="2"/>
  <c r="AQ514" i="2"/>
  <c r="AT530" i="2"/>
  <c r="AT529" i="2"/>
  <c r="AT528" i="2"/>
  <c r="AQ530" i="2"/>
  <c r="AS251" i="2"/>
  <c r="AT256" i="2"/>
  <c r="AP279" i="2"/>
  <c r="AQ442" i="2"/>
  <c r="AO443" i="2" s="1"/>
  <c r="AQ443" i="2" s="1"/>
  <c r="AQ393" i="2"/>
  <c r="AQ531" i="2"/>
  <c r="AT457" i="2"/>
  <c r="AP555" i="2"/>
  <c r="AP381" i="2"/>
  <c r="AQ547" i="2"/>
  <c r="AP551" i="2"/>
  <c r="AP197" i="2"/>
  <c r="AQ451" i="2"/>
  <c r="AP538" i="2"/>
  <c r="AQ499" i="2"/>
  <c r="AP471" i="2"/>
  <c r="AQ600" i="2"/>
  <c r="AP557" i="2"/>
  <c r="AQ459" i="2"/>
  <c r="AS179" i="2"/>
  <c r="AR179" i="2" s="1"/>
  <c r="AP494" i="2"/>
  <c r="AP463" i="2"/>
  <c r="AP436" i="2"/>
  <c r="AP549" i="2"/>
  <c r="AT549" i="2" s="1"/>
  <c r="AP440" i="2"/>
  <c r="AP535" i="2"/>
  <c r="AP596" i="2"/>
  <c r="AP610" i="2"/>
  <c r="AP537" i="2"/>
  <c r="AP492" i="2"/>
  <c r="AP411" i="2"/>
  <c r="AT459" i="2"/>
  <c r="AP593" i="2"/>
  <c r="AP605" i="2"/>
  <c r="AP603" i="2"/>
  <c r="AQ339" i="2"/>
  <c r="AQ450" i="2"/>
  <c r="AQ273" i="2"/>
  <c r="AP361" i="2"/>
  <c r="AT289" i="2"/>
  <c r="AP398" i="2"/>
  <c r="AQ437" i="2"/>
  <c r="AS167" i="2"/>
  <c r="AP465" i="2"/>
  <c r="AP438" i="2"/>
  <c r="AS161" i="2"/>
  <c r="AR161" i="2" s="1"/>
  <c r="AQ407" i="2"/>
  <c r="AT450" i="2"/>
  <c r="AP155" i="2"/>
  <c r="AQ330" i="2"/>
  <c r="AT407" i="2"/>
  <c r="AT403" i="2"/>
  <c r="AP578" i="2"/>
  <c r="AT531" i="2"/>
  <c r="AT388" i="2"/>
  <c r="AT420" i="2"/>
  <c r="AP591" i="2"/>
  <c r="AQ591" i="2"/>
  <c r="AQ352" i="2"/>
  <c r="AS185" i="2"/>
  <c r="AR185" i="2" s="1"/>
  <c r="AS143" i="2"/>
  <c r="AR143" i="2" s="1"/>
  <c r="AQ162" i="2"/>
  <c r="AP148" i="2"/>
  <c r="AP118" i="2"/>
  <c r="AQ118" i="2"/>
  <c r="AQ420" i="2"/>
  <c r="AT393" i="2"/>
  <c r="AP523" i="2"/>
  <c r="AP575" i="2"/>
  <c r="AP367" i="2"/>
  <c r="AT592" i="2"/>
  <c r="AP231" i="2"/>
  <c r="AT231" i="2" s="1"/>
  <c r="AP574" i="2"/>
  <c r="AQ574" i="2"/>
  <c r="AQ508" i="2"/>
  <c r="AO509" i="2" s="1"/>
  <c r="AQ509" i="2" s="1"/>
  <c r="AP508" i="2"/>
  <c r="AT429" i="2"/>
  <c r="AP496" i="2"/>
  <c r="AQ607" i="2"/>
  <c r="AP607" i="2"/>
  <c r="AP587" i="2"/>
  <c r="AQ587" i="2"/>
  <c r="AQ213" i="2"/>
  <c r="AP200" i="2"/>
  <c r="AP449" i="2"/>
  <c r="AQ429" i="2"/>
  <c r="AQ528" i="2"/>
  <c r="AP470" i="2"/>
  <c r="AQ456" i="2"/>
  <c r="AP546" i="2"/>
  <c r="AT588" i="2"/>
  <c r="AP409" i="2"/>
  <c r="AP507" i="2"/>
  <c r="AT501" i="2"/>
  <c r="AP570" i="2"/>
  <c r="AP595" i="2"/>
  <c r="AP589" i="2"/>
  <c r="AQ589" i="2"/>
  <c r="AQ604" i="2"/>
  <c r="AP604" i="2"/>
  <c r="AT330" i="2"/>
  <c r="AP569" i="2"/>
  <c r="AP594" i="2"/>
  <c r="AT600" i="2"/>
  <c r="AQ138" i="2"/>
  <c r="AP380" i="2"/>
  <c r="AP556" i="2"/>
  <c r="AQ211" i="2"/>
  <c r="AQ421" i="2"/>
  <c r="AP399" i="2"/>
  <c r="AP363" i="2"/>
  <c r="AP478" i="2"/>
  <c r="AP166" i="2"/>
  <c r="AP216" i="2"/>
  <c r="AP364" i="2"/>
  <c r="AP379" i="2"/>
  <c r="AQ501" i="2"/>
  <c r="AQ568" i="2"/>
  <c r="AP568" i="2"/>
  <c r="AQ611" i="2"/>
  <c r="AP611" i="2"/>
  <c r="AT241" i="2"/>
  <c r="AQ288" i="2"/>
  <c r="AP369" i="2"/>
  <c r="AQ534" i="2"/>
  <c r="AP534" i="2"/>
  <c r="AQ614" i="2"/>
  <c r="AP614" i="2"/>
  <c r="AT562" i="2"/>
  <c r="AP462" i="2"/>
  <c r="AT451" i="2"/>
  <c r="AQ615" i="2"/>
  <c r="AP615" i="2"/>
  <c r="AQ566" i="2"/>
  <c r="AP566" i="2"/>
  <c r="AQ139" i="2"/>
  <c r="AP277" i="2"/>
  <c r="AP321" i="2"/>
  <c r="AQ366" i="2"/>
  <c r="AT421" i="2"/>
  <c r="AP495" i="2"/>
  <c r="AT437" i="2"/>
  <c r="AQ585" i="2"/>
  <c r="AP585" i="2"/>
  <c r="AQ565" i="2"/>
  <c r="AP565" i="2"/>
  <c r="AQ567" i="2"/>
  <c r="AP567" i="2"/>
  <c r="AP423" i="2"/>
  <c r="AP397" i="2"/>
  <c r="AP410" i="2"/>
  <c r="AT389" i="2"/>
  <c r="AP522" i="2"/>
  <c r="AT499" i="2"/>
  <c r="AQ608" i="2"/>
  <c r="AP608" i="2"/>
  <c r="AQ584" i="2"/>
  <c r="AP584" i="2"/>
  <c r="AQ560" i="2"/>
  <c r="AP560" i="2"/>
  <c r="AQ602" i="2"/>
  <c r="AP602" i="2"/>
  <c r="AQ583" i="2"/>
  <c r="AP583" i="2"/>
  <c r="AQ612" i="2"/>
  <c r="AP612" i="2"/>
  <c r="AQ563" i="2"/>
  <c r="AP563" i="2"/>
  <c r="AQ598" i="2"/>
  <c r="AP598" i="2"/>
  <c r="AQ613" i="2"/>
  <c r="AP613" i="2"/>
  <c r="AP544" i="2"/>
  <c r="AQ586" i="2"/>
  <c r="AP586" i="2"/>
  <c r="AQ582" i="2"/>
  <c r="AP582" i="2"/>
  <c r="AQ564" i="2"/>
  <c r="AP564" i="2"/>
  <c r="AQ599" i="2"/>
  <c r="AP599" i="2"/>
  <c r="AQ581" i="2"/>
  <c r="AP581" i="2"/>
  <c r="AQ497" i="2"/>
  <c r="AP497" i="2"/>
  <c r="AP517" i="2"/>
  <c r="AQ517" i="2"/>
  <c r="AQ526" i="2"/>
  <c r="AP526" i="2"/>
  <c r="AP232" i="2"/>
  <c r="AP306" i="2"/>
  <c r="AT351" i="2"/>
  <c r="AP490" i="2"/>
  <c r="AQ490" i="2"/>
  <c r="AO491" i="2" s="1"/>
  <c r="AQ491" i="2" s="1"/>
  <c r="AP516" i="2"/>
  <c r="AQ516" i="2"/>
  <c r="AP527" i="2"/>
  <c r="AQ527" i="2"/>
  <c r="AT539" i="2"/>
  <c r="AT547" i="2"/>
  <c r="AT498" i="2"/>
  <c r="AP225" i="2"/>
  <c r="AQ198" i="2"/>
  <c r="AP382" i="2"/>
  <c r="AP376" i="2"/>
  <c r="AQ472" i="2"/>
  <c r="AP472" i="2"/>
  <c r="AQ488" i="2"/>
  <c r="AP488" i="2"/>
  <c r="AP515" i="2"/>
  <c r="AQ515" i="2"/>
  <c r="AQ486" i="2"/>
  <c r="AP486" i="2"/>
  <c r="AP295" i="2"/>
  <c r="AQ524" i="2"/>
  <c r="AP524" i="2"/>
  <c r="AP391" i="2"/>
  <c r="AQ391" i="2"/>
  <c r="AT339" i="2"/>
  <c r="AP190" i="2"/>
  <c r="AP223" i="2"/>
  <c r="AP219" i="2"/>
  <c r="AP294" i="2"/>
  <c r="AP308" i="2"/>
  <c r="AP338" i="2"/>
  <c r="AP493" i="2"/>
  <c r="AQ521" i="2"/>
  <c r="AP521" i="2"/>
  <c r="AP502" i="2"/>
  <c r="AQ502" i="2"/>
  <c r="AO503" i="2" s="1"/>
  <c r="AQ503" i="2" s="1"/>
  <c r="AO504" i="2" s="1"/>
  <c r="AQ504" i="2" s="1"/>
  <c r="AO505" i="2" s="1"/>
  <c r="AQ542" i="2"/>
  <c r="AP542" i="2"/>
  <c r="AQ548" i="2"/>
  <c r="AP548" i="2"/>
  <c r="AQ441" i="2"/>
  <c r="AP441" i="2"/>
  <c r="AQ536" i="2"/>
  <c r="AP536" i="2"/>
  <c r="AQ543" i="2"/>
  <c r="AP543" i="2"/>
  <c r="AP336" i="2"/>
  <c r="AP317" i="2"/>
  <c r="AQ545" i="2"/>
  <c r="AP545" i="2"/>
  <c r="AQ454" i="2"/>
  <c r="AO455" i="2" s="1"/>
  <c r="AP455" i="2" s="1"/>
  <c r="AP454" i="2"/>
  <c r="AP519" i="2"/>
  <c r="AQ519" i="2"/>
  <c r="AQ540" i="2"/>
  <c r="AP540" i="2"/>
  <c r="AP208" i="2"/>
  <c r="AP354" i="2"/>
  <c r="AQ500" i="2"/>
  <c r="AP500" i="2"/>
  <c r="AQ469" i="2"/>
  <c r="AP469" i="2"/>
  <c r="AQ520" i="2"/>
  <c r="AP520" i="2"/>
  <c r="AQ550" i="2"/>
  <c r="AP550" i="2"/>
  <c r="AP518" i="2"/>
  <c r="AQ518" i="2"/>
  <c r="AQ439" i="2"/>
  <c r="AP439" i="2"/>
  <c r="AQ541" i="2"/>
  <c r="AP541" i="2"/>
  <c r="AQ461" i="2"/>
  <c r="AP461" i="2"/>
  <c r="AT138" i="2"/>
  <c r="AQ351" i="2"/>
  <c r="AQ448" i="2"/>
  <c r="AP448" i="2"/>
  <c r="AP342" i="2"/>
  <c r="AQ342" i="2"/>
  <c r="AQ394" i="2"/>
  <c r="AO395" i="2" s="1"/>
  <c r="AQ395" i="2" s="1"/>
  <c r="AO396" i="2" s="1"/>
  <c r="AQ396" i="2" s="1"/>
  <c r="AP394" i="2"/>
  <c r="AQ427" i="2"/>
  <c r="AP427" i="2"/>
  <c r="AP151" i="2"/>
  <c r="AP159" i="2"/>
  <c r="AP196" i="2"/>
  <c r="AP316" i="2"/>
  <c r="AP405" i="2"/>
  <c r="AQ477" i="2"/>
  <c r="AP477" i="2"/>
  <c r="AQ481" i="2"/>
  <c r="AP481" i="2"/>
  <c r="AP215" i="2"/>
  <c r="AP424" i="2"/>
  <c r="AQ424" i="2"/>
  <c r="AQ476" i="2"/>
  <c r="AP476" i="2"/>
  <c r="AQ412" i="2"/>
  <c r="AO413" i="2" s="1"/>
  <c r="AQ413" i="2" s="1"/>
  <c r="AO414" i="2" s="1"/>
  <c r="AQ414" i="2" s="1"/>
  <c r="AO415" i="2" s="1"/>
  <c r="AP412" i="2"/>
  <c r="AQ444" i="2"/>
  <c r="AP444" i="2"/>
  <c r="AP343" i="2"/>
  <c r="AQ343" i="2"/>
  <c r="AQ480" i="2"/>
  <c r="AP480" i="2"/>
  <c r="AQ447" i="2"/>
  <c r="AP447" i="2"/>
  <c r="AQ446" i="2"/>
  <c r="AP446" i="2"/>
  <c r="AQ318" i="2"/>
  <c r="AP318" i="2"/>
  <c r="AQ475" i="2"/>
  <c r="AP475" i="2"/>
  <c r="AQ377" i="2"/>
  <c r="AO378" i="2" s="1"/>
  <c r="AP377" i="2"/>
  <c r="AQ474" i="2"/>
  <c r="AP474" i="2"/>
  <c r="AQ428" i="2"/>
  <c r="AP428" i="2"/>
  <c r="AP392" i="2"/>
  <c r="AQ392" i="2"/>
  <c r="AQ466" i="2"/>
  <c r="AO467" i="2" s="1"/>
  <c r="AP467" i="2" s="1"/>
  <c r="AP466" i="2"/>
  <c r="AQ452" i="2"/>
  <c r="AP452" i="2"/>
  <c r="AP344" i="2"/>
  <c r="AQ344" i="2"/>
  <c r="AT291" i="2"/>
  <c r="AP357" i="2"/>
  <c r="AP331" i="2"/>
  <c r="AQ479" i="2"/>
  <c r="AP479" i="2"/>
  <c r="AP171" i="2"/>
  <c r="AP181" i="2"/>
  <c r="AT213" i="2"/>
  <c r="AT141" i="2"/>
  <c r="AP293" i="2"/>
  <c r="AT349" i="2"/>
  <c r="AP355" i="2"/>
  <c r="AP333" i="2"/>
  <c r="AP322" i="2"/>
  <c r="AP390" i="2"/>
  <c r="AQ390" i="2"/>
  <c r="AQ473" i="2"/>
  <c r="AP473" i="2"/>
  <c r="AP345" i="2"/>
  <c r="AQ345" i="2"/>
  <c r="AQ482" i="2"/>
  <c r="AP482" i="2"/>
  <c r="AQ445" i="2"/>
  <c r="AP445" i="2"/>
  <c r="AT425" i="2"/>
  <c r="AQ408" i="2"/>
  <c r="AP408" i="2"/>
  <c r="AT139" i="2"/>
  <c r="AQ289" i="2"/>
  <c r="AT288" i="2"/>
  <c r="AQ464" i="2"/>
  <c r="AP464" i="2"/>
  <c r="AQ460" i="2"/>
  <c r="AP460" i="2"/>
  <c r="AQ483" i="2"/>
  <c r="AP483" i="2"/>
  <c r="AQ426" i="2"/>
  <c r="AP426" i="2"/>
  <c r="AQ418" i="2"/>
  <c r="AO419" i="2" s="1"/>
  <c r="AP419" i="2" s="1"/>
  <c r="AP418" i="2"/>
  <c r="AQ385" i="2"/>
  <c r="AP385" i="2"/>
  <c r="AP319" i="2"/>
  <c r="AP362" i="2"/>
  <c r="AQ362" i="2"/>
  <c r="AQ433" i="2"/>
  <c r="AP433" i="2"/>
  <c r="AP199" i="2"/>
  <c r="AP142" i="2"/>
  <c r="AP187" i="2"/>
  <c r="AP210" i="2"/>
  <c r="AP262" i="2"/>
  <c r="AQ287" i="2"/>
  <c r="AT274" i="2"/>
  <c r="AP300" i="2"/>
  <c r="AQ422" i="2"/>
  <c r="AP422" i="2"/>
  <c r="AP278" i="2"/>
  <c r="AP140" i="2"/>
  <c r="AP149" i="2"/>
  <c r="AQ417" i="2"/>
  <c r="AP417" i="2"/>
  <c r="AP157" i="2"/>
  <c r="AQ141" i="2"/>
  <c r="AP163" i="2"/>
  <c r="AP303" i="2"/>
  <c r="AP360" i="2"/>
  <c r="AQ406" i="2"/>
  <c r="AP406" i="2"/>
  <c r="AP334" i="2"/>
  <c r="AQ334" i="2"/>
  <c r="AQ383" i="2"/>
  <c r="AO384" i="2" s="1"/>
  <c r="AQ384" i="2" s="1"/>
  <c r="AP383" i="2"/>
  <c r="AQ400" i="2"/>
  <c r="AO401" i="2" s="1"/>
  <c r="AQ401" i="2" s="1"/>
  <c r="AO402" i="2" s="1"/>
  <c r="AP402" i="2" s="1"/>
  <c r="AP400" i="2"/>
  <c r="AP217" i="2"/>
  <c r="AP337" i="2"/>
  <c r="AT273" i="2"/>
  <c r="AQ404" i="2"/>
  <c r="AP404" i="2"/>
  <c r="AQ431" i="2"/>
  <c r="AP431" i="2"/>
  <c r="AQ386" i="2"/>
  <c r="AP386" i="2"/>
  <c r="AQ434" i="2"/>
  <c r="AP434" i="2"/>
  <c r="AP169" i="2"/>
  <c r="AQ432" i="2"/>
  <c r="AP432" i="2"/>
  <c r="AQ387" i="2"/>
  <c r="AP387" i="2"/>
  <c r="AQ435" i="2"/>
  <c r="AP435" i="2"/>
  <c r="AQ371" i="2"/>
  <c r="AO372" i="2" s="1"/>
  <c r="AQ372" i="2" s="1"/>
  <c r="AO373" i="2" s="1"/>
  <c r="AP371" i="2"/>
  <c r="AQ353" i="2"/>
  <c r="AP353" i="2"/>
  <c r="AT352" i="2"/>
  <c r="AP153" i="2"/>
  <c r="AP183" i="2"/>
  <c r="AQ261" i="2"/>
  <c r="AP261" i="2"/>
  <c r="AQ358" i="2"/>
  <c r="AP358" i="2"/>
  <c r="AQ340" i="2"/>
  <c r="AO341" i="2" s="1"/>
  <c r="AP341" i="2" s="1"/>
  <c r="AP340" i="2"/>
  <c r="AQ326" i="2"/>
  <c r="AP326" i="2"/>
  <c r="AQ324" i="2"/>
  <c r="AP324" i="2"/>
  <c r="AQ327" i="2"/>
  <c r="AP327" i="2"/>
  <c r="AP150" i="2"/>
  <c r="AQ368" i="2"/>
  <c r="AP368" i="2"/>
  <c r="AP350" i="2"/>
  <c r="AQ350" i="2"/>
  <c r="AQ332" i="2"/>
  <c r="AP332" i="2"/>
  <c r="AP297" i="2"/>
  <c r="AP365" i="2"/>
  <c r="AQ365" i="2"/>
  <c r="AP347" i="2"/>
  <c r="AQ347" i="2"/>
  <c r="AQ329" i="2"/>
  <c r="AP329" i="2"/>
  <c r="AQ359" i="2"/>
  <c r="AP359" i="2"/>
  <c r="AQ241" i="2"/>
  <c r="AP296" i="2"/>
  <c r="AQ320" i="2"/>
  <c r="AP320" i="2"/>
  <c r="AQ375" i="2"/>
  <c r="AP375" i="2"/>
  <c r="AQ325" i="2"/>
  <c r="AP325" i="2"/>
  <c r="AT366" i="2"/>
  <c r="AQ305" i="2"/>
  <c r="AP305" i="2"/>
  <c r="AQ374" i="2"/>
  <c r="AP374" i="2"/>
  <c r="AQ307" i="2"/>
  <c r="AP307" i="2"/>
  <c r="AP304" i="2"/>
  <c r="AQ304" i="2"/>
  <c r="AP260" i="2"/>
  <c r="AQ260" i="2"/>
  <c r="AQ292" i="2"/>
  <c r="AP292" i="2"/>
  <c r="AQ323" i="2"/>
  <c r="AP323" i="2"/>
  <c r="AQ356" i="2"/>
  <c r="AP356" i="2"/>
  <c r="AQ309" i="2"/>
  <c r="AP309" i="2"/>
  <c r="AQ272" i="2"/>
  <c r="AP272" i="2"/>
  <c r="AQ284" i="2"/>
  <c r="AP284" i="2"/>
  <c r="AP218" i="2"/>
  <c r="AT202" i="2"/>
  <c r="AQ283" i="2"/>
  <c r="AP283" i="2"/>
  <c r="AP165" i="2"/>
  <c r="AQ282" i="2"/>
  <c r="AP282" i="2"/>
  <c r="AQ315" i="2"/>
  <c r="AP315" i="2"/>
  <c r="AQ267" i="2"/>
  <c r="AP267" i="2"/>
  <c r="AQ172" i="2"/>
  <c r="AP172" i="2"/>
  <c r="AQ281" i="2"/>
  <c r="AP281" i="2"/>
  <c r="AQ314" i="2"/>
  <c r="AP314" i="2"/>
  <c r="AQ266" i="2"/>
  <c r="AP266" i="2"/>
  <c r="AT287" i="2"/>
  <c r="AQ302" i="2"/>
  <c r="AP302" i="2"/>
  <c r="AQ268" i="2"/>
  <c r="AO269" i="2" s="1"/>
  <c r="AQ269" i="2" s="1"/>
  <c r="AO270" i="2" s="1"/>
  <c r="AP268" i="2"/>
  <c r="AQ201" i="2"/>
  <c r="AP201" i="2"/>
  <c r="AQ313" i="2"/>
  <c r="AP313" i="2"/>
  <c r="AP290" i="2"/>
  <c r="AQ290" i="2"/>
  <c r="AQ299" i="2"/>
  <c r="AP299" i="2"/>
  <c r="AQ312" i="2"/>
  <c r="AP312" i="2"/>
  <c r="AQ286" i="2"/>
  <c r="AP286" i="2"/>
  <c r="AP244" i="2"/>
  <c r="AQ244" i="2"/>
  <c r="AO245" i="2" s="1"/>
  <c r="AQ245" i="2" s="1"/>
  <c r="AO246" i="2" s="1"/>
  <c r="AQ263" i="2"/>
  <c r="AO264" i="2" s="1"/>
  <c r="AQ264" i="2" s="1"/>
  <c r="AO265" i="2" s="1"/>
  <c r="AP263" i="2"/>
  <c r="AQ248" i="2"/>
  <c r="AP248" i="2"/>
  <c r="AQ285" i="2"/>
  <c r="AP285" i="2"/>
  <c r="AQ298" i="2"/>
  <c r="AP298" i="2"/>
  <c r="AQ249" i="2"/>
  <c r="AP249" i="2"/>
  <c r="AQ207" i="2"/>
  <c r="AP207" i="2"/>
  <c r="AQ236" i="2"/>
  <c r="AP236" i="2"/>
  <c r="AQ209" i="2"/>
  <c r="AP209" i="2"/>
  <c r="AQ226" i="2"/>
  <c r="AO227" i="2" s="1"/>
  <c r="AP227" i="2" s="1"/>
  <c r="AP226" i="2"/>
  <c r="AQ255" i="2"/>
  <c r="AP255" i="2"/>
  <c r="AQ206" i="2"/>
  <c r="AP206" i="2"/>
  <c r="AQ235" i="2"/>
  <c r="AP235" i="2"/>
  <c r="AQ189" i="2"/>
  <c r="AP189" i="2"/>
  <c r="AQ188" i="2"/>
  <c r="AP188" i="2"/>
  <c r="AQ254" i="2"/>
  <c r="AP254" i="2"/>
  <c r="AQ205" i="2"/>
  <c r="AP205" i="2"/>
  <c r="AQ234" i="2"/>
  <c r="AP234" i="2"/>
  <c r="AT211" i="2"/>
  <c r="AQ186" i="2"/>
  <c r="AP186" i="2"/>
  <c r="AQ253" i="2"/>
  <c r="AP253" i="2"/>
  <c r="AQ204" i="2"/>
  <c r="AP204" i="2"/>
  <c r="AQ233" i="2"/>
  <c r="AP233" i="2"/>
  <c r="AQ184" i="2"/>
  <c r="AO185" i="2" s="1"/>
  <c r="AQ185" i="2" s="1"/>
  <c r="AP184" i="2"/>
  <c r="AQ242" i="2"/>
  <c r="AP242" i="2"/>
  <c r="AQ203" i="2"/>
  <c r="AP203" i="2"/>
  <c r="AQ220" i="2"/>
  <c r="AP220" i="2"/>
  <c r="AQ237" i="2"/>
  <c r="AP237" i="2"/>
  <c r="AP156" i="2"/>
  <c r="AT162" i="2"/>
  <c r="AQ251" i="2"/>
  <c r="AO252" i="2" s="1"/>
  <c r="AQ252" i="2" s="1"/>
  <c r="AP251" i="2"/>
  <c r="AQ212" i="2"/>
  <c r="AP212" i="2"/>
  <c r="AQ238" i="2"/>
  <c r="AO239" i="2" s="1"/>
  <c r="AP239" i="2" s="1"/>
  <c r="AP238" i="2"/>
  <c r="AP167" i="2"/>
  <c r="AQ167" i="2"/>
  <c r="AO168" i="2" s="1"/>
  <c r="AP168" i="2" s="1"/>
  <c r="AQ182" i="2"/>
  <c r="AP182" i="2"/>
  <c r="AQ195" i="2"/>
  <c r="AP195" i="2"/>
  <c r="AQ177" i="2"/>
  <c r="AP177" i="2"/>
  <c r="AQ194" i="2"/>
  <c r="AP194" i="2"/>
  <c r="AQ146" i="2"/>
  <c r="AP146" i="2"/>
  <c r="AQ175" i="2"/>
  <c r="AP175" i="2"/>
  <c r="AQ164" i="2"/>
  <c r="AP164" i="2"/>
  <c r="AQ192" i="2"/>
  <c r="AP192" i="2"/>
  <c r="AQ145" i="2"/>
  <c r="AP145" i="2"/>
  <c r="AQ174" i="2"/>
  <c r="AP174" i="2"/>
  <c r="AQ147" i="2"/>
  <c r="AP147" i="2"/>
  <c r="AQ193" i="2"/>
  <c r="AP193" i="2"/>
  <c r="AQ152" i="2"/>
  <c r="AP152" i="2"/>
  <c r="AQ191" i="2"/>
  <c r="AP191" i="2"/>
  <c r="AQ144" i="2"/>
  <c r="AP144" i="2"/>
  <c r="AQ173" i="2"/>
  <c r="AP173" i="2"/>
  <c r="AQ176" i="2"/>
  <c r="AP176" i="2"/>
  <c r="AQ178" i="2"/>
  <c r="AO179" i="2" s="1"/>
  <c r="AP179" i="2" s="1"/>
  <c r="AP178" i="2"/>
  <c r="AQ143" i="2"/>
  <c r="AP143" i="2"/>
  <c r="AQ160" i="2"/>
  <c r="AO161" i="2" s="1"/>
  <c r="AQ161" i="2" s="1"/>
  <c r="AP160" i="2"/>
  <c r="AP170" i="2"/>
  <c r="AQ170" i="2"/>
  <c r="AP136" i="2"/>
  <c r="AQ136" i="2"/>
  <c r="AO137" i="2" s="1"/>
  <c r="AQ137" i="2" s="1"/>
  <c r="AQ129" i="2"/>
  <c r="AP129" i="2"/>
  <c r="AQ124" i="2"/>
  <c r="AP124" i="2"/>
  <c r="AQ128" i="2"/>
  <c r="AP128" i="2"/>
  <c r="AQ127" i="2"/>
  <c r="AP127" i="2"/>
  <c r="AQ126" i="2"/>
  <c r="AP126" i="2"/>
  <c r="AQ125" i="2"/>
  <c r="AP125" i="2"/>
  <c r="AQ123" i="2"/>
  <c r="AP123" i="2"/>
  <c r="AQ122" i="2"/>
  <c r="AP122" i="2"/>
  <c r="AQ121" i="2"/>
  <c r="AP121" i="2"/>
  <c r="AQ120" i="2"/>
  <c r="AP120" i="2"/>
  <c r="AQ119" i="2"/>
  <c r="AP119" i="2"/>
  <c r="AP106" i="2"/>
  <c r="AQ111" i="2"/>
  <c r="AP111" i="2"/>
  <c r="AQ110" i="2"/>
  <c r="AP110" i="2"/>
  <c r="AQ109" i="2"/>
  <c r="AP109" i="2"/>
  <c r="AQ108" i="2"/>
  <c r="AP108" i="2"/>
  <c r="AQ107" i="2"/>
  <c r="AP107" i="2"/>
  <c r="AP112" i="2"/>
  <c r="AQ116" i="2"/>
  <c r="AP116" i="2"/>
  <c r="AQ115" i="2"/>
  <c r="AP115" i="2"/>
  <c r="AQ114" i="2"/>
  <c r="AP114" i="2"/>
  <c r="AQ113" i="2"/>
  <c r="AP113" i="2"/>
  <c r="AQ117" i="2"/>
  <c r="AP117" i="2"/>
  <c r="D40" i="2"/>
  <c r="AR13" i="21" l="1"/>
  <c r="AD78" i="21"/>
  <c r="P142" i="21"/>
  <c r="AQ419" i="2"/>
  <c r="AR77" i="21"/>
  <c r="AT250" i="2"/>
  <c r="AQ82" i="21"/>
  <c r="CQ50" i="21"/>
  <c r="BJ13" i="21"/>
  <c r="CB13" i="21"/>
  <c r="AV78" i="21"/>
  <c r="BN78" i="21"/>
  <c r="BP110" i="21"/>
  <c r="AH142" i="21"/>
  <c r="AT158" i="2"/>
  <c r="Z13" i="21"/>
  <c r="AT46" i="21"/>
  <c r="CD46" i="21"/>
  <c r="CF78" i="21"/>
  <c r="CH110" i="21"/>
  <c r="AQ21" i="21"/>
  <c r="BW18" i="21"/>
  <c r="K147" i="21"/>
  <c r="AT243" i="2"/>
  <c r="BE18" i="21"/>
  <c r="CC114" i="21"/>
  <c r="AT301" i="2"/>
  <c r="BS243" i="2"/>
  <c r="CJ115" i="21"/>
  <c r="AM18" i="21"/>
  <c r="BY50" i="21"/>
  <c r="AA114" i="21"/>
  <c r="CE147" i="21"/>
  <c r="AT590" i="2"/>
  <c r="W50" i="21"/>
  <c r="CS82" i="21"/>
  <c r="AC147" i="21"/>
  <c r="CI32" i="21"/>
  <c r="BG97" i="21"/>
  <c r="AT19" i="21"/>
  <c r="CO18" i="21"/>
  <c r="BG50" i="21"/>
  <c r="Y82" i="21"/>
  <c r="AS114" i="21"/>
  <c r="CU114" i="21"/>
  <c r="BM147" i="21"/>
  <c r="AT154" i="2"/>
  <c r="AT511" i="2"/>
  <c r="BS489" i="2"/>
  <c r="CO128" i="21"/>
  <c r="U18" i="21"/>
  <c r="AO50" i="21"/>
  <c r="BI82" i="21"/>
  <c r="CA82" i="21"/>
  <c r="BK114" i="21"/>
  <c r="S33" i="21"/>
  <c r="BS64" i="21"/>
  <c r="CQ160" i="21"/>
  <c r="AQ257" i="2"/>
  <c r="AO258" i="2" s="1"/>
  <c r="AQ258" i="2" s="1"/>
  <c r="CK64" i="21"/>
  <c r="BH45" i="21"/>
  <c r="CD110" i="21"/>
  <c r="AN13" i="21"/>
  <c r="BL110" i="21"/>
  <c r="AG32" i="21"/>
  <c r="BE128" i="21"/>
  <c r="BS590" i="2"/>
  <c r="CR45" i="21"/>
  <c r="AE118" i="21"/>
  <c r="L102" i="21"/>
  <c r="BK53" i="21"/>
  <c r="BJ37" i="21"/>
  <c r="CI150" i="21"/>
  <c r="AX134" i="21"/>
  <c r="AC86" i="21"/>
  <c r="BN102" i="21"/>
  <c r="CA21" i="21"/>
  <c r="O150" i="21"/>
  <c r="AT70" i="21"/>
  <c r="AH166" i="21"/>
  <c r="AA53" i="21"/>
  <c r="BM86" i="21"/>
  <c r="AY150" i="21"/>
  <c r="CB37" i="21"/>
  <c r="CD70" i="21"/>
  <c r="BP134" i="21"/>
  <c r="CS21" i="21"/>
  <c r="CU53" i="21"/>
  <c r="BO118" i="21"/>
  <c r="AB70" i="21"/>
  <c r="N134" i="21"/>
  <c r="BR166" i="21"/>
  <c r="AP275" i="2"/>
  <c r="CA148" i="21" s="1"/>
  <c r="AP276" i="2"/>
  <c r="AY32" i="21"/>
  <c r="AK96" i="21"/>
  <c r="W160" i="21"/>
  <c r="CP13" i="21"/>
  <c r="CB77" i="21"/>
  <c r="AD142" i="21"/>
  <c r="Q64" i="21"/>
  <c r="CM96" i="21"/>
  <c r="BG160" i="21"/>
  <c r="BZ45" i="21"/>
  <c r="J110" i="21"/>
  <c r="AV142" i="21"/>
  <c r="BI21" i="21"/>
  <c r="AS53" i="21"/>
  <c r="CE86" i="21"/>
  <c r="AW118" i="21"/>
  <c r="CG118" i="21"/>
  <c r="BQ150" i="21"/>
  <c r="AR37" i="21"/>
  <c r="CT37" i="21"/>
  <c r="BL70" i="21"/>
  <c r="AV102" i="21"/>
  <c r="AF134" i="21"/>
  <c r="P166" i="21"/>
  <c r="CJ166" i="21"/>
  <c r="Y21" i="21"/>
  <c r="K86" i="21"/>
  <c r="CC53" i="21"/>
  <c r="AU86" i="21"/>
  <c r="M118" i="21"/>
  <c r="AG150" i="21"/>
  <c r="Z37" i="21"/>
  <c r="J70" i="21"/>
  <c r="AD102" i="21"/>
  <c r="CF102" i="21"/>
  <c r="CH134" i="21"/>
  <c r="BS511" i="2"/>
  <c r="O32" i="21"/>
  <c r="BQ32" i="21"/>
  <c r="BC96" i="21"/>
  <c r="BU96" i="21"/>
  <c r="AM128" i="21"/>
  <c r="AO160" i="21"/>
  <c r="BF13" i="21"/>
  <c r="X45" i="21"/>
  <c r="Z77" i="21"/>
  <c r="CT77" i="21"/>
  <c r="AT110" i="21"/>
  <c r="BN142" i="21"/>
  <c r="BU33" i="21"/>
  <c r="AT489" i="2"/>
  <c r="BS154" i="2"/>
  <c r="AI64" i="21"/>
  <c r="BA64" i="21"/>
  <c r="S96" i="21"/>
  <c r="U128" i="21"/>
  <c r="BW128" i="21"/>
  <c r="AF83" i="21"/>
  <c r="V13" i="21"/>
  <c r="BX13" i="21"/>
  <c r="AP45" i="21"/>
  <c r="BJ77" i="21"/>
  <c r="AB110" i="21"/>
  <c r="L142" i="21"/>
  <c r="BE65" i="21"/>
  <c r="CM98" i="21"/>
  <c r="BK161" i="21"/>
  <c r="AP533" i="2"/>
  <c r="AE163" i="21" s="1"/>
  <c r="U130" i="21"/>
  <c r="AK33" i="21"/>
  <c r="BC33" i="21"/>
  <c r="W97" i="21"/>
  <c r="Y129" i="21"/>
  <c r="BY97" i="21"/>
  <c r="AM65" i="21"/>
  <c r="AQ129" i="21"/>
  <c r="AA161" i="21"/>
  <c r="BW65" i="21"/>
  <c r="AO97" i="21"/>
  <c r="CC161" i="21"/>
  <c r="U65" i="21"/>
  <c r="CQ97" i="21"/>
  <c r="CM33" i="21"/>
  <c r="CO65" i="21"/>
  <c r="AS161" i="21"/>
  <c r="CS129" i="21"/>
  <c r="CA129" i="21"/>
  <c r="BI129" i="21"/>
  <c r="CC68" i="21"/>
  <c r="BG162" i="21"/>
  <c r="BY162" i="21"/>
  <c r="AS228" i="2"/>
  <c r="AS229" i="2" s="1"/>
  <c r="CI34" i="21"/>
  <c r="Q66" i="21"/>
  <c r="AM130" i="21"/>
  <c r="AG34" i="21"/>
  <c r="S98" i="21"/>
  <c r="BE130" i="21"/>
  <c r="BS525" i="2"/>
  <c r="AT525" i="2"/>
  <c r="AY34" i="21"/>
  <c r="CK66" i="21"/>
  <c r="CO130" i="21"/>
  <c r="BA66" i="21"/>
  <c r="BS66" i="21"/>
  <c r="CQ162" i="21"/>
  <c r="BQ34" i="21"/>
  <c r="BC98" i="21"/>
  <c r="BW130" i="21"/>
  <c r="AP443" i="2"/>
  <c r="AW158" i="21" s="1"/>
  <c r="O34" i="21"/>
  <c r="AK98" i="21"/>
  <c r="W162" i="21"/>
  <c r="AP485" i="2"/>
  <c r="BU160" i="21" s="1"/>
  <c r="AI66" i="21"/>
  <c r="BU98" i="21"/>
  <c r="CF36" i="21"/>
  <c r="BR100" i="21"/>
  <c r="CN164" i="21"/>
  <c r="AP165" i="21"/>
  <c r="AS270" i="2"/>
  <c r="AR270" i="2" s="1"/>
  <c r="AE133" i="21"/>
  <c r="T65" i="21"/>
  <c r="CI165" i="21"/>
  <c r="BX97" i="21"/>
  <c r="BJ161" i="21"/>
  <c r="BT69" i="21"/>
  <c r="BV101" i="21"/>
  <c r="CS36" i="21"/>
  <c r="AT558" i="2"/>
  <c r="N68" i="21"/>
  <c r="AZ100" i="21"/>
  <c r="CL132" i="21"/>
  <c r="BN36" i="21"/>
  <c r="AH100" i="21"/>
  <c r="T164" i="21"/>
  <c r="AF68" i="21"/>
  <c r="CJ100" i="21"/>
  <c r="AL164" i="21"/>
  <c r="AX68" i="21"/>
  <c r="R132" i="21"/>
  <c r="BD164" i="21"/>
  <c r="AV36" i="21"/>
  <c r="BP68" i="21"/>
  <c r="AJ132" i="21"/>
  <c r="BV164" i="21"/>
  <c r="AD36" i="21"/>
  <c r="CH68" i="21"/>
  <c r="BB132" i="21"/>
  <c r="BS558" i="2"/>
  <c r="L36" i="21"/>
  <c r="P100" i="21"/>
  <c r="AT510" i="2"/>
  <c r="AJ69" i="21"/>
  <c r="V133" i="21"/>
  <c r="BZ165" i="21"/>
  <c r="AL65" i="21"/>
  <c r="CP97" i="21"/>
  <c r="AR161" i="21"/>
  <c r="BS580" i="2"/>
  <c r="BS510" i="2"/>
  <c r="P37" i="21"/>
  <c r="BB69" i="21"/>
  <c r="BF133" i="21"/>
  <c r="CR165" i="21"/>
  <c r="BD65" i="21"/>
  <c r="X129" i="21"/>
  <c r="CB161" i="21"/>
  <c r="AT580" i="2"/>
  <c r="R69" i="21"/>
  <c r="CL69" i="21"/>
  <c r="AN133" i="21"/>
  <c r="AJ33" i="21"/>
  <c r="BV65" i="21"/>
  <c r="AP129" i="21"/>
  <c r="CT161" i="21"/>
  <c r="AH37" i="21"/>
  <c r="T101" i="21"/>
  <c r="BH165" i="21"/>
  <c r="BB33" i="21"/>
  <c r="V97" i="21"/>
  <c r="BZ129" i="21"/>
  <c r="AZ37" i="21"/>
  <c r="AL101" i="21"/>
  <c r="BX133" i="21"/>
  <c r="R33" i="21"/>
  <c r="CN65" i="21"/>
  <c r="BH129" i="21"/>
  <c r="BR37" i="21"/>
  <c r="BD101" i="21"/>
  <c r="CP133" i="21"/>
  <c r="BT33" i="21"/>
  <c r="AN97" i="21"/>
  <c r="CR129" i="21"/>
  <c r="CJ37" i="21"/>
  <c r="CN101" i="21"/>
  <c r="CL33" i="21"/>
  <c r="BF97" i="21"/>
  <c r="BL19" i="21"/>
  <c r="AX83" i="21"/>
  <c r="R147" i="21"/>
  <c r="CD19" i="21"/>
  <c r="BP83" i="21"/>
  <c r="AJ147" i="21"/>
  <c r="L51" i="21"/>
  <c r="CH83" i="21"/>
  <c r="BB147" i="21"/>
  <c r="AD51" i="21"/>
  <c r="P115" i="21"/>
  <c r="BT147" i="21"/>
  <c r="AB19" i="21"/>
  <c r="BN51" i="21"/>
  <c r="BR115" i="21"/>
  <c r="CL147" i="21"/>
  <c r="AV51" i="21"/>
  <c r="CF51" i="21"/>
  <c r="AH115" i="21"/>
  <c r="BS250" i="2"/>
  <c r="J19" i="21"/>
  <c r="N83" i="21"/>
  <c r="Y36" i="21"/>
  <c r="CU68" i="21"/>
  <c r="AW133" i="21"/>
  <c r="BS571" i="2"/>
  <c r="AS276" i="2"/>
  <c r="AR276" i="2" s="1"/>
  <c r="CA36" i="21"/>
  <c r="K101" i="21"/>
  <c r="CG133" i="21"/>
  <c r="AQ36" i="21"/>
  <c r="AC101" i="21"/>
  <c r="BO133" i="21"/>
  <c r="BI36" i="21"/>
  <c r="AU101" i="21"/>
  <c r="O165" i="21"/>
  <c r="AA68" i="21"/>
  <c r="BM101" i="21"/>
  <c r="AG165" i="21"/>
  <c r="AT571" i="2"/>
  <c r="AS68" i="21"/>
  <c r="CE101" i="21"/>
  <c r="AY165" i="21"/>
  <c r="AS246" i="2"/>
  <c r="AR246" i="2" s="1"/>
  <c r="BK68" i="21"/>
  <c r="M133" i="21"/>
  <c r="BJ113" i="21"/>
  <c r="AT224" i="2"/>
  <c r="CB113" i="21"/>
  <c r="T17" i="21"/>
  <c r="CT113" i="21"/>
  <c r="AL17" i="21"/>
  <c r="CD146" i="21"/>
  <c r="AP81" i="21"/>
  <c r="V49" i="21"/>
  <c r="BS224" i="2"/>
  <c r="BX49" i="21"/>
  <c r="CP49" i="21"/>
  <c r="BD17" i="21"/>
  <c r="BH81" i="21"/>
  <c r="AR113" i="21"/>
  <c r="BV17" i="21"/>
  <c r="X81" i="21"/>
  <c r="AB146" i="21"/>
  <c r="CN17" i="21"/>
  <c r="BZ81" i="21"/>
  <c r="J146" i="21"/>
  <c r="AN49" i="21"/>
  <c r="Z113" i="21"/>
  <c r="BL146" i="21"/>
  <c r="BF49" i="21"/>
  <c r="CR81" i="21"/>
  <c r="BS597" i="2"/>
  <c r="CQ109" i="21"/>
  <c r="BY109" i="21"/>
  <c r="BG109" i="21"/>
  <c r="W109" i="21"/>
  <c r="AO109" i="21"/>
  <c r="BW77" i="21"/>
  <c r="BE77" i="21"/>
  <c r="CO77" i="21"/>
  <c r="AM77" i="21"/>
  <c r="U77" i="21"/>
  <c r="CM45" i="21"/>
  <c r="BC45" i="21"/>
  <c r="AK45" i="21"/>
  <c r="BU45" i="21"/>
  <c r="S45" i="21"/>
  <c r="BS13" i="21"/>
  <c r="BA13" i="21"/>
  <c r="CK13" i="21"/>
  <c r="Q13" i="21"/>
  <c r="AI13" i="21"/>
  <c r="CP163" i="21"/>
  <c r="BX163" i="21"/>
  <c r="BF163" i="21"/>
  <c r="AN163" i="21"/>
  <c r="V163" i="21"/>
  <c r="BV131" i="21"/>
  <c r="CN131" i="21"/>
  <c r="BD131" i="21"/>
  <c r="AL131" i="21"/>
  <c r="CL99" i="21"/>
  <c r="AJ99" i="21"/>
  <c r="BT99" i="21"/>
  <c r="BB99" i="21"/>
  <c r="T131" i="21"/>
  <c r="R99" i="21"/>
  <c r="CJ67" i="21"/>
  <c r="BR67" i="21"/>
  <c r="AH67" i="21"/>
  <c r="P67" i="21"/>
  <c r="AZ67" i="21"/>
  <c r="N35" i="21"/>
  <c r="BP35" i="21"/>
  <c r="AF35" i="21"/>
  <c r="AX35" i="21"/>
  <c r="CH35" i="21"/>
  <c r="CJ156" i="21"/>
  <c r="BR156" i="21"/>
  <c r="AZ156" i="21"/>
  <c r="P156" i="21"/>
  <c r="AH156" i="21"/>
  <c r="CH124" i="21"/>
  <c r="BP124" i="21"/>
  <c r="AX124" i="21"/>
  <c r="N124" i="21"/>
  <c r="AF124" i="21"/>
  <c r="BN92" i="21"/>
  <c r="AD92" i="21"/>
  <c r="CF92" i="21"/>
  <c r="AV92" i="21"/>
  <c r="L92" i="21"/>
  <c r="BL60" i="21"/>
  <c r="AT60" i="21"/>
  <c r="AB60" i="21"/>
  <c r="CD60" i="21"/>
  <c r="CT27" i="21"/>
  <c r="BJ27" i="21"/>
  <c r="AR27" i="21"/>
  <c r="J60" i="21"/>
  <c r="CB27" i="21"/>
  <c r="Z27" i="21"/>
  <c r="CN108" i="21"/>
  <c r="BV108" i="21"/>
  <c r="T108" i="21"/>
  <c r="BD108" i="21"/>
  <c r="AL108" i="21"/>
  <c r="CL76" i="21"/>
  <c r="BT76" i="21"/>
  <c r="BB76" i="21"/>
  <c r="CJ44" i="21"/>
  <c r="AJ76" i="21"/>
  <c r="R76" i="21"/>
  <c r="BR44" i="21"/>
  <c r="AZ44" i="21"/>
  <c r="P44" i="21"/>
  <c r="CH12" i="21"/>
  <c r="AH44" i="21"/>
  <c r="AX12" i="21"/>
  <c r="AF12" i="21"/>
  <c r="N12" i="21"/>
  <c r="BP12" i="21"/>
  <c r="CL143" i="21"/>
  <c r="BT143" i="21"/>
  <c r="AJ143" i="21"/>
  <c r="BB143" i="21"/>
  <c r="BR111" i="21"/>
  <c r="CJ111" i="21"/>
  <c r="R143" i="21"/>
  <c r="AZ111" i="21"/>
  <c r="AH111" i="21"/>
  <c r="P111" i="21"/>
  <c r="CH79" i="21"/>
  <c r="AF79" i="21"/>
  <c r="N79" i="21"/>
  <c r="AX79" i="21"/>
  <c r="BP79" i="21"/>
  <c r="BN47" i="21"/>
  <c r="AV47" i="21"/>
  <c r="AD47" i="21"/>
  <c r="CF47" i="21"/>
  <c r="CD15" i="21"/>
  <c r="L47" i="21"/>
  <c r="BL15" i="21"/>
  <c r="AB15" i="21"/>
  <c r="AT15" i="21"/>
  <c r="J15" i="21"/>
  <c r="BP143" i="21"/>
  <c r="CH143" i="21"/>
  <c r="AX143" i="21"/>
  <c r="AF143" i="21"/>
  <c r="N143" i="21"/>
  <c r="CF111" i="21"/>
  <c r="BN111" i="21"/>
  <c r="AV111" i="21"/>
  <c r="AD111" i="21"/>
  <c r="L111" i="21"/>
  <c r="CD79" i="21"/>
  <c r="AT79" i="21"/>
  <c r="AB79" i="21"/>
  <c r="J79" i="21"/>
  <c r="BL79" i="21"/>
  <c r="CT46" i="21"/>
  <c r="BJ46" i="21"/>
  <c r="AR46" i="21"/>
  <c r="Z46" i="21"/>
  <c r="CB46" i="21"/>
  <c r="BH14" i="21"/>
  <c r="BZ14" i="21"/>
  <c r="X14" i="21"/>
  <c r="AP14" i="21"/>
  <c r="CR14" i="21"/>
  <c r="CD144" i="21"/>
  <c r="BL144" i="21"/>
  <c r="AT144" i="21"/>
  <c r="J144" i="21"/>
  <c r="CT111" i="21"/>
  <c r="AB144" i="21"/>
  <c r="CB111" i="21"/>
  <c r="BJ111" i="21"/>
  <c r="AR111" i="21"/>
  <c r="Z111" i="21"/>
  <c r="CR79" i="21"/>
  <c r="BZ79" i="21"/>
  <c r="BH79" i="21"/>
  <c r="AP79" i="21"/>
  <c r="X79" i="21"/>
  <c r="CP47" i="21"/>
  <c r="BX47" i="21"/>
  <c r="BF47" i="21"/>
  <c r="AN47" i="21"/>
  <c r="CN15" i="21"/>
  <c r="V47" i="21"/>
  <c r="BV15" i="21"/>
  <c r="T15" i="21"/>
  <c r="BD15" i="21"/>
  <c r="AL15" i="21"/>
  <c r="CN75" i="21"/>
  <c r="BV75" i="21"/>
  <c r="BD75" i="21"/>
  <c r="AL75" i="21"/>
  <c r="T75" i="21"/>
  <c r="CL43" i="21"/>
  <c r="BT43" i="21"/>
  <c r="BB43" i="21"/>
  <c r="AJ43" i="21"/>
  <c r="CJ11" i="21"/>
  <c r="R43" i="21"/>
  <c r="AH11" i="21"/>
  <c r="AZ11" i="21"/>
  <c r="BR11" i="21"/>
  <c r="P11" i="21"/>
  <c r="CJ145" i="21"/>
  <c r="BR145" i="21"/>
  <c r="AH145" i="21"/>
  <c r="AZ145" i="21"/>
  <c r="P145" i="21"/>
  <c r="CH113" i="21"/>
  <c r="BP113" i="21"/>
  <c r="AX113" i="21"/>
  <c r="AF113" i="21"/>
  <c r="N113" i="21"/>
  <c r="BN81" i="21"/>
  <c r="CF81" i="21"/>
  <c r="AD81" i="21"/>
  <c r="L81" i="21"/>
  <c r="AV81" i="21"/>
  <c r="CD49" i="21"/>
  <c r="AT49" i="21"/>
  <c r="AB49" i="21"/>
  <c r="BL49" i="21"/>
  <c r="CB16" i="21"/>
  <c r="CT16" i="21"/>
  <c r="J49" i="21"/>
  <c r="BJ16" i="21"/>
  <c r="Z16" i="21"/>
  <c r="AR16" i="21"/>
  <c r="CP145" i="21"/>
  <c r="BX145" i="21"/>
  <c r="BF145" i="21"/>
  <c r="AN145" i="21"/>
  <c r="V145" i="21"/>
  <c r="BV113" i="21"/>
  <c r="CN113" i="21"/>
  <c r="BD113" i="21"/>
  <c r="T113" i="21"/>
  <c r="CL81" i="21"/>
  <c r="AJ81" i="21"/>
  <c r="R81" i="21"/>
  <c r="CJ49" i="21"/>
  <c r="BB81" i="21"/>
  <c r="BR49" i="21"/>
  <c r="BT81" i="21"/>
  <c r="AL113" i="21"/>
  <c r="AZ49" i="21"/>
  <c r="AH49" i="21"/>
  <c r="P49" i="21"/>
  <c r="BP17" i="21"/>
  <c r="AX17" i="21"/>
  <c r="AF17" i="21"/>
  <c r="CH17" i="21"/>
  <c r="N17" i="21"/>
  <c r="CF145" i="21"/>
  <c r="BN145" i="21"/>
  <c r="AD145" i="21"/>
  <c r="L145" i="21"/>
  <c r="CD113" i="21"/>
  <c r="BL113" i="21"/>
  <c r="AV145" i="21"/>
  <c r="AT113" i="21"/>
  <c r="AB113" i="21"/>
  <c r="J113" i="21"/>
  <c r="CB80" i="21"/>
  <c r="BJ80" i="21"/>
  <c r="AR80" i="21"/>
  <c r="Z80" i="21"/>
  <c r="CT80" i="21"/>
  <c r="CR48" i="21"/>
  <c r="BH48" i="21"/>
  <c r="AP48" i="21"/>
  <c r="BZ48" i="21"/>
  <c r="X48" i="21"/>
  <c r="BX16" i="21"/>
  <c r="BF16" i="21"/>
  <c r="CP16" i="21"/>
  <c r="AN16" i="21"/>
  <c r="V16" i="21"/>
  <c r="CS158" i="21"/>
  <c r="CA158" i="21"/>
  <c r="BI158" i="21"/>
  <c r="AQ158" i="21"/>
  <c r="Y158" i="21"/>
  <c r="CQ126" i="21"/>
  <c r="BY126" i="21"/>
  <c r="AO126" i="21"/>
  <c r="W126" i="21"/>
  <c r="BG126" i="21"/>
  <c r="CO94" i="21"/>
  <c r="BE94" i="21"/>
  <c r="AM94" i="21"/>
  <c r="U94" i="21"/>
  <c r="CM62" i="21"/>
  <c r="BW94" i="21"/>
  <c r="BU62" i="21"/>
  <c r="BC62" i="21"/>
  <c r="S62" i="21"/>
  <c r="BS30" i="21"/>
  <c r="AK62" i="21"/>
  <c r="CK30" i="21"/>
  <c r="BA30" i="21"/>
  <c r="AI30" i="21"/>
  <c r="Q30" i="21"/>
  <c r="CJ163" i="21"/>
  <c r="BR163" i="21"/>
  <c r="AZ163" i="21"/>
  <c r="AH163" i="21"/>
  <c r="P163" i="21"/>
  <c r="BP131" i="21"/>
  <c r="CH131" i="21"/>
  <c r="AX131" i="21"/>
  <c r="AF131" i="21"/>
  <c r="N131" i="21"/>
  <c r="CF99" i="21"/>
  <c r="AD99" i="21"/>
  <c r="L99" i="21"/>
  <c r="BN99" i="21"/>
  <c r="AV99" i="21"/>
  <c r="CD67" i="21"/>
  <c r="BL67" i="21"/>
  <c r="AB67" i="21"/>
  <c r="J67" i="21"/>
  <c r="CB34" i="21"/>
  <c r="AT67" i="21"/>
  <c r="CT34" i="21"/>
  <c r="AR34" i="21"/>
  <c r="BJ34" i="21"/>
  <c r="Z34" i="21"/>
  <c r="CT149" i="21"/>
  <c r="AR149" i="21"/>
  <c r="CB149" i="21"/>
  <c r="BJ149" i="21"/>
  <c r="Z149" i="21"/>
  <c r="CR117" i="21"/>
  <c r="BZ117" i="21"/>
  <c r="BH117" i="21"/>
  <c r="AP117" i="21"/>
  <c r="X117" i="21"/>
  <c r="AN85" i="21"/>
  <c r="V85" i="21"/>
  <c r="CN53" i="21"/>
  <c r="BF85" i="21"/>
  <c r="BV53" i="21"/>
  <c r="CP85" i="21"/>
  <c r="BD53" i="21"/>
  <c r="AL53" i="21"/>
  <c r="BX85" i="21"/>
  <c r="T53" i="21"/>
  <c r="BT21" i="21"/>
  <c r="AJ21" i="21"/>
  <c r="R21" i="21"/>
  <c r="CL21" i="21"/>
  <c r="BB21" i="21"/>
  <c r="AC146" i="21"/>
  <c r="BM146" i="21"/>
  <c r="CU113" i="21"/>
  <c r="AU146" i="21"/>
  <c r="CE146" i="21"/>
  <c r="K146" i="21"/>
  <c r="CC113" i="21"/>
  <c r="BK113" i="21"/>
  <c r="AA113" i="21"/>
  <c r="AS113" i="21"/>
  <c r="CA81" i="21"/>
  <c r="BI81" i="21"/>
  <c r="CS81" i="21"/>
  <c r="AQ81" i="21"/>
  <c r="Y81" i="21"/>
  <c r="CQ49" i="21"/>
  <c r="BY49" i="21"/>
  <c r="BG49" i="21"/>
  <c r="AO49" i="21"/>
  <c r="W49" i="21"/>
  <c r="BW17" i="21"/>
  <c r="BE17" i="21"/>
  <c r="CO17" i="21"/>
  <c r="U17" i="21"/>
  <c r="AM17" i="21"/>
  <c r="CI166" i="21"/>
  <c r="BQ166" i="21"/>
  <c r="AY166" i="21"/>
  <c r="AG166" i="21"/>
  <c r="O166" i="21"/>
  <c r="CG134" i="21"/>
  <c r="BO134" i="21"/>
  <c r="AW134" i="21"/>
  <c r="M134" i="21"/>
  <c r="AE134" i="21"/>
  <c r="CE102" i="21"/>
  <c r="BM102" i="21"/>
  <c r="AU102" i="21"/>
  <c r="AC102" i="21"/>
  <c r="K102" i="21"/>
  <c r="CU69" i="21"/>
  <c r="BK69" i="21"/>
  <c r="AS69" i="21"/>
  <c r="AA69" i="21"/>
  <c r="CC69" i="21"/>
  <c r="BI37" i="21"/>
  <c r="CA37" i="21"/>
  <c r="AQ37" i="21"/>
  <c r="Y37" i="21"/>
  <c r="CS37" i="21"/>
  <c r="CP155" i="21"/>
  <c r="BX155" i="21"/>
  <c r="AN155" i="21"/>
  <c r="BF155" i="21"/>
  <c r="CN123" i="21"/>
  <c r="BV123" i="21"/>
  <c r="BD123" i="21"/>
  <c r="V155" i="21"/>
  <c r="AL123" i="21"/>
  <c r="T123" i="21"/>
  <c r="CL91" i="21"/>
  <c r="AJ91" i="21"/>
  <c r="BT91" i="21"/>
  <c r="BB91" i="21"/>
  <c r="R91" i="21"/>
  <c r="CJ59" i="21"/>
  <c r="BR59" i="21"/>
  <c r="P59" i="21"/>
  <c r="AZ59" i="21"/>
  <c r="AH59" i="21"/>
  <c r="AF27" i="21"/>
  <c r="N27" i="21"/>
  <c r="CH27" i="21"/>
  <c r="AX27" i="21"/>
  <c r="BP27" i="21"/>
  <c r="CM166" i="21"/>
  <c r="BU166" i="21"/>
  <c r="AK166" i="21"/>
  <c r="BC166" i="21"/>
  <c r="S166" i="21"/>
  <c r="BS134" i="21"/>
  <c r="CK134" i="21"/>
  <c r="BA134" i="21"/>
  <c r="AI134" i="21"/>
  <c r="Q134" i="21"/>
  <c r="CI102" i="21"/>
  <c r="BQ102" i="21"/>
  <c r="AY102" i="21"/>
  <c r="AG102" i="21"/>
  <c r="BO70" i="21"/>
  <c r="AW70" i="21"/>
  <c r="AE70" i="21"/>
  <c r="O102" i="21"/>
  <c r="CG70" i="21"/>
  <c r="BM38" i="21"/>
  <c r="K38" i="21"/>
  <c r="M70" i="21"/>
  <c r="AU38" i="21"/>
  <c r="CE38" i="21"/>
  <c r="AC38" i="21"/>
  <c r="BL158" i="21"/>
  <c r="CD158" i="21"/>
  <c r="AT158" i="21"/>
  <c r="J158" i="21"/>
  <c r="CT125" i="21"/>
  <c r="AB158" i="21"/>
  <c r="BJ125" i="21"/>
  <c r="CB125" i="21"/>
  <c r="AR125" i="21"/>
  <c r="CR93" i="21"/>
  <c r="Z125" i="21"/>
  <c r="BH93" i="21"/>
  <c r="AP93" i="21"/>
  <c r="X93" i="21"/>
  <c r="BZ93" i="21"/>
  <c r="BX61" i="21"/>
  <c r="V61" i="21"/>
  <c r="CP61" i="21"/>
  <c r="AN61" i="21"/>
  <c r="BF61" i="21"/>
  <c r="BV29" i="21"/>
  <c r="CN29" i="21"/>
  <c r="BD29" i="21"/>
  <c r="T29" i="21"/>
  <c r="AL29" i="21"/>
  <c r="CQ166" i="21"/>
  <c r="BY166" i="21"/>
  <c r="BG166" i="21"/>
  <c r="AO166" i="21"/>
  <c r="W166" i="21"/>
  <c r="CO134" i="21"/>
  <c r="BW134" i="21"/>
  <c r="AM134" i="21"/>
  <c r="BE134" i="21"/>
  <c r="U134" i="21"/>
  <c r="BU102" i="21"/>
  <c r="CM102" i="21"/>
  <c r="BC102" i="21"/>
  <c r="AK102" i="21"/>
  <c r="S102" i="21"/>
  <c r="CK70" i="21"/>
  <c r="BS70" i="21"/>
  <c r="BA70" i="21"/>
  <c r="AI70" i="21"/>
  <c r="BQ38" i="21"/>
  <c r="AY38" i="21"/>
  <c r="AG38" i="21"/>
  <c r="Q70" i="21"/>
  <c r="O38" i="21"/>
  <c r="CI38" i="21"/>
  <c r="J108" i="21"/>
  <c r="CD108" i="21"/>
  <c r="BL108" i="21"/>
  <c r="AT108" i="21"/>
  <c r="AB108" i="21"/>
  <c r="CT75" i="21"/>
  <c r="CB75" i="21"/>
  <c r="AR75" i="21"/>
  <c r="Z75" i="21"/>
  <c r="BJ75" i="21"/>
  <c r="CR43" i="21"/>
  <c r="BZ43" i="21"/>
  <c r="BH43" i="21"/>
  <c r="X43" i="21"/>
  <c r="AP43" i="21"/>
  <c r="CP11" i="21"/>
  <c r="V11" i="21"/>
  <c r="AN11" i="21"/>
  <c r="BX11" i="21"/>
  <c r="BF11" i="21"/>
  <c r="CC108" i="21"/>
  <c r="CU108" i="21"/>
  <c r="BK108" i="21"/>
  <c r="AS108" i="21"/>
  <c r="AA108" i="21"/>
  <c r="CS76" i="21"/>
  <c r="AQ76" i="21"/>
  <c r="Y76" i="21"/>
  <c r="CA76" i="21"/>
  <c r="BI76" i="21"/>
  <c r="CQ44" i="21"/>
  <c r="BY44" i="21"/>
  <c r="AO44" i="21"/>
  <c r="W44" i="21"/>
  <c r="BG44" i="21"/>
  <c r="CO12" i="21"/>
  <c r="AM12" i="21"/>
  <c r="BW12" i="21"/>
  <c r="U12" i="21"/>
  <c r="BE12" i="21"/>
  <c r="CO109" i="21"/>
  <c r="BW109" i="21"/>
  <c r="AM109" i="21"/>
  <c r="CM77" i="21"/>
  <c r="BE109" i="21"/>
  <c r="U109" i="21"/>
  <c r="BU77" i="21"/>
  <c r="BC77" i="21"/>
  <c r="AK77" i="21"/>
  <c r="BS45" i="21"/>
  <c r="BA45" i="21"/>
  <c r="CK45" i="21"/>
  <c r="Q45" i="21"/>
  <c r="S77" i="21"/>
  <c r="BQ13" i="21"/>
  <c r="CI13" i="21"/>
  <c r="AY13" i="21"/>
  <c r="O13" i="21"/>
  <c r="AI45" i="21"/>
  <c r="AG13" i="21"/>
  <c r="BP142" i="21"/>
  <c r="CH142" i="21"/>
  <c r="AX142" i="21"/>
  <c r="AF142" i="21"/>
  <c r="N142" i="21"/>
  <c r="CF110" i="21"/>
  <c r="BN110" i="21"/>
  <c r="AV110" i="21"/>
  <c r="AD110" i="21"/>
  <c r="L110" i="21"/>
  <c r="BL78" i="21"/>
  <c r="CD78" i="21"/>
  <c r="AT78" i="21"/>
  <c r="AB78" i="21"/>
  <c r="J78" i="21"/>
  <c r="CT45" i="21"/>
  <c r="BJ45" i="21"/>
  <c r="Z45" i="21"/>
  <c r="CB45" i="21"/>
  <c r="CR13" i="21"/>
  <c r="AR45" i="21"/>
  <c r="BH13" i="21"/>
  <c r="AP13" i="21"/>
  <c r="BZ13" i="21"/>
  <c r="X13" i="21"/>
  <c r="BX146" i="21"/>
  <c r="CP146" i="21"/>
  <c r="AN146" i="21"/>
  <c r="BF146" i="21"/>
  <c r="V146" i="21"/>
  <c r="CN114" i="21"/>
  <c r="BV114" i="21"/>
  <c r="BD114" i="21"/>
  <c r="AL114" i="21"/>
  <c r="T114" i="21"/>
  <c r="CL82" i="21"/>
  <c r="BT82" i="21"/>
  <c r="AJ82" i="21"/>
  <c r="R82" i="21"/>
  <c r="BB82" i="21"/>
  <c r="BR50" i="21"/>
  <c r="CJ50" i="21"/>
  <c r="AZ50" i="21"/>
  <c r="P50" i="21"/>
  <c r="BP18" i="21"/>
  <c r="AF18" i="21"/>
  <c r="AH50" i="21"/>
  <c r="N18" i="21"/>
  <c r="AX18" i="21"/>
  <c r="CH18" i="21"/>
  <c r="CU150" i="21"/>
  <c r="CC150" i="21"/>
  <c r="BK150" i="21"/>
  <c r="AA150" i="21"/>
  <c r="AS150" i="21"/>
  <c r="CS118" i="21"/>
  <c r="CA118" i="21"/>
  <c r="BI118" i="21"/>
  <c r="AQ118" i="21"/>
  <c r="CQ86" i="21"/>
  <c r="Y118" i="21"/>
  <c r="AO86" i="21"/>
  <c r="W86" i="21"/>
  <c r="BY86" i="21"/>
  <c r="BG86" i="21"/>
  <c r="CO54" i="21"/>
  <c r="BW54" i="21"/>
  <c r="U54" i="21"/>
  <c r="BE54" i="21"/>
  <c r="AM54" i="21"/>
  <c r="CM22" i="21"/>
  <c r="BC22" i="21"/>
  <c r="AK22" i="21"/>
  <c r="S22" i="21"/>
  <c r="BU22" i="21"/>
  <c r="CQ150" i="21"/>
  <c r="BY150" i="21"/>
  <c r="BG150" i="21"/>
  <c r="AO150" i="21"/>
  <c r="W150" i="21"/>
  <c r="CO118" i="21"/>
  <c r="BW118" i="21"/>
  <c r="AM118" i="21"/>
  <c r="BE118" i="21"/>
  <c r="U118" i="21"/>
  <c r="CM86" i="21"/>
  <c r="BU86" i="21"/>
  <c r="AK86" i="21"/>
  <c r="BC86" i="21"/>
  <c r="BS54" i="21"/>
  <c r="CK54" i="21"/>
  <c r="BA54" i="21"/>
  <c r="S86" i="21"/>
  <c r="Q54" i="21"/>
  <c r="BQ22" i="21"/>
  <c r="AI54" i="21"/>
  <c r="O22" i="21"/>
  <c r="AY22" i="21"/>
  <c r="AG22" i="21"/>
  <c r="CI22" i="21"/>
  <c r="CS152" i="21"/>
  <c r="CA152" i="21"/>
  <c r="BI152" i="21"/>
  <c r="AQ152" i="21"/>
  <c r="Y152" i="21"/>
  <c r="BY120" i="21"/>
  <c r="CQ120" i="21"/>
  <c r="BG120" i="21"/>
  <c r="AO120" i="21"/>
  <c r="W120" i="21"/>
  <c r="CO88" i="21"/>
  <c r="AM88" i="21"/>
  <c r="U88" i="21"/>
  <c r="BE88" i="21"/>
  <c r="BW88" i="21"/>
  <c r="CM56" i="21"/>
  <c r="S56" i="21"/>
  <c r="BU56" i="21"/>
  <c r="AK56" i="21"/>
  <c r="BC56" i="21"/>
  <c r="CK24" i="21"/>
  <c r="BS24" i="21"/>
  <c r="BA24" i="21"/>
  <c r="AI24" i="21"/>
  <c r="Q24" i="21"/>
  <c r="CR146" i="21"/>
  <c r="BH146" i="21"/>
  <c r="BZ146" i="21"/>
  <c r="AP146" i="21"/>
  <c r="CP114" i="21"/>
  <c r="X146" i="21"/>
  <c r="BX114" i="21"/>
  <c r="BF114" i="21"/>
  <c r="CN82" i="21"/>
  <c r="AN114" i="21"/>
  <c r="V114" i="21"/>
  <c r="BV82" i="21"/>
  <c r="BD82" i="21"/>
  <c r="CL50" i="21"/>
  <c r="AL82" i="21"/>
  <c r="T82" i="21"/>
  <c r="BT50" i="21"/>
  <c r="BB50" i="21"/>
  <c r="R50" i="21"/>
  <c r="AJ50" i="21"/>
  <c r="CJ18" i="21"/>
  <c r="BR18" i="21"/>
  <c r="P18" i="21"/>
  <c r="AH18" i="21"/>
  <c r="AZ18" i="21"/>
  <c r="CT143" i="21"/>
  <c r="CB143" i="21"/>
  <c r="BJ143" i="21"/>
  <c r="Z143" i="21"/>
  <c r="AR143" i="21"/>
  <c r="BZ111" i="21"/>
  <c r="CR111" i="21"/>
  <c r="BH111" i="21"/>
  <c r="AP111" i="21"/>
  <c r="X111" i="21"/>
  <c r="CP79" i="21"/>
  <c r="AN79" i="21"/>
  <c r="V79" i="21"/>
  <c r="BX79" i="21"/>
  <c r="BF79" i="21"/>
  <c r="CN47" i="21"/>
  <c r="BV47" i="21"/>
  <c r="T47" i="21"/>
  <c r="BD47" i="21"/>
  <c r="CL15" i="21"/>
  <c r="AL47" i="21"/>
  <c r="AJ15" i="21"/>
  <c r="R15" i="21"/>
  <c r="BT15" i="21"/>
  <c r="BB15" i="21"/>
  <c r="CD148" i="21"/>
  <c r="BL148" i="21"/>
  <c r="AB148" i="21"/>
  <c r="AT148" i="21"/>
  <c r="J148" i="21"/>
  <c r="CT115" i="21"/>
  <c r="CB115" i="21"/>
  <c r="BJ115" i="21"/>
  <c r="AR115" i="21"/>
  <c r="Z115" i="21"/>
  <c r="AP83" i="21"/>
  <c r="X83" i="21"/>
  <c r="CP51" i="21"/>
  <c r="CR83" i="21"/>
  <c r="BZ83" i="21"/>
  <c r="BH83" i="21"/>
  <c r="BX51" i="21"/>
  <c r="BF51" i="21"/>
  <c r="AN51" i="21"/>
  <c r="V51" i="21"/>
  <c r="BV19" i="21"/>
  <c r="AL19" i="21"/>
  <c r="T19" i="21"/>
  <c r="BD19" i="21"/>
  <c r="CN19" i="21"/>
  <c r="CD155" i="21"/>
  <c r="AT155" i="21"/>
  <c r="BL155" i="21"/>
  <c r="AB155" i="21"/>
  <c r="CT122" i="21"/>
  <c r="J155" i="21"/>
  <c r="CB122" i="21"/>
  <c r="Z122" i="21"/>
  <c r="AR122" i="21"/>
  <c r="BJ122" i="21"/>
  <c r="BZ90" i="21"/>
  <c r="BH90" i="21"/>
  <c r="CR90" i="21"/>
  <c r="AP90" i="21"/>
  <c r="X90" i="21"/>
  <c r="CP58" i="21"/>
  <c r="BX58" i="21"/>
  <c r="BF58" i="21"/>
  <c r="AN58" i="21"/>
  <c r="V58" i="21"/>
  <c r="CN26" i="21"/>
  <c r="BV26" i="21"/>
  <c r="BD26" i="21"/>
  <c r="AL26" i="21"/>
  <c r="T26" i="21"/>
  <c r="BO144" i="21"/>
  <c r="CG144" i="21"/>
  <c r="AW144" i="21"/>
  <c r="M144" i="21"/>
  <c r="CE112" i="21"/>
  <c r="BM112" i="21"/>
  <c r="AU112" i="21"/>
  <c r="AC112" i="21"/>
  <c r="AE144" i="21"/>
  <c r="K112" i="21"/>
  <c r="CC79" i="21"/>
  <c r="BK79" i="21"/>
  <c r="CU79" i="21"/>
  <c r="AS79" i="21"/>
  <c r="AA79" i="21"/>
  <c r="CS47" i="21"/>
  <c r="CA47" i="21"/>
  <c r="BI47" i="21"/>
  <c r="AQ47" i="21"/>
  <c r="Y47" i="21"/>
  <c r="BY15" i="21"/>
  <c r="BG15" i="21"/>
  <c r="CQ15" i="21"/>
  <c r="AO15" i="21"/>
  <c r="W15" i="21"/>
  <c r="CI143" i="21"/>
  <c r="BQ143" i="21"/>
  <c r="AY143" i="21"/>
  <c r="AG143" i="21"/>
  <c r="O143" i="21"/>
  <c r="BO111" i="21"/>
  <c r="CG111" i="21"/>
  <c r="AW111" i="21"/>
  <c r="AE111" i="21"/>
  <c r="M111" i="21"/>
  <c r="AU79" i="21"/>
  <c r="AC79" i="21"/>
  <c r="CU46" i="21"/>
  <c r="CE79" i="21"/>
  <c r="CC46" i="21"/>
  <c r="BM79" i="21"/>
  <c r="K79" i="21"/>
  <c r="BK46" i="21"/>
  <c r="AS46" i="21"/>
  <c r="AA46" i="21"/>
  <c r="CS14" i="21"/>
  <c r="CA14" i="21"/>
  <c r="BI14" i="21"/>
  <c r="AQ14" i="21"/>
  <c r="Y14" i="21"/>
  <c r="CK144" i="21"/>
  <c r="BS144" i="21"/>
  <c r="AI144" i="21"/>
  <c r="BA144" i="21"/>
  <c r="CI112" i="21"/>
  <c r="Q144" i="21"/>
  <c r="BQ112" i="21"/>
  <c r="AY112" i="21"/>
  <c r="AG112" i="21"/>
  <c r="O112" i="21"/>
  <c r="BO80" i="21"/>
  <c r="CG80" i="21"/>
  <c r="AW80" i="21"/>
  <c r="AE80" i="21"/>
  <c r="CE48" i="21"/>
  <c r="BM48" i="21"/>
  <c r="M80" i="21"/>
  <c r="AU48" i="21"/>
  <c r="AC48" i="21"/>
  <c r="K48" i="21"/>
  <c r="CU15" i="21"/>
  <c r="BK15" i="21"/>
  <c r="AS15" i="21"/>
  <c r="AA15" i="21"/>
  <c r="CC15" i="21"/>
  <c r="CQ147" i="21"/>
  <c r="BY147" i="21"/>
  <c r="BG147" i="21"/>
  <c r="W147" i="21"/>
  <c r="CO115" i="21"/>
  <c r="AO147" i="21"/>
  <c r="BW115" i="21"/>
  <c r="BE115" i="21"/>
  <c r="U115" i="21"/>
  <c r="CM83" i="21"/>
  <c r="AM115" i="21"/>
  <c r="BU83" i="21"/>
  <c r="BC83" i="21"/>
  <c r="AK83" i="21"/>
  <c r="S83" i="21"/>
  <c r="BS51" i="21"/>
  <c r="CK51" i="21"/>
  <c r="BA51" i="21"/>
  <c r="AI51" i="21"/>
  <c r="Q51" i="21"/>
  <c r="CI19" i="21"/>
  <c r="BQ19" i="21"/>
  <c r="AG19" i="21"/>
  <c r="AY19" i="21"/>
  <c r="O19" i="21"/>
  <c r="CT150" i="21"/>
  <c r="CB150" i="21"/>
  <c r="BJ150" i="21"/>
  <c r="Z150" i="21"/>
  <c r="AR150" i="21"/>
  <c r="CR118" i="21"/>
  <c r="BZ118" i="21"/>
  <c r="BH118" i="21"/>
  <c r="AP118" i="21"/>
  <c r="X118" i="21"/>
  <c r="CP86" i="21"/>
  <c r="BX86" i="21"/>
  <c r="AN86" i="21"/>
  <c r="BF86" i="21"/>
  <c r="BV54" i="21"/>
  <c r="V86" i="21"/>
  <c r="BD54" i="21"/>
  <c r="CN54" i="21"/>
  <c r="T54" i="21"/>
  <c r="CL22" i="21"/>
  <c r="AL54" i="21"/>
  <c r="BB22" i="21"/>
  <c r="BT22" i="21"/>
  <c r="R22" i="21"/>
  <c r="AJ22" i="21"/>
  <c r="BS179" i="2"/>
  <c r="BU143" i="21"/>
  <c r="CM143" i="21"/>
  <c r="BC143" i="21"/>
  <c r="S143" i="21"/>
  <c r="CK111" i="21"/>
  <c r="AK143" i="21"/>
  <c r="BS111" i="21"/>
  <c r="AI111" i="21"/>
  <c r="Q111" i="21"/>
  <c r="BA111" i="21"/>
  <c r="CI79" i="21"/>
  <c r="AG79" i="21"/>
  <c r="BQ79" i="21"/>
  <c r="CG47" i="21"/>
  <c r="AY79" i="21"/>
  <c r="BO47" i="21"/>
  <c r="AW47" i="21"/>
  <c r="O79" i="21"/>
  <c r="AE47" i="21"/>
  <c r="CE15" i="21"/>
  <c r="BM15" i="21"/>
  <c r="AU15" i="21"/>
  <c r="AC15" i="21"/>
  <c r="M47" i="21"/>
  <c r="K15" i="21"/>
  <c r="CD149" i="21"/>
  <c r="BL149" i="21"/>
  <c r="AB149" i="21"/>
  <c r="AT149" i="21"/>
  <c r="CT116" i="21"/>
  <c r="J149" i="21"/>
  <c r="CB116" i="21"/>
  <c r="BJ116" i="21"/>
  <c r="AR116" i="21"/>
  <c r="Z116" i="21"/>
  <c r="CR84" i="21"/>
  <c r="BZ84" i="21"/>
  <c r="AP84" i="21"/>
  <c r="BX52" i="21"/>
  <c r="X84" i="21"/>
  <c r="BH84" i="21"/>
  <c r="CP52" i="21"/>
  <c r="BF52" i="21"/>
  <c r="V52" i="21"/>
  <c r="CN20" i="21"/>
  <c r="AN52" i="21"/>
  <c r="T20" i="21"/>
  <c r="BD20" i="21"/>
  <c r="BV20" i="21"/>
  <c r="AL20" i="21"/>
  <c r="CS156" i="21"/>
  <c r="CA156" i="21"/>
  <c r="BI156" i="21"/>
  <c r="Y156" i="21"/>
  <c r="AQ156" i="21"/>
  <c r="CQ124" i="21"/>
  <c r="BY124" i="21"/>
  <c r="AO124" i="21"/>
  <c r="BG124" i="21"/>
  <c r="W124" i="21"/>
  <c r="BW92" i="21"/>
  <c r="CO92" i="21"/>
  <c r="BE92" i="21"/>
  <c r="AM92" i="21"/>
  <c r="U92" i="21"/>
  <c r="CM60" i="21"/>
  <c r="BU60" i="21"/>
  <c r="BC60" i="21"/>
  <c r="AK60" i="21"/>
  <c r="BS28" i="21"/>
  <c r="BA28" i="21"/>
  <c r="AI28" i="21"/>
  <c r="S60" i="21"/>
  <c r="CK28" i="21"/>
  <c r="Q28" i="21"/>
  <c r="CH155" i="21"/>
  <c r="AX155" i="21"/>
  <c r="BP155" i="21"/>
  <c r="CF123" i="21"/>
  <c r="AF155" i="21"/>
  <c r="N155" i="21"/>
  <c r="BN123" i="21"/>
  <c r="AV123" i="21"/>
  <c r="AD123" i="21"/>
  <c r="L123" i="21"/>
  <c r="CD91" i="21"/>
  <c r="BL91" i="21"/>
  <c r="AT91" i="21"/>
  <c r="AB91" i="21"/>
  <c r="CT58" i="21"/>
  <c r="J91" i="21"/>
  <c r="BJ58" i="21"/>
  <c r="CB58" i="21"/>
  <c r="AR58" i="21"/>
  <c r="BZ26" i="21"/>
  <c r="Z58" i="21"/>
  <c r="CR26" i="21"/>
  <c r="X26" i="21"/>
  <c r="BH26" i="21"/>
  <c r="AP26" i="21"/>
  <c r="CO143" i="21"/>
  <c r="BW143" i="21"/>
  <c r="BE143" i="21"/>
  <c r="AM143" i="21"/>
  <c r="CM111" i="21"/>
  <c r="U143" i="21"/>
  <c r="BU111" i="21"/>
  <c r="BC111" i="21"/>
  <c r="CK79" i="21"/>
  <c r="S111" i="21"/>
  <c r="AK111" i="21"/>
  <c r="BS79" i="21"/>
  <c r="BA79" i="21"/>
  <c r="Q79" i="21"/>
  <c r="AI79" i="21"/>
  <c r="CI47" i="21"/>
  <c r="AY47" i="21"/>
  <c r="BQ47" i="21"/>
  <c r="AG47" i="21"/>
  <c r="AE15" i="21"/>
  <c r="O47" i="21"/>
  <c r="CG15" i="21"/>
  <c r="M15" i="21"/>
  <c r="BO15" i="21"/>
  <c r="AW15" i="21"/>
  <c r="CP152" i="21"/>
  <c r="BX152" i="21"/>
  <c r="BF152" i="21"/>
  <c r="AN152" i="21"/>
  <c r="V152" i="21"/>
  <c r="CN120" i="21"/>
  <c r="BV120" i="21"/>
  <c r="AL120" i="21"/>
  <c r="T120" i="21"/>
  <c r="BT88" i="21"/>
  <c r="BB88" i="21"/>
  <c r="BD120" i="21"/>
  <c r="AJ88" i="21"/>
  <c r="CL88" i="21"/>
  <c r="R88" i="21"/>
  <c r="CJ56" i="21"/>
  <c r="AZ56" i="21"/>
  <c r="AH56" i="21"/>
  <c r="BR56" i="21"/>
  <c r="P56" i="21"/>
  <c r="CH24" i="21"/>
  <c r="BP24" i="21"/>
  <c r="AX24" i="21"/>
  <c r="AF24" i="21"/>
  <c r="N24" i="21"/>
  <c r="CE156" i="21"/>
  <c r="BM156" i="21"/>
  <c r="AU156" i="21"/>
  <c r="AC156" i="21"/>
  <c r="K156" i="21"/>
  <c r="CU123" i="21"/>
  <c r="CC123" i="21"/>
  <c r="BK123" i="21"/>
  <c r="AS123" i="21"/>
  <c r="AA123" i="21"/>
  <c r="CS91" i="21"/>
  <c r="CA91" i="21"/>
  <c r="AQ91" i="21"/>
  <c r="BI91" i="21"/>
  <c r="CQ59" i="21"/>
  <c r="BY59" i="21"/>
  <c r="Y91" i="21"/>
  <c r="BG59" i="21"/>
  <c r="W59" i="21"/>
  <c r="CO27" i="21"/>
  <c r="AO59" i="21"/>
  <c r="BW27" i="21"/>
  <c r="U27" i="21"/>
  <c r="BE27" i="21"/>
  <c r="AM27" i="21"/>
  <c r="BX162" i="21"/>
  <c r="BF162" i="21"/>
  <c r="AN162" i="21"/>
  <c r="CP162" i="21"/>
  <c r="V162" i="21"/>
  <c r="CN130" i="21"/>
  <c r="BV130" i="21"/>
  <c r="AL130" i="21"/>
  <c r="T130" i="21"/>
  <c r="BD130" i="21"/>
  <c r="CL98" i="21"/>
  <c r="BT98" i="21"/>
  <c r="AJ98" i="21"/>
  <c r="BB98" i="21"/>
  <c r="R98" i="21"/>
  <c r="AZ66" i="21"/>
  <c r="BR66" i="21"/>
  <c r="AH66" i="21"/>
  <c r="P66" i="21"/>
  <c r="CH34" i="21"/>
  <c r="BP34" i="21"/>
  <c r="AX34" i="21"/>
  <c r="CJ66" i="21"/>
  <c r="AF34" i="21"/>
  <c r="N34" i="21"/>
  <c r="CG162" i="21"/>
  <c r="BO162" i="21"/>
  <c r="AW162" i="21"/>
  <c r="M162" i="21"/>
  <c r="CE130" i="21"/>
  <c r="AE162" i="21"/>
  <c r="BM130" i="21"/>
  <c r="K130" i="21"/>
  <c r="AC130" i="21"/>
  <c r="CU97" i="21"/>
  <c r="AU130" i="21"/>
  <c r="CC97" i="21"/>
  <c r="BK97" i="21"/>
  <c r="AS97" i="21"/>
  <c r="AA97" i="21"/>
  <c r="CS65" i="21"/>
  <c r="CA65" i="21"/>
  <c r="BI65" i="21"/>
  <c r="CQ33" i="21"/>
  <c r="BY33" i="21"/>
  <c r="AQ65" i="21"/>
  <c r="Y65" i="21"/>
  <c r="W33" i="21"/>
  <c r="AO33" i="21"/>
  <c r="BG33" i="21"/>
  <c r="CO167" i="21"/>
  <c r="BW167" i="21"/>
  <c r="BE167" i="21"/>
  <c r="U167" i="21"/>
  <c r="AM167" i="21"/>
  <c r="CM135" i="21"/>
  <c r="BU135" i="21"/>
  <c r="BC135" i="21"/>
  <c r="AK135" i="21"/>
  <c r="CK103" i="21"/>
  <c r="S135" i="21"/>
  <c r="BS103" i="21"/>
  <c r="BA103" i="21"/>
  <c r="AI103" i="21"/>
  <c r="Q103" i="21"/>
  <c r="CI71" i="21"/>
  <c r="AY71" i="21"/>
  <c r="AG71" i="21"/>
  <c r="BQ71" i="21"/>
  <c r="O71" i="21"/>
  <c r="CG39" i="21"/>
  <c r="BO39" i="21"/>
  <c r="AE39" i="21"/>
  <c r="M39" i="21"/>
  <c r="AW39" i="21"/>
  <c r="CC165" i="21"/>
  <c r="CU165" i="21"/>
  <c r="BK165" i="21"/>
  <c r="AA165" i="21"/>
  <c r="AS165" i="21"/>
  <c r="CS133" i="21"/>
  <c r="CA133" i="21"/>
  <c r="AQ133" i="21"/>
  <c r="Y133" i="21"/>
  <c r="BI133" i="21"/>
  <c r="CQ101" i="21"/>
  <c r="BY101" i="21"/>
  <c r="BG101" i="21"/>
  <c r="AO101" i="21"/>
  <c r="CO69" i="21"/>
  <c r="BW69" i="21"/>
  <c r="W101" i="21"/>
  <c r="BE69" i="21"/>
  <c r="U69" i="21"/>
  <c r="CM37" i="21"/>
  <c r="AM69" i="21"/>
  <c r="AK37" i="21"/>
  <c r="BU37" i="21"/>
  <c r="BC37" i="21"/>
  <c r="S37" i="21"/>
  <c r="CJ167" i="21"/>
  <c r="AZ167" i="21"/>
  <c r="BR167" i="21"/>
  <c r="CH135" i="21"/>
  <c r="AH167" i="21"/>
  <c r="P167" i="21"/>
  <c r="BP135" i="21"/>
  <c r="AX135" i="21"/>
  <c r="AF135" i="21"/>
  <c r="N135" i="21"/>
  <c r="BN103" i="21"/>
  <c r="AV103" i="21"/>
  <c r="CF103" i="21"/>
  <c r="AD103" i="21"/>
  <c r="L103" i="21"/>
  <c r="CD71" i="21"/>
  <c r="AB71" i="21"/>
  <c r="BL71" i="21"/>
  <c r="CT38" i="21"/>
  <c r="CB38" i="21"/>
  <c r="AT71" i="21"/>
  <c r="J71" i="21"/>
  <c r="BJ38" i="21"/>
  <c r="AR38" i="21"/>
  <c r="Z38" i="21"/>
  <c r="AU157" i="21"/>
  <c r="CE157" i="21"/>
  <c r="BM157" i="21"/>
  <c r="AC157" i="21"/>
  <c r="K157" i="21"/>
  <c r="CU124" i="21"/>
  <c r="CC124" i="21"/>
  <c r="BK124" i="21"/>
  <c r="AS124" i="21"/>
  <c r="CS92" i="21"/>
  <c r="AA124" i="21"/>
  <c r="AQ92" i="21"/>
  <c r="Y92" i="21"/>
  <c r="BI92" i="21"/>
  <c r="CA92" i="21"/>
  <c r="CQ60" i="21"/>
  <c r="BY60" i="21"/>
  <c r="W60" i="21"/>
  <c r="AO60" i="21"/>
  <c r="BG60" i="21"/>
  <c r="CO28" i="21"/>
  <c r="BE28" i="21"/>
  <c r="AM28" i="21"/>
  <c r="BW28" i="21"/>
  <c r="U28" i="21"/>
  <c r="CE161" i="21"/>
  <c r="AU161" i="21"/>
  <c r="BM161" i="21"/>
  <c r="AC161" i="21"/>
  <c r="CU128" i="21"/>
  <c r="K161" i="21"/>
  <c r="AS128" i="21"/>
  <c r="AA128" i="21"/>
  <c r="CC128" i="21"/>
  <c r="CS96" i="21"/>
  <c r="BK128" i="21"/>
  <c r="CA96" i="21"/>
  <c r="BI96" i="21"/>
  <c r="AQ96" i="21"/>
  <c r="Y96" i="21"/>
  <c r="BY64" i="21"/>
  <c r="BG64" i="21"/>
  <c r="AO64" i="21"/>
  <c r="BW32" i="21"/>
  <c r="BE32" i="21"/>
  <c r="AM32" i="21"/>
  <c r="CQ64" i="21"/>
  <c r="W64" i="21"/>
  <c r="CO32" i="21"/>
  <c r="U32" i="21"/>
  <c r="BN165" i="21"/>
  <c r="CF165" i="21"/>
  <c r="AV165" i="21"/>
  <c r="AD165" i="21"/>
  <c r="L165" i="21"/>
  <c r="BL133" i="21"/>
  <c r="CD133" i="21"/>
  <c r="AT133" i="21"/>
  <c r="AB133" i="21"/>
  <c r="J133" i="21"/>
  <c r="CT100" i="21"/>
  <c r="CB100" i="21"/>
  <c r="BJ100" i="21"/>
  <c r="Z100" i="21"/>
  <c r="AR100" i="21"/>
  <c r="CR68" i="21"/>
  <c r="BZ68" i="21"/>
  <c r="BH68" i="21"/>
  <c r="X68" i="21"/>
  <c r="CP36" i="21"/>
  <c r="BX36" i="21"/>
  <c r="BF36" i="21"/>
  <c r="AP68" i="21"/>
  <c r="V36" i="21"/>
  <c r="AN36" i="21"/>
  <c r="CF160" i="21"/>
  <c r="BN160" i="21"/>
  <c r="AD160" i="21"/>
  <c r="AV160" i="21"/>
  <c r="L160" i="21"/>
  <c r="CD128" i="21"/>
  <c r="BL128" i="21"/>
  <c r="CT95" i="21"/>
  <c r="AT128" i="21"/>
  <c r="AB128" i="21"/>
  <c r="J128" i="21"/>
  <c r="CB95" i="21"/>
  <c r="BJ95" i="21"/>
  <c r="AR95" i="21"/>
  <c r="Z95" i="21"/>
  <c r="CR63" i="21"/>
  <c r="BH63" i="21"/>
  <c r="BZ63" i="21"/>
  <c r="AP63" i="21"/>
  <c r="CP31" i="21"/>
  <c r="BX31" i="21"/>
  <c r="BF31" i="21"/>
  <c r="AN31" i="21"/>
  <c r="X63" i="21"/>
  <c r="V31" i="21"/>
  <c r="CU153" i="21"/>
  <c r="CC153" i="21"/>
  <c r="BK153" i="21"/>
  <c r="AS153" i="21"/>
  <c r="AA153" i="21"/>
  <c r="CA121" i="21"/>
  <c r="CS121" i="21"/>
  <c r="AQ121" i="21"/>
  <c r="CQ89" i="21"/>
  <c r="Y121" i="21"/>
  <c r="BI121" i="21"/>
  <c r="BY89" i="21"/>
  <c r="BG89" i="21"/>
  <c r="W89" i="21"/>
  <c r="AO89" i="21"/>
  <c r="CO57" i="21"/>
  <c r="BW57" i="21"/>
  <c r="BE57" i="21"/>
  <c r="U57" i="21"/>
  <c r="AM57" i="21"/>
  <c r="BU25" i="21"/>
  <c r="CM25" i="21"/>
  <c r="BC25" i="21"/>
  <c r="S25" i="21"/>
  <c r="AK25" i="21"/>
  <c r="CQ158" i="21"/>
  <c r="BG158" i="21"/>
  <c r="BY158" i="21"/>
  <c r="AO158" i="21"/>
  <c r="W158" i="21"/>
  <c r="CO126" i="21"/>
  <c r="BW126" i="21"/>
  <c r="AM126" i="21"/>
  <c r="BE126" i="21"/>
  <c r="U126" i="21"/>
  <c r="BU94" i="21"/>
  <c r="CM94" i="21"/>
  <c r="BC94" i="21"/>
  <c r="AK94" i="21"/>
  <c r="BS62" i="21"/>
  <c r="S94" i="21"/>
  <c r="CK62" i="21"/>
  <c r="BA62" i="21"/>
  <c r="AI62" i="21"/>
  <c r="Q62" i="21"/>
  <c r="BQ30" i="21"/>
  <c r="O30" i="21"/>
  <c r="CI30" i="21"/>
  <c r="AY30" i="21"/>
  <c r="AG30" i="21"/>
  <c r="CQ165" i="21"/>
  <c r="BY165" i="21"/>
  <c r="BG165" i="21"/>
  <c r="AO165" i="21"/>
  <c r="W165" i="21"/>
  <c r="CO133" i="21"/>
  <c r="BW133" i="21"/>
  <c r="BE133" i="21"/>
  <c r="AM133" i="21"/>
  <c r="CM101" i="21"/>
  <c r="U133" i="21"/>
  <c r="BU101" i="21"/>
  <c r="BC101" i="21"/>
  <c r="S101" i="21"/>
  <c r="AK101" i="21"/>
  <c r="BS69" i="21"/>
  <c r="CK69" i="21"/>
  <c r="BA69" i="21"/>
  <c r="AI69" i="21"/>
  <c r="Q69" i="21"/>
  <c r="CI37" i="21"/>
  <c r="BQ37" i="21"/>
  <c r="AY37" i="21"/>
  <c r="AG37" i="21"/>
  <c r="O37" i="21"/>
  <c r="CG108" i="21"/>
  <c r="BO108" i="21"/>
  <c r="AW108" i="21"/>
  <c r="AE108" i="21"/>
  <c r="M108" i="21"/>
  <c r="CE76" i="21"/>
  <c r="BM76" i="21"/>
  <c r="AU76" i="21"/>
  <c r="AC76" i="21"/>
  <c r="CU43" i="21"/>
  <c r="CC43" i="21"/>
  <c r="K76" i="21"/>
  <c r="BK43" i="21"/>
  <c r="AS43" i="21"/>
  <c r="CA11" i="21"/>
  <c r="CS11" i="21"/>
  <c r="AA43" i="21"/>
  <c r="BI11" i="21"/>
  <c r="AQ11" i="21"/>
  <c r="Y11" i="21"/>
  <c r="CK108" i="21"/>
  <c r="BS108" i="21"/>
  <c r="BA108" i="21"/>
  <c r="AI108" i="21"/>
  <c r="Q108" i="21"/>
  <c r="BQ76" i="21"/>
  <c r="CI76" i="21"/>
  <c r="AG76" i="21"/>
  <c r="CG44" i="21"/>
  <c r="O76" i="21"/>
  <c r="AY76" i="21"/>
  <c r="BO44" i="21"/>
  <c r="AW44" i="21"/>
  <c r="M44" i="21"/>
  <c r="AE44" i="21"/>
  <c r="AU12" i="21"/>
  <c r="K12" i="21"/>
  <c r="BM12" i="21"/>
  <c r="AC12" i="21"/>
  <c r="CE12" i="21"/>
  <c r="CO108" i="21"/>
  <c r="BW108" i="21"/>
  <c r="AM108" i="21"/>
  <c r="U108" i="21"/>
  <c r="BE108" i="21"/>
  <c r="BU76" i="21"/>
  <c r="BC76" i="21"/>
  <c r="AK76" i="21"/>
  <c r="CM76" i="21"/>
  <c r="S76" i="21"/>
  <c r="BS44" i="21"/>
  <c r="AI44" i="21"/>
  <c r="BA44" i="21"/>
  <c r="CK44" i="21"/>
  <c r="Q44" i="21"/>
  <c r="BQ12" i="21"/>
  <c r="CI12" i="21"/>
  <c r="AY12" i="21"/>
  <c r="AG12" i="21"/>
  <c r="O12" i="21"/>
  <c r="CT108" i="21"/>
  <c r="CB108" i="21"/>
  <c r="BJ108" i="21"/>
  <c r="AR108" i="21"/>
  <c r="Z108" i="21"/>
  <c r="CR76" i="21"/>
  <c r="BZ76" i="21"/>
  <c r="BH76" i="21"/>
  <c r="AP76" i="21"/>
  <c r="BX44" i="21"/>
  <c r="CP44" i="21"/>
  <c r="X76" i="21"/>
  <c r="BF44" i="21"/>
  <c r="V44" i="21"/>
  <c r="CN12" i="21"/>
  <c r="AN44" i="21"/>
  <c r="BD12" i="21"/>
  <c r="T12" i="21"/>
  <c r="AL12" i="21"/>
  <c r="BV12" i="21"/>
  <c r="CJ143" i="21"/>
  <c r="AZ143" i="21"/>
  <c r="BR143" i="21"/>
  <c r="AH143" i="21"/>
  <c r="CH111" i="21"/>
  <c r="P143" i="21"/>
  <c r="AX111" i="21"/>
  <c r="AF111" i="21"/>
  <c r="BP111" i="21"/>
  <c r="N111" i="21"/>
  <c r="BN79" i="21"/>
  <c r="AV79" i="21"/>
  <c r="AD79" i="21"/>
  <c r="CD47" i="21"/>
  <c r="CF79" i="21"/>
  <c r="L79" i="21"/>
  <c r="CT14" i="21"/>
  <c r="CB14" i="21"/>
  <c r="BL47" i="21"/>
  <c r="AB47" i="21"/>
  <c r="BJ14" i="21"/>
  <c r="AT47" i="21"/>
  <c r="J47" i="21"/>
  <c r="Z14" i="21"/>
  <c r="AR14" i="21"/>
  <c r="J142" i="21"/>
  <c r="CD142" i="21"/>
  <c r="BL142" i="21"/>
  <c r="AT142" i="21"/>
  <c r="AB142" i="21"/>
  <c r="CT109" i="21"/>
  <c r="CB109" i="21"/>
  <c r="BJ109" i="21"/>
  <c r="AR109" i="21"/>
  <c r="Z109" i="21"/>
  <c r="CR77" i="21"/>
  <c r="BH77" i="21"/>
  <c r="AP77" i="21"/>
  <c r="X77" i="21"/>
  <c r="CP45" i="21"/>
  <c r="BZ77" i="21"/>
  <c r="BX45" i="21"/>
  <c r="V45" i="21"/>
  <c r="BF45" i="21"/>
  <c r="AN45" i="21"/>
  <c r="CN13" i="21"/>
  <c r="AL13" i="21"/>
  <c r="BV13" i="21"/>
  <c r="T13" i="21"/>
  <c r="BD13" i="21"/>
  <c r="CM109" i="21"/>
  <c r="BU109" i="21"/>
  <c r="CK77" i="21"/>
  <c r="S109" i="21"/>
  <c r="AK109" i="21"/>
  <c r="BC109" i="21"/>
  <c r="BS77" i="21"/>
  <c r="AI77" i="21"/>
  <c r="BA77" i="21"/>
  <c r="Q77" i="21"/>
  <c r="CI45" i="21"/>
  <c r="AG45" i="21"/>
  <c r="O45" i="21"/>
  <c r="BQ45" i="21"/>
  <c r="AY45" i="21"/>
  <c r="CG13" i="21"/>
  <c r="AW13" i="21"/>
  <c r="AE13" i="21"/>
  <c r="BO13" i="21"/>
  <c r="M13" i="21"/>
  <c r="CN109" i="21"/>
  <c r="BD109" i="21"/>
  <c r="AL109" i="21"/>
  <c r="T109" i="21"/>
  <c r="BV109" i="21"/>
  <c r="BT77" i="21"/>
  <c r="BB77" i="21"/>
  <c r="CL77" i="21"/>
  <c r="AJ77" i="21"/>
  <c r="R77" i="21"/>
  <c r="CJ45" i="21"/>
  <c r="BR45" i="21"/>
  <c r="AZ45" i="21"/>
  <c r="AH45" i="21"/>
  <c r="CH13" i="21"/>
  <c r="P45" i="21"/>
  <c r="AF13" i="21"/>
  <c r="N13" i="21"/>
  <c r="BP13" i="21"/>
  <c r="AX13" i="21"/>
  <c r="CP143" i="21"/>
  <c r="BX143" i="21"/>
  <c r="BF143" i="21"/>
  <c r="AN143" i="21"/>
  <c r="V143" i="21"/>
  <c r="CN111" i="21"/>
  <c r="BV111" i="21"/>
  <c r="BD111" i="21"/>
  <c r="AL111" i="21"/>
  <c r="T111" i="21"/>
  <c r="BT79" i="21"/>
  <c r="CL79" i="21"/>
  <c r="AJ79" i="21"/>
  <c r="BB79" i="21"/>
  <c r="R79" i="21"/>
  <c r="BR47" i="21"/>
  <c r="AH47" i="21"/>
  <c r="CJ47" i="21"/>
  <c r="AZ47" i="21"/>
  <c r="CH15" i="21"/>
  <c r="P47" i="21"/>
  <c r="N15" i="21"/>
  <c r="AF15" i="21"/>
  <c r="BP15" i="21"/>
  <c r="AX15" i="21"/>
  <c r="CN146" i="21"/>
  <c r="BV146" i="21"/>
  <c r="BD146" i="21"/>
  <c r="AL146" i="21"/>
  <c r="CL114" i="21"/>
  <c r="T146" i="21"/>
  <c r="BT114" i="21"/>
  <c r="BB114" i="21"/>
  <c r="AJ114" i="21"/>
  <c r="BR82" i="21"/>
  <c r="R114" i="21"/>
  <c r="CJ82" i="21"/>
  <c r="AH82" i="21"/>
  <c r="AZ82" i="21"/>
  <c r="P82" i="21"/>
  <c r="CH50" i="21"/>
  <c r="BP50" i="21"/>
  <c r="AX50" i="21"/>
  <c r="AF50" i="21"/>
  <c r="N50" i="21"/>
  <c r="CF18" i="21"/>
  <c r="AD18" i="21"/>
  <c r="BN18" i="21"/>
  <c r="L18" i="21"/>
  <c r="AV18" i="21"/>
  <c r="CE144" i="21"/>
  <c r="BM144" i="21"/>
  <c r="AU144" i="21"/>
  <c r="AC144" i="21"/>
  <c r="K144" i="21"/>
  <c r="CU111" i="21"/>
  <c r="CC111" i="21"/>
  <c r="BK111" i="21"/>
  <c r="AS111" i="21"/>
  <c r="CS79" i="21"/>
  <c r="AA111" i="21"/>
  <c r="CA79" i="21"/>
  <c r="BI79" i="21"/>
  <c r="Y79" i="21"/>
  <c r="CQ47" i="21"/>
  <c r="BY47" i="21"/>
  <c r="BG47" i="21"/>
  <c r="AQ79" i="21"/>
  <c r="AO47" i="21"/>
  <c r="W47" i="21"/>
  <c r="BW15" i="21"/>
  <c r="CO15" i="21"/>
  <c r="U15" i="21"/>
  <c r="BE15" i="21"/>
  <c r="AM15" i="21"/>
  <c r="BN146" i="21"/>
  <c r="CF146" i="21"/>
  <c r="AV146" i="21"/>
  <c r="AD146" i="21"/>
  <c r="L146" i="21"/>
  <c r="CD114" i="21"/>
  <c r="BL114" i="21"/>
  <c r="AT114" i="21"/>
  <c r="AB114" i="21"/>
  <c r="J114" i="21"/>
  <c r="CT81" i="21"/>
  <c r="BJ81" i="21"/>
  <c r="AR81" i="21"/>
  <c r="Z81" i="21"/>
  <c r="CR49" i="21"/>
  <c r="BZ49" i="21"/>
  <c r="BH49" i="21"/>
  <c r="CB81" i="21"/>
  <c r="AP49" i="21"/>
  <c r="X49" i="21"/>
  <c r="BX17" i="21"/>
  <c r="AN17" i="21"/>
  <c r="BF17" i="21"/>
  <c r="V17" i="21"/>
  <c r="CP17" i="21"/>
  <c r="CK147" i="21"/>
  <c r="BS147" i="21"/>
  <c r="BA147" i="21"/>
  <c r="Q147" i="21"/>
  <c r="AI147" i="21"/>
  <c r="CI115" i="21"/>
  <c r="BQ115" i="21"/>
  <c r="AY115" i="21"/>
  <c r="AG115" i="21"/>
  <c r="O115" i="21"/>
  <c r="CG83" i="21"/>
  <c r="AE83" i="21"/>
  <c r="BO83" i="21"/>
  <c r="AW83" i="21"/>
  <c r="CE51" i="21"/>
  <c r="M83" i="21"/>
  <c r="BM51" i="21"/>
  <c r="AU51" i="21"/>
  <c r="AC51" i="21"/>
  <c r="K51" i="21"/>
  <c r="CC18" i="21"/>
  <c r="BK18" i="21"/>
  <c r="AS18" i="21"/>
  <c r="CU18" i="21"/>
  <c r="AA18" i="21"/>
  <c r="CG150" i="21"/>
  <c r="BO150" i="21"/>
  <c r="AE150" i="21"/>
  <c r="AW150" i="21"/>
  <c r="M150" i="21"/>
  <c r="CE118" i="21"/>
  <c r="BM118" i="21"/>
  <c r="AU118" i="21"/>
  <c r="CU85" i="21"/>
  <c r="CC85" i="21"/>
  <c r="AC118" i="21"/>
  <c r="K118" i="21"/>
  <c r="BK85" i="21"/>
  <c r="AA85" i="21"/>
  <c r="CA53" i="21"/>
  <c r="AS85" i="21"/>
  <c r="CS53" i="21"/>
  <c r="BI53" i="21"/>
  <c r="AQ53" i="21"/>
  <c r="BY21" i="21"/>
  <c r="Y53" i="21"/>
  <c r="W21" i="21"/>
  <c r="BG21" i="21"/>
  <c r="CQ21" i="21"/>
  <c r="AO21" i="21"/>
  <c r="CL148" i="21"/>
  <c r="BT148" i="21"/>
  <c r="BB148" i="21"/>
  <c r="AJ148" i="21"/>
  <c r="R148" i="21"/>
  <c r="CJ116" i="21"/>
  <c r="BR116" i="21"/>
  <c r="AZ116" i="21"/>
  <c r="AH116" i="21"/>
  <c r="CH84" i="21"/>
  <c r="P116" i="21"/>
  <c r="BP84" i="21"/>
  <c r="CF52" i="21"/>
  <c r="N84" i="21"/>
  <c r="AF84" i="21"/>
  <c r="AX84" i="21"/>
  <c r="BN52" i="21"/>
  <c r="CD20" i="21"/>
  <c r="AV52" i="21"/>
  <c r="AD52" i="21"/>
  <c r="AT20" i="21"/>
  <c r="AB20" i="21"/>
  <c r="J20" i="21"/>
  <c r="L52" i="21"/>
  <c r="BL20" i="21"/>
  <c r="CJ149" i="21"/>
  <c r="BR149" i="21"/>
  <c r="AZ149" i="21"/>
  <c r="AH149" i="21"/>
  <c r="P149" i="21"/>
  <c r="CH117" i="21"/>
  <c r="BP117" i="21"/>
  <c r="AX117" i="21"/>
  <c r="AF117" i="21"/>
  <c r="N117" i="21"/>
  <c r="CF85" i="21"/>
  <c r="AD85" i="21"/>
  <c r="BN85" i="21"/>
  <c r="AV85" i="21"/>
  <c r="L85" i="21"/>
  <c r="CD53" i="21"/>
  <c r="BL53" i="21"/>
  <c r="AT53" i="21"/>
  <c r="AB53" i="21"/>
  <c r="CT20" i="21"/>
  <c r="BJ20" i="21"/>
  <c r="J53" i="21"/>
  <c r="AR20" i="21"/>
  <c r="Z20" i="21"/>
  <c r="CB20" i="21"/>
  <c r="CM151" i="21"/>
  <c r="BU151" i="21"/>
  <c r="BC151" i="21"/>
  <c r="AK151" i="21"/>
  <c r="S151" i="21"/>
  <c r="CK119" i="21"/>
  <c r="BS119" i="21"/>
  <c r="Q119" i="21"/>
  <c r="BA119" i="21"/>
  <c r="AI119" i="21"/>
  <c r="AG87" i="21"/>
  <c r="CG55" i="21"/>
  <c r="CI87" i="21"/>
  <c r="BQ87" i="21"/>
  <c r="AY87" i="21"/>
  <c r="O87" i="21"/>
  <c r="BO55" i="21"/>
  <c r="AW55" i="21"/>
  <c r="M55" i="21"/>
  <c r="AE55" i="21"/>
  <c r="BM23" i="21"/>
  <c r="AU23" i="21"/>
  <c r="AC23" i="21"/>
  <c r="CE23" i="21"/>
  <c r="K23" i="21"/>
  <c r="CO150" i="21"/>
  <c r="BW150" i="21"/>
  <c r="BE150" i="21"/>
  <c r="AM150" i="21"/>
  <c r="CM118" i="21"/>
  <c r="U150" i="21"/>
  <c r="BU118" i="21"/>
  <c r="BC118" i="21"/>
  <c r="AK118" i="21"/>
  <c r="S118" i="21"/>
  <c r="CK86" i="21"/>
  <c r="BS86" i="21"/>
  <c r="BA86" i="21"/>
  <c r="AI86" i="21"/>
  <c r="Q86" i="21"/>
  <c r="BQ54" i="21"/>
  <c r="AY54" i="21"/>
  <c r="O54" i="21"/>
  <c r="AG54" i="21"/>
  <c r="CG22" i="21"/>
  <c r="CI54" i="21"/>
  <c r="AE22" i="21"/>
  <c r="AW22" i="21"/>
  <c r="M22" i="21"/>
  <c r="BO22" i="21"/>
  <c r="CD152" i="21"/>
  <c r="BL152" i="21"/>
  <c r="AT152" i="21"/>
  <c r="AB152" i="21"/>
  <c r="J152" i="21"/>
  <c r="CT119" i="21"/>
  <c r="CB119" i="21"/>
  <c r="BJ119" i="21"/>
  <c r="AR119" i="21"/>
  <c r="Z119" i="21"/>
  <c r="BZ87" i="21"/>
  <c r="BH87" i="21"/>
  <c r="CR87" i="21"/>
  <c r="AP87" i="21"/>
  <c r="CP55" i="21"/>
  <c r="X87" i="21"/>
  <c r="BX55" i="21"/>
  <c r="BF55" i="21"/>
  <c r="AN55" i="21"/>
  <c r="V55" i="21"/>
  <c r="CN23" i="21"/>
  <c r="BV23" i="21"/>
  <c r="T23" i="21"/>
  <c r="AL23" i="21"/>
  <c r="BD23" i="21"/>
  <c r="BS371" i="2"/>
  <c r="CG154" i="21"/>
  <c r="BO154" i="21"/>
  <c r="AW154" i="21"/>
  <c r="AE154" i="21"/>
  <c r="M154" i="21"/>
  <c r="CE122" i="21"/>
  <c r="BM122" i="21"/>
  <c r="AU122" i="21"/>
  <c r="AC122" i="21"/>
  <c r="K122" i="21"/>
  <c r="CU89" i="21"/>
  <c r="BK89" i="21"/>
  <c r="AS89" i="21"/>
  <c r="AA89" i="21"/>
  <c r="CC89" i="21"/>
  <c r="CS57" i="21"/>
  <c r="CA57" i="21"/>
  <c r="BI57" i="21"/>
  <c r="CQ25" i="21"/>
  <c r="BY25" i="21"/>
  <c r="AQ57" i="21"/>
  <c r="Y57" i="21"/>
  <c r="W25" i="21"/>
  <c r="BG25" i="21"/>
  <c r="AO25" i="21"/>
  <c r="BS383" i="2"/>
  <c r="CS154" i="21"/>
  <c r="CA154" i="21"/>
  <c r="BI154" i="21"/>
  <c r="AQ154" i="21"/>
  <c r="CQ122" i="21"/>
  <c r="Y154" i="21"/>
  <c r="BG122" i="21"/>
  <c r="BY122" i="21"/>
  <c r="AO122" i="21"/>
  <c r="W122" i="21"/>
  <c r="BW90" i="21"/>
  <c r="BE90" i="21"/>
  <c r="CO90" i="21"/>
  <c r="AM90" i="21"/>
  <c r="U90" i="21"/>
  <c r="CM58" i="21"/>
  <c r="AK58" i="21"/>
  <c r="BU58" i="21"/>
  <c r="BC58" i="21"/>
  <c r="AI26" i="21"/>
  <c r="S58" i="21"/>
  <c r="CK26" i="21"/>
  <c r="BS26" i="21"/>
  <c r="BA26" i="21"/>
  <c r="Q26" i="21"/>
  <c r="BW142" i="21"/>
  <c r="CO142" i="21"/>
  <c r="BE142" i="21"/>
  <c r="AM142" i="21"/>
  <c r="CM110" i="21"/>
  <c r="U142" i="21"/>
  <c r="BU110" i="21"/>
  <c r="BC110" i="21"/>
  <c r="AK110" i="21"/>
  <c r="S110" i="21"/>
  <c r="CK78" i="21"/>
  <c r="BS78" i="21"/>
  <c r="BA78" i="21"/>
  <c r="AI78" i="21"/>
  <c r="Q78" i="21"/>
  <c r="CI46" i="21"/>
  <c r="BQ46" i="21"/>
  <c r="AG46" i="21"/>
  <c r="CG14" i="21"/>
  <c r="O46" i="21"/>
  <c r="AY46" i="21"/>
  <c r="AE14" i="21"/>
  <c r="BO14" i="21"/>
  <c r="M14" i="21"/>
  <c r="AW14" i="21"/>
  <c r="CD157" i="21"/>
  <c r="BL157" i="21"/>
  <c r="AT157" i="21"/>
  <c r="AB157" i="21"/>
  <c r="J157" i="21"/>
  <c r="CB124" i="21"/>
  <c r="CT124" i="21"/>
  <c r="AR124" i="21"/>
  <c r="Z124" i="21"/>
  <c r="BJ124" i="21"/>
  <c r="CR92" i="21"/>
  <c r="BZ92" i="21"/>
  <c r="BH92" i="21"/>
  <c r="AP92" i="21"/>
  <c r="BX60" i="21"/>
  <c r="CP60" i="21"/>
  <c r="BF60" i="21"/>
  <c r="X92" i="21"/>
  <c r="AN60" i="21"/>
  <c r="V60" i="21"/>
  <c r="CN28" i="21"/>
  <c r="AL28" i="21"/>
  <c r="T28" i="21"/>
  <c r="BV28" i="21"/>
  <c r="BD28" i="21"/>
  <c r="CH145" i="21"/>
  <c r="BP145" i="21"/>
  <c r="AF145" i="21"/>
  <c r="AX145" i="21"/>
  <c r="N145" i="21"/>
  <c r="BN113" i="21"/>
  <c r="CF113" i="21"/>
  <c r="AV113" i="21"/>
  <c r="AD113" i="21"/>
  <c r="L113" i="21"/>
  <c r="CD81" i="21"/>
  <c r="AT81" i="21"/>
  <c r="AB81" i="21"/>
  <c r="BL81" i="21"/>
  <c r="J81" i="21"/>
  <c r="CB48" i="21"/>
  <c r="CT48" i="21"/>
  <c r="BJ48" i="21"/>
  <c r="CR16" i="21"/>
  <c r="BZ16" i="21"/>
  <c r="Z48" i="21"/>
  <c r="AR48" i="21"/>
  <c r="BH16" i="21"/>
  <c r="X16" i="21"/>
  <c r="AP16" i="21"/>
  <c r="CH157" i="21"/>
  <c r="BP157" i="21"/>
  <c r="AF157" i="21"/>
  <c r="AX157" i="21"/>
  <c r="N157" i="21"/>
  <c r="BN125" i="21"/>
  <c r="CF125" i="21"/>
  <c r="AV125" i="21"/>
  <c r="L125" i="21"/>
  <c r="BL93" i="21"/>
  <c r="AD125" i="21"/>
  <c r="AT93" i="21"/>
  <c r="AB93" i="21"/>
  <c r="CD93" i="21"/>
  <c r="J93" i="21"/>
  <c r="CB60" i="21"/>
  <c r="CT60" i="21"/>
  <c r="BJ60" i="21"/>
  <c r="AR60" i="21"/>
  <c r="Z60" i="21"/>
  <c r="BZ28" i="21"/>
  <c r="CR28" i="21"/>
  <c r="BH28" i="21"/>
  <c r="AP28" i="21"/>
  <c r="X28" i="21"/>
  <c r="CJ160" i="21"/>
  <c r="AH160" i="21"/>
  <c r="AZ160" i="21"/>
  <c r="BR160" i="21"/>
  <c r="CH128" i="21"/>
  <c r="P160" i="21"/>
  <c r="BP128" i="21"/>
  <c r="CF96" i="21"/>
  <c r="AF128" i="21"/>
  <c r="BN96" i="21"/>
  <c r="N128" i="21"/>
  <c r="AV96" i="21"/>
  <c r="AD96" i="21"/>
  <c r="AX128" i="21"/>
  <c r="BL64" i="21"/>
  <c r="AT64" i="21"/>
  <c r="L96" i="21"/>
  <c r="AB64" i="21"/>
  <c r="CD64" i="21"/>
  <c r="J64" i="21"/>
  <c r="CB31" i="21"/>
  <c r="CT31" i="21"/>
  <c r="AR31" i="21"/>
  <c r="BJ31" i="21"/>
  <c r="Z31" i="21"/>
  <c r="CL151" i="21"/>
  <c r="BT151" i="21"/>
  <c r="BB151" i="21"/>
  <c r="AJ151" i="21"/>
  <c r="BR119" i="21"/>
  <c r="R151" i="21"/>
  <c r="CJ119" i="21"/>
  <c r="AZ119" i="21"/>
  <c r="AH119" i="21"/>
  <c r="P119" i="21"/>
  <c r="CH87" i="21"/>
  <c r="AF87" i="21"/>
  <c r="N87" i="21"/>
  <c r="BP87" i="21"/>
  <c r="AX87" i="21"/>
  <c r="CF55" i="21"/>
  <c r="BN55" i="21"/>
  <c r="AD55" i="21"/>
  <c r="AV55" i="21"/>
  <c r="CD23" i="21"/>
  <c r="L55" i="21"/>
  <c r="AB23" i="21"/>
  <c r="BL23" i="21"/>
  <c r="J23" i="21"/>
  <c r="AT23" i="21"/>
  <c r="CE143" i="21"/>
  <c r="BM143" i="21"/>
  <c r="AU143" i="21"/>
  <c r="AC143" i="21"/>
  <c r="K143" i="21"/>
  <c r="CU110" i="21"/>
  <c r="BK110" i="21"/>
  <c r="AS110" i="21"/>
  <c r="AA110" i="21"/>
  <c r="CC110" i="21"/>
  <c r="CS78" i="21"/>
  <c r="CA78" i="21"/>
  <c r="BI78" i="21"/>
  <c r="AQ78" i="21"/>
  <c r="Y78" i="21"/>
  <c r="BY46" i="21"/>
  <c r="CQ46" i="21"/>
  <c r="BG46" i="21"/>
  <c r="W46" i="21"/>
  <c r="AO46" i="21"/>
  <c r="BW14" i="21"/>
  <c r="U14" i="21"/>
  <c r="BE14" i="21"/>
  <c r="CO14" i="21"/>
  <c r="AM14" i="21"/>
  <c r="CP158" i="21"/>
  <c r="BX158" i="21"/>
  <c r="BF158" i="21"/>
  <c r="AN158" i="21"/>
  <c r="V158" i="21"/>
  <c r="BV126" i="21"/>
  <c r="CN126" i="21"/>
  <c r="BD126" i="21"/>
  <c r="AL126" i="21"/>
  <c r="CL94" i="21"/>
  <c r="T126" i="21"/>
  <c r="BT94" i="21"/>
  <c r="BB94" i="21"/>
  <c r="AJ94" i="21"/>
  <c r="CJ62" i="21"/>
  <c r="R94" i="21"/>
  <c r="AZ62" i="21"/>
  <c r="BR62" i="21"/>
  <c r="AH62" i="21"/>
  <c r="P62" i="21"/>
  <c r="CH30" i="21"/>
  <c r="AX30" i="21"/>
  <c r="AF30" i="21"/>
  <c r="N30" i="21"/>
  <c r="BP30" i="21"/>
  <c r="CT159" i="21"/>
  <c r="CB159" i="21"/>
  <c r="BJ159" i="21"/>
  <c r="Z159" i="21"/>
  <c r="AR159" i="21"/>
  <c r="BZ127" i="21"/>
  <c r="CR127" i="21"/>
  <c r="BH127" i="21"/>
  <c r="AP127" i="21"/>
  <c r="X127" i="21"/>
  <c r="CP95" i="21"/>
  <c r="AN95" i="21"/>
  <c r="V95" i="21"/>
  <c r="BX95" i="21"/>
  <c r="BF95" i="21"/>
  <c r="BV63" i="21"/>
  <c r="CN63" i="21"/>
  <c r="BD63" i="21"/>
  <c r="T63" i="21"/>
  <c r="AL63" i="21"/>
  <c r="BT31" i="21"/>
  <c r="CL31" i="21"/>
  <c r="BB31" i="21"/>
  <c r="R31" i="21"/>
  <c r="AJ31" i="21"/>
  <c r="CH151" i="21"/>
  <c r="BP151" i="21"/>
  <c r="AX151" i="21"/>
  <c r="N151" i="21"/>
  <c r="AF151" i="21"/>
  <c r="CF119" i="21"/>
  <c r="BN119" i="21"/>
  <c r="AV119" i="21"/>
  <c r="AD119" i="21"/>
  <c r="L119" i="21"/>
  <c r="CD87" i="21"/>
  <c r="BL87" i="21"/>
  <c r="AT87" i="21"/>
  <c r="AB87" i="21"/>
  <c r="J87" i="21"/>
  <c r="CT54" i="21"/>
  <c r="BJ54" i="21"/>
  <c r="AR54" i="21"/>
  <c r="Z54" i="21"/>
  <c r="CB54" i="21"/>
  <c r="CR22" i="21"/>
  <c r="BH22" i="21"/>
  <c r="X22" i="21"/>
  <c r="BZ22" i="21"/>
  <c r="AP22" i="21"/>
  <c r="CF151" i="21"/>
  <c r="BN151" i="21"/>
  <c r="AV151" i="21"/>
  <c r="AD151" i="21"/>
  <c r="L151" i="21"/>
  <c r="CD119" i="21"/>
  <c r="BL119" i="21"/>
  <c r="AT119" i="21"/>
  <c r="AB119" i="21"/>
  <c r="J119" i="21"/>
  <c r="CT86" i="21"/>
  <c r="CB86" i="21"/>
  <c r="BJ86" i="21"/>
  <c r="AR86" i="21"/>
  <c r="Z86" i="21"/>
  <c r="BZ54" i="21"/>
  <c r="BH54" i="21"/>
  <c r="CR54" i="21"/>
  <c r="AP54" i="21"/>
  <c r="X54" i="21"/>
  <c r="CP22" i="21"/>
  <c r="BX22" i="21"/>
  <c r="V22" i="21"/>
  <c r="AN22" i="21"/>
  <c r="BF22" i="21"/>
  <c r="BW163" i="21"/>
  <c r="CO163" i="21"/>
  <c r="BE163" i="21"/>
  <c r="AM163" i="21"/>
  <c r="U163" i="21"/>
  <c r="CM131" i="21"/>
  <c r="BU131" i="21"/>
  <c r="BC131" i="21"/>
  <c r="AK131" i="21"/>
  <c r="S131" i="21"/>
  <c r="CK99" i="21"/>
  <c r="BS99" i="21"/>
  <c r="BA99" i="21"/>
  <c r="AI99" i="21"/>
  <c r="CI67" i="21"/>
  <c r="Q99" i="21"/>
  <c r="BQ67" i="21"/>
  <c r="AY67" i="21"/>
  <c r="O67" i="21"/>
  <c r="AG67" i="21"/>
  <c r="BO35" i="21"/>
  <c r="AW35" i="21"/>
  <c r="AE35" i="21"/>
  <c r="CG35" i="21"/>
  <c r="M35" i="21"/>
  <c r="CL162" i="21"/>
  <c r="BT162" i="21"/>
  <c r="BB162" i="21"/>
  <c r="R162" i="21"/>
  <c r="AJ162" i="21"/>
  <c r="BR130" i="21"/>
  <c r="AZ130" i="21"/>
  <c r="CJ130" i="21"/>
  <c r="P130" i="21"/>
  <c r="AH130" i="21"/>
  <c r="CH98" i="21"/>
  <c r="BP98" i="21"/>
  <c r="AX98" i="21"/>
  <c r="N98" i="21"/>
  <c r="AF98" i="21"/>
  <c r="BN66" i="21"/>
  <c r="CF66" i="21"/>
  <c r="AD66" i="21"/>
  <c r="L66" i="21"/>
  <c r="AV66" i="21"/>
  <c r="BL34" i="21"/>
  <c r="AB34" i="21"/>
  <c r="CD34" i="21"/>
  <c r="AT34" i="21"/>
  <c r="J34" i="21"/>
  <c r="CN163" i="21"/>
  <c r="BV163" i="21"/>
  <c r="BD163" i="21"/>
  <c r="AL163" i="21"/>
  <c r="T163" i="21"/>
  <c r="CL131" i="21"/>
  <c r="BT131" i="21"/>
  <c r="BB131" i="21"/>
  <c r="AJ131" i="21"/>
  <c r="R131" i="21"/>
  <c r="CJ99" i="21"/>
  <c r="BR99" i="21"/>
  <c r="AH99" i="21"/>
  <c r="P99" i="21"/>
  <c r="AZ99" i="21"/>
  <c r="CH67" i="21"/>
  <c r="BP67" i="21"/>
  <c r="AF67" i="21"/>
  <c r="CF35" i="21"/>
  <c r="AX67" i="21"/>
  <c r="BN35" i="21"/>
  <c r="L35" i="21"/>
  <c r="N67" i="21"/>
  <c r="AD35" i="21"/>
  <c r="AV35" i="21"/>
  <c r="CS163" i="21"/>
  <c r="BI163" i="21"/>
  <c r="CA163" i="21"/>
  <c r="Y163" i="21"/>
  <c r="AQ163" i="21"/>
  <c r="CQ131" i="21"/>
  <c r="BY131" i="21"/>
  <c r="AO131" i="21"/>
  <c r="BG131" i="21"/>
  <c r="W131" i="21"/>
  <c r="CO99" i="21"/>
  <c r="BW99" i="21"/>
  <c r="BE99" i="21"/>
  <c r="CM67" i="21"/>
  <c r="AM99" i="21"/>
  <c r="BC67" i="21"/>
  <c r="BU67" i="21"/>
  <c r="AK67" i="21"/>
  <c r="U99" i="21"/>
  <c r="S67" i="21"/>
  <c r="BS35" i="21"/>
  <c r="CK35" i="21"/>
  <c r="BA35" i="21"/>
  <c r="AI35" i="21"/>
  <c r="Q35" i="21"/>
  <c r="BY145" i="21"/>
  <c r="CQ145" i="21"/>
  <c r="AO145" i="21"/>
  <c r="BG145" i="21"/>
  <c r="W145" i="21"/>
  <c r="CO113" i="21"/>
  <c r="BW113" i="21"/>
  <c r="AM113" i="21"/>
  <c r="U113" i="21"/>
  <c r="BE113" i="21"/>
  <c r="CM81" i="21"/>
  <c r="BU81" i="21"/>
  <c r="BC81" i="21"/>
  <c r="AK81" i="21"/>
  <c r="CK49" i="21"/>
  <c r="S81" i="21"/>
  <c r="BA49" i="21"/>
  <c r="AI49" i="21"/>
  <c r="Q49" i="21"/>
  <c r="BS49" i="21"/>
  <c r="CI17" i="21"/>
  <c r="AY17" i="21"/>
  <c r="AG17" i="21"/>
  <c r="O17" i="21"/>
  <c r="BQ17" i="21"/>
  <c r="CP160" i="21"/>
  <c r="BX160" i="21"/>
  <c r="BF160" i="21"/>
  <c r="AN160" i="21"/>
  <c r="CN128" i="21"/>
  <c r="V160" i="21"/>
  <c r="BV128" i="21"/>
  <c r="BD128" i="21"/>
  <c r="AL128" i="21"/>
  <c r="T128" i="21"/>
  <c r="CL96" i="21"/>
  <c r="BT96" i="21"/>
  <c r="BB96" i="21"/>
  <c r="AJ96" i="21"/>
  <c r="R96" i="21"/>
  <c r="AZ64" i="21"/>
  <c r="AH64" i="21"/>
  <c r="BR64" i="21"/>
  <c r="CJ64" i="21"/>
  <c r="P64" i="21"/>
  <c r="CH32" i="21"/>
  <c r="BP32" i="21"/>
  <c r="AF32" i="21"/>
  <c r="AX32" i="21"/>
  <c r="N32" i="21"/>
  <c r="BZ160" i="21"/>
  <c r="CR160" i="21"/>
  <c r="BH160" i="21"/>
  <c r="AP160" i="21"/>
  <c r="X160" i="21"/>
  <c r="CP128" i="21"/>
  <c r="BX128" i="21"/>
  <c r="BF128" i="21"/>
  <c r="AN128" i="21"/>
  <c r="V128" i="21"/>
  <c r="CN96" i="21"/>
  <c r="BV96" i="21"/>
  <c r="AL96" i="21"/>
  <c r="BD96" i="21"/>
  <c r="BT64" i="21"/>
  <c r="T96" i="21"/>
  <c r="CL64" i="21"/>
  <c r="BB64" i="21"/>
  <c r="AJ64" i="21"/>
  <c r="R64" i="21"/>
  <c r="CJ32" i="21"/>
  <c r="BR32" i="21"/>
  <c r="AH32" i="21"/>
  <c r="AZ32" i="21"/>
  <c r="P32" i="21"/>
  <c r="CI162" i="21"/>
  <c r="AG162" i="21"/>
  <c r="CG130" i="21"/>
  <c r="O162" i="21"/>
  <c r="BQ162" i="21"/>
  <c r="AY162" i="21"/>
  <c r="BO130" i="21"/>
  <c r="CE98" i="21"/>
  <c r="AW130" i="21"/>
  <c r="BM98" i="21"/>
  <c r="M130" i="21"/>
  <c r="AU98" i="21"/>
  <c r="AE130" i="21"/>
  <c r="AC98" i="21"/>
  <c r="CU65" i="21"/>
  <c r="CC65" i="21"/>
  <c r="K98" i="21"/>
  <c r="BK65" i="21"/>
  <c r="AS65" i="21"/>
  <c r="AA65" i="21"/>
  <c r="CS33" i="21"/>
  <c r="Y33" i="21"/>
  <c r="CA33" i="21"/>
  <c r="AQ33" i="21"/>
  <c r="BI33" i="21"/>
  <c r="CT164" i="21"/>
  <c r="CB164" i="21"/>
  <c r="AR164" i="21"/>
  <c r="BJ164" i="21"/>
  <c r="CR132" i="21"/>
  <c r="Z164" i="21"/>
  <c r="BZ132" i="21"/>
  <c r="BH132" i="21"/>
  <c r="X132" i="21"/>
  <c r="CP100" i="21"/>
  <c r="BX100" i="21"/>
  <c r="BF100" i="21"/>
  <c r="AP132" i="21"/>
  <c r="AN100" i="21"/>
  <c r="V100" i="21"/>
  <c r="CN68" i="21"/>
  <c r="BD68" i="21"/>
  <c r="AL68" i="21"/>
  <c r="BV68" i="21"/>
  <c r="T68" i="21"/>
  <c r="CL36" i="21"/>
  <c r="BT36" i="21"/>
  <c r="BB36" i="21"/>
  <c r="R36" i="21"/>
  <c r="AJ36" i="21"/>
  <c r="CE165" i="21"/>
  <c r="BM165" i="21"/>
  <c r="AU165" i="21"/>
  <c r="K165" i="21"/>
  <c r="AC165" i="21"/>
  <c r="CC132" i="21"/>
  <c r="CU132" i="21"/>
  <c r="BK132" i="21"/>
  <c r="AS132" i="21"/>
  <c r="AA132" i="21"/>
  <c r="CS100" i="21"/>
  <c r="AQ100" i="21"/>
  <c r="Y100" i="21"/>
  <c r="BI100" i="21"/>
  <c r="CQ68" i="21"/>
  <c r="CA100" i="21"/>
  <c r="BY68" i="21"/>
  <c r="W68" i="21"/>
  <c r="BG68" i="21"/>
  <c r="AO68" i="21"/>
  <c r="CO36" i="21"/>
  <c r="BW36" i="21"/>
  <c r="BE36" i="21"/>
  <c r="AM36" i="21"/>
  <c r="U36" i="21"/>
  <c r="CQ167" i="21"/>
  <c r="BY167" i="21"/>
  <c r="BG167" i="21"/>
  <c r="AO167" i="21"/>
  <c r="CO135" i="21"/>
  <c r="W167" i="21"/>
  <c r="BW135" i="21"/>
  <c r="BE135" i="21"/>
  <c r="U135" i="21"/>
  <c r="BU103" i="21"/>
  <c r="BC103" i="21"/>
  <c r="CM103" i="21"/>
  <c r="AK103" i="21"/>
  <c r="S103" i="21"/>
  <c r="BS71" i="21"/>
  <c r="BA71" i="21"/>
  <c r="AI71" i="21"/>
  <c r="CK71" i="21"/>
  <c r="AM135" i="21"/>
  <c r="Q71" i="21"/>
  <c r="BQ39" i="21"/>
  <c r="AY39" i="21"/>
  <c r="AG39" i="21"/>
  <c r="O39" i="21"/>
  <c r="CI39" i="21"/>
  <c r="CH163" i="21"/>
  <c r="AX163" i="21"/>
  <c r="BP163" i="21"/>
  <c r="AF163" i="21"/>
  <c r="CF131" i="21"/>
  <c r="N163" i="21"/>
  <c r="AV131" i="21"/>
  <c r="AD131" i="21"/>
  <c r="BN131" i="21"/>
  <c r="L131" i="21"/>
  <c r="CD99" i="21"/>
  <c r="BL99" i="21"/>
  <c r="AT99" i="21"/>
  <c r="AB99" i="21"/>
  <c r="J99" i="21"/>
  <c r="CT66" i="21"/>
  <c r="CB66" i="21"/>
  <c r="BJ66" i="21"/>
  <c r="Z66" i="21"/>
  <c r="BZ34" i="21"/>
  <c r="AR66" i="21"/>
  <c r="X34" i="21"/>
  <c r="CR34" i="21"/>
  <c r="BH34" i="21"/>
  <c r="AP34" i="21"/>
  <c r="BY153" i="21"/>
  <c r="CQ153" i="21"/>
  <c r="AO153" i="21"/>
  <c r="BG153" i="21"/>
  <c r="W153" i="21"/>
  <c r="BW121" i="21"/>
  <c r="CO121" i="21"/>
  <c r="BE121" i="21"/>
  <c r="AM121" i="21"/>
  <c r="U121" i="21"/>
  <c r="CM89" i="21"/>
  <c r="BU89" i="21"/>
  <c r="AK89" i="21"/>
  <c r="BC89" i="21"/>
  <c r="CK57" i="21"/>
  <c r="S89" i="21"/>
  <c r="BA57" i="21"/>
  <c r="BS57" i="21"/>
  <c r="Q57" i="21"/>
  <c r="AI57" i="21"/>
  <c r="CI25" i="21"/>
  <c r="BQ25" i="21"/>
  <c r="AY25" i="21"/>
  <c r="O25" i="21"/>
  <c r="AG25" i="21"/>
  <c r="BV166" i="21"/>
  <c r="CN166" i="21"/>
  <c r="AL166" i="21"/>
  <c r="CL134" i="21"/>
  <c r="BD166" i="21"/>
  <c r="T166" i="21"/>
  <c r="BT134" i="21"/>
  <c r="AJ134" i="21"/>
  <c r="R134" i="21"/>
  <c r="CJ102" i="21"/>
  <c r="BB134" i="21"/>
  <c r="BR102" i="21"/>
  <c r="AZ102" i="21"/>
  <c r="P102" i="21"/>
  <c r="AH102" i="21"/>
  <c r="BP70" i="21"/>
  <c r="CH70" i="21"/>
  <c r="AF70" i="21"/>
  <c r="N70" i="21"/>
  <c r="AX70" i="21"/>
  <c r="CF38" i="21"/>
  <c r="BN38" i="21"/>
  <c r="AD38" i="21"/>
  <c r="L38" i="21"/>
  <c r="AV38" i="21"/>
  <c r="CO166" i="21"/>
  <c r="BW166" i="21"/>
  <c r="BE166" i="21"/>
  <c r="AM166" i="21"/>
  <c r="U166" i="21"/>
  <c r="CM134" i="21"/>
  <c r="BU134" i="21"/>
  <c r="BC134" i="21"/>
  <c r="AK134" i="21"/>
  <c r="S134" i="21"/>
  <c r="CK102" i="21"/>
  <c r="BS102" i="21"/>
  <c r="BA102" i="21"/>
  <c r="AI102" i="21"/>
  <c r="Q102" i="21"/>
  <c r="BQ70" i="21"/>
  <c r="AY70" i="21"/>
  <c r="O70" i="21"/>
  <c r="CG38" i="21"/>
  <c r="AG70" i="21"/>
  <c r="CI70" i="21"/>
  <c r="M38" i="21"/>
  <c r="BO38" i="21"/>
  <c r="AE38" i="21"/>
  <c r="AW38" i="21"/>
  <c r="CP159" i="21"/>
  <c r="BX159" i="21"/>
  <c r="BF159" i="21"/>
  <c r="AN159" i="21"/>
  <c r="V159" i="21"/>
  <c r="CN127" i="21"/>
  <c r="BV127" i="21"/>
  <c r="AL127" i="21"/>
  <c r="BD127" i="21"/>
  <c r="T127" i="21"/>
  <c r="CL95" i="21"/>
  <c r="BT95" i="21"/>
  <c r="AJ95" i="21"/>
  <c r="R95" i="21"/>
  <c r="BB95" i="21"/>
  <c r="CJ63" i="21"/>
  <c r="AZ63" i="21"/>
  <c r="AH63" i="21"/>
  <c r="P63" i="21"/>
  <c r="CH31" i="21"/>
  <c r="BR63" i="21"/>
  <c r="N31" i="21"/>
  <c r="BP31" i="21"/>
  <c r="AF31" i="21"/>
  <c r="AX31" i="21"/>
  <c r="CR161" i="21"/>
  <c r="BZ161" i="21"/>
  <c r="BH161" i="21"/>
  <c r="AP161" i="21"/>
  <c r="X161" i="21"/>
  <c r="CP129" i="21"/>
  <c r="BX129" i="21"/>
  <c r="BF129" i="21"/>
  <c r="AN129" i="21"/>
  <c r="V129" i="21"/>
  <c r="CN97" i="21"/>
  <c r="AL97" i="21"/>
  <c r="BD97" i="21"/>
  <c r="BV97" i="21"/>
  <c r="T97" i="21"/>
  <c r="BT65" i="21"/>
  <c r="R65" i="21"/>
  <c r="BB65" i="21"/>
  <c r="CL65" i="21"/>
  <c r="AJ65" i="21"/>
  <c r="CJ33" i="21"/>
  <c r="P33" i="21"/>
  <c r="AZ33" i="21"/>
  <c r="BR33" i="21"/>
  <c r="AH33" i="21"/>
  <c r="CM165" i="21"/>
  <c r="BU165" i="21"/>
  <c r="AK165" i="21"/>
  <c r="BC165" i="21"/>
  <c r="S165" i="21"/>
  <c r="CK133" i="21"/>
  <c r="BS133" i="21"/>
  <c r="BA133" i="21"/>
  <c r="AI133" i="21"/>
  <c r="Q133" i="21"/>
  <c r="CI101" i="21"/>
  <c r="AY101" i="21"/>
  <c r="AG101" i="21"/>
  <c r="O101" i="21"/>
  <c r="BQ101" i="21"/>
  <c r="BO69" i="21"/>
  <c r="CG69" i="21"/>
  <c r="AW69" i="21"/>
  <c r="M69" i="21"/>
  <c r="AE69" i="21"/>
  <c r="CE37" i="21"/>
  <c r="AC37" i="21"/>
  <c r="AU37" i="21"/>
  <c r="BM37" i="21"/>
  <c r="K37" i="21"/>
  <c r="BX165" i="21"/>
  <c r="CP165" i="21"/>
  <c r="BF165" i="21"/>
  <c r="AN165" i="21"/>
  <c r="CN133" i="21"/>
  <c r="V165" i="21"/>
  <c r="BV133" i="21"/>
  <c r="AL133" i="21"/>
  <c r="T133" i="21"/>
  <c r="BD133" i="21"/>
  <c r="BT101" i="21"/>
  <c r="BB101" i="21"/>
  <c r="CL101" i="21"/>
  <c r="AJ101" i="21"/>
  <c r="BR69" i="21"/>
  <c r="CJ69" i="21"/>
  <c r="R101" i="21"/>
  <c r="AZ69" i="21"/>
  <c r="AH69" i="21"/>
  <c r="P69" i="21"/>
  <c r="AX37" i="21"/>
  <c r="N37" i="21"/>
  <c r="CH37" i="21"/>
  <c r="BP37" i="21"/>
  <c r="AF37" i="21"/>
  <c r="BS549" i="2"/>
  <c r="CE164" i="21"/>
  <c r="BM164" i="21"/>
  <c r="AU164" i="21"/>
  <c r="K164" i="21"/>
  <c r="CU131" i="21"/>
  <c r="AC164" i="21"/>
  <c r="CC131" i="21"/>
  <c r="BK131" i="21"/>
  <c r="AS131" i="21"/>
  <c r="AA131" i="21"/>
  <c r="CS99" i="21"/>
  <c r="CA99" i="21"/>
  <c r="AQ99" i="21"/>
  <c r="BI99" i="21"/>
  <c r="Y99" i="21"/>
  <c r="CQ67" i="21"/>
  <c r="BY67" i="21"/>
  <c r="BG67" i="21"/>
  <c r="W67" i="21"/>
  <c r="CO35" i="21"/>
  <c r="AM35" i="21"/>
  <c r="U35" i="21"/>
  <c r="AO67" i="21"/>
  <c r="BW35" i="21"/>
  <c r="BE35" i="21"/>
  <c r="CQ159" i="21"/>
  <c r="BY159" i="21"/>
  <c r="BG159" i="21"/>
  <c r="AO159" i="21"/>
  <c r="CO127" i="21"/>
  <c r="W159" i="21"/>
  <c r="BW127" i="21"/>
  <c r="BE127" i="21"/>
  <c r="U127" i="21"/>
  <c r="AM127" i="21"/>
  <c r="BU95" i="21"/>
  <c r="BC95" i="21"/>
  <c r="CM95" i="21"/>
  <c r="AK95" i="21"/>
  <c r="BS63" i="21"/>
  <c r="BA63" i="21"/>
  <c r="AI63" i="21"/>
  <c r="S95" i="21"/>
  <c r="CK63" i="21"/>
  <c r="Q63" i="21"/>
  <c r="BQ31" i="21"/>
  <c r="AY31" i="21"/>
  <c r="AG31" i="21"/>
  <c r="CI31" i="21"/>
  <c r="O31" i="21"/>
  <c r="CR150" i="21"/>
  <c r="BZ150" i="21"/>
  <c r="BH150" i="21"/>
  <c r="AP150" i="21"/>
  <c r="CP118" i="21"/>
  <c r="X150" i="21"/>
  <c r="BX118" i="21"/>
  <c r="BF118" i="21"/>
  <c r="V118" i="21"/>
  <c r="AN118" i="21"/>
  <c r="BV86" i="21"/>
  <c r="BD86" i="21"/>
  <c r="CN86" i="21"/>
  <c r="AL86" i="21"/>
  <c r="T86" i="21"/>
  <c r="CL54" i="21"/>
  <c r="BT54" i="21"/>
  <c r="BB54" i="21"/>
  <c r="AJ54" i="21"/>
  <c r="R54" i="21"/>
  <c r="BR22" i="21"/>
  <c r="AZ22" i="21"/>
  <c r="P22" i="21"/>
  <c r="AH22" i="21"/>
  <c r="CJ22" i="21"/>
  <c r="CN159" i="21"/>
  <c r="BV159" i="21"/>
  <c r="BD159" i="21"/>
  <c r="AL159" i="21"/>
  <c r="CL127" i="21"/>
  <c r="BT127" i="21"/>
  <c r="T159" i="21"/>
  <c r="BB127" i="21"/>
  <c r="AJ127" i="21"/>
  <c r="R127" i="21"/>
  <c r="CJ95" i="21"/>
  <c r="BR95" i="21"/>
  <c r="AZ95" i="21"/>
  <c r="AH95" i="21"/>
  <c r="P95" i="21"/>
  <c r="AX63" i="21"/>
  <c r="N63" i="21"/>
  <c r="CH63" i="21"/>
  <c r="BP63" i="21"/>
  <c r="AF63" i="21"/>
  <c r="AD31" i="21"/>
  <c r="L31" i="21"/>
  <c r="AV31" i="21"/>
  <c r="CF31" i="21"/>
  <c r="BN31" i="21"/>
  <c r="BS484" i="2"/>
  <c r="CL160" i="21"/>
  <c r="BT160" i="21"/>
  <c r="BB160" i="21"/>
  <c r="AJ160" i="21"/>
  <c r="R160" i="21"/>
  <c r="CJ128" i="21"/>
  <c r="BR128" i="21"/>
  <c r="AH128" i="21"/>
  <c r="P128" i="21"/>
  <c r="AZ128" i="21"/>
  <c r="CH96" i="21"/>
  <c r="BP96" i="21"/>
  <c r="AF96" i="21"/>
  <c r="AX96" i="21"/>
  <c r="N96" i="21"/>
  <c r="BN64" i="21"/>
  <c r="AV64" i="21"/>
  <c r="AD64" i="21"/>
  <c r="CF64" i="21"/>
  <c r="CD32" i="21"/>
  <c r="BL32" i="21"/>
  <c r="AT32" i="21"/>
  <c r="L64" i="21"/>
  <c r="AB32" i="21"/>
  <c r="J32" i="21"/>
  <c r="BU108" i="21"/>
  <c r="CM108" i="21"/>
  <c r="BC108" i="21"/>
  <c r="AK108" i="21"/>
  <c r="S108" i="21"/>
  <c r="CK76" i="21"/>
  <c r="AI76" i="21"/>
  <c r="BS76" i="21"/>
  <c r="BA76" i="21"/>
  <c r="Q76" i="21"/>
  <c r="BQ44" i="21"/>
  <c r="CI44" i="21"/>
  <c r="AG44" i="21"/>
  <c r="O44" i="21"/>
  <c r="CG12" i="21"/>
  <c r="BO12" i="21"/>
  <c r="AY44" i="21"/>
  <c r="AE12" i="21"/>
  <c r="AW12" i="21"/>
  <c r="M12" i="21"/>
  <c r="CP142" i="21"/>
  <c r="BX142" i="21"/>
  <c r="BF142" i="21"/>
  <c r="V142" i="21"/>
  <c r="AN142" i="21"/>
  <c r="BV110" i="21"/>
  <c r="BD110" i="21"/>
  <c r="CN110" i="21"/>
  <c r="AL110" i="21"/>
  <c r="CL78" i="21"/>
  <c r="T110" i="21"/>
  <c r="BT78" i="21"/>
  <c r="BB78" i="21"/>
  <c r="R78" i="21"/>
  <c r="AJ78" i="21"/>
  <c r="CJ46" i="21"/>
  <c r="BR46" i="21"/>
  <c r="AZ46" i="21"/>
  <c r="AH46" i="21"/>
  <c r="P46" i="21"/>
  <c r="CH14" i="21"/>
  <c r="N14" i="21"/>
  <c r="AF14" i="21"/>
  <c r="BP14" i="21"/>
  <c r="AX14" i="21"/>
  <c r="CP147" i="21"/>
  <c r="BX147" i="21"/>
  <c r="AN147" i="21"/>
  <c r="BF147" i="21"/>
  <c r="V147" i="21"/>
  <c r="BV115" i="21"/>
  <c r="CN115" i="21"/>
  <c r="BD115" i="21"/>
  <c r="AL115" i="21"/>
  <c r="T115" i="21"/>
  <c r="CL83" i="21"/>
  <c r="AJ83" i="21"/>
  <c r="BB83" i="21"/>
  <c r="BT83" i="21"/>
  <c r="BR51" i="21"/>
  <c r="R83" i="21"/>
  <c r="AZ51" i="21"/>
  <c r="CJ51" i="21"/>
  <c r="P51" i="21"/>
  <c r="AH51" i="21"/>
  <c r="N19" i="21"/>
  <c r="AX19" i="21"/>
  <c r="CH19" i="21"/>
  <c r="BP19" i="21"/>
  <c r="AF19" i="21"/>
  <c r="CO75" i="21"/>
  <c r="BW75" i="21"/>
  <c r="BE75" i="21"/>
  <c r="CM43" i="21"/>
  <c r="AM75" i="21"/>
  <c r="U75" i="21"/>
  <c r="BU43" i="21"/>
  <c r="BC43" i="21"/>
  <c r="S43" i="21"/>
  <c r="BS11" i="21"/>
  <c r="CK11" i="21"/>
  <c r="BA11" i="21"/>
  <c r="AI11" i="21"/>
  <c r="AK43" i="21"/>
  <c r="Q11" i="21"/>
  <c r="CD151" i="21"/>
  <c r="BL151" i="21"/>
  <c r="AT151" i="21"/>
  <c r="AB151" i="21"/>
  <c r="J151" i="21"/>
  <c r="CT118" i="21"/>
  <c r="CB118" i="21"/>
  <c r="BJ118" i="21"/>
  <c r="Z118" i="21"/>
  <c r="CR86" i="21"/>
  <c r="AR118" i="21"/>
  <c r="BZ86" i="21"/>
  <c r="BH86" i="21"/>
  <c r="AP86" i="21"/>
  <c r="CP54" i="21"/>
  <c r="X86" i="21"/>
  <c r="BF54" i="21"/>
  <c r="V54" i="21"/>
  <c r="BX54" i="21"/>
  <c r="AN54" i="21"/>
  <c r="CN22" i="21"/>
  <c r="BD22" i="21"/>
  <c r="BV22" i="21"/>
  <c r="AL22" i="21"/>
  <c r="T22" i="21"/>
  <c r="CM153" i="21"/>
  <c r="BU153" i="21"/>
  <c r="BC153" i="21"/>
  <c r="S153" i="21"/>
  <c r="AK153" i="21"/>
  <c r="CK121" i="21"/>
  <c r="BS121" i="21"/>
  <c r="BA121" i="21"/>
  <c r="Q121" i="21"/>
  <c r="AI121" i="21"/>
  <c r="BQ89" i="21"/>
  <c r="AY89" i="21"/>
  <c r="CI89" i="21"/>
  <c r="AG89" i="21"/>
  <c r="O89" i="21"/>
  <c r="AW57" i="21"/>
  <c r="M57" i="21"/>
  <c r="AE57" i="21"/>
  <c r="CG57" i="21"/>
  <c r="BO57" i="21"/>
  <c r="CE25" i="21"/>
  <c r="AC25" i="21"/>
  <c r="AU25" i="21"/>
  <c r="BM25" i="21"/>
  <c r="K25" i="21"/>
  <c r="CQ151" i="21"/>
  <c r="BY151" i="21"/>
  <c r="BG151" i="21"/>
  <c r="AO151" i="21"/>
  <c r="CO119" i="21"/>
  <c r="W151" i="21"/>
  <c r="BW119" i="21"/>
  <c r="BE119" i="21"/>
  <c r="AM119" i="21"/>
  <c r="U119" i="21"/>
  <c r="CM87" i="21"/>
  <c r="BU87" i="21"/>
  <c r="BC87" i="21"/>
  <c r="AK87" i="21"/>
  <c r="CK55" i="21"/>
  <c r="S87" i="21"/>
  <c r="BA55" i="21"/>
  <c r="AI55" i="21"/>
  <c r="BS55" i="21"/>
  <c r="Q55" i="21"/>
  <c r="BQ23" i="21"/>
  <c r="AY23" i="21"/>
  <c r="AG23" i="21"/>
  <c r="CI23" i="21"/>
  <c r="O23" i="21"/>
  <c r="CK150" i="21"/>
  <c r="BA150" i="21"/>
  <c r="BS150" i="21"/>
  <c r="CI118" i="21"/>
  <c r="AI150" i="21"/>
  <c r="Q150" i="21"/>
  <c r="BQ118" i="21"/>
  <c r="CG86" i="21"/>
  <c r="AY118" i="21"/>
  <c r="AG118" i="21"/>
  <c r="BO86" i="21"/>
  <c r="O118" i="21"/>
  <c r="AW86" i="21"/>
  <c r="M86" i="21"/>
  <c r="AE86" i="21"/>
  <c r="CE54" i="21"/>
  <c r="BM54" i="21"/>
  <c r="AC54" i="21"/>
  <c r="CU21" i="21"/>
  <c r="CC21" i="21"/>
  <c r="AU54" i="21"/>
  <c r="K54" i="21"/>
  <c r="BK21" i="21"/>
  <c r="AS21" i="21"/>
  <c r="AA21" i="21"/>
  <c r="BY75" i="21"/>
  <c r="BG75" i="21"/>
  <c r="CQ75" i="21"/>
  <c r="AO75" i="21"/>
  <c r="W75" i="21"/>
  <c r="BE43" i="21"/>
  <c r="AM43" i="21"/>
  <c r="CO43" i="21"/>
  <c r="BW43" i="21"/>
  <c r="U43" i="21"/>
  <c r="BU11" i="21"/>
  <c r="BC11" i="21"/>
  <c r="CM11" i="21"/>
  <c r="S11" i="21"/>
  <c r="AK11" i="21"/>
  <c r="CG146" i="21"/>
  <c r="BO146" i="21"/>
  <c r="AW146" i="21"/>
  <c r="M146" i="21"/>
  <c r="CE114" i="21"/>
  <c r="AE146" i="21"/>
  <c r="BM114" i="21"/>
  <c r="AU114" i="21"/>
  <c r="K114" i="21"/>
  <c r="CU81" i="21"/>
  <c r="AC114" i="21"/>
  <c r="CC81" i="21"/>
  <c r="BK81" i="21"/>
  <c r="AS81" i="21"/>
  <c r="AA81" i="21"/>
  <c r="CA49" i="21"/>
  <c r="BI49" i="21"/>
  <c r="CS49" i="21"/>
  <c r="AQ49" i="21"/>
  <c r="CQ17" i="21"/>
  <c r="Y49" i="21"/>
  <c r="BY17" i="21"/>
  <c r="BG17" i="21"/>
  <c r="AO17" i="21"/>
  <c r="W17" i="21"/>
  <c r="CU143" i="21"/>
  <c r="CC143" i="21"/>
  <c r="BK143" i="21"/>
  <c r="AS143" i="21"/>
  <c r="CS111" i="21"/>
  <c r="CA111" i="21"/>
  <c r="AA143" i="21"/>
  <c r="BI111" i="21"/>
  <c r="Y111" i="21"/>
  <c r="CQ79" i="21"/>
  <c r="AQ111" i="21"/>
  <c r="BY79" i="21"/>
  <c r="BG79" i="21"/>
  <c r="CO47" i="21"/>
  <c r="AO79" i="21"/>
  <c r="W79" i="21"/>
  <c r="BW47" i="21"/>
  <c r="BE47" i="21"/>
  <c r="AM47" i="21"/>
  <c r="U47" i="21"/>
  <c r="AK15" i="21"/>
  <c r="BU15" i="21"/>
  <c r="S15" i="21"/>
  <c r="CM15" i="21"/>
  <c r="BC15" i="21"/>
  <c r="CE152" i="21"/>
  <c r="AU152" i="21"/>
  <c r="BM152" i="21"/>
  <c r="AC152" i="21"/>
  <c r="K152" i="21"/>
  <c r="CU119" i="21"/>
  <c r="CC119" i="21"/>
  <c r="AS119" i="21"/>
  <c r="BK119" i="21"/>
  <c r="AA119" i="21"/>
  <c r="CS87" i="21"/>
  <c r="CA87" i="21"/>
  <c r="BI87" i="21"/>
  <c r="AQ87" i="21"/>
  <c r="BY55" i="21"/>
  <c r="CQ55" i="21"/>
  <c r="BG55" i="21"/>
  <c r="Y87" i="21"/>
  <c r="W55" i="21"/>
  <c r="AO55" i="21"/>
  <c r="BW23" i="21"/>
  <c r="CO23" i="21"/>
  <c r="U23" i="21"/>
  <c r="BE23" i="21"/>
  <c r="AM23" i="21"/>
  <c r="CG160" i="21"/>
  <c r="BO160" i="21"/>
  <c r="M160" i="21"/>
  <c r="AW160" i="21"/>
  <c r="AE160" i="21"/>
  <c r="CE128" i="21"/>
  <c r="BM128" i="21"/>
  <c r="AU128" i="21"/>
  <c r="AC128" i="21"/>
  <c r="K128" i="21"/>
  <c r="BK95" i="21"/>
  <c r="CU95" i="21"/>
  <c r="CC95" i="21"/>
  <c r="AS95" i="21"/>
  <c r="AA95" i="21"/>
  <c r="CS63" i="21"/>
  <c r="BI63" i="21"/>
  <c r="AQ63" i="21"/>
  <c r="Y63" i="21"/>
  <c r="CA63" i="21"/>
  <c r="BG31" i="21"/>
  <c r="BY31" i="21"/>
  <c r="CQ31" i="21"/>
  <c r="AO31" i="21"/>
  <c r="W31" i="21"/>
  <c r="CO152" i="21"/>
  <c r="BW152" i="21"/>
  <c r="BE152" i="21"/>
  <c r="AM152" i="21"/>
  <c r="U152" i="21"/>
  <c r="CM120" i="21"/>
  <c r="BU120" i="21"/>
  <c r="BC120" i="21"/>
  <c r="AK120" i="21"/>
  <c r="S120" i="21"/>
  <c r="BS88" i="21"/>
  <c r="CK88" i="21"/>
  <c r="AI88" i="21"/>
  <c r="BA88" i="21"/>
  <c r="Q88" i="21"/>
  <c r="BQ56" i="21"/>
  <c r="AY56" i="21"/>
  <c r="CI56" i="21"/>
  <c r="O56" i="21"/>
  <c r="AE24" i="21"/>
  <c r="AG56" i="21"/>
  <c r="AW24" i="21"/>
  <c r="BO24" i="21"/>
  <c r="CG24" i="21"/>
  <c r="M24" i="21"/>
  <c r="BN157" i="21"/>
  <c r="CF157" i="21"/>
  <c r="AD157" i="21"/>
  <c r="L157" i="21"/>
  <c r="AV157" i="21"/>
  <c r="BL125" i="21"/>
  <c r="CD125" i="21"/>
  <c r="AT125" i="21"/>
  <c r="AB125" i="21"/>
  <c r="J125" i="21"/>
  <c r="CT92" i="21"/>
  <c r="CB92" i="21"/>
  <c r="BJ92" i="21"/>
  <c r="AR92" i="21"/>
  <c r="Z92" i="21"/>
  <c r="CR60" i="21"/>
  <c r="BZ60" i="21"/>
  <c r="BH60" i="21"/>
  <c r="X60" i="21"/>
  <c r="AP60" i="21"/>
  <c r="CP28" i="21"/>
  <c r="BF28" i="21"/>
  <c r="AN28" i="21"/>
  <c r="V28" i="21"/>
  <c r="BX28" i="21"/>
  <c r="BT144" i="21"/>
  <c r="CL144" i="21"/>
  <c r="BB144" i="21"/>
  <c r="R144" i="21"/>
  <c r="CJ112" i="21"/>
  <c r="AJ144" i="21"/>
  <c r="BR112" i="21"/>
  <c r="AZ112" i="21"/>
  <c r="AH112" i="21"/>
  <c r="P112" i="21"/>
  <c r="CH80" i="21"/>
  <c r="BP80" i="21"/>
  <c r="AF80" i="21"/>
  <c r="AX80" i="21"/>
  <c r="N80" i="21"/>
  <c r="CF48" i="21"/>
  <c r="BN48" i="21"/>
  <c r="AV48" i="21"/>
  <c r="AD48" i="21"/>
  <c r="L48" i="21"/>
  <c r="BL16" i="21"/>
  <c r="AB16" i="21"/>
  <c r="CD16" i="21"/>
  <c r="J16" i="21"/>
  <c r="AT16" i="21"/>
  <c r="CN152" i="21"/>
  <c r="BV152" i="21"/>
  <c r="BD152" i="21"/>
  <c r="T152" i="21"/>
  <c r="CL120" i="21"/>
  <c r="AL152" i="21"/>
  <c r="BB120" i="21"/>
  <c r="BT120" i="21"/>
  <c r="R120" i="21"/>
  <c r="CJ88" i="21"/>
  <c r="AJ120" i="21"/>
  <c r="BR88" i="21"/>
  <c r="AZ88" i="21"/>
  <c r="CH56" i="21"/>
  <c r="P88" i="21"/>
  <c r="BP56" i="21"/>
  <c r="AH88" i="21"/>
  <c r="CF24" i="21"/>
  <c r="AX56" i="21"/>
  <c r="N56" i="21"/>
  <c r="L24" i="21"/>
  <c r="AF56" i="21"/>
  <c r="AV24" i="21"/>
  <c r="BN24" i="21"/>
  <c r="AD24" i="21"/>
  <c r="CE158" i="21"/>
  <c r="BM158" i="21"/>
  <c r="AC158" i="21"/>
  <c r="K158" i="21"/>
  <c r="CU125" i="21"/>
  <c r="CC125" i="21"/>
  <c r="AU158" i="21"/>
  <c r="BK125" i="21"/>
  <c r="AS125" i="21"/>
  <c r="CS93" i="21"/>
  <c r="AA125" i="21"/>
  <c r="CA93" i="21"/>
  <c r="BI93" i="21"/>
  <c r="AQ93" i="21"/>
  <c r="Y93" i="21"/>
  <c r="CQ61" i="21"/>
  <c r="BY61" i="21"/>
  <c r="BG61" i="21"/>
  <c r="W61" i="21"/>
  <c r="AO61" i="21"/>
  <c r="CO29" i="21"/>
  <c r="BE29" i="21"/>
  <c r="AM29" i="21"/>
  <c r="U29" i="21"/>
  <c r="BW29" i="21"/>
  <c r="CL161" i="21"/>
  <c r="BT161" i="21"/>
  <c r="BB161" i="21"/>
  <c r="AJ161" i="21"/>
  <c r="R161" i="21"/>
  <c r="CJ129" i="21"/>
  <c r="BR129" i="21"/>
  <c r="AZ129" i="21"/>
  <c r="AH129" i="21"/>
  <c r="P129" i="21"/>
  <c r="CH97" i="21"/>
  <c r="BP97" i="21"/>
  <c r="AF97" i="21"/>
  <c r="CF65" i="21"/>
  <c r="AX97" i="21"/>
  <c r="N97" i="21"/>
  <c r="BN65" i="21"/>
  <c r="AV65" i="21"/>
  <c r="AD65" i="21"/>
  <c r="CD33" i="21"/>
  <c r="BL33" i="21"/>
  <c r="AT33" i="21"/>
  <c r="AB33" i="21"/>
  <c r="L65" i="21"/>
  <c r="J33" i="21"/>
  <c r="CU145" i="21"/>
  <c r="CC145" i="21"/>
  <c r="BK145" i="21"/>
  <c r="AS145" i="21"/>
  <c r="AA145" i="21"/>
  <c r="CS113" i="21"/>
  <c r="AQ113" i="21"/>
  <c r="BI113" i="21"/>
  <c r="Y113" i="21"/>
  <c r="CQ81" i="21"/>
  <c r="CA113" i="21"/>
  <c r="BY81" i="21"/>
  <c r="BG81" i="21"/>
  <c r="CO49" i="21"/>
  <c r="AO81" i="21"/>
  <c r="W81" i="21"/>
  <c r="BW49" i="21"/>
  <c r="BE49" i="21"/>
  <c r="AM49" i="21"/>
  <c r="U49" i="21"/>
  <c r="BU17" i="21"/>
  <c r="CM17" i="21"/>
  <c r="BC17" i="21"/>
  <c r="AK17" i="21"/>
  <c r="S17" i="21"/>
  <c r="BS497" i="2"/>
  <c r="BO161" i="21"/>
  <c r="AW161" i="21"/>
  <c r="CG161" i="21"/>
  <c r="M161" i="21"/>
  <c r="AE161" i="21"/>
  <c r="CE129" i="21"/>
  <c r="BM129" i="21"/>
  <c r="AU129" i="21"/>
  <c r="K129" i="21"/>
  <c r="AC129" i="21"/>
  <c r="CU96" i="21"/>
  <c r="CC96" i="21"/>
  <c r="AS96" i="21"/>
  <c r="AA96" i="21"/>
  <c r="CS64" i="21"/>
  <c r="BK96" i="21"/>
  <c r="CA64" i="21"/>
  <c r="BI64" i="21"/>
  <c r="Y64" i="21"/>
  <c r="BY32" i="21"/>
  <c r="CQ32" i="21"/>
  <c r="AQ64" i="21"/>
  <c r="W32" i="21"/>
  <c r="AO32" i="21"/>
  <c r="BG32" i="21"/>
  <c r="CR166" i="21"/>
  <c r="BZ166" i="21"/>
  <c r="BH166" i="21"/>
  <c r="AP166" i="21"/>
  <c r="CP134" i="21"/>
  <c r="BX134" i="21"/>
  <c r="X166" i="21"/>
  <c r="BF134" i="21"/>
  <c r="AN134" i="21"/>
  <c r="V134" i="21"/>
  <c r="BV102" i="21"/>
  <c r="BD102" i="21"/>
  <c r="CN102" i="21"/>
  <c r="AL102" i="21"/>
  <c r="T102" i="21"/>
  <c r="BB70" i="21"/>
  <c r="AJ70" i="21"/>
  <c r="BT70" i="21"/>
  <c r="R70" i="21"/>
  <c r="CL70" i="21"/>
  <c r="CJ38" i="21"/>
  <c r="BR38" i="21"/>
  <c r="AZ38" i="21"/>
  <c r="P38" i="21"/>
  <c r="AH38" i="21"/>
  <c r="CD167" i="21"/>
  <c r="BL167" i="21"/>
  <c r="AT167" i="21"/>
  <c r="AB167" i="21"/>
  <c r="J167" i="21"/>
  <c r="CT134" i="21"/>
  <c r="CB134" i="21"/>
  <c r="BJ134" i="21"/>
  <c r="CR102" i="21"/>
  <c r="AR134" i="21"/>
  <c r="BZ102" i="21"/>
  <c r="BH102" i="21"/>
  <c r="Z134" i="21"/>
  <c r="X102" i="21"/>
  <c r="AP102" i="21"/>
  <c r="CP70" i="21"/>
  <c r="BX70" i="21"/>
  <c r="BF70" i="21"/>
  <c r="V70" i="21"/>
  <c r="T38" i="21"/>
  <c r="CN38" i="21"/>
  <c r="AN70" i="21"/>
  <c r="BV38" i="21"/>
  <c r="BD38" i="21"/>
  <c r="AL38" i="21"/>
  <c r="CQ155" i="21"/>
  <c r="BY155" i="21"/>
  <c r="BG155" i="21"/>
  <c r="W155" i="21"/>
  <c r="AO155" i="21"/>
  <c r="CO123" i="21"/>
  <c r="BW123" i="21"/>
  <c r="BE123" i="21"/>
  <c r="AM123" i="21"/>
  <c r="U123" i="21"/>
  <c r="CM91" i="21"/>
  <c r="BU91" i="21"/>
  <c r="BC91" i="21"/>
  <c r="S91" i="21"/>
  <c r="CK59" i="21"/>
  <c r="BS59" i="21"/>
  <c r="BA59" i="21"/>
  <c r="Q59" i="21"/>
  <c r="AI59" i="21"/>
  <c r="AK91" i="21"/>
  <c r="CI27" i="21"/>
  <c r="BQ27" i="21"/>
  <c r="AY27" i="21"/>
  <c r="AG27" i="21"/>
  <c r="O27" i="21"/>
  <c r="CG165" i="21"/>
  <c r="AW165" i="21"/>
  <c r="BO165" i="21"/>
  <c r="CE133" i="21"/>
  <c r="AE165" i="21"/>
  <c r="M165" i="21"/>
  <c r="AU133" i="21"/>
  <c r="AC133" i="21"/>
  <c r="BM133" i="21"/>
  <c r="K133" i="21"/>
  <c r="CU100" i="21"/>
  <c r="BK100" i="21"/>
  <c r="AS100" i="21"/>
  <c r="AA100" i="21"/>
  <c r="CC100" i="21"/>
  <c r="CA68" i="21"/>
  <c r="AQ68" i="21"/>
  <c r="Y68" i="21"/>
  <c r="BI68" i="21"/>
  <c r="CQ36" i="21"/>
  <c r="BY36" i="21"/>
  <c r="AO36" i="21"/>
  <c r="W36" i="21"/>
  <c r="BG36" i="21"/>
  <c r="CS68" i="21"/>
  <c r="CH165" i="21"/>
  <c r="BP165" i="21"/>
  <c r="AF165" i="21"/>
  <c r="AX165" i="21"/>
  <c r="N165" i="21"/>
  <c r="CF133" i="21"/>
  <c r="BN133" i="21"/>
  <c r="AV133" i="21"/>
  <c r="AD133" i="21"/>
  <c r="L133" i="21"/>
  <c r="CD101" i="21"/>
  <c r="BL101" i="21"/>
  <c r="AT101" i="21"/>
  <c r="AB101" i="21"/>
  <c r="CT68" i="21"/>
  <c r="CB68" i="21"/>
  <c r="J101" i="21"/>
  <c r="BJ68" i="21"/>
  <c r="AR68" i="21"/>
  <c r="Z68" i="21"/>
  <c r="BZ36" i="21"/>
  <c r="CR36" i="21"/>
  <c r="AP36" i="21"/>
  <c r="BH36" i="21"/>
  <c r="X36" i="21"/>
  <c r="CO162" i="21"/>
  <c r="BW162" i="21"/>
  <c r="BE162" i="21"/>
  <c r="AM162" i="21"/>
  <c r="CM130" i="21"/>
  <c r="U162" i="21"/>
  <c r="BU130" i="21"/>
  <c r="BC130" i="21"/>
  <c r="AK130" i="21"/>
  <c r="S130" i="21"/>
  <c r="CK98" i="21"/>
  <c r="BA98" i="21"/>
  <c r="AI98" i="21"/>
  <c r="Q98" i="21"/>
  <c r="CI66" i="21"/>
  <c r="BQ66" i="21"/>
  <c r="AY66" i="21"/>
  <c r="AG66" i="21"/>
  <c r="BS98" i="21"/>
  <c r="O66" i="21"/>
  <c r="BO34" i="21"/>
  <c r="CG34" i="21"/>
  <c r="AW34" i="21"/>
  <c r="M34" i="21"/>
  <c r="AE34" i="21"/>
  <c r="CO153" i="21"/>
  <c r="BW153" i="21"/>
  <c r="BE153" i="21"/>
  <c r="AM153" i="21"/>
  <c r="CM121" i="21"/>
  <c r="U153" i="21"/>
  <c r="BU121" i="21"/>
  <c r="S121" i="21"/>
  <c r="BC121" i="21"/>
  <c r="BS89" i="21"/>
  <c r="BA89" i="21"/>
  <c r="CK89" i="21"/>
  <c r="AK121" i="21"/>
  <c r="AI89" i="21"/>
  <c r="Q89" i="21"/>
  <c r="BQ57" i="21"/>
  <c r="CI57" i="21"/>
  <c r="AG57" i="21"/>
  <c r="AY57" i="21"/>
  <c r="O57" i="21"/>
  <c r="CG25" i="21"/>
  <c r="AW25" i="21"/>
  <c r="M25" i="21"/>
  <c r="BO25" i="21"/>
  <c r="AE25" i="21"/>
  <c r="CK156" i="21"/>
  <c r="BS156" i="21"/>
  <c r="BA156" i="21"/>
  <c r="AI156" i="21"/>
  <c r="Q156" i="21"/>
  <c r="CI124" i="21"/>
  <c r="BQ124" i="21"/>
  <c r="AY124" i="21"/>
  <c r="O124" i="21"/>
  <c r="AG124" i="21"/>
  <c r="CG92" i="21"/>
  <c r="BO92" i="21"/>
  <c r="AW92" i="21"/>
  <c r="AE92" i="21"/>
  <c r="CE60" i="21"/>
  <c r="M92" i="21"/>
  <c r="BM60" i="21"/>
  <c r="AU60" i="21"/>
  <c r="K60" i="21"/>
  <c r="AC60" i="21"/>
  <c r="BK27" i="21"/>
  <c r="CC27" i="21"/>
  <c r="CU27" i="21"/>
  <c r="AA27" i="21"/>
  <c r="AS27" i="21"/>
  <c r="CR157" i="21"/>
  <c r="BZ157" i="21"/>
  <c r="BH157" i="21"/>
  <c r="AP157" i="21"/>
  <c r="X157" i="21"/>
  <c r="CP125" i="21"/>
  <c r="BX125" i="21"/>
  <c r="AN125" i="21"/>
  <c r="BF125" i="21"/>
  <c r="V125" i="21"/>
  <c r="BV93" i="21"/>
  <c r="BD93" i="21"/>
  <c r="AL93" i="21"/>
  <c r="T93" i="21"/>
  <c r="CL61" i="21"/>
  <c r="BB61" i="21"/>
  <c r="CN93" i="21"/>
  <c r="BT61" i="21"/>
  <c r="AJ61" i="21"/>
  <c r="CJ29" i="21"/>
  <c r="BR29" i="21"/>
  <c r="AZ29" i="21"/>
  <c r="AH29" i="21"/>
  <c r="P29" i="21"/>
  <c r="R61" i="21"/>
  <c r="CE149" i="21"/>
  <c r="AU149" i="21"/>
  <c r="BM149" i="21"/>
  <c r="K149" i="21"/>
  <c r="AC149" i="21"/>
  <c r="CU116" i="21"/>
  <c r="CC116" i="21"/>
  <c r="BK116" i="21"/>
  <c r="AS116" i="21"/>
  <c r="AA116" i="21"/>
  <c r="CS84" i="21"/>
  <c r="AQ84" i="21"/>
  <c r="Y84" i="21"/>
  <c r="CA84" i="21"/>
  <c r="BI84" i="21"/>
  <c r="BY52" i="21"/>
  <c r="CQ52" i="21"/>
  <c r="BG52" i="21"/>
  <c r="W52" i="21"/>
  <c r="AO52" i="21"/>
  <c r="CO20" i="21"/>
  <c r="BE20" i="21"/>
  <c r="AM20" i="21"/>
  <c r="BW20" i="21"/>
  <c r="U20" i="21"/>
  <c r="CO164" i="21"/>
  <c r="BW164" i="21"/>
  <c r="BE164" i="21"/>
  <c r="AM164" i="21"/>
  <c r="U164" i="21"/>
  <c r="BU132" i="21"/>
  <c r="CM132" i="21"/>
  <c r="BC132" i="21"/>
  <c r="AK132" i="21"/>
  <c r="S132" i="21"/>
  <c r="CK100" i="21"/>
  <c r="AI100" i="21"/>
  <c r="BS100" i="21"/>
  <c r="CI68" i="21"/>
  <c r="BQ68" i="21"/>
  <c r="BA100" i="21"/>
  <c r="AY68" i="21"/>
  <c r="O68" i="21"/>
  <c r="Q100" i="21"/>
  <c r="BO36" i="21"/>
  <c r="AG68" i="21"/>
  <c r="CG36" i="21"/>
  <c r="AW36" i="21"/>
  <c r="AE36" i="21"/>
  <c r="M36" i="21"/>
  <c r="CT145" i="21"/>
  <c r="CB145" i="21"/>
  <c r="BJ145" i="21"/>
  <c r="AR145" i="21"/>
  <c r="CR113" i="21"/>
  <c r="Z145" i="21"/>
  <c r="BZ113" i="21"/>
  <c r="BH113" i="21"/>
  <c r="AP113" i="21"/>
  <c r="X113" i="21"/>
  <c r="BX81" i="21"/>
  <c r="BF81" i="21"/>
  <c r="CP81" i="21"/>
  <c r="AN81" i="21"/>
  <c r="V81" i="21"/>
  <c r="CN49" i="21"/>
  <c r="BV49" i="21"/>
  <c r="AL49" i="21"/>
  <c r="BD49" i="21"/>
  <c r="CL17" i="21"/>
  <c r="BT17" i="21"/>
  <c r="R17" i="21"/>
  <c r="AJ17" i="21"/>
  <c r="BB17" i="21"/>
  <c r="T49" i="21"/>
  <c r="CE108" i="21"/>
  <c r="BM108" i="21"/>
  <c r="AU108" i="21"/>
  <c r="K108" i="21"/>
  <c r="AC108" i="21"/>
  <c r="CU75" i="21"/>
  <c r="CC75" i="21"/>
  <c r="BK75" i="21"/>
  <c r="AS75" i="21"/>
  <c r="CS43" i="21"/>
  <c r="AA75" i="21"/>
  <c r="CA43" i="21"/>
  <c r="BI43" i="21"/>
  <c r="Y43" i="21"/>
  <c r="AQ43" i="21"/>
  <c r="AO11" i="21"/>
  <c r="BY11" i="21"/>
  <c r="CQ11" i="21"/>
  <c r="BG11" i="21"/>
  <c r="W11" i="21"/>
  <c r="BT109" i="21"/>
  <c r="CL109" i="21"/>
  <c r="BB109" i="21"/>
  <c r="AJ109" i="21"/>
  <c r="R109" i="21"/>
  <c r="CJ77" i="21"/>
  <c r="AH77" i="21"/>
  <c r="CH45" i="21"/>
  <c r="AZ77" i="21"/>
  <c r="BR77" i="21"/>
  <c r="BP45" i="21"/>
  <c r="AX45" i="21"/>
  <c r="P77" i="21"/>
  <c r="N45" i="21"/>
  <c r="AF45" i="21"/>
  <c r="BN13" i="21"/>
  <c r="AV13" i="21"/>
  <c r="AD13" i="21"/>
  <c r="CF13" i="21"/>
  <c r="L13" i="21"/>
  <c r="CL149" i="21"/>
  <c r="BB149" i="21"/>
  <c r="BT149" i="21"/>
  <c r="AJ149" i="21"/>
  <c r="R149" i="21"/>
  <c r="CJ117" i="21"/>
  <c r="BR117" i="21"/>
  <c r="AZ117" i="21"/>
  <c r="AH117" i="21"/>
  <c r="P117" i="21"/>
  <c r="CH85" i="21"/>
  <c r="BP85" i="21"/>
  <c r="AF85" i="21"/>
  <c r="AX85" i="21"/>
  <c r="CF53" i="21"/>
  <c r="BN53" i="21"/>
  <c r="AD53" i="21"/>
  <c r="CD21" i="21"/>
  <c r="N85" i="21"/>
  <c r="AV53" i="21"/>
  <c r="J21" i="21"/>
  <c r="L53" i="21"/>
  <c r="AB21" i="21"/>
  <c r="BL21" i="21"/>
  <c r="AT21" i="21"/>
  <c r="CQ146" i="21"/>
  <c r="BY146" i="21"/>
  <c r="BG146" i="21"/>
  <c r="AO146" i="21"/>
  <c r="W146" i="21"/>
  <c r="BW114" i="21"/>
  <c r="CO114" i="21"/>
  <c r="BE114" i="21"/>
  <c r="AM114" i="21"/>
  <c r="U114" i="21"/>
  <c r="CM82" i="21"/>
  <c r="AK82" i="21"/>
  <c r="BU82" i="21"/>
  <c r="S82" i="21"/>
  <c r="BC82" i="21"/>
  <c r="BS50" i="21"/>
  <c r="AI50" i="21"/>
  <c r="Q50" i="21"/>
  <c r="CI18" i="21"/>
  <c r="BA50" i="21"/>
  <c r="CK50" i="21"/>
  <c r="AY18" i="21"/>
  <c r="O18" i="21"/>
  <c r="AG18" i="21"/>
  <c r="BQ18" i="21"/>
  <c r="CJ148" i="21"/>
  <c r="BR148" i="21"/>
  <c r="AZ148" i="21"/>
  <c r="P148" i="21"/>
  <c r="CH116" i="21"/>
  <c r="AH148" i="21"/>
  <c r="BP116" i="21"/>
  <c r="AX116" i="21"/>
  <c r="AF116" i="21"/>
  <c r="N116" i="21"/>
  <c r="CF84" i="21"/>
  <c r="BN84" i="21"/>
  <c r="AD84" i="21"/>
  <c r="AV84" i="21"/>
  <c r="L84" i="21"/>
  <c r="BL52" i="21"/>
  <c r="AT52" i="21"/>
  <c r="AB52" i="21"/>
  <c r="CD52" i="21"/>
  <c r="CT19" i="21"/>
  <c r="BJ19" i="21"/>
  <c r="AR19" i="21"/>
  <c r="J52" i="21"/>
  <c r="Z19" i="21"/>
  <c r="CB19" i="21"/>
  <c r="CD150" i="21"/>
  <c r="BL150" i="21"/>
  <c r="AT150" i="21"/>
  <c r="AB150" i="21"/>
  <c r="J150" i="21"/>
  <c r="CT117" i="21"/>
  <c r="CB117" i="21"/>
  <c r="BJ117" i="21"/>
  <c r="AR117" i="21"/>
  <c r="Z117" i="21"/>
  <c r="CR85" i="21"/>
  <c r="AP85" i="21"/>
  <c r="X85" i="21"/>
  <c r="BH85" i="21"/>
  <c r="BZ85" i="21"/>
  <c r="CP53" i="21"/>
  <c r="BX53" i="21"/>
  <c r="BF53" i="21"/>
  <c r="V53" i="21"/>
  <c r="AN53" i="21"/>
  <c r="CN21" i="21"/>
  <c r="BD21" i="21"/>
  <c r="BV21" i="21"/>
  <c r="AL21" i="21"/>
  <c r="T21" i="21"/>
  <c r="CL152" i="21"/>
  <c r="BT152" i="21"/>
  <c r="BB152" i="21"/>
  <c r="AJ152" i="21"/>
  <c r="R152" i="21"/>
  <c r="CJ120" i="21"/>
  <c r="BR120" i="21"/>
  <c r="P120" i="21"/>
  <c r="CH88" i="21"/>
  <c r="AZ120" i="21"/>
  <c r="AH120" i="21"/>
  <c r="BP88" i="21"/>
  <c r="AF88" i="21"/>
  <c r="AX88" i="21"/>
  <c r="N88" i="21"/>
  <c r="CF56" i="21"/>
  <c r="BN56" i="21"/>
  <c r="AV56" i="21"/>
  <c r="AD56" i="21"/>
  <c r="CD24" i="21"/>
  <c r="BL24" i="21"/>
  <c r="L56" i="21"/>
  <c r="AB24" i="21"/>
  <c r="J24" i="21"/>
  <c r="AT24" i="21"/>
  <c r="CO145" i="21"/>
  <c r="BW145" i="21"/>
  <c r="BE145" i="21"/>
  <c r="AM145" i="21"/>
  <c r="CM113" i="21"/>
  <c r="U145" i="21"/>
  <c r="BU113" i="21"/>
  <c r="S113" i="21"/>
  <c r="AK113" i="21"/>
  <c r="BC113" i="21"/>
  <c r="BS81" i="21"/>
  <c r="BA81" i="21"/>
  <c r="CK81" i="21"/>
  <c r="AI81" i="21"/>
  <c r="CI49" i="21"/>
  <c r="Q81" i="21"/>
  <c r="BQ49" i="21"/>
  <c r="AY49" i="21"/>
  <c r="AG49" i="21"/>
  <c r="O49" i="21"/>
  <c r="BO17" i="21"/>
  <c r="AW17" i="21"/>
  <c r="M17" i="21"/>
  <c r="AE17" i="21"/>
  <c r="CG17" i="21"/>
  <c r="BW157" i="21"/>
  <c r="CO157" i="21"/>
  <c r="BE157" i="21"/>
  <c r="U157" i="21"/>
  <c r="CM125" i="21"/>
  <c r="BU125" i="21"/>
  <c r="AM157" i="21"/>
  <c r="BC125" i="21"/>
  <c r="CK93" i="21"/>
  <c r="AK125" i="21"/>
  <c r="S125" i="21"/>
  <c r="BS93" i="21"/>
  <c r="BA93" i="21"/>
  <c r="AI93" i="21"/>
  <c r="Q93" i="21"/>
  <c r="CI61" i="21"/>
  <c r="O61" i="21"/>
  <c r="BQ61" i="21"/>
  <c r="AG61" i="21"/>
  <c r="CG29" i="21"/>
  <c r="BO29" i="21"/>
  <c r="AY61" i="21"/>
  <c r="M29" i="21"/>
  <c r="AE29" i="21"/>
  <c r="AW29" i="21"/>
  <c r="BV167" i="21"/>
  <c r="CN167" i="21"/>
  <c r="BD167" i="21"/>
  <c r="AL167" i="21"/>
  <c r="CL135" i="21"/>
  <c r="T167" i="21"/>
  <c r="BT135" i="21"/>
  <c r="BB135" i="21"/>
  <c r="AJ135" i="21"/>
  <c r="R135" i="21"/>
  <c r="BR103" i="21"/>
  <c r="AZ103" i="21"/>
  <c r="CJ103" i="21"/>
  <c r="AH103" i="21"/>
  <c r="P103" i="21"/>
  <c r="CH71" i="21"/>
  <c r="AF71" i="21"/>
  <c r="BP71" i="21"/>
  <c r="N71" i="21"/>
  <c r="AX71" i="21"/>
  <c r="BN39" i="21"/>
  <c r="AD39" i="21"/>
  <c r="CF39" i="21"/>
  <c r="AV39" i="21"/>
  <c r="L39" i="21"/>
  <c r="CS146" i="21"/>
  <c r="CA146" i="21"/>
  <c r="BI146" i="21"/>
  <c r="AQ146" i="21"/>
  <c r="CQ114" i="21"/>
  <c r="Y146" i="21"/>
  <c r="BG114" i="21"/>
  <c r="BY114" i="21"/>
  <c r="AO114" i="21"/>
  <c r="W114" i="21"/>
  <c r="CO82" i="21"/>
  <c r="BW82" i="21"/>
  <c r="BE82" i="21"/>
  <c r="AM82" i="21"/>
  <c r="U82" i="21"/>
  <c r="BU50" i="21"/>
  <c r="CM50" i="21"/>
  <c r="S50" i="21"/>
  <c r="AK50" i="21"/>
  <c r="BA18" i="21"/>
  <c r="BC50" i="21"/>
  <c r="CK18" i="21"/>
  <c r="BS18" i="21"/>
  <c r="AI18" i="21"/>
  <c r="Q18" i="21"/>
  <c r="BR147" i="21"/>
  <c r="CJ147" i="21"/>
  <c r="AZ147" i="21"/>
  <c r="AH147" i="21"/>
  <c r="P147" i="21"/>
  <c r="BP115" i="21"/>
  <c r="CH115" i="21"/>
  <c r="AX115" i="21"/>
  <c r="AF115" i="21"/>
  <c r="N115" i="21"/>
  <c r="CF83" i="21"/>
  <c r="BN83" i="21"/>
  <c r="AD83" i="21"/>
  <c r="L83" i="21"/>
  <c r="AV83" i="21"/>
  <c r="BL51" i="21"/>
  <c r="AT51" i="21"/>
  <c r="AB51" i="21"/>
  <c r="CD51" i="21"/>
  <c r="CT18" i="21"/>
  <c r="J51" i="21"/>
  <c r="AR18" i="21"/>
  <c r="BJ18" i="21"/>
  <c r="Z18" i="21"/>
  <c r="CB18" i="21"/>
  <c r="CM146" i="21"/>
  <c r="BU146" i="21"/>
  <c r="BC146" i="21"/>
  <c r="AK146" i="21"/>
  <c r="S146" i="21"/>
  <c r="CK114" i="21"/>
  <c r="BS114" i="21"/>
  <c r="BA114" i="21"/>
  <c r="AI114" i="21"/>
  <c r="Q114" i="21"/>
  <c r="CI82" i="21"/>
  <c r="BQ82" i="21"/>
  <c r="AY82" i="21"/>
  <c r="O82" i="21"/>
  <c r="AG82" i="21"/>
  <c r="CG50" i="21"/>
  <c r="BO50" i="21"/>
  <c r="AE50" i="21"/>
  <c r="CE18" i="21"/>
  <c r="M50" i="21"/>
  <c r="K18" i="21"/>
  <c r="AC18" i="21"/>
  <c r="AW50" i="21"/>
  <c r="BM18" i="21"/>
  <c r="AU18" i="21"/>
  <c r="CE151" i="21"/>
  <c r="BM151" i="21"/>
  <c r="AU151" i="21"/>
  <c r="AC151" i="21"/>
  <c r="K151" i="21"/>
  <c r="CU118" i="21"/>
  <c r="CC118" i="21"/>
  <c r="BK118" i="21"/>
  <c r="AS118" i="21"/>
  <c r="AA118" i="21"/>
  <c r="CS86" i="21"/>
  <c r="CA86" i="21"/>
  <c r="BI86" i="21"/>
  <c r="AQ86" i="21"/>
  <c r="CQ54" i="21"/>
  <c r="Y86" i="21"/>
  <c r="AO54" i="21"/>
  <c r="BY54" i="21"/>
  <c r="W54" i="21"/>
  <c r="BG54" i="21"/>
  <c r="BW22" i="21"/>
  <c r="AM22" i="21"/>
  <c r="U22" i="21"/>
  <c r="CO22" i="21"/>
  <c r="BE22" i="21"/>
  <c r="CG149" i="21"/>
  <c r="AW149" i="21"/>
  <c r="BO149" i="21"/>
  <c r="CE117" i="21"/>
  <c r="AE149" i="21"/>
  <c r="M149" i="21"/>
  <c r="AU117" i="21"/>
  <c r="AC117" i="21"/>
  <c r="BM117" i="21"/>
  <c r="K117" i="21"/>
  <c r="CU84" i="21"/>
  <c r="CC84" i="21"/>
  <c r="BK84" i="21"/>
  <c r="AS84" i="21"/>
  <c r="AA84" i="21"/>
  <c r="CS52" i="21"/>
  <c r="CA52" i="21"/>
  <c r="Y52" i="21"/>
  <c r="BI52" i="21"/>
  <c r="AQ52" i="21"/>
  <c r="BY20" i="21"/>
  <c r="CQ20" i="21"/>
  <c r="AO20" i="21"/>
  <c r="W20" i="21"/>
  <c r="BG20" i="21"/>
  <c r="BS154" i="21"/>
  <c r="CK154" i="21"/>
  <c r="BA154" i="21"/>
  <c r="AI154" i="21"/>
  <c r="Q154" i="21"/>
  <c r="CI122" i="21"/>
  <c r="BQ122" i="21"/>
  <c r="AG122" i="21"/>
  <c r="O122" i="21"/>
  <c r="AY122" i="21"/>
  <c r="CG90" i="21"/>
  <c r="BO90" i="21"/>
  <c r="AE90" i="21"/>
  <c r="AW90" i="21"/>
  <c r="BM58" i="21"/>
  <c r="AU58" i="21"/>
  <c r="AC58" i="21"/>
  <c r="M90" i="21"/>
  <c r="CE58" i="21"/>
  <c r="CC25" i="21"/>
  <c r="K58" i="21"/>
  <c r="BK25" i="21"/>
  <c r="AS25" i="21"/>
  <c r="CU25" i="21"/>
  <c r="AA25" i="21"/>
  <c r="CI108" i="21"/>
  <c r="BQ108" i="21"/>
  <c r="AY108" i="21"/>
  <c r="O108" i="21"/>
  <c r="AG108" i="21"/>
  <c r="CG76" i="21"/>
  <c r="BO76" i="21"/>
  <c r="AW76" i="21"/>
  <c r="CE44" i="21"/>
  <c r="M76" i="21"/>
  <c r="AE76" i="21"/>
  <c r="BM44" i="21"/>
  <c r="AC44" i="21"/>
  <c r="K44" i="21"/>
  <c r="AU44" i="21"/>
  <c r="CC11" i="21"/>
  <c r="BK11" i="21"/>
  <c r="CU11" i="21"/>
  <c r="AA11" i="21"/>
  <c r="AS11" i="21"/>
  <c r="CL108" i="21"/>
  <c r="BT108" i="21"/>
  <c r="BB108" i="21"/>
  <c r="AJ108" i="21"/>
  <c r="R108" i="21"/>
  <c r="CJ76" i="21"/>
  <c r="BR76" i="21"/>
  <c r="AZ76" i="21"/>
  <c r="AH76" i="21"/>
  <c r="P76" i="21"/>
  <c r="BP44" i="21"/>
  <c r="AX44" i="21"/>
  <c r="AF44" i="21"/>
  <c r="CH44" i="21"/>
  <c r="N44" i="21"/>
  <c r="BN12" i="21"/>
  <c r="AD12" i="21"/>
  <c r="L12" i="21"/>
  <c r="CF12" i="21"/>
  <c r="AV12" i="21"/>
  <c r="CP108" i="21"/>
  <c r="BF108" i="21"/>
  <c r="AN108" i="21"/>
  <c r="BX108" i="21"/>
  <c r="CN76" i="21"/>
  <c r="V108" i="21"/>
  <c r="BV76" i="21"/>
  <c r="BD76" i="21"/>
  <c r="T76" i="21"/>
  <c r="CL44" i="21"/>
  <c r="AL76" i="21"/>
  <c r="BT44" i="21"/>
  <c r="BB44" i="21"/>
  <c r="AJ44" i="21"/>
  <c r="R44" i="21"/>
  <c r="CJ12" i="21"/>
  <c r="BR12" i="21"/>
  <c r="AH12" i="21"/>
  <c r="AZ12" i="21"/>
  <c r="P12" i="21"/>
  <c r="CI144" i="21"/>
  <c r="AY144" i="21"/>
  <c r="BQ144" i="21"/>
  <c r="AG144" i="21"/>
  <c r="O144" i="21"/>
  <c r="CG112" i="21"/>
  <c r="AW112" i="21"/>
  <c r="BO112" i="21"/>
  <c r="AE112" i="21"/>
  <c r="M112" i="21"/>
  <c r="CE80" i="21"/>
  <c r="BM80" i="21"/>
  <c r="AU80" i="21"/>
  <c r="CC47" i="21"/>
  <c r="AC80" i="21"/>
  <c r="CU47" i="21"/>
  <c r="BK47" i="21"/>
  <c r="K80" i="21"/>
  <c r="AS47" i="21"/>
  <c r="AA47" i="21"/>
  <c r="CS15" i="21"/>
  <c r="CA15" i="21"/>
  <c r="Y15" i="21"/>
  <c r="BI15" i="21"/>
  <c r="AQ15" i="21"/>
  <c r="CU144" i="21"/>
  <c r="CC144" i="21"/>
  <c r="AS144" i="21"/>
  <c r="BK144" i="21"/>
  <c r="CS112" i="21"/>
  <c r="AA144" i="21"/>
  <c r="CA112" i="21"/>
  <c r="BI112" i="21"/>
  <c r="AQ112" i="21"/>
  <c r="Y112" i="21"/>
  <c r="CQ80" i="21"/>
  <c r="BY80" i="21"/>
  <c r="BG80" i="21"/>
  <c r="AO80" i="21"/>
  <c r="BW48" i="21"/>
  <c r="CO48" i="21"/>
  <c r="BE48" i="21"/>
  <c r="W80" i="21"/>
  <c r="U48" i="21"/>
  <c r="BU16" i="21"/>
  <c r="AM48" i="21"/>
  <c r="S16" i="21"/>
  <c r="CM16" i="21"/>
  <c r="BC16" i="21"/>
  <c r="AK16" i="21"/>
  <c r="CO146" i="21"/>
  <c r="BW146" i="21"/>
  <c r="BE146" i="21"/>
  <c r="AM146" i="21"/>
  <c r="U146" i="21"/>
  <c r="CM114" i="21"/>
  <c r="BU114" i="21"/>
  <c r="BC114" i="21"/>
  <c r="S114" i="21"/>
  <c r="AK114" i="21"/>
  <c r="BS82" i="21"/>
  <c r="AI82" i="21"/>
  <c r="Q82" i="21"/>
  <c r="BA82" i="21"/>
  <c r="CI50" i="21"/>
  <c r="CK82" i="21"/>
  <c r="BQ50" i="21"/>
  <c r="AY50" i="21"/>
  <c r="AG50" i="21"/>
  <c r="O50" i="21"/>
  <c r="BO18" i="21"/>
  <c r="CG18" i="21"/>
  <c r="AW18" i="21"/>
  <c r="M18" i="21"/>
  <c r="AE18" i="21"/>
  <c r="BO145" i="21"/>
  <c r="AW145" i="21"/>
  <c r="CG145" i="21"/>
  <c r="M145" i="21"/>
  <c r="AE145" i="21"/>
  <c r="CE113" i="21"/>
  <c r="BM113" i="21"/>
  <c r="AU113" i="21"/>
  <c r="K113" i="21"/>
  <c r="AC113" i="21"/>
  <c r="CU80" i="21"/>
  <c r="BK80" i="21"/>
  <c r="AS80" i="21"/>
  <c r="AA80" i="21"/>
  <c r="CS48" i="21"/>
  <c r="CC80" i="21"/>
  <c r="CA48" i="21"/>
  <c r="BI48" i="21"/>
  <c r="AQ48" i="21"/>
  <c r="Y48" i="21"/>
  <c r="BY16" i="21"/>
  <c r="CQ16" i="21"/>
  <c r="BG16" i="21"/>
  <c r="AO16" i="21"/>
  <c r="W16" i="21"/>
  <c r="CF150" i="21"/>
  <c r="BN150" i="21"/>
  <c r="AV150" i="21"/>
  <c r="AD150" i="21"/>
  <c r="L150" i="21"/>
  <c r="CD118" i="21"/>
  <c r="BL118" i="21"/>
  <c r="AT118" i="21"/>
  <c r="J118" i="21"/>
  <c r="CT85" i="21"/>
  <c r="AB118" i="21"/>
  <c r="CB85" i="21"/>
  <c r="BJ85" i="21"/>
  <c r="AR85" i="21"/>
  <c r="CR53" i="21"/>
  <c r="Z85" i="21"/>
  <c r="BZ53" i="21"/>
  <c r="AP53" i="21"/>
  <c r="CP21" i="21"/>
  <c r="BH53" i="21"/>
  <c r="BX21" i="21"/>
  <c r="AN21" i="21"/>
  <c r="V21" i="21"/>
  <c r="X53" i="21"/>
  <c r="BF21" i="21"/>
  <c r="BX148" i="21"/>
  <c r="CP148" i="21"/>
  <c r="BF148" i="21"/>
  <c r="AN148" i="21"/>
  <c r="V148" i="21"/>
  <c r="CN116" i="21"/>
  <c r="BV116" i="21"/>
  <c r="BD116" i="21"/>
  <c r="T116" i="21"/>
  <c r="CL84" i="21"/>
  <c r="AL116" i="21"/>
  <c r="BT84" i="21"/>
  <c r="BB84" i="21"/>
  <c r="CJ52" i="21"/>
  <c r="AJ84" i="21"/>
  <c r="R84" i="21"/>
  <c r="AZ52" i="21"/>
  <c r="P52" i="21"/>
  <c r="BR52" i="21"/>
  <c r="CH20" i="21"/>
  <c r="AH52" i="21"/>
  <c r="AX20" i="21"/>
  <c r="BP20" i="21"/>
  <c r="AF20" i="21"/>
  <c r="N20" i="21"/>
  <c r="BR154" i="21"/>
  <c r="CJ154" i="21"/>
  <c r="AZ154" i="21"/>
  <c r="AH154" i="21"/>
  <c r="P154" i="21"/>
  <c r="CH122" i="21"/>
  <c r="BP122" i="21"/>
  <c r="AX122" i="21"/>
  <c r="AF122" i="21"/>
  <c r="N122" i="21"/>
  <c r="BN90" i="21"/>
  <c r="CF90" i="21"/>
  <c r="AD90" i="21"/>
  <c r="AV90" i="21"/>
  <c r="L90" i="21"/>
  <c r="CD58" i="21"/>
  <c r="BL58" i="21"/>
  <c r="AB58" i="21"/>
  <c r="AT58" i="21"/>
  <c r="J58" i="21"/>
  <c r="CB25" i="21"/>
  <c r="CT25" i="21"/>
  <c r="Z25" i="21"/>
  <c r="BJ25" i="21"/>
  <c r="AR25" i="21"/>
  <c r="CQ157" i="21"/>
  <c r="BG157" i="21"/>
  <c r="BY157" i="21"/>
  <c r="W157" i="21"/>
  <c r="AO157" i="21"/>
  <c r="CO125" i="21"/>
  <c r="BW125" i="21"/>
  <c r="AM125" i="21"/>
  <c r="BE125" i="21"/>
  <c r="CM93" i="21"/>
  <c r="U125" i="21"/>
  <c r="BU93" i="21"/>
  <c r="BC93" i="21"/>
  <c r="S93" i="21"/>
  <c r="AK93" i="21"/>
  <c r="CK61" i="21"/>
  <c r="BS61" i="21"/>
  <c r="BA61" i="21"/>
  <c r="Q61" i="21"/>
  <c r="AI61" i="21"/>
  <c r="AG29" i="21"/>
  <c r="O29" i="21"/>
  <c r="CI29" i="21"/>
  <c r="BQ29" i="21"/>
  <c r="AY29" i="21"/>
  <c r="CU142" i="21"/>
  <c r="CC142" i="21"/>
  <c r="AA142" i="21"/>
  <c r="AS142" i="21"/>
  <c r="BK142" i="21"/>
  <c r="CA110" i="21"/>
  <c r="BI110" i="21"/>
  <c r="CS110" i="21"/>
  <c r="AQ110" i="21"/>
  <c r="Y110" i="21"/>
  <c r="CQ78" i="21"/>
  <c r="AO78" i="21"/>
  <c r="W78" i="21"/>
  <c r="BY78" i="21"/>
  <c r="BG78" i="21"/>
  <c r="CO46" i="21"/>
  <c r="BW46" i="21"/>
  <c r="AM46" i="21"/>
  <c r="U46" i="21"/>
  <c r="BE46" i="21"/>
  <c r="CM14" i="21"/>
  <c r="AK14" i="21"/>
  <c r="BU14" i="21"/>
  <c r="S14" i="21"/>
  <c r="BC14" i="21"/>
  <c r="CI142" i="21"/>
  <c r="BQ142" i="21"/>
  <c r="AY142" i="21"/>
  <c r="O142" i="21"/>
  <c r="CG110" i="21"/>
  <c r="AG142" i="21"/>
  <c r="BO110" i="21"/>
  <c r="AW110" i="21"/>
  <c r="AE110" i="21"/>
  <c r="M110" i="21"/>
  <c r="CE78" i="21"/>
  <c r="BM78" i="21"/>
  <c r="AU78" i="21"/>
  <c r="AC78" i="21"/>
  <c r="K78" i="21"/>
  <c r="BK45" i="21"/>
  <c r="AS45" i="21"/>
  <c r="AA45" i="21"/>
  <c r="CU45" i="21"/>
  <c r="CC45" i="21"/>
  <c r="CA13" i="21"/>
  <c r="BI13" i="21"/>
  <c r="CS13" i="21"/>
  <c r="Y13" i="21"/>
  <c r="AQ13" i="21"/>
  <c r="CH150" i="21"/>
  <c r="BP150" i="21"/>
  <c r="AX150" i="21"/>
  <c r="N150" i="21"/>
  <c r="AF150" i="21"/>
  <c r="CF118" i="21"/>
  <c r="BN118" i="21"/>
  <c r="AV118" i="21"/>
  <c r="AD118" i="21"/>
  <c r="L118" i="21"/>
  <c r="BL86" i="21"/>
  <c r="AT86" i="21"/>
  <c r="AB86" i="21"/>
  <c r="CD86" i="21"/>
  <c r="CT53" i="21"/>
  <c r="CB53" i="21"/>
  <c r="BJ53" i="21"/>
  <c r="J86" i="21"/>
  <c r="AR53" i="21"/>
  <c r="Z53" i="21"/>
  <c r="CR21" i="21"/>
  <c r="BH21" i="21"/>
  <c r="AP21" i="21"/>
  <c r="X21" i="21"/>
  <c r="BZ21" i="21"/>
  <c r="CJ109" i="21"/>
  <c r="BR109" i="21"/>
  <c r="AZ109" i="21"/>
  <c r="AH109" i="21"/>
  <c r="P109" i="21"/>
  <c r="BP77" i="21"/>
  <c r="CH77" i="21"/>
  <c r="AF77" i="21"/>
  <c r="AX77" i="21"/>
  <c r="N77" i="21"/>
  <c r="CF45" i="21"/>
  <c r="BN45" i="21"/>
  <c r="AV45" i="21"/>
  <c r="AD45" i="21"/>
  <c r="CD13" i="21"/>
  <c r="L45" i="21"/>
  <c r="J13" i="21"/>
  <c r="BL13" i="21"/>
  <c r="AB13" i="21"/>
  <c r="AT13" i="21"/>
  <c r="CP153" i="21"/>
  <c r="BX153" i="21"/>
  <c r="BF153" i="21"/>
  <c r="AN153" i="21"/>
  <c r="CN121" i="21"/>
  <c r="BV121" i="21"/>
  <c r="BD121" i="21"/>
  <c r="V153" i="21"/>
  <c r="AL121" i="21"/>
  <c r="T121" i="21"/>
  <c r="CL89" i="21"/>
  <c r="BB89" i="21"/>
  <c r="AJ89" i="21"/>
  <c r="R89" i="21"/>
  <c r="CJ57" i="21"/>
  <c r="BT89" i="21"/>
  <c r="BR57" i="21"/>
  <c r="AZ57" i="21"/>
  <c r="AH57" i="21"/>
  <c r="P57" i="21"/>
  <c r="CH25" i="21"/>
  <c r="BP25" i="21"/>
  <c r="AX25" i="21"/>
  <c r="AF25" i="21"/>
  <c r="N25" i="21"/>
  <c r="CK160" i="21"/>
  <c r="BS160" i="21"/>
  <c r="AI160" i="21"/>
  <c r="BA160" i="21"/>
  <c r="BQ128" i="21"/>
  <c r="CI128" i="21"/>
  <c r="Q160" i="21"/>
  <c r="AY128" i="21"/>
  <c r="AG128" i="21"/>
  <c r="O128" i="21"/>
  <c r="CG96" i="21"/>
  <c r="BO96" i="21"/>
  <c r="AW96" i="21"/>
  <c r="AE96" i="21"/>
  <c r="M96" i="21"/>
  <c r="CE64" i="21"/>
  <c r="BM64" i="21"/>
  <c r="AC64" i="21"/>
  <c r="AU64" i="21"/>
  <c r="K64" i="21"/>
  <c r="CU31" i="21"/>
  <c r="CC31" i="21"/>
  <c r="AS31" i="21"/>
  <c r="AA31" i="21"/>
  <c r="BK31" i="21"/>
  <c r="CK142" i="21"/>
  <c r="BA142" i="21"/>
  <c r="BS142" i="21"/>
  <c r="CI110" i="21"/>
  <c r="AI142" i="21"/>
  <c r="Q142" i="21"/>
  <c r="BQ110" i="21"/>
  <c r="AG110" i="21"/>
  <c r="CG78" i="21"/>
  <c r="AY110" i="21"/>
  <c r="BO78" i="21"/>
  <c r="O110" i="21"/>
  <c r="AW78" i="21"/>
  <c r="M78" i="21"/>
  <c r="AE78" i="21"/>
  <c r="CE46" i="21"/>
  <c r="BM46" i="21"/>
  <c r="AC46" i="21"/>
  <c r="CU13" i="21"/>
  <c r="CC13" i="21"/>
  <c r="AU46" i="21"/>
  <c r="BK13" i="21"/>
  <c r="AS13" i="21"/>
  <c r="K46" i="21"/>
  <c r="AA13" i="21"/>
  <c r="CN150" i="21"/>
  <c r="BV150" i="21"/>
  <c r="CL118" i="21"/>
  <c r="BD150" i="21"/>
  <c r="AL150" i="21"/>
  <c r="T150" i="21"/>
  <c r="BT118" i="21"/>
  <c r="BB118" i="21"/>
  <c r="AJ118" i="21"/>
  <c r="R118" i="21"/>
  <c r="CJ86" i="21"/>
  <c r="BR86" i="21"/>
  <c r="AZ86" i="21"/>
  <c r="AH86" i="21"/>
  <c r="BP54" i="21"/>
  <c r="CH54" i="21"/>
  <c r="P86" i="21"/>
  <c r="N54" i="21"/>
  <c r="AX54" i="21"/>
  <c r="AF54" i="21"/>
  <c r="BN22" i="21"/>
  <c r="AD22" i="21"/>
  <c r="CF22" i="21"/>
  <c r="AV22" i="21"/>
  <c r="L22" i="21"/>
  <c r="CT165" i="21"/>
  <c r="CB165" i="21"/>
  <c r="AR165" i="21"/>
  <c r="BJ165" i="21"/>
  <c r="Z165" i="21"/>
  <c r="CR133" i="21"/>
  <c r="BZ133" i="21"/>
  <c r="X133" i="21"/>
  <c r="BH133" i="21"/>
  <c r="AP133" i="21"/>
  <c r="BX101" i="21"/>
  <c r="AN101" i="21"/>
  <c r="V101" i="21"/>
  <c r="CN69" i="21"/>
  <c r="BF101" i="21"/>
  <c r="CP101" i="21"/>
  <c r="BV69" i="21"/>
  <c r="BD69" i="21"/>
  <c r="AL69" i="21"/>
  <c r="T69" i="21"/>
  <c r="CL37" i="21"/>
  <c r="BT37" i="21"/>
  <c r="R37" i="21"/>
  <c r="AJ37" i="21"/>
  <c r="BB37" i="21"/>
  <c r="CE154" i="21"/>
  <c r="BM154" i="21"/>
  <c r="AC154" i="21"/>
  <c r="AU154" i="21"/>
  <c r="CU121" i="21"/>
  <c r="K154" i="21"/>
  <c r="BK121" i="21"/>
  <c r="CC121" i="21"/>
  <c r="AA121" i="21"/>
  <c r="AS121" i="21"/>
  <c r="CA89" i="21"/>
  <c r="BI89" i="21"/>
  <c r="AQ89" i="21"/>
  <c r="Y89" i="21"/>
  <c r="CQ57" i="21"/>
  <c r="BG57" i="21"/>
  <c r="AO57" i="21"/>
  <c r="BY57" i="21"/>
  <c r="W57" i="21"/>
  <c r="BW25" i="21"/>
  <c r="BE25" i="21"/>
  <c r="CO25" i="21"/>
  <c r="CS89" i="21"/>
  <c r="U25" i="21"/>
  <c r="AM25" i="21"/>
  <c r="CO154" i="21"/>
  <c r="BE154" i="21"/>
  <c r="BW154" i="21"/>
  <c r="AM154" i="21"/>
  <c r="U154" i="21"/>
  <c r="BU122" i="21"/>
  <c r="CM122" i="21"/>
  <c r="BC122" i="21"/>
  <c r="S122" i="21"/>
  <c r="AK122" i="21"/>
  <c r="CK90" i="21"/>
  <c r="AI90" i="21"/>
  <c r="Q90" i="21"/>
  <c r="BA90" i="21"/>
  <c r="BS90" i="21"/>
  <c r="CI58" i="21"/>
  <c r="BQ58" i="21"/>
  <c r="AY58" i="21"/>
  <c r="AG58" i="21"/>
  <c r="O58" i="21"/>
  <c r="BO26" i="21"/>
  <c r="AW26" i="21"/>
  <c r="M26" i="21"/>
  <c r="CG26" i="21"/>
  <c r="AE26" i="21"/>
  <c r="BO166" i="21"/>
  <c r="AE166" i="21"/>
  <c r="CG166" i="21"/>
  <c r="AW166" i="21"/>
  <c r="M166" i="21"/>
  <c r="CE134" i="21"/>
  <c r="BM134" i="21"/>
  <c r="CU101" i="21"/>
  <c r="CC101" i="21"/>
  <c r="AC134" i="21"/>
  <c r="AU134" i="21"/>
  <c r="BK101" i="21"/>
  <c r="K134" i="21"/>
  <c r="AS101" i="21"/>
  <c r="AA101" i="21"/>
  <c r="CS69" i="21"/>
  <c r="CA69" i="21"/>
  <c r="BI69" i="21"/>
  <c r="AQ69" i="21"/>
  <c r="Y69" i="21"/>
  <c r="CQ37" i="21"/>
  <c r="BY37" i="21"/>
  <c r="AO37" i="21"/>
  <c r="BG37" i="21"/>
  <c r="W37" i="21"/>
  <c r="CT160" i="21"/>
  <c r="BJ160" i="21"/>
  <c r="CB160" i="21"/>
  <c r="AR160" i="21"/>
  <c r="Z160" i="21"/>
  <c r="CR128" i="21"/>
  <c r="BZ128" i="21"/>
  <c r="BH128" i="21"/>
  <c r="AP128" i="21"/>
  <c r="CP96" i="21"/>
  <c r="X128" i="21"/>
  <c r="BX96" i="21"/>
  <c r="BF96" i="21"/>
  <c r="V96" i="21"/>
  <c r="CN64" i="21"/>
  <c r="AN96" i="21"/>
  <c r="BD64" i="21"/>
  <c r="BV64" i="21"/>
  <c r="T64" i="21"/>
  <c r="AL64" i="21"/>
  <c r="CL32" i="21"/>
  <c r="BB32" i="21"/>
  <c r="R32" i="21"/>
  <c r="AJ32" i="21"/>
  <c r="BT32" i="21"/>
  <c r="CI159" i="21"/>
  <c r="BQ159" i="21"/>
  <c r="AY159" i="21"/>
  <c r="AG159" i="21"/>
  <c r="O159" i="21"/>
  <c r="BO127" i="21"/>
  <c r="CG127" i="21"/>
  <c r="AW127" i="21"/>
  <c r="AE127" i="21"/>
  <c r="M127" i="21"/>
  <c r="AU95" i="21"/>
  <c r="AC95" i="21"/>
  <c r="CU62" i="21"/>
  <c r="CE95" i="21"/>
  <c r="BM95" i="21"/>
  <c r="CC62" i="21"/>
  <c r="BK62" i="21"/>
  <c r="K95" i="21"/>
  <c r="AS62" i="21"/>
  <c r="CA30" i="21"/>
  <c r="AA62" i="21"/>
  <c r="CS30" i="21"/>
  <c r="AQ30" i="21"/>
  <c r="Y30" i="21"/>
  <c r="BI30" i="21"/>
  <c r="CL163" i="21"/>
  <c r="BT163" i="21"/>
  <c r="BB163" i="21"/>
  <c r="AJ163" i="21"/>
  <c r="R163" i="21"/>
  <c r="CJ131" i="21"/>
  <c r="BR131" i="21"/>
  <c r="AZ131" i="21"/>
  <c r="AH131" i="21"/>
  <c r="P131" i="21"/>
  <c r="BP99" i="21"/>
  <c r="AX99" i="21"/>
  <c r="CH99" i="21"/>
  <c r="AF99" i="21"/>
  <c r="CF67" i="21"/>
  <c r="N99" i="21"/>
  <c r="AD67" i="21"/>
  <c r="L67" i="21"/>
  <c r="AV67" i="21"/>
  <c r="BN67" i="21"/>
  <c r="AB35" i="21"/>
  <c r="CD35" i="21"/>
  <c r="AT35" i="21"/>
  <c r="J35" i="21"/>
  <c r="BL35" i="21"/>
  <c r="CQ154" i="21"/>
  <c r="BY154" i="21"/>
  <c r="BG154" i="21"/>
  <c r="AO154" i="21"/>
  <c r="W154" i="21"/>
  <c r="BW122" i="21"/>
  <c r="BE122" i="21"/>
  <c r="CO122" i="21"/>
  <c r="AM122" i="21"/>
  <c r="U122" i="21"/>
  <c r="CM90" i="21"/>
  <c r="AK90" i="21"/>
  <c r="BU90" i="21"/>
  <c r="BC90" i="21"/>
  <c r="CK58" i="21"/>
  <c r="S90" i="21"/>
  <c r="BA58" i="21"/>
  <c r="BS58" i="21"/>
  <c r="Q58" i="21"/>
  <c r="AI58" i="21"/>
  <c r="CI26" i="21"/>
  <c r="BQ26" i="21"/>
  <c r="O26" i="21"/>
  <c r="AY26" i="21"/>
  <c r="AG26" i="21"/>
  <c r="CF154" i="21"/>
  <c r="BN154" i="21"/>
  <c r="AV154" i="21"/>
  <c r="L154" i="21"/>
  <c r="AD154" i="21"/>
  <c r="BL122" i="21"/>
  <c r="CD122" i="21"/>
  <c r="AT122" i="21"/>
  <c r="AB122" i="21"/>
  <c r="J122" i="21"/>
  <c r="CT89" i="21"/>
  <c r="AR89" i="21"/>
  <c r="Z89" i="21"/>
  <c r="CR57" i="21"/>
  <c r="BZ57" i="21"/>
  <c r="BJ89" i="21"/>
  <c r="BH57" i="21"/>
  <c r="CB89" i="21"/>
  <c r="AP57" i="21"/>
  <c r="X57" i="21"/>
  <c r="BX25" i="21"/>
  <c r="AN25" i="21"/>
  <c r="BF25" i="21"/>
  <c r="V25" i="21"/>
  <c r="CP25" i="21"/>
  <c r="CJ165" i="21"/>
  <c r="BR165" i="21"/>
  <c r="AZ165" i="21"/>
  <c r="AH165" i="21"/>
  <c r="P165" i="21"/>
  <c r="CH133" i="21"/>
  <c r="BP133" i="21"/>
  <c r="AX133" i="21"/>
  <c r="AF133" i="21"/>
  <c r="N133" i="21"/>
  <c r="CF101" i="21"/>
  <c r="AD101" i="21"/>
  <c r="AV101" i="21"/>
  <c r="CD69" i="21"/>
  <c r="BN101" i="21"/>
  <c r="BL69" i="21"/>
  <c r="AT69" i="21"/>
  <c r="AB69" i="21"/>
  <c r="L101" i="21"/>
  <c r="BJ36" i="21"/>
  <c r="CT36" i="21"/>
  <c r="J69" i="21"/>
  <c r="CB36" i="21"/>
  <c r="Z36" i="21"/>
  <c r="AR36" i="21"/>
  <c r="CJ164" i="21"/>
  <c r="BR164" i="21"/>
  <c r="AZ164" i="21"/>
  <c r="AH164" i="21"/>
  <c r="P164" i="21"/>
  <c r="CH132" i="21"/>
  <c r="BP132" i="21"/>
  <c r="AF132" i="21"/>
  <c r="N132" i="21"/>
  <c r="AX132" i="21"/>
  <c r="BN100" i="21"/>
  <c r="CF100" i="21"/>
  <c r="AD100" i="21"/>
  <c r="AV100" i="21"/>
  <c r="L100" i="21"/>
  <c r="CD68" i="21"/>
  <c r="BL68" i="21"/>
  <c r="AT68" i="21"/>
  <c r="AB68" i="21"/>
  <c r="CB35" i="21"/>
  <c r="BJ35" i="21"/>
  <c r="AR35" i="21"/>
  <c r="CT35" i="21"/>
  <c r="J68" i="21"/>
  <c r="Z35" i="21"/>
  <c r="CS145" i="21"/>
  <c r="CA145" i="21"/>
  <c r="BI145" i="21"/>
  <c r="AQ145" i="21"/>
  <c r="CQ113" i="21"/>
  <c r="Y145" i="21"/>
  <c r="BY113" i="21"/>
  <c r="BG113" i="21"/>
  <c r="CO81" i="21"/>
  <c r="W113" i="21"/>
  <c r="AO113" i="21"/>
  <c r="BW81" i="21"/>
  <c r="BE81" i="21"/>
  <c r="U81" i="21"/>
  <c r="AM81" i="21"/>
  <c r="BU49" i="21"/>
  <c r="CM49" i="21"/>
  <c r="BC49" i="21"/>
  <c r="AK49" i="21"/>
  <c r="S49" i="21"/>
  <c r="AI17" i="21"/>
  <c r="Q17" i="21"/>
  <c r="CK17" i="21"/>
  <c r="BS17" i="21"/>
  <c r="BA17" i="21"/>
  <c r="CM150" i="21"/>
  <c r="BU150" i="21"/>
  <c r="AK150" i="21"/>
  <c r="BC150" i="21"/>
  <c r="BS118" i="21"/>
  <c r="S150" i="21"/>
  <c r="CK118" i="21"/>
  <c r="BA118" i="21"/>
  <c r="AI118" i="21"/>
  <c r="Q118" i="21"/>
  <c r="CI86" i="21"/>
  <c r="BQ86" i="21"/>
  <c r="AG86" i="21"/>
  <c r="AY86" i="21"/>
  <c r="CG54" i="21"/>
  <c r="O86" i="21"/>
  <c r="BO54" i="21"/>
  <c r="AW54" i="21"/>
  <c r="AE54" i="21"/>
  <c r="BM22" i="21"/>
  <c r="CE22" i="21"/>
  <c r="AU22" i="21"/>
  <c r="K22" i="21"/>
  <c r="AC22" i="21"/>
  <c r="M54" i="21"/>
  <c r="CS75" i="21"/>
  <c r="CA75" i="21"/>
  <c r="AQ75" i="21"/>
  <c r="BI75" i="21"/>
  <c r="BY43" i="21"/>
  <c r="Y75" i="21"/>
  <c r="BG43" i="21"/>
  <c r="CQ43" i="21"/>
  <c r="AO43" i="21"/>
  <c r="W43" i="21"/>
  <c r="CO11" i="21"/>
  <c r="BE11" i="21"/>
  <c r="U11" i="21"/>
  <c r="AM11" i="21"/>
  <c r="BW11" i="21"/>
  <c r="CR143" i="21"/>
  <c r="BZ143" i="21"/>
  <c r="BH143" i="21"/>
  <c r="AP143" i="21"/>
  <c r="X143" i="21"/>
  <c r="CP111" i="21"/>
  <c r="BX111" i="21"/>
  <c r="BF111" i="21"/>
  <c r="AN111" i="21"/>
  <c r="V111" i="21"/>
  <c r="AL79" i="21"/>
  <c r="T79" i="21"/>
  <c r="CL47" i="21"/>
  <c r="BV79" i="21"/>
  <c r="BT47" i="21"/>
  <c r="BD79" i="21"/>
  <c r="BB47" i="21"/>
  <c r="CN79" i="21"/>
  <c r="R47" i="21"/>
  <c r="AZ15" i="21"/>
  <c r="AJ47" i="21"/>
  <c r="BR15" i="21"/>
  <c r="CJ15" i="21"/>
  <c r="P15" i="21"/>
  <c r="AH15" i="21"/>
  <c r="CK148" i="21"/>
  <c r="BS148" i="21"/>
  <c r="AI148" i="21"/>
  <c r="Q148" i="21"/>
  <c r="BA148" i="21"/>
  <c r="CI116" i="21"/>
  <c r="BQ116" i="21"/>
  <c r="AY116" i="21"/>
  <c r="O116" i="21"/>
  <c r="CG84" i="21"/>
  <c r="AG116" i="21"/>
  <c r="BO84" i="21"/>
  <c r="AW84" i="21"/>
  <c r="CE52" i="21"/>
  <c r="AE84" i="21"/>
  <c r="BM52" i="21"/>
  <c r="AU52" i="21"/>
  <c r="K52" i="21"/>
  <c r="AC52" i="21"/>
  <c r="M84" i="21"/>
  <c r="CC19" i="21"/>
  <c r="BK19" i="21"/>
  <c r="CU19" i="21"/>
  <c r="AA19" i="21"/>
  <c r="AS19" i="21"/>
  <c r="BR152" i="21"/>
  <c r="CJ152" i="21"/>
  <c r="AH152" i="21"/>
  <c r="CH120" i="21"/>
  <c r="P152" i="21"/>
  <c r="AZ152" i="21"/>
  <c r="BP120" i="21"/>
  <c r="AF120" i="21"/>
  <c r="AX120" i="21"/>
  <c r="CF88" i="21"/>
  <c r="BN88" i="21"/>
  <c r="N120" i="21"/>
  <c r="AV88" i="21"/>
  <c r="AD88" i="21"/>
  <c r="L88" i="21"/>
  <c r="CD56" i="21"/>
  <c r="BL56" i="21"/>
  <c r="AT56" i="21"/>
  <c r="J56" i="21"/>
  <c r="AB56" i="21"/>
  <c r="CB23" i="21"/>
  <c r="CT23" i="21"/>
  <c r="BJ23" i="21"/>
  <c r="Z23" i="21"/>
  <c r="AR23" i="21"/>
  <c r="CF108" i="21"/>
  <c r="BN108" i="21"/>
  <c r="CD76" i="21"/>
  <c r="AD108" i="21"/>
  <c r="AV108" i="21"/>
  <c r="L108" i="21"/>
  <c r="BL76" i="21"/>
  <c r="AT76" i="21"/>
  <c r="J76" i="21"/>
  <c r="AB76" i="21"/>
  <c r="CT43" i="21"/>
  <c r="CB43" i="21"/>
  <c r="AR43" i="21"/>
  <c r="Z43" i="21"/>
  <c r="BJ43" i="21"/>
  <c r="CR11" i="21"/>
  <c r="BH11" i="21"/>
  <c r="AP11" i="21"/>
  <c r="X11" i="21"/>
  <c r="BZ11" i="21"/>
  <c r="CS108" i="21"/>
  <c r="CA108" i="21"/>
  <c r="Y108" i="21"/>
  <c r="CQ76" i="21"/>
  <c r="AQ108" i="21"/>
  <c r="BI108" i="21"/>
  <c r="AO76" i="21"/>
  <c r="W76" i="21"/>
  <c r="CO44" i="21"/>
  <c r="BY76" i="21"/>
  <c r="BW44" i="21"/>
  <c r="BG76" i="21"/>
  <c r="BE44" i="21"/>
  <c r="AM44" i="21"/>
  <c r="U44" i="21"/>
  <c r="BU12" i="21"/>
  <c r="CM12" i="21"/>
  <c r="BC12" i="21"/>
  <c r="S12" i="21"/>
  <c r="AK12" i="21"/>
  <c r="CE145" i="21"/>
  <c r="BM145" i="21"/>
  <c r="AU145" i="21"/>
  <c r="AC145" i="21"/>
  <c r="CU112" i="21"/>
  <c r="K145" i="21"/>
  <c r="CC112" i="21"/>
  <c r="AS112" i="21"/>
  <c r="AA112" i="21"/>
  <c r="CS80" i="21"/>
  <c r="BK112" i="21"/>
  <c r="CA80" i="21"/>
  <c r="BI80" i="21"/>
  <c r="AQ80" i="21"/>
  <c r="Y80" i="21"/>
  <c r="CQ48" i="21"/>
  <c r="BY48" i="21"/>
  <c r="BG48" i="21"/>
  <c r="W48" i="21"/>
  <c r="BW16" i="21"/>
  <c r="BE16" i="21"/>
  <c r="AM16" i="21"/>
  <c r="AO48" i="21"/>
  <c r="CO16" i="21"/>
  <c r="U16" i="21"/>
  <c r="CQ144" i="21"/>
  <c r="BY144" i="21"/>
  <c r="BG144" i="21"/>
  <c r="AO144" i="21"/>
  <c r="W144" i="21"/>
  <c r="BW112" i="21"/>
  <c r="CO112" i="21"/>
  <c r="BE112" i="21"/>
  <c r="U112" i="21"/>
  <c r="AM112" i="21"/>
  <c r="CM80" i="21"/>
  <c r="BC80" i="21"/>
  <c r="AK80" i="21"/>
  <c r="S80" i="21"/>
  <c r="CK48" i="21"/>
  <c r="BS48" i="21"/>
  <c r="BA48" i="21"/>
  <c r="BU80" i="21"/>
  <c r="AI48" i="21"/>
  <c r="Q48" i="21"/>
  <c r="BQ16" i="21"/>
  <c r="AY16" i="21"/>
  <c r="CI16" i="21"/>
  <c r="O16" i="21"/>
  <c r="AG16" i="21"/>
  <c r="CP75" i="21"/>
  <c r="BX75" i="21"/>
  <c r="BF75" i="21"/>
  <c r="AN75" i="21"/>
  <c r="V75" i="21"/>
  <c r="CN43" i="21"/>
  <c r="BD43" i="21"/>
  <c r="BV43" i="21"/>
  <c r="AL43" i="21"/>
  <c r="BT11" i="21"/>
  <c r="BB11" i="21"/>
  <c r="AJ11" i="21"/>
  <c r="R11" i="21"/>
  <c r="CL11" i="21"/>
  <c r="T43" i="21"/>
  <c r="CD109" i="21"/>
  <c r="BL109" i="21"/>
  <c r="AT109" i="21"/>
  <c r="AB109" i="21"/>
  <c r="J109" i="21"/>
  <c r="CT76" i="21"/>
  <c r="CB76" i="21"/>
  <c r="BJ76" i="21"/>
  <c r="CR44" i="21"/>
  <c r="Z76" i="21"/>
  <c r="AR76" i="21"/>
  <c r="BZ44" i="21"/>
  <c r="BH44" i="21"/>
  <c r="X44" i="21"/>
  <c r="AP44" i="21"/>
  <c r="CP12" i="21"/>
  <c r="BX12" i="21"/>
  <c r="AN12" i="21"/>
  <c r="BF12" i="21"/>
  <c r="V12" i="21"/>
  <c r="CR145" i="21"/>
  <c r="BZ145" i="21"/>
  <c r="BH145" i="21"/>
  <c r="AP145" i="21"/>
  <c r="X145" i="21"/>
  <c r="CP113" i="21"/>
  <c r="BX113" i="21"/>
  <c r="BF113" i="21"/>
  <c r="AN113" i="21"/>
  <c r="V113" i="21"/>
  <c r="CN81" i="21"/>
  <c r="AL81" i="21"/>
  <c r="BV81" i="21"/>
  <c r="BD81" i="21"/>
  <c r="CL49" i="21"/>
  <c r="T81" i="21"/>
  <c r="BB49" i="21"/>
  <c r="R49" i="21"/>
  <c r="BT49" i="21"/>
  <c r="CJ17" i="21"/>
  <c r="BR17" i="21"/>
  <c r="AJ49" i="21"/>
  <c r="P17" i="21"/>
  <c r="AH17" i="21"/>
  <c r="AZ17" i="21"/>
  <c r="CL150" i="21"/>
  <c r="BB150" i="21"/>
  <c r="AJ150" i="21"/>
  <c r="BT150" i="21"/>
  <c r="R150" i="21"/>
  <c r="CJ118" i="21"/>
  <c r="BR118" i="21"/>
  <c r="AZ118" i="21"/>
  <c r="AH118" i="21"/>
  <c r="P118" i="21"/>
  <c r="BP86" i="21"/>
  <c r="CH86" i="21"/>
  <c r="AF86" i="21"/>
  <c r="N86" i="21"/>
  <c r="CF54" i="21"/>
  <c r="BN54" i="21"/>
  <c r="AD54" i="21"/>
  <c r="AX86" i="21"/>
  <c r="AV54" i="21"/>
  <c r="L54" i="21"/>
  <c r="CD22" i="21"/>
  <c r="AB22" i="21"/>
  <c r="BL22" i="21"/>
  <c r="AT22" i="21"/>
  <c r="J22" i="21"/>
  <c r="CO151" i="21"/>
  <c r="BW151" i="21"/>
  <c r="BE151" i="21"/>
  <c r="AM151" i="21"/>
  <c r="U151" i="21"/>
  <c r="CM119" i="21"/>
  <c r="BC119" i="21"/>
  <c r="BU119" i="21"/>
  <c r="AK119" i="21"/>
  <c r="CK87" i="21"/>
  <c r="S119" i="21"/>
  <c r="BS87" i="21"/>
  <c r="BA87" i="21"/>
  <c r="Q87" i="21"/>
  <c r="AI87" i="21"/>
  <c r="CI55" i="21"/>
  <c r="AY55" i="21"/>
  <c r="AG55" i="21"/>
  <c r="BQ55" i="21"/>
  <c r="CG23" i="21"/>
  <c r="O55" i="21"/>
  <c r="BO23" i="21"/>
  <c r="AE23" i="21"/>
  <c r="M23" i="21"/>
  <c r="AW23" i="21"/>
  <c r="CE150" i="21"/>
  <c r="BM150" i="21"/>
  <c r="AU150" i="21"/>
  <c r="K150" i="21"/>
  <c r="CU117" i="21"/>
  <c r="CC117" i="21"/>
  <c r="AC150" i="21"/>
  <c r="BK117" i="21"/>
  <c r="AA117" i="21"/>
  <c r="CS85" i="21"/>
  <c r="AS117" i="21"/>
  <c r="CA85" i="21"/>
  <c r="BI85" i="21"/>
  <c r="Y85" i="21"/>
  <c r="CQ53" i="21"/>
  <c r="BY53" i="21"/>
  <c r="AQ85" i="21"/>
  <c r="BG53" i="21"/>
  <c r="W53" i="21"/>
  <c r="AO53" i="21"/>
  <c r="CO21" i="21"/>
  <c r="BE21" i="21"/>
  <c r="AM21" i="21"/>
  <c r="U21" i="21"/>
  <c r="BW21" i="21"/>
  <c r="CL153" i="21"/>
  <c r="BT153" i="21"/>
  <c r="BB153" i="21"/>
  <c r="AJ153" i="21"/>
  <c r="R153" i="21"/>
  <c r="CJ121" i="21"/>
  <c r="BR121" i="21"/>
  <c r="AZ121" i="21"/>
  <c r="AH121" i="21"/>
  <c r="P121" i="21"/>
  <c r="AF89" i="21"/>
  <c r="BP89" i="21"/>
  <c r="AX89" i="21"/>
  <c r="CF57" i="21"/>
  <c r="N89" i="21"/>
  <c r="CH89" i="21"/>
  <c r="BN57" i="21"/>
  <c r="AV57" i="21"/>
  <c r="AD57" i="21"/>
  <c r="BL25" i="21"/>
  <c r="AT25" i="21"/>
  <c r="AB25" i="21"/>
  <c r="L57" i="21"/>
  <c r="J25" i="21"/>
  <c r="CD25" i="21"/>
  <c r="CM157" i="21"/>
  <c r="BU157" i="21"/>
  <c r="AK157" i="21"/>
  <c r="S157" i="21"/>
  <c r="CK125" i="21"/>
  <c r="BC157" i="21"/>
  <c r="BS125" i="21"/>
  <c r="BA125" i="21"/>
  <c r="AI125" i="21"/>
  <c r="Q125" i="21"/>
  <c r="CI93" i="21"/>
  <c r="AY93" i="21"/>
  <c r="AG93" i="21"/>
  <c r="O93" i="21"/>
  <c r="BQ93" i="21"/>
  <c r="CG61" i="21"/>
  <c r="BO61" i="21"/>
  <c r="AW61" i="21"/>
  <c r="AE61" i="21"/>
  <c r="M61" i="21"/>
  <c r="CE29" i="21"/>
  <c r="AU29" i="21"/>
  <c r="BM29" i="21"/>
  <c r="AC29" i="21"/>
  <c r="K29" i="21"/>
  <c r="CF148" i="21"/>
  <c r="BN148" i="21"/>
  <c r="AD148" i="21"/>
  <c r="L148" i="21"/>
  <c r="AV148" i="21"/>
  <c r="CD116" i="21"/>
  <c r="BL116" i="21"/>
  <c r="J116" i="21"/>
  <c r="AB116" i="21"/>
  <c r="CT83" i="21"/>
  <c r="AT116" i="21"/>
  <c r="AR83" i="21"/>
  <c r="Z83" i="21"/>
  <c r="CB83" i="21"/>
  <c r="CR51" i="21"/>
  <c r="BJ83" i="21"/>
  <c r="BZ51" i="21"/>
  <c r="X51" i="21"/>
  <c r="BH51" i="21"/>
  <c r="AP51" i="21"/>
  <c r="CP19" i="21"/>
  <c r="V19" i="21"/>
  <c r="BF19" i="21"/>
  <c r="BX19" i="21"/>
  <c r="AN19" i="21"/>
  <c r="CD143" i="21"/>
  <c r="BL143" i="21"/>
  <c r="AT143" i="21"/>
  <c r="J143" i="21"/>
  <c r="CT110" i="21"/>
  <c r="CB110" i="21"/>
  <c r="AB143" i="21"/>
  <c r="Z110" i="21"/>
  <c r="CR78" i="21"/>
  <c r="BJ110" i="21"/>
  <c r="AR110" i="21"/>
  <c r="BZ78" i="21"/>
  <c r="BH78" i="21"/>
  <c r="CP46" i="21"/>
  <c r="AP78" i="21"/>
  <c r="BX46" i="21"/>
  <c r="BF46" i="21"/>
  <c r="X78" i="21"/>
  <c r="V46" i="21"/>
  <c r="AN46" i="21"/>
  <c r="CN14" i="21"/>
  <c r="BV14" i="21"/>
  <c r="AL14" i="21"/>
  <c r="T14" i="21"/>
  <c r="BD14" i="21"/>
  <c r="BS203" i="2"/>
  <c r="CS144" i="21"/>
  <c r="CA144" i="21"/>
  <c r="BI144" i="21"/>
  <c r="AQ144" i="21"/>
  <c r="Y144" i="21"/>
  <c r="BY112" i="21"/>
  <c r="BG112" i="21"/>
  <c r="AO112" i="21"/>
  <c r="CQ112" i="21"/>
  <c r="CO80" i="21"/>
  <c r="W112" i="21"/>
  <c r="BE80" i="21"/>
  <c r="AM80" i="21"/>
  <c r="U80" i="21"/>
  <c r="BW80" i="21"/>
  <c r="CM48" i="21"/>
  <c r="AK48" i="21"/>
  <c r="S48" i="21"/>
  <c r="BU48" i="21"/>
  <c r="BC48" i="21"/>
  <c r="CK16" i="21"/>
  <c r="AI16" i="21"/>
  <c r="Q16" i="21"/>
  <c r="BS16" i="21"/>
  <c r="BA16" i="21"/>
  <c r="CH149" i="21"/>
  <c r="BP149" i="21"/>
  <c r="AF149" i="21"/>
  <c r="AX149" i="21"/>
  <c r="N149" i="21"/>
  <c r="CF117" i="21"/>
  <c r="BN117" i="21"/>
  <c r="AV117" i="21"/>
  <c r="AD117" i="21"/>
  <c r="L117" i="21"/>
  <c r="BL85" i="21"/>
  <c r="CD85" i="21"/>
  <c r="AT85" i="21"/>
  <c r="AB85" i="21"/>
  <c r="J85" i="21"/>
  <c r="CB52" i="21"/>
  <c r="BJ52" i="21"/>
  <c r="CT52" i="21"/>
  <c r="AR52" i="21"/>
  <c r="Z52" i="21"/>
  <c r="CR20" i="21"/>
  <c r="AP20" i="21"/>
  <c r="BZ20" i="21"/>
  <c r="X20" i="21"/>
  <c r="BH20" i="21"/>
  <c r="CS151" i="21"/>
  <c r="CA151" i="21"/>
  <c r="BI151" i="21"/>
  <c r="AQ151" i="21"/>
  <c r="Y151" i="21"/>
  <c r="CQ119" i="21"/>
  <c r="BY119" i="21"/>
  <c r="BG119" i="21"/>
  <c r="AO119" i="21"/>
  <c r="W119" i="21"/>
  <c r="CO87" i="21"/>
  <c r="BW87" i="21"/>
  <c r="AM87" i="21"/>
  <c r="BU55" i="21"/>
  <c r="BE87" i="21"/>
  <c r="BC55" i="21"/>
  <c r="CM55" i="21"/>
  <c r="U87" i="21"/>
  <c r="S55" i="21"/>
  <c r="CK23" i="21"/>
  <c r="AK55" i="21"/>
  <c r="BS23" i="21"/>
  <c r="Q23" i="21"/>
  <c r="BA23" i="21"/>
  <c r="AI23" i="21"/>
  <c r="CN151" i="21"/>
  <c r="BV151" i="21"/>
  <c r="BD151" i="21"/>
  <c r="AL151" i="21"/>
  <c r="CL119" i="21"/>
  <c r="T151" i="21"/>
  <c r="BT119" i="21"/>
  <c r="BB119" i="21"/>
  <c r="AJ119" i="21"/>
  <c r="R119" i="21"/>
  <c r="CJ87" i="21"/>
  <c r="BR87" i="21"/>
  <c r="AZ87" i="21"/>
  <c r="AH87" i="21"/>
  <c r="CH55" i="21"/>
  <c r="P87" i="21"/>
  <c r="N55" i="21"/>
  <c r="AF55" i="21"/>
  <c r="BP55" i="21"/>
  <c r="CF23" i="21"/>
  <c r="AV23" i="21"/>
  <c r="L23" i="21"/>
  <c r="BN23" i="21"/>
  <c r="AX55" i="21"/>
  <c r="AD23" i="21"/>
  <c r="BM148" i="21"/>
  <c r="CE148" i="21"/>
  <c r="AU148" i="21"/>
  <c r="K148" i="21"/>
  <c r="CU115" i="21"/>
  <c r="CC115" i="21"/>
  <c r="AC148" i="21"/>
  <c r="BK115" i="21"/>
  <c r="AS115" i="21"/>
  <c r="AA115" i="21"/>
  <c r="CS83" i="21"/>
  <c r="CA83" i="21"/>
  <c r="AQ83" i="21"/>
  <c r="BI83" i="21"/>
  <c r="Y83" i="21"/>
  <c r="BY51" i="21"/>
  <c r="BG51" i="21"/>
  <c r="CQ51" i="21"/>
  <c r="W51" i="21"/>
  <c r="CO19" i="21"/>
  <c r="AO51" i="21"/>
  <c r="BW19" i="21"/>
  <c r="U19" i="21"/>
  <c r="BE19" i="21"/>
  <c r="AM19" i="21"/>
  <c r="CD156" i="21"/>
  <c r="BL156" i="21"/>
  <c r="AT156" i="21"/>
  <c r="AB156" i="21"/>
  <c r="J156" i="21"/>
  <c r="CB123" i="21"/>
  <c r="CT123" i="21"/>
  <c r="BJ123" i="21"/>
  <c r="AR123" i="21"/>
  <c r="Z123" i="21"/>
  <c r="CR91" i="21"/>
  <c r="BH91" i="21"/>
  <c r="AP91" i="21"/>
  <c r="X91" i="21"/>
  <c r="CP59" i="21"/>
  <c r="BZ91" i="21"/>
  <c r="BX59" i="21"/>
  <c r="BF59" i="21"/>
  <c r="AN59" i="21"/>
  <c r="V59" i="21"/>
  <c r="BV27" i="21"/>
  <c r="BD27" i="21"/>
  <c r="AL27" i="21"/>
  <c r="T27" i="21"/>
  <c r="CN27" i="21"/>
  <c r="CH108" i="21"/>
  <c r="BP108" i="21"/>
  <c r="N108" i="21"/>
  <c r="AX108" i="21"/>
  <c r="AF108" i="21"/>
  <c r="CF76" i="21"/>
  <c r="BN76" i="21"/>
  <c r="AV76" i="21"/>
  <c r="AD76" i="21"/>
  <c r="L76" i="21"/>
  <c r="CD44" i="21"/>
  <c r="BL44" i="21"/>
  <c r="AT44" i="21"/>
  <c r="AB44" i="21"/>
  <c r="CT11" i="21"/>
  <c r="J44" i="21"/>
  <c r="BJ11" i="21"/>
  <c r="AR11" i="21"/>
  <c r="CB11" i="21"/>
  <c r="Z11" i="21"/>
  <c r="CQ108" i="21"/>
  <c r="BY108" i="21"/>
  <c r="AO108" i="21"/>
  <c r="BG108" i="21"/>
  <c r="W108" i="21"/>
  <c r="BW76" i="21"/>
  <c r="CO76" i="21"/>
  <c r="BE76" i="21"/>
  <c r="AM76" i="21"/>
  <c r="U76" i="21"/>
  <c r="CM44" i="21"/>
  <c r="BC44" i="21"/>
  <c r="BU44" i="21"/>
  <c r="AK44" i="21"/>
  <c r="S44" i="21"/>
  <c r="BS12" i="21"/>
  <c r="BA12" i="21"/>
  <c r="AI12" i="21"/>
  <c r="CK12" i="21"/>
  <c r="Q12" i="21"/>
  <c r="CL142" i="21"/>
  <c r="AJ142" i="21"/>
  <c r="BT142" i="21"/>
  <c r="BB142" i="21"/>
  <c r="R142" i="21"/>
  <c r="CJ110" i="21"/>
  <c r="BR110" i="21"/>
  <c r="AZ110" i="21"/>
  <c r="AH110" i="21"/>
  <c r="P110" i="21"/>
  <c r="BP78" i="21"/>
  <c r="CH78" i="21"/>
  <c r="AF78" i="21"/>
  <c r="AX78" i="21"/>
  <c r="N78" i="21"/>
  <c r="BN46" i="21"/>
  <c r="CF46" i="21"/>
  <c r="AV46" i="21"/>
  <c r="AD46" i="21"/>
  <c r="L46" i="21"/>
  <c r="CD14" i="21"/>
  <c r="AT14" i="21"/>
  <c r="BL14" i="21"/>
  <c r="AB14" i="21"/>
  <c r="J14" i="21"/>
  <c r="CG143" i="21"/>
  <c r="BO143" i="21"/>
  <c r="AW143" i="21"/>
  <c r="AE143" i="21"/>
  <c r="M143" i="21"/>
  <c r="CE111" i="21"/>
  <c r="BM111" i="21"/>
  <c r="AU111" i="21"/>
  <c r="AC111" i="21"/>
  <c r="CU78" i="21"/>
  <c r="K111" i="21"/>
  <c r="CC78" i="21"/>
  <c r="BK78" i="21"/>
  <c r="AS78" i="21"/>
  <c r="AA78" i="21"/>
  <c r="CS46" i="21"/>
  <c r="CA46" i="21"/>
  <c r="BI46" i="21"/>
  <c r="AQ46" i="21"/>
  <c r="BY14" i="21"/>
  <c r="BG14" i="21"/>
  <c r="AO14" i="21"/>
  <c r="CQ14" i="21"/>
  <c r="W14" i="21"/>
  <c r="Y46" i="21"/>
  <c r="CH144" i="21"/>
  <c r="BP144" i="21"/>
  <c r="AF144" i="21"/>
  <c r="N144" i="21"/>
  <c r="CF112" i="21"/>
  <c r="AX144" i="21"/>
  <c r="BN112" i="21"/>
  <c r="L112" i="21"/>
  <c r="AV112" i="21"/>
  <c r="AD112" i="21"/>
  <c r="CD80" i="21"/>
  <c r="BL80" i="21"/>
  <c r="AT80" i="21"/>
  <c r="AB80" i="21"/>
  <c r="CT47" i="21"/>
  <c r="J80" i="21"/>
  <c r="CB47" i="21"/>
  <c r="BJ47" i="21"/>
  <c r="AR47" i="21"/>
  <c r="BZ15" i="21"/>
  <c r="AP15" i="21"/>
  <c r="CR15" i="21"/>
  <c r="BH15" i="21"/>
  <c r="X15" i="21"/>
  <c r="Z47" i="21"/>
  <c r="CJ144" i="21"/>
  <c r="BR144" i="21"/>
  <c r="AH144" i="21"/>
  <c r="AZ144" i="21"/>
  <c r="CH112" i="21"/>
  <c r="P144" i="21"/>
  <c r="BP112" i="21"/>
  <c r="CF80" i="21"/>
  <c r="AX112" i="21"/>
  <c r="AF112" i="21"/>
  <c r="BN80" i="21"/>
  <c r="N112" i="21"/>
  <c r="AV80" i="21"/>
  <c r="L80" i="21"/>
  <c r="AD80" i="21"/>
  <c r="BL48" i="21"/>
  <c r="CD48" i="21"/>
  <c r="AT48" i="21"/>
  <c r="AB48" i="21"/>
  <c r="CB15" i="21"/>
  <c r="CT15" i="21"/>
  <c r="BJ15" i="21"/>
  <c r="J48" i="21"/>
  <c r="Z15" i="21"/>
  <c r="AR15" i="21"/>
  <c r="CJ150" i="21"/>
  <c r="BR150" i="21"/>
  <c r="AZ150" i="21"/>
  <c r="AH150" i="21"/>
  <c r="P150" i="21"/>
  <c r="CH118" i="21"/>
  <c r="BP118" i="21"/>
  <c r="AX118" i="21"/>
  <c r="AF118" i="21"/>
  <c r="N118" i="21"/>
  <c r="CF86" i="21"/>
  <c r="BN86" i="21"/>
  <c r="AV86" i="21"/>
  <c r="L86" i="21"/>
  <c r="CD54" i="21"/>
  <c r="BL54" i="21"/>
  <c r="AT54" i="21"/>
  <c r="J54" i="21"/>
  <c r="AD86" i="21"/>
  <c r="AB54" i="21"/>
  <c r="CB21" i="21"/>
  <c r="Z21" i="21"/>
  <c r="AR21" i="21"/>
  <c r="CT21" i="21"/>
  <c r="BJ21" i="21"/>
  <c r="CR149" i="21"/>
  <c r="BZ149" i="21"/>
  <c r="BH149" i="21"/>
  <c r="AP149" i="21"/>
  <c r="X149" i="21"/>
  <c r="CP117" i="21"/>
  <c r="BX117" i="21"/>
  <c r="AN117" i="21"/>
  <c r="BF117" i="21"/>
  <c r="V117" i="21"/>
  <c r="BV85" i="21"/>
  <c r="CN85" i="21"/>
  <c r="BD85" i="21"/>
  <c r="AL85" i="21"/>
  <c r="T85" i="21"/>
  <c r="BT53" i="21"/>
  <c r="BB53" i="21"/>
  <c r="CL53" i="21"/>
  <c r="AJ53" i="21"/>
  <c r="CJ21" i="21"/>
  <c r="R53" i="21"/>
  <c r="BR21" i="21"/>
  <c r="AZ21" i="21"/>
  <c r="AH21" i="21"/>
  <c r="P21" i="21"/>
  <c r="CI153" i="21"/>
  <c r="BQ153" i="21"/>
  <c r="AY153" i="21"/>
  <c r="AG153" i="21"/>
  <c r="CG121" i="21"/>
  <c r="O153" i="21"/>
  <c r="AW121" i="21"/>
  <c r="AE121" i="21"/>
  <c r="BO121" i="21"/>
  <c r="M121" i="21"/>
  <c r="BM89" i="21"/>
  <c r="CE89" i="21"/>
  <c r="AU89" i="21"/>
  <c r="AC89" i="21"/>
  <c r="CU56" i="21"/>
  <c r="CC56" i="21"/>
  <c r="K89" i="21"/>
  <c r="AS56" i="21"/>
  <c r="AA56" i="21"/>
  <c r="BK56" i="21"/>
  <c r="CS24" i="21"/>
  <c r="CA24" i="21"/>
  <c r="BI24" i="21"/>
  <c r="AQ24" i="21"/>
  <c r="Y24" i="21"/>
  <c r="CL159" i="21"/>
  <c r="BT159" i="21"/>
  <c r="AJ159" i="21"/>
  <c r="BB159" i="21"/>
  <c r="CJ127" i="21"/>
  <c r="R159" i="21"/>
  <c r="BR127" i="21"/>
  <c r="AZ127" i="21"/>
  <c r="AH127" i="21"/>
  <c r="P127" i="21"/>
  <c r="CH95" i="21"/>
  <c r="BP95" i="21"/>
  <c r="AF95" i="21"/>
  <c r="N95" i="21"/>
  <c r="AX95" i="21"/>
  <c r="BN63" i="21"/>
  <c r="CF63" i="21"/>
  <c r="AD63" i="21"/>
  <c r="CD31" i="21"/>
  <c r="AV63" i="21"/>
  <c r="L63" i="21"/>
  <c r="AB31" i="21"/>
  <c r="J31" i="21"/>
  <c r="AT31" i="21"/>
  <c r="BL31" i="21"/>
  <c r="CJ158" i="21"/>
  <c r="BR158" i="21"/>
  <c r="AZ158" i="21"/>
  <c r="AH158" i="21"/>
  <c r="P158" i="21"/>
  <c r="BP126" i="21"/>
  <c r="CH126" i="21"/>
  <c r="AX126" i="21"/>
  <c r="N126" i="21"/>
  <c r="CF94" i="21"/>
  <c r="AF126" i="21"/>
  <c r="BN94" i="21"/>
  <c r="AV94" i="21"/>
  <c r="L94" i="21"/>
  <c r="CD62" i="21"/>
  <c r="AD94" i="21"/>
  <c r="BL62" i="21"/>
  <c r="AB62" i="21"/>
  <c r="AT62" i="21"/>
  <c r="J62" i="21"/>
  <c r="CT29" i="21"/>
  <c r="Z29" i="21"/>
  <c r="CB29" i="21"/>
  <c r="AR29" i="21"/>
  <c r="BJ29" i="21"/>
  <c r="BP158" i="21"/>
  <c r="CH158" i="21"/>
  <c r="AX158" i="21"/>
  <c r="AF158" i="21"/>
  <c r="N158" i="21"/>
  <c r="BN126" i="21"/>
  <c r="CF126" i="21"/>
  <c r="AV126" i="21"/>
  <c r="AD126" i="21"/>
  <c r="L126" i="21"/>
  <c r="BL94" i="21"/>
  <c r="CD94" i="21"/>
  <c r="AT94" i="21"/>
  <c r="AB94" i="21"/>
  <c r="J94" i="21"/>
  <c r="CT61" i="21"/>
  <c r="CB61" i="21"/>
  <c r="BJ61" i="21"/>
  <c r="AR61" i="21"/>
  <c r="Z61" i="21"/>
  <c r="CR29" i="21"/>
  <c r="BH29" i="21"/>
  <c r="AP29" i="21"/>
  <c r="BZ29" i="21"/>
  <c r="X29" i="21"/>
  <c r="CM145" i="21"/>
  <c r="BU145" i="21"/>
  <c r="BC145" i="21"/>
  <c r="S145" i="21"/>
  <c r="AK145" i="21"/>
  <c r="CK113" i="21"/>
  <c r="BS113" i="21"/>
  <c r="BA113" i="21"/>
  <c r="AI113" i="21"/>
  <c r="Q113" i="21"/>
  <c r="CI81" i="21"/>
  <c r="BQ81" i="21"/>
  <c r="AY81" i="21"/>
  <c r="AG81" i="21"/>
  <c r="O81" i="21"/>
  <c r="CG49" i="21"/>
  <c r="BO49" i="21"/>
  <c r="AE49" i="21"/>
  <c r="M49" i="21"/>
  <c r="AW49" i="21"/>
  <c r="CE17" i="21"/>
  <c r="AC17" i="21"/>
  <c r="AU17" i="21"/>
  <c r="BM17" i="21"/>
  <c r="K17" i="21"/>
  <c r="CL158" i="21"/>
  <c r="BT158" i="21"/>
  <c r="AJ158" i="21"/>
  <c r="BB158" i="21"/>
  <c r="R158" i="21"/>
  <c r="CJ126" i="21"/>
  <c r="BR126" i="21"/>
  <c r="AZ126" i="21"/>
  <c r="AH126" i="21"/>
  <c r="P126" i="21"/>
  <c r="BP94" i="21"/>
  <c r="CH94" i="21"/>
  <c r="AF94" i="21"/>
  <c r="AX94" i="21"/>
  <c r="CF62" i="21"/>
  <c r="N94" i="21"/>
  <c r="BN62" i="21"/>
  <c r="AD62" i="21"/>
  <c r="AV62" i="21"/>
  <c r="L62" i="21"/>
  <c r="CD30" i="21"/>
  <c r="BL30" i="21"/>
  <c r="AB30" i="21"/>
  <c r="J30" i="21"/>
  <c r="AT30" i="21"/>
  <c r="CU157" i="21"/>
  <c r="BK157" i="21"/>
  <c r="CC157" i="21"/>
  <c r="AS157" i="21"/>
  <c r="AA157" i="21"/>
  <c r="CS125" i="21"/>
  <c r="CA125" i="21"/>
  <c r="BI125" i="21"/>
  <c r="AQ125" i="21"/>
  <c r="Y125" i="21"/>
  <c r="CQ93" i="21"/>
  <c r="BY93" i="21"/>
  <c r="AO93" i="21"/>
  <c r="BG93" i="21"/>
  <c r="W93" i="21"/>
  <c r="CO61" i="21"/>
  <c r="BW61" i="21"/>
  <c r="BE61" i="21"/>
  <c r="U61" i="21"/>
  <c r="CM29" i="21"/>
  <c r="AM61" i="21"/>
  <c r="BU29" i="21"/>
  <c r="BC29" i="21"/>
  <c r="AK29" i="21"/>
  <c r="S29" i="21"/>
  <c r="CO159" i="21"/>
  <c r="BW159" i="21"/>
  <c r="BE159" i="21"/>
  <c r="AM159" i="21"/>
  <c r="CM127" i="21"/>
  <c r="U159" i="21"/>
  <c r="BU127" i="21"/>
  <c r="BC127" i="21"/>
  <c r="CK95" i="21"/>
  <c r="AK127" i="21"/>
  <c r="S127" i="21"/>
  <c r="BS95" i="21"/>
  <c r="BA95" i="21"/>
  <c r="Q95" i="21"/>
  <c r="AI95" i="21"/>
  <c r="CI63" i="21"/>
  <c r="BQ63" i="21"/>
  <c r="AG63" i="21"/>
  <c r="AY63" i="21"/>
  <c r="CG31" i="21"/>
  <c r="O63" i="21"/>
  <c r="BO31" i="21"/>
  <c r="AW31" i="21"/>
  <c r="M31" i="21"/>
  <c r="AE31" i="21"/>
  <c r="CG151" i="21"/>
  <c r="BO151" i="21"/>
  <c r="AE151" i="21"/>
  <c r="AW151" i="21"/>
  <c r="M151" i="21"/>
  <c r="BM119" i="21"/>
  <c r="CE119" i="21"/>
  <c r="AU119" i="21"/>
  <c r="CU86" i="21"/>
  <c r="AC119" i="21"/>
  <c r="K119" i="21"/>
  <c r="CC86" i="21"/>
  <c r="AS86" i="21"/>
  <c r="AA86" i="21"/>
  <c r="CS54" i="21"/>
  <c r="BI54" i="21"/>
  <c r="BK86" i="21"/>
  <c r="CA54" i="21"/>
  <c r="Y54" i="21"/>
  <c r="BY22" i="21"/>
  <c r="BG22" i="21"/>
  <c r="AO22" i="21"/>
  <c r="CQ22" i="21"/>
  <c r="W22" i="21"/>
  <c r="AQ54" i="21"/>
  <c r="CM162" i="21"/>
  <c r="BU162" i="21"/>
  <c r="BC162" i="21"/>
  <c r="AK162" i="21"/>
  <c r="S162" i="21"/>
  <c r="CK130" i="21"/>
  <c r="BA130" i="21"/>
  <c r="AI130" i="21"/>
  <c r="BS130" i="21"/>
  <c r="Q130" i="21"/>
  <c r="CI98" i="21"/>
  <c r="BQ98" i="21"/>
  <c r="AY98" i="21"/>
  <c r="O98" i="21"/>
  <c r="CG66" i="21"/>
  <c r="AG98" i="21"/>
  <c r="BO66" i="21"/>
  <c r="AE66" i="21"/>
  <c r="CE34" i="21"/>
  <c r="AW66" i="21"/>
  <c r="M66" i="21"/>
  <c r="BM34" i="21"/>
  <c r="K34" i="21"/>
  <c r="AC34" i="21"/>
  <c r="AU34" i="21"/>
  <c r="CR159" i="21"/>
  <c r="BZ159" i="21"/>
  <c r="BH159" i="21"/>
  <c r="AP159" i="21"/>
  <c r="X159" i="21"/>
  <c r="CP127" i="21"/>
  <c r="BX127" i="21"/>
  <c r="BF127" i="21"/>
  <c r="AN127" i="21"/>
  <c r="V127" i="21"/>
  <c r="BV95" i="21"/>
  <c r="AL95" i="21"/>
  <c r="T95" i="21"/>
  <c r="CL63" i="21"/>
  <c r="BD95" i="21"/>
  <c r="CN95" i="21"/>
  <c r="BT63" i="21"/>
  <c r="BB63" i="21"/>
  <c r="AJ63" i="21"/>
  <c r="R63" i="21"/>
  <c r="BR31" i="21"/>
  <c r="AH31" i="21"/>
  <c r="CJ31" i="21"/>
  <c r="AZ31" i="21"/>
  <c r="P31" i="21"/>
  <c r="CU164" i="21"/>
  <c r="CC164" i="21"/>
  <c r="AS164" i="21"/>
  <c r="BK164" i="21"/>
  <c r="AA164" i="21"/>
  <c r="CS132" i="21"/>
  <c r="BI132" i="21"/>
  <c r="CA132" i="21"/>
  <c r="Y132" i="21"/>
  <c r="AQ132" i="21"/>
  <c r="CQ100" i="21"/>
  <c r="BG100" i="21"/>
  <c r="AO100" i="21"/>
  <c r="W100" i="21"/>
  <c r="CO68" i="21"/>
  <c r="BY100" i="21"/>
  <c r="BW68" i="21"/>
  <c r="BE68" i="21"/>
  <c r="U68" i="21"/>
  <c r="AM68" i="21"/>
  <c r="BU36" i="21"/>
  <c r="CM36" i="21"/>
  <c r="S36" i="21"/>
  <c r="AK36" i="21"/>
  <c r="BC36" i="21"/>
  <c r="BS151" i="21"/>
  <c r="CK151" i="21"/>
  <c r="AI151" i="21"/>
  <c r="BA151" i="21"/>
  <c r="Q151" i="21"/>
  <c r="CI119" i="21"/>
  <c r="BQ119" i="21"/>
  <c r="AY119" i="21"/>
  <c r="AG119" i="21"/>
  <c r="O119" i="21"/>
  <c r="BO87" i="21"/>
  <c r="CG87" i="21"/>
  <c r="AW87" i="21"/>
  <c r="AE87" i="21"/>
  <c r="M87" i="21"/>
  <c r="CE55" i="21"/>
  <c r="AC55" i="21"/>
  <c r="BM55" i="21"/>
  <c r="CU22" i="21"/>
  <c r="AU55" i="21"/>
  <c r="AA22" i="21"/>
  <c r="CC22" i="21"/>
  <c r="BK22" i="21"/>
  <c r="AS22" i="21"/>
  <c r="K55" i="21"/>
  <c r="CR75" i="21"/>
  <c r="BZ75" i="21"/>
  <c r="BH75" i="21"/>
  <c r="AP75" i="21"/>
  <c r="X75" i="21"/>
  <c r="CP43" i="21"/>
  <c r="BX43" i="21"/>
  <c r="BF43" i="21"/>
  <c r="V43" i="21"/>
  <c r="BV11" i="21"/>
  <c r="AN43" i="21"/>
  <c r="CN11" i="21"/>
  <c r="BD11" i="21"/>
  <c r="T11" i="21"/>
  <c r="AL11" i="21"/>
  <c r="AT147" i="21"/>
  <c r="CD147" i="21"/>
  <c r="BL147" i="21"/>
  <c r="CT114" i="21"/>
  <c r="AB147" i="21"/>
  <c r="CB114" i="21"/>
  <c r="J147" i="21"/>
  <c r="BJ114" i="21"/>
  <c r="AR114" i="21"/>
  <c r="Z114" i="21"/>
  <c r="CR82" i="21"/>
  <c r="BZ82" i="21"/>
  <c r="BH82" i="21"/>
  <c r="AP82" i="21"/>
  <c r="X82" i="21"/>
  <c r="CP50" i="21"/>
  <c r="BF50" i="21"/>
  <c r="AN50" i="21"/>
  <c r="BX50" i="21"/>
  <c r="V50" i="21"/>
  <c r="BV18" i="21"/>
  <c r="BD18" i="21"/>
  <c r="AL18" i="21"/>
  <c r="T18" i="21"/>
  <c r="CN18" i="21"/>
  <c r="CO147" i="21"/>
  <c r="BW147" i="21"/>
  <c r="AM147" i="21"/>
  <c r="U147" i="21"/>
  <c r="BE147" i="21"/>
  <c r="CM115" i="21"/>
  <c r="BU115" i="21"/>
  <c r="BC115" i="21"/>
  <c r="AK115" i="21"/>
  <c r="CK83" i="21"/>
  <c r="S115" i="21"/>
  <c r="BS83" i="21"/>
  <c r="AI83" i="21"/>
  <c r="BA83" i="21"/>
  <c r="CI51" i="21"/>
  <c r="Q83" i="21"/>
  <c r="BQ51" i="21"/>
  <c r="AY51" i="21"/>
  <c r="O51" i="21"/>
  <c r="AG51" i="21"/>
  <c r="BO19" i="21"/>
  <c r="AW19" i="21"/>
  <c r="AE19" i="21"/>
  <c r="CG19" i="21"/>
  <c r="M19" i="21"/>
  <c r="BN147" i="21"/>
  <c r="CF147" i="21"/>
  <c r="AV147" i="21"/>
  <c r="AD147" i="21"/>
  <c r="L147" i="21"/>
  <c r="CD115" i="21"/>
  <c r="BL115" i="21"/>
  <c r="AT115" i="21"/>
  <c r="J115" i="21"/>
  <c r="AB115" i="21"/>
  <c r="CT82" i="21"/>
  <c r="CB82" i="21"/>
  <c r="BJ82" i="21"/>
  <c r="AR82" i="21"/>
  <c r="BZ50" i="21"/>
  <c r="Z82" i="21"/>
  <c r="BH50" i="21"/>
  <c r="X50" i="21"/>
  <c r="CP18" i="21"/>
  <c r="CR50" i="21"/>
  <c r="AP50" i="21"/>
  <c r="BF18" i="21"/>
  <c r="V18" i="21"/>
  <c r="BX18" i="21"/>
  <c r="AN18" i="21"/>
  <c r="BX149" i="21"/>
  <c r="CP149" i="21"/>
  <c r="BF149" i="21"/>
  <c r="AN149" i="21"/>
  <c r="V149" i="21"/>
  <c r="CN117" i="21"/>
  <c r="BV117" i="21"/>
  <c r="BD117" i="21"/>
  <c r="AL117" i="21"/>
  <c r="T117" i="21"/>
  <c r="BT85" i="21"/>
  <c r="BB85" i="21"/>
  <c r="CL85" i="21"/>
  <c r="AJ85" i="21"/>
  <c r="CJ53" i="21"/>
  <c r="R85" i="21"/>
  <c r="BR53" i="21"/>
  <c r="AH53" i="21"/>
  <c r="AZ53" i="21"/>
  <c r="P53" i="21"/>
  <c r="CH21" i="21"/>
  <c r="AX21" i="21"/>
  <c r="BP21" i="21"/>
  <c r="N21" i="21"/>
  <c r="AF21" i="21"/>
  <c r="CF143" i="21"/>
  <c r="AV143" i="21"/>
  <c r="BN143" i="21"/>
  <c r="AD143" i="21"/>
  <c r="L143" i="21"/>
  <c r="CD111" i="21"/>
  <c r="AT111" i="21"/>
  <c r="AB111" i="21"/>
  <c r="BL111" i="21"/>
  <c r="J111" i="21"/>
  <c r="CT78" i="21"/>
  <c r="CB78" i="21"/>
  <c r="BJ78" i="21"/>
  <c r="AR78" i="21"/>
  <c r="BZ46" i="21"/>
  <c r="CR46" i="21"/>
  <c r="Z78" i="21"/>
  <c r="BH46" i="21"/>
  <c r="AP46" i="21"/>
  <c r="X46" i="21"/>
  <c r="CP14" i="21"/>
  <c r="BX14" i="21"/>
  <c r="AN14" i="21"/>
  <c r="V14" i="21"/>
  <c r="BF14" i="21"/>
  <c r="CQ142" i="21"/>
  <c r="BY142" i="21"/>
  <c r="BG142" i="21"/>
  <c r="AO142" i="21"/>
  <c r="W142" i="21"/>
  <c r="CO110" i="21"/>
  <c r="BW110" i="21"/>
  <c r="AM110" i="21"/>
  <c r="BE110" i="21"/>
  <c r="U110" i="21"/>
  <c r="BU78" i="21"/>
  <c r="CM78" i="21"/>
  <c r="BC78" i="21"/>
  <c r="AK78" i="21"/>
  <c r="CK46" i="21"/>
  <c r="S78" i="21"/>
  <c r="BS46" i="21"/>
  <c r="BA46" i="21"/>
  <c r="AI46" i="21"/>
  <c r="BQ14" i="21"/>
  <c r="Q46" i="21"/>
  <c r="CI14" i="21"/>
  <c r="O14" i="21"/>
  <c r="AY14" i="21"/>
  <c r="AG14" i="21"/>
  <c r="CJ151" i="21"/>
  <c r="AZ151" i="21"/>
  <c r="BR151" i="21"/>
  <c r="CH119" i="21"/>
  <c r="AH151" i="21"/>
  <c r="P151" i="21"/>
  <c r="AX119" i="21"/>
  <c r="AF119" i="21"/>
  <c r="BP119" i="21"/>
  <c r="N119" i="21"/>
  <c r="CF87" i="21"/>
  <c r="BN87" i="21"/>
  <c r="AV87" i="21"/>
  <c r="AD87" i="21"/>
  <c r="L87" i="21"/>
  <c r="CD55" i="21"/>
  <c r="CT22" i="21"/>
  <c r="CB22" i="21"/>
  <c r="AB55" i="21"/>
  <c r="J55" i="21"/>
  <c r="BL55" i="21"/>
  <c r="AT55" i="21"/>
  <c r="AR22" i="21"/>
  <c r="BJ22" i="21"/>
  <c r="Z22" i="21"/>
  <c r="CD153" i="21"/>
  <c r="BL153" i="21"/>
  <c r="AT153" i="21"/>
  <c r="AB153" i="21"/>
  <c r="J153" i="21"/>
  <c r="CT120" i="21"/>
  <c r="CB120" i="21"/>
  <c r="BJ120" i="21"/>
  <c r="AR120" i="21"/>
  <c r="CR88" i="21"/>
  <c r="Z120" i="21"/>
  <c r="BZ88" i="21"/>
  <c r="BH88" i="21"/>
  <c r="AP88" i="21"/>
  <c r="X88" i="21"/>
  <c r="BX56" i="21"/>
  <c r="BF56" i="21"/>
  <c r="AN56" i="21"/>
  <c r="V56" i="21"/>
  <c r="CN24" i="21"/>
  <c r="BV24" i="21"/>
  <c r="T24" i="21"/>
  <c r="CP56" i="21"/>
  <c r="AL24" i="21"/>
  <c r="BD24" i="21"/>
  <c r="CP151" i="21"/>
  <c r="BF151" i="21"/>
  <c r="BX151" i="21"/>
  <c r="AN151" i="21"/>
  <c r="V151" i="21"/>
  <c r="CN119" i="21"/>
  <c r="BV119" i="21"/>
  <c r="BD119" i="21"/>
  <c r="AL119" i="21"/>
  <c r="T119" i="21"/>
  <c r="BT87" i="21"/>
  <c r="CL87" i="21"/>
  <c r="BB87" i="21"/>
  <c r="AJ87" i="21"/>
  <c r="R87" i="21"/>
  <c r="CJ55" i="21"/>
  <c r="BR55" i="21"/>
  <c r="AH55" i="21"/>
  <c r="AZ55" i="21"/>
  <c r="CH23" i="21"/>
  <c r="P55" i="21"/>
  <c r="N23" i="21"/>
  <c r="AF23" i="21"/>
  <c r="AX23" i="21"/>
  <c r="BP23" i="21"/>
  <c r="CQ143" i="21"/>
  <c r="BY143" i="21"/>
  <c r="BG143" i="21"/>
  <c r="AO143" i="21"/>
  <c r="CO111" i="21"/>
  <c r="W143" i="21"/>
  <c r="BW111" i="21"/>
  <c r="BE111" i="21"/>
  <c r="AM111" i="21"/>
  <c r="U111" i="21"/>
  <c r="BU79" i="21"/>
  <c r="BC79" i="21"/>
  <c r="AK79" i="21"/>
  <c r="CM79" i="21"/>
  <c r="CK47" i="21"/>
  <c r="S79" i="21"/>
  <c r="BA47" i="21"/>
  <c r="AI47" i="21"/>
  <c r="BS47" i="21"/>
  <c r="Q47" i="21"/>
  <c r="BQ15" i="21"/>
  <c r="AY15" i="21"/>
  <c r="AG15" i="21"/>
  <c r="CI15" i="21"/>
  <c r="O15" i="21"/>
  <c r="BX157" i="21"/>
  <c r="BF157" i="21"/>
  <c r="CP157" i="21"/>
  <c r="AN157" i="21"/>
  <c r="V157" i="21"/>
  <c r="CN125" i="21"/>
  <c r="BV125" i="21"/>
  <c r="AL125" i="21"/>
  <c r="T125" i="21"/>
  <c r="BD125" i="21"/>
  <c r="CL93" i="21"/>
  <c r="BT93" i="21"/>
  <c r="BB93" i="21"/>
  <c r="AJ93" i="21"/>
  <c r="CJ61" i="21"/>
  <c r="R93" i="21"/>
  <c r="BR61" i="21"/>
  <c r="AZ61" i="21"/>
  <c r="P61" i="21"/>
  <c r="AH61" i="21"/>
  <c r="CH29" i="21"/>
  <c r="AX29" i="21"/>
  <c r="BP29" i="21"/>
  <c r="N29" i="21"/>
  <c r="AF29" i="21"/>
  <c r="CF152" i="21"/>
  <c r="BN152" i="21"/>
  <c r="AD152" i="21"/>
  <c r="AV152" i="21"/>
  <c r="L152" i="21"/>
  <c r="CD120" i="21"/>
  <c r="CT87" i="21"/>
  <c r="AB120" i="21"/>
  <c r="AT120" i="21"/>
  <c r="BL120" i="21"/>
  <c r="CB87" i="21"/>
  <c r="J120" i="21"/>
  <c r="AR87" i="21"/>
  <c r="Z87" i="21"/>
  <c r="BJ87" i="21"/>
  <c r="BZ55" i="21"/>
  <c r="BH55" i="21"/>
  <c r="CR55" i="21"/>
  <c r="AP55" i="21"/>
  <c r="CP23" i="21"/>
  <c r="BX23" i="21"/>
  <c r="BF23" i="21"/>
  <c r="AN23" i="21"/>
  <c r="V23" i="21"/>
  <c r="X55" i="21"/>
  <c r="BY156" i="21"/>
  <c r="CQ156" i="21"/>
  <c r="BG156" i="21"/>
  <c r="AO156" i="21"/>
  <c r="W156" i="21"/>
  <c r="CO124" i="21"/>
  <c r="BE124" i="21"/>
  <c r="BW124" i="21"/>
  <c r="AM124" i="21"/>
  <c r="U124" i="21"/>
  <c r="BU92" i="21"/>
  <c r="BC92" i="21"/>
  <c r="CM92" i="21"/>
  <c r="AK92" i="21"/>
  <c r="S92" i="21"/>
  <c r="CK60" i="21"/>
  <c r="BS60" i="21"/>
  <c r="AI60" i="21"/>
  <c r="CI28" i="21"/>
  <c r="Q60" i="21"/>
  <c r="AY28" i="21"/>
  <c r="AG28" i="21"/>
  <c r="O28" i="21"/>
  <c r="BA60" i="21"/>
  <c r="BQ28" i="21"/>
  <c r="CI151" i="21"/>
  <c r="BQ151" i="21"/>
  <c r="AY151" i="21"/>
  <c r="AG151" i="21"/>
  <c r="O151" i="21"/>
  <c r="CG119" i="21"/>
  <c r="BO119" i="21"/>
  <c r="AW119" i="21"/>
  <c r="AE119" i="21"/>
  <c r="M119" i="21"/>
  <c r="CE87" i="21"/>
  <c r="AU87" i="21"/>
  <c r="AC87" i="21"/>
  <c r="CU54" i="21"/>
  <c r="BM87" i="21"/>
  <c r="CC54" i="21"/>
  <c r="K87" i="21"/>
  <c r="BK54" i="21"/>
  <c r="AS54" i="21"/>
  <c r="AA54" i="21"/>
  <c r="CA22" i="21"/>
  <c r="CS22" i="21"/>
  <c r="BI22" i="21"/>
  <c r="AQ22" i="21"/>
  <c r="Y22" i="21"/>
  <c r="CH156" i="21"/>
  <c r="BP156" i="21"/>
  <c r="AX156" i="21"/>
  <c r="AF156" i="21"/>
  <c r="CF124" i="21"/>
  <c r="N156" i="21"/>
  <c r="AD124" i="21"/>
  <c r="CD92" i="21"/>
  <c r="AV124" i="21"/>
  <c r="BL92" i="21"/>
  <c r="BN124" i="21"/>
  <c r="L124" i="21"/>
  <c r="AT92" i="21"/>
  <c r="CT59" i="21"/>
  <c r="AB92" i="21"/>
  <c r="J92" i="21"/>
  <c r="CB59" i="21"/>
  <c r="AR59" i="21"/>
  <c r="Z59" i="21"/>
  <c r="BZ27" i="21"/>
  <c r="CR27" i="21"/>
  <c r="BJ59" i="21"/>
  <c r="BH27" i="21"/>
  <c r="AP27" i="21"/>
  <c r="X27" i="21"/>
  <c r="CQ152" i="21"/>
  <c r="BY152" i="21"/>
  <c r="BG152" i="21"/>
  <c r="AO152" i="21"/>
  <c r="W152" i="21"/>
  <c r="CO120" i="21"/>
  <c r="BW120" i="21"/>
  <c r="BE120" i="21"/>
  <c r="AM120" i="21"/>
  <c r="U120" i="21"/>
  <c r="AK88" i="21"/>
  <c r="S88" i="21"/>
  <c r="CK56" i="21"/>
  <c r="BU88" i="21"/>
  <c r="BC88" i="21"/>
  <c r="BS56" i="21"/>
  <c r="CM88" i="21"/>
  <c r="BA56" i="21"/>
  <c r="Q56" i="21"/>
  <c r="AI56" i="21"/>
  <c r="BQ24" i="21"/>
  <c r="AY24" i="21"/>
  <c r="CI24" i="21"/>
  <c r="AG24" i="21"/>
  <c r="O24" i="21"/>
  <c r="CU151" i="21"/>
  <c r="CC151" i="21"/>
  <c r="BK151" i="21"/>
  <c r="AS151" i="21"/>
  <c r="AA151" i="21"/>
  <c r="CS119" i="21"/>
  <c r="CA119" i="21"/>
  <c r="BI119" i="21"/>
  <c r="AQ119" i="21"/>
  <c r="CQ87" i="21"/>
  <c r="Y119" i="21"/>
  <c r="BY87" i="21"/>
  <c r="BG87" i="21"/>
  <c r="AO87" i="21"/>
  <c r="W87" i="21"/>
  <c r="CO55" i="21"/>
  <c r="BE55" i="21"/>
  <c r="U55" i="21"/>
  <c r="BW55" i="21"/>
  <c r="AM55" i="21"/>
  <c r="CM23" i="21"/>
  <c r="BC23" i="21"/>
  <c r="AK23" i="21"/>
  <c r="S23" i="21"/>
  <c r="BU23" i="21"/>
  <c r="CM159" i="21"/>
  <c r="BU159" i="21"/>
  <c r="BC159" i="21"/>
  <c r="AK159" i="21"/>
  <c r="S159" i="21"/>
  <c r="CK127" i="21"/>
  <c r="BS127" i="21"/>
  <c r="AI127" i="21"/>
  <c r="BA127" i="21"/>
  <c r="Q127" i="21"/>
  <c r="CI95" i="21"/>
  <c r="AG95" i="21"/>
  <c r="CG63" i="21"/>
  <c r="AY95" i="21"/>
  <c r="BQ95" i="21"/>
  <c r="O95" i="21"/>
  <c r="BO63" i="21"/>
  <c r="AW63" i="21"/>
  <c r="M63" i="21"/>
  <c r="BM31" i="21"/>
  <c r="AU31" i="21"/>
  <c r="AC31" i="21"/>
  <c r="CE31" i="21"/>
  <c r="K31" i="21"/>
  <c r="AE63" i="21"/>
  <c r="CI160" i="21"/>
  <c r="BQ160" i="21"/>
  <c r="AY160" i="21"/>
  <c r="AG160" i="21"/>
  <c r="O160" i="21"/>
  <c r="CG128" i="21"/>
  <c r="AW128" i="21"/>
  <c r="BO128" i="21"/>
  <c r="AE128" i="21"/>
  <c r="M128" i="21"/>
  <c r="BM96" i="21"/>
  <c r="CE96" i="21"/>
  <c r="CC63" i="21"/>
  <c r="AU96" i="21"/>
  <c r="K96" i="21"/>
  <c r="BK63" i="21"/>
  <c r="AC96" i="21"/>
  <c r="CU63" i="21"/>
  <c r="CS31" i="21"/>
  <c r="CA31" i="21"/>
  <c r="AS63" i="21"/>
  <c r="AA63" i="21"/>
  <c r="AQ31" i="21"/>
  <c r="Y31" i="21"/>
  <c r="BI31" i="21"/>
  <c r="CS109" i="21"/>
  <c r="CA109" i="21"/>
  <c r="AQ109" i="21"/>
  <c r="Y109" i="21"/>
  <c r="BI109" i="21"/>
  <c r="CQ77" i="21"/>
  <c r="BY77" i="21"/>
  <c r="AO77" i="21"/>
  <c r="BG77" i="21"/>
  <c r="W77" i="21"/>
  <c r="BW45" i="21"/>
  <c r="BE45" i="21"/>
  <c r="CO45" i="21"/>
  <c r="AM45" i="21"/>
  <c r="U45" i="21"/>
  <c r="CM13" i="21"/>
  <c r="BC13" i="21"/>
  <c r="AK13" i="21"/>
  <c r="BU13" i="21"/>
  <c r="S13" i="21"/>
  <c r="CK162" i="21"/>
  <c r="BS162" i="21"/>
  <c r="BA162" i="21"/>
  <c r="AI162" i="21"/>
  <c r="Q162" i="21"/>
  <c r="CI130" i="21"/>
  <c r="BQ130" i="21"/>
  <c r="AY130" i="21"/>
  <c r="O130" i="21"/>
  <c r="AG130" i="21"/>
  <c r="CG98" i="21"/>
  <c r="BO98" i="21"/>
  <c r="AW98" i="21"/>
  <c r="AE98" i="21"/>
  <c r="M98" i="21"/>
  <c r="BM66" i="21"/>
  <c r="AU66" i="21"/>
  <c r="AC66" i="21"/>
  <c r="CE66" i="21"/>
  <c r="CU33" i="21"/>
  <c r="BK33" i="21"/>
  <c r="AS33" i="21"/>
  <c r="K66" i="21"/>
  <c r="CC33" i="21"/>
  <c r="AA33" i="21"/>
  <c r="CH152" i="21"/>
  <c r="BP152" i="21"/>
  <c r="AX152" i="21"/>
  <c r="N152" i="21"/>
  <c r="CF120" i="21"/>
  <c r="AF152" i="21"/>
  <c r="BN120" i="21"/>
  <c r="AD120" i="21"/>
  <c r="AV120" i="21"/>
  <c r="L120" i="21"/>
  <c r="CD88" i="21"/>
  <c r="BL88" i="21"/>
  <c r="AT88" i="21"/>
  <c r="AB88" i="21"/>
  <c r="CT55" i="21"/>
  <c r="J88" i="21"/>
  <c r="CB55" i="21"/>
  <c r="BJ55" i="21"/>
  <c r="Z55" i="21"/>
  <c r="BZ23" i="21"/>
  <c r="CR23" i="21"/>
  <c r="BH23" i="21"/>
  <c r="AP23" i="21"/>
  <c r="X23" i="21"/>
  <c r="AR55" i="21"/>
  <c r="CD164" i="21"/>
  <c r="BL164" i="21"/>
  <c r="AB164" i="21"/>
  <c r="AT164" i="21"/>
  <c r="J164" i="21"/>
  <c r="CT131" i="21"/>
  <c r="BJ131" i="21"/>
  <c r="CB131" i="21"/>
  <c r="Z131" i="21"/>
  <c r="AR131" i="21"/>
  <c r="CR99" i="21"/>
  <c r="BZ99" i="21"/>
  <c r="AP99" i="21"/>
  <c r="X99" i="21"/>
  <c r="CP67" i="21"/>
  <c r="BH99" i="21"/>
  <c r="BX67" i="21"/>
  <c r="BF67" i="21"/>
  <c r="AN67" i="21"/>
  <c r="V67" i="21"/>
  <c r="CN35" i="21"/>
  <c r="BV35" i="21"/>
  <c r="AL35" i="21"/>
  <c r="T35" i="21"/>
  <c r="BD35" i="21"/>
  <c r="CF144" i="21"/>
  <c r="BN144" i="21"/>
  <c r="AV144" i="21"/>
  <c r="AD144" i="21"/>
  <c r="L144" i="21"/>
  <c r="CD112" i="21"/>
  <c r="BL112" i="21"/>
  <c r="CT79" i="21"/>
  <c r="AB112" i="21"/>
  <c r="CB79" i="21"/>
  <c r="AT112" i="21"/>
  <c r="J112" i="21"/>
  <c r="BJ79" i="21"/>
  <c r="AR79" i="21"/>
  <c r="Z79" i="21"/>
  <c r="CR47" i="21"/>
  <c r="BH47" i="21"/>
  <c r="BZ47" i="21"/>
  <c r="AP47" i="21"/>
  <c r="X47" i="21"/>
  <c r="CP15" i="21"/>
  <c r="BX15" i="21"/>
  <c r="BF15" i="21"/>
  <c r="AN15" i="21"/>
  <c r="V15" i="21"/>
  <c r="CC149" i="21"/>
  <c r="CU149" i="21"/>
  <c r="BK149" i="21"/>
  <c r="AA149" i="21"/>
  <c r="AS149" i="21"/>
  <c r="CS117" i="21"/>
  <c r="CA117" i="21"/>
  <c r="BI117" i="21"/>
  <c r="AQ117" i="21"/>
  <c r="Y117" i="21"/>
  <c r="CQ85" i="21"/>
  <c r="BY85" i="21"/>
  <c r="BG85" i="21"/>
  <c r="AO85" i="21"/>
  <c r="BW53" i="21"/>
  <c r="W85" i="21"/>
  <c r="BE53" i="21"/>
  <c r="CO53" i="21"/>
  <c r="U53" i="21"/>
  <c r="CM21" i="21"/>
  <c r="AM53" i="21"/>
  <c r="BU21" i="21"/>
  <c r="BC21" i="21"/>
  <c r="AK21" i="21"/>
  <c r="S21" i="21"/>
  <c r="CS165" i="21"/>
  <c r="CA165" i="21"/>
  <c r="BI165" i="21"/>
  <c r="Y165" i="21"/>
  <c r="CQ133" i="21"/>
  <c r="AQ165" i="21"/>
  <c r="BY133" i="21"/>
  <c r="BG133" i="21"/>
  <c r="AO133" i="21"/>
  <c r="W133" i="21"/>
  <c r="BW101" i="21"/>
  <c r="BE101" i="21"/>
  <c r="AM101" i="21"/>
  <c r="U101" i="21"/>
  <c r="CO101" i="21"/>
  <c r="CM69" i="21"/>
  <c r="BC69" i="21"/>
  <c r="AK69" i="21"/>
  <c r="BU69" i="21"/>
  <c r="S69" i="21"/>
  <c r="BS37" i="21"/>
  <c r="BA37" i="21"/>
  <c r="CK37" i="21"/>
  <c r="Q37" i="21"/>
  <c r="AI37" i="21"/>
  <c r="CS164" i="21"/>
  <c r="CA164" i="21"/>
  <c r="BI164" i="21"/>
  <c r="Y164" i="21"/>
  <c r="AQ164" i="21"/>
  <c r="CQ132" i="21"/>
  <c r="BY132" i="21"/>
  <c r="AO132" i="21"/>
  <c r="BG132" i="21"/>
  <c r="CO100" i="21"/>
  <c r="W132" i="21"/>
  <c r="BW100" i="21"/>
  <c r="AM100" i="21"/>
  <c r="U100" i="21"/>
  <c r="BE100" i="21"/>
  <c r="BC68" i="21"/>
  <c r="CM68" i="21"/>
  <c r="AK68" i="21"/>
  <c r="BS36" i="21"/>
  <c r="BA36" i="21"/>
  <c r="AI36" i="21"/>
  <c r="S68" i="21"/>
  <c r="BU68" i="21"/>
  <c r="Q36" i="21"/>
  <c r="CK36" i="21"/>
  <c r="CP164" i="21"/>
  <c r="BX164" i="21"/>
  <c r="BF164" i="21"/>
  <c r="CN132" i="21"/>
  <c r="V164" i="21"/>
  <c r="BV132" i="21"/>
  <c r="AN164" i="21"/>
  <c r="BD132" i="21"/>
  <c r="CL100" i="21"/>
  <c r="AL132" i="21"/>
  <c r="T132" i="21"/>
  <c r="BT100" i="21"/>
  <c r="BB100" i="21"/>
  <c r="R100" i="21"/>
  <c r="BR68" i="21"/>
  <c r="CJ68" i="21"/>
  <c r="AZ68" i="21"/>
  <c r="P68" i="21"/>
  <c r="AJ100" i="21"/>
  <c r="CH36" i="21"/>
  <c r="AH68" i="21"/>
  <c r="BP36" i="21"/>
  <c r="AF36" i="21"/>
  <c r="AX36" i="21"/>
  <c r="N36" i="21"/>
  <c r="CN162" i="21"/>
  <c r="BV162" i="21"/>
  <c r="BD162" i="21"/>
  <c r="AL162" i="21"/>
  <c r="CL130" i="21"/>
  <c r="T162" i="21"/>
  <c r="BT130" i="21"/>
  <c r="BB130" i="21"/>
  <c r="AJ130" i="21"/>
  <c r="BR98" i="21"/>
  <c r="CJ98" i="21"/>
  <c r="AZ98" i="21"/>
  <c r="AH98" i="21"/>
  <c r="CH66" i="21"/>
  <c r="P98" i="21"/>
  <c r="R130" i="21"/>
  <c r="BP66" i="21"/>
  <c r="AX66" i="21"/>
  <c r="AF66" i="21"/>
  <c r="N66" i="21"/>
  <c r="CF34" i="21"/>
  <c r="AV34" i="21"/>
  <c r="BN34" i="21"/>
  <c r="AD34" i="21"/>
  <c r="L34" i="21"/>
  <c r="CR153" i="21"/>
  <c r="BZ153" i="21"/>
  <c r="BH153" i="21"/>
  <c r="AP153" i="21"/>
  <c r="X153" i="21"/>
  <c r="BX121" i="21"/>
  <c r="CP121" i="21"/>
  <c r="BF121" i="21"/>
  <c r="AN121" i="21"/>
  <c r="V121" i="21"/>
  <c r="CN89" i="21"/>
  <c r="AL89" i="21"/>
  <c r="BV89" i="21"/>
  <c r="BD89" i="21"/>
  <c r="T89" i="21"/>
  <c r="BT57" i="21"/>
  <c r="CL57" i="21"/>
  <c r="R57" i="21"/>
  <c r="BB57" i="21"/>
  <c r="AJ57" i="21"/>
  <c r="AZ25" i="21"/>
  <c r="P25" i="21"/>
  <c r="CJ25" i="21"/>
  <c r="BR25" i="21"/>
  <c r="AH25" i="21"/>
  <c r="CQ161" i="21"/>
  <c r="BY161" i="21"/>
  <c r="AO161" i="21"/>
  <c r="BG161" i="21"/>
  <c r="W161" i="21"/>
  <c r="CO129" i="21"/>
  <c r="BW129" i="21"/>
  <c r="BE129" i="21"/>
  <c r="AM129" i="21"/>
  <c r="U129" i="21"/>
  <c r="CM97" i="21"/>
  <c r="BU97" i="21"/>
  <c r="AK97" i="21"/>
  <c r="BC97" i="21"/>
  <c r="CK65" i="21"/>
  <c r="S97" i="21"/>
  <c r="BA65" i="21"/>
  <c r="BS65" i="21"/>
  <c r="Q65" i="21"/>
  <c r="AI65" i="21"/>
  <c r="CI33" i="21"/>
  <c r="AY33" i="21"/>
  <c r="O33" i="21"/>
  <c r="BQ33" i="21"/>
  <c r="AG33" i="21"/>
  <c r="CI167" i="21"/>
  <c r="BQ167" i="21"/>
  <c r="AY167" i="21"/>
  <c r="AG167" i="21"/>
  <c r="O167" i="21"/>
  <c r="CG135" i="21"/>
  <c r="BO135" i="21"/>
  <c r="AW135" i="21"/>
  <c r="AE135" i="21"/>
  <c r="M135" i="21"/>
  <c r="CE103" i="21"/>
  <c r="AU103" i="21"/>
  <c r="AC103" i="21"/>
  <c r="BM103" i="21"/>
  <c r="CU70" i="21"/>
  <c r="CC70" i="21"/>
  <c r="BK70" i="21"/>
  <c r="K103" i="21"/>
  <c r="AA70" i="21"/>
  <c r="AS70" i="21"/>
  <c r="CA38" i="21"/>
  <c r="CS38" i="21"/>
  <c r="Y38" i="21"/>
  <c r="BI38" i="21"/>
  <c r="AQ38" i="21"/>
  <c r="CL165" i="21"/>
  <c r="BB165" i="21"/>
  <c r="BT165" i="21"/>
  <c r="AJ165" i="21"/>
  <c r="R165" i="21"/>
  <c r="CJ133" i="21"/>
  <c r="AZ133" i="21"/>
  <c r="AH133" i="21"/>
  <c r="BR133" i="21"/>
  <c r="P133" i="21"/>
  <c r="BP101" i="21"/>
  <c r="CH101" i="21"/>
  <c r="AX101" i="21"/>
  <c r="AF101" i="21"/>
  <c r="N101" i="21"/>
  <c r="CF69" i="21"/>
  <c r="AV69" i="21"/>
  <c r="AD69" i="21"/>
  <c r="L69" i="21"/>
  <c r="BN69" i="21"/>
  <c r="J37" i="21"/>
  <c r="AT37" i="21"/>
  <c r="CD37" i="21"/>
  <c r="BL37" i="21"/>
  <c r="AB37" i="21"/>
  <c r="CT157" i="21"/>
  <c r="CB157" i="21"/>
  <c r="BJ157" i="21"/>
  <c r="AR157" i="21"/>
  <c r="BZ125" i="21"/>
  <c r="CR125" i="21"/>
  <c r="Z157" i="21"/>
  <c r="BH125" i="21"/>
  <c r="AP125" i="21"/>
  <c r="X125" i="21"/>
  <c r="CP93" i="21"/>
  <c r="BF93" i="21"/>
  <c r="AN93" i="21"/>
  <c r="V93" i="21"/>
  <c r="CN61" i="21"/>
  <c r="BX93" i="21"/>
  <c r="BV61" i="21"/>
  <c r="BD61" i="21"/>
  <c r="AL61" i="21"/>
  <c r="T61" i="21"/>
  <c r="BT29" i="21"/>
  <c r="R29" i="21"/>
  <c r="AJ29" i="21"/>
  <c r="CL29" i="21"/>
  <c r="BB29" i="21"/>
  <c r="CK163" i="21"/>
  <c r="BS163" i="21"/>
  <c r="BA163" i="21"/>
  <c r="Q163" i="21"/>
  <c r="AI163" i="21"/>
  <c r="CI131" i="21"/>
  <c r="BQ131" i="21"/>
  <c r="AY131" i="21"/>
  <c r="AG131" i="21"/>
  <c r="O131" i="21"/>
  <c r="AE99" i="21"/>
  <c r="BO99" i="21"/>
  <c r="CE67" i="21"/>
  <c r="CG99" i="21"/>
  <c r="M99" i="21"/>
  <c r="BM67" i="21"/>
  <c r="AU67" i="21"/>
  <c r="AW99" i="21"/>
  <c r="AC67" i="21"/>
  <c r="CU34" i="21"/>
  <c r="BK34" i="21"/>
  <c r="AS34" i="21"/>
  <c r="CC34" i="21"/>
  <c r="AA34" i="21"/>
  <c r="K67" i="21"/>
  <c r="CD161" i="21"/>
  <c r="BL161" i="21"/>
  <c r="AB161" i="21"/>
  <c r="J161" i="21"/>
  <c r="AT161" i="21"/>
  <c r="CT128" i="21"/>
  <c r="CB128" i="21"/>
  <c r="AR128" i="21"/>
  <c r="BJ128" i="21"/>
  <c r="CR96" i="21"/>
  <c r="Z128" i="21"/>
  <c r="BZ96" i="21"/>
  <c r="BH96" i="21"/>
  <c r="CP64" i="21"/>
  <c r="X96" i="21"/>
  <c r="BX64" i="21"/>
  <c r="AP96" i="21"/>
  <c r="BF64" i="21"/>
  <c r="AN64" i="21"/>
  <c r="V64" i="21"/>
  <c r="CN32" i="21"/>
  <c r="BV32" i="21"/>
  <c r="BD32" i="21"/>
  <c r="T32" i="21"/>
  <c r="AL32" i="21"/>
  <c r="AS240" i="2"/>
  <c r="AR240" i="2" s="1"/>
  <c r="BS487" i="2"/>
  <c r="CO160" i="21"/>
  <c r="BW160" i="21"/>
  <c r="BE160" i="21"/>
  <c r="AM160" i="21"/>
  <c r="U160" i="21"/>
  <c r="CM128" i="21"/>
  <c r="BU128" i="21"/>
  <c r="BC128" i="21"/>
  <c r="AK128" i="21"/>
  <c r="S128" i="21"/>
  <c r="BS96" i="21"/>
  <c r="BA96" i="21"/>
  <c r="CK96" i="21"/>
  <c r="AI96" i="21"/>
  <c r="Q96" i="21"/>
  <c r="CI64" i="21"/>
  <c r="BQ64" i="21"/>
  <c r="AY64" i="21"/>
  <c r="AG64" i="21"/>
  <c r="O64" i="21"/>
  <c r="CG32" i="21"/>
  <c r="AE32" i="21"/>
  <c r="AW32" i="21"/>
  <c r="BO32" i="21"/>
  <c r="M32" i="21"/>
  <c r="BS601" i="2"/>
  <c r="CU166" i="21"/>
  <c r="CC166" i="21"/>
  <c r="BK166" i="21"/>
  <c r="AA166" i="21"/>
  <c r="AS166" i="21"/>
  <c r="CS134" i="21"/>
  <c r="CA134" i="21"/>
  <c r="BI134" i="21"/>
  <c r="AQ134" i="21"/>
  <c r="Y134" i="21"/>
  <c r="CQ102" i="21"/>
  <c r="AO102" i="21"/>
  <c r="W102" i="21"/>
  <c r="BY102" i="21"/>
  <c r="CO70" i="21"/>
  <c r="BG102" i="21"/>
  <c r="BW70" i="21"/>
  <c r="U70" i="21"/>
  <c r="AM70" i="21"/>
  <c r="BE70" i="21"/>
  <c r="CM38" i="21"/>
  <c r="BU38" i="21"/>
  <c r="BC38" i="21"/>
  <c r="S38" i="21"/>
  <c r="AK38" i="21"/>
  <c r="BS609" i="2"/>
  <c r="CK167" i="21"/>
  <c r="AI167" i="21"/>
  <c r="BS167" i="21"/>
  <c r="BA167" i="21"/>
  <c r="Q167" i="21"/>
  <c r="CI135" i="21"/>
  <c r="BQ135" i="21"/>
  <c r="AY135" i="21"/>
  <c r="AG135" i="21"/>
  <c r="O135" i="21"/>
  <c r="BO103" i="21"/>
  <c r="CG103" i="21"/>
  <c r="AW103" i="21"/>
  <c r="AE103" i="21"/>
  <c r="M103" i="21"/>
  <c r="CE71" i="21"/>
  <c r="AU71" i="21"/>
  <c r="AC71" i="21"/>
  <c r="BM71" i="21"/>
  <c r="CC38" i="21"/>
  <c r="K71" i="21"/>
  <c r="CU38" i="21"/>
  <c r="BK38" i="21"/>
  <c r="AS38" i="21"/>
  <c r="AA38" i="21"/>
  <c r="BS553" i="2"/>
  <c r="CI164" i="21"/>
  <c r="BQ164" i="21"/>
  <c r="AG164" i="21"/>
  <c r="O164" i="21"/>
  <c r="AY164" i="21"/>
  <c r="CG132" i="21"/>
  <c r="BO132" i="21"/>
  <c r="AW132" i="21"/>
  <c r="AE132" i="21"/>
  <c r="M132" i="21"/>
  <c r="BM100" i="21"/>
  <c r="CE100" i="21"/>
  <c r="AU100" i="21"/>
  <c r="AC100" i="21"/>
  <c r="K100" i="21"/>
  <c r="CC67" i="21"/>
  <c r="CU67" i="21"/>
  <c r="BK67" i="21"/>
  <c r="AA67" i="21"/>
  <c r="CS35" i="21"/>
  <c r="AS67" i="21"/>
  <c r="AQ35" i="21"/>
  <c r="Y35" i="21"/>
  <c r="BI35" i="21"/>
  <c r="CA35" i="21"/>
  <c r="BS328" i="2"/>
  <c r="CR151" i="21"/>
  <c r="BZ151" i="21"/>
  <c r="BH151" i="21"/>
  <c r="AP151" i="21"/>
  <c r="X151" i="21"/>
  <c r="BX119" i="21"/>
  <c r="CP119" i="21"/>
  <c r="BF119" i="21"/>
  <c r="V119" i="21"/>
  <c r="AN119" i="21"/>
  <c r="CN87" i="21"/>
  <c r="BD87" i="21"/>
  <c r="BV87" i="21"/>
  <c r="AL87" i="21"/>
  <c r="T87" i="21"/>
  <c r="CL55" i="21"/>
  <c r="BT55" i="21"/>
  <c r="BB55" i="21"/>
  <c r="AJ55" i="21"/>
  <c r="R55" i="21"/>
  <c r="AH23" i="21"/>
  <c r="AZ23" i="21"/>
  <c r="CJ23" i="21"/>
  <c r="BR23" i="21"/>
  <c r="P23" i="21"/>
  <c r="CR108" i="21"/>
  <c r="BZ108" i="21"/>
  <c r="BH108" i="21"/>
  <c r="AP108" i="21"/>
  <c r="X108" i="21"/>
  <c r="BX76" i="21"/>
  <c r="BF76" i="21"/>
  <c r="CP76" i="21"/>
  <c r="AN76" i="21"/>
  <c r="V76" i="21"/>
  <c r="CN44" i="21"/>
  <c r="BD44" i="21"/>
  <c r="AL44" i="21"/>
  <c r="BV44" i="21"/>
  <c r="T44" i="21"/>
  <c r="BT12" i="21"/>
  <c r="BB12" i="21"/>
  <c r="AJ12" i="21"/>
  <c r="R12" i="21"/>
  <c r="CL12" i="21"/>
  <c r="CK143" i="21"/>
  <c r="BA143" i="21"/>
  <c r="AI143" i="21"/>
  <c r="BS143" i="21"/>
  <c r="Q143" i="21"/>
  <c r="CI111" i="21"/>
  <c r="AY111" i="21"/>
  <c r="AG111" i="21"/>
  <c r="BQ111" i="21"/>
  <c r="O111" i="21"/>
  <c r="BO79" i="21"/>
  <c r="AW79" i="21"/>
  <c r="CG79" i="21"/>
  <c r="AE79" i="21"/>
  <c r="CE47" i="21"/>
  <c r="AU47" i="21"/>
  <c r="M79" i="21"/>
  <c r="BM47" i="21"/>
  <c r="CU14" i="21"/>
  <c r="AC47" i="21"/>
  <c r="K47" i="21"/>
  <c r="BK14" i="21"/>
  <c r="AS14" i="21"/>
  <c r="AA14" i="21"/>
  <c r="CC14" i="21"/>
  <c r="CK149" i="21"/>
  <c r="BS149" i="21"/>
  <c r="BA149" i="21"/>
  <c r="AI149" i="21"/>
  <c r="Q149" i="21"/>
  <c r="CI117" i="21"/>
  <c r="BQ117" i="21"/>
  <c r="AY117" i="21"/>
  <c r="AG117" i="21"/>
  <c r="O117" i="21"/>
  <c r="CG85" i="21"/>
  <c r="BO85" i="21"/>
  <c r="AW85" i="21"/>
  <c r="AE85" i="21"/>
  <c r="M85" i="21"/>
  <c r="CE53" i="21"/>
  <c r="AC53" i="21"/>
  <c r="BM53" i="21"/>
  <c r="CC20" i="21"/>
  <c r="K53" i="21"/>
  <c r="CU20" i="21"/>
  <c r="AU53" i="21"/>
  <c r="AS20" i="21"/>
  <c r="AA20" i="21"/>
  <c r="BK20" i="21"/>
  <c r="CI149" i="21"/>
  <c r="BQ149" i="21"/>
  <c r="AY149" i="21"/>
  <c r="AG149" i="21"/>
  <c r="O149" i="21"/>
  <c r="CG117" i="21"/>
  <c r="BO117" i="21"/>
  <c r="AW117" i="21"/>
  <c r="AE117" i="21"/>
  <c r="M117" i="21"/>
  <c r="CE85" i="21"/>
  <c r="AU85" i="21"/>
  <c r="AC85" i="21"/>
  <c r="K85" i="21"/>
  <c r="BM85" i="21"/>
  <c r="CU52" i="21"/>
  <c r="CC52" i="21"/>
  <c r="BK52" i="21"/>
  <c r="AS52" i="21"/>
  <c r="CA20" i="21"/>
  <c r="BI20" i="21"/>
  <c r="AQ20" i="21"/>
  <c r="AA52" i="21"/>
  <c r="CS20" i="21"/>
  <c r="Y20" i="21"/>
  <c r="CD154" i="21"/>
  <c r="AT154" i="21"/>
  <c r="BL154" i="21"/>
  <c r="AB154" i="21"/>
  <c r="J154" i="21"/>
  <c r="CT121" i="21"/>
  <c r="CB121" i="21"/>
  <c r="BJ121" i="21"/>
  <c r="AR121" i="21"/>
  <c r="CR89" i="21"/>
  <c r="Z121" i="21"/>
  <c r="BZ89" i="21"/>
  <c r="BH89" i="21"/>
  <c r="AP89" i="21"/>
  <c r="X89" i="21"/>
  <c r="BX57" i="21"/>
  <c r="BF57" i="21"/>
  <c r="CP57" i="21"/>
  <c r="AN57" i="21"/>
  <c r="V57" i="21"/>
  <c r="CN25" i="21"/>
  <c r="BV25" i="21"/>
  <c r="BD25" i="21"/>
  <c r="AL25" i="21"/>
  <c r="T25" i="21"/>
  <c r="CE142" i="21"/>
  <c r="BM142" i="21"/>
  <c r="AU142" i="21"/>
  <c r="AC142" i="21"/>
  <c r="K142" i="21"/>
  <c r="CU109" i="21"/>
  <c r="CC109" i="21"/>
  <c r="BK109" i="21"/>
  <c r="CS77" i="21"/>
  <c r="AA109" i="21"/>
  <c r="AS109" i="21"/>
  <c r="CA77" i="21"/>
  <c r="BI77" i="21"/>
  <c r="AQ77" i="21"/>
  <c r="Y77" i="21"/>
  <c r="CQ45" i="21"/>
  <c r="BG45" i="21"/>
  <c r="AO45" i="21"/>
  <c r="W45" i="21"/>
  <c r="BY45" i="21"/>
  <c r="CO13" i="21"/>
  <c r="AM13" i="21"/>
  <c r="BW13" i="21"/>
  <c r="BE13" i="21"/>
  <c r="U13" i="21"/>
  <c r="CE155" i="21"/>
  <c r="AC155" i="21"/>
  <c r="AU155" i="21"/>
  <c r="BM155" i="21"/>
  <c r="CU122" i="21"/>
  <c r="CC122" i="21"/>
  <c r="BK122" i="21"/>
  <c r="AS122" i="21"/>
  <c r="K155" i="21"/>
  <c r="CS90" i="21"/>
  <c r="CA90" i="21"/>
  <c r="AA122" i="21"/>
  <c r="AQ90" i="21"/>
  <c r="Y90" i="21"/>
  <c r="CQ58" i="21"/>
  <c r="BY58" i="21"/>
  <c r="BI90" i="21"/>
  <c r="BG58" i="21"/>
  <c r="W58" i="21"/>
  <c r="BW26" i="21"/>
  <c r="AO58" i="21"/>
  <c r="CO26" i="21"/>
  <c r="BE26" i="21"/>
  <c r="U26" i="21"/>
  <c r="AM26" i="21"/>
  <c r="CI152" i="21"/>
  <c r="BQ152" i="21"/>
  <c r="AY152" i="21"/>
  <c r="AG152" i="21"/>
  <c r="O152" i="21"/>
  <c r="AW120" i="21"/>
  <c r="BO120" i="21"/>
  <c r="CG120" i="21"/>
  <c r="M120" i="21"/>
  <c r="AE120" i="21"/>
  <c r="BM88" i="21"/>
  <c r="CE88" i="21"/>
  <c r="AC88" i="21"/>
  <c r="CC55" i="21"/>
  <c r="K88" i="21"/>
  <c r="CU55" i="21"/>
  <c r="BK55" i="21"/>
  <c r="AU88" i="21"/>
  <c r="AS55" i="21"/>
  <c r="CS23" i="21"/>
  <c r="CA23" i="21"/>
  <c r="AA55" i="21"/>
  <c r="Y23" i="21"/>
  <c r="BI23" i="21"/>
  <c r="AQ23" i="21"/>
  <c r="CF156" i="21"/>
  <c r="AV156" i="21"/>
  <c r="BN156" i="21"/>
  <c r="L156" i="21"/>
  <c r="CD124" i="21"/>
  <c r="AD156" i="21"/>
  <c r="BL124" i="21"/>
  <c r="J124" i="21"/>
  <c r="AT124" i="21"/>
  <c r="CT91" i="21"/>
  <c r="AR91" i="21"/>
  <c r="Z91" i="21"/>
  <c r="AB124" i="21"/>
  <c r="BJ91" i="21"/>
  <c r="CB91" i="21"/>
  <c r="CR59" i="21"/>
  <c r="X59" i="21"/>
  <c r="BZ59" i="21"/>
  <c r="BH59" i="21"/>
  <c r="AP59" i="21"/>
  <c r="BX27" i="21"/>
  <c r="V27" i="21"/>
  <c r="CP27" i="21"/>
  <c r="BF27" i="21"/>
  <c r="AN27" i="21"/>
  <c r="CO144" i="21"/>
  <c r="BW144" i="21"/>
  <c r="BE144" i="21"/>
  <c r="AM144" i="21"/>
  <c r="U144" i="21"/>
  <c r="CM112" i="21"/>
  <c r="BU112" i="21"/>
  <c r="BC112" i="21"/>
  <c r="AK112" i="21"/>
  <c r="S112" i="21"/>
  <c r="BS80" i="21"/>
  <c r="BA80" i="21"/>
  <c r="AI80" i="21"/>
  <c r="CK80" i="21"/>
  <c r="CI48" i="21"/>
  <c r="Q80" i="21"/>
  <c r="BQ48" i="21"/>
  <c r="AY48" i="21"/>
  <c r="AG48" i="21"/>
  <c r="O48" i="21"/>
  <c r="CG16" i="21"/>
  <c r="BO16" i="21"/>
  <c r="AW16" i="21"/>
  <c r="AE16" i="21"/>
  <c r="M16" i="21"/>
  <c r="CU154" i="21"/>
  <c r="CC154" i="21"/>
  <c r="AS154" i="21"/>
  <c r="AA154" i="21"/>
  <c r="CS122" i="21"/>
  <c r="BK154" i="21"/>
  <c r="CA122" i="21"/>
  <c r="AQ122" i="21"/>
  <c r="BI122" i="21"/>
  <c r="CQ90" i="21"/>
  <c r="Y122" i="21"/>
  <c r="BY90" i="21"/>
  <c r="AO90" i="21"/>
  <c r="W90" i="21"/>
  <c r="BG90" i="21"/>
  <c r="CO58" i="21"/>
  <c r="BW58" i="21"/>
  <c r="BE58" i="21"/>
  <c r="AM58" i="21"/>
  <c r="U58" i="21"/>
  <c r="BU26" i="21"/>
  <c r="BC26" i="21"/>
  <c r="AK26" i="21"/>
  <c r="CM26" i="21"/>
  <c r="S26" i="21"/>
  <c r="AV159" i="21"/>
  <c r="CF159" i="21"/>
  <c r="BN159" i="21"/>
  <c r="AD159" i="21"/>
  <c r="CD127" i="21"/>
  <c r="L159" i="21"/>
  <c r="AT127" i="21"/>
  <c r="AB127" i="21"/>
  <c r="BL127" i="21"/>
  <c r="J127" i="21"/>
  <c r="CT94" i="21"/>
  <c r="CB94" i="21"/>
  <c r="BJ94" i="21"/>
  <c r="AR94" i="21"/>
  <c r="CR62" i="21"/>
  <c r="BZ62" i="21"/>
  <c r="BH62" i="21"/>
  <c r="AP62" i="21"/>
  <c r="X62" i="21"/>
  <c r="Z94" i="21"/>
  <c r="CP30" i="21"/>
  <c r="BX30" i="21"/>
  <c r="BF30" i="21"/>
  <c r="V30" i="21"/>
  <c r="AN30" i="21"/>
  <c r="CA159" i="21"/>
  <c r="CS159" i="21"/>
  <c r="BI159" i="21"/>
  <c r="Y159" i="21"/>
  <c r="AQ159" i="21"/>
  <c r="CQ127" i="21"/>
  <c r="BY127" i="21"/>
  <c r="AO127" i="21"/>
  <c r="W127" i="21"/>
  <c r="BG127" i="21"/>
  <c r="CO95" i="21"/>
  <c r="BW95" i="21"/>
  <c r="BE95" i="21"/>
  <c r="AM95" i="21"/>
  <c r="CM63" i="21"/>
  <c r="BU63" i="21"/>
  <c r="U95" i="21"/>
  <c r="BC63" i="21"/>
  <c r="S63" i="21"/>
  <c r="CK31" i="21"/>
  <c r="AK63" i="21"/>
  <c r="BS31" i="21"/>
  <c r="Q31" i="21"/>
  <c r="BA31" i="21"/>
  <c r="AI31" i="21"/>
  <c r="CS149" i="21"/>
  <c r="CA149" i="21"/>
  <c r="BI149" i="21"/>
  <c r="AQ149" i="21"/>
  <c r="CQ117" i="21"/>
  <c r="Y149" i="21"/>
  <c r="BY117" i="21"/>
  <c r="BG117" i="21"/>
  <c r="W117" i="21"/>
  <c r="AO117" i="21"/>
  <c r="BW85" i="21"/>
  <c r="BE85" i="21"/>
  <c r="CO85" i="21"/>
  <c r="AM85" i="21"/>
  <c r="U85" i="21"/>
  <c r="CM53" i="21"/>
  <c r="BU53" i="21"/>
  <c r="BC53" i="21"/>
  <c r="AK53" i="21"/>
  <c r="S53" i="21"/>
  <c r="BS21" i="21"/>
  <c r="BA21" i="21"/>
  <c r="CK21" i="21"/>
  <c r="Q21" i="21"/>
  <c r="AI21" i="21"/>
  <c r="BS153" i="21"/>
  <c r="CK153" i="21"/>
  <c r="BA153" i="21"/>
  <c r="AI153" i="21"/>
  <c r="Q153" i="21"/>
  <c r="BQ121" i="21"/>
  <c r="CI121" i="21"/>
  <c r="AY121" i="21"/>
  <c r="AG121" i="21"/>
  <c r="O121" i="21"/>
  <c r="CG89" i="21"/>
  <c r="AW89" i="21"/>
  <c r="AE89" i="21"/>
  <c r="M89" i="21"/>
  <c r="BO89" i="21"/>
  <c r="BM57" i="21"/>
  <c r="CE57" i="21"/>
  <c r="AU57" i="21"/>
  <c r="AC57" i="21"/>
  <c r="CU24" i="21"/>
  <c r="CC24" i="21"/>
  <c r="BK24" i="21"/>
  <c r="AS24" i="21"/>
  <c r="AA24" i="21"/>
  <c r="K57" i="21"/>
  <c r="CK158" i="21"/>
  <c r="BA158" i="21"/>
  <c r="BS158" i="21"/>
  <c r="CI126" i="21"/>
  <c r="AI158" i="21"/>
  <c r="BQ126" i="21"/>
  <c r="Q158" i="21"/>
  <c r="AG126" i="21"/>
  <c r="CG94" i="21"/>
  <c r="AY126" i="21"/>
  <c r="O126" i="21"/>
  <c r="BO94" i="21"/>
  <c r="AW94" i="21"/>
  <c r="AE94" i="21"/>
  <c r="M94" i="21"/>
  <c r="CE62" i="21"/>
  <c r="BM62" i="21"/>
  <c r="AU62" i="21"/>
  <c r="AC62" i="21"/>
  <c r="CU29" i="21"/>
  <c r="CC29" i="21"/>
  <c r="K62" i="21"/>
  <c r="AS29" i="21"/>
  <c r="BK29" i="21"/>
  <c r="AA29" i="21"/>
  <c r="CL156" i="21"/>
  <c r="BT156" i="21"/>
  <c r="BB156" i="21"/>
  <c r="AJ156" i="21"/>
  <c r="R156" i="21"/>
  <c r="CJ124" i="21"/>
  <c r="BR124" i="21"/>
  <c r="CH92" i="21"/>
  <c r="AH124" i="21"/>
  <c r="AZ124" i="21"/>
  <c r="P124" i="21"/>
  <c r="BP92" i="21"/>
  <c r="AX92" i="21"/>
  <c r="AF92" i="21"/>
  <c r="N92" i="21"/>
  <c r="CF60" i="21"/>
  <c r="BN60" i="21"/>
  <c r="AV60" i="21"/>
  <c r="CD28" i="21"/>
  <c r="AD60" i="21"/>
  <c r="L60" i="21"/>
  <c r="AT28" i="21"/>
  <c r="BL28" i="21"/>
  <c r="J28" i="21"/>
  <c r="AB28" i="21"/>
  <c r="BQ157" i="21"/>
  <c r="CI157" i="21"/>
  <c r="AY157" i="21"/>
  <c r="O157" i="21"/>
  <c r="AG157" i="21"/>
  <c r="BO125" i="21"/>
  <c r="CG125" i="21"/>
  <c r="AW125" i="21"/>
  <c r="AE125" i="21"/>
  <c r="M125" i="21"/>
  <c r="CE93" i="21"/>
  <c r="AU93" i="21"/>
  <c r="AC93" i="21"/>
  <c r="K93" i="21"/>
  <c r="BM93" i="21"/>
  <c r="CU60" i="21"/>
  <c r="BK60" i="21"/>
  <c r="CC60" i="21"/>
  <c r="AA60" i="21"/>
  <c r="BI28" i="21"/>
  <c r="AQ28" i="21"/>
  <c r="CA28" i="21"/>
  <c r="AS60" i="21"/>
  <c r="Y28" i="21"/>
  <c r="CS28" i="21"/>
  <c r="CJ161" i="21"/>
  <c r="BR161" i="21"/>
  <c r="AH161" i="21"/>
  <c r="AZ161" i="21"/>
  <c r="P161" i="21"/>
  <c r="CH129" i="21"/>
  <c r="AX129" i="21"/>
  <c r="BP129" i="21"/>
  <c r="AF129" i="21"/>
  <c r="N129" i="21"/>
  <c r="BN97" i="21"/>
  <c r="CF97" i="21"/>
  <c r="AD97" i="21"/>
  <c r="AV97" i="21"/>
  <c r="CD65" i="21"/>
  <c r="L97" i="21"/>
  <c r="BL65" i="21"/>
  <c r="AB65" i="21"/>
  <c r="J65" i="21"/>
  <c r="AT65" i="21"/>
  <c r="CB32" i="21"/>
  <c r="Z32" i="21"/>
  <c r="BJ32" i="21"/>
  <c r="CT32" i="21"/>
  <c r="AR32" i="21"/>
  <c r="CU160" i="21"/>
  <c r="CC160" i="21"/>
  <c r="BK160" i="21"/>
  <c r="AS160" i="21"/>
  <c r="CS128" i="21"/>
  <c r="AA160" i="21"/>
  <c r="CA128" i="21"/>
  <c r="BI128" i="21"/>
  <c r="AQ128" i="21"/>
  <c r="Y128" i="21"/>
  <c r="CQ96" i="21"/>
  <c r="BY96" i="21"/>
  <c r="BG96" i="21"/>
  <c r="AO96" i="21"/>
  <c r="CO64" i="21"/>
  <c r="BW64" i="21"/>
  <c r="AM64" i="21"/>
  <c r="W96" i="21"/>
  <c r="BE64" i="21"/>
  <c r="U64" i="21"/>
  <c r="CM32" i="21"/>
  <c r="BU32" i="21"/>
  <c r="BC32" i="21"/>
  <c r="AK32" i="21"/>
  <c r="S32" i="21"/>
  <c r="CN160" i="21"/>
  <c r="BV160" i="21"/>
  <c r="BD160" i="21"/>
  <c r="AL160" i="21"/>
  <c r="T160" i="21"/>
  <c r="CL128" i="21"/>
  <c r="BB128" i="21"/>
  <c r="BT128" i="21"/>
  <c r="R128" i="21"/>
  <c r="CJ96" i="21"/>
  <c r="AJ128" i="21"/>
  <c r="BR96" i="21"/>
  <c r="AZ96" i="21"/>
  <c r="AH96" i="21"/>
  <c r="P96" i="21"/>
  <c r="CH64" i="21"/>
  <c r="BP64" i="21"/>
  <c r="CF32" i="21"/>
  <c r="AF64" i="21"/>
  <c r="N64" i="21"/>
  <c r="L32" i="21"/>
  <c r="AV32" i="21"/>
  <c r="BN32" i="21"/>
  <c r="AX64" i="21"/>
  <c r="AD32" i="21"/>
  <c r="CL154" i="21"/>
  <c r="BT154" i="21"/>
  <c r="BB154" i="21"/>
  <c r="AJ154" i="21"/>
  <c r="R154" i="21"/>
  <c r="CJ122" i="21"/>
  <c r="BR122" i="21"/>
  <c r="AZ122" i="21"/>
  <c r="P122" i="21"/>
  <c r="CH90" i="21"/>
  <c r="AH122" i="21"/>
  <c r="BP90" i="21"/>
  <c r="AX90" i="21"/>
  <c r="AF90" i="21"/>
  <c r="CF58" i="21"/>
  <c r="BN58" i="21"/>
  <c r="N90" i="21"/>
  <c r="AD58" i="21"/>
  <c r="AV58" i="21"/>
  <c r="L58" i="21"/>
  <c r="BL26" i="21"/>
  <c r="AB26" i="21"/>
  <c r="AT26" i="21"/>
  <c r="CD26" i="21"/>
  <c r="J26" i="21"/>
  <c r="CS162" i="21"/>
  <c r="BI162" i="21"/>
  <c r="AQ162" i="21"/>
  <c r="CA162" i="21"/>
  <c r="Y162" i="21"/>
  <c r="CQ130" i="21"/>
  <c r="BG130" i="21"/>
  <c r="BY130" i="21"/>
  <c r="AO130" i="21"/>
  <c r="W130" i="21"/>
  <c r="CO98" i="21"/>
  <c r="BW98" i="21"/>
  <c r="BE98" i="21"/>
  <c r="AM98" i="21"/>
  <c r="U98" i="21"/>
  <c r="CM66" i="21"/>
  <c r="BU66" i="21"/>
  <c r="BC66" i="21"/>
  <c r="AK66" i="21"/>
  <c r="CK34" i="21"/>
  <c r="S66" i="21"/>
  <c r="BS34" i="21"/>
  <c r="BA34" i="21"/>
  <c r="AI34" i="21"/>
  <c r="Q34" i="21"/>
  <c r="CL146" i="21"/>
  <c r="BT146" i="21"/>
  <c r="BB146" i="21"/>
  <c r="R146" i="21"/>
  <c r="CJ114" i="21"/>
  <c r="AJ146" i="21"/>
  <c r="BR114" i="21"/>
  <c r="AZ114" i="21"/>
  <c r="P114" i="21"/>
  <c r="AH114" i="21"/>
  <c r="CH82" i="21"/>
  <c r="BP82" i="21"/>
  <c r="AX82" i="21"/>
  <c r="N82" i="21"/>
  <c r="BN50" i="21"/>
  <c r="AF82" i="21"/>
  <c r="CF50" i="21"/>
  <c r="AV50" i="21"/>
  <c r="L50" i="21"/>
  <c r="BL18" i="21"/>
  <c r="AD50" i="21"/>
  <c r="CD18" i="21"/>
  <c r="AT18" i="21"/>
  <c r="J18" i="21"/>
  <c r="AB18" i="21"/>
  <c r="CF166" i="21"/>
  <c r="AV166" i="21"/>
  <c r="AD166" i="21"/>
  <c r="BN166" i="21"/>
  <c r="L166" i="21"/>
  <c r="CD134" i="21"/>
  <c r="BL134" i="21"/>
  <c r="AT134" i="21"/>
  <c r="AB134" i="21"/>
  <c r="J134" i="21"/>
  <c r="CT101" i="21"/>
  <c r="CB101" i="21"/>
  <c r="BJ101" i="21"/>
  <c r="AR101" i="21"/>
  <c r="CR69" i="21"/>
  <c r="Z101" i="21"/>
  <c r="BZ69" i="21"/>
  <c r="BH69" i="21"/>
  <c r="AP69" i="21"/>
  <c r="X69" i="21"/>
  <c r="BX37" i="21"/>
  <c r="CP37" i="21"/>
  <c r="BF37" i="21"/>
  <c r="V37" i="21"/>
  <c r="AN37" i="21"/>
  <c r="CE166" i="21"/>
  <c r="BM166" i="21"/>
  <c r="AU166" i="21"/>
  <c r="K166" i="21"/>
  <c r="CU133" i="21"/>
  <c r="CC133" i="21"/>
  <c r="AC166" i="21"/>
  <c r="BK133" i="21"/>
  <c r="AA133" i="21"/>
  <c r="CS101" i="21"/>
  <c r="AS133" i="21"/>
  <c r="CA101" i="21"/>
  <c r="BI101" i="21"/>
  <c r="Y101" i="21"/>
  <c r="AQ101" i="21"/>
  <c r="CQ69" i="21"/>
  <c r="BY69" i="21"/>
  <c r="BG69" i="21"/>
  <c r="W69" i="21"/>
  <c r="AO69" i="21"/>
  <c r="CO37" i="21"/>
  <c r="BW37" i="21"/>
  <c r="U37" i="21"/>
  <c r="AM37" i="21"/>
  <c r="BE37" i="21"/>
  <c r="CU148" i="21"/>
  <c r="CC148" i="21"/>
  <c r="AS148" i="21"/>
  <c r="BK148" i="21"/>
  <c r="AA148" i="21"/>
  <c r="CS116" i="21"/>
  <c r="CA116" i="21"/>
  <c r="BI116" i="21"/>
  <c r="AQ116" i="21"/>
  <c r="Y116" i="21"/>
  <c r="CQ84" i="21"/>
  <c r="BG84" i="21"/>
  <c r="BY84" i="21"/>
  <c r="AO84" i="21"/>
  <c r="W84" i="21"/>
  <c r="CO52" i="21"/>
  <c r="BW52" i="21"/>
  <c r="BE52" i="21"/>
  <c r="U52" i="21"/>
  <c r="AM52" i="21"/>
  <c r="BU20" i="21"/>
  <c r="CM20" i="21"/>
  <c r="S20" i="21"/>
  <c r="BC20" i="21"/>
  <c r="AK20" i="21"/>
  <c r="BP159" i="21"/>
  <c r="CH159" i="21"/>
  <c r="AX159" i="21"/>
  <c r="AF159" i="21"/>
  <c r="N159" i="21"/>
  <c r="BN127" i="21"/>
  <c r="CF127" i="21"/>
  <c r="AV127" i="21"/>
  <c r="L127" i="21"/>
  <c r="AD127" i="21"/>
  <c r="AT95" i="21"/>
  <c r="AB95" i="21"/>
  <c r="J95" i="21"/>
  <c r="BL95" i="21"/>
  <c r="CD95" i="21"/>
  <c r="CT62" i="21"/>
  <c r="CB62" i="21"/>
  <c r="BJ62" i="21"/>
  <c r="AR62" i="21"/>
  <c r="Z62" i="21"/>
  <c r="CR30" i="21"/>
  <c r="BH30" i="21"/>
  <c r="BZ30" i="21"/>
  <c r="X30" i="21"/>
  <c r="AP30" i="21"/>
  <c r="CL164" i="21"/>
  <c r="BT164" i="21"/>
  <c r="BB164" i="21"/>
  <c r="AJ164" i="21"/>
  <c r="R164" i="21"/>
  <c r="CJ132" i="21"/>
  <c r="BR132" i="21"/>
  <c r="AH132" i="21"/>
  <c r="CH100" i="21"/>
  <c r="AZ132" i="21"/>
  <c r="BP100" i="21"/>
  <c r="AX100" i="21"/>
  <c r="P132" i="21"/>
  <c r="AF100" i="21"/>
  <c r="N100" i="21"/>
  <c r="CF68" i="21"/>
  <c r="BN68" i="21"/>
  <c r="AV68" i="21"/>
  <c r="CD36" i="21"/>
  <c r="L68" i="21"/>
  <c r="AD68" i="21"/>
  <c r="AT36" i="21"/>
  <c r="J36" i="21"/>
  <c r="BL36" i="21"/>
  <c r="AB36" i="21"/>
  <c r="CF167" i="21"/>
  <c r="AV167" i="21"/>
  <c r="BN167" i="21"/>
  <c r="AD167" i="21"/>
  <c r="CD135" i="21"/>
  <c r="L167" i="21"/>
  <c r="BL135" i="21"/>
  <c r="AT135" i="21"/>
  <c r="AB135" i="21"/>
  <c r="J135" i="21"/>
  <c r="CT102" i="21"/>
  <c r="CB102" i="21"/>
  <c r="BJ102" i="21"/>
  <c r="CR70" i="21"/>
  <c r="Z102" i="21"/>
  <c r="BZ70" i="21"/>
  <c r="AR102" i="21"/>
  <c r="BH70" i="21"/>
  <c r="X70" i="21"/>
  <c r="BX38" i="21"/>
  <c r="CP38" i="21"/>
  <c r="AP70" i="21"/>
  <c r="BF38" i="21"/>
  <c r="V38" i="21"/>
  <c r="AN38" i="21"/>
  <c r="BQ156" i="21"/>
  <c r="CI156" i="21"/>
  <c r="AY156" i="21"/>
  <c r="O156" i="21"/>
  <c r="BO124" i="21"/>
  <c r="CG124" i="21"/>
  <c r="AW124" i="21"/>
  <c r="AE124" i="21"/>
  <c r="AG156" i="21"/>
  <c r="M124" i="21"/>
  <c r="BM92" i="21"/>
  <c r="CE92" i="21"/>
  <c r="AU92" i="21"/>
  <c r="AC92" i="21"/>
  <c r="K92" i="21"/>
  <c r="CU59" i="21"/>
  <c r="CC59" i="21"/>
  <c r="BK59" i="21"/>
  <c r="AS59" i="21"/>
  <c r="AA59" i="21"/>
  <c r="CA27" i="21"/>
  <c r="CS27" i="21"/>
  <c r="BI27" i="21"/>
  <c r="AQ27" i="21"/>
  <c r="Y27" i="21"/>
  <c r="CM158" i="21"/>
  <c r="BU158" i="21"/>
  <c r="AK158" i="21"/>
  <c r="BC158" i="21"/>
  <c r="CK126" i="21"/>
  <c r="BS126" i="21"/>
  <c r="S158" i="21"/>
  <c r="BA126" i="21"/>
  <c r="AI126" i="21"/>
  <c r="Q126" i="21"/>
  <c r="CI94" i="21"/>
  <c r="BQ94" i="21"/>
  <c r="AG94" i="21"/>
  <c r="AY94" i="21"/>
  <c r="CG62" i="21"/>
  <c r="BO62" i="21"/>
  <c r="AW62" i="21"/>
  <c r="AE62" i="21"/>
  <c r="O94" i="21"/>
  <c r="M62" i="21"/>
  <c r="BM30" i="21"/>
  <c r="CE30" i="21"/>
  <c r="AU30" i="21"/>
  <c r="K30" i="21"/>
  <c r="AC30" i="21"/>
  <c r="BS231" i="2"/>
  <c r="BS146" i="21"/>
  <c r="BA146" i="21"/>
  <c r="CK146" i="21"/>
  <c r="AI146" i="21"/>
  <c r="Q146" i="21"/>
  <c r="CI114" i="21"/>
  <c r="BQ114" i="21"/>
  <c r="O114" i="21"/>
  <c r="AY114" i="21"/>
  <c r="AG114" i="21"/>
  <c r="CG82" i="21"/>
  <c r="BO82" i="21"/>
  <c r="AE82" i="21"/>
  <c r="AW82" i="21"/>
  <c r="M82" i="21"/>
  <c r="CE50" i="21"/>
  <c r="BM50" i="21"/>
  <c r="AU50" i="21"/>
  <c r="AC50" i="21"/>
  <c r="K50" i="21"/>
  <c r="CC17" i="21"/>
  <c r="CU17" i="21"/>
  <c r="BK17" i="21"/>
  <c r="AA17" i="21"/>
  <c r="AS17" i="21"/>
  <c r="CK166" i="21"/>
  <c r="BS166" i="21"/>
  <c r="BA166" i="21"/>
  <c r="CI134" i="21"/>
  <c r="AI166" i="21"/>
  <c r="Q166" i="21"/>
  <c r="BQ134" i="21"/>
  <c r="AY134" i="21"/>
  <c r="CG102" i="21"/>
  <c r="AG134" i="21"/>
  <c r="O134" i="21"/>
  <c r="BO102" i="21"/>
  <c r="AW102" i="21"/>
  <c r="BM70" i="21"/>
  <c r="AU70" i="21"/>
  <c r="CU37" i="21"/>
  <c r="CC37" i="21"/>
  <c r="AC70" i="21"/>
  <c r="M102" i="21"/>
  <c r="AE102" i="21"/>
  <c r="CE70" i="21"/>
  <c r="K70" i="21"/>
  <c r="BK37" i="21"/>
  <c r="AS37" i="21"/>
  <c r="AA37" i="21"/>
  <c r="CK159" i="21"/>
  <c r="BS159" i="21"/>
  <c r="BA159" i="21"/>
  <c r="AI159" i="21"/>
  <c r="Q159" i="21"/>
  <c r="CI127" i="21"/>
  <c r="BQ127" i="21"/>
  <c r="AY127" i="21"/>
  <c r="AG127" i="21"/>
  <c r="O127" i="21"/>
  <c r="CG95" i="21"/>
  <c r="BO95" i="21"/>
  <c r="AW95" i="21"/>
  <c r="AE95" i="21"/>
  <c r="M95" i="21"/>
  <c r="CE63" i="21"/>
  <c r="BM63" i="21"/>
  <c r="AC63" i="21"/>
  <c r="CC30" i="21"/>
  <c r="K63" i="21"/>
  <c r="AU63" i="21"/>
  <c r="CU30" i="21"/>
  <c r="AA30" i="21"/>
  <c r="BK30" i="21"/>
  <c r="AS30" i="21"/>
  <c r="CL167" i="21"/>
  <c r="BT167" i="21"/>
  <c r="AJ167" i="21"/>
  <c r="BB167" i="21"/>
  <c r="BR135" i="21"/>
  <c r="CJ135" i="21"/>
  <c r="R167" i="21"/>
  <c r="AZ135" i="21"/>
  <c r="AH135" i="21"/>
  <c r="P135" i="21"/>
  <c r="CH103" i="21"/>
  <c r="AF103" i="21"/>
  <c r="N103" i="21"/>
  <c r="AX103" i="21"/>
  <c r="BP103" i="21"/>
  <c r="CF71" i="21"/>
  <c r="BN71" i="21"/>
  <c r="AD71" i="21"/>
  <c r="AV71" i="21"/>
  <c r="L71" i="21"/>
  <c r="J39" i="21"/>
  <c r="CD39" i="21"/>
  <c r="BL39" i="21"/>
  <c r="AB39" i="21"/>
  <c r="AT39" i="21"/>
  <c r="BU144" i="21"/>
  <c r="CM144" i="21"/>
  <c r="BC144" i="21"/>
  <c r="AK144" i="21"/>
  <c r="S144" i="21"/>
  <c r="CK112" i="21"/>
  <c r="BS112" i="21"/>
  <c r="BA112" i="21"/>
  <c r="AI112" i="21"/>
  <c r="Q112" i="21"/>
  <c r="CI80" i="21"/>
  <c r="BQ80" i="21"/>
  <c r="AY80" i="21"/>
  <c r="O80" i="21"/>
  <c r="AG80" i="21"/>
  <c r="BO48" i="21"/>
  <c r="CG48" i="21"/>
  <c r="AE48" i="21"/>
  <c r="M48" i="21"/>
  <c r="CE16" i="21"/>
  <c r="BM16" i="21"/>
  <c r="K16" i="21"/>
  <c r="AW48" i="21"/>
  <c r="AC16" i="21"/>
  <c r="AU16" i="21"/>
  <c r="BS555" i="2"/>
  <c r="CK164" i="21"/>
  <c r="BS164" i="21"/>
  <c r="AI164" i="21"/>
  <c r="BA164" i="21"/>
  <c r="Q164" i="21"/>
  <c r="CI132" i="21"/>
  <c r="AY132" i="21"/>
  <c r="BQ132" i="21"/>
  <c r="O132" i="21"/>
  <c r="CG100" i="21"/>
  <c r="AG132" i="21"/>
  <c r="BO100" i="21"/>
  <c r="AW100" i="21"/>
  <c r="CE68" i="21"/>
  <c r="M100" i="21"/>
  <c r="AE100" i="21"/>
  <c r="BM68" i="21"/>
  <c r="K68" i="21"/>
  <c r="AU68" i="21"/>
  <c r="AC68" i="21"/>
  <c r="BK35" i="21"/>
  <c r="CC35" i="21"/>
  <c r="CU35" i="21"/>
  <c r="AS35" i="21"/>
  <c r="AA35" i="21"/>
  <c r="CG152" i="21"/>
  <c r="BO152" i="21"/>
  <c r="AW152" i="21"/>
  <c r="AE152" i="21"/>
  <c r="M152" i="21"/>
  <c r="BM120" i="21"/>
  <c r="CE120" i="21"/>
  <c r="AU120" i="21"/>
  <c r="AC120" i="21"/>
  <c r="K120" i="21"/>
  <c r="BK87" i="21"/>
  <c r="CC87" i="21"/>
  <c r="CU87" i="21"/>
  <c r="AS87" i="21"/>
  <c r="AA87" i="21"/>
  <c r="CS55" i="21"/>
  <c r="BI55" i="21"/>
  <c r="AQ55" i="21"/>
  <c r="Y55" i="21"/>
  <c r="CA55" i="21"/>
  <c r="BY23" i="21"/>
  <c r="BG23" i="21"/>
  <c r="CQ23" i="21"/>
  <c r="AO23" i="21"/>
  <c r="W23" i="21"/>
  <c r="CQ164" i="21"/>
  <c r="BY164" i="21"/>
  <c r="BG164" i="21"/>
  <c r="AO164" i="21"/>
  <c r="W164" i="21"/>
  <c r="CO132" i="21"/>
  <c r="BE132" i="21"/>
  <c r="BW132" i="21"/>
  <c r="AM132" i="21"/>
  <c r="U132" i="21"/>
  <c r="CM100" i="21"/>
  <c r="BU100" i="21"/>
  <c r="BC100" i="21"/>
  <c r="AK100" i="21"/>
  <c r="S100" i="21"/>
  <c r="BS68" i="21"/>
  <c r="AI68" i="21"/>
  <c r="CK68" i="21"/>
  <c r="BA68" i="21"/>
  <c r="CI36" i="21"/>
  <c r="Q68" i="21"/>
  <c r="BQ36" i="21"/>
  <c r="AY36" i="21"/>
  <c r="AG36" i="21"/>
  <c r="O36" i="21"/>
  <c r="BS552" i="2"/>
  <c r="CH164" i="21"/>
  <c r="AF164" i="21"/>
  <c r="AX164" i="21"/>
  <c r="CF132" i="21"/>
  <c r="BP164" i="21"/>
  <c r="N164" i="21"/>
  <c r="BN132" i="21"/>
  <c r="AV132" i="21"/>
  <c r="CD100" i="21"/>
  <c r="AD132" i="21"/>
  <c r="BL100" i="21"/>
  <c r="L132" i="21"/>
  <c r="AB100" i="21"/>
  <c r="CT67" i="21"/>
  <c r="J100" i="21"/>
  <c r="AT100" i="21"/>
  <c r="CB67" i="21"/>
  <c r="AR67" i="21"/>
  <c r="Z67" i="21"/>
  <c r="BZ35" i="21"/>
  <c r="BJ67" i="21"/>
  <c r="CR35" i="21"/>
  <c r="BH35" i="21"/>
  <c r="AP35" i="21"/>
  <c r="X35" i="21"/>
  <c r="BS430" i="2"/>
  <c r="CL157" i="21"/>
  <c r="BB157" i="21"/>
  <c r="BT157" i="21"/>
  <c r="AJ157" i="21"/>
  <c r="R157" i="21"/>
  <c r="CJ125" i="21"/>
  <c r="BR125" i="21"/>
  <c r="AZ125" i="21"/>
  <c r="AH125" i="21"/>
  <c r="P125" i="21"/>
  <c r="BP93" i="21"/>
  <c r="CH93" i="21"/>
  <c r="AF93" i="21"/>
  <c r="CF61" i="21"/>
  <c r="N93" i="21"/>
  <c r="AX93" i="21"/>
  <c r="AD61" i="21"/>
  <c r="L61" i="21"/>
  <c r="AV61" i="21"/>
  <c r="CD29" i="21"/>
  <c r="BN61" i="21"/>
  <c r="AT29" i="21"/>
  <c r="J29" i="21"/>
  <c r="BL29" i="21"/>
  <c r="AB29" i="21"/>
  <c r="CD145" i="21"/>
  <c r="BL145" i="21"/>
  <c r="AB145" i="21"/>
  <c r="J145" i="21"/>
  <c r="CT112" i="21"/>
  <c r="AT145" i="21"/>
  <c r="CB112" i="21"/>
  <c r="AR112" i="21"/>
  <c r="BJ112" i="21"/>
  <c r="Z112" i="21"/>
  <c r="CR80" i="21"/>
  <c r="BZ80" i="21"/>
  <c r="BH80" i="21"/>
  <c r="AP80" i="21"/>
  <c r="X80" i="21"/>
  <c r="CP48" i="21"/>
  <c r="BX48" i="21"/>
  <c r="BF48" i="21"/>
  <c r="AN48" i="21"/>
  <c r="V48" i="21"/>
  <c r="CN16" i="21"/>
  <c r="BV16" i="21"/>
  <c r="T16" i="21"/>
  <c r="AL16" i="21"/>
  <c r="BD16" i="21"/>
  <c r="CE160" i="21"/>
  <c r="AU160" i="21"/>
  <c r="BM160" i="21"/>
  <c r="AC160" i="21"/>
  <c r="K160" i="21"/>
  <c r="CU127" i="21"/>
  <c r="CC127" i="21"/>
  <c r="BK127" i="21"/>
  <c r="AS127" i="21"/>
  <c r="CS95" i="21"/>
  <c r="AA127" i="21"/>
  <c r="CA95" i="21"/>
  <c r="BI95" i="21"/>
  <c r="Y95" i="21"/>
  <c r="AQ95" i="21"/>
  <c r="CQ63" i="21"/>
  <c r="BY63" i="21"/>
  <c r="BG63" i="21"/>
  <c r="AO63" i="21"/>
  <c r="W63" i="21"/>
  <c r="BW31" i="21"/>
  <c r="BE31" i="21"/>
  <c r="AM31" i="21"/>
  <c r="U31" i="21"/>
  <c r="CO31" i="21"/>
  <c r="CQ163" i="21"/>
  <c r="BY163" i="21"/>
  <c r="BG163" i="21"/>
  <c r="AO163" i="21"/>
  <c r="W163" i="21"/>
  <c r="CO131" i="21"/>
  <c r="BW131" i="21"/>
  <c r="BE131" i="21"/>
  <c r="AM131" i="21"/>
  <c r="CM99" i="21"/>
  <c r="U131" i="21"/>
  <c r="BU99" i="21"/>
  <c r="BC99" i="21"/>
  <c r="CK67" i="21"/>
  <c r="S99" i="21"/>
  <c r="AK99" i="21"/>
  <c r="BA67" i="21"/>
  <c r="Q67" i="21"/>
  <c r="AI67" i="21"/>
  <c r="CI35" i="21"/>
  <c r="BS67" i="21"/>
  <c r="BQ35" i="21"/>
  <c r="AY35" i="21"/>
  <c r="AG35" i="21"/>
  <c r="O35" i="21"/>
  <c r="CR154" i="21"/>
  <c r="BZ154" i="21"/>
  <c r="BH154" i="21"/>
  <c r="X154" i="21"/>
  <c r="CP122" i="21"/>
  <c r="BX122" i="21"/>
  <c r="AP154" i="21"/>
  <c r="BF122" i="21"/>
  <c r="V122" i="21"/>
  <c r="CN90" i="21"/>
  <c r="AN122" i="21"/>
  <c r="BV90" i="21"/>
  <c r="T90" i="21"/>
  <c r="BD90" i="21"/>
  <c r="CL58" i="21"/>
  <c r="AL90" i="21"/>
  <c r="BT58" i="21"/>
  <c r="BB58" i="21"/>
  <c r="R58" i="21"/>
  <c r="AJ58" i="21"/>
  <c r="CJ26" i="21"/>
  <c r="AZ26" i="21"/>
  <c r="P26" i="21"/>
  <c r="BR26" i="21"/>
  <c r="AH26" i="21"/>
  <c r="CR162" i="21"/>
  <c r="BZ162" i="21"/>
  <c r="BH162" i="21"/>
  <c r="X162" i="21"/>
  <c r="CP130" i="21"/>
  <c r="AP162" i="21"/>
  <c r="AN130" i="21"/>
  <c r="BX130" i="21"/>
  <c r="V130" i="21"/>
  <c r="CN98" i="21"/>
  <c r="BF130" i="21"/>
  <c r="BV98" i="21"/>
  <c r="BD98" i="21"/>
  <c r="AL98" i="21"/>
  <c r="T98" i="21"/>
  <c r="BT66" i="21"/>
  <c r="CL66" i="21"/>
  <c r="BB66" i="21"/>
  <c r="R66" i="21"/>
  <c r="AJ66" i="21"/>
  <c r="CJ34" i="21"/>
  <c r="P34" i="21"/>
  <c r="AZ34" i="21"/>
  <c r="BR34" i="21"/>
  <c r="AH34" i="21"/>
  <c r="CD166" i="21"/>
  <c r="BL166" i="21"/>
  <c r="AT166" i="21"/>
  <c r="AB166" i="21"/>
  <c r="J166" i="21"/>
  <c r="CT133" i="21"/>
  <c r="BJ133" i="21"/>
  <c r="CB133" i="21"/>
  <c r="AR133" i="21"/>
  <c r="Z133" i="21"/>
  <c r="CR101" i="21"/>
  <c r="AP101" i="21"/>
  <c r="X101" i="21"/>
  <c r="BZ101" i="21"/>
  <c r="BH101" i="21"/>
  <c r="CP69" i="21"/>
  <c r="BX69" i="21"/>
  <c r="AN69" i="21"/>
  <c r="V69" i="21"/>
  <c r="BF69" i="21"/>
  <c r="AL37" i="21"/>
  <c r="CN37" i="21"/>
  <c r="BV37" i="21"/>
  <c r="BD37" i="21"/>
  <c r="T37" i="21"/>
  <c r="BU167" i="21"/>
  <c r="CM167" i="21"/>
  <c r="BC167" i="21"/>
  <c r="AK167" i="21"/>
  <c r="S167" i="21"/>
  <c r="CK135" i="21"/>
  <c r="BS135" i="21"/>
  <c r="BA135" i="21"/>
  <c r="Q135" i="21"/>
  <c r="AI135" i="21"/>
  <c r="AG103" i="21"/>
  <c r="CG71" i="21"/>
  <c r="CI103" i="21"/>
  <c r="BQ103" i="21"/>
  <c r="AY103" i="21"/>
  <c r="BO71" i="21"/>
  <c r="AW71" i="21"/>
  <c r="O103" i="21"/>
  <c r="M71" i="21"/>
  <c r="AE71" i="21"/>
  <c r="BM39" i="21"/>
  <c r="AU39" i="21"/>
  <c r="AC39" i="21"/>
  <c r="K39" i="21"/>
  <c r="CE39" i="21"/>
  <c r="CN145" i="21"/>
  <c r="BV145" i="21"/>
  <c r="BD145" i="21"/>
  <c r="AL145" i="21"/>
  <c r="T145" i="21"/>
  <c r="CL113" i="21"/>
  <c r="BT113" i="21"/>
  <c r="BB113" i="21"/>
  <c r="AJ113" i="21"/>
  <c r="R113" i="21"/>
  <c r="BR81" i="21"/>
  <c r="CJ81" i="21"/>
  <c r="AH81" i="21"/>
  <c r="AZ81" i="21"/>
  <c r="P81" i="21"/>
  <c r="AX49" i="21"/>
  <c r="AF49" i="21"/>
  <c r="BP49" i="21"/>
  <c r="CF17" i="21"/>
  <c r="CH49" i="21"/>
  <c r="AD17" i="21"/>
  <c r="BN17" i="21"/>
  <c r="L17" i="21"/>
  <c r="N49" i="21"/>
  <c r="AV17" i="21"/>
  <c r="CP154" i="21"/>
  <c r="BX154" i="21"/>
  <c r="AN154" i="21"/>
  <c r="BF154" i="21"/>
  <c r="V154" i="21"/>
  <c r="CN122" i="21"/>
  <c r="BV122" i="21"/>
  <c r="BD122" i="21"/>
  <c r="AL122" i="21"/>
  <c r="T122" i="21"/>
  <c r="CL90" i="21"/>
  <c r="BT90" i="21"/>
  <c r="BB90" i="21"/>
  <c r="AJ90" i="21"/>
  <c r="R90" i="21"/>
  <c r="CJ58" i="21"/>
  <c r="AZ58" i="21"/>
  <c r="BR58" i="21"/>
  <c r="AH58" i="21"/>
  <c r="P58" i="21"/>
  <c r="BP26" i="21"/>
  <c r="AF26" i="21"/>
  <c r="CH26" i="21"/>
  <c r="N26" i="21"/>
  <c r="AX26" i="21"/>
  <c r="BS496" i="2"/>
  <c r="CF161" i="21"/>
  <c r="BN161" i="21"/>
  <c r="AD161" i="21"/>
  <c r="AV161" i="21"/>
  <c r="CD129" i="21"/>
  <c r="BL129" i="21"/>
  <c r="L161" i="21"/>
  <c r="AT129" i="21"/>
  <c r="AB129" i="21"/>
  <c r="J129" i="21"/>
  <c r="CB96" i="21"/>
  <c r="BJ96" i="21"/>
  <c r="CT96" i="21"/>
  <c r="AR96" i="21"/>
  <c r="Z96" i="21"/>
  <c r="CR64" i="21"/>
  <c r="BH64" i="21"/>
  <c r="AP64" i="21"/>
  <c r="BZ64" i="21"/>
  <c r="X64" i="21"/>
  <c r="CP32" i="21"/>
  <c r="BX32" i="21"/>
  <c r="BF32" i="21"/>
  <c r="AN32" i="21"/>
  <c r="V32" i="21"/>
  <c r="CJ108" i="21"/>
  <c r="BR108" i="21"/>
  <c r="CH76" i="21"/>
  <c r="AZ108" i="21"/>
  <c r="AH108" i="21"/>
  <c r="P108" i="21"/>
  <c r="BP76" i="21"/>
  <c r="AX76" i="21"/>
  <c r="AF76" i="21"/>
  <c r="CF44" i="21"/>
  <c r="N76" i="21"/>
  <c r="BN44" i="21"/>
  <c r="CD12" i="21"/>
  <c r="AV44" i="21"/>
  <c r="AD44" i="21"/>
  <c r="L44" i="21"/>
  <c r="J12" i="21"/>
  <c r="BL12" i="21"/>
  <c r="AB12" i="21"/>
  <c r="AT12" i="21"/>
  <c r="CG142" i="21"/>
  <c r="AW142" i="21"/>
  <c r="AE142" i="21"/>
  <c r="M142" i="21"/>
  <c r="BO142" i="21"/>
  <c r="CE110" i="21"/>
  <c r="AC110" i="21"/>
  <c r="CU77" i="21"/>
  <c r="AU110" i="21"/>
  <c r="BM110" i="21"/>
  <c r="K110" i="21"/>
  <c r="CC77" i="21"/>
  <c r="BK77" i="21"/>
  <c r="AS77" i="21"/>
  <c r="CS45" i="21"/>
  <c r="AA77" i="21"/>
  <c r="CA45" i="21"/>
  <c r="BI45" i="21"/>
  <c r="Y45" i="21"/>
  <c r="AQ45" i="21"/>
  <c r="BY13" i="21"/>
  <c r="CQ13" i="21"/>
  <c r="W13" i="21"/>
  <c r="BG13" i="21"/>
  <c r="AO13" i="21"/>
  <c r="CE167" i="21"/>
  <c r="BM167" i="21"/>
  <c r="AU167" i="21"/>
  <c r="AC167" i="21"/>
  <c r="K167" i="21"/>
  <c r="CU134" i="21"/>
  <c r="CC134" i="21"/>
  <c r="BK134" i="21"/>
  <c r="AS134" i="21"/>
  <c r="AA134" i="21"/>
  <c r="CS102" i="21"/>
  <c r="CA102" i="21"/>
  <c r="BI102" i="21"/>
  <c r="AQ102" i="21"/>
  <c r="Y102" i="21"/>
  <c r="AO70" i="21"/>
  <c r="BG70" i="21"/>
  <c r="CQ70" i="21"/>
  <c r="BY70" i="21"/>
  <c r="CO38" i="21"/>
  <c r="W70" i="21"/>
  <c r="BW38" i="21"/>
  <c r="AM38" i="21"/>
  <c r="BE38" i="21"/>
  <c r="U38" i="21"/>
  <c r="CP166" i="21"/>
  <c r="BX166" i="21"/>
  <c r="BF166" i="21"/>
  <c r="V166" i="21"/>
  <c r="AN166" i="21"/>
  <c r="CN134" i="21"/>
  <c r="BV134" i="21"/>
  <c r="AL134" i="21"/>
  <c r="CL102" i="21"/>
  <c r="BD134" i="21"/>
  <c r="T134" i="21"/>
  <c r="BT102" i="21"/>
  <c r="BB102" i="21"/>
  <c r="CJ70" i="21"/>
  <c r="AJ102" i="21"/>
  <c r="R102" i="21"/>
  <c r="AZ70" i="21"/>
  <c r="BR70" i="21"/>
  <c r="P70" i="21"/>
  <c r="AH70" i="21"/>
  <c r="AX38" i="21"/>
  <c r="N38" i="21"/>
  <c r="CH38" i="21"/>
  <c r="BP38" i="21"/>
  <c r="AF38" i="21"/>
  <c r="CG164" i="21"/>
  <c r="AW164" i="21"/>
  <c r="BO164" i="21"/>
  <c r="AE164" i="21"/>
  <c r="M164" i="21"/>
  <c r="CE132" i="21"/>
  <c r="AU132" i="21"/>
  <c r="BM132" i="21"/>
  <c r="K132" i="21"/>
  <c r="AC132" i="21"/>
  <c r="CU99" i="21"/>
  <c r="BK99" i="21"/>
  <c r="CC99" i="21"/>
  <c r="AS99" i="21"/>
  <c r="AA99" i="21"/>
  <c r="CS67" i="21"/>
  <c r="BI67" i="21"/>
  <c r="CA67" i="21"/>
  <c r="AQ67" i="21"/>
  <c r="Y67" i="21"/>
  <c r="CQ35" i="21"/>
  <c r="BY35" i="21"/>
  <c r="AO35" i="21"/>
  <c r="BG35" i="21"/>
  <c r="W35" i="21"/>
  <c r="BS512" i="2"/>
  <c r="CD162" i="21"/>
  <c r="BL162" i="21"/>
  <c r="AT162" i="21"/>
  <c r="AB162" i="21"/>
  <c r="J162" i="21"/>
  <c r="CT129" i="21"/>
  <c r="CB129" i="21"/>
  <c r="AR129" i="21"/>
  <c r="BJ129" i="21"/>
  <c r="CR97" i="21"/>
  <c r="Z129" i="21"/>
  <c r="BZ97" i="21"/>
  <c r="AP97" i="21"/>
  <c r="X97" i="21"/>
  <c r="BH97" i="21"/>
  <c r="BF65" i="21"/>
  <c r="CP65" i="21"/>
  <c r="BX65" i="21"/>
  <c r="AN65" i="21"/>
  <c r="CN33" i="21"/>
  <c r="BV33" i="21"/>
  <c r="BD33" i="21"/>
  <c r="AL33" i="21"/>
  <c r="V65" i="21"/>
  <c r="T33" i="21"/>
  <c r="BS513" i="2"/>
  <c r="CE162" i="21"/>
  <c r="BM162" i="21"/>
  <c r="AC162" i="21"/>
  <c r="CU129" i="21"/>
  <c r="AU162" i="21"/>
  <c r="K162" i="21"/>
  <c r="CC129" i="21"/>
  <c r="BK129" i="21"/>
  <c r="AS129" i="21"/>
  <c r="AA129" i="21"/>
  <c r="CA97" i="21"/>
  <c r="BI97" i="21"/>
  <c r="AQ97" i="21"/>
  <c r="Y97" i="21"/>
  <c r="CS97" i="21"/>
  <c r="CQ65" i="21"/>
  <c r="BY65" i="21"/>
  <c r="BG65" i="21"/>
  <c r="AO65" i="21"/>
  <c r="W65" i="21"/>
  <c r="BW33" i="21"/>
  <c r="BE33" i="21"/>
  <c r="CO33" i="21"/>
  <c r="U33" i="21"/>
  <c r="AM33" i="21"/>
  <c r="BS259" i="2"/>
  <c r="CU147" i="21"/>
  <c r="CC147" i="21"/>
  <c r="AS147" i="21"/>
  <c r="BK147" i="21"/>
  <c r="CS115" i="21"/>
  <c r="AA147" i="21"/>
  <c r="BI115" i="21"/>
  <c r="CA115" i="21"/>
  <c r="AQ115" i="21"/>
  <c r="BY83" i="21"/>
  <c r="BG83" i="21"/>
  <c r="Y115" i="21"/>
  <c r="CQ83" i="21"/>
  <c r="AO83" i="21"/>
  <c r="W83" i="21"/>
  <c r="CO51" i="21"/>
  <c r="BE51" i="21"/>
  <c r="AM51" i="21"/>
  <c r="BW51" i="21"/>
  <c r="U51" i="21"/>
  <c r="BU19" i="21"/>
  <c r="BC19" i="21"/>
  <c r="CM19" i="21"/>
  <c r="S19" i="21"/>
  <c r="AK19" i="21"/>
  <c r="BS573" i="2"/>
  <c r="CK165" i="21"/>
  <c r="BS165" i="21"/>
  <c r="BA165" i="21"/>
  <c r="AI165" i="21"/>
  <c r="Q165" i="21"/>
  <c r="CI133" i="21"/>
  <c r="BQ133" i="21"/>
  <c r="AY133" i="21"/>
  <c r="AG133" i="21"/>
  <c r="O133" i="21"/>
  <c r="BO101" i="21"/>
  <c r="AW101" i="21"/>
  <c r="CG101" i="21"/>
  <c r="AE101" i="21"/>
  <c r="CE69" i="21"/>
  <c r="M101" i="21"/>
  <c r="BM69" i="21"/>
  <c r="AU69" i="21"/>
  <c r="AC69" i="21"/>
  <c r="CC36" i="21"/>
  <c r="K69" i="21"/>
  <c r="AA36" i="21"/>
  <c r="BK36" i="21"/>
  <c r="CU36" i="21"/>
  <c r="AS36" i="21"/>
  <c r="CK109" i="21"/>
  <c r="BS109" i="21"/>
  <c r="BA109" i="21"/>
  <c r="AI109" i="21"/>
  <c r="Q109" i="21"/>
  <c r="BQ77" i="21"/>
  <c r="AG77" i="21"/>
  <c r="O77" i="21"/>
  <c r="AY77" i="21"/>
  <c r="CG45" i="21"/>
  <c r="BO45" i="21"/>
  <c r="AW45" i="21"/>
  <c r="CI77" i="21"/>
  <c r="AE45" i="21"/>
  <c r="CE13" i="21"/>
  <c r="M45" i="21"/>
  <c r="AU13" i="21"/>
  <c r="BM13" i="21"/>
  <c r="AC13" i="21"/>
  <c r="K13" i="21"/>
  <c r="BR155" i="21"/>
  <c r="CJ155" i="21"/>
  <c r="AZ155" i="21"/>
  <c r="AH155" i="21"/>
  <c r="P155" i="21"/>
  <c r="CH123" i="21"/>
  <c r="BP123" i="21"/>
  <c r="AX123" i="21"/>
  <c r="AF123" i="21"/>
  <c r="N123" i="21"/>
  <c r="CF91" i="21"/>
  <c r="BN91" i="21"/>
  <c r="AD91" i="21"/>
  <c r="L91" i="21"/>
  <c r="AV91" i="21"/>
  <c r="CD59" i="21"/>
  <c r="BL59" i="21"/>
  <c r="AB59" i="21"/>
  <c r="AT59" i="21"/>
  <c r="CB26" i="21"/>
  <c r="CT26" i="21"/>
  <c r="BJ26" i="21"/>
  <c r="J59" i="21"/>
  <c r="AR26" i="21"/>
  <c r="Z26" i="21"/>
  <c r="CJ162" i="21"/>
  <c r="BR162" i="21"/>
  <c r="AZ162" i="21"/>
  <c r="AH162" i="21"/>
  <c r="P162" i="21"/>
  <c r="CH130" i="21"/>
  <c r="AX130" i="21"/>
  <c r="AF130" i="21"/>
  <c r="BP130" i="21"/>
  <c r="N130" i="21"/>
  <c r="BN98" i="21"/>
  <c r="CF98" i="21"/>
  <c r="AD98" i="21"/>
  <c r="AV98" i="21"/>
  <c r="L98" i="21"/>
  <c r="CD66" i="21"/>
  <c r="BL66" i="21"/>
  <c r="AB66" i="21"/>
  <c r="AT66" i="21"/>
  <c r="J66" i="21"/>
  <c r="CB33" i="21"/>
  <c r="CT33" i="21"/>
  <c r="Z33" i="21"/>
  <c r="BJ33" i="21"/>
  <c r="AR33" i="21"/>
  <c r="CJ153" i="21"/>
  <c r="BR153" i="21"/>
  <c r="AH153" i="21"/>
  <c r="AZ153" i="21"/>
  <c r="CH121" i="21"/>
  <c r="BP121" i="21"/>
  <c r="P153" i="21"/>
  <c r="AX121" i="21"/>
  <c r="N121" i="21"/>
  <c r="AF121" i="21"/>
  <c r="CF89" i="21"/>
  <c r="BN89" i="21"/>
  <c r="AD89" i="21"/>
  <c r="AV89" i="21"/>
  <c r="L89" i="21"/>
  <c r="CD57" i="21"/>
  <c r="BL57" i="21"/>
  <c r="AB57" i="21"/>
  <c r="CB24" i="21"/>
  <c r="AT57" i="21"/>
  <c r="CT24" i="21"/>
  <c r="BJ24" i="21"/>
  <c r="Z24" i="21"/>
  <c r="J57" i="21"/>
  <c r="AR24" i="21"/>
  <c r="CS153" i="21"/>
  <c r="BI153" i="21"/>
  <c r="CA153" i="21"/>
  <c r="Y153" i="21"/>
  <c r="AQ153" i="21"/>
  <c r="CQ121" i="21"/>
  <c r="BY121" i="21"/>
  <c r="BG121" i="21"/>
  <c r="CO89" i="21"/>
  <c r="AO121" i="21"/>
  <c r="W121" i="21"/>
  <c r="BW89" i="21"/>
  <c r="BE89" i="21"/>
  <c r="AM89" i="21"/>
  <c r="U89" i="21"/>
  <c r="CM57" i="21"/>
  <c r="BU57" i="21"/>
  <c r="BC57" i="21"/>
  <c r="S57" i="21"/>
  <c r="AK57" i="21"/>
  <c r="CK25" i="21"/>
  <c r="BA25" i="21"/>
  <c r="AI25" i="21"/>
  <c r="Q25" i="21"/>
  <c r="BS25" i="21"/>
  <c r="BZ109" i="21"/>
  <c r="CR109" i="21"/>
  <c r="BH109" i="21"/>
  <c r="X109" i="21"/>
  <c r="CP77" i="21"/>
  <c r="AP109" i="21"/>
  <c r="BF77" i="21"/>
  <c r="AN77" i="21"/>
  <c r="V77" i="21"/>
  <c r="CN45" i="21"/>
  <c r="BV45" i="21"/>
  <c r="BX77" i="21"/>
  <c r="BD45" i="21"/>
  <c r="T45" i="21"/>
  <c r="BT13" i="21"/>
  <c r="CL13" i="21"/>
  <c r="R13" i="21"/>
  <c r="BB13" i="21"/>
  <c r="AL45" i="21"/>
  <c r="AJ13" i="21"/>
  <c r="BS341" i="2"/>
  <c r="CM152" i="21"/>
  <c r="BU152" i="21"/>
  <c r="BC152" i="21"/>
  <c r="AK152" i="21"/>
  <c r="S152" i="21"/>
  <c r="CK120" i="21"/>
  <c r="BA120" i="21"/>
  <c r="AI120" i="21"/>
  <c r="Q120" i="21"/>
  <c r="CI88" i="21"/>
  <c r="BS120" i="21"/>
  <c r="BQ88" i="21"/>
  <c r="AY88" i="21"/>
  <c r="AG88" i="21"/>
  <c r="O88" i="21"/>
  <c r="BO56" i="21"/>
  <c r="CG56" i="21"/>
  <c r="AW56" i="21"/>
  <c r="M56" i="21"/>
  <c r="AE56" i="21"/>
  <c r="BM24" i="21"/>
  <c r="CE24" i="21"/>
  <c r="K24" i="21"/>
  <c r="AC24" i="21"/>
  <c r="AU24" i="21"/>
  <c r="CG153" i="21"/>
  <c r="BO153" i="21"/>
  <c r="AW153" i="21"/>
  <c r="AE153" i="21"/>
  <c r="M153" i="21"/>
  <c r="CE121" i="21"/>
  <c r="BM121" i="21"/>
  <c r="AU121" i="21"/>
  <c r="AC121" i="21"/>
  <c r="K121" i="21"/>
  <c r="CC88" i="21"/>
  <c r="CU88" i="21"/>
  <c r="AS88" i="21"/>
  <c r="AA88" i="21"/>
  <c r="CS56" i="21"/>
  <c r="BK88" i="21"/>
  <c r="CA56" i="21"/>
  <c r="BI56" i="21"/>
  <c r="AQ56" i="21"/>
  <c r="BY24" i="21"/>
  <c r="CQ24" i="21"/>
  <c r="Y56" i="21"/>
  <c r="W24" i="21"/>
  <c r="BG24" i="21"/>
  <c r="AO24" i="21"/>
  <c r="CN157" i="21"/>
  <c r="BV157" i="21"/>
  <c r="AL157" i="21"/>
  <c r="BD157" i="21"/>
  <c r="BT125" i="21"/>
  <c r="CL125" i="21"/>
  <c r="BB125" i="21"/>
  <c r="AJ125" i="21"/>
  <c r="T157" i="21"/>
  <c r="R125" i="21"/>
  <c r="CJ93" i="21"/>
  <c r="AH93" i="21"/>
  <c r="BR93" i="21"/>
  <c r="CH61" i="21"/>
  <c r="AZ93" i="21"/>
  <c r="P93" i="21"/>
  <c r="BP61" i="21"/>
  <c r="AX61" i="21"/>
  <c r="AF61" i="21"/>
  <c r="N61" i="21"/>
  <c r="CF29" i="21"/>
  <c r="BN29" i="21"/>
  <c r="AV29" i="21"/>
  <c r="AD29" i="21"/>
  <c r="L29" i="21"/>
  <c r="CR155" i="21"/>
  <c r="BZ155" i="21"/>
  <c r="BH155" i="21"/>
  <c r="AP155" i="21"/>
  <c r="CP123" i="21"/>
  <c r="BX123" i="21"/>
  <c r="BF123" i="21"/>
  <c r="X155" i="21"/>
  <c r="AN123" i="21"/>
  <c r="V123" i="21"/>
  <c r="CN91" i="21"/>
  <c r="BV91" i="21"/>
  <c r="BD91" i="21"/>
  <c r="AL91" i="21"/>
  <c r="CL59" i="21"/>
  <c r="BT59" i="21"/>
  <c r="AJ59" i="21"/>
  <c r="R59" i="21"/>
  <c r="BB59" i="21"/>
  <c r="CJ27" i="21"/>
  <c r="T91" i="21"/>
  <c r="BR27" i="21"/>
  <c r="AH27" i="21"/>
  <c r="P27" i="21"/>
  <c r="AZ27" i="21"/>
  <c r="CN153" i="21"/>
  <c r="BV153" i="21"/>
  <c r="BD153" i="21"/>
  <c r="AL153" i="21"/>
  <c r="T153" i="21"/>
  <c r="CL121" i="21"/>
  <c r="BT121" i="21"/>
  <c r="BB121" i="21"/>
  <c r="AJ121" i="21"/>
  <c r="R121" i="21"/>
  <c r="BR89" i="21"/>
  <c r="CJ89" i="21"/>
  <c r="AH89" i="21"/>
  <c r="AZ89" i="21"/>
  <c r="CH57" i="21"/>
  <c r="P89" i="21"/>
  <c r="AX57" i="21"/>
  <c r="BP57" i="21"/>
  <c r="AF57" i="21"/>
  <c r="N57" i="21"/>
  <c r="CF25" i="21"/>
  <c r="AV25" i="21"/>
  <c r="BN25" i="21"/>
  <c r="AD25" i="21"/>
  <c r="L25" i="21"/>
  <c r="BP109" i="21"/>
  <c r="CH109" i="21"/>
  <c r="AX109" i="21"/>
  <c r="AF109" i="21"/>
  <c r="N109" i="21"/>
  <c r="CF77" i="21"/>
  <c r="AV77" i="21"/>
  <c r="AD77" i="21"/>
  <c r="BN77" i="21"/>
  <c r="L77" i="21"/>
  <c r="CD45" i="21"/>
  <c r="BL45" i="21"/>
  <c r="AT45" i="21"/>
  <c r="J45" i="21"/>
  <c r="BJ12" i="21"/>
  <c r="CB12" i="21"/>
  <c r="AR12" i="21"/>
  <c r="Z12" i="21"/>
  <c r="CT12" i="21"/>
  <c r="AB45" i="21"/>
  <c r="CS148" i="21"/>
  <c r="CR156" i="21"/>
  <c r="BZ156" i="21"/>
  <c r="BH156" i="21"/>
  <c r="AP156" i="21"/>
  <c r="X156" i="21"/>
  <c r="CP124" i="21"/>
  <c r="BX124" i="21"/>
  <c r="AN124" i="21"/>
  <c r="BF124" i="21"/>
  <c r="V124" i="21"/>
  <c r="CN92" i="21"/>
  <c r="BV92" i="21"/>
  <c r="BD92" i="21"/>
  <c r="CL60" i="21"/>
  <c r="AL92" i="21"/>
  <c r="T92" i="21"/>
  <c r="BB60" i="21"/>
  <c r="BT60" i="21"/>
  <c r="AJ60" i="21"/>
  <c r="R60" i="21"/>
  <c r="CJ28" i="21"/>
  <c r="BR28" i="21"/>
  <c r="AH28" i="21"/>
  <c r="P28" i="21"/>
  <c r="AZ28" i="21"/>
  <c r="CJ159" i="21"/>
  <c r="BR159" i="21"/>
  <c r="AZ159" i="21"/>
  <c r="CH127" i="21"/>
  <c r="AH159" i="21"/>
  <c r="P159" i="21"/>
  <c r="BP127" i="21"/>
  <c r="AX127" i="21"/>
  <c r="AF127" i="21"/>
  <c r="N127" i="21"/>
  <c r="CF95" i="21"/>
  <c r="BN95" i="21"/>
  <c r="AV95" i="21"/>
  <c r="AD95" i="21"/>
  <c r="L95" i="21"/>
  <c r="CD63" i="21"/>
  <c r="AT63" i="21"/>
  <c r="CT30" i="21"/>
  <c r="CB30" i="21"/>
  <c r="BL63" i="21"/>
  <c r="AB63" i="21"/>
  <c r="J63" i="21"/>
  <c r="AR30" i="21"/>
  <c r="BJ30" i="21"/>
  <c r="Z30" i="21"/>
  <c r="CI158" i="21"/>
  <c r="BQ158" i="21"/>
  <c r="AY158" i="21"/>
  <c r="O158" i="21"/>
  <c r="CG126" i="21"/>
  <c r="BO126" i="21"/>
  <c r="AG158" i="21"/>
  <c r="AE126" i="21"/>
  <c r="M126" i="21"/>
  <c r="AW126" i="21"/>
  <c r="CE94" i="21"/>
  <c r="BM94" i="21"/>
  <c r="AU94" i="21"/>
  <c r="AC94" i="21"/>
  <c r="CU61" i="21"/>
  <c r="BK61" i="21"/>
  <c r="AS61" i="21"/>
  <c r="AA61" i="21"/>
  <c r="CC61" i="21"/>
  <c r="K94" i="21"/>
  <c r="BI29" i="21"/>
  <c r="CA29" i="21"/>
  <c r="CS29" i="21"/>
  <c r="Y29" i="21"/>
  <c r="AQ29" i="21"/>
  <c r="CJ157" i="21"/>
  <c r="BR157" i="21"/>
  <c r="AZ157" i="21"/>
  <c r="AH157" i="21"/>
  <c r="P157" i="21"/>
  <c r="BP125" i="21"/>
  <c r="AX125" i="21"/>
  <c r="AF125" i="21"/>
  <c r="CH125" i="21"/>
  <c r="N125" i="21"/>
  <c r="CF93" i="21"/>
  <c r="AD93" i="21"/>
  <c r="AV93" i="21"/>
  <c r="L93" i="21"/>
  <c r="CD61" i="21"/>
  <c r="BN93" i="21"/>
  <c r="BL61" i="21"/>
  <c r="AT61" i="21"/>
  <c r="AB61" i="21"/>
  <c r="CT28" i="21"/>
  <c r="BJ28" i="21"/>
  <c r="J61" i="21"/>
  <c r="Z28" i="21"/>
  <c r="CB28" i="21"/>
  <c r="AR28" i="21"/>
  <c r="CU159" i="21"/>
  <c r="BK159" i="21"/>
  <c r="CC159" i="21"/>
  <c r="AS159" i="21"/>
  <c r="CS127" i="21"/>
  <c r="CA127" i="21"/>
  <c r="AA159" i="21"/>
  <c r="BI127" i="21"/>
  <c r="AQ127" i="21"/>
  <c r="CQ95" i="21"/>
  <c r="Y127" i="21"/>
  <c r="BY95" i="21"/>
  <c r="BG95" i="21"/>
  <c r="AO95" i="21"/>
  <c r="W95" i="21"/>
  <c r="BE63" i="21"/>
  <c r="CO63" i="21"/>
  <c r="BW63" i="21"/>
  <c r="U63" i="21"/>
  <c r="AM63" i="21"/>
  <c r="CM31" i="21"/>
  <c r="BC31" i="21"/>
  <c r="AK31" i="21"/>
  <c r="BU31" i="21"/>
  <c r="S31" i="21"/>
  <c r="CH160" i="21"/>
  <c r="BP160" i="21"/>
  <c r="AF160" i="21"/>
  <c r="AX160" i="21"/>
  <c r="N160" i="21"/>
  <c r="CF128" i="21"/>
  <c r="BN128" i="21"/>
  <c r="AV128" i="21"/>
  <c r="L128" i="21"/>
  <c r="AD128" i="21"/>
  <c r="CD96" i="21"/>
  <c r="BL96" i="21"/>
  <c r="AT96" i="21"/>
  <c r="AB96" i="21"/>
  <c r="CT63" i="21"/>
  <c r="CB63" i="21"/>
  <c r="BJ63" i="21"/>
  <c r="J96" i="21"/>
  <c r="AR63" i="21"/>
  <c r="Z63" i="21"/>
  <c r="CR31" i="21"/>
  <c r="AP31" i="21"/>
  <c r="X31" i="21"/>
  <c r="BZ31" i="21"/>
  <c r="BH31" i="21"/>
  <c r="CD160" i="21"/>
  <c r="BL160" i="21"/>
  <c r="AT160" i="21"/>
  <c r="J160" i="21"/>
  <c r="CT127" i="21"/>
  <c r="AB160" i="21"/>
  <c r="BJ127" i="21"/>
  <c r="CB127" i="21"/>
  <c r="AR127" i="21"/>
  <c r="Z127" i="21"/>
  <c r="CR95" i="21"/>
  <c r="BZ95" i="21"/>
  <c r="BH95" i="21"/>
  <c r="AP95" i="21"/>
  <c r="CP63" i="21"/>
  <c r="X95" i="21"/>
  <c r="BX63" i="21"/>
  <c r="BF63" i="21"/>
  <c r="AN63" i="21"/>
  <c r="CN31" i="21"/>
  <c r="BV31" i="21"/>
  <c r="AL31" i="21"/>
  <c r="BD31" i="21"/>
  <c r="T31" i="21"/>
  <c r="V63" i="21"/>
  <c r="BS394" i="2"/>
  <c r="CL155" i="21"/>
  <c r="BT155" i="21"/>
  <c r="BB155" i="21"/>
  <c r="AJ155" i="21"/>
  <c r="R155" i="21"/>
  <c r="CJ123" i="21"/>
  <c r="BR123" i="21"/>
  <c r="AZ123" i="21"/>
  <c r="AH123" i="21"/>
  <c r="P123" i="21"/>
  <c r="BP91" i="21"/>
  <c r="AX91" i="21"/>
  <c r="CH91" i="21"/>
  <c r="AF91" i="21"/>
  <c r="BN59" i="21"/>
  <c r="CF59" i="21"/>
  <c r="AV59" i="21"/>
  <c r="N91" i="21"/>
  <c r="AD59" i="21"/>
  <c r="L59" i="21"/>
  <c r="AT27" i="21"/>
  <c r="CD27" i="21"/>
  <c r="BL27" i="21"/>
  <c r="J27" i="21"/>
  <c r="AB27" i="21"/>
  <c r="CG159" i="21"/>
  <c r="BO159" i="21"/>
  <c r="AE159" i="21"/>
  <c r="AW159" i="21"/>
  <c r="M159" i="21"/>
  <c r="CE127" i="21"/>
  <c r="BM127" i="21"/>
  <c r="AU127" i="21"/>
  <c r="CU94" i="21"/>
  <c r="AC127" i="21"/>
  <c r="K127" i="21"/>
  <c r="CC94" i="21"/>
  <c r="BK94" i="21"/>
  <c r="AS94" i="21"/>
  <c r="AA94" i="21"/>
  <c r="CA62" i="21"/>
  <c r="BI62" i="21"/>
  <c r="CS62" i="21"/>
  <c r="AQ62" i="21"/>
  <c r="BG30" i="21"/>
  <c r="AO30" i="21"/>
  <c r="BY30" i="21"/>
  <c r="Y62" i="21"/>
  <c r="W30" i="21"/>
  <c r="CQ30" i="21"/>
  <c r="CF164" i="21"/>
  <c r="BN164" i="21"/>
  <c r="AV164" i="21"/>
  <c r="AD164" i="21"/>
  <c r="L164" i="21"/>
  <c r="CD132" i="21"/>
  <c r="BL132" i="21"/>
  <c r="AT132" i="21"/>
  <c r="AB132" i="21"/>
  <c r="J132" i="21"/>
  <c r="CT99" i="21"/>
  <c r="BJ99" i="21"/>
  <c r="AR99" i="21"/>
  <c r="Z99" i="21"/>
  <c r="CB99" i="21"/>
  <c r="CR67" i="21"/>
  <c r="BZ67" i="21"/>
  <c r="AP67" i="21"/>
  <c r="X67" i="21"/>
  <c r="BH67" i="21"/>
  <c r="AN35" i="21"/>
  <c r="V35" i="21"/>
  <c r="BX35" i="21"/>
  <c r="BF35" i="21"/>
  <c r="CP35" i="21"/>
  <c r="CH153" i="21"/>
  <c r="BP153" i="21"/>
  <c r="AX153" i="21"/>
  <c r="AF153" i="21"/>
  <c r="N153" i="21"/>
  <c r="BN121" i="21"/>
  <c r="CF121" i="21"/>
  <c r="AV121" i="21"/>
  <c r="AD121" i="21"/>
  <c r="L121" i="21"/>
  <c r="CD89" i="21"/>
  <c r="BL89" i="21"/>
  <c r="AT89" i="21"/>
  <c r="AB89" i="21"/>
  <c r="J89" i="21"/>
  <c r="CB56" i="21"/>
  <c r="BJ56" i="21"/>
  <c r="CT56" i="21"/>
  <c r="CR24" i="21"/>
  <c r="BZ24" i="21"/>
  <c r="AR56" i="21"/>
  <c r="Z56" i="21"/>
  <c r="AP24" i="21"/>
  <c r="BH24" i="21"/>
  <c r="X24" i="21"/>
  <c r="CR158" i="21"/>
  <c r="BZ158" i="21"/>
  <c r="BH158" i="21"/>
  <c r="AP158" i="21"/>
  <c r="CP126" i="21"/>
  <c r="BX126" i="21"/>
  <c r="X158" i="21"/>
  <c r="BF126" i="21"/>
  <c r="AN126" i="21"/>
  <c r="V126" i="21"/>
  <c r="BV94" i="21"/>
  <c r="BD94" i="21"/>
  <c r="CN94" i="21"/>
  <c r="AL94" i="21"/>
  <c r="T94" i="21"/>
  <c r="CL62" i="21"/>
  <c r="BB62" i="21"/>
  <c r="AJ62" i="21"/>
  <c r="BT62" i="21"/>
  <c r="R62" i="21"/>
  <c r="CJ30" i="21"/>
  <c r="BR30" i="21"/>
  <c r="AZ30" i="21"/>
  <c r="P30" i="21"/>
  <c r="AH30" i="21"/>
  <c r="CP150" i="21"/>
  <c r="BF150" i="21"/>
  <c r="BX150" i="21"/>
  <c r="V150" i="21"/>
  <c r="AN150" i="21"/>
  <c r="CN118" i="21"/>
  <c r="BV118" i="21"/>
  <c r="BD118" i="21"/>
  <c r="T118" i="21"/>
  <c r="CL86" i="21"/>
  <c r="AL118" i="21"/>
  <c r="BT86" i="21"/>
  <c r="BB86" i="21"/>
  <c r="AJ86" i="21"/>
  <c r="R86" i="21"/>
  <c r="CJ54" i="21"/>
  <c r="AZ54" i="21"/>
  <c r="BR54" i="21"/>
  <c r="AH54" i="21"/>
  <c r="P54" i="21"/>
  <c r="CH22" i="21"/>
  <c r="BP22" i="21"/>
  <c r="N22" i="21"/>
  <c r="AF22" i="21"/>
  <c r="AX22" i="21"/>
  <c r="CI155" i="21"/>
  <c r="BQ155" i="21"/>
  <c r="AG155" i="21"/>
  <c r="AY155" i="21"/>
  <c r="CG123" i="21"/>
  <c r="O155" i="21"/>
  <c r="BO123" i="21"/>
  <c r="AW123" i="21"/>
  <c r="AE123" i="21"/>
  <c r="M123" i="21"/>
  <c r="BM91" i="21"/>
  <c r="CE91" i="21"/>
  <c r="AU91" i="21"/>
  <c r="AC91" i="21"/>
  <c r="K91" i="21"/>
  <c r="CC58" i="21"/>
  <c r="AA58" i="21"/>
  <c r="BK58" i="21"/>
  <c r="CS26" i="21"/>
  <c r="CU58" i="21"/>
  <c r="AS58" i="21"/>
  <c r="BI26" i="21"/>
  <c r="AQ26" i="21"/>
  <c r="CA26" i="21"/>
  <c r="Y26" i="21"/>
  <c r="CH162" i="21"/>
  <c r="AX162" i="21"/>
  <c r="BP162" i="21"/>
  <c r="AF162" i="21"/>
  <c r="N162" i="21"/>
  <c r="CF130" i="21"/>
  <c r="AV130" i="21"/>
  <c r="BN130" i="21"/>
  <c r="L130" i="21"/>
  <c r="AD130" i="21"/>
  <c r="CD98" i="21"/>
  <c r="BL98" i="21"/>
  <c r="AB98" i="21"/>
  <c r="J98" i="21"/>
  <c r="CB65" i="21"/>
  <c r="CT65" i="21"/>
  <c r="AT98" i="21"/>
  <c r="BJ65" i="21"/>
  <c r="AR65" i="21"/>
  <c r="Z65" i="21"/>
  <c r="BZ33" i="21"/>
  <c r="AP33" i="21"/>
  <c r="X33" i="21"/>
  <c r="BH33" i="21"/>
  <c r="CR33" i="21"/>
  <c r="CS166" i="21"/>
  <c r="CA166" i="21"/>
  <c r="BI166" i="21"/>
  <c r="AQ166" i="21"/>
  <c r="Y166" i="21"/>
  <c r="BY134" i="21"/>
  <c r="CQ134" i="21"/>
  <c r="BG134" i="21"/>
  <c r="W134" i="21"/>
  <c r="AO134" i="21"/>
  <c r="CO102" i="21"/>
  <c r="AM102" i="21"/>
  <c r="U102" i="21"/>
  <c r="CM70" i="21"/>
  <c r="BW102" i="21"/>
  <c r="BE102" i="21"/>
  <c r="BU70" i="21"/>
  <c r="BC70" i="21"/>
  <c r="S70" i="21"/>
  <c r="AK70" i="21"/>
  <c r="BS38" i="21"/>
  <c r="CK38" i="21"/>
  <c r="AI38" i="21"/>
  <c r="Q38" i="21"/>
  <c r="BA38" i="21"/>
  <c r="CR163" i="21"/>
  <c r="BZ163" i="21"/>
  <c r="BH163" i="21"/>
  <c r="AP163" i="21"/>
  <c r="X163" i="21"/>
  <c r="CP131" i="21"/>
  <c r="BF131" i="21"/>
  <c r="BX131" i="21"/>
  <c r="AN131" i="21"/>
  <c r="V131" i="21"/>
  <c r="CN99" i="21"/>
  <c r="BV99" i="21"/>
  <c r="BD99" i="21"/>
  <c r="AL99" i="21"/>
  <c r="T99" i="21"/>
  <c r="CL67" i="21"/>
  <c r="BT67" i="21"/>
  <c r="BB67" i="21"/>
  <c r="AJ67" i="21"/>
  <c r="CJ35" i="21"/>
  <c r="AH35" i="21"/>
  <c r="AZ35" i="21"/>
  <c r="BR35" i="21"/>
  <c r="R67" i="21"/>
  <c r="P35" i="21"/>
  <c r="CO155" i="21"/>
  <c r="BW155" i="21"/>
  <c r="AM155" i="21"/>
  <c r="BE155" i="21"/>
  <c r="U155" i="21"/>
  <c r="CM123" i="21"/>
  <c r="BU123" i="21"/>
  <c r="BC123" i="21"/>
  <c r="AK123" i="21"/>
  <c r="S123" i="21"/>
  <c r="CK91" i="21"/>
  <c r="BS91" i="21"/>
  <c r="AI91" i="21"/>
  <c r="CI59" i="21"/>
  <c r="Q91" i="21"/>
  <c r="BQ59" i="21"/>
  <c r="AY59" i="21"/>
  <c r="BA91" i="21"/>
  <c r="O59" i="21"/>
  <c r="BO27" i="21"/>
  <c r="AW27" i="21"/>
  <c r="AE27" i="21"/>
  <c r="CG27" i="21"/>
  <c r="M27" i="21"/>
  <c r="AG59" i="21"/>
  <c r="CD165" i="21"/>
  <c r="AB165" i="21"/>
  <c r="AT165" i="21"/>
  <c r="BL165" i="21"/>
  <c r="CT132" i="21"/>
  <c r="CB132" i="21"/>
  <c r="J165" i="21"/>
  <c r="BJ132" i="21"/>
  <c r="AR132" i="21"/>
  <c r="Z132" i="21"/>
  <c r="CR100" i="21"/>
  <c r="BZ100" i="21"/>
  <c r="AP100" i="21"/>
  <c r="BX68" i="21"/>
  <c r="BH100" i="21"/>
  <c r="X100" i="21"/>
  <c r="CP68" i="21"/>
  <c r="BF68" i="21"/>
  <c r="AN68" i="21"/>
  <c r="V68" i="21"/>
  <c r="CN36" i="21"/>
  <c r="T36" i="21"/>
  <c r="AL36" i="21"/>
  <c r="BV36" i="21"/>
  <c r="BD36" i="21"/>
  <c r="CP167" i="21"/>
  <c r="BX167" i="21"/>
  <c r="BF167" i="21"/>
  <c r="AN167" i="21"/>
  <c r="V167" i="21"/>
  <c r="CN135" i="21"/>
  <c r="BV135" i="21"/>
  <c r="AL135" i="21"/>
  <c r="BD135" i="21"/>
  <c r="T135" i="21"/>
  <c r="BT103" i="21"/>
  <c r="CL103" i="21"/>
  <c r="BB103" i="21"/>
  <c r="AJ103" i="21"/>
  <c r="CJ71" i="21"/>
  <c r="R103" i="21"/>
  <c r="BR71" i="21"/>
  <c r="AZ71" i="21"/>
  <c r="AH71" i="21"/>
  <c r="CH39" i="21"/>
  <c r="AX39" i="21"/>
  <c r="N39" i="21"/>
  <c r="BP39" i="21"/>
  <c r="AF39" i="21"/>
  <c r="P71" i="21"/>
  <c r="CR142" i="21"/>
  <c r="BZ142" i="21"/>
  <c r="BH142" i="21"/>
  <c r="AP142" i="21"/>
  <c r="CP110" i="21"/>
  <c r="X142" i="21"/>
  <c r="BX110" i="21"/>
  <c r="BF110" i="21"/>
  <c r="AN110" i="21"/>
  <c r="V110" i="21"/>
  <c r="CN78" i="21"/>
  <c r="BV78" i="21"/>
  <c r="BD78" i="21"/>
  <c r="AL78" i="21"/>
  <c r="T78" i="21"/>
  <c r="BT46" i="21"/>
  <c r="BB46" i="21"/>
  <c r="AJ46" i="21"/>
  <c r="CL46" i="21"/>
  <c r="R46" i="21"/>
  <c r="BR14" i="21"/>
  <c r="AZ14" i="21"/>
  <c r="AH14" i="21"/>
  <c r="P14" i="21"/>
  <c r="CJ14" i="21"/>
  <c r="CT163" i="21"/>
  <c r="CB163" i="21"/>
  <c r="BJ163" i="21"/>
  <c r="AR163" i="21"/>
  <c r="Z163" i="21"/>
  <c r="CR131" i="21"/>
  <c r="AP131" i="21"/>
  <c r="BH131" i="21"/>
  <c r="BZ131" i="21"/>
  <c r="CP99" i="21"/>
  <c r="X131" i="21"/>
  <c r="BX99" i="21"/>
  <c r="AN99" i="21"/>
  <c r="V99" i="21"/>
  <c r="BF99" i="21"/>
  <c r="CN67" i="21"/>
  <c r="BD67" i="21"/>
  <c r="BV67" i="21"/>
  <c r="AL67" i="21"/>
  <c r="T67" i="21"/>
  <c r="CL35" i="21"/>
  <c r="BT35" i="21"/>
  <c r="BB35" i="21"/>
  <c r="AJ35" i="21"/>
  <c r="R35" i="21"/>
  <c r="CP144" i="21"/>
  <c r="BX144" i="21"/>
  <c r="BF144" i="21"/>
  <c r="AN144" i="21"/>
  <c r="CN112" i="21"/>
  <c r="V144" i="21"/>
  <c r="BV112" i="21"/>
  <c r="AL112" i="21"/>
  <c r="BD112" i="21"/>
  <c r="T112" i="21"/>
  <c r="BT80" i="21"/>
  <c r="BB80" i="21"/>
  <c r="CL80" i="21"/>
  <c r="AJ80" i="21"/>
  <c r="R80" i="21"/>
  <c r="CJ48" i="21"/>
  <c r="BR48" i="21"/>
  <c r="AZ48" i="21"/>
  <c r="AH48" i="21"/>
  <c r="P48" i="21"/>
  <c r="CH16" i="21"/>
  <c r="BP16" i="21"/>
  <c r="AF16" i="21"/>
  <c r="AX16" i="21"/>
  <c r="N16" i="21"/>
  <c r="CP109" i="21"/>
  <c r="BX109" i="21"/>
  <c r="AN109" i="21"/>
  <c r="BF109" i="21"/>
  <c r="V109" i="21"/>
  <c r="CN77" i="21"/>
  <c r="BV77" i="21"/>
  <c r="AL77" i="21"/>
  <c r="T77" i="21"/>
  <c r="BD77" i="21"/>
  <c r="CL45" i="21"/>
  <c r="BT45" i="21"/>
  <c r="BB45" i="21"/>
  <c r="AJ45" i="21"/>
  <c r="BR13" i="21"/>
  <c r="AZ13" i="21"/>
  <c r="AH13" i="21"/>
  <c r="R45" i="21"/>
  <c r="CJ13" i="21"/>
  <c r="P13" i="21"/>
  <c r="CG167" i="21"/>
  <c r="BO167" i="21"/>
  <c r="AE167" i="21"/>
  <c r="AW167" i="21"/>
  <c r="CE135" i="21"/>
  <c r="M167" i="21"/>
  <c r="BM135" i="21"/>
  <c r="AU135" i="21"/>
  <c r="CU102" i="21"/>
  <c r="AC135" i="21"/>
  <c r="K135" i="21"/>
  <c r="CC102" i="21"/>
  <c r="BK102" i="21"/>
  <c r="AS102" i="21"/>
  <c r="AA102" i="21"/>
  <c r="CS70" i="21"/>
  <c r="CA70" i="21"/>
  <c r="BI70" i="21"/>
  <c r="Y70" i="21"/>
  <c r="BG38" i="21"/>
  <c r="AO38" i="21"/>
  <c r="AQ70" i="21"/>
  <c r="BY38" i="21"/>
  <c r="W38" i="21"/>
  <c r="CQ38" i="21"/>
  <c r="CI163" i="21"/>
  <c r="BQ163" i="21"/>
  <c r="AG163" i="21"/>
  <c r="AY163" i="21"/>
  <c r="O163" i="21"/>
  <c r="CG131" i="21"/>
  <c r="BO131" i="21"/>
  <c r="AW131" i="21"/>
  <c r="AE131" i="21"/>
  <c r="M131" i="21"/>
  <c r="BM99" i="21"/>
  <c r="CE99" i="21"/>
  <c r="AU99" i="21"/>
  <c r="AC99" i="21"/>
  <c r="K99" i="21"/>
  <c r="CU66" i="21"/>
  <c r="CC66" i="21"/>
  <c r="AS66" i="21"/>
  <c r="AA66" i="21"/>
  <c r="BK66" i="21"/>
  <c r="CS34" i="21"/>
  <c r="AQ34" i="21"/>
  <c r="BI34" i="21"/>
  <c r="CA34" i="21"/>
  <c r="Y34" i="21"/>
  <c r="CM164" i="21"/>
  <c r="BC164" i="21"/>
  <c r="BU164" i="21"/>
  <c r="AK164" i="21"/>
  <c r="S164" i="21"/>
  <c r="CK132" i="21"/>
  <c r="BS132" i="21"/>
  <c r="BA132" i="21"/>
  <c r="AI132" i="21"/>
  <c r="Q132" i="21"/>
  <c r="BQ100" i="21"/>
  <c r="AY100" i="21"/>
  <c r="AG100" i="21"/>
  <c r="CI100" i="21"/>
  <c r="O100" i="21"/>
  <c r="CG68" i="21"/>
  <c r="BO68" i="21"/>
  <c r="AW68" i="21"/>
  <c r="AE68" i="21"/>
  <c r="M68" i="21"/>
  <c r="CE36" i="21"/>
  <c r="AC36" i="21"/>
  <c r="K36" i="21"/>
  <c r="AU36" i="21"/>
  <c r="BM36" i="21"/>
  <c r="CD159" i="21"/>
  <c r="BL159" i="21"/>
  <c r="AT159" i="21"/>
  <c r="J159" i="21"/>
  <c r="CT126" i="21"/>
  <c r="CB126" i="21"/>
  <c r="AB159" i="21"/>
  <c r="BJ126" i="21"/>
  <c r="AR126" i="21"/>
  <c r="CR94" i="21"/>
  <c r="Z126" i="21"/>
  <c r="BZ94" i="21"/>
  <c r="BH94" i="21"/>
  <c r="CP62" i="21"/>
  <c r="BX62" i="21"/>
  <c r="BF62" i="21"/>
  <c r="AP94" i="21"/>
  <c r="V62" i="21"/>
  <c r="AN62" i="21"/>
  <c r="X94" i="21"/>
  <c r="CN30" i="21"/>
  <c r="BD30" i="21"/>
  <c r="T30" i="21"/>
  <c r="AL30" i="21"/>
  <c r="BV30" i="21"/>
  <c r="BN149" i="21"/>
  <c r="CF149" i="21"/>
  <c r="AV149" i="21"/>
  <c r="AD149" i="21"/>
  <c r="L149" i="21"/>
  <c r="CD117" i="21"/>
  <c r="BL117" i="21"/>
  <c r="AT117" i="21"/>
  <c r="AB117" i="21"/>
  <c r="J117" i="21"/>
  <c r="CT84" i="21"/>
  <c r="CB84" i="21"/>
  <c r="BJ84" i="21"/>
  <c r="CR52" i="21"/>
  <c r="AR84" i="21"/>
  <c r="Z84" i="21"/>
  <c r="BZ52" i="21"/>
  <c r="BH52" i="21"/>
  <c r="X52" i="21"/>
  <c r="AP52" i="21"/>
  <c r="CP20" i="21"/>
  <c r="BF20" i="21"/>
  <c r="AN20" i="21"/>
  <c r="BX20" i="21"/>
  <c r="V20" i="21"/>
  <c r="CH167" i="21"/>
  <c r="BP167" i="21"/>
  <c r="AX167" i="21"/>
  <c r="N167" i="21"/>
  <c r="AF167" i="21"/>
  <c r="CF135" i="21"/>
  <c r="BN135" i="21"/>
  <c r="AV135" i="21"/>
  <c r="AD135" i="21"/>
  <c r="L135" i="21"/>
  <c r="CD103" i="21"/>
  <c r="AT103" i="21"/>
  <c r="AB103" i="21"/>
  <c r="J103" i="21"/>
  <c r="BL103" i="21"/>
  <c r="CT70" i="21"/>
  <c r="BJ70" i="21"/>
  <c r="AR70" i="21"/>
  <c r="Z70" i="21"/>
  <c r="CB70" i="21"/>
  <c r="BH38" i="21"/>
  <c r="CR38" i="21"/>
  <c r="X38" i="21"/>
  <c r="AP38" i="21"/>
  <c r="BZ38" i="21"/>
  <c r="BS346" i="2"/>
  <c r="BZ152" i="21"/>
  <c r="BH152" i="21"/>
  <c r="AP152" i="21"/>
  <c r="CR152" i="21"/>
  <c r="X152" i="21"/>
  <c r="CP120" i="21"/>
  <c r="BX120" i="21"/>
  <c r="AN120" i="21"/>
  <c r="V120" i="21"/>
  <c r="BF120" i="21"/>
  <c r="CN88" i="21"/>
  <c r="BV88" i="21"/>
  <c r="AL88" i="21"/>
  <c r="BT56" i="21"/>
  <c r="BD88" i="21"/>
  <c r="T88" i="21"/>
  <c r="BB56" i="21"/>
  <c r="CL56" i="21"/>
  <c r="R56" i="21"/>
  <c r="CJ24" i="21"/>
  <c r="AJ56" i="21"/>
  <c r="BR24" i="21"/>
  <c r="AZ24" i="21"/>
  <c r="P24" i="21"/>
  <c r="AH24" i="21"/>
  <c r="BS532" i="2"/>
  <c r="CF163" i="21"/>
  <c r="BN163" i="21"/>
  <c r="AV163" i="21"/>
  <c r="AD163" i="21"/>
  <c r="L163" i="21"/>
  <c r="BL131" i="21"/>
  <c r="CD131" i="21"/>
  <c r="AT131" i="21"/>
  <c r="AB131" i="21"/>
  <c r="J131" i="21"/>
  <c r="CT98" i="21"/>
  <c r="CB98" i="21"/>
  <c r="BJ98" i="21"/>
  <c r="AR98" i="21"/>
  <c r="BZ66" i="21"/>
  <c r="CR66" i="21"/>
  <c r="BH66" i="21"/>
  <c r="Z98" i="21"/>
  <c r="AP66" i="21"/>
  <c r="X66" i="21"/>
  <c r="CP34" i="21"/>
  <c r="AN34" i="21"/>
  <c r="V34" i="21"/>
  <c r="BX34" i="21"/>
  <c r="BF34" i="21"/>
  <c r="AT117" i="2"/>
  <c r="BS117" i="2"/>
  <c r="AT237" i="2"/>
  <c r="BS237" i="2"/>
  <c r="AT296" i="2"/>
  <c r="BS296" i="2"/>
  <c r="AT337" i="2"/>
  <c r="BS337" i="2"/>
  <c r="AT565" i="2"/>
  <c r="BS565" i="2"/>
  <c r="AT321" i="2"/>
  <c r="BS321" i="2"/>
  <c r="AT369" i="2"/>
  <c r="BS369" i="2"/>
  <c r="AT587" i="2"/>
  <c r="BS587" i="2"/>
  <c r="AT492" i="2"/>
  <c r="BS492" i="2"/>
  <c r="AT463" i="2"/>
  <c r="BS463" i="2"/>
  <c r="AT538" i="2"/>
  <c r="BS538" i="2"/>
  <c r="AT279" i="2"/>
  <c r="BS279" i="2"/>
  <c r="AT559" i="2"/>
  <c r="BS559" i="2"/>
  <c r="AT222" i="2"/>
  <c r="BS222" i="2"/>
  <c r="AT116" i="2"/>
  <c r="BS116" i="2"/>
  <c r="AT125" i="2"/>
  <c r="BS125" i="2"/>
  <c r="AT111" i="2"/>
  <c r="BS111" i="2"/>
  <c r="AT238" i="2"/>
  <c r="BS238" i="2"/>
  <c r="AT186" i="2"/>
  <c r="BS186" i="2"/>
  <c r="AT266" i="2"/>
  <c r="BS266" i="2"/>
  <c r="AT260" i="2"/>
  <c r="BS260" i="2"/>
  <c r="AT406" i="2"/>
  <c r="BS406" i="2"/>
  <c r="AT199" i="2"/>
  <c r="BS199" i="2"/>
  <c r="AT293" i="2"/>
  <c r="BS293" i="2"/>
  <c r="AT447" i="2"/>
  <c r="BS447" i="2"/>
  <c r="AT190" i="2"/>
  <c r="BS190" i="2"/>
  <c r="AT295" i="2"/>
  <c r="BS295" i="2"/>
  <c r="AT114" i="2"/>
  <c r="BS114" i="2"/>
  <c r="AT122" i="2"/>
  <c r="BS122" i="2"/>
  <c r="AT127" i="2"/>
  <c r="BS127" i="2"/>
  <c r="AT191" i="2"/>
  <c r="BS191" i="2"/>
  <c r="AT174" i="2"/>
  <c r="BS174" i="2"/>
  <c r="AT175" i="2"/>
  <c r="BS175" i="2"/>
  <c r="AT195" i="2"/>
  <c r="BS195" i="2"/>
  <c r="AT239" i="2"/>
  <c r="BS239" i="2"/>
  <c r="AT188" i="2"/>
  <c r="BS188" i="2"/>
  <c r="AT255" i="2"/>
  <c r="BS255" i="2"/>
  <c r="AT207" i="2"/>
  <c r="BS207" i="2"/>
  <c r="AT248" i="2"/>
  <c r="BS248" i="2"/>
  <c r="AT312" i="2"/>
  <c r="BS312" i="2"/>
  <c r="AT201" i="2"/>
  <c r="BS201" i="2"/>
  <c r="AT356" i="2"/>
  <c r="BS356" i="2"/>
  <c r="AT365" i="2"/>
  <c r="BS365" i="2"/>
  <c r="AT150" i="2"/>
  <c r="BS150" i="2"/>
  <c r="AT353" i="2"/>
  <c r="BS353" i="2"/>
  <c r="AT432" i="2"/>
  <c r="BS432" i="2"/>
  <c r="AT386" i="2"/>
  <c r="BS386" i="2"/>
  <c r="AT217" i="2"/>
  <c r="BS217" i="2"/>
  <c r="AT149" i="2"/>
  <c r="BS149" i="2"/>
  <c r="AT433" i="2"/>
  <c r="BS433" i="2"/>
  <c r="AT392" i="2"/>
  <c r="BS392" i="2"/>
  <c r="AT477" i="2"/>
  <c r="BS477" i="2"/>
  <c r="AT518" i="2"/>
  <c r="BS518" i="2"/>
  <c r="AT543" i="2"/>
  <c r="BS543" i="2"/>
  <c r="AT542" i="2"/>
  <c r="BS542" i="2"/>
  <c r="AT493" i="2"/>
  <c r="BS493" i="2"/>
  <c r="AT486" i="2"/>
  <c r="BS486" i="2"/>
  <c r="AT376" i="2"/>
  <c r="BS376" i="2"/>
  <c r="AT527" i="2"/>
  <c r="BS527" i="2"/>
  <c r="AT232" i="2"/>
  <c r="BS232" i="2"/>
  <c r="AT586" i="2"/>
  <c r="BS586" i="2"/>
  <c r="AT522" i="2"/>
  <c r="BS522" i="2"/>
  <c r="AT364" i="2"/>
  <c r="BS364" i="2"/>
  <c r="AT507" i="2"/>
  <c r="BS507" i="2"/>
  <c r="AT607" i="2"/>
  <c r="BS607" i="2"/>
  <c r="AT574" i="2"/>
  <c r="BS574" i="2"/>
  <c r="AT438" i="2"/>
  <c r="BS438" i="2"/>
  <c r="AT537" i="2"/>
  <c r="BS537" i="2"/>
  <c r="AT494" i="2"/>
  <c r="BS494" i="2"/>
  <c r="AT381" i="2"/>
  <c r="BS381" i="2"/>
  <c r="AT370" i="2"/>
  <c r="BS370" i="2"/>
  <c r="AT572" i="2"/>
  <c r="BS572" i="2"/>
  <c r="AT554" i="2"/>
  <c r="BS554" i="2"/>
  <c r="AT221" i="2"/>
  <c r="BS221" i="2"/>
  <c r="AT107" i="2"/>
  <c r="BS107" i="2"/>
  <c r="AT184" i="2"/>
  <c r="BS184" i="2"/>
  <c r="AT267" i="2"/>
  <c r="BS267" i="2"/>
  <c r="AT340" i="2"/>
  <c r="AT385" i="2"/>
  <c r="BS385" i="2"/>
  <c r="AT357" i="2"/>
  <c r="BS357" i="2"/>
  <c r="AT412" i="2"/>
  <c r="AT581" i="2"/>
  <c r="BS581" i="2"/>
  <c r="AT563" i="2"/>
  <c r="BS563" i="2"/>
  <c r="AT560" i="2"/>
  <c r="BS560" i="2"/>
  <c r="AT379" i="2"/>
  <c r="BS379" i="2"/>
  <c r="AT178" i="2"/>
  <c r="AT108" i="2"/>
  <c r="BS108" i="2"/>
  <c r="AT106" i="2"/>
  <c r="BS106" i="2"/>
  <c r="AT136" i="2"/>
  <c r="BS136" i="2"/>
  <c r="AT212" i="2"/>
  <c r="BS212" i="2"/>
  <c r="AT220" i="2"/>
  <c r="BS220" i="2"/>
  <c r="AT233" i="2"/>
  <c r="BS233" i="2"/>
  <c r="AT314" i="2"/>
  <c r="BS314" i="2"/>
  <c r="AT315" i="2"/>
  <c r="BS315" i="2"/>
  <c r="AT218" i="2"/>
  <c r="BS218" i="2"/>
  <c r="AT304" i="2"/>
  <c r="BS304" i="2"/>
  <c r="AT325" i="2"/>
  <c r="BS325" i="2"/>
  <c r="AT359" i="2"/>
  <c r="BS359" i="2"/>
  <c r="AT297" i="2"/>
  <c r="BS297" i="2"/>
  <c r="AT327" i="2"/>
  <c r="BS327" i="2"/>
  <c r="AT358" i="2"/>
  <c r="BS358" i="2"/>
  <c r="AT400" i="2"/>
  <c r="BS400" i="2"/>
  <c r="AT360" i="2"/>
  <c r="BS360" i="2"/>
  <c r="AT140" i="2"/>
  <c r="BS140" i="2"/>
  <c r="AT418" i="2"/>
  <c r="BS418" i="2"/>
  <c r="AT464" i="2"/>
  <c r="BS464" i="2"/>
  <c r="AT445" i="2"/>
  <c r="BS445" i="2"/>
  <c r="AT428" i="2"/>
  <c r="BS428" i="2"/>
  <c r="AT475" i="2"/>
  <c r="BS475" i="2"/>
  <c r="AT480" i="2"/>
  <c r="BS480" i="2"/>
  <c r="AT476" i="2"/>
  <c r="BS476" i="2"/>
  <c r="AT461" i="2"/>
  <c r="BS461" i="2"/>
  <c r="AT550" i="2"/>
  <c r="BS550" i="2"/>
  <c r="AT354" i="2"/>
  <c r="BS354" i="2"/>
  <c r="AT454" i="2"/>
  <c r="BS454" i="2"/>
  <c r="AT338" i="2"/>
  <c r="BS338" i="2"/>
  <c r="AT382" i="2"/>
  <c r="BS382" i="2"/>
  <c r="AT526" i="2"/>
  <c r="BS526" i="2"/>
  <c r="AT612" i="2"/>
  <c r="BS612" i="2"/>
  <c r="AT555" i="2"/>
  <c r="AT585" i="2"/>
  <c r="BS585" i="2"/>
  <c r="AT277" i="2"/>
  <c r="BS277" i="2"/>
  <c r="AT462" i="2"/>
  <c r="BS462" i="2"/>
  <c r="AT556" i="2"/>
  <c r="BS556" i="2"/>
  <c r="AT604" i="2"/>
  <c r="BS604" i="2"/>
  <c r="AT409" i="2"/>
  <c r="BS409" i="2"/>
  <c r="AT449" i="2"/>
  <c r="BS449" i="2"/>
  <c r="AT591" i="2"/>
  <c r="BS591" i="2"/>
  <c r="AT465" i="2"/>
  <c r="BS465" i="2"/>
  <c r="AT610" i="2"/>
  <c r="BS610" i="2"/>
  <c r="AT197" i="2"/>
  <c r="BS197" i="2"/>
  <c r="AT573" i="2"/>
  <c r="AT473" i="2"/>
  <c r="BS473" i="2"/>
  <c r="AT500" i="2"/>
  <c r="BS500" i="2"/>
  <c r="AT115" i="2"/>
  <c r="BS115" i="2"/>
  <c r="AT123" i="2"/>
  <c r="BS123" i="2"/>
  <c r="AT176" i="2"/>
  <c r="BS176" i="2"/>
  <c r="AT146" i="2"/>
  <c r="BS146" i="2"/>
  <c r="AT249" i="2"/>
  <c r="BS249" i="2"/>
  <c r="AT419" i="2"/>
  <c r="BS419" i="2"/>
  <c r="AT208" i="2"/>
  <c r="BS208" i="2"/>
  <c r="AT455" i="2"/>
  <c r="BS455" i="2"/>
  <c r="AT536" i="2"/>
  <c r="BS536" i="2"/>
  <c r="AT391" i="2"/>
  <c r="BS391" i="2"/>
  <c r="AT516" i="2"/>
  <c r="BS516" i="2"/>
  <c r="AT599" i="2"/>
  <c r="BS599" i="2"/>
  <c r="AT544" i="2"/>
  <c r="BS544" i="2"/>
  <c r="AT584" i="2"/>
  <c r="BS584" i="2"/>
  <c r="AT410" i="2"/>
  <c r="BS410" i="2"/>
  <c r="AT118" i="2"/>
  <c r="BS118" i="2"/>
  <c r="AT155" i="2"/>
  <c r="BS155" i="2"/>
  <c r="AT603" i="2"/>
  <c r="BS603" i="2"/>
  <c r="AT596" i="2"/>
  <c r="BS596" i="2"/>
  <c r="AT551" i="2"/>
  <c r="BS551" i="2"/>
  <c r="AT335" i="2"/>
  <c r="BS335" i="2"/>
  <c r="AT561" i="2"/>
  <c r="BS561" i="2"/>
  <c r="AT460" i="2"/>
  <c r="BS460" i="2"/>
  <c r="AT427" i="2"/>
  <c r="BS427" i="2"/>
  <c r="AT119" i="2"/>
  <c r="BS119" i="2"/>
  <c r="AT128" i="2"/>
  <c r="BS128" i="2"/>
  <c r="AT152" i="2"/>
  <c r="BS152" i="2"/>
  <c r="AT145" i="2"/>
  <c r="BS145" i="2"/>
  <c r="AT182" i="2"/>
  <c r="BS182" i="2"/>
  <c r="AT234" i="2"/>
  <c r="BS234" i="2"/>
  <c r="AT189" i="2"/>
  <c r="BS189" i="2"/>
  <c r="AT226" i="2"/>
  <c r="BS226" i="2"/>
  <c r="AT299" i="2"/>
  <c r="BS299" i="2"/>
  <c r="AT268" i="2"/>
  <c r="BS268" i="2"/>
  <c r="AT284" i="2"/>
  <c r="BS284" i="2"/>
  <c r="AT323" i="2"/>
  <c r="BS323" i="2"/>
  <c r="AT307" i="2"/>
  <c r="BS307" i="2"/>
  <c r="AT332" i="2"/>
  <c r="BS332" i="2"/>
  <c r="AP401" i="2"/>
  <c r="AT431" i="2"/>
  <c r="BS431" i="2"/>
  <c r="AT303" i="2"/>
  <c r="BS303" i="2"/>
  <c r="AT278" i="2"/>
  <c r="BS278" i="2"/>
  <c r="AT262" i="2"/>
  <c r="BS262" i="2"/>
  <c r="AT390" i="2"/>
  <c r="BS390" i="2"/>
  <c r="AT181" i="2"/>
  <c r="BS181" i="2"/>
  <c r="AT344" i="2"/>
  <c r="BS344" i="2"/>
  <c r="AT405" i="2"/>
  <c r="BS405" i="2"/>
  <c r="AT308" i="2"/>
  <c r="BS308" i="2"/>
  <c r="AT611" i="2"/>
  <c r="BS611" i="2"/>
  <c r="AT216" i="2"/>
  <c r="BS216" i="2"/>
  <c r="AT380" i="2"/>
  <c r="BS380" i="2"/>
  <c r="AT109" i="2"/>
  <c r="BS109" i="2"/>
  <c r="AT170" i="2"/>
  <c r="BS170" i="2"/>
  <c r="AT227" i="2"/>
  <c r="BS227" i="2"/>
  <c r="AT281" i="2"/>
  <c r="BS281" i="2"/>
  <c r="AT282" i="2"/>
  <c r="BS282" i="2"/>
  <c r="AT375" i="2"/>
  <c r="BS375" i="2"/>
  <c r="AT329" i="2"/>
  <c r="BS329" i="2"/>
  <c r="AT324" i="2"/>
  <c r="BS324" i="2"/>
  <c r="AT261" i="2"/>
  <c r="BS261" i="2"/>
  <c r="AT163" i="2"/>
  <c r="BS163" i="2"/>
  <c r="AT422" i="2"/>
  <c r="BS422" i="2"/>
  <c r="AT210" i="2"/>
  <c r="BS210" i="2"/>
  <c r="AT426" i="2"/>
  <c r="BS426" i="2"/>
  <c r="AT482" i="2"/>
  <c r="BS482" i="2"/>
  <c r="AT322" i="2"/>
  <c r="BS322" i="2"/>
  <c r="AT171" i="2"/>
  <c r="BS171" i="2"/>
  <c r="AT452" i="2"/>
  <c r="BS452" i="2"/>
  <c r="AT474" i="2"/>
  <c r="BS474" i="2"/>
  <c r="AT318" i="2"/>
  <c r="BS318" i="2"/>
  <c r="AT316" i="2"/>
  <c r="BS316" i="2"/>
  <c r="AT541" i="2"/>
  <c r="BS541" i="2"/>
  <c r="AT520" i="2"/>
  <c r="BS520" i="2"/>
  <c r="AT540" i="2"/>
  <c r="BS540" i="2"/>
  <c r="AT545" i="2"/>
  <c r="BS545" i="2"/>
  <c r="AT496" i="2"/>
  <c r="AT294" i="2"/>
  <c r="BS294" i="2"/>
  <c r="AT524" i="2"/>
  <c r="BS524" i="2"/>
  <c r="AT515" i="2"/>
  <c r="BS515" i="2"/>
  <c r="AT225" i="2"/>
  <c r="BS225" i="2"/>
  <c r="AT613" i="2"/>
  <c r="BS613" i="2"/>
  <c r="AT583" i="2"/>
  <c r="BS583" i="2"/>
  <c r="AT397" i="2"/>
  <c r="BS397" i="2"/>
  <c r="AT566" i="2"/>
  <c r="BS566" i="2"/>
  <c r="AT614" i="2"/>
  <c r="BS614" i="2"/>
  <c r="AT166" i="2"/>
  <c r="BS166" i="2"/>
  <c r="AT546" i="2"/>
  <c r="BS546" i="2"/>
  <c r="AT200" i="2"/>
  <c r="BS200" i="2"/>
  <c r="AT148" i="2"/>
  <c r="BS148" i="2"/>
  <c r="AT605" i="2"/>
  <c r="BS605" i="2"/>
  <c r="AT535" i="2"/>
  <c r="BS535" i="2"/>
  <c r="AT557" i="2"/>
  <c r="BS557" i="2"/>
  <c r="AT120" i="2"/>
  <c r="BS120" i="2"/>
  <c r="AT173" i="2"/>
  <c r="BS173" i="2"/>
  <c r="AT192" i="2"/>
  <c r="BS192" i="2"/>
  <c r="AT194" i="2"/>
  <c r="BS194" i="2"/>
  <c r="AT205" i="2"/>
  <c r="BS205" i="2"/>
  <c r="AT235" i="2"/>
  <c r="BS235" i="2"/>
  <c r="AT209" i="2"/>
  <c r="BS209" i="2"/>
  <c r="AT298" i="2"/>
  <c r="BS298" i="2"/>
  <c r="AT302" i="2"/>
  <c r="BS302" i="2"/>
  <c r="AT272" i="2"/>
  <c r="BS272" i="2"/>
  <c r="AT292" i="2"/>
  <c r="BS292" i="2"/>
  <c r="AT374" i="2"/>
  <c r="BS374" i="2"/>
  <c r="AT435" i="2"/>
  <c r="BS435" i="2"/>
  <c r="AT404" i="2"/>
  <c r="BS404" i="2"/>
  <c r="AT187" i="2"/>
  <c r="BS187" i="2"/>
  <c r="AT333" i="2"/>
  <c r="BS333" i="2"/>
  <c r="AT479" i="2"/>
  <c r="BS479" i="2"/>
  <c r="AT343" i="2"/>
  <c r="BS343" i="2"/>
  <c r="AT424" i="2"/>
  <c r="BS424" i="2"/>
  <c r="AT196" i="2"/>
  <c r="BS196" i="2"/>
  <c r="AT342" i="2"/>
  <c r="BS342" i="2"/>
  <c r="AT441" i="2"/>
  <c r="BS441" i="2"/>
  <c r="AT219" i="2"/>
  <c r="BS219" i="2"/>
  <c r="AT488" i="2"/>
  <c r="BS488" i="2"/>
  <c r="AT490" i="2"/>
  <c r="BS490" i="2"/>
  <c r="AT517" i="2"/>
  <c r="BS517" i="2"/>
  <c r="AT564" i="2"/>
  <c r="BS564" i="2"/>
  <c r="AT608" i="2"/>
  <c r="BS608" i="2"/>
  <c r="AT423" i="2"/>
  <c r="BS423" i="2"/>
  <c r="AT495" i="2"/>
  <c r="BS495" i="2"/>
  <c r="AT568" i="2"/>
  <c r="BS568" i="2"/>
  <c r="AT478" i="2"/>
  <c r="BS478" i="2"/>
  <c r="AT589" i="2"/>
  <c r="BS589" i="2"/>
  <c r="AT367" i="2"/>
  <c r="BS367" i="2"/>
  <c r="AT398" i="2"/>
  <c r="BS398" i="2"/>
  <c r="AT593" i="2"/>
  <c r="BS593" i="2"/>
  <c r="AT440" i="2"/>
  <c r="BS440" i="2"/>
  <c r="AT458" i="2"/>
  <c r="BS458" i="2"/>
  <c r="AT280" i="2"/>
  <c r="BS280" i="2"/>
  <c r="AT606" i="2"/>
  <c r="BS606" i="2"/>
  <c r="AT124" i="2"/>
  <c r="AT193" i="2"/>
  <c r="BS193" i="2"/>
  <c r="AT242" i="2"/>
  <c r="BS242" i="2"/>
  <c r="AT253" i="2"/>
  <c r="BS253" i="2"/>
  <c r="AT244" i="2"/>
  <c r="BS244" i="2"/>
  <c r="AT290" i="2"/>
  <c r="BS290" i="2"/>
  <c r="AT172" i="2"/>
  <c r="AT165" i="2"/>
  <c r="BS165" i="2"/>
  <c r="AT320" i="2"/>
  <c r="BS320" i="2"/>
  <c r="AT350" i="2"/>
  <c r="BS350" i="2"/>
  <c r="AT326" i="2"/>
  <c r="BS326" i="2"/>
  <c r="AT183" i="2"/>
  <c r="BS183" i="2"/>
  <c r="AT169" i="2"/>
  <c r="BS169" i="2"/>
  <c r="AT157" i="2"/>
  <c r="BS157" i="2"/>
  <c r="AT300" i="2"/>
  <c r="BS300" i="2"/>
  <c r="AT142" i="2"/>
  <c r="BS142" i="2"/>
  <c r="AT362" i="2"/>
  <c r="BS362" i="2"/>
  <c r="AT483" i="2"/>
  <c r="BS483" i="2"/>
  <c r="AT355" i="2"/>
  <c r="BS355" i="2"/>
  <c r="AT466" i="2"/>
  <c r="BS466" i="2"/>
  <c r="AT446" i="2"/>
  <c r="BS446" i="2"/>
  <c r="AT444" i="2"/>
  <c r="BS444" i="2"/>
  <c r="AT215" i="2"/>
  <c r="BS215" i="2"/>
  <c r="AT159" i="2"/>
  <c r="BS159" i="2"/>
  <c r="AT448" i="2"/>
  <c r="AT439" i="2"/>
  <c r="BS439" i="2"/>
  <c r="AT469" i="2"/>
  <c r="BS469" i="2"/>
  <c r="AT317" i="2"/>
  <c r="BS317" i="2"/>
  <c r="AT502" i="2"/>
  <c r="AT223" i="2"/>
  <c r="BS223" i="2"/>
  <c r="AT598" i="2"/>
  <c r="BS598" i="2"/>
  <c r="AT602" i="2"/>
  <c r="BS602" i="2"/>
  <c r="AT567" i="2"/>
  <c r="BS567" i="2"/>
  <c r="AT615" i="2"/>
  <c r="BS615" i="2"/>
  <c r="AT534" i="2"/>
  <c r="BS534" i="2"/>
  <c r="AT363" i="2"/>
  <c r="BS363" i="2"/>
  <c r="AT594" i="2"/>
  <c r="BS594" i="2"/>
  <c r="AT595" i="2"/>
  <c r="BS595" i="2"/>
  <c r="AT470" i="2"/>
  <c r="BS470" i="2"/>
  <c r="AT508" i="2"/>
  <c r="BS508" i="2"/>
  <c r="AT575" i="2"/>
  <c r="BS575" i="2"/>
  <c r="AT578" i="2"/>
  <c r="BS578" i="2"/>
  <c r="AT471" i="2"/>
  <c r="BS471" i="2"/>
  <c r="AT453" i="2"/>
  <c r="BS453" i="2"/>
  <c r="AT579" i="2"/>
  <c r="BS579" i="2"/>
  <c r="AT160" i="2"/>
  <c r="BS160" i="2"/>
  <c r="AT110" i="2"/>
  <c r="BS110" i="2"/>
  <c r="AT113" i="2"/>
  <c r="BS113" i="2"/>
  <c r="AT112" i="2"/>
  <c r="BS112" i="2"/>
  <c r="AT121" i="2"/>
  <c r="BS121" i="2"/>
  <c r="AT126" i="2"/>
  <c r="BS126" i="2"/>
  <c r="AT129" i="2"/>
  <c r="BS129" i="2"/>
  <c r="AT143" i="2"/>
  <c r="BS143" i="2"/>
  <c r="AT144" i="2"/>
  <c r="BS144" i="2"/>
  <c r="AT147" i="2"/>
  <c r="BS147" i="2"/>
  <c r="AT164" i="2"/>
  <c r="BS164" i="2"/>
  <c r="AT177" i="2"/>
  <c r="BS177" i="2"/>
  <c r="AT156" i="2"/>
  <c r="BS156" i="2"/>
  <c r="AT254" i="2"/>
  <c r="BS254" i="2"/>
  <c r="AT206" i="2"/>
  <c r="BS206" i="2"/>
  <c r="AT236" i="2"/>
  <c r="BS236" i="2"/>
  <c r="AT285" i="2"/>
  <c r="BS285" i="2"/>
  <c r="AT286" i="2"/>
  <c r="BS286" i="2"/>
  <c r="AT313" i="2"/>
  <c r="BS313" i="2"/>
  <c r="AT283" i="2"/>
  <c r="BS283" i="2"/>
  <c r="AT309" i="2"/>
  <c r="BS309" i="2"/>
  <c r="AT305" i="2"/>
  <c r="BS305" i="2"/>
  <c r="AT347" i="2"/>
  <c r="BS347" i="2"/>
  <c r="AT368" i="2"/>
  <c r="BS368" i="2"/>
  <c r="AT153" i="2"/>
  <c r="BS153" i="2"/>
  <c r="AT387" i="2"/>
  <c r="BS387" i="2"/>
  <c r="AT434" i="2"/>
  <c r="BS434" i="2"/>
  <c r="AT334" i="2"/>
  <c r="AT417" i="2"/>
  <c r="BS417" i="2"/>
  <c r="AT319" i="2"/>
  <c r="BS319" i="2"/>
  <c r="AT408" i="2"/>
  <c r="BS408" i="2"/>
  <c r="AT345" i="2"/>
  <c r="BS345" i="2"/>
  <c r="AT331" i="2"/>
  <c r="BS331" i="2"/>
  <c r="AT467" i="2"/>
  <c r="BS467" i="2"/>
  <c r="AT481" i="2"/>
  <c r="BS481" i="2"/>
  <c r="AT151" i="2"/>
  <c r="BS151" i="2"/>
  <c r="AT519" i="2"/>
  <c r="BS519" i="2"/>
  <c r="AT336" i="2"/>
  <c r="BS336" i="2"/>
  <c r="AT548" i="2"/>
  <c r="BS548" i="2"/>
  <c r="AT521" i="2"/>
  <c r="BS521" i="2"/>
  <c r="AT472" i="2"/>
  <c r="AT306" i="2"/>
  <c r="BS306" i="2"/>
  <c r="AT582" i="2"/>
  <c r="BS582" i="2"/>
  <c r="AT399" i="2"/>
  <c r="BS399" i="2"/>
  <c r="AT569" i="2"/>
  <c r="BS569" i="2"/>
  <c r="AT570" i="2"/>
  <c r="BS570" i="2"/>
  <c r="AT523" i="2"/>
  <c r="BS523" i="2"/>
  <c r="AT361" i="2"/>
  <c r="BS361" i="2"/>
  <c r="AT411" i="2"/>
  <c r="BS411" i="2"/>
  <c r="AT436" i="2"/>
  <c r="BS436" i="2"/>
  <c r="AT512" i="2"/>
  <c r="AT310" i="2"/>
  <c r="BS310" i="2"/>
  <c r="AT468" i="2"/>
  <c r="BS468" i="2"/>
  <c r="AT497" i="2"/>
  <c r="AT203" i="2"/>
  <c r="AS372" i="2"/>
  <c r="AS373" i="2" s="1"/>
  <c r="AR373" i="2" s="1"/>
  <c r="AT371" i="2"/>
  <c r="AS204" i="2"/>
  <c r="AR204" i="2" s="1"/>
  <c r="AT204" i="2" s="1"/>
  <c r="AP311" i="2"/>
  <c r="AT341" i="2"/>
  <c r="AT383" i="2"/>
  <c r="AR257" i="2"/>
  <c r="AT257" i="2" s="1"/>
  <c r="AS258" i="2"/>
  <c r="AR258" i="2" s="1"/>
  <c r="AS384" i="2"/>
  <c r="AR384" i="2" s="1"/>
  <c r="AT179" i="2"/>
  <c r="AP185" i="2"/>
  <c r="AT394" i="2"/>
  <c r="AP503" i="2"/>
  <c r="AQ239" i="2"/>
  <c r="AO240" i="2" s="1"/>
  <c r="AQ240" i="2" s="1"/>
  <c r="AQ227" i="2"/>
  <c r="AO228" i="2" s="1"/>
  <c r="AP137" i="2"/>
  <c r="AR263" i="2"/>
  <c r="AT263" i="2" s="1"/>
  <c r="AS264" i="2"/>
  <c r="AP413" i="2"/>
  <c r="AR503" i="2"/>
  <c r="AS504" i="2"/>
  <c r="AR401" i="2"/>
  <c r="AS402" i="2"/>
  <c r="AR402" i="2" s="1"/>
  <c r="AT402" i="2" s="1"/>
  <c r="AR413" i="2"/>
  <c r="AS414" i="2"/>
  <c r="AR395" i="2"/>
  <c r="AS396" i="2"/>
  <c r="AR396" i="2" s="1"/>
  <c r="AR377" i="2"/>
  <c r="AT377" i="2" s="1"/>
  <c r="AS378" i="2"/>
  <c r="AR378" i="2" s="1"/>
  <c r="AP509" i="2"/>
  <c r="AP504" i="2"/>
  <c r="AP491" i="2"/>
  <c r="AQ467" i="2"/>
  <c r="AQ455" i="2"/>
  <c r="AP396" i="2"/>
  <c r="AP395" i="2"/>
  <c r="AQ341" i="2"/>
  <c r="AQ505" i="2"/>
  <c r="AO506" i="2" s="1"/>
  <c r="AP505" i="2"/>
  <c r="AP415" i="2"/>
  <c r="AQ415" i="2"/>
  <c r="AO416" i="2" s="1"/>
  <c r="AP414" i="2"/>
  <c r="AQ402" i="2"/>
  <c r="AP384" i="2"/>
  <c r="AQ378" i="2"/>
  <c r="AP378" i="2"/>
  <c r="AQ373" i="2"/>
  <c r="AP373" i="2"/>
  <c r="AP372" i="2"/>
  <c r="AP270" i="2"/>
  <c r="AQ270" i="2"/>
  <c r="AO271" i="2" s="1"/>
  <c r="AP269" i="2"/>
  <c r="AQ265" i="2"/>
  <c r="AP265" i="2"/>
  <c r="AP264" i="2"/>
  <c r="AP252" i="2"/>
  <c r="AR251" i="2"/>
  <c r="AT251" i="2" s="1"/>
  <c r="AS252" i="2"/>
  <c r="AR252" i="2" s="1"/>
  <c r="AQ246" i="2"/>
  <c r="AO247" i="2" s="1"/>
  <c r="AP246" i="2"/>
  <c r="AP245" i="2"/>
  <c r="AR167" i="2"/>
  <c r="AT167" i="2" s="1"/>
  <c r="AS168" i="2"/>
  <c r="AR168" i="2" s="1"/>
  <c r="AT168" i="2" s="1"/>
  <c r="AQ168" i="2"/>
  <c r="AQ179" i="2"/>
  <c r="AO180" i="2" s="1"/>
  <c r="AP180" i="2" s="1"/>
  <c r="AS180" i="2"/>
  <c r="AR180" i="2" s="1"/>
  <c r="AP161" i="2"/>
  <c r="V100" i="2"/>
  <c r="V94" i="2"/>
  <c r="V88" i="2"/>
  <c r="V82" i="2"/>
  <c r="V76" i="2"/>
  <c r="V70" i="2"/>
  <c r="V64" i="2"/>
  <c r="V58" i="2"/>
  <c r="V52" i="2"/>
  <c r="V46" i="2"/>
  <c r="V40" i="2"/>
  <c r="V34" i="2"/>
  <c r="V28" i="2"/>
  <c r="V10" i="2"/>
  <c r="V16" i="2"/>
  <c r="V22" i="2"/>
  <c r="AK104" i="2"/>
  <c r="AH104" i="2"/>
  <c r="AK98" i="2"/>
  <c r="AH98" i="2"/>
  <c r="AK92" i="2"/>
  <c r="AH92" i="2"/>
  <c r="AK86" i="2"/>
  <c r="AH86" i="2"/>
  <c r="AK80" i="2"/>
  <c r="AH80" i="2"/>
  <c r="AK74" i="2"/>
  <c r="AH74" i="2"/>
  <c r="AK68" i="2"/>
  <c r="AH68" i="2"/>
  <c r="AK62" i="2"/>
  <c r="AH62" i="2"/>
  <c r="AK56" i="2"/>
  <c r="AH56" i="2"/>
  <c r="AK50" i="2"/>
  <c r="AH50" i="2"/>
  <c r="AK44" i="2"/>
  <c r="AH44" i="2"/>
  <c r="AK38" i="2"/>
  <c r="AH38" i="2"/>
  <c r="AK32" i="2"/>
  <c r="AH32" i="2"/>
  <c r="AK26" i="2"/>
  <c r="AH26" i="2"/>
  <c r="AK20" i="2"/>
  <c r="AH20" i="2"/>
  <c r="AK14" i="2"/>
  <c r="AH14" i="2"/>
  <c r="BG116" i="21" l="1"/>
  <c r="Q20" i="21"/>
  <c r="BS275" i="2"/>
  <c r="BU52" i="21"/>
  <c r="AI20" i="21"/>
  <c r="Y148" i="21"/>
  <c r="U84" i="21"/>
  <c r="BA20" i="21"/>
  <c r="AM84" i="21"/>
  <c r="AQ148" i="21"/>
  <c r="CK20" i="21"/>
  <c r="BS20" i="21"/>
  <c r="CM52" i="21"/>
  <c r="BW84" i="21"/>
  <c r="BY116" i="21"/>
  <c r="BI148" i="21"/>
  <c r="AT275" i="2"/>
  <c r="S52" i="21"/>
  <c r="BE84" i="21"/>
  <c r="AO116" i="21"/>
  <c r="AK52" i="21"/>
  <c r="BC52" i="21"/>
  <c r="CO84" i="21"/>
  <c r="W116" i="21"/>
  <c r="CQ116" i="21"/>
  <c r="AP258" i="2"/>
  <c r="Z147" i="21" s="1"/>
  <c r="CE131" i="21"/>
  <c r="CG64" i="21"/>
  <c r="BG34" i="21"/>
  <c r="AU32" i="21"/>
  <c r="CB148" i="21"/>
  <c r="BK98" i="21"/>
  <c r="BS128" i="21"/>
  <c r="Y61" i="21"/>
  <c r="CE32" i="21"/>
  <c r="AG96" i="21"/>
  <c r="S160" i="21"/>
  <c r="AE64" i="21"/>
  <c r="CI96" i="21"/>
  <c r="BC160" i="21"/>
  <c r="K32" i="21"/>
  <c r="BO64" i="21"/>
  <c r="AI128" i="21"/>
  <c r="CM160" i="21"/>
  <c r="AR228" i="2"/>
  <c r="BY34" i="21"/>
  <c r="AQ66" i="21"/>
  <c r="CU98" i="21"/>
  <c r="AW163" i="21"/>
  <c r="AS98" i="21"/>
  <c r="M163" i="21"/>
  <c r="AT533" i="2"/>
  <c r="AO34" i="21"/>
  <c r="CA66" i="21"/>
  <c r="AC131" i="21"/>
  <c r="CG163" i="21"/>
  <c r="BS533" i="2"/>
  <c r="CQ34" i="21"/>
  <c r="BI66" i="21"/>
  <c r="AA98" i="21"/>
  <c r="K131" i="21"/>
  <c r="BM131" i="21"/>
  <c r="BO163" i="21"/>
  <c r="AC32" i="21"/>
  <c r="BM32" i="21"/>
  <c r="O96" i="21"/>
  <c r="BQ96" i="21"/>
  <c r="BA128" i="21"/>
  <c r="AK160" i="21"/>
  <c r="BS485" i="2"/>
  <c r="AT485" i="2"/>
  <c r="W34" i="21"/>
  <c r="Y66" i="21"/>
  <c r="CS66" i="21"/>
  <c r="CC98" i="21"/>
  <c r="AU131" i="21"/>
  <c r="AW64" i="21"/>
  <c r="M64" i="21"/>
  <c r="AY96" i="21"/>
  <c r="Q128" i="21"/>
  <c r="CK128" i="21"/>
  <c r="CL20" i="21"/>
  <c r="BD52" i="21"/>
  <c r="X116" i="21"/>
  <c r="CT148" i="21"/>
  <c r="BY29" i="21"/>
  <c r="AU126" i="21"/>
  <c r="BK93" i="21"/>
  <c r="M158" i="21"/>
  <c r="BO158" i="21"/>
  <c r="R20" i="21"/>
  <c r="AJ20" i="21"/>
  <c r="V84" i="21"/>
  <c r="BZ116" i="21"/>
  <c r="BB20" i="21"/>
  <c r="AN84" i="21"/>
  <c r="Z148" i="21"/>
  <c r="CN52" i="21"/>
  <c r="AS271" i="2"/>
  <c r="AR271" i="2" s="1"/>
  <c r="BT20" i="21"/>
  <c r="CP84" i="21"/>
  <c r="CR116" i="21"/>
  <c r="T52" i="21"/>
  <c r="BF84" i="21"/>
  <c r="AR148" i="21"/>
  <c r="BS276" i="2"/>
  <c r="AT276" i="2"/>
  <c r="BV52" i="21"/>
  <c r="BX84" i="21"/>
  <c r="BJ148" i="21"/>
  <c r="BH116" i="21"/>
  <c r="AL52" i="21"/>
  <c r="AP116" i="21"/>
  <c r="AA93" i="21"/>
  <c r="K126" i="21"/>
  <c r="AE158" i="21"/>
  <c r="CQ29" i="21"/>
  <c r="BI61" i="21"/>
  <c r="BM126" i="21"/>
  <c r="CG158" i="21"/>
  <c r="W29" i="21"/>
  <c r="CA61" i="21"/>
  <c r="CC93" i="21"/>
  <c r="BS443" i="2"/>
  <c r="AT443" i="2"/>
  <c r="AQ61" i="21"/>
  <c r="CS61" i="21"/>
  <c r="CU93" i="21"/>
  <c r="AO29" i="21"/>
  <c r="AS93" i="21"/>
  <c r="CE126" i="21"/>
  <c r="BG29" i="21"/>
  <c r="AC126" i="21"/>
  <c r="BS168" i="2"/>
  <c r="AS247" i="2"/>
  <c r="AR247" i="2" s="1"/>
  <c r="AT401" i="2"/>
  <c r="AR372" i="2"/>
  <c r="CH154" i="21" s="1"/>
  <c r="BS270" i="2"/>
  <c r="CN148" i="21"/>
  <c r="BV148" i="21"/>
  <c r="AL148" i="21"/>
  <c r="T148" i="21"/>
  <c r="CL116" i="21"/>
  <c r="BD148" i="21"/>
  <c r="BT116" i="21"/>
  <c r="BB116" i="21"/>
  <c r="AJ116" i="21"/>
  <c r="R116" i="21"/>
  <c r="CJ84" i="21"/>
  <c r="BR84" i="21"/>
  <c r="AH84" i="21"/>
  <c r="AZ84" i="21"/>
  <c r="P84" i="21"/>
  <c r="CH52" i="21"/>
  <c r="BP52" i="21"/>
  <c r="AX52" i="21"/>
  <c r="AF52" i="21"/>
  <c r="CF20" i="21"/>
  <c r="BN20" i="21"/>
  <c r="N52" i="21"/>
  <c r="L20" i="21"/>
  <c r="AD20" i="21"/>
  <c r="AV20" i="21"/>
  <c r="AW58" i="21"/>
  <c r="Q122" i="21"/>
  <c r="BU154" i="21"/>
  <c r="AI14" i="21"/>
  <c r="U78" i="21"/>
  <c r="BY110" i="21"/>
  <c r="BB14" i="21"/>
  <c r="V78" i="21"/>
  <c r="CR110" i="21"/>
  <c r="AJ16" i="21"/>
  <c r="BV48" i="21"/>
  <c r="BH112" i="21"/>
  <c r="AE51" i="21"/>
  <c r="CI83" i="21"/>
  <c r="BC147" i="21"/>
  <c r="AI19" i="21"/>
  <c r="BC51" i="21"/>
  <c r="AO115" i="21"/>
  <c r="CS147" i="21"/>
  <c r="AQ51" i="21"/>
  <c r="CU83" i="21"/>
  <c r="AW148" i="21"/>
  <c r="CL27" i="21"/>
  <c r="BH123" i="21"/>
  <c r="AR155" i="21"/>
  <c r="AR147" i="21"/>
  <c r="V83" i="21"/>
  <c r="BB19" i="21"/>
  <c r="CN155" i="21"/>
  <c r="BV155" i="21"/>
  <c r="BD155" i="21"/>
  <c r="AL155" i="21"/>
  <c r="T155" i="21"/>
  <c r="BT123" i="21"/>
  <c r="CL123" i="21"/>
  <c r="BB123" i="21"/>
  <c r="AJ123" i="21"/>
  <c r="R123" i="21"/>
  <c r="BR91" i="21"/>
  <c r="AH91" i="21"/>
  <c r="P91" i="21"/>
  <c r="CJ91" i="21"/>
  <c r="AZ91" i="21"/>
  <c r="BP59" i="21"/>
  <c r="AX59" i="21"/>
  <c r="AF59" i="21"/>
  <c r="CH59" i="21"/>
  <c r="N59" i="21"/>
  <c r="CF27" i="21"/>
  <c r="L27" i="21"/>
  <c r="AD27" i="21"/>
  <c r="AV27" i="21"/>
  <c r="BN27" i="21"/>
  <c r="CM161" i="21"/>
  <c r="BU161" i="21"/>
  <c r="BC161" i="21"/>
  <c r="AK161" i="21"/>
  <c r="S161" i="21"/>
  <c r="BS129" i="21"/>
  <c r="BA129" i="21"/>
  <c r="CK129" i="21"/>
  <c r="AI129" i="21"/>
  <c r="Q129" i="21"/>
  <c r="CI97" i="21"/>
  <c r="BQ97" i="21"/>
  <c r="AY97" i="21"/>
  <c r="AG97" i="21"/>
  <c r="CG65" i="21"/>
  <c r="M65" i="21"/>
  <c r="AE65" i="21"/>
  <c r="BO65" i="21"/>
  <c r="AW65" i="21"/>
  <c r="CE33" i="21"/>
  <c r="O97" i="21"/>
  <c r="BM33" i="21"/>
  <c r="AC33" i="21"/>
  <c r="AU33" i="21"/>
  <c r="K33" i="21"/>
  <c r="CG147" i="21"/>
  <c r="BO147" i="21"/>
  <c r="AE147" i="21"/>
  <c r="AW147" i="21"/>
  <c r="M147" i="21"/>
  <c r="CE115" i="21"/>
  <c r="BM115" i="21"/>
  <c r="AU115" i="21"/>
  <c r="AC115" i="21"/>
  <c r="K115" i="21"/>
  <c r="CU82" i="21"/>
  <c r="BK82" i="21"/>
  <c r="AS82" i="21"/>
  <c r="AA82" i="21"/>
  <c r="CC82" i="21"/>
  <c r="CA50" i="21"/>
  <c r="CS50" i="21"/>
  <c r="AQ50" i="21"/>
  <c r="Y50" i="21"/>
  <c r="BI50" i="21"/>
  <c r="CQ18" i="21"/>
  <c r="BG18" i="21"/>
  <c r="W18" i="21"/>
  <c r="AO18" i="21"/>
  <c r="BY18" i="21"/>
  <c r="CS143" i="21"/>
  <c r="CA143" i="21"/>
  <c r="BI143" i="21"/>
  <c r="AQ143" i="21"/>
  <c r="Y143" i="21"/>
  <c r="BY111" i="21"/>
  <c r="CQ111" i="21"/>
  <c r="BG111" i="21"/>
  <c r="AO111" i="21"/>
  <c r="W111" i="21"/>
  <c r="CO79" i="21"/>
  <c r="BW79" i="21"/>
  <c r="BE79" i="21"/>
  <c r="AM79" i="21"/>
  <c r="BU47" i="21"/>
  <c r="U79" i="21"/>
  <c r="BC47" i="21"/>
  <c r="CM47" i="21"/>
  <c r="AK47" i="21"/>
  <c r="S47" i="21"/>
  <c r="CK15" i="21"/>
  <c r="BA15" i="21"/>
  <c r="AI15" i="21"/>
  <c r="Q15" i="21"/>
  <c r="BS15" i="21"/>
  <c r="BS246" i="2"/>
  <c r="CH147" i="21"/>
  <c r="AX147" i="21"/>
  <c r="BP147" i="21"/>
  <c r="AF147" i="21"/>
  <c r="CF115" i="21"/>
  <c r="N147" i="21"/>
  <c r="AV115" i="21"/>
  <c r="AD115" i="21"/>
  <c r="BN115" i="21"/>
  <c r="L115" i="21"/>
  <c r="BL83" i="21"/>
  <c r="CD83" i="21"/>
  <c r="AT83" i="21"/>
  <c r="AB83" i="21"/>
  <c r="CT50" i="21"/>
  <c r="CB50" i="21"/>
  <c r="J83" i="21"/>
  <c r="BJ50" i="21"/>
  <c r="AR50" i="21"/>
  <c r="Z50" i="21"/>
  <c r="BZ18" i="21"/>
  <c r="CR18" i="21"/>
  <c r="BH18" i="21"/>
  <c r="X18" i="21"/>
  <c r="AP18" i="21"/>
  <c r="CS160" i="21"/>
  <c r="CA160" i="21"/>
  <c r="BI160" i="21"/>
  <c r="Y160" i="21"/>
  <c r="AQ160" i="21"/>
  <c r="BY128" i="21"/>
  <c r="BG128" i="21"/>
  <c r="CQ128" i="21"/>
  <c r="AO128" i="21"/>
  <c r="W128" i="21"/>
  <c r="CO96" i="21"/>
  <c r="BE96" i="21"/>
  <c r="AM96" i="21"/>
  <c r="U96" i="21"/>
  <c r="BW96" i="21"/>
  <c r="CM64" i="21"/>
  <c r="BU64" i="21"/>
  <c r="S64" i="21"/>
  <c r="BC64" i="21"/>
  <c r="AK64" i="21"/>
  <c r="CK32" i="21"/>
  <c r="BA32" i="21"/>
  <c r="AI32" i="21"/>
  <c r="Q32" i="21"/>
  <c r="BS32" i="21"/>
  <c r="BV143" i="21"/>
  <c r="CN143" i="21"/>
  <c r="BD143" i="21"/>
  <c r="AL143" i="21"/>
  <c r="T143" i="21"/>
  <c r="CL111" i="21"/>
  <c r="BT111" i="21"/>
  <c r="BB111" i="21"/>
  <c r="AJ111" i="21"/>
  <c r="R111" i="21"/>
  <c r="BR79" i="21"/>
  <c r="AZ79" i="21"/>
  <c r="AH79" i="21"/>
  <c r="CJ79" i="21"/>
  <c r="CH47" i="21"/>
  <c r="P79" i="21"/>
  <c r="N47" i="21"/>
  <c r="AX47" i="21"/>
  <c r="AF47" i="21"/>
  <c r="CF15" i="21"/>
  <c r="BP47" i="21"/>
  <c r="BN15" i="21"/>
  <c r="AV15" i="21"/>
  <c r="L15" i="21"/>
  <c r="AD15" i="21"/>
  <c r="BM26" i="21"/>
  <c r="BO58" i="21"/>
  <c r="BS122" i="21"/>
  <c r="CM154" i="21"/>
  <c r="BA14" i="21"/>
  <c r="AM78" i="21"/>
  <c r="CQ110" i="21"/>
  <c r="AL46" i="21"/>
  <c r="AN78" i="21"/>
  <c r="BJ142" i="21"/>
  <c r="BT16" i="21"/>
  <c r="CN48" i="21"/>
  <c r="BZ112" i="21"/>
  <c r="BO51" i="21"/>
  <c r="BQ83" i="21"/>
  <c r="BU147" i="21"/>
  <c r="BA19" i="21"/>
  <c r="BU51" i="21"/>
  <c r="BG115" i="21"/>
  <c r="W19" i="21"/>
  <c r="BI51" i="21"/>
  <c r="K116" i="21"/>
  <c r="CG148" i="21"/>
  <c r="AL59" i="21"/>
  <c r="BX91" i="21"/>
  <c r="BJ155" i="21"/>
  <c r="CI154" i="21"/>
  <c r="AG154" i="21"/>
  <c r="AY154" i="21"/>
  <c r="BQ154" i="21"/>
  <c r="CG122" i="21"/>
  <c r="O154" i="21"/>
  <c r="BO122" i="21"/>
  <c r="CE90" i="21"/>
  <c r="AE122" i="21"/>
  <c r="AW122" i="21"/>
  <c r="BM90" i="21"/>
  <c r="K90" i="21"/>
  <c r="CU57" i="21"/>
  <c r="M122" i="21"/>
  <c r="AU90" i="21"/>
  <c r="AC90" i="21"/>
  <c r="BK57" i="21"/>
  <c r="AS57" i="21"/>
  <c r="AA57" i="21"/>
  <c r="CS25" i="21"/>
  <c r="CC57" i="21"/>
  <c r="Y25" i="21"/>
  <c r="BI25" i="21"/>
  <c r="AQ25" i="21"/>
  <c r="CA25" i="21"/>
  <c r="AT413" i="2"/>
  <c r="CS161" i="21"/>
  <c r="CA161" i="21"/>
  <c r="BI161" i="21"/>
  <c r="AQ161" i="21"/>
  <c r="Y161" i="21"/>
  <c r="CQ129" i="21"/>
  <c r="BY129" i="21"/>
  <c r="BG129" i="21"/>
  <c r="AO129" i="21"/>
  <c r="W129" i="21"/>
  <c r="CO97" i="21"/>
  <c r="BW97" i="21"/>
  <c r="BE97" i="21"/>
  <c r="U97" i="21"/>
  <c r="BU65" i="21"/>
  <c r="AM97" i="21"/>
  <c r="BC65" i="21"/>
  <c r="CM65" i="21"/>
  <c r="S65" i="21"/>
  <c r="AK65" i="21"/>
  <c r="CK33" i="21"/>
  <c r="Q33" i="21"/>
  <c r="BA33" i="21"/>
  <c r="AI33" i="21"/>
  <c r="BS33" i="21"/>
  <c r="K26" i="21"/>
  <c r="CG58" i="21"/>
  <c r="AI122" i="21"/>
  <c r="CK14" i="21"/>
  <c r="BE78" i="21"/>
  <c r="Y142" i="21"/>
  <c r="CL14" i="21"/>
  <c r="BX78" i="21"/>
  <c r="AR142" i="21"/>
  <c r="R16" i="21"/>
  <c r="V80" i="21"/>
  <c r="Z144" i="21"/>
  <c r="CE19" i="21"/>
  <c r="AW51" i="21"/>
  <c r="Q115" i="21"/>
  <c r="CM147" i="21"/>
  <c r="Q19" i="21"/>
  <c r="CM51" i="21"/>
  <c r="BY115" i="21"/>
  <c r="BY19" i="21"/>
  <c r="AS83" i="21"/>
  <c r="BM116" i="21"/>
  <c r="CN59" i="21"/>
  <c r="X123" i="21"/>
  <c r="CB155" i="21"/>
  <c r="CN154" i="21"/>
  <c r="BV154" i="21"/>
  <c r="BD154" i="21"/>
  <c r="AL154" i="21"/>
  <c r="CL122" i="21"/>
  <c r="T154" i="21"/>
  <c r="BT122" i="21"/>
  <c r="AJ122" i="21"/>
  <c r="R122" i="21"/>
  <c r="BR90" i="21"/>
  <c r="BB122" i="21"/>
  <c r="CJ90" i="21"/>
  <c r="AH90" i="21"/>
  <c r="AZ90" i="21"/>
  <c r="P90" i="21"/>
  <c r="CH58" i="21"/>
  <c r="BP58" i="21"/>
  <c r="AX58" i="21"/>
  <c r="AF58" i="21"/>
  <c r="N58" i="21"/>
  <c r="CF26" i="21"/>
  <c r="BN26" i="21"/>
  <c r="AD26" i="21"/>
  <c r="L26" i="21"/>
  <c r="AV26" i="21"/>
  <c r="CM148" i="21"/>
  <c r="BC148" i="21"/>
  <c r="BU148" i="21"/>
  <c r="AK148" i="21"/>
  <c r="CK116" i="21"/>
  <c r="BS116" i="21"/>
  <c r="S148" i="21"/>
  <c r="BA116" i="21"/>
  <c r="AI116" i="21"/>
  <c r="Q116" i="21"/>
  <c r="BQ84" i="21"/>
  <c r="CI84" i="21"/>
  <c r="AY84" i="21"/>
  <c r="AG84" i="21"/>
  <c r="O84" i="21"/>
  <c r="BO52" i="21"/>
  <c r="AW52" i="21"/>
  <c r="CG52" i="21"/>
  <c r="AE52" i="21"/>
  <c r="M52" i="21"/>
  <c r="BM20" i="21"/>
  <c r="K20" i="21"/>
  <c r="AU20" i="21"/>
  <c r="CE20" i="21"/>
  <c r="AC20" i="21"/>
  <c r="M58" i="21"/>
  <c r="O90" i="21"/>
  <c r="BA122" i="21"/>
  <c r="S46" i="21"/>
  <c r="BW78" i="21"/>
  <c r="AQ142" i="21"/>
  <c r="T46" i="21"/>
  <c r="CP78" i="21"/>
  <c r="Z142" i="21"/>
  <c r="CL16" i="21"/>
  <c r="BF80" i="21"/>
  <c r="CR112" i="21"/>
  <c r="K19" i="21"/>
  <c r="O83" i="21"/>
  <c r="BA115" i="21"/>
  <c r="CK19" i="21"/>
  <c r="AM83" i="21"/>
  <c r="CQ115" i="21"/>
  <c r="AO19" i="21"/>
  <c r="CS51" i="21"/>
  <c r="AU116" i="21"/>
  <c r="R27" i="21"/>
  <c r="BD59" i="21"/>
  <c r="CP91" i="21"/>
  <c r="CT155" i="21"/>
  <c r="CM142" i="21"/>
  <c r="BU142" i="21"/>
  <c r="AK142" i="21"/>
  <c r="BC142" i="21"/>
  <c r="BS110" i="21"/>
  <c r="CK110" i="21"/>
  <c r="S142" i="21"/>
  <c r="BA110" i="21"/>
  <c r="AI110" i="21"/>
  <c r="Q110" i="21"/>
  <c r="CI78" i="21"/>
  <c r="BQ78" i="21"/>
  <c r="AG78" i="21"/>
  <c r="O78" i="21"/>
  <c r="AY78" i="21"/>
  <c r="BO46" i="21"/>
  <c r="AW46" i="21"/>
  <c r="AE46" i="21"/>
  <c r="CG46" i="21"/>
  <c r="CE14" i="21"/>
  <c r="BM14" i="21"/>
  <c r="M46" i="21"/>
  <c r="AC14" i="21"/>
  <c r="AU14" i="21"/>
  <c r="K14" i="21"/>
  <c r="CS150" i="21"/>
  <c r="CA150" i="21"/>
  <c r="BI150" i="21"/>
  <c r="AQ150" i="21"/>
  <c r="Y150" i="21"/>
  <c r="BY118" i="21"/>
  <c r="CQ118" i="21"/>
  <c r="BG118" i="21"/>
  <c r="W118" i="21"/>
  <c r="AO118" i="21"/>
  <c r="BW86" i="21"/>
  <c r="AM86" i="21"/>
  <c r="U86" i="21"/>
  <c r="CM54" i="21"/>
  <c r="CO86" i="21"/>
  <c r="BE86" i="21"/>
  <c r="BU54" i="21"/>
  <c r="BC54" i="21"/>
  <c r="S54" i="21"/>
  <c r="AK54" i="21"/>
  <c r="CK22" i="21"/>
  <c r="BS22" i="21"/>
  <c r="BA22" i="21"/>
  <c r="AI22" i="21"/>
  <c r="Q22" i="21"/>
  <c r="CE109" i="21"/>
  <c r="BM109" i="21"/>
  <c r="AU109" i="21"/>
  <c r="AC109" i="21"/>
  <c r="K109" i="21"/>
  <c r="CU76" i="21"/>
  <c r="CC76" i="21"/>
  <c r="BK76" i="21"/>
  <c r="AS76" i="21"/>
  <c r="AA76" i="21"/>
  <c r="CA44" i="21"/>
  <c r="AQ44" i="21"/>
  <c r="Y44" i="21"/>
  <c r="BI44" i="21"/>
  <c r="BY12" i="21"/>
  <c r="CQ12" i="21"/>
  <c r="BG12" i="21"/>
  <c r="CS44" i="21"/>
  <c r="AO12" i="21"/>
  <c r="W12" i="21"/>
  <c r="CS155" i="21"/>
  <c r="CA155" i="21"/>
  <c r="BI155" i="21"/>
  <c r="AQ155" i="21"/>
  <c r="Y155" i="21"/>
  <c r="CQ123" i="21"/>
  <c r="AO123" i="21"/>
  <c r="BG123" i="21"/>
  <c r="CO91" i="21"/>
  <c r="BY123" i="21"/>
  <c r="W123" i="21"/>
  <c r="BW91" i="21"/>
  <c r="BE91" i="21"/>
  <c r="U91" i="21"/>
  <c r="CM59" i="21"/>
  <c r="BU59" i="21"/>
  <c r="BC59" i="21"/>
  <c r="AM91" i="21"/>
  <c r="S59" i="21"/>
  <c r="AK59" i="21"/>
  <c r="BS27" i="21"/>
  <c r="CK27" i="21"/>
  <c r="Q27" i="21"/>
  <c r="BA27" i="21"/>
  <c r="AI27" i="21"/>
  <c r="CN147" i="21"/>
  <c r="BV147" i="21"/>
  <c r="BD147" i="21"/>
  <c r="AL147" i="21"/>
  <c r="T147" i="21"/>
  <c r="CL115" i="21"/>
  <c r="BT115" i="21"/>
  <c r="BB115" i="21"/>
  <c r="AJ115" i="21"/>
  <c r="R115" i="21"/>
  <c r="CJ83" i="21"/>
  <c r="AH83" i="21"/>
  <c r="P83" i="21"/>
  <c r="AZ83" i="21"/>
  <c r="BR83" i="21"/>
  <c r="CH51" i="21"/>
  <c r="BP51" i="21"/>
  <c r="AF51" i="21"/>
  <c r="AX51" i="21"/>
  <c r="CF19" i="21"/>
  <c r="AD19" i="21"/>
  <c r="L19" i="21"/>
  <c r="AV19" i="21"/>
  <c r="BN19" i="21"/>
  <c r="N51" i="21"/>
  <c r="CT154" i="21"/>
  <c r="CB154" i="21"/>
  <c r="BJ154" i="21"/>
  <c r="AR154" i="21"/>
  <c r="Z154" i="21"/>
  <c r="CR122" i="21"/>
  <c r="BZ122" i="21"/>
  <c r="BH122" i="21"/>
  <c r="AP122" i="21"/>
  <c r="CP90" i="21"/>
  <c r="X122" i="21"/>
  <c r="BX90" i="21"/>
  <c r="BF90" i="21"/>
  <c r="V90" i="21"/>
  <c r="AN90" i="21"/>
  <c r="BV58" i="21"/>
  <c r="BD58" i="21"/>
  <c r="AL58" i="21"/>
  <c r="CN58" i="21"/>
  <c r="T58" i="21"/>
  <c r="CL26" i="21"/>
  <c r="BT26" i="21"/>
  <c r="AJ26" i="21"/>
  <c r="BB26" i="21"/>
  <c r="R26" i="21"/>
  <c r="BS395" i="2"/>
  <c r="CM155" i="21"/>
  <c r="BU155" i="21"/>
  <c r="BC155" i="21"/>
  <c r="AK155" i="21"/>
  <c r="S155" i="21"/>
  <c r="CK123" i="21"/>
  <c r="BS123" i="21"/>
  <c r="BA123" i="21"/>
  <c r="AI123" i="21"/>
  <c r="Q123" i="21"/>
  <c r="BQ91" i="21"/>
  <c r="AY91" i="21"/>
  <c r="AG91" i="21"/>
  <c r="O91" i="21"/>
  <c r="CG59" i="21"/>
  <c r="CI91" i="21"/>
  <c r="AE59" i="21"/>
  <c r="BO59" i="21"/>
  <c r="CE27" i="21"/>
  <c r="AW59" i="21"/>
  <c r="M59" i="21"/>
  <c r="AC27" i="21"/>
  <c r="BM27" i="21"/>
  <c r="K27" i="21"/>
  <c r="AU27" i="21"/>
  <c r="AC26" i="21"/>
  <c r="AG90" i="21"/>
  <c r="CK122" i="21"/>
  <c r="AK46" i="21"/>
  <c r="W110" i="21"/>
  <c r="BI142" i="21"/>
  <c r="BD46" i="21"/>
  <c r="X110" i="21"/>
  <c r="CB142" i="21"/>
  <c r="AL48" i="21"/>
  <c r="BX80" i="21"/>
  <c r="AR144" i="21"/>
  <c r="AU19" i="21"/>
  <c r="CG51" i="21"/>
  <c r="BS115" i="21"/>
  <c r="BS19" i="21"/>
  <c r="BE83" i="21"/>
  <c r="Y147" i="21"/>
  <c r="BG19" i="21"/>
  <c r="AA83" i="21"/>
  <c r="CE116" i="21"/>
  <c r="T59" i="21"/>
  <c r="BV59" i="21"/>
  <c r="AP123" i="21"/>
  <c r="AU26" i="21"/>
  <c r="AY90" i="21"/>
  <c r="S154" i="21"/>
  <c r="BC46" i="21"/>
  <c r="CO78" i="21"/>
  <c r="CA142" i="21"/>
  <c r="BT14" i="21"/>
  <c r="BF78" i="21"/>
  <c r="AP110" i="21"/>
  <c r="CT142" i="21"/>
  <c r="AN80" i="21"/>
  <c r="AP112" i="21"/>
  <c r="BJ144" i="21"/>
  <c r="BM19" i="21"/>
  <c r="AG83" i="21"/>
  <c r="CK115" i="21"/>
  <c r="S51" i="21"/>
  <c r="BW83" i="21"/>
  <c r="AQ147" i="21"/>
  <c r="CA51" i="21"/>
  <c r="BK83" i="21"/>
  <c r="M148" i="21"/>
  <c r="AJ27" i="21"/>
  <c r="V91" i="21"/>
  <c r="BZ123" i="21"/>
  <c r="CE26" i="21"/>
  <c r="BQ90" i="21"/>
  <c r="AK154" i="21"/>
  <c r="BS14" i="21"/>
  <c r="BU46" i="21"/>
  <c r="AO110" i="21"/>
  <c r="CS142" i="21"/>
  <c r="R14" i="21"/>
  <c r="CN46" i="21"/>
  <c r="BH110" i="21"/>
  <c r="T48" i="21"/>
  <c r="CP80" i="21"/>
  <c r="CB144" i="21"/>
  <c r="AC19" i="21"/>
  <c r="AY83" i="21"/>
  <c r="S147" i="21"/>
  <c r="AK51" i="21"/>
  <c r="W115" i="21"/>
  <c r="BI147" i="21"/>
  <c r="CQ19" i="21"/>
  <c r="CC83" i="21"/>
  <c r="AE148" i="21"/>
  <c r="BB27" i="21"/>
  <c r="AN91" i="21"/>
  <c r="CR123" i="21"/>
  <c r="CM156" i="21"/>
  <c r="BC156" i="21"/>
  <c r="BU156" i="21"/>
  <c r="AK156" i="21"/>
  <c r="CK124" i="21"/>
  <c r="S156" i="21"/>
  <c r="BS124" i="21"/>
  <c r="BA124" i="21"/>
  <c r="AI124" i="21"/>
  <c r="Q124" i="21"/>
  <c r="BQ92" i="21"/>
  <c r="CI92" i="21"/>
  <c r="AY92" i="21"/>
  <c r="AG92" i="21"/>
  <c r="CG60" i="21"/>
  <c r="BO60" i="21"/>
  <c r="AW60" i="21"/>
  <c r="O92" i="21"/>
  <c r="M60" i="21"/>
  <c r="AC28" i="21"/>
  <c r="K28" i="21"/>
  <c r="CE28" i="21"/>
  <c r="AU28" i="21"/>
  <c r="AE60" i="21"/>
  <c r="BM28" i="21"/>
  <c r="AE58" i="21"/>
  <c r="CI90" i="21"/>
  <c r="BC154" i="21"/>
  <c r="Q14" i="21"/>
  <c r="CM46" i="21"/>
  <c r="BG110" i="21"/>
  <c r="AJ14" i="21"/>
  <c r="BV46" i="21"/>
  <c r="BZ110" i="21"/>
  <c r="BB16" i="21"/>
  <c r="BD48" i="21"/>
  <c r="X112" i="21"/>
  <c r="CT144" i="21"/>
  <c r="M51" i="21"/>
  <c r="AI115" i="21"/>
  <c r="AK147" i="21"/>
  <c r="U83" i="21"/>
  <c r="CO83" i="21"/>
  <c r="CA147" i="21"/>
  <c r="Y51" i="21"/>
  <c r="AC116" i="21"/>
  <c r="BO148" i="21"/>
  <c r="BT27" i="21"/>
  <c r="BF91" i="21"/>
  <c r="Z155" i="21"/>
  <c r="W10" i="2"/>
  <c r="W70" i="2"/>
  <c r="BS180" i="2"/>
  <c r="AT185" i="2"/>
  <c r="BS185" i="2"/>
  <c r="AT311" i="2"/>
  <c r="BS311" i="2"/>
  <c r="BS401" i="2"/>
  <c r="W28" i="2"/>
  <c r="BS373" i="2"/>
  <c r="W34" i="2"/>
  <c r="W82" i="2"/>
  <c r="BS257" i="2"/>
  <c r="BS204" i="2"/>
  <c r="BS377" i="2"/>
  <c r="W76" i="2"/>
  <c r="AT491" i="2"/>
  <c r="BS491" i="2"/>
  <c r="AT509" i="2"/>
  <c r="BS509" i="2"/>
  <c r="W100" i="2"/>
  <c r="AT384" i="2"/>
  <c r="BS384" i="2"/>
  <c r="AT137" i="2"/>
  <c r="BS137" i="2"/>
  <c r="W40" i="2"/>
  <c r="W88" i="2"/>
  <c r="AT269" i="2"/>
  <c r="BS269" i="2"/>
  <c r="AT378" i="2"/>
  <c r="BS378" i="2"/>
  <c r="BS251" i="2"/>
  <c r="W46" i="2"/>
  <c r="W94" i="2"/>
  <c r="AP240" i="2"/>
  <c r="BS252" i="2"/>
  <c r="BS167" i="2"/>
  <c r="BS263" i="2"/>
  <c r="W22" i="2"/>
  <c r="W58" i="2"/>
  <c r="AT161" i="2"/>
  <c r="BS161" i="2"/>
  <c r="AT396" i="2"/>
  <c r="BS396" i="2"/>
  <c r="BS413" i="2"/>
  <c r="BS503" i="2"/>
  <c r="W52" i="2"/>
  <c r="W16" i="2"/>
  <c r="W64" i="2"/>
  <c r="AT245" i="2"/>
  <c r="BS245" i="2"/>
  <c r="BS402" i="2"/>
  <c r="AT503" i="2"/>
  <c r="AQ228" i="2"/>
  <c r="AO229" i="2" s="1"/>
  <c r="AP228" i="2"/>
  <c r="AR229" i="2"/>
  <c r="AS230" i="2"/>
  <c r="AR230" i="2" s="1"/>
  <c r="AR264" i="2"/>
  <c r="AT264" i="2" s="1"/>
  <c r="AS265" i="2"/>
  <c r="AR265" i="2" s="1"/>
  <c r="AT265" i="2" s="1"/>
  <c r="AR504" i="2"/>
  <c r="AT504" i="2" s="1"/>
  <c r="AS505" i="2"/>
  <c r="AR414" i="2"/>
  <c r="AT414" i="2" s="1"/>
  <c r="AS415" i="2"/>
  <c r="AT395" i="2"/>
  <c r="AQ506" i="2"/>
  <c r="AP506" i="2"/>
  <c r="AQ416" i="2"/>
  <c r="AP416" i="2"/>
  <c r="AT373" i="2"/>
  <c r="AP271" i="2"/>
  <c r="AQ271" i="2"/>
  <c r="AT270" i="2"/>
  <c r="AT252" i="2"/>
  <c r="AT246" i="2"/>
  <c r="AQ247" i="2"/>
  <c r="AP247" i="2"/>
  <c r="AQ180" i="2"/>
  <c r="AT180" i="2"/>
  <c r="AK99" i="2"/>
  <c r="AH99" i="2"/>
  <c r="AK97" i="2"/>
  <c r="AH97" i="2"/>
  <c r="AK96" i="2"/>
  <c r="AH96" i="2"/>
  <c r="AK95" i="2"/>
  <c r="AH95" i="2"/>
  <c r="AV94" i="2"/>
  <c r="AW94" i="2" s="1"/>
  <c r="AK94" i="2"/>
  <c r="AH94" i="2"/>
  <c r="AE94" i="2"/>
  <c r="Z94" i="2"/>
  <c r="AA94" i="2" s="1"/>
  <c r="Y94" i="2"/>
  <c r="AK105" i="2"/>
  <c r="AH105" i="2"/>
  <c r="AK103" i="2"/>
  <c r="AH103" i="2"/>
  <c r="AK102" i="2"/>
  <c r="AH102" i="2"/>
  <c r="AK101" i="2"/>
  <c r="AH101" i="2"/>
  <c r="AV100" i="2"/>
  <c r="AW100" i="2" s="1"/>
  <c r="AK100" i="2"/>
  <c r="AH100" i="2"/>
  <c r="AE100" i="2"/>
  <c r="Z100" i="2"/>
  <c r="AI34" i="20" s="1"/>
  <c r="Y100" i="2"/>
  <c r="AK93" i="2"/>
  <c r="AH93" i="2"/>
  <c r="AK91" i="2"/>
  <c r="AH91" i="2"/>
  <c r="AK90" i="2"/>
  <c r="AH90" i="2"/>
  <c r="AK89" i="2"/>
  <c r="AH89" i="2"/>
  <c r="AV88" i="2"/>
  <c r="AW88" i="2" s="1"/>
  <c r="AK88" i="2"/>
  <c r="AH88" i="2"/>
  <c r="AE88" i="2"/>
  <c r="Z88" i="2"/>
  <c r="AA88" i="2" s="1"/>
  <c r="Y88" i="2"/>
  <c r="AK87" i="2"/>
  <c r="AH87" i="2"/>
  <c r="AK85" i="2"/>
  <c r="AH85" i="2"/>
  <c r="AK84" i="2"/>
  <c r="AH84" i="2"/>
  <c r="AK83" i="2"/>
  <c r="AH83" i="2"/>
  <c r="AV82" i="2"/>
  <c r="AW82" i="2" s="1"/>
  <c r="AK82" i="2"/>
  <c r="AH82" i="2"/>
  <c r="AE82" i="2"/>
  <c r="Z82" i="2"/>
  <c r="AA82" i="2" s="1"/>
  <c r="Y82" i="2"/>
  <c r="AK81" i="2"/>
  <c r="AH81" i="2"/>
  <c r="AK79" i="2"/>
  <c r="AH79" i="2"/>
  <c r="AK78" i="2"/>
  <c r="AH78" i="2"/>
  <c r="AK77" i="2"/>
  <c r="AH77" i="2"/>
  <c r="AV76" i="2"/>
  <c r="AW76" i="2" s="1"/>
  <c r="AK76" i="2"/>
  <c r="AH76" i="2"/>
  <c r="AE76" i="2"/>
  <c r="Z76" i="2"/>
  <c r="AA76" i="2" s="1"/>
  <c r="Y76" i="2"/>
  <c r="AK75" i="2"/>
  <c r="AH75" i="2"/>
  <c r="AK73" i="2"/>
  <c r="AH73" i="2"/>
  <c r="AK72" i="2"/>
  <c r="AH72" i="2"/>
  <c r="AK71" i="2"/>
  <c r="AH71" i="2"/>
  <c r="AV70" i="2"/>
  <c r="AW70" i="2" s="1"/>
  <c r="AK70" i="2"/>
  <c r="AH70" i="2"/>
  <c r="AE70" i="2"/>
  <c r="Z70" i="2"/>
  <c r="AA70" i="2" s="1"/>
  <c r="Y70" i="2"/>
  <c r="AK69" i="2"/>
  <c r="AH69" i="2"/>
  <c r="AK67" i="2"/>
  <c r="AH67" i="2"/>
  <c r="AK66" i="2"/>
  <c r="AH66" i="2"/>
  <c r="AK65" i="2"/>
  <c r="AH65" i="2"/>
  <c r="AV64" i="2"/>
  <c r="AW64" i="2" s="1"/>
  <c r="AK64" i="2"/>
  <c r="AH64" i="2"/>
  <c r="AE64" i="2"/>
  <c r="Z64" i="2"/>
  <c r="AA64" i="2" s="1"/>
  <c r="Y64" i="2"/>
  <c r="AK63" i="2"/>
  <c r="AH63" i="2"/>
  <c r="AK61" i="2"/>
  <c r="AH61" i="2"/>
  <c r="AK60" i="2"/>
  <c r="AH60" i="2"/>
  <c r="AK59" i="2"/>
  <c r="AH59" i="2"/>
  <c r="AV58" i="2"/>
  <c r="AW58" i="2" s="1"/>
  <c r="AK58" i="2"/>
  <c r="AH58" i="2"/>
  <c r="AE58" i="2"/>
  <c r="Z58" i="2"/>
  <c r="AA58" i="2" s="1"/>
  <c r="Y58" i="2"/>
  <c r="AK57" i="2"/>
  <c r="AH57" i="2"/>
  <c r="AK55" i="2"/>
  <c r="AH55" i="2"/>
  <c r="AK54" i="2"/>
  <c r="AH54" i="2"/>
  <c r="AK53" i="2"/>
  <c r="AH53" i="2"/>
  <c r="AV52" i="2"/>
  <c r="AW52" i="2" s="1"/>
  <c r="AK52" i="2"/>
  <c r="AH52" i="2"/>
  <c r="AE52" i="2"/>
  <c r="Z52" i="2"/>
  <c r="AA52" i="2" s="1"/>
  <c r="Y52" i="2"/>
  <c r="AK51" i="2"/>
  <c r="AH51" i="2"/>
  <c r="AK49" i="2"/>
  <c r="AH49" i="2"/>
  <c r="AK48" i="2"/>
  <c r="AH48" i="2"/>
  <c r="AK47" i="2"/>
  <c r="AH47" i="2"/>
  <c r="AV46" i="2"/>
  <c r="AW46" i="2" s="1"/>
  <c r="AK46" i="2"/>
  <c r="AH46" i="2"/>
  <c r="AE46" i="2"/>
  <c r="Z46" i="2"/>
  <c r="AA46" i="2" s="1"/>
  <c r="Y46" i="2"/>
  <c r="AK45" i="2"/>
  <c r="AH45" i="2"/>
  <c r="AK43" i="2"/>
  <c r="AH43" i="2"/>
  <c r="AK42" i="2"/>
  <c r="AH42" i="2"/>
  <c r="AK41" i="2"/>
  <c r="AH41" i="2"/>
  <c r="AV40" i="2"/>
  <c r="AW40" i="2" s="1"/>
  <c r="AK40" i="2"/>
  <c r="AH40" i="2"/>
  <c r="AE40" i="2"/>
  <c r="Z40" i="2"/>
  <c r="AA40" i="2" s="1"/>
  <c r="Y40" i="2"/>
  <c r="AK39" i="2"/>
  <c r="AH39" i="2"/>
  <c r="AK37" i="2"/>
  <c r="AH37" i="2"/>
  <c r="AK36" i="2"/>
  <c r="AH36" i="2"/>
  <c r="AK35" i="2"/>
  <c r="AH35" i="2"/>
  <c r="AV34" i="2"/>
  <c r="AW34" i="2" s="1"/>
  <c r="AK34" i="2"/>
  <c r="AH34" i="2"/>
  <c r="AE34" i="2"/>
  <c r="Z34" i="2"/>
  <c r="AA34" i="2" s="1"/>
  <c r="Y34" i="2"/>
  <c r="AK31" i="2"/>
  <c r="AH31" i="2"/>
  <c r="AK30" i="2"/>
  <c r="AH30" i="2"/>
  <c r="AK25" i="2"/>
  <c r="AH25" i="2"/>
  <c r="AK24" i="2"/>
  <c r="AH24" i="2"/>
  <c r="AK19" i="2"/>
  <c r="AH19" i="2"/>
  <c r="AK18" i="2"/>
  <c r="AH18" i="2"/>
  <c r="AK15" i="2"/>
  <c r="AH15" i="2"/>
  <c r="AK13" i="2"/>
  <c r="AH13" i="2"/>
  <c r="AO14" i="2" s="1"/>
  <c r="AP14" i="2" s="1"/>
  <c r="AK12" i="2"/>
  <c r="AH12" i="2"/>
  <c r="BD51" i="21" l="1"/>
  <c r="BJ147" i="21"/>
  <c r="CP83" i="21"/>
  <c r="BT19" i="21"/>
  <c r="BV51" i="21"/>
  <c r="BH115" i="21"/>
  <c r="CR115" i="21"/>
  <c r="CT147" i="21"/>
  <c r="AT258" i="2"/>
  <c r="AJ19" i="21"/>
  <c r="AL51" i="21"/>
  <c r="BF83" i="21"/>
  <c r="X115" i="21"/>
  <c r="BZ115" i="21"/>
  <c r="CB147" i="21"/>
  <c r="R19" i="21"/>
  <c r="AN83" i="21"/>
  <c r="BS258" i="2"/>
  <c r="T51" i="21"/>
  <c r="CL19" i="21"/>
  <c r="CN51" i="21"/>
  <c r="BX83" i="21"/>
  <c r="AP115" i="21"/>
  <c r="J90" i="21"/>
  <c r="L122" i="21"/>
  <c r="N154" i="21"/>
  <c r="BS372" i="2"/>
  <c r="X25" i="21"/>
  <c r="CR25" i="21"/>
  <c r="AV122" i="21"/>
  <c r="BH25" i="21"/>
  <c r="CF122" i="21"/>
  <c r="BJ57" i="21"/>
  <c r="AX154" i="21"/>
  <c r="AB90" i="21"/>
  <c r="AT372" i="2"/>
  <c r="AT90" i="21"/>
  <c r="L28" i="21"/>
  <c r="CL124" i="21"/>
  <c r="CF28" i="21"/>
  <c r="AL156" i="21"/>
  <c r="AR57" i="21"/>
  <c r="CT57" i="21"/>
  <c r="BN122" i="21"/>
  <c r="AF60" i="21"/>
  <c r="CN156" i="21"/>
  <c r="AX60" i="21"/>
  <c r="AT84" i="21"/>
  <c r="AZ92" i="21"/>
  <c r="BZ25" i="21"/>
  <c r="BL90" i="21"/>
  <c r="AF154" i="21"/>
  <c r="AH92" i="21"/>
  <c r="Z57" i="21"/>
  <c r="CD90" i="21"/>
  <c r="BP154" i="21"/>
  <c r="R124" i="21"/>
  <c r="AV28" i="21"/>
  <c r="BT124" i="21"/>
  <c r="AP25" i="21"/>
  <c r="CB57" i="21"/>
  <c r="AD122" i="21"/>
  <c r="BN28" i="21"/>
  <c r="CJ92" i="21"/>
  <c r="BV156" i="21"/>
  <c r="AD116" i="21"/>
  <c r="X19" i="21"/>
  <c r="CF116" i="21"/>
  <c r="CH60" i="21"/>
  <c r="AJ124" i="21"/>
  <c r="AP19" i="21"/>
  <c r="AX148" i="21"/>
  <c r="Z51" i="21"/>
  <c r="BP148" i="21"/>
  <c r="CT51" i="21"/>
  <c r="BS264" i="2"/>
  <c r="P92" i="21"/>
  <c r="T156" i="21"/>
  <c r="CB51" i="21"/>
  <c r="J84" i="21"/>
  <c r="AX65" i="21"/>
  <c r="R129" i="21"/>
  <c r="BV161" i="21"/>
  <c r="AS51" i="21"/>
  <c r="AC84" i="21"/>
  <c r="CG116" i="21"/>
  <c r="CO148" i="21"/>
  <c r="BW148" i="21"/>
  <c r="AM148" i="21"/>
  <c r="BE148" i="21"/>
  <c r="U148" i="21"/>
  <c r="BU116" i="21"/>
  <c r="CM116" i="21"/>
  <c r="BC116" i="21"/>
  <c r="AK116" i="21"/>
  <c r="S116" i="21"/>
  <c r="CK84" i="21"/>
  <c r="BS84" i="21"/>
  <c r="AI84" i="21"/>
  <c r="BA84" i="21"/>
  <c r="Q84" i="21"/>
  <c r="BQ52" i="21"/>
  <c r="CI52" i="21"/>
  <c r="AY52" i="21"/>
  <c r="O52" i="21"/>
  <c r="AG52" i="21"/>
  <c r="BO20" i="21"/>
  <c r="CG20" i="21"/>
  <c r="AE20" i="21"/>
  <c r="AW20" i="21"/>
  <c r="M20" i="21"/>
  <c r="CH146" i="21"/>
  <c r="AX146" i="21"/>
  <c r="BP146" i="21"/>
  <c r="AF146" i="21"/>
  <c r="N146" i="21"/>
  <c r="CF114" i="21"/>
  <c r="AV114" i="21"/>
  <c r="BN114" i="21"/>
  <c r="L114" i="21"/>
  <c r="AD114" i="21"/>
  <c r="CD82" i="21"/>
  <c r="BL82" i="21"/>
  <c r="CT49" i="21"/>
  <c r="AT82" i="21"/>
  <c r="AB82" i="21"/>
  <c r="CB49" i="21"/>
  <c r="J82" i="21"/>
  <c r="BJ49" i="21"/>
  <c r="AR49" i="21"/>
  <c r="BZ17" i="21"/>
  <c r="CR17" i="21"/>
  <c r="BH17" i="21"/>
  <c r="X17" i="21"/>
  <c r="Z49" i="21"/>
  <c r="AP17" i="21"/>
  <c r="AL33" i="20"/>
  <c r="AD28" i="21"/>
  <c r="BP60" i="21"/>
  <c r="BB124" i="21"/>
  <c r="BH19" i="21"/>
  <c r="BJ51" i="21"/>
  <c r="AV116" i="21"/>
  <c r="CH148" i="21"/>
  <c r="L33" i="21"/>
  <c r="BP65" i="21"/>
  <c r="AJ129" i="21"/>
  <c r="CN161" i="21"/>
  <c r="CS19" i="21"/>
  <c r="AU84" i="21"/>
  <c r="O148" i="21"/>
  <c r="CD84" i="21"/>
  <c r="AD33" i="21"/>
  <c r="P97" i="21"/>
  <c r="BB129" i="21"/>
  <c r="CA19" i="21"/>
  <c r="CE84" i="21"/>
  <c r="AG148" i="21"/>
  <c r="BN33" i="21"/>
  <c r="CH65" i="21"/>
  <c r="BT129" i="21"/>
  <c r="AA51" i="21"/>
  <c r="BM84" i="21"/>
  <c r="AY148" i="21"/>
  <c r="CR19" i="21"/>
  <c r="AB84" i="21"/>
  <c r="BN116" i="21"/>
  <c r="CF33" i="21"/>
  <c r="AH97" i="21"/>
  <c r="CL129" i="21"/>
  <c r="BK51" i="21"/>
  <c r="M116" i="21"/>
  <c r="BQ148" i="21"/>
  <c r="CI147" i="21"/>
  <c r="BQ147" i="21"/>
  <c r="AG147" i="21"/>
  <c r="AY147" i="21"/>
  <c r="CG115" i="21"/>
  <c r="O147" i="21"/>
  <c r="BO115" i="21"/>
  <c r="AW115" i="21"/>
  <c r="AE115" i="21"/>
  <c r="M115" i="21"/>
  <c r="BM83" i="21"/>
  <c r="CE83" i="21"/>
  <c r="AU83" i="21"/>
  <c r="AC83" i="21"/>
  <c r="K83" i="21"/>
  <c r="CU50" i="21"/>
  <c r="CC50" i="21"/>
  <c r="AS50" i="21"/>
  <c r="BK50" i="21"/>
  <c r="CA18" i="21"/>
  <c r="AA50" i="21"/>
  <c r="AQ18" i="21"/>
  <c r="CS18" i="21"/>
  <c r="BI18" i="21"/>
  <c r="Y18" i="21"/>
  <c r="N60" i="21"/>
  <c r="BR92" i="21"/>
  <c r="BD156" i="21"/>
  <c r="BZ19" i="21"/>
  <c r="L116" i="21"/>
  <c r="N148" i="21"/>
  <c r="N65" i="21"/>
  <c r="AZ97" i="21"/>
  <c r="T161" i="21"/>
  <c r="AQ19" i="21"/>
  <c r="K84" i="21"/>
  <c r="AE116" i="21"/>
  <c r="CI148" i="21"/>
  <c r="AV33" i="21"/>
  <c r="CJ97" i="21"/>
  <c r="AL161" i="21"/>
  <c r="BI19" i="21"/>
  <c r="CC51" i="21"/>
  <c r="AW116" i="21"/>
  <c r="CT146" i="21"/>
  <c r="CB146" i="21"/>
  <c r="BJ146" i="21"/>
  <c r="AR146" i="21"/>
  <c r="Z146" i="21"/>
  <c r="CR114" i="21"/>
  <c r="BZ114" i="21"/>
  <c r="AP114" i="21"/>
  <c r="BH114" i="21"/>
  <c r="CP82" i="21"/>
  <c r="X114" i="21"/>
  <c r="BX82" i="21"/>
  <c r="BF82" i="21"/>
  <c r="BV50" i="21"/>
  <c r="BD50" i="21"/>
  <c r="AN82" i="21"/>
  <c r="AL50" i="21"/>
  <c r="V82" i="21"/>
  <c r="T50" i="21"/>
  <c r="CL18" i="21"/>
  <c r="BT18" i="21"/>
  <c r="CN50" i="21"/>
  <c r="AJ18" i="21"/>
  <c r="BB18" i="21"/>
  <c r="R18" i="21"/>
  <c r="AR51" i="21"/>
  <c r="BL84" i="21"/>
  <c r="AF148" i="21"/>
  <c r="AF65" i="21"/>
  <c r="BR97" i="21"/>
  <c r="BD161" i="21"/>
  <c r="Y19" i="21"/>
  <c r="CU51" i="21"/>
  <c r="BO116" i="21"/>
  <c r="AT228" i="2"/>
  <c r="BS228" i="2"/>
  <c r="BG6" i="20"/>
  <c r="AC24" i="20"/>
  <c r="BG42" i="20"/>
  <c r="AW42" i="20"/>
  <c r="AU15" i="20"/>
  <c r="Q24" i="20"/>
  <c r="BE33" i="20"/>
  <c r="AB15" i="20"/>
  <c r="AB24" i="20"/>
  <c r="BF42" i="20"/>
  <c r="X7" i="20"/>
  <c r="AH25" i="20"/>
  <c r="AR43" i="20"/>
  <c r="BD6" i="20"/>
  <c r="BD15" i="20"/>
  <c r="P33" i="20"/>
  <c r="BA7" i="20"/>
  <c r="M43" i="20"/>
  <c r="AQ43" i="20"/>
  <c r="AS15" i="20"/>
  <c r="BC15" i="20"/>
  <c r="O42" i="20"/>
  <c r="Y33" i="20"/>
  <c r="AI7" i="20"/>
  <c r="O25" i="20"/>
  <c r="BC43" i="20"/>
  <c r="Y34" i="20"/>
  <c r="AO25" i="20"/>
  <c r="U25" i="20"/>
  <c r="AY25" i="20"/>
  <c r="AF7" i="20"/>
  <c r="AP25" i="20"/>
  <c r="AP43" i="20"/>
  <c r="AH6" i="20"/>
  <c r="N15" i="20"/>
  <c r="N33" i="20"/>
  <c r="BB33" i="20"/>
  <c r="J16" i="20"/>
  <c r="T25" i="20"/>
  <c r="J34" i="20"/>
  <c r="AC6" i="20"/>
  <c r="BG15" i="20"/>
  <c r="AC42" i="20"/>
  <c r="Q6" i="20"/>
  <c r="BE24" i="20"/>
  <c r="AU33" i="20"/>
  <c r="AL6" i="20"/>
  <c r="BF24" i="20"/>
  <c r="BF33" i="20"/>
  <c r="BB7" i="20"/>
  <c r="X25" i="20"/>
  <c r="AH43" i="20"/>
  <c r="P6" i="20"/>
  <c r="AT24" i="20"/>
  <c r="AT42" i="20"/>
  <c r="AG7" i="20"/>
  <c r="AG25" i="20"/>
  <c r="AG43" i="20"/>
  <c r="O15" i="20"/>
  <c r="AI15" i="20"/>
  <c r="AS42" i="20"/>
  <c r="O7" i="20"/>
  <c r="BC16" i="20"/>
  <c r="Y43" i="20"/>
  <c r="K7" i="20"/>
  <c r="AO7" i="20"/>
  <c r="AO43" i="20"/>
  <c r="L7" i="20"/>
  <c r="V25" i="20"/>
  <c r="AF43" i="20"/>
  <c r="X6" i="20"/>
  <c r="AR24" i="20"/>
  <c r="AR42" i="20"/>
  <c r="T7" i="20"/>
  <c r="AX43" i="20"/>
  <c r="AX34" i="20"/>
  <c r="AT271" i="2"/>
  <c r="BS271" i="2"/>
  <c r="AT247" i="2"/>
  <c r="BS247" i="2"/>
  <c r="AW6" i="20"/>
  <c r="AW15" i="20"/>
  <c r="S42" i="20"/>
  <c r="AK6" i="20"/>
  <c r="AK24" i="20"/>
  <c r="AK33" i="20"/>
  <c r="AV6" i="20"/>
  <c r="AL24" i="20"/>
  <c r="AV33" i="20"/>
  <c r="N16" i="20"/>
  <c r="N25" i="20"/>
  <c r="BB34" i="20"/>
  <c r="AJ6" i="20"/>
  <c r="AJ15" i="20"/>
  <c r="BD24" i="20"/>
  <c r="W7" i="20"/>
  <c r="W25" i="20"/>
  <c r="AG34" i="20"/>
  <c r="AI6" i="20"/>
  <c r="Y15" i="20"/>
  <c r="AS24" i="20"/>
  <c r="O16" i="20"/>
  <c r="AI16" i="20"/>
  <c r="O43" i="20"/>
  <c r="AE7" i="20"/>
  <c r="K25" i="20"/>
  <c r="U34" i="20"/>
  <c r="AZ16" i="20"/>
  <c r="L25" i="20"/>
  <c r="V43" i="20"/>
  <c r="N6" i="20"/>
  <c r="AH24" i="20"/>
  <c r="AH42" i="20"/>
  <c r="AD16" i="20"/>
  <c r="J43" i="20"/>
  <c r="AN34" i="20"/>
  <c r="AR16" i="20"/>
  <c r="BB25" i="20"/>
  <c r="AR34" i="20"/>
  <c r="AT6" i="20"/>
  <c r="AJ42" i="20"/>
  <c r="BD42" i="20"/>
  <c r="AQ16" i="20"/>
  <c r="M25" i="20"/>
  <c r="W43" i="20"/>
  <c r="BC6" i="20"/>
  <c r="AI24" i="20"/>
  <c r="AI42" i="20"/>
  <c r="Y16" i="20"/>
  <c r="AS25" i="20"/>
  <c r="BC25" i="20"/>
  <c r="AO16" i="20"/>
  <c r="AE25" i="20"/>
  <c r="AE43" i="20"/>
  <c r="AF16" i="20"/>
  <c r="AZ43" i="20"/>
  <c r="L43" i="20"/>
  <c r="BB6" i="20"/>
  <c r="X24" i="20"/>
  <c r="X42" i="20"/>
  <c r="J25" i="20"/>
  <c r="AX25" i="20"/>
  <c r="AD34" i="20"/>
  <c r="S6" i="20"/>
  <c r="AM15" i="20"/>
  <c r="S33" i="20"/>
  <c r="Q15" i="20"/>
  <c r="AK42" i="20"/>
  <c r="AA33" i="20"/>
  <c r="R15" i="20"/>
  <c r="AV24" i="20"/>
  <c r="BS414" i="2"/>
  <c r="AM6" i="20"/>
  <c r="AM24" i="20"/>
  <c r="BG33" i="20"/>
  <c r="AA6" i="20"/>
  <c r="BE15" i="20"/>
  <c r="AA42" i="20"/>
  <c r="AU42" i="20"/>
  <c r="R24" i="20"/>
  <c r="AL42" i="20"/>
  <c r="AB33" i="20"/>
  <c r="AT240" i="2"/>
  <c r="BS240" i="2"/>
  <c r="N34" i="20"/>
  <c r="BB43" i="20"/>
  <c r="AH34" i="20"/>
  <c r="P15" i="20"/>
  <c r="AJ24" i="20"/>
  <c r="BD33" i="20"/>
  <c r="AG16" i="20"/>
  <c r="BA43" i="20"/>
  <c r="AQ34" i="20"/>
  <c r="O6" i="20"/>
  <c r="O33" i="20"/>
  <c r="BC42" i="20"/>
  <c r="BC7" i="20"/>
  <c r="AI43" i="20"/>
  <c r="AS43" i="20"/>
  <c r="AE16" i="20"/>
  <c r="K34" i="20"/>
  <c r="K43" i="20"/>
  <c r="BS504" i="2"/>
  <c r="V16" i="20"/>
  <c r="V34" i="20"/>
  <c r="AF34" i="20"/>
  <c r="AR6" i="20"/>
  <c r="N42" i="20"/>
  <c r="BB42" i="20"/>
  <c r="AD7" i="20"/>
  <c r="AX7" i="20"/>
  <c r="AN25" i="20"/>
  <c r="T34" i="20"/>
  <c r="BS265" i="2"/>
  <c r="AC15" i="20"/>
  <c r="AW24" i="20"/>
  <c r="AW33" i="20"/>
  <c r="BE6" i="20"/>
  <c r="AA24" i="20"/>
  <c r="Q42" i="20"/>
  <c r="AB6" i="20"/>
  <c r="BF15" i="20"/>
  <c r="AB42" i="20"/>
  <c r="AV42" i="20"/>
  <c r="AR7" i="20"/>
  <c r="AH16" i="20"/>
  <c r="X43" i="20"/>
  <c r="X34" i="20"/>
  <c r="Z15" i="20"/>
  <c r="Z24" i="20"/>
  <c r="AT33" i="20"/>
  <c r="W16" i="20"/>
  <c r="BA16" i="20"/>
  <c r="W34" i="20"/>
  <c r="Y6" i="20"/>
  <c r="Y24" i="20"/>
  <c r="BC33" i="20"/>
  <c r="Y7" i="20"/>
  <c r="AI25" i="20"/>
  <c r="BC34" i="20"/>
  <c r="U16" i="20"/>
  <c r="U43" i="20"/>
  <c r="AY34" i="20"/>
  <c r="L16" i="20"/>
  <c r="AP16" i="20"/>
  <c r="AZ34" i="20"/>
  <c r="AR15" i="20"/>
  <c r="N24" i="20"/>
  <c r="AR33" i="20"/>
  <c r="T16" i="20"/>
  <c r="AX16" i="20"/>
  <c r="AN43" i="20"/>
  <c r="S15" i="20"/>
  <c r="BG24" i="20"/>
  <c r="AM33" i="20"/>
  <c r="AU6" i="20"/>
  <c r="AU24" i="20"/>
  <c r="Q33" i="20"/>
  <c r="R6" i="20"/>
  <c r="AL15" i="20"/>
  <c r="R42" i="20"/>
  <c r="N7" i="20"/>
  <c r="X16" i="20"/>
  <c r="N43" i="20"/>
  <c r="Z6" i="20"/>
  <c r="Z42" i="20"/>
  <c r="AJ33" i="20"/>
  <c r="M7" i="20"/>
  <c r="M16" i="20"/>
  <c r="BA25" i="20"/>
  <c r="BA34" i="20"/>
  <c r="AS6" i="20"/>
  <c r="BC24" i="20"/>
  <c r="AS33" i="20"/>
  <c r="AS7" i="20"/>
  <c r="O34" i="20"/>
  <c r="AS34" i="20"/>
  <c r="K16" i="20"/>
  <c r="AY43" i="20"/>
  <c r="AO34" i="20"/>
  <c r="AP7" i="20"/>
  <c r="AF25" i="20"/>
  <c r="AZ25" i="20"/>
  <c r="AP34" i="20"/>
  <c r="AH15" i="20"/>
  <c r="BB24" i="20"/>
  <c r="AH33" i="20"/>
  <c r="AN16" i="20"/>
  <c r="AN7" i="20"/>
  <c r="AD43" i="20"/>
  <c r="S24" i="20"/>
  <c r="AM42" i="20"/>
  <c r="AC33" i="20"/>
  <c r="AA15" i="20"/>
  <c r="AK15" i="20"/>
  <c r="BE42" i="20"/>
  <c r="BF6" i="20"/>
  <c r="AV15" i="20"/>
  <c r="R33" i="20"/>
  <c r="AH7" i="20"/>
  <c r="BB16" i="20"/>
  <c r="AR25" i="20"/>
  <c r="AT15" i="20"/>
  <c r="P24" i="20"/>
  <c r="P42" i="20"/>
  <c r="Z33" i="20"/>
  <c r="AQ7" i="20"/>
  <c r="AQ25" i="20"/>
  <c r="M34" i="20"/>
  <c r="Y42" i="20"/>
  <c r="O24" i="20"/>
  <c r="AI33" i="20"/>
  <c r="AS16" i="20"/>
  <c r="Y25" i="20"/>
  <c r="U7" i="20"/>
  <c r="AY7" i="20"/>
  <c r="AY16" i="20"/>
  <c r="AE34" i="20"/>
  <c r="V7" i="20"/>
  <c r="AZ7" i="20"/>
  <c r="L34" i="20"/>
  <c r="X15" i="20"/>
  <c r="BB15" i="20"/>
  <c r="X33" i="20"/>
  <c r="J7" i="20"/>
  <c r="AD25" i="20"/>
  <c r="T43" i="20"/>
  <c r="AQ229" i="2"/>
  <c r="AO230" i="2" s="1"/>
  <c r="AP229" i="2"/>
  <c r="AS506" i="2"/>
  <c r="AR506" i="2" s="1"/>
  <c r="AT506" i="2" s="1"/>
  <c r="AR505" i="2"/>
  <c r="AR415" i="2"/>
  <c r="AS416" i="2"/>
  <c r="AR416" i="2" s="1"/>
  <c r="AT416" i="2" s="1"/>
  <c r="AS105" i="2"/>
  <c r="AR105" i="2" s="1"/>
  <c r="AO25" i="2"/>
  <c r="AQ25" i="2" s="1"/>
  <c r="AS81" i="2"/>
  <c r="AR81" i="2" s="1"/>
  <c r="AS99" i="2"/>
  <c r="AR99" i="2" s="1"/>
  <c r="AO93" i="2"/>
  <c r="AS92" i="2"/>
  <c r="AR92" i="2" s="1"/>
  <c r="AO92" i="2"/>
  <c r="AS88" i="2"/>
  <c r="AR88" i="2" s="1"/>
  <c r="AO88" i="2"/>
  <c r="AS89" i="2"/>
  <c r="AR89" i="2" s="1"/>
  <c r="AO89" i="2"/>
  <c r="AS26" i="2"/>
  <c r="AR26" i="2" s="1"/>
  <c r="AO26" i="2"/>
  <c r="AS69" i="2"/>
  <c r="AR69" i="2" s="1"/>
  <c r="AS102" i="2"/>
  <c r="AR102" i="2" s="1"/>
  <c r="AO102" i="2"/>
  <c r="AS87" i="2"/>
  <c r="AR87" i="2" s="1"/>
  <c r="AS90" i="2"/>
  <c r="AR90" i="2" s="1"/>
  <c r="AO90" i="2"/>
  <c r="AS103" i="2"/>
  <c r="AR103" i="2" s="1"/>
  <c r="AO103" i="2"/>
  <c r="AO99" i="2"/>
  <c r="AS98" i="2"/>
  <c r="AR98" i="2" s="1"/>
  <c r="AO98" i="2"/>
  <c r="AS96" i="2"/>
  <c r="AR96" i="2" s="1"/>
  <c r="AO96" i="2"/>
  <c r="AS86" i="2"/>
  <c r="AR86" i="2" s="1"/>
  <c r="AO87" i="2"/>
  <c r="AO86" i="2"/>
  <c r="AS93" i="2"/>
  <c r="AR93" i="2" s="1"/>
  <c r="AO97" i="2"/>
  <c r="AS97" i="2"/>
  <c r="AR97" i="2" s="1"/>
  <c r="AS95" i="2"/>
  <c r="AR95" i="2" s="1"/>
  <c r="AO95" i="2"/>
  <c r="AS94" i="2"/>
  <c r="AR94" i="2" s="1"/>
  <c r="AO94" i="2"/>
  <c r="AO85" i="2"/>
  <c r="AS85" i="2"/>
  <c r="AR85" i="2" s="1"/>
  <c r="AO91" i="2"/>
  <c r="AS91" i="2"/>
  <c r="AR91" i="2" s="1"/>
  <c r="AO105" i="2"/>
  <c r="AS104" i="2"/>
  <c r="AR104" i="2" s="1"/>
  <c r="AO104" i="2"/>
  <c r="AO101" i="2"/>
  <c r="AO100" i="2"/>
  <c r="AS101" i="2"/>
  <c r="AR101" i="2" s="1"/>
  <c r="AO84" i="2"/>
  <c r="AS84" i="2"/>
  <c r="AR84" i="2" s="1"/>
  <c r="AS63" i="2"/>
  <c r="AR63" i="2" s="1"/>
  <c r="AS66" i="2"/>
  <c r="AR66" i="2" s="1"/>
  <c r="AO66" i="2"/>
  <c r="AS73" i="2"/>
  <c r="AR73" i="2" s="1"/>
  <c r="AO73" i="2"/>
  <c r="AO81" i="2"/>
  <c r="AS80" i="2"/>
  <c r="AR80" i="2" s="1"/>
  <c r="AO80" i="2"/>
  <c r="AS76" i="2"/>
  <c r="AR76" i="2" s="1"/>
  <c r="AO76" i="2"/>
  <c r="AS70" i="2"/>
  <c r="AR70" i="2" s="1"/>
  <c r="AS71" i="2"/>
  <c r="AR71" i="2" s="1"/>
  <c r="AO71" i="2"/>
  <c r="AO70" i="2"/>
  <c r="AS25" i="2"/>
  <c r="AR25" i="2" s="1"/>
  <c r="AS61" i="2"/>
  <c r="AR61" i="2" s="1"/>
  <c r="AO61" i="2"/>
  <c r="AO69" i="2"/>
  <c r="AS68" i="2"/>
  <c r="AR68" i="2" s="1"/>
  <c r="AO68" i="2"/>
  <c r="AS75" i="2"/>
  <c r="AR75" i="2" s="1"/>
  <c r="AO67" i="2"/>
  <c r="AS67" i="2"/>
  <c r="AR67" i="2" s="1"/>
  <c r="AS65" i="2"/>
  <c r="AR65" i="2" s="1"/>
  <c r="AO65" i="2"/>
  <c r="AS64" i="2"/>
  <c r="AR64" i="2" s="1"/>
  <c r="AO64" i="2"/>
  <c r="AS60" i="2"/>
  <c r="AR60" i="2" s="1"/>
  <c r="AO60" i="2"/>
  <c r="AS62" i="2"/>
  <c r="AR62" i="2" s="1"/>
  <c r="AO62" i="2"/>
  <c r="AO63" i="2"/>
  <c r="AO72" i="2"/>
  <c r="AS72" i="2"/>
  <c r="AR72" i="2" s="1"/>
  <c r="AO75" i="2"/>
  <c r="AS74" i="2"/>
  <c r="AR74" i="2" s="1"/>
  <c r="AO74" i="2"/>
  <c r="AS58" i="2"/>
  <c r="AR58" i="2" s="1"/>
  <c r="AO58" i="2"/>
  <c r="AS59" i="2"/>
  <c r="AR59" i="2" s="1"/>
  <c r="AO59" i="2"/>
  <c r="AO82" i="2"/>
  <c r="AS83" i="2"/>
  <c r="AR83" i="2" s="1"/>
  <c r="AO83" i="2"/>
  <c r="AS82" i="2"/>
  <c r="AR82" i="2" s="1"/>
  <c r="AO32" i="2"/>
  <c r="AS32" i="2"/>
  <c r="AR32" i="2" s="1"/>
  <c r="AS31" i="2"/>
  <c r="AR31" i="2" s="1"/>
  <c r="AO31" i="2"/>
  <c r="AO43" i="2"/>
  <c r="AS43" i="2"/>
  <c r="AR43" i="2" s="1"/>
  <c r="AS54" i="2"/>
  <c r="AR54" i="2" s="1"/>
  <c r="AO54" i="2"/>
  <c r="AO55" i="2"/>
  <c r="AS55" i="2"/>
  <c r="AR55" i="2" s="1"/>
  <c r="AS39" i="2"/>
  <c r="AR39" i="2" s="1"/>
  <c r="AO40" i="2"/>
  <c r="AS40" i="2"/>
  <c r="AR40" i="2" s="1"/>
  <c r="AO50" i="2"/>
  <c r="AO51" i="2"/>
  <c r="AS50" i="2"/>
  <c r="AR50" i="2" s="1"/>
  <c r="AS20" i="2"/>
  <c r="AR20" i="2" s="1"/>
  <c r="AO20" i="2"/>
  <c r="AS19" i="2"/>
  <c r="AR19" i="2" s="1"/>
  <c r="AO19" i="2"/>
  <c r="AO36" i="2"/>
  <c r="AS36" i="2"/>
  <c r="AR36" i="2" s="1"/>
  <c r="AS51" i="2"/>
  <c r="AR51" i="2" s="1"/>
  <c r="AO52" i="2"/>
  <c r="AS52" i="2"/>
  <c r="AR52" i="2" s="1"/>
  <c r="AO49" i="2"/>
  <c r="AS49" i="2"/>
  <c r="AR49" i="2" s="1"/>
  <c r="AO35" i="2"/>
  <c r="AS34" i="2"/>
  <c r="AR34" i="2" s="1"/>
  <c r="AO34" i="2"/>
  <c r="AS35" i="2"/>
  <c r="AR35" i="2" s="1"/>
  <c r="AS45" i="2"/>
  <c r="AR45" i="2" s="1"/>
  <c r="AS46" i="2"/>
  <c r="AR46" i="2" s="1"/>
  <c r="AO46" i="2"/>
  <c r="AS56" i="2"/>
  <c r="AR56" i="2" s="1"/>
  <c r="AO56" i="2"/>
  <c r="AO57" i="2"/>
  <c r="AS15" i="2"/>
  <c r="AS42" i="2"/>
  <c r="AR42" i="2" s="1"/>
  <c r="AO42" i="2"/>
  <c r="AS57" i="2"/>
  <c r="AR57" i="2" s="1"/>
  <c r="AO38" i="2"/>
  <c r="AS38" i="2"/>
  <c r="AR38" i="2" s="1"/>
  <c r="AO39" i="2"/>
  <c r="AO44" i="2"/>
  <c r="AO45" i="2"/>
  <c r="AS44" i="2"/>
  <c r="AR44" i="2" s="1"/>
  <c r="AO37" i="2"/>
  <c r="AS37" i="2"/>
  <c r="AR37" i="2" s="1"/>
  <c r="AO15" i="2"/>
  <c r="AP15" i="2" s="1"/>
  <c r="AS14" i="2"/>
  <c r="AR14" i="2" s="1"/>
  <c r="AF6" i="21" s="1"/>
  <c r="AB58" i="2"/>
  <c r="AB34" i="2"/>
  <c r="AB76" i="2"/>
  <c r="AB94" i="2"/>
  <c r="AB100" i="2"/>
  <c r="AB64" i="2"/>
  <c r="AB46" i="2"/>
  <c r="AA100" i="2"/>
  <c r="AS100" i="2" s="1"/>
  <c r="AR100" i="2" s="1"/>
  <c r="AB70" i="2"/>
  <c r="AB88" i="2"/>
  <c r="AB40" i="2"/>
  <c r="AB82" i="2"/>
  <c r="AB52" i="2"/>
  <c r="AV28" i="2"/>
  <c r="AW28" i="2" s="1"/>
  <c r="AV22" i="2"/>
  <c r="AW22" i="2" s="1"/>
  <c r="AV16" i="2"/>
  <c r="AW16" i="2" s="1"/>
  <c r="AV10" i="2"/>
  <c r="P65" i="21" l="1"/>
  <c r="R97" i="21"/>
  <c r="AN161" i="21"/>
  <c r="AH60" i="21"/>
  <c r="BB92" i="21"/>
  <c r="V156" i="21"/>
  <c r="BP6" i="21"/>
  <c r="AH65" i="21"/>
  <c r="AJ97" i="21"/>
  <c r="BX161" i="21"/>
  <c r="CH28" i="21"/>
  <c r="BT92" i="21"/>
  <c r="AN156" i="21"/>
  <c r="CH6" i="21"/>
  <c r="AZ65" i="21"/>
  <c r="AL129" i="21"/>
  <c r="BF161" i="21"/>
  <c r="R92" i="21"/>
  <c r="T124" i="21"/>
  <c r="BF156" i="21"/>
  <c r="N33" i="21"/>
  <c r="BR65" i="21"/>
  <c r="BD129" i="21"/>
  <c r="CP161" i="21"/>
  <c r="P60" i="21"/>
  <c r="CL92" i="21"/>
  <c r="BX156" i="21"/>
  <c r="BU124" i="21"/>
  <c r="BS92" i="21"/>
  <c r="CG28" i="21"/>
  <c r="CM124" i="21"/>
  <c r="CI60" i="21"/>
  <c r="AW28" i="21"/>
  <c r="BC124" i="21"/>
  <c r="Q92" i="21"/>
  <c r="AE28" i="21"/>
  <c r="CO156" i="21"/>
  <c r="AK124" i="21"/>
  <c r="BQ60" i="21"/>
  <c r="M28" i="21"/>
  <c r="BW156" i="21"/>
  <c r="S124" i="21"/>
  <c r="O60" i="21"/>
  <c r="AM156" i="21"/>
  <c r="AI92" i="21"/>
  <c r="AG60" i="21"/>
  <c r="BE156" i="21"/>
  <c r="CK92" i="21"/>
  <c r="AY60" i="21"/>
  <c r="U156" i="21"/>
  <c r="BA92" i="21"/>
  <c r="BO28" i="21"/>
  <c r="AF33" i="21"/>
  <c r="BB97" i="21"/>
  <c r="T129" i="21"/>
  <c r="AF28" i="21"/>
  <c r="AZ60" i="21"/>
  <c r="AL124" i="21"/>
  <c r="CP156" i="21"/>
  <c r="AM161" i="21"/>
  <c r="BA97" i="21"/>
  <c r="AG65" i="21"/>
  <c r="CM129" i="21"/>
  <c r="CK97" i="21"/>
  <c r="AE33" i="21"/>
  <c r="U161" i="21"/>
  <c r="AI97" i="21"/>
  <c r="M33" i="21"/>
  <c r="BU129" i="21"/>
  <c r="Q97" i="21"/>
  <c r="CG33" i="21"/>
  <c r="BC129" i="21"/>
  <c r="CI65" i="21"/>
  <c r="AW33" i="21"/>
  <c r="CO161" i="21"/>
  <c r="AK129" i="21"/>
  <c r="BQ65" i="21"/>
  <c r="BO33" i="21"/>
  <c r="BW161" i="21"/>
  <c r="S129" i="21"/>
  <c r="AY65" i="21"/>
  <c r="BE161" i="21"/>
  <c r="BS97" i="21"/>
  <c r="O65" i="21"/>
  <c r="AX33" i="21"/>
  <c r="CL97" i="21"/>
  <c r="CN129" i="21"/>
  <c r="N28" i="21"/>
  <c r="BR60" i="21"/>
  <c r="BD124" i="21"/>
  <c r="AX6" i="21"/>
  <c r="BP33" i="21"/>
  <c r="BT97" i="21"/>
  <c r="BV129" i="21"/>
  <c r="AX28" i="21"/>
  <c r="CJ60" i="21"/>
  <c r="BV124" i="21"/>
  <c r="N6" i="21"/>
  <c r="CI146" i="21"/>
  <c r="BQ146" i="21"/>
  <c r="AG146" i="21"/>
  <c r="CG114" i="21"/>
  <c r="AY146" i="21"/>
  <c r="O146" i="21"/>
  <c r="BO114" i="21"/>
  <c r="AW114" i="21"/>
  <c r="CE82" i="21"/>
  <c r="AE114" i="21"/>
  <c r="BM82" i="21"/>
  <c r="M114" i="21"/>
  <c r="AC82" i="21"/>
  <c r="K82" i="21"/>
  <c r="CU49" i="21"/>
  <c r="CC49" i="21"/>
  <c r="BK49" i="21"/>
  <c r="AA49" i="21"/>
  <c r="AU82" i="21"/>
  <c r="CS17" i="21"/>
  <c r="BI17" i="21"/>
  <c r="CA17" i="21"/>
  <c r="AQ17" i="21"/>
  <c r="Y17" i="21"/>
  <c r="AS49" i="21"/>
  <c r="CH33" i="21"/>
  <c r="CJ65" i="21"/>
  <c r="V161" i="21"/>
  <c r="BP28" i="21"/>
  <c r="AJ92" i="21"/>
  <c r="CN124" i="21"/>
  <c r="AT229" i="2"/>
  <c r="BS229" i="2"/>
  <c r="BS14" i="2"/>
  <c r="AT415" i="2"/>
  <c r="BS415" i="2"/>
  <c r="AT505" i="2"/>
  <c r="BS505" i="2"/>
  <c r="BS506" i="2"/>
  <c r="BS416" i="2"/>
  <c r="AQ230" i="2"/>
  <c r="AP230" i="2"/>
  <c r="AP25" i="2"/>
  <c r="AT25" i="2" s="1"/>
  <c r="AS77" i="2"/>
  <c r="AR77" i="2" s="1"/>
  <c r="AS47" i="2"/>
  <c r="AR47" i="2" s="1"/>
  <c r="AS41" i="2"/>
  <c r="AR41" i="2" s="1"/>
  <c r="AP89" i="2"/>
  <c r="AQ89" i="2"/>
  <c r="AP97" i="2"/>
  <c r="AQ97" i="2"/>
  <c r="AQ98" i="2"/>
  <c r="AP98" i="2"/>
  <c r="AQ88" i="2"/>
  <c r="AP88" i="2"/>
  <c r="AP85" i="2"/>
  <c r="AQ85" i="2"/>
  <c r="AQ101" i="2"/>
  <c r="AP101" i="2"/>
  <c r="AQ94" i="2"/>
  <c r="AP94" i="2"/>
  <c r="AQ87" i="2"/>
  <c r="AP87" i="2"/>
  <c r="AQ99" i="2"/>
  <c r="AP99" i="2"/>
  <c r="AQ92" i="2"/>
  <c r="AP92" i="2"/>
  <c r="AQ105" i="2"/>
  <c r="AP105" i="2"/>
  <c r="AQ90" i="2"/>
  <c r="AP90" i="2"/>
  <c r="AQ91" i="2"/>
  <c r="AP91" i="2"/>
  <c r="AQ100" i="2"/>
  <c r="AP100" i="2"/>
  <c r="AQ102" i="2"/>
  <c r="AP102" i="2"/>
  <c r="AQ86" i="2"/>
  <c r="AP86" i="2"/>
  <c r="AQ104" i="2"/>
  <c r="AP104" i="2"/>
  <c r="AP103" i="2"/>
  <c r="AQ103" i="2"/>
  <c r="AQ26" i="2"/>
  <c r="AP26" i="2"/>
  <c r="AQ95" i="2"/>
  <c r="AP95" i="2"/>
  <c r="AQ96" i="2"/>
  <c r="AP96" i="2"/>
  <c r="AQ93" i="2"/>
  <c r="AP93" i="2"/>
  <c r="AP81" i="2"/>
  <c r="AQ81" i="2"/>
  <c r="AQ58" i="2"/>
  <c r="AP58" i="2"/>
  <c r="AP72" i="2"/>
  <c r="AQ72" i="2"/>
  <c r="AQ65" i="2"/>
  <c r="AP65" i="2"/>
  <c r="AP73" i="2"/>
  <c r="AQ73" i="2"/>
  <c r="AP63" i="2"/>
  <c r="AQ63" i="2"/>
  <c r="AQ69" i="2"/>
  <c r="AP69" i="2"/>
  <c r="AQ76" i="2"/>
  <c r="AO77" i="2" s="1"/>
  <c r="AQ77" i="2" s="1"/>
  <c r="AO78" i="2" s="1"/>
  <c r="AP78" i="2" s="1"/>
  <c r="AP76" i="2"/>
  <c r="AP68" i="2"/>
  <c r="AQ68" i="2"/>
  <c r="AP74" i="2"/>
  <c r="AQ74" i="2"/>
  <c r="AQ62" i="2"/>
  <c r="AP62" i="2"/>
  <c r="AP61" i="2"/>
  <c r="AQ61" i="2"/>
  <c r="AP66" i="2"/>
  <c r="AQ66" i="2"/>
  <c r="AQ83" i="2"/>
  <c r="AP83" i="2"/>
  <c r="AP67" i="2"/>
  <c r="AQ67" i="2"/>
  <c r="AP75" i="2"/>
  <c r="AQ75" i="2"/>
  <c r="AQ60" i="2"/>
  <c r="AP60" i="2"/>
  <c r="AQ82" i="2"/>
  <c r="AP82" i="2"/>
  <c r="AQ70" i="2"/>
  <c r="AP70" i="2"/>
  <c r="AQ80" i="2"/>
  <c r="AP80" i="2"/>
  <c r="AQ59" i="2"/>
  <c r="AP59" i="2"/>
  <c r="AQ64" i="2"/>
  <c r="AP64" i="2"/>
  <c r="AQ71" i="2"/>
  <c r="AP71" i="2"/>
  <c r="AQ84" i="2"/>
  <c r="AP84" i="2"/>
  <c r="AS53" i="2"/>
  <c r="AR53" i="2" s="1"/>
  <c r="AQ45" i="2"/>
  <c r="AP45" i="2"/>
  <c r="AP31" i="2"/>
  <c r="AQ31" i="2"/>
  <c r="AP44" i="2"/>
  <c r="AQ44" i="2"/>
  <c r="AP43" i="2"/>
  <c r="AQ43" i="2"/>
  <c r="AQ39" i="2"/>
  <c r="AP39" i="2"/>
  <c r="AQ42" i="2"/>
  <c r="AP42" i="2"/>
  <c r="AQ46" i="2"/>
  <c r="AO47" i="2" s="1"/>
  <c r="AQ47" i="2" s="1"/>
  <c r="AO48" i="2" s="1"/>
  <c r="AQ48" i="2" s="1"/>
  <c r="AP46" i="2"/>
  <c r="AP49" i="2"/>
  <c r="AQ49" i="2"/>
  <c r="AQ36" i="2"/>
  <c r="AP36" i="2"/>
  <c r="AQ19" i="2"/>
  <c r="AP19" i="2"/>
  <c r="AQ51" i="2"/>
  <c r="AP51" i="2"/>
  <c r="AP55" i="2"/>
  <c r="AQ55" i="2"/>
  <c r="AQ38" i="2"/>
  <c r="AP38" i="2"/>
  <c r="AP50" i="2"/>
  <c r="AQ50" i="2"/>
  <c r="AQ54" i="2"/>
  <c r="AP54" i="2"/>
  <c r="AP32" i="2"/>
  <c r="AQ32" i="2"/>
  <c r="AP40" i="2"/>
  <c r="AQ40" i="2"/>
  <c r="AO41" i="2" s="1"/>
  <c r="AQ41" i="2" s="1"/>
  <c r="AQ57" i="2"/>
  <c r="AP57" i="2"/>
  <c r="AQ20" i="2"/>
  <c r="AP20" i="2"/>
  <c r="AQ52" i="2"/>
  <c r="AO53" i="2" s="1"/>
  <c r="AP52" i="2"/>
  <c r="AQ35" i="2"/>
  <c r="AP35" i="2"/>
  <c r="AP37" i="2"/>
  <c r="AQ37" i="2"/>
  <c r="AP56" i="2"/>
  <c r="AQ56" i="2"/>
  <c r="AQ34" i="2"/>
  <c r="AP34" i="2"/>
  <c r="AT14" i="2"/>
  <c r="AQ14" i="2"/>
  <c r="CJ74" i="21" l="1"/>
  <c r="BR74" i="21"/>
  <c r="AZ74" i="21"/>
  <c r="AH74" i="21"/>
  <c r="P74" i="21"/>
  <c r="CH42" i="21"/>
  <c r="BP42" i="21"/>
  <c r="AX42" i="21"/>
  <c r="AF42" i="21"/>
  <c r="N42" i="21"/>
  <c r="CF10" i="21"/>
  <c r="AV10" i="21"/>
  <c r="BN10" i="21"/>
  <c r="AD10" i="21"/>
  <c r="L10" i="21"/>
  <c r="CN6" i="21"/>
  <c r="BV6" i="21"/>
  <c r="AL6" i="21"/>
  <c r="BD6" i="21"/>
  <c r="T6" i="21"/>
  <c r="BO75" i="21"/>
  <c r="AE75" i="21"/>
  <c r="CG75" i="21"/>
  <c r="AW75" i="21"/>
  <c r="CE43" i="21"/>
  <c r="M75" i="21"/>
  <c r="BM43" i="21"/>
  <c r="AU43" i="21"/>
  <c r="AC43" i="21"/>
  <c r="K43" i="21"/>
  <c r="CC10" i="21"/>
  <c r="BK10" i="21"/>
  <c r="AS10" i="21"/>
  <c r="CU10" i="21"/>
  <c r="AA10" i="21"/>
  <c r="CS7" i="21"/>
  <c r="CA7" i="21"/>
  <c r="BI7" i="21"/>
  <c r="AQ7" i="21"/>
  <c r="Y7" i="21"/>
  <c r="CG41" i="21"/>
  <c r="AE41" i="21"/>
  <c r="M41" i="21"/>
  <c r="BO41" i="21"/>
  <c r="AW41" i="21"/>
  <c r="CE9" i="21"/>
  <c r="BM9" i="21"/>
  <c r="AC9" i="21"/>
  <c r="AU9" i="21"/>
  <c r="K9" i="21"/>
  <c r="BV40" i="21"/>
  <c r="CN40" i="21"/>
  <c r="BD40" i="21"/>
  <c r="T40" i="21"/>
  <c r="AL40" i="21"/>
  <c r="CL8" i="21"/>
  <c r="BT8" i="21"/>
  <c r="R8" i="21"/>
  <c r="AJ8" i="21"/>
  <c r="BB8" i="21"/>
  <c r="CP40" i="21"/>
  <c r="BF40" i="21"/>
  <c r="AN40" i="21"/>
  <c r="BX40" i="21"/>
  <c r="V40" i="21"/>
  <c r="CN8" i="21"/>
  <c r="BV8" i="21"/>
  <c r="T8" i="21"/>
  <c r="AL8" i="21"/>
  <c r="BD8" i="21"/>
  <c r="CL41" i="21"/>
  <c r="BT41" i="21"/>
  <c r="R41" i="21"/>
  <c r="BB41" i="21"/>
  <c r="AJ41" i="21"/>
  <c r="CJ9" i="21"/>
  <c r="P9" i="21"/>
  <c r="AH9" i="21"/>
  <c r="AZ9" i="21"/>
  <c r="BR9" i="21"/>
  <c r="BL75" i="21"/>
  <c r="CD75" i="21"/>
  <c r="AT75" i="21"/>
  <c r="AB75" i="21"/>
  <c r="J75" i="21"/>
  <c r="CT42" i="21"/>
  <c r="BJ42" i="21"/>
  <c r="AR42" i="21"/>
  <c r="Z42" i="21"/>
  <c r="BZ10" i="21"/>
  <c r="CB42" i="21"/>
  <c r="CR10" i="21"/>
  <c r="X10" i="21"/>
  <c r="AP10" i="21"/>
  <c r="BH10" i="21"/>
  <c r="CE75" i="21"/>
  <c r="BM75" i="21"/>
  <c r="AU75" i="21"/>
  <c r="AC75" i="21"/>
  <c r="CU42" i="21"/>
  <c r="CC42" i="21"/>
  <c r="K75" i="21"/>
  <c r="BK42" i="21"/>
  <c r="AA42" i="21"/>
  <c r="AS42" i="21"/>
  <c r="CA10" i="21"/>
  <c r="BI10" i="21"/>
  <c r="CS10" i="21"/>
  <c r="Y10" i="21"/>
  <c r="AQ10" i="21"/>
  <c r="CQ40" i="21"/>
  <c r="BY40" i="21"/>
  <c r="BG40" i="21"/>
  <c r="AO40" i="21"/>
  <c r="BW8" i="21"/>
  <c r="BE8" i="21"/>
  <c r="AM8" i="21"/>
  <c r="W40" i="21"/>
  <c r="CO8" i="21"/>
  <c r="U8" i="21"/>
  <c r="CM6" i="21"/>
  <c r="AK6" i="21"/>
  <c r="BC6" i="21"/>
  <c r="BU6" i="21"/>
  <c r="S6" i="21"/>
  <c r="BZ7" i="21"/>
  <c r="CR7" i="21"/>
  <c r="BH7" i="21"/>
  <c r="X7" i="21"/>
  <c r="AP7" i="21"/>
  <c r="CI41" i="21"/>
  <c r="BQ41" i="21"/>
  <c r="AY41" i="21"/>
  <c r="AG41" i="21"/>
  <c r="O41" i="21"/>
  <c r="CG9" i="21"/>
  <c r="AW9" i="21"/>
  <c r="AE9" i="21"/>
  <c r="BO9" i="21"/>
  <c r="M9" i="21"/>
  <c r="BV41" i="21"/>
  <c r="CN41" i="21"/>
  <c r="AL41" i="21"/>
  <c r="BD41" i="21"/>
  <c r="T41" i="21"/>
  <c r="CL9" i="21"/>
  <c r="BT9" i="21"/>
  <c r="R9" i="21"/>
  <c r="AJ9" i="21"/>
  <c r="BB9" i="21"/>
  <c r="CK74" i="21"/>
  <c r="BA74" i="21"/>
  <c r="AI74" i="21"/>
  <c r="Q74" i="21"/>
  <c r="BS74" i="21"/>
  <c r="BQ42" i="21"/>
  <c r="AY42" i="21"/>
  <c r="AG42" i="21"/>
  <c r="CI42" i="21"/>
  <c r="O42" i="21"/>
  <c r="CG10" i="21"/>
  <c r="BO10" i="21"/>
  <c r="M10" i="21"/>
  <c r="AE10" i="21"/>
  <c r="AW10" i="21"/>
  <c r="BT75" i="21"/>
  <c r="AJ75" i="21"/>
  <c r="BB75" i="21"/>
  <c r="CL75" i="21"/>
  <c r="CJ43" i="21"/>
  <c r="R75" i="21"/>
  <c r="P43" i="21"/>
  <c r="BR43" i="21"/>
  <c r="AZ43" i="21"/>
  <c r="AH43" i="21"/>
  <c r="CH11" i="21"/>
  <c r="BP11" i="21"/>
  <c r="N11" i="21"/>
  <c r="AX11" i="21"/>
  <c r="AF11" i="21"/>
  <c r="S7" i="21"/>
  <c r="BU7" i="21"/>
  <c r="BC7" i="21"/>
  <c r="CM7" i="21"/>
  <c r="AK7" i="21"/>
  <c r="CI74" i="21"/>
  <c r="BQ74" i="21"/>
  <c r="AY74" i="21"/>
  <c r="AG74" i="21"/>
  <c r="BO42" i="21"/>
  <c r="O74" i="21"/>
  <c r="AW42" i="21"/>
  <c r="CE10" i="21"/>
  <c r="CG42" i="21"/>
  <c r="AE42" i="21"/>
  <c r="BM10" i="21"/>
  <c r="AC10" i="21"/>
  <c r="AU10" i="21"/>
  <c r="M42" i="21"/>
  <c r="K10" i="21"/>
  <c r="CU74" i="21"/>
  <c r="AS74" i="21"/>
  <c r="AA74" i="21"/>
  <c r="BK74" i="21"/>
  <c r="CC74" i="21"/>
  <c r="CS42" i="21"/>
  <c r="AQ42" i="21"/>
  <c r="Y42" i="21"/>
  <c r="CA42" i="21"/>
  <c r="BI42" i="21"/>
  <c r="CQ10" i="21"/>
  <c r="AO10" i="21"/>
  <c r="W10" i="21"/>
  <c r="BY10" i="21"/>
  <c r="BG10" i="21"/>
  <c r="CL74" i="21"/>
  <c r="BT74" i="21"/>
  <c r="AJ74" i="21"/>
  <c r="BB74" i="21"/>
  <c r="BR42" i="21"/>
  <c r="CJ42" i="21"/>
  <c r="R74" i="21"/>
  <c r="P42" i="21"/>
  <c r="AH42" i="21"/>
  <c r="BP10" i="21"/>
  <c r="AZ42" i="21"/>
  <c r="AX10" i="21"/>
  <c r="N10" i="21"/>
  <c r="CH10" i="21"/>
  <c r="AF10" i="21"/>
  <c r="CP74" i="21"/>
  <c r="BX74" i="21"/>
  <c r="BF74" i="21"/>
  <c r="AN74" i="21"/>
  <c r="V74" i="21"/>
  <c r="CN42" i="21"/>
  <c r="BD42" i="21"/>
  <c r="AL42" i="21"/>
  <c r="BV42" i="21"/>
  <c r="T42" i="21"/>
  <c r="CL10" i="21"/>
  <c r="BT10" i="21"/>
  <c r="AJ10" i="21"/>
  <c r="BB10" i="21"/>
  <c r="R10" i="21"/>
  <c r="CM74" i="21"/>
  <c r="AK74" i="21"/>
  <c r="BC74" i="21"/>
  <c r="BU74" i="21"/>
  <c r="S74" i="21"/>
  <c r="CK42" i="21"/>
  <c r="BS42" i="21"/>
  <c r="AI42" i="21"/>
  <c r="Q42" i="21"/>
  <c r="CI10" i="21"/>
  <c r="BA42" i="21"/>
  <c r="AG10" i="21"/>
  <c r="O10" i="21"/>
  <c r="BQ10" i="21"/>
  <c r="AY10" i="21"/>
  <c r="BW74" i="21"/>
  <c r="BE74" i="21"/>
  <c r="CO74" i="21"/>
  <c r="AM74" i="21"/>
  <c r="CM42" i="21"/>
  <c r="U74" i="21"/>
  <c r="BU42" i="21"/>
  <c r="AK42" i="21"/>
  <c r="BC42" i="21"/>
  <c r="S42" i="21"/>
  <c r="BS10" i="21"/>
  <c r="BA10" i="21"/>
  <c r="CK10" i="21"/>
  <c r="AI10" i="21"/>
  <c r="Q10" i="21"/>
  <c r="BN74" i="21"/>
  <c r="CF74" i="21"/>
  <c r="AV74" i="21"/>
  <c r="AD74" i="21"/>
  <c r="L74" i="21"/>
  <c r="CD42" i="21"/>
  <c r="BL42" i="21"/>
  <c r="AT42" i="21"/>
  <c r="AB42" i="21"/>
  <c r="J42" i="21"/>
  <c r="CT9" i="21"/>
  <c r="Z9" i="21"/>
  <c r="BJ9" i="21"/>
  <c r="CB9" i="21"/>
  <c r="AR9" i="21"/>
  <c r="BG41" i="21"/>
  <c r="AO41" i="21"/>
  <c r="CQ41" i="21"/>
  <c r="BY41" i="21"/>
  <c r="W41" i="21"/>
  <c r="BW9" i="21"/>
  <c r="BE9" i="21"/>
  <c r="CO9" i="21"/>
  <c r="AM9" i="21"/>
  <c r="U9" i="21"/>
  <c r="J40" i="21"/>
  <c r="CD40" i="21"/>
  <c r="BL40" i="21"/>
  <c r="AT40" i="21"/>
  <c r="AB40" i="21"/>
  <c r="CB7" i="21"/>
  <c r="CT7" i="21"/>
  <c r="AR7" i="21"/>
  <c r="Z7" i="21"/>
  <c r="BJ7" i="21"/>
  <c r="BA41" i="21"/>
  <c r="CK41" i="21"/>
  <c r="BS41" i="21"/>
  <c r="AI41" i="21"/>
  <c r="Q41" i="21"/>
  <c r="CI9" i="21"/>
  <c r="AG9" i="21"/>
  <c r="O9" i="21"/>
  <c r="BQ9" i="21"/>
  <c r="AY9" i="21"/>
  <c r="CF41" i="21"/>
  <c r="BN41" i="21"/>
  <c r="AV41" i="21"/>
  <c r="BL9" i="21"/>
  <c r="AT9" i="21"/>
  <c r="AB9" i="21"/>
  <c r="AD41" i="21"/>
  <c r="J9" i="21"/>
  <c r="CD9" i="21"/>
  <c r="L41" i="21"/>
  <c r="CR40" i="21"/>
  <c r="BZ40" i="21"/>
  <c r="BH40" i="21"/>
  <c r="AP40" i="21"/>
  <c r="X40" i="21"/>
  <c r="BX8" i="21"/>
  <c r="BF8" i="21"/>
  <c r="AN8" i="21"/>
  <c r="CP8" i="21"/>
  <c r="V8" i="21"/>
  <c r="CK7" i="21"/>
  <c r="AI7" i="21"/>
  <c r="BS7" i="21"/>
  <c r="BA7" i="21"/>
  <c r="Q7" i="21"/>
  <c r="CN7" i="21"/>
  <c r="BV7" i="21"/>
  <c r="AL7" i="21"/>
  <c r="T7" i="21"/>
  <c r="BD7" i="21"/>
  <c r="CL7" i="21"/>
  <c r="BT7" i="21"/>
  <c r="BB7" i="21"/>
  <c r="R7" i="21"/>
  <c r="AJ7" i="21"/>
  <c r="BW7" i="21"/>
  <c r="CO7" i="21"/>
  <c r="U7" i="21"/>
  <c r="AM7" i="21"/>
  <c r="BE7" i="21"/>
  <c r="CE40" i="21"/>
  <c r="BM40" i="21"/>
  <c r="AU40" i="21"/>
  <c r="K40" i="21"/>
  <c r="CC7" i="21"/>
  <c r="AS7" i="21"/>
  <c r="AA7" i="21"/>
  <c r="AC40" i="21"/>
  <c r="CU7" i="21"/>
  <c r="BK7" i="21"/>
  <c r="CP41" i="21"/>
  <c r="BF41" i="21"/>
  <c r="BX41" i="21"/>
  <c r="AN41" i="21"/>
  <c r="BV9" i="21"/>
  <c r="BD9" i="21"/>
  <c r="AL9" i="21"/>
  <c r="V41" i="21"/>
  <c r="CN9" i="21"/>
  <c r="T9" i="21"/>
  <c r="BM41" i="21"/>
  <c r="CE41" i="21"/>
  <c r="AC41" i="21"/>
  <c r="K41" i="21"/>
  <c r="CC8" i="21"/>
  <c r="AA8" i="21"/>
  <c r="BK8" i="21"/>
  <c r="AU41" i="21"/>
  <c r="CU8" i="21"/>
  <c r="AS8" i="21"/>
  <c r="CN74" i="21"/>
  <c r="BV74" i="21"/>
  <c r="CL42" i="21"/>
  <c r="BD74" i="21"/>
  <c r="T74" i="21"/>
  <c r="AL74" i="21"/>
  <c r="BB42" i="21"/>
  <c r="R42" i="21"/>
  <c r="AJ42" i="21"/>
  <c r="BT42" i="21"/>
  <c r="CJ10" i="21"/>
  <c r="P10" i="21"/>
  <c r="BR10" i="21"/>
  <c r="AH10" i="21"/>
  <c r="AZ10" i="21"/>
  <c r="CR41" i="21"/>
  <c r="BZ41" i="21"/>
  <c r="BH41" i="21"/>
  <c r="X41" i="21"/>
  <c r="BX9" i="21"/>
  <c r="AP41" i="21"/>
  <c r="CP9" i="21"/>
  <c r="BF9" i="21"/>
  <c r="V9" i="21"/>
  <c r="AN9" i="21"/>
  <c r="CF40" i="21"/>
  <c r="BN40" i="21"/>
  <c r="AV40" i="21"/>
  <c r="AD40" i="21"/>
  <c r="L40" i="21"/>
  <c r="BL8" i="21"/>
  <c r="AT8" i="21"/>
  <c r="J8" i="21"/>
  <c r="CD8" i="21"/>
  <c r="AB8" i="21"/>
  <c r="CC40" i="21"/>
  <c r="AA40" i="21"/>
  <c r="BK40" i="21"/>
  <c r="CU40" i="21"/>
  <c r="CS8" i="21"/>
  <c r="AS40" i="21"/>
  <c r="AQ8" i="21"/>
  <c r="Y8" i="21"/>
  <c r="CA8" i="21"/>
  <c r="BI8" i="21"/>
  <c r="CM41" i="21"/>
  <c r="BU41" i="21"/>
  <c r="BC41" i="21"/>
  <c r="S41" i="21"/>
  <c r="BS9" i="21"/>
  <c r="Q9" i="21"/>
  <c r="BA9" i="21"/>
  <c r="CK9" i="21"/>
  <c r="AK41" i="21"/>
  <c r="AI9" i="21"/>
  <c r="CD41" i="21"/>
  <c r="BL41" i="21"/>
  <c r="AT41" i="21"/>
  <c r="AB41" i="21"/>
  <c r="CB8" i="21"/>
  <c r="J41" i="21"/>
  <c r="CT8" i="21"/>
  <c r="Z8" i="21"/>
  <c r="AR8" i="21"/>
  <c r="BJ8" i="21"/>
  <c r="CQ74" i="21"/>
  <c r="BY74" i="21"/>
  <c r="AO74" i="21"/>
  <c r="W74" i="21"/>
  <c r="BG74" i="21"/>
  <c r="CO42" i="21"/>
  <c r="BE42" i="21"/>
  <c r="BW42" i="21"/>
  <c r="AM42" i="21"/>
  <c r="BU10" i="21"/>
  <c r="BC10" i="21"/>
  <c r="AK10" i="21"/>
  <c r="CM10" i="21"/>
  <c r="U42" i="21"/>
  <c r="S10" i="21"/>
  <c r="BR40" i="21"/>
  <c r="AZ40" i="21"/>
  <c r="AH40" i="21"/>
  <c r="CJ40" i="21"/>
  <c r="P40" i="21"/>
  <c r="BP8" i="21"/>
  <c r="CH8" i="21"/>
  <c r="AF8" i="21"/>
  <c r="AX8" i="21"/>
  <c r="N8" i="21"/>
  <c r="M7" i="21"/>
  <c r="AW7" i="21"/>
  <c r="CG7" i="21"/>
  <c r="BO7" i="21"/>
  <c r="AE7" i="21"/>
  <c r="CH74" i="21"/>
  <c r="BP74" i="21"/>
  <c r="AX74" i="21"/>
  <c r="AF74" i="21"/>
  <c r="N74" i="21"/>
  <c r="CF42" i="21"/>
  <c r="BN42" i="21"/>
  <c r="L42" i="21"/>
  <c r="AV42" i="21"/>
  <c r="AD42" i="21"/>
  <c r="BL10" i="21"/>
  <c r="CD10" i="21"/>
  <c r="AT10" i="21"/>
  <c r="AB10" i="21"/>
  <c r="J10" i="21"/>
  <c r="BX7" i="21"/>
  <c r="BF7" i="21"/>
  <c r="AN7" i="21"/>
  <c r="V7" i="21"/>
  <c r="CP7" i="21"/>
  <c r="CS40" i="21"/>
  <c r="CA40" i="21"/>
  <c r="BI40" i="21"/>
  <c r="AQ40" i="21"/>
  <c r="Y40" i="21"/>
  <c r="BY8" i="21"/>
  <c r="CQ8" i="21"/>
  <c r="BG8" i="21"/>
  <c r="AO8" i="21"/>
  <c r="W8" i="21"/>
  <c r="CT40" i="21"/>
  <c r="CB40" i="21"/>
  <c r="BJ40" i="21"/>
  <c r="CR8" i="21"/>
  <c r="BZ8" i="21"/>
  <c r="AR40" i="21"/>
  <c r="Z40" i="21"/>
  <c r="BH8" i="21"/>
  <c r="X8" i="21"/>
  <c r="AP8" i="21"/>
  <c r="CT6" i="21"/>
  <c r="CB6" i="21"/>
  <c r="BJ6" i="21"/>
  <c r="AR6" i="21"/>
  <c r="Z6" i="21"/>
  <c r="AZ75" i="21"/>
  <c r="AH75" i="21"/>
  <c r="P75" i="21"/>
  <c r="CJ75" i="21"/>
  <c r="BR75" i="21"/>
  <c r="CH43" i="21"/>
  <c r="BP43" i="21"/>
  <c r="AF43" i="21"/>
  <c r="AX43" i="21"/>
  <c r="CF11" i="21"/>
  <c r="N43" i="21"/>
  <c r="BN11" i="21"/>
  <c r="AD11" i="21"/>
  <c r="L11" i="21"/>
  <c r="AV11" i="21"/>
  <c r="CM75" i="21"/>
  <c r="BU75" i="21"/>
  <c r="BC75" i="21"/>
  <c r="S75" i="21"/>
  <c r="AK75" i="21"/>
  <c r="CK43" i="21"/>
  <c r="BS43" i="21"/>
  <c r="BA43" i="21"/>
  <c r="Q43" i="21"/>
  <c r="AI43" i="21"/>
  <c r="AG11" i="21"/>
  <c r="AY11" i="21"/>
  <c r="BQ11" i="21"/>
  <c r="CI11" i="21"/>
  <c r="O11" i="21"/>
  <c r="CT74" i="21"/>
  <c r="CB74" i="21"/>
  <c r="AR74" i="21"/>
  <c r="BJ74" i="21"/>
  <c r="BZ42" i="21"/>
  <c r="Z74" i="21"/>
  <c r="CR42" i="21"/>
  <c r="BH42" i="21"/>
  <c r="X42" i="21"/>
  <c r="CP10" i="21"/>
  <c r="AP42" i="21"/>
  <c r="BF10" i="21"/>
  <c r="V10" i="21"/>
  <c r="AN10" i="21"/>
  <c r="BX10" i="21"/>
  <c r="CH7" i="21"/>
  <c r="N7" i="21"/>
  <c r="BP7" i="21"/>
  <c r="AF7" i="21"/>
  <c r="AX7" i="21"/>
  <c r="CK40" i="21"/>
  <c r="BS40" i="21"/>
  <c r="BA40" i="21"/>
  <c r="AI40" i="21"/>
  <c r="Q40" i="21"/>
  <c r="CI8" i="21"/>
  <c r="BQ8" i="21"/>
  <c r="AY8" i="21"/>
  <c r="AG8" i="21"/>
  <c r="O8" i="21"/>
  <c r="CJ7" i="21"/>
  <c r="BR7" i="21"/>
  <c r="AH7" i="21"/>
  <c r="P7" i="21"/>
  <c r="AZ7" i="21"/>
  <c r="CL40" i="21"/>
  <c r="BB40" i="21"/>
  <c r="R40" i="21"/>
  <c r="CJ8" i="21"/>
  <c r="AJ40" i="21"/>
  <c r="BT40" i="21"/>
  <c r="AH8" i="21"/>
  <c r="P8" i="21"/>
  <c r="AZ8" i="21"/>
  <c r="BR8" i="21"/>
  <c r="CH41" i="21"/>
  <c r="BP41" i="21"/>
  <c r="AF41" i="21"/>
  <c r="AX41" i="21"/>
  <c r="CF9" i="21"/>
  <c r="N41" i="21"/>
  <c r="BN9" i="21"/>
  <c r="AD9" i="21"/>
  <c r="AV9" i="21"/>
  <c r="L9" i="21"/>
  <c r="CJ41" i="21"/>
  <c r="BR41" i="21"/>
  <c r="AZ41" i="21"/>
  <c r="P41" i="21"/>
  <c r="AH41" i="21"/>
  <c r="BP9" i="21"/>
  <c r="AX9" i="21"/>
  <c r="AF9" i="21"/>
  <c r="N9" i="21"/>
  <c r="CH9" i="21"/>
  <c r="CO41" i="21"/>
  <c r="BE41" i="21"/>
  <c r="BW41" i="21"/>
  <c r="U41" i="21"/>
  <c r="BU9" i="21"/>
  <c r="CM9" i="21"/>
  <c r="AM41" i="21"/>
  <c r="BC9" i="21"/>
  <c r="AK9" i="21"/>
  <c r="S9" i="21"/>
  <c r="CG74" i="21"/>
  <c r="BO74" i="21"/>
  <c r="AE74" i="21"/>
  <c r="AW74" i="21"/>
  <c r="M74" i="21"/>
  <c r="BM42" i="21"/>
  <c r="AU42" i="21"/>
  <c r="AC42" i="21"/>
  <c r="CE42" i="21"/>
  <c r="K42" i="21"/>
  <c r="CC9" i="21"/>
  <c r="CU9" i="21"/>
  <c r="BK9" i="21"/>
  <c r="AS9" i="21"/>
  <c r="AA9" i="21"/>
  <c r="CF75" i="21"/>
  <c r="AV75" i="21"/>
  <c r="AD75" i="21"/>
  <c r="L75" i="21"/>
  <c r="BN75" i="21"/>
  <c r="CD43" i="21"/>
  <c r="BL43" i="21"/>
  <c r="AB43" i="21"/>
  <c r="CT10" i="21"/>
  <c r="J43" i="21"/>
  <c r="CB10" i="21"/>
  <c r="AR10" i="21"/>
  <c r="BJ10" i="21"/>
  <c r="Z10" i="21"/>
  <c r="AT43" i="21"/>
  <c r="CI40" i="21"/>
  <c r="BQ40" i="21"/>
  <c r="AY40" i="21"/>
  <c r="O40" i="21"/>
  <c r="AG40" i="21"/>
  <c r="AW8" i="21"/>
  <c r="CG8" i="21"/>
  <c r="BO8" i="21"/>
  <c r="AE8" i="21"/>
  <c r="M8" i="21"/>
  <c r="CS74" i="21"/>
  <c r="AQ74" i="21"/>
  <c r="Y74" i="21"/>
  <c r="CQ42" i="21"/>
  <c r="CA74" i="21"/>
  <c r="BY42" i="21"/>
  <c r="BI74" i="21"/>
  <c r="BG42" i="21"/>
  <c r="AO42" i="21"/>
  <c r="W42" i="21"/>
  <c r="BW10" i="21"/>
  <c r="CO10" i="21"/>
  <c r="BE10" i="21"/>
  <c r="AM10" i="21"/>
  <c r="U10" i="21"/>
  <c r="BP75" i="21"/>
  <c r="AX75" i="21"/>
  <c r="CH75" i="21"/>
  <c r="AF75" i="21"/>
  <c r="CF43" i="21"/>
  <c r="N75" i="21"/>
  <c r="BN43" i="21"/>
  <c r="CD11" i="21"/>
  <c r="AD43" i="21"/>
  <c r="AT11" i="21"/>
  <c r="BL11" i="21"/>
  <c r="AB11" i="21"/>
  <c r="L43" i="21"/>
  <c r="J11" i="21"/>
  <c r="AV43" i="21"/>
  <c r="BZ74" i="21"/>
  <c r="BH74" i="21"/>
  <c r="CR74" i="21"/>
  <c r="AP74" i="21"/>
  <c r="X74" i="21"/>
  <c r="BF42" i="21"/>
  <c r="AN42" i="21"/>
  <c r="CP42" i="21"/>
  <c r="BX42" i="21"/>
  <c r="V42" i="21"/>
  <c r="BV10" i="21"/>
  <c r="BD10" i="21"/>
  <c r="AL10" i="21"/>
  <c r="T10" i="21"/>
  <c r="CN10" i="21"/>
  <c r="BQ75" i="21"/>
  <c r="CI75" i="21"/>
  <c r="AY75" i="21"/>
  <c r="AG75" i="21"/>
  <c r="O75" i="21"/>
  <c r="CG43" i="21"/>
  <c r="BO43" i="21"/>
  <c r="AW43" i="21"/>
  <c r="AE43" i="21"/>
  <c r="CE11" i="21"/>
  <c r="AU11" i="21"/>
  <c r="K11" i="21"/>
  <c r="M43" i="21"/>
  <c r="AC11" i="21"/>
  <c r="BM11" i="21"/>
  <c r="CS6" i="21"/>
  <c r="BI6" i="21"/>
  <c r="CA6" i="21"/>
  <c r="AQ6" i="21"/>
  <c r="Y6" i="21"/>
  <c r="CO40" i="21"/>
  <c r="BW40" i="21"/>
  <c r="AM40" i="21"/>
  <c r="BE40" i="21"/>
  <c r="BU8" i="21"/>
  <c r="CM8" i="21"/>
  <c r="S8" i="21"/>
  <c r="U40" i="21"/>
  <c r="BC8" i="21"/>
  <c r="AK8" i="21"/>
  <c r="CK75" i="21"/>
  <c r="BS75" i="21"/>
  <c r="AI75" i="21"/>
  <c r="CI43" i="21"/>
  <c r="BA75" i="21"/>
  <c r="Q75" i="21"/>
  <c r="BQ43" i="21"/>
  <c r="AY43" i="21"/>
  <c r="AG43" i="21"/>
  <c r="O43" i="21"/>
  <c r="CG11" i="21"/>
  <c r="BO11" i="21"/>
  <c r="AW11" i="21"/>
  <c r="AE11" i="21"/>
  <c r="M11" i="21"/>
  <c r="CJ146" i="21"/>
  <c r="BR146" i="21"/>
  <c r="AZ146" i="21"/>
  <c r="P146" i="21"/>
  <c r="AH146" i="21"/>
  <c r="CH114" i="21"/>
  <c r="BP114" i="21"/>
  <c r="AX114" i="21"/>
  <c r="AF114" i="21"/>
  <c r="N114" i="21"/>
  <c r="BN82" i="21"/>
  <c r="AD82" i="21"/>
  <c r="CF82" i="21"/>
  <c r="AV82" i="21"/>
  <c r="CD50" i="21"/>
  <c r="L82" i="21"/>
  <c r="BL50" i="21"/>
  <c r="AT50" i="21"/>
  <c r="AB50" i="21"/>
  <c r="J50" i="21"/>
  <c r="CB17" i="21"/>
  <c r="CT17" i="21"/>
  <c r="Z17" i="21"/>
  <c r="AR17" i="21"/>
  <c r="BJ17" i="21"/>
  <c r="BS49" i="2"/>
  <c r="BS69" i="2"/>
  <c r="AT99" i="2"/>
  <c r="BS99" i="2"/>
  <c r="BS60" i="2"/>
  <c r="BS37" i="2"/>
  <c r="BS32" i="2"/>
  <c r="BS43" i="2"/>
  <c r="AT83" i="2"/>
  <c r="BS83" i="2"/>
  <c r="AT103" i="2"/>
  <c r="BS103" i="2"/>
  <c r="BS54" i="2"/>
  <c r="BS51" i="2"/>
  <c r="BS59" i="2"/>
  <c r="AT72" i="2"/>
  <c r="BS72" i="2"/>
  <c r="AT102" i="2"/>
  <c r="BS102" i="2"/>
  <c r="AT98" i="2"/>
  <c r="BS98" i="2"/>
  <c r="BS56" i="2"/>
  <c r="BS44" i="2"/>
  <c r="AT74" i="2"/>
  <c r="BS74" i="2"/>
  <c r="BS58" i="2"/>
  <c r="AT95" i="2"/>
  <c r="BS95" i="2"/>
  <c r="AT90" i="2"/>
  <c r="BS90" i="2"/>
  <c r="AT87" i="2"/>
  <c r="BS87" i="2"/>
  <c r="BS50" i="2"/>
  <c r="BS55" i="2"/>
  <c r="AT96" i="2"/>
  <c r="BS96" i="2"/>
  <c r="AT230" i="2"/>
  <c r="BS230" i="2"/>
  <c r="BS20" i="2"/>
  <c r="BS46" i="2"/>
  <c r="AT104" i="2"/>
  <c r="BS104" i="2"/>
  <c r="BS57" i="2"/>
  <c r="BS19" i="2"/>
  <c r="BS42" i="2"/>
  <c r="AT84" i="2"/>
  <c r="BS84" i="2"/>
  <c r="AT80" i="2"/>
  <c r="BS80" i="2"/>
  <c r="BS63" i="2"/>
  <c r="AT100" i="2"/>
  <c r="BS100" i="2"/>
  <c r="AT85" i="2"/>
  <c r="BS85" i="2"/>
  <c r="BS31" i="2"/>
  <c r="AT105" i="2"/>
  <c r="BS105" i="2"/>
  <c r="AT75" i="2"/>
  <c r="BS75" i="2"/>
  <c r="BS45" i="2"/>
  <c r="AT71" i="2"/>
  <c r="BS71" i="2"/>
  <c r="BS68" i="2"/>
  <c r="AT73" i="2"/>
  <c r="BS73" i="2"/>
  <c r="AT81" i="2"/>
  <c r="BS81" i="2"/>
  <c r="BS26" i="2"/>
  <c r="AT97" i="2"/>
  <c r="BS97" i="2"/>
  <c r="AS78" i="2"/>
  <c r="AR78" i="2" s="1"/>
  <c r="CB41" i="21" s="1"/>
  <c r="BS66" i="2"/>
  <c r="AT94" i="2"/>
  <c r="BS94" i="2"/>
  <c r="BS38" i="2"/>
  <c r="BS36" i="2"/>
  <c r="BS39" i="2"/>
  <c r="AT70" i="2"/>
  <c r="BS70" i="2"/>
  <c r="AT76" i="2"/>
  <c r="BS76" i="2"/>
  <c r="BS65" i="2"/>
  <c r="AT93" i="2"/>
  <c r="BS93" i="2"/>
  <c r="AT86" i="2"/>
  <c r="BS86" i="2"/>
  <c r="AT92" i="2"/>
  <c r="BS92" i="2"/>
  <c r="BS40" i="2"/>
  <c r="BS61" i="2"/>
  <c r="AT91" i="2"/>
  <c r="BS91" i="2"/>
  <c r="AT101" i="2"/>
  <c r="BS101" i="2"/>
  <c r="BS52" i="2"/>
  <c r="AT82" i="2"/>
  <c r="BS82" i="2"/>
  <c r="BS67" i="2"/>
  <c r="BS62" i="2"/>
  <c r="AT88" i="2"/>
  <c r="AT89" i="2"/>
  <c r="BS89" i="2"/>
  <c r="BS25" i="2"/>
  <c r="AP77" i="2"/>
  <c r="AQ78" i="2"/>
  <c r="AO79" i="2" s="1"/>
  <c r="AS48" i="2"/>
  <c r="AR48" i="2" s="1"/>
  <c r="AP47" i="2"/>
  <c r="AP48" i="2"/>
  <c r="AP41" i="2"/>
  <c r="AT26" i="2"/>
  <c r="AT65" i="2"/>
  <c r="AT67" i="2"/>
  <c r="AT62" i="2"/>
  <c r="AT64" i="2"/>
  <c r="AT61" i="2"/>
  <c r="AT59" i="2"/>
  <c r="AT60" i="2"/>
  <c r="AT69" i="2"/>
  <c r="AT58" i="2"/>
  <c r="AT63" i="2"/>
  <c r="AT66" i="2"/>
  <c r="AT68" i="2"/>
  <c r="AT50" i="2"/>
  <c r="AT38" i="2"/>
  <c r="AT42" i="2"/>
  <c r="AT40" i="2"/>
  <c r="AT52" i="2"/>
  <c r="AT36" i="2"/>
  <c r="AT39" i="2"/>
  <c r="AT32" i="2"/>
  <c r="AT54" i="2"/>
  <c r="AT51" i="2"/>
  <c r="AT49" i="2"/>
  <c r="AT43" i="2"/>
  <c r="AT37" i="2"/>
  <c r="AT44" i="2"/>
  <c r="AT35" i="2"/>
  <c r="AT31" i="2"/>
  <c r="AT56" i="2"/>
  <c r="AT57" i="2"/>
  <c r="AT19" i="2"/>
  <c r="AT20" i="2"/>
  <c r="AP53" i="2"/>
  <c r="AQ53" i="2"/>
  <c r="AT46" i="2"/>
  <c r="AT45" i="2"/>
  <c r="AT34" i="2"/>
  <c r="AT55" i="2"/>
  <c r="AT78" i="2" l="1"/>
  <c r="AS79" i="2"/>
  <c r="AR79" i="2" s="1"/>
  <c r="BS78" i="2"/>
  <c r="X9" i="21"/>
  <c r="CD74" i="21"/>
  <c r="CR9" i="21"/>
  <c r="BL74" i="21"/>
  <c r="BZ9" i="21"/>
  <c r="Z41" i="21"/>
  <c r="AR41" i="21"/>
  <c r="AB74" i="21"/>
  <c r="AT74" i="21"/>
  <c r="BH9" i="21"/>
  <c r="CT41" i="21"/>
  <c r="CH40" i="21"/>
  <c r="BP40" i="21"/>
  <c r="CF8" i="21"/>
  <c r="AF40" i="21"/>
  <c r="AX40" i="21"/>
  <c r="N40" i="21"/>
  <c r="L8" i="21"/>
  <c r="BN8" i="21"/>
  <c r="AD8" i="21"/>
  <c r="AV8" i="21"/>
  <c r="BO40" i="21"/>
  <c r="CG40" i="21"/>
  <c r="AE40" i="21"/>
  <c r="M40" i="21"/>
  <c r="AW40" i="21"/>
  <c r="CE8" i="21"/>
  <c r="BM8" i="21"/>
  <c r="K8" i="21"/>
  <c r="AC8" i="21"/>
  <c r="AU8" i="21"/>
  <c r="BJ41" i="21"/>
  <c r="J74" i="21"/>
  <c r="AP9" i="21"/>
  <c r="CM40" i="21"/>
  <c r="BU40" i="21"/>
  <c r="BC40" i="21"/>
  <c r="AK40" i="21"/>
  <c r="S40" i="21"/>
  <c r="AI8" i="21"/>
  <c r="BS8" i="21"/>
  <c r="Q8" i="21"/>
  <c r="BA8" i="21"/>
  <c r="CK8" i="21"/>
  <c r="CA41" i="21"/>
  <c r="BI41" i="21"/>
  <c r="CS41" i="21"/>
  <c r="AQ41" i="21"/>
  <c r="Y41" i="21"/>
  <c r="CQ9" i="21"/>
  <c r="BG9" i="21"/>
  <c r="AO9" i="21"/>
  <c r="BY9" i="21"/>
  <c r="W9" i="21"/>
  <c r="BY7" i="21"/>
  <c r="BG7" i="21"/>
  <c r="CQ7" i="21"/>
  <c r="AO7" i="21"/>
  <c r="W7" i="21"/>
  <c r="BS47" i="2"/>
  <c r="BS53" i="2"/>
  <c r="AT41" i="2"/>
  <c r="BS41" i="2"/>
  <c r="BS48" i="2"/>
  <c r="AT77" i="2"/>
  <c r="BS77" i="2"/>
  <c r="AT48" i="2"/>
  <c r="AP79" i="2"/>
  <c r="AQ79" i="2"/>
  <c r="AT47" i="2"/>
  <c r="AT53" i="2"/>
  <c r="CE74" i="21" l="1"/>
  <c r="BM74" i="21"/>
  <c r="K74" i="21"/>
  <c r="AU74" i="21"/>
  <c r="CU41" i="21"/>
  <c r="AC74" i="21"/>
  <c r="CC41" i="21"/>
  <c r="BK41" i="21"/>
  <c r="AS41" i="21"/>
  <c r="CA9" i="21"/>
  <c r="AQ9" i="21"/>
  <c r="Y9" i="21"/>
  <c r="AA41" i="21"/>
  <c r="CS9" i="21"/>
  <c r="BI9" i="21"/>
  <c r="AT79" i="2"/>
  <c r="BS79" i="2"/>
  <c r="Y10" i="2"/>
  <c r="Z10" i="2"/>
  <c r="AE10" i="2"/>
  <c r="AH10" i="2"/>
  <c r="AK10" i="2"/>
  <c r="AW10" i="2"/>
  <c r="AH11" i="2"/>
  <c r="AK11" i="2"/>
  <c r="AK33" i="2"/>
  <c r="AH33" i="2"/>
  <c r="AK29" i="2"/>
  <c r="AH29" i="2"/>
  <c r="AK28" i="2"/>
  <c r="AH28" i="2"/>
  <c r="AE28" i="2"/>
  <c r="Z28" i="2"/>
  <c r="Y28" i="2"/>
  <c r="AK27" i="2"/>
  <c r="AH27" i="2"/>
  <c r="AK23" i="2"/>
  <c r="AH23" i="2"/>
  <c r="AK22" i="2"/>
  <c r="AH22" i="2"/>
  <c r="AE22" i="2"/>
  <c r="Z22" i="2"/>
  <c r="Y22" i="2"/>
  <c r="AK21" i="2"/>
  <c r="AH21" i="2"/>
  <c r="AK17" i="2"/>
  <c r="AH17" i="2"/>
  <c r="AK16" i="2"/>
  <c r="AH16" i="2"/>
  <c r="AE16" i="2"/>
  <c r="Z16" i="2"/>
  <c r="Y16" i="2"/>
  <c r="AA16" i="2" l="1"/>
  <c r="AY33" i="20"/>
  <c r="AY24" i="20"/>
  <c r="AO15" i="20"/>
  <c r="AY42" i="20"/>
  <c r="K24" i="20"/>
  <c r="AO6" i="20"/>
  <c r="K33" i="20"/>
  <c r="U24" i="20"/>
  <c r="K15" i="20"/>
  <c r="U42" i="20"/>
  <c r="AY6" i="20"/>
  <c r="U6" i="20"/>
  <c r="AE42" i="20"/>
  <c r="AY15" i="20"/>
  <c r="K6" i="20"/>
  <c r="U33" i="20"/>
  <c r="AO42" i="20"/>
  <c r="AE24" i="20"/>
  <c r="AE6" i="20"/>
  <c r="AE33" i="20"/>
  <c r="AO24" i="20"/>
  <c r="AE15" i="20"/>
  <c r="AO33" i="20"/>
  <c r="K42" i="20"/>
  <c r="U15" i="20"/>
  <c r="AA10" i="2"/>
  <c r="AS10" i="2" s="1"/>
  <c r="AR10" i="2" s="1"/>
  <c r="J42" i="20"/>
  <c r="AD6" i="20"/>
  <c r="T6" i="20"/>
  <c r="AX42" i="20"/>
  <c r="AD42" i="20"/>
  <c r="AD24" i="20"/>
  <c r="T15" i="20"/>
  <c r="AD33" i="20"/>
  <c r="AN42" i="20"/>
  <c r="AN15" i="20"/>
  <c r="AN33" i="20"/>
  <c r="AN24" i="20"/>
  <c r="J15" i="20"/>
  <c r="AX33" i="20"/>
  <c r="AX24" i="20"/>
  <c r="AX6" i="20"/>
  <c r="T33" i="20"/>
  <c r="T24" i="20"/>
  <c r="AN6" i="20"/>
  <c r="T42" i="20"/>
  <c r="AD15" i="20"/>
  <c r="AX15" i="20"/>
  <c r="J33" i="20"/>
  <c r="J24" i="20"/>
  <c r="J6" i="20"/>
  <c r="AF33" i="20"/>
  <c r="AF42" i="20"/>
  <c r="L24" i="20"/>
  <c r="L6" i="20"/>
  <c r="AP33" i="20"/>
  <c r="AP42" i="20"/>
  <c r="L15" i="20"/>
  <c r="AZ33" i="20"/>
  <c r="AZ24" i="20"/>
  <c r="V15" i="20"/>
  <c r="V33" i="20"/>
  <c r="AZ15" i="20"/>
  <c r="V24" i="20"/>
  <c r="AZ42" i="20"/>
  <c r="AF24" i="20"/>
  <c r="AF15" i="20"/>
  <c r="L33" i="20"/>
  <c r="AP6" i="20"/>
  <c r="AP24" i="20"/>
  <c r="L42" i="20"/>
  <c r="AF6" i="20"/>
  <c r="AP15" i="20"/>
  <c r="V42" i="20"/>
  <c r="AZ6" i="20"/>
  <c r="V6" i="20"/>
  <c r="AA28" i="2"/>
  <c r="AS28" i="2" s="1"/>
  <c r="AR28" i="2" s="1"/>
  <c r="M42" i="20"/>
  <c r="M33" i="20"/>
  <c r="M6" i="20"/>
  <c r="W42" i="20"/>
  <c r="W24" i="20"/>
  <c r="W6" i="20"/>
  <c r="AG42" i="20"/>
  <c r="AQ24" i="20"/>
  <c r="AG24" i="20"/>
  <c r="W33" i="20"/>
  <c r="BA15" i="20"/>
  <c r="AG6" i="20"/>
  <c r="AQ33" i="20"/>
  <c r="AQ42" i="20"/>
  <c r="BA6" i="20"/>
  <c r="AQ6" i="20"/>
  <c r="BA33" i="20"/>
  <c r="AQ15" i="20"/>
  <c r="M15" i="20"/>
  <c r="AG33" i="20"/>
  <c r="BA24" i="20"/>
  <c r="W15" i="20"/>
  <c r="BA42" i="20"/>
  <c r="M24" i="20"/>
  <c r="AG15" i="20"/>
  <c r="AO23" i="2"/>
  <c r="AO22" i="2"/>
  <c r="AS24" i="2"/>
  <c r="AR24" i="2" s="1"/>
  <c r="AO24" i="2"/>
  <c r="AS27" i="2"/>
  <c r="AR27" i="2" s="1"/>
  <c r="AO27" i="2"/>
  <c r="AS21" i="2"/>
  <c r="AR21" i="2" s="1"/>
  <c r="AO21" i="2"/>
  <c r="AO28" i="2"/>
  <c r="AS30" i="2"/>
  <c r="AR30" i="2" s="1"/>
  <c r="AO30" i="2"/>
  <c r="AS33" i="2"/>
  <c r="AR33" i="2" s="1"/>
  <c r="AO33" i="2"/>
  <c r="AS16" i="2"/>
  <c r="AR16" i="2" s="1"/>
  <c r="AS17" i="2"/>
  <c r="AR17" i="2" s="1"/>
  <c r="AS23" i="2"/>
  <c r="AR23" i="2" s="1"/>
  <c r="AO16" i="2"/>
  <c r="AO10" i="2"/>
  <c r="AP10" i="2" s="1"/>
  <c r="AB10" i="2"/>
  <c r="AB22" i="2"/>
  <c r="AB28" i="2"/>
  <c r="AA22" i="2"/>
  <c r="AS22" i="2" s="1"/>
  <c r="AR22" i="2" s="1"/>
  <c r="AB16" i="2"/>
  <c r="BS10" i="2" l="1" a="1"/>
  <c r="BS10" i="2" s="1"/>
  <c r="BL6" i="21"/>
  <c r="CD6" i="21"/>
  <c r="AB6" i="21"/>
  <c r="J6" i="21"/>
  <c r="AT6" i="21"/>
  <c r="AS29" i="2"/>
  <c r="AR29" i="2" s="1"/>
  <c r="AQ24" i="2"/>
  <c r="AP24" i="2"/>
  <c r="AQ27" i="2"/>
  <c r="AP27" i="2"/>
  <c r="AQ22" i="2"/>
  <c r="AP22" i="2"/>
  <c r="AQ23" i="2"/>
  <c r="AP23" i="2"/>
  <c r="AS18" i="2"/>
  <c r="AR18" i="2" s="1"/>
  <c r="AQ16" i="2"/>
  <c r="AO17" i="2" s="1"/>
  <c r="AP16" i="2"/>
  <c r="AP33" i="2"/>
  <c r="AQ33" i="2"/>
  <c r="AQ21" i="2"/>
  <c r="AP21" i="2"/>
  <c r="AQ30" i="2"/>
  <c r="AP30" i="2"/>
  <c r="AP28" i="2"/>
  <c r="AQ28" i="2"/>
  <c r="AO29" i="2" s="1"/>
  <c r="AQ29" i="2" s="1"/>
  <c r="AS11" i="2"/>
  <c r="AT10" i="2"/>
  <c r="AQ10" i="2"/>
  <c r="AO11" i="2" s="1"/>
  <c r="AP11" i="2" s="1"/>
  <c r="BW6" i="21" l="1"/>
  <c r="CO6" i="21"/>
  <c r="BE6" i="21"/>
  <c r="U6" i="21"/>
  <c r="AM6" i="21"/>
  <c r="BY6" i="21"/>
  <c r="BG6" i="21"/>
  <c r="AO6" i="21"/>
  <c r="CQ6" i="21"/>
  <c r="W6" i="21"/>
  <c r="CP6" i="21"/>
  <c r="BX6" i="21"/>
  <c r="AN6" i="21"/>
  <c r="BF6" i="21"/>
  <c r="V6" i="21"/>
  <c r="CF7" i="21"/>
  <c r="AV7" i="21"/>
  <c r="BN7" i="21"/>
  <c r="L7" i="21"/>
  <c r="AD7" i="21"/>
  <c r="CI7" i="21"/>
  <c r="BQ7" i="21"/>
  <c r="AY7" i="21"/>
  <c r="AG7" i="21"/>
  <c r="O7" i="21"/>
  <c r="CU6" i="21"/>
  <c r="AS6" i="21"/>
  <c r="CC6" i="21"/>
  <c r="BK6" i="21"/>
  <c r="AA6" i="21"/>
  <c r="BR6" i="21"/>
  <c r="AZ6" i="21"/>
  <c r="P6" i="21"/>
  <c r="CJ6" i="21"/>
  <c r="AH6" i="21"/>
  <c r="AB7" i="21"/>
  <c r="CD7" i="21"/>
  <c r="AT7" i="21"/>
  <c r="J7" i="21"/>
  <c r="BL7" i="21"/>
  <c r="BH6" i="21"/>
  <c r="BZ6" i="21"/>
  <c r="AP6" i="21"/>
  <c r="X6" i="21"/>
  <c r="CR6" i="21"/>
  <c r="BS23" i="2"/>
  <c r="BS21" i="2"/>
  <c r="BS30" i="2"/>
  <c r="BS22" i="2"/>
  <c r="BS33" i="2"/>
  <c r="BS27" i="2"/>
  <c r="BS16" i="2"/>
  <c r="BS28" i="2"/>
  <c r="BS24" i="2"/>
  <c r="AP29" i="2"/>
  <c r="AT27" i="2"/>
  <c r="AT22" i="2"/>
  <c r="AT24" i="2"/>
  <c r="AT23" i="2"/>
  <c r="AT28" i="2"/>
  <c r="AT21" i="2"/>
  <c r="AT16" i="2"/>
  <c r="AT33" i="2"/>
  <c r="AT30" i="2"/>
  <c r="AP17" i="2"/>
  <c r="AQ17" i="2"/>
  <c r="AO18" i="2" s="1"/>
  <c r="AS12" i="2"/>
  <c r="AR11" i="2"/>
  <c r="CE6" i="21" s="1"/>
  <c r="BS11" i="2" l="1" a="1"/>
  <c r="BS11" i="2" s="1"/>
  <c r="CK6" i="21"/>
  <c r="AI6" i="21"/>
  <c r="BS6" i="21"/>
  <c r="Q6" i="21"/>
  <c r="BA6" i="21"/>
  <c r="CE7" i="21"/>
  <c r="BM7" i="21"/>
  <c r="AU7" i="21"/>
  <c r="AC7" i="21"/>
  <c r="K7" i="21"/>
  <c r="K6" i="21"/>
  <c r="AU6" i="21"/>
  <c r="AC6" i="21"/>
  <c r="AT29" i="2"/>
  <c r="BM6" i="21"/>
  <c r="BS29" i="2"/>
  <c r="BS17" i="2"/>
  <c r="AT17" i="2"/>
  <c r="AQ18" i="2"/>
  <c r="AP18" i="2"/>
  <c r="AT11" i="2"/>
  <c r="AQ11" i="2"/>
  <c r="AO12" i="2" s="1"/>
  <c r="AP12" i="2" s="1"/>
  <c r="AS13" i="2"/>
  <c r="AR12" i="2"/>
  <c r="BN6" i="21" l="1"/>
  <c r="CF6" i="21"/>
  <c r="AV6" i="21"/>
  <c r="L6" i="21"/>
  <c r="AD6" i="21"/>
  <c r="CL6" i="21"/>
  <c r="AJ6" i="21"/>
  <c r="BT6" i="21"/>
  <c r="BB6" i="21"/>
  <c r="R6" i="21"/>
  <c r="BS18" i="2"/>
  <c r="BS12" i="2"/>
  <c r="AT18" i="2"/>
  <c r="AT12" i="2"/>
  <c r="AR15" i="2"/>
  <c r="AR13" i="2"/>
  <c r="E120" i="7"/>
  <c r="E89" i="7"/>
  <c r="E57" i="7"/>
  <c r="E26" i="7"/>
  <c r="CI6" i="21" l="1"/>
  <c r="BQ6" i="21"/>
  <c r="AY6" i="21"/>
  <c r="O6" i="21"/>
  <c r="AG6" i="21"/>
  <c r="BS15" i="2"/>
  <c r="AQ12" i="2"/>
  <c r="AO13" i="2" s="1"/>
  <c r="AP13" i="2" s="1"/>
  <c r="CG6" i="21" l="1"/>
  <c r="BO6" i="21"/>
  <c r="AE6" i="21"/>
  <c r="AW6" i="21"/>
  <c r="M6" i="21"/>
  <c r="BS13" i="2"/>
  <c r="AT13" i="2"/>
  <c r="AQ13" i="2"/>
  <c r="AT15" i="2" l="1"/>
  <c r="AQ1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5" authorId="0" shapeId="0" xr:uid="{00000000-0006-0000-0100-000001000000}">
      <text>
        <r>
          <rPr>
            <b/>
            <sz val="9"/>
            <color indexed="81"/>
            <rFont val="Tahoma"/>
            <family val="2"/>
          </rPr>
          <t>Escribir el número del consecutivo correspondiente al proceso.</t>
        </r>
      </text>
    </comment>
    <comment ref="B5" authorId="0" shapeId="0" xr:uid="{00000000-0006-0000-0100-000002000000}">
      <text>
        <r>
          <rPr>
            <b/>
            <sz val="9"/>
            <color indexed="81"/>
            <rFont val="Tahoma"/>
            <family val="2"/>
          </rPr>
          <t>Seleccionar el nombre del proceso de los riesgos a nombrar.</t>
        </r>
      </text>
    </comment>
    <comment ref="C5" authorId="0" shapeId="0" xr:uid="{00000000-0006-0000-0100-000003000000}">
      <text>
        <r>
          <rPr>
            <b/>
            <sz val="9"/>
            <color indexed="81"/>
            <rFont val="Tahoma"/>
            <family val="2"/>
          </rPr>
          <t>Escribir el objetivo del proceso existente en la caracterización del proceso.</t>
        </r>
      </text>
    </comment>
    <comment ref="D5" authorId="0" shapeId="0" xr:uid="{00000000-0006-0000-0100-000004000000}">
      <text>
        <r>
          <rPr>
            <b/>
            <sz val="9"/>
            <color indexed="81"/>
            <rFont val="Tahoma"/>
            <family val="2"/>
          </rPr>
          <t>Escribir el alcance del proceso.</t>
        </r>
      </text>
    </comment>
    <comment ref="E5" authorId="0" shapeId="0" xr:uid="{00000000-0006-0000-0100-000005000000}">
      <text>
        <r>
          <rPr>
            <b/>
            <sz val="9"/>
            <color indexed="81"/>
            <rFont val="Tahoma"/>
            <family val="2"/>
          </rPr>
          <t>Escribir el objetivo estratégico con el cual se relaciona el proceso al cual se le hace la identificación de los riesgos o el objetivo del proyecto  al cual se le quieren identificar los riesgos.</t>
        </r>
      </text>
    </comment>
    <comment ref="F5" authorId="0" shapeId="0" xr:uid="{00000000-0006-0000-0100-000006000000}">
      <text>
        <r>
          <rPr>
            <b/>
            <sz val="9"/>
            <color indexed="81"/>
            <rFont val="Tahoma"/>
            <family val="2"/>
          </rPr>
          <t>Seleccionar la dependencia a cargo del proceso.</t>
        </r>
      </text>
    </comment>
    <comment ref="G5" authorId="0" shapeId="0" xr:uid="{00000000-0006-0000-0100-000007000000}">
      <text>
        <r>
          <rPr>
            <b/>
            <sz val="9"/>
            <color indexed="81"/>
            <rFont val="Tahoma"/>
            <family val="2"/>
          </rPr>
          <t>Escribir el número del consecutivo correspondiente al riesgo.</t>
        </r>
      </text>
    </comment>
    <comment ref="H5" authorId="0" shapeId="0" xr:uid="{00000000-0006-0000-0100-000008000000}">
      <text>
        <r>
          <rPr>
            <b/>
            <sz val="9"/>
            <color indexed="81"/>
            <rFont val="Tahoma"/>
            <family val="2"/>
          </rPr>
          <t>Escribir el número del consecutivo correspondiente al riesgo.</t>
        </r>
      </text>
    </comment>
    <comment ref="I5" authorId="0" shapeId="0" xr:uid="{00000000-0006-0000-0100-000009000000}">
      <text>
        <r>
          <rPr>
            <b/>
            <sz val="9"/>
            <color indexed="81"/>
            <rFont val="Tahoma"/>
            <family val="2"/>
          </rPr>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r>
      </text>
    </comment>
    <comment ref="J5" authorId="0" shapeId="0" xr:uid="{00000000-0006-0000-0100-00000A000000}">
      <text>
        <r>
          <rPr>
            <b/>
            <sz val="9"/>
            <color indexed="81"/>
            <rFont val="Tahoma"/>
            <family val="2"/>
          </rPr>
          <t>Seleccionar las consecuencias que puede ocasionar a la organización la materialización del riesgo, eligiendo:
- Económico
- Reputacional
- Económico y Reputacional
(¿Qué?)</t>
        </r>
      </text>
    </comment>
    <comment ref="K5" authorId="0" shapeId="0" xr:uid="{00000000-0006-0000-0100-00000B000000}">
      <text>
        <r>
          <rPr>
            <b/>
            <sz val="9"/>
            <color indexed="81"/>
            <rFont val="Tahoma"/>
            <family val="2"/>
          </rPr>
          <t>Escribir las circunstancias o situaciones más evidentes sobre las cuales se presenta el riesgo, las mismas no constituyen la causa principal o base para que se presente el riesgo.
(¿Cómo?)</t>
        </r>
      </text>
    </comment>
    <comment ref="L5" authorId="0" shapeId="0" xr:uid="{00000000-0006-0000-0100-00000C000000}">
      <text>
        <r>
          <rPr>
            <b/>
            <sz val="9"/>
            <color indexed="81"/>
            <rFont val="Tahoma"/>
            <family val="2"/>
          </rPr>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r>
      </text>
    </comment>
    <comment ref="M5" authorId="0" shapeId="0" xr:uid="{00000000-0006-0000-0100-00000D000000}">
      <text>
        <r>
          <rPr>
            <b/>
            <sz val="9"/>
            <color indexed="81"/>
            <rFont val="Tahoma"/>
            <family val="2"/>
          </rPr>
          <t>Escribir como se desarrolla el riesgo identificado, teniendo en cuenta las preguntas claves o fu forma de redacción:
Gestión: POSIBILIDAD DE  ¿Qué?, ¿Cómo? Y ¿Por qué?
NOTA: El ¿qué?, el ¿Cómo? Y el ¿Por qué? se responden y articulan cuando se contesta el Impacto, la causa inmediata y la causa raíz, el objetivo es unirlos para describir el riesgo de gestión anteponiendo "Posibilidad de....."
Corrupción: Acción u Omisión  + Uso del Poder + Desviación de la Gestión de la Gestión de lo Público + el Beneficio Privado.
Seguridad de la Información: "Pérdida de" +  (Confidencialidad/integridad/disponibilidad) + "debido a" +  (Amenaza(s) + Vulnerabilidad(es)) + "afectando" +  Activo(s) de información..
Ejemplo: Posibilidad de recibir o solicitar cualquier dádiva beneficio a nombre propio o de terceros con el fin de celebrar un contrato.</t>
        </r>
      </text>
    </comment>
    <comment ref="N5" authorId="0" shapeId="0" xr:uid="{00000000-0006-0000-0100-00000E000000}">
      <text>
        <r>
          <rPr>
            <b/>
            <sz val="9"/>
            <color indexed="81"/>
            <rFont val="Tahoma"/>
            <family val="2"/>
          </rPr>
          <t>Seleccionar la tipología del riesgo, teniendo en cuenta las siguientes tipologías:
- Riesgo de Gestión.
- Riesgo de Corrupción.
- Riesgo de Seguridad de la Información.</t>
        </r>
      </text>
    </comment>
    <comment ref="O5" authorId="0" shapeId="0" xr:uid="{00000000-0006-0000-0100-00000F000000}">
      <text>
        <r>
          <rPr>
            <b/>
            <sz val="9"/>
            <color indexed="81"/>
            <rFont val="Tahoma"/>
            <family val="2"/>
          </rPr>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r>
      </text>
    </comment>
    <comment ref="P5" authorId="0" shapeId="0" xr:uid="{00000000-0006-0000-0100-000010000000}">
      <text>
        <r>
          <rPr>
            <b/>
            <sz val="9"/>
            <color indexed="81"/>
            <rFont val="Tahoma"/>
            <family val="2"/>
          </rPr>
          <t>Defina el número de veces que se ejecuta la actividad que referencia el riesgo durante el año.
Ejemplo: Elaboración de la nómina, respuesta:  12 (se realiza una por mes).</t>
        </r>
      </text>
    </comment>
    <comment ref="AX5" authorId="0" shapeId="0" xr:uid="{00000000-0006-0000-0100-000011000000}">
      <text>
        <r>
          <rPr>
            <b/>
            <sz val="9"/>
            <color indexed="81"/>
            <rFont val="Tahoma"/>
            <family val="2"/>
          </rPr>
          <t>Establecer la opción de manejo entre:
- Reducir (mitigar)
- Reducir (Transferir o compartir)
- Aceptar
- Evitar</t>
        </r>
      </text>
    </comment>
    <comment ref="BG5" authorId="0" shapeId="0" xr:uid="{00000000-0006-0000-0100-000012000000}">
      <text>
        <r>
          <rPr>
            <b/>
            <sz val="9"/>
            <color indexed="81"/>
            <rFont val="Tahoma"/>
            <family val="2"/>
          </rPr>
          <t>Escribir la acción de contingencia a desarrollar si el riesgo se materializa.</t>
        </r>
      </text>
    </comment>
    <comment ref="BH5" authorId="0" shapeId="0" xr:uid="{00000000-0006-0000-0100-000013000000}">
      <text>
        <r>
          <rPr>
            <b/>
            <sz val="9"/>
            <color indexed="81"/>
            <rFont val="Tahoma"/>
            <family val="2"/>
          </rPr>
          <t>Seleccione si el control fue eficaz (Si o No).</t>
        </r>
      </text>
    </comment>
    <comment ref="BI5" authorId="0" shapeId="0" xr:uid="{00000000-0006-0000-0100-000014000000}">
      <text>
        <r>
          <rPr>
            <b/>
            <sz val="9"/>
            <color indexed="81"/>
            <rFont val="Tahoma"/>
            <family val="2"/>
          </rPr>
          <t>Describir las acciones realizadas en el periodo establecido para mejorar la prevención o control del riesgo.</t>
        </r>
      </text>
    </comment>
    <comment ref="BL5" authorId="0" shapeId="0" xr:uid="{00000000-0006-0000-0100-000015000000}">
      <text>
        <r>
          <rPr>
            <b/>
            <sz val="9"/>
            <color indexed="81"/>
            <rFont val="Tahoma"/>
            <family val="2"/>
          </rPr>
          <t>Escribir el nombre del(os) soporte(s) de evidencia resultado o producto de la actividad realizada.</t>
        </r>
      </text>
    </comment>
    <comment ref="BM5" authorId="0" shapeId="0" xr:uid="{00000000-0006-0000-0100-000016000000}">
      <text>
        <r>
          <rPr>
            <b/>
            <sz val="9"/>
            <color indexed="81"/>
            <rFont val="Tahoma"/>
            <family val="2"/>
          </rPr>
          <t>Escribir la ubicación o link del(os) soporte(s) de evidencia resultado o producto de la actividad realizada (si aplica).</t>
        </r>
      </text>
    </comment>
    <comment ref="BN5" authorId="0" shapeId="0" xr:uid="{00000000-0006-0000-0100-000017000000}">
      <text>
        <r>
          <rPr>
            <b/>
            <sz val="9"/>
            <color indexed="81"/>
            <rFont val="Tahoma"/>
            <family val="2"/>
          </rPr>
          <t>Escribir las observaciones que crea necesario para aclarar las acciones desarrolladas.</t>
        </r>
      </text>
    </comment>
    <comment ref="Q6" authorId="0" shapeId="0" xr:uid="{00000000-0006-0000-0100-000018000000}">
      <text>
        <r>
          <rPr>
            <b/>
            <sz val="9"/>
            <color indexed="81"/>
            <rFont val="Tahoma"/>
            <family val="2"/>
          </rPr>
          <t>Aplica para la clase de riesgo de seguridad de la Información; seleccionar el Riesgo inherente de seguridad de la Información que afecta: Confidencialidad, Integridad y Disponibilidad.</t>
        </r>
      </text>
    </comment>
    <comment ref="R6" authorId="0" shapeId="0" xr:uid="{00000000-0006-0000-0100-000019000000}">
      <text>
        <r>
          <rPr>
            <b/>
            <sz val="9"/>
            <color indexed="81"/>
            <rFont val="Tahoma"/>
            <family val="2"/>
          </rPr>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r>
      </text>
    </comment>
    <comment ref="S6" authorId="0" shapeId="0" xr:uid="{00000000-0006-0000-0100-00001A000000}">
      <text>
        <r>
          <rPr>
            <b/>
            <sz val="9"/>
            <color indexed="81"/>
            <rFont val="Tahoma"/>
            <family val="2"/>
          </rPr>
          <t>Escribir las amenazas establecidas en la hoja (ver Amenazas Seg. de la Información).</t>
        </r>
      </text>
    </comment>
    <comment ref="T6" authorId="0" shapeId="0" xr:uid="{00000000-0006-0000-0100-00001B000000}">
      <text>
        <r>
          <rPr>
            <b/>
            <sz val="9"/>
            <color indexed="81"/>
            <rFont val="Tahoma"/>
            <family val="2"/>
          </rPr>
          <t>Escribir las vulnerabilidades establecidas en la hoja (ver Vulnerabilidades Seg. de la Información).</t>
        </r>
      </text>
    </comment>
    <comment ref="U6" authorId="0" shapeId="0" xr:uid="{00000000-0006-0000-0100-00001C000000}">
      <text>
        <r>
          <rPr>
            <b/>
            <sz val="9"/>
            <color indexed="81"/>
            <rFont val="Tahoma"/>
            <family val="2"/>
          </rPr>
          <t>Escribir los controles identificados en el riesgo, indicando los cuatro códigos establecidos en la hoja Anexo A Seguridad de la Información (Anexo A Seg. Dig).</t>
        </r>
      </text>
    </comment>
    <comment ref="BO6" authorId="0" shapeId="0" xr:uid="{00000000-0006-0000-0100-00001D000000}">
      <text>
        <r>
          <rPr>
            <b/>
            <sz val="9"/>
            <color indexed="81"/>
            <rFont val="Tahoma"/>
            <family val="2"/>
          </rPr>
          <t>Escribir si se materializó el riesgo (Si/No).</t>
        </r>
      </text>
    </comment>
    <comment ref="BP6" authorId="0" shapeId="0" xr:uid="{00000000-0006-0000-0100-00001E000000}">
      <text>
        <r>
          <rPr>
            <b/>
            <sz val="9"/>
            <color indexed="81"/>
            <rFont val="Tahoma"/>
            <family val="2"/>
          </rPr>
          <t>La respuesta es Si: Describir como se materializó el riesgo y sus características.
La respuesta es No: No Aplica.</t>
        </r>
      </text>
    </comment>
    <comment ref="BQ6" authorId="0" shapeId="0" xr:uid="{00000000-0006-0000-0100-00001F000000}">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AH7" authorId="0" shapeId="0" xr:uid="{00000000-0006-0000-0100-000020000000}">
      <text>
        <r>
          <rPr>
            <b/>
            <sz val="9"/>
            <color indexed="81"/>
            <rFont val="Tahoma"/>
            <family val="2"/>
          </rPr>
          <t>Esta casilla esta formulada para definir la afectación, al seleccionar el tipo de control</t>
        </r>
      </text>
    </comment>
    <comment ref="AI8" authorId="0" shapeId="0" xr:uid="{00000000-0006-0000-0100-000021000000}">
      <text>
        <r>
          <rPr>
            <b/>
            <sz val="9"/>
            <color indexed="81"/>
            <rFont val="Tahoma"/>
            <family val="2"/>
          </rPr>
          <t>Seleccionar:
- Tipo de Control.
- Implementación.
- Calificación (esta casilla esta formulada para generar la calificación de la eficiencia).</t>
        </r>
      </text>
    </comment>
    <comment ref="AL8" authorId="0" shapeId="0" xr:uid="{00000000-0006-0000-0100-000022000000}">
      <text>
        <r>
          <rPr>
            <b/>
            <sz val="9"/>
            <color indexed="81"/>
            <rFont val="Tahoma"/>
            <family val="2"/>
          </rPr>
          <t>Seleccionar:
- Documentación
- Frecuencia
- Evidencia</t>
        </r>
      </text>
    </comment>
    <comment ref="V9" authorId="0" shapeId="0" xr:uid="{00000000-0006-0000-0100-000023000000}">
      <text>
        <r>
          <rPr>
            <b/>
            <sz val="9"/>
            <color indexed="81"/>
            <rFont val="Tahoma"/>
            <family val="2"/>
          </rPr>
          <t>Esta casilla esta formulada para definir la probabilidad inherente.</t>
        </r>
      </text>
    </comment>
    <comment ref="W9" authorId="0" shapeId="0" xr:uid="{00000000-0006-0000-0100-000024000000}">
      <text>
        <r>
          <rPr>
            <b/>
            <sz val="9"/>
            <color indexed="81"/>
            <rFont val="Tahoma"/>
            <family val="2"/>
          </rPr>
          <t>Esta casilla esta formulada para definir el porcentaje de la probabilidad inherente.</t>
        </r>
      </text>
    </comment>
    <comment ref="X9" authorId="0" shapeId="0" xr:uid="{00000000-0006-0000-0100-000025000000}">
      <text>
        <r>
          <rPr>
            <b/>
            <sz val="9"/>
            <color indexed="81"/>
            <rFont val="Tahoma"/>
            <family val="2"/>
          </rPr>
          <t>Seleccionar el criterio del impacto inherente.</t>
        </r>
      </text>
    </comment>
    <comment ref="Y9" authorId="0" shapeId="0" xr:uid="{00000000-0006-0000-0100-000026000000}">
      <text>
        <r>
          <rPr>
            <b/>
            <sz val="9"/>
            <color indexed="81"/>
            <rFont val="Tahoma"/>
            <family val="2"/>
          </rPr>
          <t>Esta casilla esta formulada para dar observación si el proceso esta correcto o erróneo.</t>
        </r>
      </text>
    </comment>
    <comment ref="Z9" authorId="0" shapeId="0" xr:uid="{00000000-0006-0000-0100-000027000000}">
      <text>
        <r>
          <rPr>
            <b/>
            <sz val="9"/>
            <color indexed="81"/>
            <rFont val="Tahoma"/>
            <family val="2"/>
          </rPr>
          <t>Esta casilla esta formulada para definir el impacto inherente.</t>
        </r>
      </text>
    </comment>
    <comment ref="AA9" authorId="0" shapeId="0" xr:uid="{00000000-0006-0000-0100-000028000000}">
      <text>
        <r>
          <rPr>
            <b/>
            <sz val="9"/>
            <color indexed="81"/>
            <rFont val="Tahoma"/>
            <family val="2"/>
          </rPr>
          <t>Esta casilla esta formulada para definir el porcentaje del impacto inherente.</t>
        </r>
      </text>
    </comment>
    <comment ref="AB9" authorId="0" shapeId="0" xr:uid="{00000000-0006-0000-0100-000029000000}">
      <text>
        <r>
          <rPr>
            <b/>
            <sz val="9"/>
            <color indexed="81"/>
            <rFont val="Tahoma"/>
            <family val="2"/>
          </rPr>
          <t>Esta casilla esta formulada para definir la zona del riesgo inherente.</t>
        </r>
      </text>
    </comment>
    <comment ref="AC9" authorId="0" shapeId="0" xr:uid="{00000000-0006-0000-0100-00002A000000}">
      <text>
        <r>
          <rPr>
            <b/>
            <sz val="9"/>
            <color indexed="81"/>
            <rFont val="Tahoma"/>
            <family val="2"/>
          </rPr>
          <t>Seleccionar la probabilidad del riesgo inherente, teniendo en cuenta si es:
1. Rara vez
2. Improbable . 
3. Posible 
4. Probable 
5. Casi Seguro
Lo anterior verificándolo con la tabla de Probabilidades anexa al formato.</t>
        </r>
      </text>
    </comment>
    <comment ref="AD9" authorId="0" shapeId="0" xr:uid="{00000000-0006-0000-0100-00002B000000}">
      <text>
        <r>
          <rPr>
            <b/>
            <sz val="9"/>
            <color indexed="81"/>
            <rFont val="Tahoma"/>
            <family val="2"/>
          </rPr>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r>
      </text>
    </comment>
    <comment ref="AE9" authorId="0" shapeId="0" xr:uid="{00000000-0006-0000-0100-00002C000000}">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G9" authorId="0" shapeId="0" xr:uid="{00000000-0006-0000-0100-00002D000000}">
      <text>
        <r>
          <rPr>
            <b/>
            <sz val="9"/>
            <color indexed="81"/>
            <rFont val="Tahoma"/>
            <family val="2"/>
          </rPr>
          <t>Escribir claramente el control (evidenciable) que se aplica para el riesgo, aplicando la siguiente estructura en su redacción:
Responsable + Acción + Complemento.
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text>
    </comment>
    <comment ref="AI9" authorId="0" shapeId="0" xr:uid="{00000000-0006-0000-0100-00002E000000}">
      <text>
        <r>
          <rPr>
            <b/>
            <sz val="9"/>
            <color indexed="81"/>
            <rFont val="Tahoma"/>
            <family val="2"/>
          </rPr>
          <t>*Controles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t>
        </r>
      </text>
    </comment>
    <comment ref="AK9" authorId="0" shapeId="0" xr:uid="{00000000-0006-0000-0100-00002F000000}">
      <text>
        <r>
          <rPr>
            <b/>
            <sz val="9"/>
            <color indexed="81"/>
            <rFont val="Tahoma"/>
            <family val="2"/>
          </rPr>
          <t>Esta casilla esta formulada.</t>
        </r>
      </text>
    </comment>
    <comment ref="AO9" authorId="0" shapeId="0" xr:uid="{00000000-0006-0000-0100-000030000000}">
      <text>
        <r>
          <rPr>
            <b/>
            <sz val="9"/>
            <color indexed="81"/>
            <rFont val="Tahoma"/>
            <family val="2"/>
          </rPr>
          <t>Esta casilla esta formulada para generar la probabilidad residual inicial.</t>
        </r>
      </text>
    </comment>
    <comment ref="AP9" authorId="0" shapeId="0" xr:uid="{00000000-0006-0000-0100-000031000000}">
      <text>
        <r>
          <rPr>
            <b/>
            <sz val="9"/>
            <color indexed="81"/>
            <rFont val="Tahoma"/>
            <family val="2"/>
          </rPr>
          <t>Esta casilla esta formulada para generar la probabilidad residual final.</t>
        </r>
      </text>
    </comment>
    <comment ref="AQ9" authorId="0" shapeId="0" xr:uid="{00000000-0006-0000-0100-000032000000}">
      <text>
        <r>
          <rPr>
            <b/>
            <sz val="9"/>
            <color indexed="81"/>
            <rFont val="Tahoma"/>
            <family val="2"/>
          </rPr>
          <t>Esta casilla esta formulada para generar el porcentaje de la probabilidad final.</t>
        </r>
      </text>
    </comment>
    <comment ref="AR9" authorId="0" shapeId="0" xr:uid="{00000000-0006-0000-0100-000033000000}">
      <text>
        <r>
          <rPr>
            <b/>
            <sz val="9"/>
            <color indexed="81"/>
            <rFont val="Tahoma"/>
            <family val="2"/>
          </rPr>
          <t>Esta casilla esta formulada para genera el impacto residual.</t>
        </r>
      </text>
    </comment>
    <comment ref="AS9" authorId="0" shapeId="0" xr:uid="{00000000-0006-0000-0100-000034000000}">
      <text>
        <r>
          <rPr>
            <b/>
            <sz val="9"/>
            <color indexed="81"/>
            <rFont val="Tahoma"/>
            <family val="2"/>
          </rPr>
          <t>Esta casilla esta formulada para generar el porcentaje del impacto residual.</t>
        </r>
      </text>
    </comment>
    <comment ref="AT9" authorId="0" shapeId="0" xr:uid="{00000000-0006-0000-0100-000035000000}">
      <text>
        <r>
          <rPr>
            <b/>
            <sz val="9"/>
            <color indexed="81"/>
            <rFont val="Tahoma"/>
            <family val="2"/>
          </rPr>
          <t>Esta casilla esta formulada para generar la zona del riesgo residual.</t>
        </r>
      </text>
    </comment>
    <comment ref="AU9" authorId="0" shapeId="0" xr:uid="{00000000-0006-0000-0100-000036000000}">
      <text>
        <r>
          <rPr>
            <b/>
            <sz val="9"/>
            <color indexed="81"/>
            <rFont val="Tahoma"/>
            <family val="2"/>
          </rPr>
          <t>Escribir la probabilidad del riesgo residual, teniendo en cuenta si es:
1. Rara vez
2. Improbable . 
3. Posible 
4. Probable 
5. Casi Seguro
Lo anterior verificándolo con la tabla de Probabilidades anexa al formato.</t>
        </r>
      </text>
    </comment>
    <comment ref="AV9" authorId="0" shapeId="0" xr:uid="{00000000-0006-0000-0100-000037000000}">
      <text>
        <r>
          <rPr>
            <b/>
            <sz val="9"/>
            <color indexed="81"/>
            <rFont val="Tahoma"/>
            <family val="2"/>
          </rPr>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r>
      </text>
    </comment>
    <comment ref="AW9" authorId="0" shapeId="0" xr:uid="{00000000-0006-0000-0100-000038000000}">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Y9" authorId="0" shapeId="0" xr:uid="{00000000-0006-0000-0100-000039000000}">
      <text>
        <r>
          <rPr>
            <b/>
            <sz val="9"/>
            <color indexed="81"/>
            <rFont val="Tahoma"/>
            <family val="2"/>
          </rPr>
          <t>Escribir las acciones a realizar para mejorar la prevención o control del riesgo.</t>
        </r>
      </text>
    </comment>
    <comment ref="AZ9" authorId="0" shapeId="0" xr:uid="{00000000-0006-0000-0100-00003A000000}">
      <text>
        <r>
          <rPr>
            <b/>
            <sz val="9"/>
            <color indexed="81"/>
            <rFont val="Tahoma"/>
            <family val="2"/>
          </rPr>
          <t>Escribir el soporte de evidencia como resultado o producto de la actividad preventiva o de control.</t>
        </r>
      </text>
    </comment>
    <comment ref="BA9" authorId="0" shapeId="0" xr:uid="{00000000-0006-0000-0100-00003B000000}">
      <text>
        <r>
          <rPr>
            <b/>
            <sz val="9"/>
            <color indexed="81"/>
            <rFont val="Tahoma"/>
            <family val="2"/>
          </rPr>
          <t>Escribir el responsable de la actividad a realizar.</t>
        </r>
      </text>
    </comment>
    <comment ref="BB9" authorId="0" shapeId="0" xr:uid="{00000000-0006-0000-0100-00003C000000}">
      <text>
        <r>
          <rPr>
            <b/>
            <sz val="9"/>
            <color indexed="81"/>
            <rFont val="Tahoma"/>
            <family val="2"/>
          </rPr>
          <t>Escribir el periodo del seguimiento: mensual, trimestral, semestral o anual.</t>
        </r>
      </text>
    </comment>
    <comment ref="BC9" authorId="0" shapeId="0" xr:uid="{00000000-0006-0000-0100-00003D000000}">
      <text>
        <r>
          <rPr>
            <b/>
            <sz val="9"/>
            <color indexed="81"/>
            <rFont val="Tahoma"/>
            <family val="2"/>
          </rPr>
          <t>Escribir la fecha de inicio de la actividad (DD/MM/AAA).</t>
        </r>
      </text>
    </comment>
    <comment ref="BD9" authorId="0" shapeId="0" xr:uid="{00000000-0006-0000-0100-00003E000000}">
      <text>
        <r>
          <rPr>
            <b/>
            <sz val="9"/>
            <color indexed="81"/>
            <rFont val="Tahoma"/>
            <family val="2"/>
          </rPr>
          <t>Escribir la fecha de terminación de la actividad (DD/MM/AAA).</t>
        </r>
      </text>
    </comment>
    <comment ref="BE9" authorId="0" shapeId="0" xr:uid="{00000000-0006-0000-0100-00003F000000}">
      <text>
        <r>
          <rPr>
            <b/>
            <sz val="9"/>
            <color indexed="81"/>
            <rFont val="Tahoma"/>
            <family val="2"/>
          </rPr>
          <t>Establecer el nombre del indicador para la acción asociada a mejorar el control.</t>
        </r>
      </text>
    </comment>
    <comment ref="BF9" authorId="0" shapeId="0" xr:uid="{00000000-0006-0000-0100-000040000000}">
      <text>
        <r>
          <rPr>
            <b/>
            <sz val="9"/>
            <color indexed="81"/>
            <rFont val="Tahoma"/>
            <family val="2"/>
          </rPr>
          <t>Establecer la formula del indicador.</t>
        </r>
      </text>
    </comment>
    <comment ref="BJ9" authorId="0" shapeId="0" xr:uid="{00000000-0006-0000-0100-000041000000}">
      <text>
        <r>
          <rPr>
            <b/>
            <sz val="9"/>
            <color indexed="81"/>
            <rFont val="Tahoma"/>
            <family val="2"/>
          </rPr>
          <t>Indique el resultado del indicador.</t>
        </r>
      </text>
    </comment>
    <comment ref="BK9" authorId="0" shapeId="0" xr:uid="{00000000-0006-0000-0100-000042000000}">
      <text>
        <r>
          <rPr>
            <b/>
            <sz val="9"/>
            <color indexed="81"/>
            <rFont val="Tahoma"/>
            <family val="2"/>
          </rPr>
          <t>Indique la fecha de la medición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Jonathan Puerto Chaparro (OAP)</author>
  </authors>
  <commentList>
    <comment ref="A7" authorId="0" shapeId="0" xr:uid="{00000000-0006-0000-0600-000001000000}">
      <text>
        <r>
          <rPr>
            <sz val="7"/>
            <color indexed="81"/>
            <rFont val="Tahoma"/>
            <family val="2"/>
          </rPr>
          <t>POLÍTICOS: cambios de gobierno, legislación, políticas públicas, regulación. 
ECONÓMICOS  Y FINANCIEROS: disponibilidad de capital, liquidez, mercados 
financieros, desempleo, competencia.
SOCIALES Y CULTURALES : demografía, responsabilidad social, orden público.
TECNOLÓGICOS: avances en tecnología, acceso a sistemas de información 
externos, gobierno en línea.
AMBIENTALES: emisiones y residuos, energía, catástrofes naturales, 
desarrollo sostenible.
LEGALES Y REGLAMENTARIOS:  Normatividad externa (leyes, decretos, ordenanzas y acuerdos).</t>
        </r>
      </text>
    </comment>
    <comment ref="A18" authorId="0" shapeId="0" xr:uid="{00000000-0006-0000-0600-000002000000}">
      <text>
        <r>
          <rPr>
            <sz val="8"/>
            <color indexed="81"/>
            <rFont val="Tahoma"/>
            <family val="2"/>
          </rPr>
          <t>FINANCIEROS: presupuesto de funcionamiento, recursos de inversión, 
infraestructura, capacidad instalada.
PERSONAL: competencia del personal, disponibilidad del personal, seguridad 
y salud ocupacional.
PROCESOS: capacidad, diseño, ejecución, proveedores, entradas, salidas, 
gestión del conocimiento.
TECNOLOGÍA: integridad de datos, disponibilidad de datos y sistemas, 
desarrollo, producción, mantenimiento de sistemas de información.
ESTRATÉGICOS: direccionamiento estratégico, planeación institucional, 
liderazgo, trabajo en equipo.
COMUNICACIÓN INTERNA: canales utilizados y su efectividad, flujo de la 
información necesaria para el desarrollo de las operaciones.</t>
        </r>
      </text>
    </comment>
    <comment ref="A29" authorId="0" shapeId="0" xr:uid="{00000000-0006-0000-0600-000003000000}">
      <text>
        <r>
          <rPr>
            <sz val="7"/>
            <color indexed="81"/>
            <rFont val="Calibri"/>
            <family val="2"/>
            <scheme val="minor"/>
          </rPr>
          <t>DISEÑO DEL PROCESO: claridad en la descripción del alcance y objetivo del proceso.
INTERACCIONES CON OTROS PROCESOS: relación precisa con otros procesos en cuanto a  insumos, proveedores, productos, usuarios o clientes.
TRANSVERSALIDAD: procesos que determinan lineamientos necesarios para el desarrollo de todos los procesos de la entidad.
PROCEDIMIENTOS ASOCIADOS: pertinencia en los procedimientos que desarrollan los procesos.
RESPONSABLES DEL PROCESO: grado de autoridad y responsabilidad de los funcionarios frente al proceso.
COMUNICACIÓN ENTRE LOS PROCESOS: efectividad en los flujos de información Determinados en la interacción de los procesos.
ACTIVOS DE SEGURIDAD DIGITAL DEL PROCESO: información, aplicaciones, hardware entre otros, que se deben proteger para garantizar el funcionamiento interno de cada proceso, como de cara al ciudadano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7" authorId="0" shapeId="0" xr:uid="{00000000-0006-0000-0700-000001000000}">
      <text>
        <r>
          <rPr>
            <b/>
            <sz val="9"/>
            <color indexed="81"/>
            <rFont val="Tahoma"/>
            <family val="2"/>
          </rPr>
          <t>Autor:</t>
        </r>
        <r>
          <rPr>
            <sz val="9"/>
            <color indexed="81"/>
            <rFont val="Tahoma"/>
            <family val="2"/>
          </rPr>
          <t xml:space="preserve">
Número consecutivo único que identifica al activo en el inventario</t>
        </r>
      </text>
    </comment>
    <comment ref="D7" authorId="0" shapeId="0" xr:uid="{00000000-0006-0000-0700-000002000000}">
      <text>
        <r>
          <rPr>
            <b/>
            <sz val="9"/>
            <color indexed="81"/>
            <rFont val="Tahoma"/>
            <family val="2"/>
          </rPr>
          <t>Autor:</t>
        </r>
        <r>
          <rPr>
            <sz val="9"/>
            <color indexed="81"/>
            <rFont val="Tahoma"/>
            <family val="2"/>
          </rPr>
          <t xml:space="preserve">
Término con que se da a conocer el nombre o asunto de la información</t>
        </r>
      </text>
    </comment>
    <comment ref="E7" authorId="0" shapeId="0" xr:uid="{00000000-0006-0000-0700-000003000000}">
      <text>
        <r>
          <rPr>
            <b/>
            <sz val="9"/>
            <color indexed="81"/>
            <rFont val="Tahoma"/>
            <family val="2"/>
          </rPr>
          <t>Autor:</t>
        </r>
        <r>
          <rPr>
            <sz val="9"/>
            <color indexed="81"/>
            <rFont val="Tahoma"/>
            <family val="2"/>
          </rPr>
          <t xml:space="preserve">
Define brevemente de qué se trata la información</t>
        </r>
      </text>
    </comment>
    <comment ref="M7" authorId="0" shapeId="0" xr:uid="{00000000-0006-0000-0700-000004000000}">
      <text>
        <r>
          <rPr>
            <b/>
            <sz val="9"/>
            <color indexed="81"/>
            <rFont val="Tahoma"/>
            <family val="2"/>
          </rPr>
          <t>Autor:</t>
        </r>
        <r>
          <rPr>
            <sz val="9"/>
            <color indexed="81"/>
            <rFont val="Tahoma"/>
            <family val="2"/>
          </rPr>
          <t xml:space="preserve">
Idioma, lengua o dialecto en que se encuentra el activo.</t>
        </r>
      </text>
    </comment>
    <comment ref="P7" authorId="0" shapeId="0" xr:uid="{00000000-0006-0000-0700-000005000000}">
      <text>
        <r>
          <rPr>
            <b/>
            <sz val="9"/>
            <color indexed="81"/>
            <rFont val="Tahoma"/>
            <family val="2"/>
          </rPr>
          <t>Autor:</t>
        </r>
        <r>
          <rPr>
            <sz val="9"/>
            <color indexed="81"/>
            <rFont val="Tahoma"/>
            <family val="2"/>
          </rPr>
          <t xml:space="preserve">
se refiere a aquella información que está a disposición inmediata para ser consultada o solicitada. Pero no se encuentra publicada.
</t>
        </r>
      </text>
    </comment>
    <comment ref="Q7" authorId="0" shapeId="0" xr:uid="{00000000-0006-0000-0700-000006000000}">
      <text>
        <r>
          <rPr>
            <b/>
            <sz val="9"/>
            <color indexed="81"/>
            <rFont val="Tahoma"/>
            <family val="2"/>
          </rPr>
          <t>Autor:</t>
        </r>
        <r>
          <rPr>
            <sz val="9"/>
            <color indexed="81"/>
            <rFont val="Tahoma"/>
            <family val="2"/>
          </rPr>
          <t xml:space="preserve">
se refiere a aquella información de
libre acceso por medios virtuales o en medios físicos dispuestos para tal fin. No es necesaria su solicitud.</t>
        </r>
      </text>
    </comment>
    <comment ref="AB7" authorId="0" shapeId="0" xr:uid="{00000000-0006-0000-0700-000007000000}">
      <text>
        <r>
          <rPr>
            <b/>
            <sz val="9"/>
            <color indexed="81"/>
            <rFont val="Tahoma"/>
            <family val="2"/>
          </rPr>
          <t>Autor:</t>
        </r>
        <r>
          <rPr>
            <sz val="9"/>
            <color indexed="81"/>
            <rFont val="Tahoma"/>
            <family val="2"/>
          </rPr>
          <t xml:space="preserve">
La identificación de la excepción, dentro de las previstas en los artículos 18 y 19 de la Ley 1712 de 2014</t>
        </r>
      </text>
    </comment>
    <comment ref="AE7" authorId="0" shapeId="0" xr:uid="{00000000-0006-0000-0700-000008000000}">
      <text>
        <r>
          <rPr>
            <b/>
            <sz val="9"/>
            <color indexed="81"/>
            <rFont val="Tahoma"/>
            <family val="2"/>
          </rPr>
          <t>Autor:</t>
        </r>
        <r>
          <rPr>
            <sz val="9"/>
            <color indexed="81"/>
            <rFont val="Tahoma"/>
            <family val="2"/>
          </rPr>
          <t xml:space="preserve">
Indicar si la totalidad del documento es clasificado o reservado o si solo una parte corresponde a esta calificación</t>
        </r>
      </text>
    </comment>
    <comment ref="AC8" authorId="0" shapeId="0" xr:uid="{00000000-0006-0000-0700-000009000000}">
      <text>
        <r>
          <rPr>
            <b/>
            <sz val="9"/>
            <color indexed="81"/>
            <rFont val="Tahoma"/>
            <family val="2"/>
          </rPr>
          <t>Autor:</t>
        </r>
        <r>
          <rPr>
            <sz val="9"/>
            <color indexed="81"/>
            <rFont val="Tahoma"/>
            <family val="2"/>
          </rPr>
          <t xml:space="preserve">
El fundamento constitucional o legal que justifica la clasificación o la reserva, señalando expresamente la norma, artículo, inciso o párrafo que la ampara.</t>
        </r>
      </text>
    </comment>
    <comment ref="AD8" authorId="0" shapeId="0" xr:uid="{00000000-0006-0000-0700-00000A000000}">
      <text>
        <r>
          <rPr>
            <b/>
            <sz val="9"/>
            <color indexed="81"/>
            <rFont val="Tahoma"/>
            <family val="2"/>
          </rPr>
          <t>Autor:</t>
        </r>
        <r>
          <rPr>
            <sz val="9"/>
            <color indexed="81"/>
            <rFont val="Tahoma"/>
            <family val="2"/>
          </rPr>
          <t xml:space="preserve">
Explicar o justificar el por qué la información debe ser clasificada o reservada bajo el fundamento constitucional o legal nombrado en la casilla anterior.</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<sst xmlns="http://schemas.openxmlformats.org/spreadsheetml/2006/main" count="5465" uniqueCount="1982">
  <si>
    <t>ITEMS</t>
  </si>
  <si>
    <t>INSTRUCCIONES</t>
  </si>
  <si>
    <t>CONTEXTO DE INSTITUCIONAL Y DE LOS PROCESOS</t>
  </si>
  <si>
    <t>Contexto de Institucional y de Los Procesos</t>
  </si>
  <si>
    <t>Desarrollar el contexto institucional y de los procesos generando el DOFA, identificando:
-Factores Externos.
-Factores Internos.
-Debilidades, Oportunidades, Fortalezas, Amenazas
-Causa Inmediata.
-Causa Raíz.</t>
  </si>
  <si>
    <t>MAPA DE RIESGOS</t>
  </si>
  <si>
    <t>Versión</t>
  </si>
  <si>
    <t>Escribir el número de la versión del mapa de riesgos.</t>
  </si>
  <si>
    <t>Fecha de Realización (DD/MM/AAAA)</t>
  </si>
  <si>
    <t>Escribir la fecha en la cual se realizó la valoración de los riesgos.</t>
  </si>
  <si>
    <t>IDENTIFICACIÓN DE RIESGOS</t>
  </si>
  <si>
    <t>Ítem del proceso</t>
  </si>
  <si>
    <t>Escribir el número del consecutivo correspondiente al proceso.</t>
  </si>
  <si>
    <t>Proceso</t>
  </si>
  <si>
    <t>Seleccionar el nombre del proceso de los riesgos a nombrar.</t>
  </si>
  <si>
    <t>Objetivo del Proceso</t>
  </si>
  <si>
    <t>Escribir el objetivo del proceso existente en la caracterización del proceso.</t>
  </si>
  <si>
    <t>Alcance del Proceso</t>
  </si>
  <si>
    <t>Escribir el alcance del proceso.</t>
  </si>
  <si>
    <t>Objetivo Estratégico</t>
  </si>
  <si>
    <t>Escribir el objetivo estratégico con el cual se relaciona el proceso al cual se le hace la identificación de los riesgos o el objetivo del proyecto  al cual se le quieren identificar los riesgos.</t>
  </si>
  <si>
    <t>Dependencia</t>
  </si>
  <si>
    <t>Seleccionar la dependencia a cargo del proceso.</t>
  </si>
  <si>
    <t>Ítem del Riesgo</t>
  </si>
  <si>
    <t>Escribir el número del consecutivo correspondiente al riesgo.</t>
  </si>
  <si>
    <t>Definición del Riesgo</t>
  </si>
  <si>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</si>
  <si>
    <t>Impacto</t>
  </si>
  <si>
    <t>Seleccionar las consecuencias que puede ocasionar a la organización la materialización del riesgo, eligiendo:
- Económico
- Reputacional
- Económico y Reputacional
(¿Qué?)</t>
  </si>
  <si>
    <t>Causa Inmediata</t>
  </si>
  <si>
    <t>Escribir las circunstancias o situaciones más evidentes sobre las cuales se presenta el riesgo, las mismas no constituyen la causa principal o base para que se presente el riesgo.
(¿Cómo?)</t>
  </si>
  <si>
    <t>Causa Raíz</t>
  </si>
  <si>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</si>
  <si>
    <t>Descripción del Riesgo</t>
  </si>
  <si>
    <r>
      <t xml:space="preserve">Escribir como se desarrolla el riesgo identificado, teniendo en cuenta las preguntas claves o fu forma de redacción:
</t>
    </r>
    <r>
      <rPr>
        <b/>
        <sz val="11"/>
        <rFont val="Museo Sans 300"/>
        <family val="3"/>
      </rPr>
      <t>Gestión:</t>
    </r>
    <r>
      <rPr>
        <sz val="11"/>
        <rFont val="Museo Sans 300"/>
        <family val="3"/>
      </rPr>
      <t xml:space="preserve"> POSIBILIDAD DE  ¿Qué?, ¿Cómo? Y ¿Por qué?
NOTA: El ¿qué?, el ¿Cómo? Y el ¿Por qué? se responden y articulan cuando se contesta el Impacto, la causa inmediata y la causa raíz, el objetivo es unirlos para describir el riesgo de gestión anteponiendo "Posibilidad de....."
</t>
    </r>
    <r>
      <rPr>
        <b/>
        <sz val="11"/>
        <rFont val="Museo Sans 300"/>
        <family val="3"/>
      </rPr>
      <t>Ejemplo de Gestión:</t>
    </r>
    <r>
      <rPr>
        <sz val="11"/>
        <rFont val="Museo Sans 300"/>
        <family val="3"/>
      </rPr>
      <t xml:space="preserve"> Posibilidad de afectación económica por multa y sanciones del organismo de control debido a la adquisición de bienes y servicios fuera de los requerimientos normativos.
</t>
    </r>
    <r>
      <rPr>
        <b/>
        <sz val="11"/>
        <rFont val="Museo Sans 300"/>
        <family val="3"/>
      </rPr>
      <t>Corrupción</t>
    </r>
    <r>
      <rPr>
        <sz val="11"/>
        <rFont val="Museo Sans 300"/>
        <family val="3"/>
      </rPr>
      <t xml:space="preserve">: Acción u Omisión  + Uso del Poder + Desviación de la Gestión de la Gestión de lo Público + el Beneficio Privado.
</t>
    </r>
    <r>
      <rPr>
        <b/>
        <sz val="11"/>
        <rFont val="Museo Sans 300"/>
        <family val="3"/>
      </rPr>
      <t>Ejemplo de Corrupción:</t>
    </r>
    <r>
      <rPr>
        <sz val="11"/>
        <rFont val="Museo Sans 300"/>
        <family val="3"/>
      </rPr>
      <t xml:space="preserve"> Posibilidad de recibir o solicitar cualquier dádiva o beneficio a nombre propio o de terceros con el fin de celebrar un contrato.
</t>
    </r>
    <r>
      <rPr>
        <b/>
        <sz val="11"/>
        <rFont val="Museo Sans 300"/>
        <family val="3"/>
      </rPr>
      <t>Seguridad de la Información:</t>
    </r>
    <r>
      <rPr>
        <sz val="11"/>
        <rFont val="Museo Sans 300"/>
        <family val="3"/>
      </rPr>
      <t xml:space="preserve"> "Pérdida de" +  (Confidencialidad/integridad/disponibilidad) + "debido a" +  (Amenaza(s) + Vulnerabilidad(es)) + "afectando" +  Activo(s) de información.
</t>
    </r>
    <r>
      <rPr>
        <b/>
        <sz val="11"/>
        <rFont val="Museo Sans 300"/>
        <family val="3"/>
      </rPr>
      <t>Ejemplo de Seguridad de la Información:</t>
    </r>
    <r>
      <rPr>
        <sz val="11"/>
        <rFont val="Museo Sans 300"/>
        <family val="3"/>
      </rPr>
      <t xml:space="preserve"> Perdida de la Confidencialidad debido a falsificación de derechos, ausencia de registros de auditoría, falta de controles de acceso y validaciones afectando los sistemas de información de la ANE.</t>
    </r>
  </si>
  <si>
    <t>Tipo del Riesgo</t>
  </si>
  <si>
    <t>Seleccionar la tipología del riesgo, teniendo en cuenta las siguientes tipologías:
- Riesgo de Gestión.
- Riesgo de Corrupción.
- Riesgo de Seguridad de la Información.</t>
  </si>
  <si>
    <t>Clasificación del Riesgo</t>
  </si>
  <si>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</si>
  <si>
    <t>Frecuencia con la cual se realiza la actividad que hace referencia el riesgo</t>
  </si>
  <si>
    <r>
      <t xml:space="preserve">Defina el número de veces que se ejecuta la actividad que referencia el riesgo durante el año.
</t>
    </r>
    <r>
      <rPr>
        <b/>
        <sz val="11"/>
        <color theme="1"/>
        <rFont val="Museo Sans 300"/>
        <family val="3"/>
      </rPr>
      <t>Ejemplo: Elaboración de la nómina, respuesta:  12 (se realiza una por mes).</t>
    </r>
  </si>
  <si>
    <t>En el caso de Seguridad de la Información</t>
  </si>
  <si>
    <t>Afectación a la triada:
(Confidencialidad, Integridad y Disponibilidad)</t>
  </si>
  <si>
    <t>Aplica para la clase de riesgo de seguridad de la Información; seleccionar el Riesgo inherente de seguridad de la Información que afecta: Confidencialidad, Integridad y Disponibilidad.</t>
  </si>
  <si>
    <t>Activo de Información</t>
  </si>
  <si>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</si>
  <si>
    <t xml:space="preserve">Amenazas
(ver Amenazas Seg. de la Información) </t>
  </si>
  <si>
    <t>Escribir las amenazas establecidas en la hoja (ver Amenazas Seg. de la Información).</t>
  </si>
  <si>
    <t>Vulnerabilidades
(ver Vulnerabilidades Seg. de la Información)</t>
  </si>
  <si>
    <t>Escribir las vulnerabilidades establecidas en la hoja (ver Vulnerabilidades Seg. de la Información).</t>
  </si>
  <si>
    <t>VALORACIÓN DE RIESGOS</t>
  </si>
  <si>
    <t>Evaluación de Riesgos</t>
  </si>
  <si>
    <t>Análisis del Riesgo Inherente de Gestión y Seguridad de la Información</t>
  </si>
  <si>
    <t>Probabilidad Inherente</t>
  </si>
  <si>
    <t>Esta casilla esta formulada para definir la probabilidad inherente.</t>
  </si>
  <si>
    <t>%</t>
  </si>
  <si>
    <t>Esta casilla esta formulada para definir el porcentaje de la probabilidad inherente.</t>
  </si>
  <si>
    <t>Criterios de Impacto Inherente</t>
  </si>
  <si>
    <t>Seleccionar el criterio del impacto inherente.</t>
  </si>
  <si>
    <t>Observación de criterio</t>
  </si>
  <si>
    <t>Esta casilla esta formulada para dar observación si el proceso esta correcto o erróneo.</t>
  </si>
  <si>
    <t>Impacto Inherente</t>
  </si>
  <si>
    <t>Esta casilla esta formulada para definir el impacto inherente.</t>
  </si>
  <si>
    <t>Esta casilla esta formulada para definir el porcentaje del impacto inherente.</t>
  </si>
  <si>
    <t>Zona del riesgo Inherente</t>
  </si>
  <si>
    <t>Esta casilla esta formulada para definir la zona del riesgo inherente.</t>
  </si>
  <si>
    <t>Análisis del Riesgo de Corrupción</t>
  </si>
  <si>
    <t>Probabilidad</t>
  </si>
  <si>
    <t>Seleccionar la probabilidad del riesgo inherente, teniendo en cuenta si es:
1. Rara vez
2. Improbable . 
3. Posible 
4. Probable 
5. Casi Seguro
Lo anterior verificándolo con la tabla de Probabilidades anexa al formato.</t>
  </si>
  <si>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</si>
  <si>
    <t>Zona del riesgo</t>
  </si>
  <si>
    <t>Esta casilla esa formulada, de la identificación de la probabilidad y el impacto del riesgo, establecer la zona de este en la tabla de Zona del Riesgo (Valoración del Riesgo) :
-	BAJA
-	MODERADA
-	ALTA
-	ESTREMA</t>
  </si>
  <si>
    <t>Evaluación de riesgos</t>
  </si>
  <si>
    <t>Análisis y Evaluación de Controles</t>
  </si>
  <si>
    <t>Controles</t>
  </si>
  <si>
    <t>Anexo A SD (indicar A.X.X.X; 4 códigos) Seguridad de la Información</t>
  </si>
  <si>
    <t>Escribir los controles identificados en el riesgo, indicando los cuatro códigos establecidos en la hoja Anexo A Seguridad de la Información (Anexo A Seg. Dig).</t>
  </si>
  <si>
    <t>Descripción del control</t>
  </si>
  <si>
    <r>
      <t xml:space="preserve">Escribir claramente el control (evidenciable) que se aplica para el riesgo, aplicando la siguiente estructura en su redacción:
Responsable + Acción + Complemento.
</t>
    </r>
    <r>
      <rPr>
        <b/>
        <sz val="11"/>
        <color theme="1"/>
        <rFont val="Museo Sans 300"/>
        <family val="3"/>
      </rPr>
      <t>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</si>
  <si>
    <t>Afectación</t>
  </si>
  <si>
    <t>Esta casilla esta formulada para definir la afectación, al seleccionar el tipo de control</t>
  </si>
  <si>
    <t>Atributos</t>
  </si>
  <si>
    <t>Eficiencia</t>
  </si>
  <si>
    <t>Seleccionar:
- Tipo de Control:
*Controles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
- Implementación: Automática o Manual.
- Calificación (esta casilla esta formulada para generar la calificación de la eficiencia).</t>
  </si>
  <si>
    <t>Informativos</t>
  </si>
  <si>
    <t>Seleccionar:
- Documentación
- Frecuencia
- Evidencia</t>
  </si>
  <si>
    <t>Análisis del Riesgo Residual de Gestión y Seguridad de la Información</t>
  </si>
  <si>
    <t>Probabilidad Residual</t>
  </si>
  <si>
    <t>Esta casilla esta formulada para generar la probabilidad residual inicial.</t>
  </si>
  <si>
    <t>Probabilidad Residual Final</t>
  </si>
  <si>
    <t>Esta casilla esta formulada para generar la probabilidad residual final.</t>
  </si>
  <si>
    <t>Esta casilla esta formulada para generar el porcentaje de la probabilidad final.</t>
  </si>
  <si>
    <t>Impacto Residual</t>
  </si>
  <si>
    <t>Esta casilla esta formulada para genera el impacto residual.</t>
  </si>
  <si>
    <t>Esta casilla esta formulada para generar el porcentaje del impacto residual.</t>
  </si>
  <si>
    <t>Zona del riesgo Residual</t>
  </si>
  <si>
    <t>Esta casilla esta formulada para generar la zona del riesgo residual.</t>
  </si>
  <si>
    <t>Escribir la probabilidad del riesgo residual, teniendo en cuenta si es:
1. Rara vez
2. Improbable . 
3. Posible 
4. Probable 
5. Casi Seguro
Lo anterior verificándolo con la tabla de Probabilidades anexa al formato.</t>
  </si>
  <si>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</si>
  <si>
    <t>Esta casilla esta formulada, de la identificación de la probabilidad y el impacto del riesgo, establecer la zona de este en la tabla de Zona del Riesgo (Valoración del Riesgo) :
-	BAJA
-	MODERADA
-	ALTA
-	ESTREMA</t>
  </si>
  <si>
    <t>Estratégica para Combatir el Riesgo
NOTA: (Ningún riesgo de corrupción podrá ser aceptado).</t>
  </si>
  <si>
    <t>Establecer la opción de manejo entre:
- Reducir (mitigar)
- Reducir (Transferir o compartir)
- Aceptar
- Evitar</t>
  </si>
  <si>
    <t>PLAN DE ACCIÓN</t>
  </si>
  <si>
    <t>Acciones asociadas a reducir el riesgo o mejorar el control (este ultimo para Riesgos de Corrupción)</t>
  </si>
  <si>
    <t>Acción / Actividad</t>
  </si>
  <si>
    <t>Actividad</t>
  </si>
  <si>
    <t>Escribir las acciones a realizar para mejorar la prevención o control del riesgo.</t>
  </si>
  <si>
    <t>Soporte</t>
  </si>
  <si>
    <t>Escribir el soporte de evidencia como resultado o producto de la actividad preventiva o de control.</t>
  </si>
  <si>
    <t xml:space="preserve">Área responsable </t>
  </si>
  <si>
    <t>Escribir el responsable de la actividad a realizar.</t>
  </si>
  <si>
    <t>Tiempo</t>
  </si>
  <si>
    <t>Periodo del Seguimiento</t>
  </si>
  <si>
    <t>Escribir el periodo del seguimiento: mensual, trimestral, semestral o anual.</t>
  </si>
  <si>
    <t>Fecha de Inicio (DD/MM/AAAA)</t>
  </si>
  <si>
    <t>Escribir la fecha de inicio de la actividad (DD/MM/AAA).</t>
  </si>
  <si>
    <t>Fecha de terminación (DD/MM/AAAA)</t>
  </si>
  <si>
    <t>Escribir la fecha de terminación de la actividad (DD/MM/AAA).</t>
  </si>
  <si>
    <t>Indicador de monitoreo y Revisión</t>
  </si>
  <si>
    <t>Indicador
(Nombre del Indicador)</t>
  </si>
  <si>
    <t>Establecer el nombre del indicador para la acción asociada a mejorar el control.</t>
  </si>
  <si>
    <t>Métrica
(Formula)</t>
  </si>
  <si>
    <t>Establecer la formula del indicador.</t>
  </si>
  <si>
    <t>Acción de contingencia ante posible materialización</t>
  </si>
  <si>
    <t>Escribir la acción de contingencia a desarrollar si el riesgo se materializa.</t>
  </si>
  <si>
    <t>MONITOREO Y REVISIÓN</t>
  </si>
  <si>
    <t xml:space="preserve">Eficacia de los controles (si / no) </t>
  </si>
  <si>
    <t>Seleccione si el control fue eficaz (Si o No).</t>
  </si>
  <si>
    <t>Acciones adelantadas</t>
  </si>
  <si>
    <t xml:space="preserve">Describir las acciones realizadas en el periodo establecido para mejorar la prevención o control del riesgo </t>
  </si>
  <si>
    <t>Medición del Indicador</t>
  </si>
  <si>
    <t>Resultado del Indicador</t>
  </si>
  <si>
    <t>Indique el resultado del indicador.</t>
  </si>
  <si>
    <t>Fecha de medición</t>
  </si>
  <si>
    <t>Indique la fecha de la medición del indicador.</t>
  </si>
  <si>
    <t>Relacione el soporte de la ejecución de las acciones</t>
  </si>
  <si>
    <t>Escribir el  nombre del(os) soporte(s) de evidencia resultado o producto de la actividad realizada.</t>
  </si>
  <si>
    <t>Ubicación o link del Archivo que contiene la evidencia</t>
  </si>
  <si>
    <t>Escribir la ubicación o link del(os) soporte(s) de evidencia resultado o producto de la actividad realizada (si aplica).</t>
  </si>
  <si>
    <t>Observaciones</t>
  </si>
  <si>
    <t>Escribir las observaciones que crea necesario para aclarar las acciones desarrolladas.</t>
  </si>
  <si>
    <t>Materialización del Riesgo</t>
  </si>
  <si>
    <t>Se materializó el riesgo
(Si/No)</t>
  </si>
  <si>
    <t>Escribir si se materializó el riesgo (Si/No).</t>
  </si>
  <si>
    <t>Descripción de la materialización del riesgo</t>
  </si>
  <si>
    <t>La respuesta es Si: Describir como se materializó el riesgo y sus características.
La respuesta es No: No Aplica.</t>
  </si>
  <si>
    <t>Acciones generadas en la materialización del riesgo</t>
  </si>
  <si>
    <r>
      <t xml:space="preserve">Escribir las acciones realizadas una vez se identificó la materialización del riesgo </t>
    </r>
    <r>
      <rPr>
        <b/>
        <sz val="11"/>
        <color theme="1"/>
        <rFont val="Museo Sans 300"/>
        <family val="3"/>
      </rPr>
      <t>(acciones correctivas para subsanar el riesgo y de mejoramiento establecidas para evitar nuevamente la materialización de este).</t>
    </r>
  </si>
  <si>
    <t>PROCESO: VERIFICACIÓN Y MEJORAMIENTO CONTINUO</t>
  </si>
  <si>
    <t>PROCEDIMIENTO Y/O DOCUMENTO: GUIA DE ADMINISTRACIÓN DEL RIESGO</t>
  </si>
  <si>
    <t>Versión:</t>
  </si>
  <si>
    <t>Fecha de Realización (DD/MM/AAAA):</t>
  </si>
  <si>
    <t>IDENTIFICACIÓN DEL RIESGOS</t>
  </si>
  <si>
    <t>VALORACIÓN DEL RIESGO</t>
  </si>
  <si>
    <t>Ítem del Proceso</t>
  </si>
  <si>
    <t>Alcance</t>
  </si>
  <si>
    <t>Impacto
(¿Qué?)</t>
  </si>
  <si>
    <t>Causa Inmediata
(¿Cómo?)</t>
  </si>
  <si>
    <t>Causa Raíz
(¿Por Qué?)</t>
  </si>
  <si>
    <r>
      <t xml:space="preserve">Descripción del Riesgo
Gestión: </t>
    </r>
    <r>
      <rPr>
        <sz val="11"/>
        <color theme="1"/>
        <rFont val="Museo Sans 500"/>
        <family val="3"/>
      </rPr>
      <t>POSIBILIDAD DE  ¿Qué?, ¿Cómo? Y ¿Por qué?</t>
    </r>
    <r>
      <rPr>
        <b/>
        <sz val="11"/>
        <color theme="1"/>
        <rFont val="Museo Sans 500"/>
        <family val="3"/>
      </rPr>
      <t xml:space="preserve">
Corrupción: </t>
    </r>
    <r>
      <rPr>
        <sz val="11"/>
        <color theme="1"/>
        <rFont val="Museo Sans 500"/>
        <family val="3"/>
      </rPr>
      <t>Acción u Omisión  + Uso del Poder + Desviación de la Gestión de la Gestión de lo Público + el Beneficio Privado.</t>
    </r>
    <r>
      <rPr>
        <b/>
        <sz val="11"/>
        <color theme="1"/>
        <rFont val="Museo Sans 500"/>
        <family val="3"/>
      </rPr>
      <t xml:space="preserve">
Seguridad de la Información:</t>
    </r>
    <r>
      <rPr>
        <sz val="11"/>
        <color theme="1"/>
        <rFont val="Museo Sans 500"/>
        <family val="3"/>
      </rPr>
      <t xml:space="preserve"> "Perdida de" +  (Confidencialidad/integridad/disponibilidad) + "debido a" +  (Amenaza(s) + Vulnerabilidad(es)) + "afectando" +  Activo(s) de información.</t>
    </r>
  </si>
  <si>
    <r>
      <t xml:space="preserve">Frecuencia con la cual se realiza la actividad que hace referencia el riesgo
</t>
    </r>
    <r>
      <rPr>
        <sz val="11"/>
        <color theme="1"/>
        <rFont val="Museo Sans 500"/>
        <family val="3"/>
      </rPr>
      <t>(Defina el # de veces que se ejecuta la actividad que referencia el riesgo durante el año)</t>
    </r>
  </si>
  <si>
    <t>En el caso de Seguridad de la Información o Digital</t>
  </si>
  <si>
    <r>
      <t xml:space="preserve">Estrategia para Combatir el Riesgo
</t>
    </r>
    <r>
      <rPr>
        <b/>
        <sz val="9"/>
        <rFont val="Museo Sans 500"/>
        <family val="3"/>
      </rPr>
      <t>NOTA: (Ningún riesgo de corrupción podrá ser aceptado).</t>
    </r>
  </si>
  <si>
    <t>Acción ante la materialización</t>
  </si>
  <si>
    <t xml:space="preserve">Eficacia de los controles
(si / no) </t>
  </si>
  <si>
    <t>Nombre del Archivo que contiene la evidencia</t>
  </si>
  <si>
    <r>
      <t>Afectación a la triada:</t>
    </r>
    <r>
      <rPr>
        <sz val="11"/>
        <color theme="1"/>
        <rFont val="Museo Sans 500"/>
        <family val="3"/>
      </rPr>
      <t xml:space="preserve">
(Confidencialidad, Integridad y Disponibilidad)</t>
    </r>
  </si>
  <si>
    <r>
      <t xml:space="preserve">Amenazas
</t>
    </r>
    <r>
      <rPr>
        <sz val="11"/>
        <color theme="1"/>
        <rFont val="Museo Sans 500"/>
        <family val="3"/>
      </rPr>
      <t xml:space="preserve">(ver Amenazas Seg. de la Información) </t>
    </r>
  </si>
  <si>
    <t>Anexo A SD (indicar A.X.X.X; 4 códigos)</t>
  </si>
  <si>
    <t>Análisis del Riesgo Inherente de Gestión y Seguridad de Información</t>
  </si>
  <si>
    <r>
      <t xml:space="preserve">Criterios de Impacto Inherente
</t>
    </r>
    <r>
      <rPr>
        <sz val="10"/>
        <color theme="1"/>
        <rFont val="Museo Sans 500"/>
        <family val="3"/>
      </rPr>
      <t>(Seleccione el impacto Económico o Reputacional)</t>
    </r>
  </si>
  <si>
    <r>
      <t xml:space="preserve">Impacto
</t>
    </r>
    <r>
      <rPr>
        <sz val="10"/>
        <color theme="1"/>
        <rFont val="Museo Sans 500"/>
        <family val="3"/>
      </rPr>
      <t>(no aplica insignificante y menor)</t>
    </r>
  </si>
  <si>
    <t>No.</t>
  </si>
  <si>
    <t>Descripción del control:
(Redacción: Responsable, Acción, Complemento)</t>
  </si>
  <si>
    <t>Tipo de Control</t>
  </si>
  <si>
    <t>Implementación</t>
  </si>
  <si>
    <t>Calificación</t>
  </si>
  <si>
    <t>Documentación</t>
  </si>
  <si>
    <t>Frecuencia</t>
  </si>
  <si>
    <t>Evidencia</t>
  </si>
  <si>
    <t>Probabilidad Residual Inicial</t>
  </si>
  <si>
    <t>Fecha de Inicio
(DD/MM/AAAA)</t>
  </si>
  <si>
    <t>Fecha de terminación
(DD/MM/AAAA)</t>
  </si>
  <si>
    <t>Direccionamiento Estratégico</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</si>
  <si>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</si>
  <si>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Dirección</t>
  </si>
  <si>
    <t>Recorte en la asignación presupuestal de la Entidad.</t>
  </si>
  <si>
    <t>Económico y Reputacional</t>
  </si>
  <si>
    <t>Cuota presupuestal de la entidad insuficiente para cubrir todas las necesidades.</t>
  </si>
  <si>
    <t>Riesgo de Gestión.</t>
  </si>
  <si>
    <t>Ejecución y administración de procesos</t>
  </si>
  <si>
    <t>• El riesgo afecta la imagen de la entidad internamente, de conocimiento general, nivel interno, de junta directiva y accionistas y/o de proveedores</t>
  </si>
  <si>
    <t>Seguimientos la ejecución presupuestal y al Plan de Plan Anual de Adquisiciones a través de los indicadores de gestión trimestrales e informes o seguimientos mensuales.</t>
  </si>
  <si>
    <t>Preventivo</t>
  </si>
  <si>
    <t>Manual</t>
  </si>
  <si>
    <t>Documentado</t>
  </si>
  <si>
    <t>Continua</t>
  </si>
  <si>
    <t>Con registro</t>
  </si>
  <si>
    <t>Reducir (mitigar)</t>
  </si>
  <si>
    <t>Socializar a la alta dirección los seguimientos realizados a la ejecución presupuestal, Plan Anual de Adquisiciones e Indicadores de gestión presupuestales.</t>
  </si>
  <si>
    <t>Correos electrónicos y/o actas de reuniones.</t>
  </si>
  <si>
    <t>Oficina Asesora de Planeación</t>
  </si>
  <si>
    <t>Trimestral</t>
  </si>
  <si>
    <t>Número de correos electrónicos y/o actas de reuniones.</t>
  </si>
  <si>
    <t>Revisar y/o ajustar el Plan Anual de Adquisiciones, las metas de los proyectos de inversión, Planes de Acciones y Planes Operativos de los procesos de la entidad</t>
  </si>
  <si>
    <t>Si</t>
  </si>
  <si>
    <t xml:space="preserve">Reporte de PowerBI donde se socializa y se realiza monitoreo </t>
  </si>
  <si>
    <t>No aplica</t>
  </si>
  <si>
    <t>No</t>
  </si>
  <si>
    <t>Incumplimiento de los objetivos establecidos en la plataforma estratégica de la Entidad.</t>
  </si>
  <si>
    <t>Reputacional</t>
  </si>
  <si>
    <t>Incumplimiento de la plataforma estratégica y de su plan de acción</t>
  </si>
  <si>
    <t>Seguimiento a los planes operativos.</t>
  </si>
  <si>
    <t>Socializar los seguimientos de los planes operativos a la alta dirección.</t>
  </si>
  <si>
    <t>Revisar y/o ajustar los Planes Operativos para que se cumpla la Plataforma Estratégica</t>
  </si>
  <si>
    <t>Actas de Reunión</t>
  </si>
  <si>
    <t>Incumplimiento de los objetivos y metas establecidas en los proyectos de inversión de la entidad</t>
  </si>
  <si>
    <t>Incumplimiento de las metas y objetivos de los proyectos de inversión de la entidad.</t>
  </si>
  <si>
    <t>• El riesgo afecta la imagen de la entidad con algunos usuarios de relevancia frente al logro de los objetivos</t>
  </si>
  <si>
    <t>Seguimiento y reporte de los proyectos de inversión.</t>
  </si>
  <si>
    <t>Socializar los seguimientos y reportes de los avances de los proyectos de inversión.</t>
  </si>
  <si>
    <t xml:space="preserve">Revisar y/o ajustar los objetivos y metas de los proyectos de inversión para que en el año se ejecuten </t>
  </si>
  <si>
    <t>Se ha socializado en las reuniones de monitoreo y seguimiento y en el Comité Institucional de Gestión y Desempeño a la alta dirección.</t>
  </si>
  <si>
    <t xml:space="preserve">Pérdida a nivel interno y externo de la credibilidad  e imagen institucional  </t>
  </si>
  <si>
    <t>Bajo posicionamiento de la imagen de la entidad a nivel interno y externo generada por la deficiencia de los mecanismos de comunicación.</t>
  </si>
  <si>
    <t>Cumplimiento del Plan Estratégico de Comunicaciones.</t>
  </si>
  <si>
    <t>Socializar a los procesos de la entidad el Plan Estratégico de Comunicaciones y el Manual para el Manejo de Crisis Comunicacional.</t>
  </si>
  <si>
    <t>Acta de reunión y/o piezas comunicativas de socialización de los documentos</t>
  </si>
  <si>
    <t>Área de Comunicaciones</t>
  </si>
  <si>
    <t>Semestral</t>
  </si>
  <si>
    <t>Número de actas de reuniones y/o piezas comunicativas de socialización de los documentos</t>
  </si>
  <si>
    <t>Implementación del manual de crisis.</t>
  </si>
  <si>
    <t>No aplica para este periodo, sin embargo, se socializa a través de la página WEB de la entidad</t>
  </si>
  <si>
    <t>Página WEB</t>
  </si>
  <si>
    <t>Implementación del Manual para el Manejo de Crisis Comunicacional</t>
  </si>
  <si>
    <t>Posibilidad de recibir o solicitar cualquier dádiva o beneficio a nombre propio o de terceros con el fin de alterar o manipular información para generar beneficio de la gestión de un proceso.</t>
  </si>
  <si>
    <t>Posibilidad de alterar o manipular información a nombre propio o de terceros con el fin de generar beneficio de la gestión de un proceso.</t>
  </si>
  <si>
    <t>1. Falta de integridad de los funcionarios. 
2. Intereses de particulares en los recursos públicos.</t>
  </si>
  <si>
    <t>Riesgo de Corrupción.</t>
  </si>
  <si>
    <t>Fraude Interno</t>
  </si>
  <si>
    <t>Rara vez</t>
  </si>
  <si>
    <t>Moderado</t>
  </si>
  <si>
    <t>Acta de los comités institucionales donde se toman las decisiones y se realizan los seguimientos.</t>
  </si>
  <si>
    <t>Realizar seguimiento del cumplimiento del Código de Integridad de la institución y realizar su socialización.</t>
  </si>
  <si>
    <t>Informe de seguimiento</t>
  </si>
  <si>
    <t>Número de Informes de seguimiento</t>
  </si>
  <si>
    <t>Informar a Control Interno Disciplinario para su respectiva investigación.</t>
  </si>
  <si>
    <t xml:space="preserve">https://www.dadep.gov.co/transparencia/planeacion/plan-anticorrupcion
https://www.dadep.gov.co/transparencia/control/plan_anual_auditoria
</t>
  </si>
  <si>
    <t>Hackeo o robo de cuenta de las redes sociales de la entidad.</t>
  </si>
  <si>
    <t>Utilización de las cuentas de las redes sociales de la entidad por personas inescrupulosas.</t>
  </si>
  <si>
    <t>Riesgo de Seguridad de la Información.</t>
  </si>
  <si>
    <t>Fallas tecnológicas</t>
  </si>
  <si>
    <t>Confidencialidad, Integridad y Disponibilidad</t>
  </si>
  <si>
    <t>Redes sociales institucionales</t>
  </si>
  <si>
    <t xml:space="preserve">Hackeo o robo de cuenta de las redes sociales </t>
  </si>
  <si>
    <t>Procedimiento de redes sociales.</t>
  </si>
  <si>
    <t>Socializar a los procesos de la entidad el Procedimiento de Redes Sociales y el Manual para el Manejo de Crisis Comunicacional.</t>
  </si>
  <si>
    <t>No aplica para este periodo</t>
  </si>
  <si>
    <t>Atención a la Ciudadanía</t>
  </si>
  <si>
    <t xml:space="preserve"> - Mejorar la coordinación interinstitucional con todas las entidades que tienen competencia en materia de espacio público, así como la comunicación con los grupos de interés y de valor.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</si>
  <si>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Subdirección Administrativa, Financiera y de Control Disciplinario</t>
  </si>
  <si>
    <t>No disponer de los canales de atención para la ciudadanía</t>
  </si>
  <si>
    <t>Personal disponible para atender los canales de atención</t>
  </si>
  <si>
    <t>Solicitar a la oficina de sistemas el mantenimiento periódico a los equipos de cómputo para prevenir fallas tecnológicas</t>
  </si>
  <si>
    <t>Solicitud a través de correo electrónico</t>
  </si>
  <si>
    <t>Anual</t>
  </si>
  <si>
    <t>Solicitud realizadas</t>
  </si>
  <si>
    <t>Número de solicitud realizadas</t>
  </si>
  <si>
    <t>Aplicar el protocolo de atención a la ciudadanía</t>
  </si>
  <si>
    <t xml:space="preserve">Se han adelantado ante Mesa de Ayuda las peticiones correspondientes de los mantenimientos de los Equipos de Computo y ante el SuperCADE CAD </t>
  </si>
  <si>
    <t>Correos electrónicos remitidos a mesadeayuda@dadep.gov.co ; Supervisora del Convenio del SuperCADE CAD</t>
  </si>
  <si>
    <t>\\172.26.1.6\pub\RIESGOS 2022\1er Cuatrimestre\Atención al Ciudadano</t>
  </si>
  <si>
    <t>N/A</t>
  </si>
  <si>
    <t>Personal capacitado para atender cada canal de atención</t>
  </si>
  <si>
    <t xml:space="preserve">Actualizar el protocolo de Atención a la Ciudadanía para incluir el plan de contingencia para los canales de atención </t>
  </si>
  <si>
    <t>Protocolo actualizado con el plan de contingencia</t>
  </si>
  <si>
    <t>Protocolo actualizado</t>
  </si>
  <si>
    <t>Número de protocolos actualizados</t>
  </si>
  <si>
    <t xml:space="preserve">Se adelanto la capacitación de divulgación del Manual de Servicio a la Ciudadanía con las modificaciones vinculadas. (22/04/2022)
Se avanzó con la modificación del Protocolo de Servicio a la Ciudadanía, cuya versión se encuentra en borrador </t>
  </si>
  <si>
    <t>Soporte Reunión
Borrador Protocolo de Servicio a la Ciudadanía 127-PROTAC-01 Versión 05</t>
  </si>
  <si>
    <t>Protocolos de Atención a la Ciudadanía</t>
  </si>
  <si>
    <t>No aplicar los criterios de calidez, amabilidad, oportunidad, efectividad, rapidez y confiabilidad a través de los canales de atención.</t>
  </si>
  <si>
    <t>Inducción y reinducción a los funcionarios del área de Atención a la Ciudadanía.</t>
  </si>
  <si>
    <t>Programar periódicamente reinducciones al equipo de Atención a la Ciudadanía</t>
  </si>
  <si>
    <t>Listados de asistencia a las jornadas de reinducción</t>
  </si>
  <si>
    <t>Reinducciones realizadas</t>
  </si>
  <si>
    <t>Número de reinducciones realizadas</t>
  </si>
  <si>
    <t>Realizar rotación de personal al Interior del equipo</t>
  </si>
  <si>
    <t>No aplica para este periodo, sin embargo, se realizaron las siguientes actividades:
1. Capacitación funcional de registro, clasificación y cierre de peticiones en Bogotá te escucha  10/03/2022
2. Cualificación Servicio a la Ciudadanía 17/03/2022
3. Capacitación sobre la Metodología de Diálogo Ciudadano para el fortalecimiento del  Proceso de Rendición de Cuentas 30/03/2022
4. Capacitación: Calidad de las respuestas a las peticiones ciudadanas 30/03/2022
5. Capacitación Administradores de Bogotá Te Escucha 28/04/2022</t>
  </si>
  <si>
    <t>Agendamiento y listados de asistencia</t>
  </si>
  <si>
    <t>Posibilidad de prestar servicios a través de procesos que no cumplan con las necesidades de la ciudadanía.</t>
  </si>
  <si>
    <t>Usuarios, productos y prácticas, organizacionales</t>
  </si>
  <si>
    <t>Acompañamiento a cada uno de los procesos de la entidad, de conformidad con las necesidades de los ciudadanos identificadas por Atención a la Ciudadanía</t>
  </si>
  <si>
    <t>Acompañar a los procesos para cubrir las necesidades de la ciudadanía</t>
  </si>
  <si>
    <t>Correos electrónicos y/o Actas de reunión relacionadas con mejoras de acuerdo con las necesidades de la ciudadanía</t>
  </si>
  <si>
    <t>Acompañamientos realizados</t>
  </si>
  <si>
    <t>Número de acompañamientos realizados</t>
  </si>
  <si>
    <t xml:space="preserve"> Promover mejoras a  los procesos según las necesidades de la ciudadanía.</t>
  </si>
  <si>
    <r>
      <rPr>
        <b/>
        <sz val="10"/>
        <rFont val="Museo Sans 500"/>
        <family val="3"/>
      </rPr>
      <t>1.</t>
    </r>
    <r>
      <rPr>
        <sz val="10"/>
        <rFont val="Museo Sans 500"/>
        <family val="3"/>
      </rPr>
      <t xml:space="preserve"> Asistencia de las Ferias de Servicio a la Ciudadanía programadas por parte de la Red CADE de la Secretaría de la Alcaldía Mayor de Bogotá:
</t>
    </r>
    <r>
      <rPr>
        <b/>
        <sz val="10"/>
        <rFont val="Museo Sans 500"/>
        <family val="3"/>
      </rPr>
      <t>Enero:</t>
    </r>
    <r>
      <rPr>
        <sz val="10"/>
        <rFont val="Museo Sans 500"/>
        <family val="3"/>
      </rPr>
      <t xml:space="preserve"> Kennedy 21 de Enero
</t>
    </r>
    <r>
      <rPr>
        <b/>
        <sz val="10"/>
        <rFont val="Museo Sans 500"/>
        <family val="3"/>
      </rPr>
      <t xml:space="preserve">Febrero: </t>
    </r>
    <r>
      <rPr>
        <sz val="10"/>
        <rFont val="Museo Sans 500"/>
        <family val="3"/>
      </rPr>
      <t xml:space="preserve">Ciudad Bolívar (04-05 Febrero), Bosa (11-12 Febrero) Fontibón (18-19 Febrero)
</t>
    </r>
    <r>
      <rPr>
        <b/>
        <sz val="10"/>
        <rFont val="Museo Sans 500"/>
        <family val="3"/>
      </rPr>
      <t>Marzo:</t>
    </r>
    <r>
      <rPr>
        <sz val="10"/>
        <rFont val="Museo Sans 500"/>
        <family val="3"/>
      </rPr>
      <t xml:space="preserve"> Chapinero (04-05 marzo); Suba (11-12) Marzo, Barrios Unidos (18-09 Marzo)
</t>
    </r>
    <r>
      <rPr>
        <b/>
        <sz val="10"/>
        <rFont val="Museo Sans 500"/>
        <family val="3"/>
      </rPr>
      <t xml:space="preserve">Abril: </t>
    </r>
    <r>
      <rPr>
        <sz val="10"/>
        <rFont val="Museo Sans 500"/>
        <family val="3"/>
      </rPr>
      <t xml:space="preserve">Teusaquillo (01-02 Abril), Puente Aranda (22-23 Abril)
</t>
    </r>
    <r>
      <rPr>
        <b/>
        <sz val="10"/>
        <rFont val="Museo Sans 500"/>
        <family val="3"/>
      </rPr>
      <t xml:space="preserve">2. </t>
    </r>
    <r>
      <rPr>
        <sz val="10"/>
        <rFont val="Museo Sans 500"/>
        <family val="3"/>
      </rPr>
      <t>Correos electrónicos alertas en los cierres de peticiones ciudadanas</t>
    </r>
  </si>
  <si>
    <t>Acta de Reunión con Comunidades, registros fotográficos
Alertas preventivas, semanales emitidas en cierres de peticiones ciudadanas</t>
  </si>
  <si>
    <t>Posibilidad de recibir o solicitar cualquier dádiva o beneficio a nombre propio o de terceros con el fin de agilizar, demorar la respuesta ante una solicitud de servicio o trámite y/o manejo inadecuado de los datos personales.</t>
  </si>
  <si>
    <t xml:space="preserve">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t>
  </si>
  <si>
    <t>1. Deficiencias en la aplicación de los controles frente a los procesos y procedimientos definidos.
2. Uso inadecuado de los sistemas de información establecidos para la gestión de las peticiones.</t>
  </si>
  <si>
    <t>Divulgar y/o sensibilizar el Código de integridad y la Política de protección de datos personales.</t>
  </si>
  <si>
    <t>Divulgar y/o socializar: Código de integridad y la Política de protección de datos personales.</t>
  </si>
  <si>
    <t>Correos electrónicos, piezas informativas y/o actas de reunión</t>
  </si>
  <si>
    <t xml:space="preserve">Atención a la ciudadanía </t>
  </si>
  <si>
    <t>Divulgaciones y/o socializaciones realizadas</t>
  </si>
  <si>
    <t>Número de divulgaciones y/o socializaciones realizadas</t>
  </si>
  <si>
    <t>Informar del evento al área responsable de las acciones disciplinarias para su indagación y realizar rotación de personal</t>
  </si>
  <si>
    <t xml:space="preserve">Seguridad de la información </t>
  </si>
  <si>
    <t>Administración y Gestión del Observatorio y la Política de Espacio Público de Bogotá</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</si>
  <si>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</si>
  <si>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Subdirección de Registro Inmobiliario</t>
  </si>
  <si>
    <t>Falta de apropiación del Observatorio del Espacio Público por la comunidad u otras entidades para la toma de decisiones.</t>
  </si>
  <si>
    <t>Gestión y documentos técnicos que no se apropien a nivel institucional y distrital.</t>
  </si>
  <si>
    <t>Actualización sitio web del Observatorio mensualmente SRI.</t>
  </si>
  <si>
    <t>Reportar el Informe Trimestral en la Página WEB en el sitio del Observatorio para todo el público que acceda a la información.</t>
  </si>
  <si>
    <t>Informe publicado</t>
  </si>
  <si>
    <t>Informes Publicados</t>
  </si>
  <si>
    <t>Número de informes Publicados</t>
  </si>
  <si>
    <t>Revisar la metodología (Ver flujograma en el procedimiento de divulgación  y revisión de manuales) de publicación de la información, en su contenido y los métodos de publicación.</t>
  </si>
  <si>
    <t>No Aplica</t>
  </si>
  <si>
    <t>Publicaciones relacionadas con los eventos e investigaciones del Observatorio.</t>
  </si>
  <si>
    <t>Elaborar las publicaciones del Observatorio.</t>
  </si>
  <si>
    <t>Publicaciones</t>
  </si>
  <si>
    <t>Publicaciones realizadas</t>
  </si>
  <si>
    <t>Número de publicaciones realizadas</t>
  </si>
  <si>
    <t>Publicaciones registradas en le Cámara Colombiana del Libro.</t>
  </si>
  <si>
    <t xml:space="preserve">Diligenciar los formatos incluidos en el procedimiento de investigación y el de divulgación. </t>
  </si>
  <si>
    <t>Formatos diligenciados</t>
  </si>
  <si>
    <t>Formatos del procedimiento de investigación y Divulgación.</t>
  </si>
  <si>
    <t xml:space="preserve">Resultados inconsistentes producto de las investigaciones </t>
  </si>
  <si>
    <t>Información de los productos de investigación con inconsistencias.</t>
  </si>
  <si>
    <t>Fichas de seguimiento y las actas de mesas técnicas.</t>
  </si>
  <si>
    <t>Realizar un análisis que evalué cada propuesta de investigación y se tenga en cuenta la ficha técnica del proyecto, para que en el momento de ejecución se tenga clara la estructura metodológica</t>
  </si>
  <si>
    <t>Documento Informe de evaluación</t>
  </si>
  <si>
    <t>Análisis realizados</t>
  </si>
  <si>
    <t>Número de análisis realizados</t>
  </si>
  <si>
    <t>Corrección del documento de investigación.</t>
  </si>
  <si>
    <t>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t>
  </si>
  <si>
    <t>La falta de lineamientos en los procesos de selección para concursos y ponencias puede generar un posible favorecimiento a terceros derivado de concursos y ponencias en eventos del Grupo de Estudios sobre Espacio Público.</t>
  </si>
  <si>
    <t>1. Falta de lineamientos en los procesos de selección para concursos y ponencias.
2. Falta de articulación con las redes por el espacio público (Universidades, Entidades, Ciudades y Asociaciones y Gremios).</t>
  </si>
  <si>
    <t>Mayor</t>
  </si>
  <si>
    <t>Estudios previos revisados por el área contratante.</t>
  </si>
  <si>
    <t>Revisar y/o actualizar el documento de los requisitos para la presentación de participantes en concursos y ponencias cuando se va a realizar el evento, y lineamientos mínimos para la selección de participantes en concursos y ponencias de los eventos del Grupo de Estudios sobre Espacio Público y de acuerdo a la temática del  evento.</t>
  </si>
  <si>
    <t>Documento con  los requisitos para la presentación de participantes y con los lineamientos para la elección de participantes en concursos y ponencias de los eventos del Grupo de Estudios sobre Espacio Público.</t>
  </si>
  <si>
    <t>Documento con  los requisitos para la presentación de participantes y lineamientos para la elección de participantes revisados y/o actualizados.</t>
  </si>
  <si>
    <t>Número de documentos revisados y/o actualizados</t>
  </si>
  <si>
    <t>Corrección de la elección de los participantes a los eventos realizados.</t>
  </si>
  <si>
    <t>Acta de participación y acta de selección.</t>
  </si>
  <si>
    <t>Perdida integridad de la información</t>
  </si>
  <si>
    <t>• El riesgo afecta la imagen de alguna área de la organización</t>
  </si>
  <si>
    <t>Base de información alterna que permita contar con el acopio de la información adelantada.</t>
  </si>
  <si>
    <t xml:space="preserve">Base  de datos </t>
  </si>
  <si>
    <t>Base de datos actualizada</t>
  </si>
  <si>
    <t>Base actualizada</t>
  </si>
  <si>
    <t>Corrección de la base datos.</t>
  </si>
  <si>
    <t>Actualización de la base de datos</t>
  </si>
  <si>
    <t>Inventario General del Espacio Público y Bienes Fiscales</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</si>
  <si>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 </t>
  </si>
  <si>
    <t>Suministro de información del Espacio Público desactualizada, duplicada, incompleta, de baja calidad o errada.</t>
  </si>
  <si>
    <t>Información del inventario de los predios del espacio público desactualizado o incompleta</t>
  </si>
  <si>
    <t>Requerimientos técnicos para incorporar los predios de la 127-GUIIG-02 Guía Registro de Información Geográfica en el SIDEP.</t>
  </si>
  <si>
    <t>Revisar y/o actualizar los controles del 127-PRCIG-01-Procedimiento Consolidación del Inventario General de Espacio Público y Bienes Fiscales</t>
  </si>
  <si>
    <t>Documento revisado, actualizado, socializado y/o divulgado en el Sistema de Gestión</t>
  </si>
  <si>
    <t>Documento revisado, actualizado, socializados y/o divulgado.</t>
  </si>
  <si>
    <t>Número de documentos revisados, actualizados, socializados y/o divulgados.</t>
  </si>
  <si>
    <t>Corrección del inventario de predios del espacio público.</t>
  </si>
  <si>
    <t>Incumplimiento en el reporte de información de las aprobaciones y/o modificaciones urbanísticas realizadas por las curadurías urbanas</t>
  </si>
  <si>
    <t>Ausencia del reporte de  información de las aprobaciones y/o modificaciones urbanísticas realizadas por las curadurías urbanas.</t>
  </si>
  <si>
    <t>Solicitud a la Secretaria Distrital de Planeación de la información de licencias aprobadas por las Curadurías Urbanas.</t>
  </si>
  <si>
    <t>Realizar informe de seguimiento con relación de casos que incumplan las especificaciones del Decreto 845/2019.</t>
  </si>
  <si>
    <t>Informe</t>
  </si>
  <si>
    <t>Informes realizados</t>
  </si>
  <si>
    <t>Número de informes realizados</t>
  </si>
  <si>
    <t>Enviar a las entidades que hacen parte de la Ventanilla Única de la Construcción - VUC el informe de seguimiento con relación de casos que incumplan las especificaciones del Decreto 845/2019 para que estos realicen retroalimentación con las Curadurías Urbanas..</t>
  </si>
  <si>
    <t>Incumplimiento por parte de los urbanizadores en cuanto a la escrituración y entrega de zonas de cesión obligatorias y gratuitas a la ciudad</t>
  </si>
  <si>
    <t>Los urbanizadores no entregan las zonas de cesión a la Ciudad  y se pierde espacio público de la Ciudad.</t>
  </si>
  <si>
    <t>Seguimiento del informe suministrado por la Secretaria Distrital de Planeación de la información de licencias aprobadas por las Curadurías Urbanas.</t>
  </si>
  <si>
    <t>Informar a la SDP y a la Alcaldía Local el incumplimiento de la entrega de la zona de sesión por parte del urbanizador para dar cumplimiento al Decreto 845/2019.</t>
  </si>
  <si>
    <t xml:space="preserve"> </t>
  </si>
  <si>
    <t>Inconsistencias en la información oficial sobre los predios que van hacer entregados por las otras entidades del orden distrital y del orden nacional</t>
  </si>
  <si>
    <t>Información oficial inconsistente sobre los predios que van hacer entregados por las otras entidades del orden distrital y del orden nacional</t>
  </si>
  <si>
    <t>Lista de chequeo 127-FORIG-012 Formato Acta de Recibo Zonas de Cesión</t>
  </si>
  <si>
    <t>Realizar seguimiento a los casos reportados por las Otras Entidades para incorporar en el Sistema de Información, que no cumplan con los requisitos, condiciones y anexos necesarios en el 127-FORIG-012 Formato Acta de Recibo Zonas de Cesión.</t>
  </si>
  <si>
    <t>Formato Acta de Recibo Zonas de Cesión con seguimiento</t>
  </si>
  <si>
    <t>Actas de socializaciones realizadas</t>
  </si>
  <si>
    <t>Número de actas de socializaciones realizadas</t>
  </si>
  <si>
    <t>Corrección del la información reportada en el SIDEP.</t>
  </si>
  <si>
    <t>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t>
  </si>
  <si>
    <t>Factores internos como falencias en  la aplicación de las políticas de gestión de la información, pueden ocasionar la manipulación de información del proceso para favorecer un tercero</t>
  </si>
  <si>
    <t>1. Deficiencias en la aplicación de las políticas de gestión de la información.
2. Desconocimiento de la normatividad vigente para bienes de uso público y bienes fiscales.
3. Deficiencias en la implementación del proceso de Correspondencia</t>
  </si>
  <si>
    <t>Seguimiento a la asignación de los casos de expedientes de predios derivados de las solicitudes realizadas a la SRI.</t>
  </si>
  <si>
    <t>Actualizar los roles y perfiles del SIDEP 2.0</t>
  </si>
  <si>
    <t>Acta y/o grabación de mesa de trabajo para la actualización de los perfiles.}</t>
  </si>
  <si>
    <t>Informar mediante memorando al área de Control Interno Disciplinario del evento presentado.</t>
  </si>
  <si>
    <t>Registros y seguimiento de la documentación prestada y custodiada.</t>
  </si>
  <si>
    <t>Actualizar los controles del proceso Inventario General del Espacio Público y Bienes Fiscales</t>
  </si>
  <si>
    <t>Documentos actualizados y socializados.</t>
  </si>
  <si>
    <t>Número de documentos actualizados y socializados.</t>
  </si>
  <si>
    <t>Posibilidad de recibir dádivas o beneficios a
nombre propio o de terceros por realizar trámites por fuera de los parámetros técnicos institucionales (Riesgo de Tramites).</t>
  </si>
  <si>
    <t>Posibilidad de alteración de la información técnica de las zonas de sesión entregadas en el momento de la visita técnica</t>
  </si>
  <si>
    <t>Incumplimiento de los lineamientos técnicos en el desarrollo de la visita.</t>
  </si>
  <si>
    <t>Posibilidad de recibir dádivas o beneficios a
nombre propio o de terceros por
realizar trámites por fuera de los parámetros técnicos institucionales.</t>
  </si>
  <si>
    <t>El profesional asignado, el líder de equipo de trabajo, el Asesor de la subdirección y la Subdirección revisan las actas de recibo de entrega de zonas de cesión.</t>
  </si>
  <si>
    <t>Realizar una matriz de seguimiento de las actas de entrega o recibo de las zonas de sesión.</t>
  </si>
  <si>
    <t>Matriz de seguimiento y actas de recibo</t>
  </si>
  <si>
    <t>Cuatrimestral</t>
  </si>
  <si>
    <t>Matrices de seguimiento realizada</t>
  </si>
  <si>
    <t>Número de matices de seguimientos realizadas.</t>
  </si>
  <si>
    <t>Informar mediante memorando al área de Control Interno Disciplinario del evento presentado y a los entes de control.</t>
  </si>
  <si>
    <t>Se realizó seguimiento mensualizado de las actas de recibido aprobadas</t>
  </si>
  <si>
    <t>Daño, perdida o alteración de la información y de los expedientes del proceso de inventario general en el SIDEP y el SIGDEP.</t>
  </si>
  <si>
    <t>Factores internos o externos como falencias en  la aplicación de las políticas de gestión de la información, pueden ocasionar el daño, perdida y manipulación inadecuada de la información del SIDEP y el SIGDEP.</t>
  </si>
  <si>
    <t>Confidencialidad e Integridad</t>
  </si>
  <si>
    <t>Información del SIDEP, SIGDEP y expedientes físicos.</t>
  </si>
  <si>
    <t>Modificación no autorizada</t>
  </si>
  <si>
    <t>Manejo de roles y perfiles del SIDEP y el SIGDEP.</t>
  </si>
  <si>
    <t>Manual de usuario del SIDEP 2.0</t>
  </si>
  <si>
    <t>Actualizar los controles del proceso Inventario General del Espacio Público y Bienes Fiscales (donde se incluya los controles del SIGDEP).</t>
  </si>
  <si>
    <t>Administración del Patrimonio Inmobiliario Distrital</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</si>
  <si>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</si>
  <si>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Subdirección de Administración Inmobiliaria</t>
  </si>
  <si>
    <t>Daño o pérdida de los bienes administrados directa o indirectamente por el DADEP</t>
  </si>
  <si>
    <t>Al no realizarse el seguimiento o control adecuado de los bienes administrados directa o indirectamente se puede presentar daños o perdidas (estructurales, vandalismo, invasión, derrumbe, etc.) de estos bienes.</t>
  </si>
  <si>
    <t xml:space="preserve"> Informes de seguimiento o ejecución del contrato.</t>
  </si>
  <si>
    <t>Ejecutar la Programación cuatrienal (4 años) de visitas directas a los bienes administrados.</t>
  </si>
  <si>
    <t>Informe de cumplimiento de la Programación bienal (visitas realizadas directamente)</t>
  </si>
  <si>
    <t>Porcentaje de visitas realizadas</t>
  </si>
  <si>
    <t>(Número de visitas realizadas / Número de visitas programadas) x 100%</t>
  </si>
  <si>
    <t>Iniciar acciones administrativas y/o penales para subsanar el daño realizado.</t>
  </si>
  <si>
    <t>SÍ</t>
  </si>
  <si>
    <t>No aplica para este periodo, sin embargo, se realizaron visitas diagnósticas prediales.</t>
  </si>
  <si>
    <t>Informe de avance Diagnósticos Prediales</t>
  </si>
  <si>
    <t>Visitas o seguimientos a los bienes administrados directa e indirectamente.</t>
  </si>
  <si>
    <t>Realizar informes de visitas de seguimiento indirectas a los bienes administrados.</t>
  </si>
  <si>
    <t xml:space="preserve">Informes de Seguimiento cargados en SIDEP 2.0 (visitas realizadas directamente o indirectamente). </t>
  </si>
  <si>
    <t xml:space="preserve">Informes de seguimientos cargados en SIDEP 2.0 (visitas realizadas directamente o indirectamente). </t>
  </si>
  <si>
    <t xml:space="preserve">Número de informes de seguimientos cargados en SIDEP 2.0 (visitas realizadas directamente o indirectamente). </t>
  </si>
  <si>
    <t>No aplica para este periodo, sin embargo, se realizó el cargue de Visitas al SIDEP 2.0</t>
  </si>
  <si>
    <t>Matrices mensuales de seguimiento</t>
  </si>
  <si>
    <t>Desinterés de la comunidad (privados y públicos) en los modelos de administración de los predios a cargo del DADEP.</t>
  </si>
  <si>
    <t>No contar con terceros para la correcta administración de los predios a cargo del DADEP.</t>
  </si>
  <si>
    <t>Acompañamiento a la comunidad para mantener el interés en los modelos de administración ofrecidos por la entidad</t>
  </si>
  <si>
    <t xml:space="preserve">Revisar y/o actualizar el diseño, formulación y estructuración de la escuela de espacio público. </t>
  </si>
  <si>
    <t xml:space="preserve">Documento con el diseño, formulación y estructuración de la escuela de espacio público. </t>
  </si>
  <si>
    <t>Documentos revisado y actualizado</t>
  </si>
  <si>
    <t>Número de documentos revisados y actualizados</t>
  </si>
  <si>
    <t>Generar y documentar nuevos modelos de entrega en administración de predios a cargo del DADEP.</t>
  </si>
  <si>
    <t>Correo de solicitud de procedimientos y ficha de seguimiento</t>
  </si>
  <si>
    <t>Saneamiento de predios deficiente o sin gestión.</t>
  </si>
  <si>
    <t xml:space="preserve">No se han adelantado los trámites legales para contar con la disponibilidad del 100% de los predios </t>
  </si>
  <si>
    <t>Comunicación del subdirector en el cual se establezca si el predio esta disponible o no</t>
  </si>
  <si>
    <t>Verificar la disponibilidad de los predios y revisar si los predios están cedidos bajo alguna modalidad de contratación.</t>
  </si>
  <si>
    <t>Comunicación interna del grupo SAI</t>
  </si>
  <si>
    <t>Comunicación oficial de solicitud de disponibilidad predial</t>
  </si>
  <si>
    <t xml:space="preserve">Número de Comunicados realizados </t>
  </si>
  <si>
    <t>Realizar el proceso de obtención de disponibilidad del predio</t>
  </si>
  <si>
    <t>OFICIOS RADICADOS (ORFEO)</t>
  </si>
  <si>
    <t>Atrasos de cronogramas en el desarrollo de la revisión y evaluación de los proyectos.</t>
  </si>
  <si>
    <t>Demoras en la consolidación y entrega de la información del proyecto</t>
  </si>
  <si>
    <t>Cronogramas para los actores del desarrollo de los proyectos.</t>
  </si>
  <si>
    <t>Realizar seguimiento a los cronogramas para prender alarmas oportuna , que eviten que se den atrasos en los cronogramas.</t>
  </si>
  <si>
    <t>Informes de seguimiento, Actas de reuniones, Cronogramas de seguimientos</t>
  </si>
  <si>
    <t>1/01/2022</t>
  </si>
  <si>
    <t>31/12/2022</t>
  </si>
  <si>
    <t>Informes de seguimiento y/o actas de reunión realizados</t>
  </si>
  <si>
    <t>Número de informes de seguimiento y/o actas de reunión realizados</t>
  </si>
  <si>
    <t>Ajustar el cronograma</t>
  </si>
  <si>
    <t>NO</t>
  </si>
  <si>
    <t>Seguimiento cronogramas, que permite identificar posible cuellos de botella  en el cumplimiento de programas.</t>
  </si>
  <si>
    <t>Violación de la reserva de la información suministrada a terceros sin autorización.</t>
  </si>
  <si>
    <t xml:space="preserve">Entrega de información confidencial a terceros </t>
  </si>
  <si>
    <t>Acuerdos de confidencialidad.</t>
  </si>
  <si>
    <t xml:space="preserve">Establecer controles y seguimiento en el cumplimiento de los procedimientos para el manejo de la información de los proyectos de APP </t>
  </si>
  <si>
    <t>Actas de reuniones, informes de seguimiento</t>
  </si>
  <si>
    <t>Procedimientos para el manejo de la información en el proceso de la radicación.</t>
  </si>
  <si>
    <t>Procedimientos para el manejo de la documentación de los proyectos de APP.</t>
  </si>
  <si>
    <t>Posibilidad de recibir o solicitar cualquier dádiva o beneficio a nombre propio o de terceros con el fin de favorecer por parte del supervisor o interventor para el no cumplimiento de los compromisos de un contrato y/o convenio con la Defensoría del Espacio Público.</t>
  </si>
  <si>
    <t>Aprovechamiento del espacio público o incumplimiento de las clausulas del contrato y/o convenio realizado entre el DADEP y las partes interesadas.</t>
  </si>
  <si>
    <t>1. No se realizan los requerimientos de control.
2. Los anexos aportados no dan cuenta de la información presentada.
3. El contratista incumple con las obligaciones adquiridas mediante la suscripción del contrato o  convenio
4. Funciones del DADEP no tienen la funcionalidad efectiva para la mitigación del riesgo (funciones policivas).</t>
  </si>
  <si>
    <t>Informes de seguimiento o ejecución del contrato.</t>
  </si>
  <si>
    <t>Realizar actividades propias de supervisión por medio del seguimiento al cumplimiento de las obligaciones contractuales.</t>
  </si>
  <si>
    <t>Informes de Seguimiento de supervisión del contrato y/o convenio e informes de del contratistas cargados en el SECOP I y II.</t>
  </si>
  <si>
    <t>INFORME DE SEGUIMIENTO SUPERVISIÓN</t>
  </si>
  <si>
    <t>Documento de seguimiento supervisión</t>
  </si>
  <si>
    <t>Visitas o seguimientos a los bienes administrados indirectamente.</t>
  </si>
  <si>
    <t>Posibilidad de recibir o solicitar cualquier dádiva o beneficio a nombre propio o de terceros con el fin de asignar o entregar bienes fiscales o de uso público,  sin el cumplimiento de los requisitos legales y lineamientos establecidos.</t>
  </si>
  <si>
    <t>Realizar entrega de predios a cargo del DADEP sin el cumplimiento de los requisitos y que den consecuencia un posible beneficio propio.</t>
  </si>
  <si>
    <t>1. Bajos estándares en ejercicio del control.
2. Debilidad en la aplicación de los  procedimientos para la gestión misional de la entidad.
3.  incumplimiento en los requisitos para la entrega de bienes fiscales o de uso público.</t>
  </si>
  <si>
    <t>Guía de Administración de bienes de uso Público y bienes fiscales del Nivel Central</t>
  </si>
  <si>
    <t>Socializar la Guía de Administración de bienes de uso Público y bienes fiscales del Nivel Central a las partes interesadas.</t>
  </si>
  <si>
    <t>Acta de socialización de la Guía de Administración de bienes de uso Público y bienes fiscales del Nivel Central</t>
  </si>
  <si>
    <t>Socializaciones realizadas</t>
  </si>
  <si>
    <t>Número de socializaciones realizadas</t>
  </si>
  <si>
    <t>Daño, perdida o alteración de la información y de los expedientes del proceso de inventario general en el SIDEP</t>
  </si>
  <si>
    <t>Factores internos o externos como falencias en  la aplicación de las políticas de gestión de la información, pueden ocasionar el daño, perdida y manipulación inadecuada de la información del SIDEP.</t>
  </si>
  <si>
    <t>Información del SIDEP y expedientes físicos.</t>
  </si>
  <si>
    <t>Modificación
no autorizada</t>
  </si>
  <si>
    <t>Manejo de roles y perfiles del SIDEP.</t>
  </si>
  <si>
    <t>Acta y/o grabación de mesa de trabajo para la actualización de los perfiles.</t>
  </si>
  <si>
    <t>Actas y/o grabaciones realizadas.</t>
  </si>
  <si>
    <t>Número  de actas y/o grabaciones realizadas.</t>
  </si>
  <si>
    <t>Defensa del Patrimonio Inmobiliario Distrital</t>
  </si>
  <si>
    <t xml:space="preserve">Pérdida u ocupación indebida del espacio público. </t>
  </si>
  <si>
    <t>Apropiación u ocupación indebida del espacio público por parte terceros.</t>
  </si>
  <si>
    <t>Convenio interadministrativo 110-00129-34-0-2020 para el desarrollo de acciones del defensor del espacio público.</t>
  </si>
  <si>
    <t xml:space="preserve">Realizar el diseño, formulación y estructuración de la escuela de espacio público. </t>
  </si>
  <si>
    <t>Documentos revisados y actualizados</t>
  </si>
  <si>
    <t>Procedimiento Defensa Administrativa y Procedimiento Defensa Judicial.</t>
  </si>
  <si>
    <t>Aplicación de mecanismos preventivos  y persuasivos (Procedimiento Defensa Preventiva y Persuasiva).</t>
  </si>
  <si>
    <t>Dificultad en el acceso de acciones policivas o judiciales   de defensa y/o recuperación del espacio público.</t>
  </si>
  <si>
    <t>El DADEP carece de funciones policivas o judiciales para la defensa y/o recuperación del espacio público.</t>
  </si>
  <si>
    <t>Articulación con la entidades intervinientes en los operativos (policía,  alcaldías locales, personería, secretarías, IPES, entre otros)</t>
  </si>
  <si>
    <t>Realizar seguimiento cuatrimestral a las querellas policivas y actuaciones administrativas adelantadas por las alcaldías locales y  procesos judiciales.</t>
  </si>
  <si>
    <t>Matriz de seguimiento</t>
  </si>
  <si>
    <t>Número de matrices de seguimiento realizada</t>
  </si>
  <si>
    <t>Realizar nuevo impulso procesal.</t>
  </si>
  <si>
    <t>Durante el presente periodo ENERO A ABRIL DE 2022 frente a las acciones adelantadas se puede indicar que se realizó el envío de nuevas solicitudes y acciones de seguimiento, continua el acompañamiento en las inspecciones de policía.</t>
  </si>
  <si>
    <t xml:space="preserve">INFORME EJECUTIVO CONSOLIDADO ENERO A ABRIL 2022  </t>
  </si>
  <si>
    <t>Posibilidad de recibir o solicitar cualquier dádiva o beneficio a nombre propio o de terceros con el fin de por alterar, ocultar, manipular o dar información a terceros interesados en ocupar, invadir o aprovechar el espacio publico.</t>
  </si>
  <si>
    <t>Situaciones presentadas en la dinámica del proceso como el inadecuado manejo de información relacionado con acciones de defensa, puede generar que información sea filtrada con el fin de favorecer a un tercero.</t>
  </si>
  <si>
    <t xml:space="preserve">1. Inadecuado manejo de información relacionado con acciones de defensa.
2. Bajos estándares en ejercicio del control.
3. Direccionamiento del proceso administrativo o judicial. </t>
  </si>
  <si>
    <t>Código de integridad del DADEP.</t>
  </si>
  <si>
    <t>Socializar el código de integridad a los funcionarios y contratistas.</t>
  </si>
  <si>
    <t>Actas de reunión o piezas comunicativas socializando el código de integridad.</t>
  </si>
  <si>
    <t>Actas o piezas comunicativas realizadas</t>
  </si>
  <si>
    <t>Número de actas o piezas comunicativas realizadas</t>
  </si>
  <si>
    <t xml:space="preserve"> - Informar mediante memorando al área de Control Disciplinario el evento presentado.
 - Informar a la Oficina Asesora Jurídica para su proceso según corresponda.</t>
  </si>
  <si>
    <t>Clausula de confidencialidad para los contratistas con respecto a la información privilegiada de la cual se tiene acceso por la naturaleza o desarrollo de las actividades contractuales.</t>
  </si>
  <si>
    <t>Mantener un grupo de trabajo de calidad para la revisión de los documentos producidos de la Subdirección Administrativa del Espacio Público.</t>
  </si>
  <si>
    <t>Contratos de presentación de servicios profesionales para la creación del grupo de trabajo de calidad.</t>
  </si>
  <si>
    <t>01/01/20022</t>
  </si>
  <si>
    <t>Contratos realizados</t>
  </si>
  <si>
    <t>Número de contratos realizados</t>
  </si>
  <si>
    <t>Contenido técnico o jurídico de los documentos expedidos por el Área de Defensa verificados..</t>
  </si>
  <si>
    <t>Daño, perdida o alteración de la información y de los expedientes del proceso de inventario general en el SIDEP.</t>
  </si>
  <si>
    <t>Número de actas y/o grabaciones realizadas.</t>
  </si>
  <si>
    <t>Informar mediante memorando al área de Control Disciplinario el evento presentado.</t>
  </si>
  <si>
    <t>Documentos del proceso actualizados y socializados.</t>
  </si>
  <si>
    <t>Número de documentos del proceso actualizados y socializados.</t>
  </si>
  <si>
    <t>Gestión de la Tecnología y la Información</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</si>
  <si>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t>
  </si>
  <si>
    <t>Oficina de Sistemas</t>
  </si>
  <si>
    <t>Gestión</t>
  </si>
  <si>
    <t>Corrupción</t>
  </si>
  <si>
    <t>Daño a la información</t>
  </si>
  <si>
    <t>Probabilidad de que las amenazas exploten vulnerabilidades de un activo de información o grupo de activos de información y por lo tanto causar un daño a la entidad</t>
  </si>
  <si>
    <t>Información física o digital</t>
  </si>
  <si>
    <t>Contrato Antivirus y antivirus</t>
  </si>
  <si>
    <t>Automático</t>
  </si>
  <si>
    <t>Implementar las reglas de cambio de contraseña en el Directivo Activo y deshabitar  credenciales de acceso una vez el contratista finaliza contrato.</t>
  </si>
  <si>
    <t>Registro de usuarios deshabilitados</t>
  </si>
  <si>
    <t>01/01/2022</t>
  </si>
  <si>
    <t>Porcentaje de usuarios deshabilitados por retiro de la entidad</t>
  </si>
  <si>
    <t>(Número de usuarios deshabilitados por retiro de la entidad / Número de Usuarios retirados) *100</t>
  </si>
  <si>
    <t>Restaurar copias de respaldo en la nube
Accionar el PDR</t>
  </si>
  <si>
    <t>No aplica para este periodo, sin embargo, se realizó inactivación de los usuario cuando las áreas informan a la oficina de sistemas o la persona se acerca a la oficina de sistemas con el formato “127-FORGT-09 - Formato Constancia Entrega de Elementos y Bienes a Cargo”, se firma documento del contratista o funcionario que se retira de la entidad una vez validado que no tiene trámites pendientes se bloquea usuario y se mueve a la unidad organizativa Bloqueados 2022.</t>
  </si>
  <si>
    <t>Listado de usuarios bloqueados</t>
  </si>
  <si>
    <t>Políticas de acceso a la información</t>
  </si>
  <si>
    <t>Logs de auditoria de aplicaciones, accesos</t>
  </si>
  <si>
    <t>Directorio activo</t>
  </si>
  <si>
    <t>Backups - DRP</t>
  </si>
  <si>
    <t>Fuga de información</t>
  </si>
  <si>
    <t>Liberación deliberada o involuntaria de información confidencial o sensible, a un medio o a personas que no deberían conocerla</t>
  </si>
  <si>
    <t>Confidencialidad</t>
  </si>
  <si>
    <t>Auditoría al plan de Backup</t>
  </si>
  <si>
    <t xml:space="preserve">Definir acciones de mejora según resultados de las auditorías
</t>
  </si>
  <si>
    <t>Informes de auditoria TI</t>
  </si>
  <si>
    <t>2 acción de mejora generadas por cada auditoría realizada</t>
  </si>
  <si>
    <t>Hurto de la información</t>
  </si>
  <si>
    <t>Apoderamiento ilegítimo de la información custodiada por la entidad.</t>
  </si>
  <si>
    <t>Se tienen políticas de dominio que restringen accesos a puertos USB, y unidades de CDROM.</t>
  </si>
  <si>
    <t>Asignar las carpetas públicas en nube para cada área.</t>
  </si>
  <si>
    <t>1. Políticas de dominio
2. Auditorias TI</t>
  </si>
  <si>
    <t>Auditorias realizadas</t>
  </si>
  <si>
    <t>Número de auditorias realizadas</t>
  </si>
  <si>
    <t>Restauración de los Backups de información</t>
  </si>
  <si>
    <t xml:space="preserve">Se realiza seguimiento a las carpetas publicas.
</t>
  </si>
  <si>
    <t xml:space="preserve"> Informe de seguimiento</t>
  </si>
  <si>
    <t>Se cuenta con un plan de sensibilización del MSPI.</t>
  </si>
  <si>
    <t>Realizar copias de respaldo de los servidores</t>
  </si>
  <si>
    <t>Backups</t>
  </si>
  <si>
    <t>Copias realizadas</t>
  </si>
  <si>
    <t>Número de copias realizadas</t>
  </si>
  <si>
    <t>Informe mensual de los Backup realizados.</t>
  </si>
  <si>
    <t>Clausulas contractuales  de confidencialidad de la información.</t>
  </si>
  <si>
    <t xml:space="preserve">No disponibilidad de la información </t>
  </si>
  <si>
    <t>Probabilidad de verse afectada la información que se encuentra a disposición de quienes deben acceder a ella, ya sean personas, procesos o aplicaciones.</t>
  </si>
  <si>
    <t>Disponibilidad</t>
  </si>
  <si>
    <t>Clausulas de contratos</t>
  </si>
  <si>
    <t>Contar con  nube para  ambientes productivos</t>
  </si>
  <si>
    <t>Contratos</t>
  </si>
  <si>
    <t>Restaurar copias de seguridad recientes</t>
  </si>
  <si>
    <t>No aplica para este periodo, sin embargo, se cuenta con contrato vigente de la nube para ambientes productivos antes de desplegar en producción.</t>
  </si>
  <si>
    <t>Contrato</t>
  </si>
  <si>
    <t>PRD - Plan de Recuperación Desastres</t>
  </si>
  <si>
    <t>Pólizas</t>
  </si>
  <si>
    <t>Realizar los Backups de los ambientes productivos y definir el PRD</t>
  </si>
  <si>
    <t>Copias de seguridad</t>
  </si>
  <si>
    <t>Probabilidad  que la información se sea inalterada ante accidentes o intentos maliciosos.</t>
  </si>
  <si>
    <t>Integridad y Disponibilidad</t>
  </si>
  <si>
    <t>La OS cuenta con un formato de solicitud de cambios  que permite dejar trazabilidad y formalidad de los cambios solicitados.</t>
  </si>
  <si>
    <t xml:space="preserve">Aplicar el formato solicitud de cambio y actualizar el directorio Activo.
</t>
  </si>
  <si>
    <t>Formato de solicitud de cambio</t>
  </si>
  <si>
    <t>Directorio realizado</t>
  </si>
  <si>
    <t>Número de directorios realizados</t>
  </si>
  <si>
    <t>Bloqueo de contraseñas
Auditoria al activo afectado.
Gestión y documentación del incidente de seguridad</t>
  </si>
  <si>
    <t>Se utiliza el formato de cambio</t>
  </si>
  <si>
    <t>Indicadores de mesa de ayuda</t>
  </si>
  <si>
    <t>Crear ambientes de pruebas y desarrollo, definiendo el proceso para control de cambios y realizar las pruebas en ambientes de prueba antes de desplegar en producción</t>
  </si>
  <si>
    <t>Directorio Activo</t>
  </si>
  <si>
    <t>Pruebas realizadas</t>
  </si>
  <si>
    <t>Número de pruebas realizadas</t>
  </si>
  <si>
    <t>Se realizan pruebas en los ambientes de prueba.</t>
  </si>
  <si>
    <t>Informes de pruebas</t>
  </si>
  <si>
    <t>Monitoreo de la red (ataques)</t>
  </si>
  <si>
    <t xml:space="preserve">Daños ocasionados a los equipos de cómputo </t>
  </si>
  <si>
    <t>Probabilidad que los equipos de computo se vean afectado por fallas o mal funcionamiento</t>
  </si>
  <si>
    <t>equipos de computo (PCs, impresoras, servidores on premise, escáneres, video Beam, plotter, pantallas)</t>
  </si>
  <si>
    <t>Renovación de equipos de computo</t>
  </si>
  <si>
    <t>Gestionar la realización de mantenimientos preventivos y correctivos a los equipos de computo, y alquiler de computadores y realizar reemplazos de las partes de acuerdo a la disponibilidad de elementos  con que cuente la oficina de sistemas</t>
  </si>
  <si>
    <t>Estudios previos y ficha técnicas del proceso contractual</t>
  </si>
  <si>
    <t>Porcentaje de mantenimientos preventivos ejecutados</t>
  </si>
  <si>
    <t>Mantenimientos preventivos ejecutados/mantenimientos preventivos planeados = 100%</t>
  </si>
  <si>
    <t>Reemplazar el equipo haciendo uso de las condiciones de la contratación de alquiler de computadores</t>
  </si>
  <si>
    <t>Esta en proceso de contratación para realizar los mantenimientos preventivos y correctivos</t>
  </si>
  <si>
    <t>Se hace reaprovechamiento de partes de equipos para el mejoramiento de otros</t>
  </si>
  <si>
    <t>Mantenimiento preventivo a los equipos de computo</t>
  </si>
  <si>
    <t>Interrupción de la Operación de la Plataforma Tecnológica.</t>
  </si>
  <si>
    <t>No operación de la plataforma tecnológica por diferentes aspecto que generen no operación de las actividades de la entidad.</t>
  </si>
  <si>
    <t xml:space="preserve">Contar con ambiente de producción en la nube y Contar con un Canal de comunicaciones redundante
</t>
  </si>
  <si>
    <t>Contratos nube y ETB</t>
  </si>
  <si>
    <t>Mensual</t>
  </si>
  <si>
    <t>Disponibilidad del 85%  en los servicios críticos de TI</t>
  </si>
  <si>
    <t>1. DRP
2. Backups</t>
  </si>
  <si>
    <t>Se tienen contrato de Nube y Internet.</t>
  </si>
  <si>
    <t>Doble canal en redundancia</t>
  </si>
  <si>
    <t>Firewall, VPN</t>
  </si>
  <si>
    <t>DRP</t>
  </si>
  <si>
    <t>Accesibilidad a los sistemas de información alojados en la nube</t>
  </si>
  <si>
    <t>Posibilidad que tienen todas las personas de poder utilizar un objeto, visitar un lugar o acceder a un servicio, independientemente de sus capacidades técnicas, cognitivas o físicas.</t>
  </si>
  <si>
    <t xml:space="preserve">Servidores virtuales </t>
  </si>
  <si>
    <t xml:space="preserve">Monitorear los canales  y  reporte de incidentes con el proveedor, informes de seguimiento
</t>
  </si>
  <si>
    <t>1. Informes de monitoreo
2. Canal redundante</t>
  </si>
  <si>
    <t>Canales redundantes al 95%</t>
  </si>
  <si>
    <t>Activación de servicios alternos (hiperconvergencia)
Canal redundante</t>
  </si>
  <si>
    <t>Ataques Ciberseguridad</t>
  </si>
  <si>
    <t>Probabilidad que se vea afectada la protección de activos de información, a través del tratamiento de amenazas que ponen en riesgo la información que es procesada, almacenada y transportada por los sistemas de información que se encuentran interconectados</t>
  </si>
  <si>
    <t>Confidencialidad y Disponibilidad</t>
  </si>
  <si>
    <t>Servidores Cloud/on premise
Información digital</t>
  </si>
  <si>
    <t>Firewall, switches actualizados</t>
  </si>
  <si>
    <t>Mantener los sistemas actualizados., Utilizar soluciones como  firewall o VPN, Mantener las contraseñas seguras, Sensibilizar a los funcionarios los lineamientos, Vigilar el correo electrónico, Copias de seguridad y  Subir a la nube.</t>
  </si>
  <si>
    <t>1. Informes de monitoreo en línea.
2. Contratos de actualización y soporte  de firewalls y switches</t>
  </si>
  <si>
    <t xml:space="preserve">Cambio de contraseña mínimo 1 vez al mes </t>
  </si>
  <si>
    <t>Reporte ante entes de control
Restauración de los ambientes o información impactadas
Directorio Activo</t>
  </si>
  <si>
    <t xml:space="preserve">Se cuenta con contratos respectivos para los componentes relacionados con la infraestructura hiperconvergente </t>
  </si>
  <si>
    <t xml:space="preserve">Contrato </t>
  </si>
  <si>
    <t>Sistemas de Monitoreo de red y servidores en la nube</t>
  </si>
  <si>
    <t>Antivirus</t>
  </si>
  <si>
    <t>Gestión Jurídica</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</si>
  <si>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</si>
  <si>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Oficina Asesora Jurídica</t>
  </si>
  <si>
    <t>Omisión en la respuesta, pronunciamiento oportuno, y atención de requerimientos efectuados dentro de los procesos judiciales en los que es parte la Entidad.</t>
  </si>
  <si>
    <t>Respuesta inoportuna o incompleta en el marco de la defensa jurídica de los intereses del DADEP.</t>
  </si>
  <si>
    <t>Reportes del SIPROJ con el seguimiento al desarrollo de los procesos judiciales y extrajudiciales en mesas de trabajo periódicas.</t>
  </si>
  <si>
    <t>Realizar informe semestral del resultado del seguimiento aleatorio de procesos judiciales por apoderado.</t>
  </si>
  <si>
    <t>Documento informe del proceso de seguimiento.</t>
  </si>
  <si>
    <t>Número de  informes realizados.</t>
  </si>
  <si>
    <t>Realizar cambio de apoderado judicial.</t>
  </si>
  <si>
    <t>No aplica para este periodo, sin embargo, se elaboró el informe  seguimiento de procesos judiciales por apoderado.</t>
  </si>
  <si>
    <t>Documento de informe  seguimiento de procesos judiciales.</t>
  </si>
  <si>
    <t>Inadecuada formulación y elaboración del Plan Anual de Adquisiciones</t>
  </si>
  <si>
    <t>Plan Anual de Adquisiciones mal formulado.</t>
  </si>
  <si>
    <t>Guía para elaborar el Plan Anual de Adquisiciones Colombia Compra Eficiente.</t>
  </si>
  <si>
    <t>Realizar mesas de trabajo de revisiones del PAA</t>
  </si>
  <si>
    <t xml:space="preserve"> Acta y/o listado de asistencia</t>
  </si>
  <si>
    <t>Actas y/o listados de asistencia</t>
  </si>
  <si>
    <t>Ajustar el PAA.</t>
  </si>
  <si>
    <t>Reuniones de seguimiento y correspondiente resultado del seguimiento al PAA (Archivo Excel)</t>
  </si>
  <si>
    <t>Indebida selección de contratistas y/o deficiente estructuración de procesos de selección, incluidos aquellos relacionados con proyectos de iniciativas público privadas.</t>
  </si>
  <si>
    <t>Selección de contratista no idóneo para la ejecución de objetos contractuales.</t>
  </si>
  <si>
    <t>Listas de chequeo de contratación directa persona natural.</t>
  </si>
  <si>
    <t>Elaborar o actualizar las listas de chequeo de contratación.</t>
  </si>
  <si>
    <t>Listas de chequeo en el SG.</t>
  </si>
  <si>
    <t>Solicitar la garantía única de cumplimiento y hacerla efectiva en caso que se configure alguno de los siniestros amparados por estos..</t>
  </si>
  <si>
    <t>Deficiencias en la justificación de la necesidad que se pretende suplir con la contratación a realizar.</t>
  </si>
  <si>
    <t>Justificación insuficiente o inadecuada de la necesidad que se pretende satisfacer con la contratación.</t>
  </si>
  <si>
    <t>Manual de contratación donde se establece parámetros y lineamientos para la adecuada sustentación de la necesidad.</t>
  </si>
  <si>
    <t>Realizar seguimiento al plan de contratación, y revisiones de los documentos precontractuales y contractuales.</t>
  </si>
  <si>
    <t>Carpetas de contratación</t>
  </si>
  <si>
    <t>Realizar una adecuada revisión de los estudios previos para garantizar suficiencia y soporte en la justificación de la necesidad.</t>
  </si>
  <si>
    <t>Suscripción del contrato sin el lleno de requisitos.</t>
  </si>
  <si>
    <t>Contrato sin el lleno de los requisitos</t>
  </si>
  <si>
    <t>Revisar las listas de chequeo para la contratación.</t>
  </si>
  <si>
    <t>Listas de chequeo revisadas.</t>
  </si>
  <si>
    <t>No firmar acta de inicio hasta que el contrato cumpla con todos los requisitos</t>
  </si>
  <si>
    <t xml:space="preserve">Sin Observaciones </t>
  </si>
  <si>
    <t>Incumplimiento de lo pactado en las obligaciones contractuales, por parte de los contratistas.</t>
  </si>
  <si>
    <t>Incumplimiento de las obligaciones pactadas en el contrato.</t>
  </si>
  <si>
    <t>Manual de supervisión o interventoría según el caso.</t>
  </si>
  <si>
    <t>Socializar a los supervisores de contratos el Manual de supervisión o interventoría según el caso.</t>
  </si>
  <si>
    <t>Actas de socializaciones o memorandos e instructivos socializados.</t>
  </si>
  <si>
    <t>Informes de supervisión o interventoría</t>
  </si>
  <si>
    <t>Incumplimiento de los términos contractuales o legales para liquidar.</t>
  </si>
  <si>
    <t>Pedida de competencia para liquidar el contrato</t>
  </si>
  <si>
    <t>Manual de contratación para la liquidación de los contratos</t>
  </si>
  <si>
    <t>Socializar los supervisores de contratos el Manual de contratación para la liquidación de los contratos</t>
  </si>
  <si>
    <t>Informar al área de Control Disciplinario del evento.</t>
  </si>
  <si>
    <t xml:space="preserve">Omitir por parte del abogado asignado, el deber de presentar ante los miembros del comité de conciliación las solicitudes realizadas a la entidad. </t>
  </si>
  <si>
    <t>Inobservancia a lo ordenado en el Decreto Único Reglamentario 1069 de 2015, 839 de 2018, 1167 de 2015 y la Resolución No. 197 de 2019 proferida por el DADEP.</t>
  </si>
  <si>
    <t>Procedimiento del Comité de Conciliación</t>
  </si>
  <si>
    <t xml:space="preserve">Informar a los abogados asignados mediante memorando y/o reuniones de seguimiento, el deber de presentar ante los miembros del comité de conciliación las solicitudes de conciliación realizadas a la entidad. </t>
  </si>
  <si>
    <t>Actas de comité y/o memorandos y/o procedimiento de conciliación.</t>
  </si>
  <si>
    <t>Actas de socializaciones o memorandos y procedimiento de conciliación socializado.</t>
  </si>
  <si>
    <t>Verificar la actividad desarrollada por el abogado asignado y determinar su incidencia dentro del proceso para subsanar o no la actividad desarrollada.</t>
  </si>
  <si>
    <t>Documentos contentivos de las actas del comité interno de conciliación del DADEP</t>
  </si>
  <si>
    <t>Ninguna</t>
  </si>
  <si>
    <t>Omitir por parte del secretario técnico del comité de conciliación, el deber de comunicar a los agentes del Ministerio Público la decisión de no formular acción de repetición.</t>
  </si>
  <si>
    <t>Inobservancia a lo ordenado en el Decreto Distrital 839 de 2018 y en la Resolución No. 197 de 2019 proferida por el DADEP.</t>
  </si>
  <si>
    <t>Informar al Secretario del Comité de Conciliación mediante memorando y/o reuniones de seguimiento, el deber de comunicar a los agentes del Ministerio Público la decisión de no formular acción de repetición.</t>
  </si>
  <si>
    <t>Actas de comité o memorandos y/o procedimiento de conciliación.</t>
  </si>
  <si>
    <t>Informar mediante memorando o correo electrónico a los Agentes del Ministerio Público a fin de dar cumplimiento.</t>
  </si>
  <si>
    <t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t>
  </si>
  <si>
    <t>Falta de aplicación de los principios de planeación, transparencia y selección objetiva, sumado a los bajos estándares en el ejercicio del control, o la debilidad en la aplicación de los procedimientos para la gestión, lo cual conlleva a la elaboración de estudios y documentos previos, pliegos de condiciones o invitaciones para procesos de selección sin reunir el  lleno de los requisitos legalmente establecidos, con el fin de beneficiar a un oferente y/o a un tercero.</t>
  </si>
  <si>
    <t>1. Bajos estándares en ejercicio del control.
2. Debilidad en la aplicación de los procedimientos para la gestión.</t>
  </si>
  <si>
    <t>Adelantar la gestión contractual  a través del SECOP II.</t>
  </si>
  <si>
    <t>SECOP y carpeta del proceso.</t>
  </si>
  <si>
    <t>Informar a las autoridades competentes del evento presentado.</t>
  </si>
  <si>
    <t>Posibilidad de recibir o solicitar cualquier dádiva o beneficio a nombre propio o de terceros con el fin de generar filtración de la información de los procesos contractuales en beneficio propio o de un tercero.</t>
  </si>
  <si>
    <t>Al existir una falencia en los controles establecidos por la Entidad se puede presentar la filtración de datos sensibles de las iniciativas sobre el modelo financiero, estudios y documentos contractuales antes de la etapa de licitación en beneficio propio de un tercero.</t>
  </si>
  <si>
    <t>1. Falta de controles sobre los expedientes de APP.
2. Problemas tecnológicos para salvaguardar la información.</t>
  </si>
  <si>
    <t>Clausula de confidencialidad establecido para contratistas.</t>
  </si>
  <si>
    <t>Socializar el Plan anticorrupción.</t>
  </si>
  <si>
    <t>Acta de socialización y/o piezas comunicativas</t>
  </si>
  <si>
    <t>Código de Integridad.</t>
  </si>
  <si>
    <t>Gestión de Recursos</t>
  </si>
  <si>
    <t>Incumplimiento de los programas presentes en el Sistema de Gestión Ambiental  - Plan Institucional de Gestión Ambiental (PIGA) y sus planes asociados.</t>
  </si>
  <si>
    <t>Incumplimiento en la ejecución de los programas del Sistema de Gestión Ambiental  - Plan Institucional de Gestión Ambiental (PIGA) y sus planes asociados (Planes como: PIGA, PAI, RESPEL, PIMS, PACA).</t>
  </si>
  <si>
    <t>Formulación y seguimiento de los planes de acción del Sistema de Gestión Ambiental.</t>
  </si>
  <si>
    <t>Socializar el cumplimiento de los planes de acción con el fin de sensibilizar a funcionarios y contratistas de la importancia del Sistema de Gestión Ambiental.</t>
  </si>
  <si>
    <t>Piezas de comunicación en medios masivos de la Entidad (pantallas, intranet)</t>
  </si>
  <si>
    <t>Subdirección administrativa, financiera y de control disciplinario</t>
  </si>
  <si>
    <t xml:space="preserve"> Realizar acciones de mejoramiento y/o reprogramación de las actividades  programadas en el plan de acción correspondiente.</t>
  </si>
  <si>
    <t>SI</t>
  </si>
  <si>
    <t xml:space="preserve"> link: http://intranet.dadep.gov.co/separacion-adecuada-recursos-en-fuente-reto-ambiental</t>
  </si>
  <si>
    <t>Financiero</t>
  </si>
  <si>
    <t>Pérdida o daño o uso inadecuado de los bienes muebles.</t>
  </si>
  <si>
    <t>Pérdida o daño o uso inadecuado de los bienes muebles por el control inadecuado.</t>
  </si>
  <si>
    <t>Instructivo Gestión de Recursos Físicos.</t>
  </si>
  <si>
    <t>Realizar revisiones al inventario de la Entidad.</t>
  </si>
  <si>
    <t xml:space="preserve"> Planillas de inventarios.</t>
  </si>
  <si>
    <t xml:space="preserve"> - Planillas de inventarios diligenciadas</t>
  </si>
  <si>
    <t xml:space="preserve"> - Aplicar el Instructivo de Gestión de Recursos en el tema de Reporte de Siniestros.
- Informar por memorando a Control Disciplinario del evento.</t>
  </si>
  <si>
    <t>Se anexan muestras de las evidencias porque tanto los traslados como las minutas son muchas.</t>
  </si>
  <si>
    <t>Asignación de Bienes a través del aplicativo SAI.</t>
  </si>
  <si>
    <t>Formato de Constancia entrega de bienes a cargo</t>
  </si>
  <si>
    <t>Aplicar los protocolos de seguridad y vigilancia.</t>
  </si>
  <si>
    <t>Minuta de seguridad y vigilancia.</t>
  </si>
  <si>
    <t xml:space="preserve">
 - Minuta de seguridad y vigilancia diligenciadas.</t>
  </si>
  <si>
    <t>Actualización del inventario.</t>
  </si>
  <si>
    <t>Inventario desactualizado o que no refleje la realidad de las existencias de bienes muebles o intangibles de la entidad.</t>
  </si>
  <si>
    <t>Inventario sin la actualización periódica generando el no reflejo de la realidad de las existencias de bienes muebles o intangibles de la entidad.</t>
  </si>
  <si>
    <t>Realizar toma física de inventarios anual.</t>
  </si>
  <si>
    <t>Informe de toma física de inventario.</t>
  </si>
  <si>
    <t xml:space="preserve"> - Realizar la toma física del inventario y se actualiza en el sistema de información.
- Informar por memorando a Control Disciplinario del evento.</t>
  </si>
  <si>
    <t>No aplica para este periodo, sin embargo, se realizó la toma física de Inventarios se realiza en el segundo semestre del año, sin embargo se han realizado 387 traslados en los inventarios ya que las áreas han realizado ajustes en la asignación de puestos de trabajo.</t>
  </si>
  <si>
    <t>Muestra de Traslados de elementos realizados (Número 1 y Número 387)</t>
  </si>
  <si>
    <t>Se anexan una muestra de los traslados realizados.</t>
  </si>
  <si>
    <t>Asignación y control del inventario de bienes muebles e intangibles en el aplicativo SAI y SAE.</t>
  </si>
  <si>
    <t>Formato Constancia Entrega de Elementos y Bienes a Cargo.</t>
  </si>
  <si>
    <t>No incorporación de todos los hechos económicos que afectan la estructura financiera de la entidad</t>
  </si>
  <si>
    <t>Por la deficiencia de la articulación de las áreas se pueda generar hechos económicos que no se incorporen en los estados financieros.</t>
  </si>
  <si>
    <t>Instructivo Gestión Financiera.</t>
  </si>
  <si>
    <t>Verificar mensuales de cada uno de los rubros de los Estados Financieros</t>
  </si>
  <si>
    <t>Conciliaciones (Archivo en EXCEL)</t>
  </si>
  <si>
    <t>Conciliaciones mensuales realizadas</t>
  </si>
  <si>
    <t>Realizar las acciones del Instructivo Reglamento interno comité técnico de sostenibilidad contable según el caso o el hecho.</t>
  </si>
  <si>
    <t>\\172.26.1.6\pub\RIESGOS 2022\1er Cuatrimestre\Gestion de Recursos\Contabilidad</t>
  </si>
  <si>
    <t>Se tiene conciliado hasta marzo de 2022 ya que a la fecha no sea cerrado abril</t>
  </si>
  <si>
    <t>Plan de Sostenibilidad Contable.</t>
  </si>
  <si>
    <t>Conciliaciones a los Estados Financieros con los diferentes módulos existentes en la Entidad.</t>
  </si>
  <si>
    <t>Daño, perdida o alteración de la información y de los sistemas LYMAY, SISCO, SAE-SAI, PREDIS, PAC, OPGET, SISCO.</t>
  </si>
  <si>
    <t>Factores internos o externos como falencias en  la aplicación de las políticas de gestión de la información, pueden ocasionar el daño, perdida y manipulación de la información y de los sistemas LYMAY, SISCO, SAE-SAI, PREDIS, PAC, OPGET, SISCO.</t>
  </si>
  <si>
    <t>Manejo de roles y perfiles del LYMAY, SISCO, SAE-SAI, PREDIS, PAC, OPGET, SISCO.</t>
  </si>
  <si>
    <t>Solicitar la actualización de roles y perfiles si se requiere (al presentar rotación de personal) para los aplicativos del proceso de Gestión de Recursos.</t>
  </si>
  <si>
    <t>Correo electrónico con la solicitud</t>
  </si>
  <si>
    <t xml:space="preserve"> - Solicitar a la Oficina de Sistemas la restauración de la información dañada, perdida o alterada mediante los Backup.
 - Informar mediante memorando al área de Control Disciplinario el evento presentado.</t>
  </si>
  <si>
    <t>Oficios radicados a la fecha</t>
  </si>
  <si>
    <t xml:space="preserve">Archivo físico con las solicitudes </t>
  </si>
  <si>
    <t>Manual o Instructivos de usuario del LYMAY, SISCO, SAE-SAI, PREDIS, PAC, OPGE y SISCO.</t>
  </si>
  <si>
    <t>Backus de los sistemas de información realizados por la Oficina de Sistemas.</t>
  </si>
  <si>
    <t>Gestión Documental</t>
  </si>
  <si>
    <t>No cumplimiento a los parámetros y/o metodología establecida para la organización y manejo de los archivos.</t>
  </si>
  <si>
    <t>Al tener una inadecuada gestión documental se generaría el no cumplimiento de los parámetros y/o metodologías establecidas para la organización y manejo de los archivos</t>
  </si>
  <si>
    <t>Instructivo de Archivo y Correspondencia del Sistema de Gestión del DADEP.</t>
  </si>
  <si>
    <t xml:space="preserve">Realizar seguimiento a la aplicación de la hoja de control para el manejo contratos e historias laborales, por parte de la Oficina Asesora Jurídica y Talento Humano. </t>
  </si>
  <si>
    <t xml:space="preserve">Actas de seguimiento a la aplicación de las hojas de control. </t>
  </si>
  <si>
    <t>Una hoja de control del Sistema de Gestión del DADEP implementada</t>
  </si>
  <si>
    <t xml:space="preserve"> - Solicitud mediante correo electrónico de la  corrección del expedientes en cuanto a su organización y manejo.
 - Socialización de los parámetros y/o metodología establecida para la organización y manejo de los archivos.</t>
  </si>
  <si>
    <t>No aplica para este periodo, sin embargo, se realizó seguimiento para verificar la aplicación de la hoja de control a las historias laborales</t>
  </si>
  <si>
    <t>33.3%</t>
  </si>
  <si>
    <t>Actas</t>
  </si>
  <si>
    <t>\\172.26.1.6\pub\RIESGOS 2022\1er Cuatrimestre\Gestión Documental</t>
  </si>
  <si>
    <t>Formato Hoja de  control para el manejo de contratos e historias laborales.</t>
  </si>
  <si>
    <t>Acta de legalización de transferencias.</t>
  </si>
  <si>
    <t>Contaminación de los funcionarios de la entidad  con posibles agentes patógenos</t>
  </si>
  <si>
    <t>Al realizar la manipulación de los documentos del DADEP se puede presentar el riesgos de contaminación de los funcionarios por agentes patógenos.</t>
  </si>
  <si>
    <t>Protocolo de bioseguridad (manipulación de documentos del DADEP)</t>
  </si>
  <si>
    <t>Socializar la forma de manipulación de documentos.</t>
  </si>
  <si>
    <t>1. Listado de asistencia.
2. Documento elaborado y socializado.
3. Piezas comunicativas de socialización del protocolo.</t>
  </si>
  <si>
    <t>Socializaciones y/o piezas comunicativas realizadas</t>
  </si>
  <si>
    <t xml:space="preserve"> - Informar al Sistema de Seguridad y Salud en el Trabajo para el desarrollo del reporte en la ARL.</t>
  </si>
  <si>
    <t>Planillas</t>
  </si>
  <si>
    <t xml:space="preserve"> \\172.26.1.6\pub\RIESGOS 2022\1er Cuatrimestre\Gestión Documental</t>
  </si>
  <si>
    <t>Posibilidad de recibir o solicitar cualquier dádiva o beneficio a nombre propio o de terceros con el fin de generar el incumplimiento de la reserva en el manejo de la información documental en beneficio propio o de un particular.</t>
  </si>
  <si>
    <t>Los lineamientos y procesos de una entidad deben ser claros y de conocimiento a todos sus servidores, y para ello se debe involucrar los valores de cada uno de estos funcionarios, es por ello que la falencia en estos valores en conjunto con los de la entidad y el incumplimiento de la reserva en el manejo de la información genera el Uso inadecuado de información  reservada para beneficio propio o de un particular.</t>
  </si>
  <si>
    <t>1. Insuficientes controles en procesos y procedimientos establecidos. 
2. Concentración de información de determinadas actividades o procesos en una persona.</t>
  </si>
  <si>
    <t>Solicitud Préstamo de Expedientes</t>
  </si>
  <si>
    <t>Socializar los formatos para el control, seguimiento y préstamo de los expedientes establecidos en el Sistema de Gestión del DADEP.</t>
  </si>
  <si>
    <t xml:space="preserve">Correo electrónico </t>
  </si>
  <si>
    <t>Correo electrónico enviado</t>
  </si>
  <si>
    <t xml:space="preserve">Formatos </t>
  </si>
  <si>
    <t>Solicitud préstamo de expedientes archivo central.</t>
  </si>
  <si>
    <t>Control préstamo de expedientes archivo administrativo (gestión y central).</t>
  </si>
  <si>
    <t>Registro de entrega de Documentos Archivo.</t>
  </si>
  <si>
    <t>Registro de entrega de Documentos APID</t>
  </si>
  <si>
    <t>Daño, perdida o alteración de la información y de los sistemas ROYAL y ORFEO.</t>
  </si>
  <si>
    <t>Factores internos o externos como falencias en  la aplicación de las políticas de gestión de la información, pueden ocasionar el daño, perdida y manipulación de la información y de los sistemas ROYAL y ORFEO.</t>
  </si>
  <si>
    <t>Información del LYMAY, SISCO, SAE-SAI, PREDIS, PAC, OPGET, SISCO.</t>
  </si>
  <si>
    <t>Manejo de roles y perfiles del ROYAL y en el ORFEO.</t>
  </si>
  <si>
    <t>Solicitar a la Oficina de Sistemas en caso de ser necesario, la actualización de roles, perfiles y otras necesidades que se requieran para el ROYAL y ORFEO.</t>
  </si>
  <si>
    <t>Correo Electrónico</t>
  </si>
  <si>
    <t xml:space="preserve">Subdirección Administrativa, Financiera y de Control Disciplinario </t>
  </si>
  <si>
    <t xml:space="preserve">Correo Electrónico </t>
  </si>
  <si>
    <t xml:space="preserve"> Solicitar a la Oficina de Sistemas la restauración de la información dañada, perdida o alterada mediante los Backup.
 - Informar mediante memorando al área de Control Disciplinario el evento presentado.</t>
  </si>
  <si>
    <t xml:space="preserve">No aplica para este periodo, sin embargo, en el aplicativo Royal se solicitó la creación de tipología documentales con sus respectivos campos de indexación para la serie documental contratos del archivo central </t>
  </si>
  <si>
    <t xml:space="preserve">  \\172.26.1.6\pub\RIESGOS 2022\1er Cuatrimestre\Gestión Documental</t>
  </si>
  <si>
    <t>Manual o Instructivos de usuario del ROYAL y ORFEO.</t>
  </si>
  <si>
    <t>Gestión del Talento Humano</t>
  </si>
  <si>
    <t>Incumplimiento de las funciones propias de la entidad.</t>
  </si>
  <si>
    <t xml:space="preserve">Incumplimiento de las funciones propias de la entidad, por falta de personal de Planta que garantice la  continuidad de las labores </t>
  </si>
  <si>
    <t>Manual de Funciones y competencias Laborales</t>
  </si>
  <si>
    <t>Mantener el manual de funciones actualizado y capacitar a los servidores públicos</t>
  </si>
  <si>
    <t>Manual de funciones con su resolución y Actas de socialización</t>
  </si>
  <si>
    <t xml:space="preserve"> - Informar mediante memorando al área de Control Disciplinario el evento presentado.</t>
  </si>
  <si>
    <t>Socializaciones</t>
  </si>
  <si>
    <t xml:space="preserve"> \172.26.1.6\Talento Humano\2022\15. PLANES\CAPACITACIÓN - https://www.dadep.gov.co/transparencia/talento-humano/manual-funciones</t>
  </si>
  <si>
    <t>Baja participación del personal de la entidad en las actividades de bienestar y capacitación de gestión.</t>
  </si>
  <si>
    <t>Participación baja del personal de la entidad en las actividades de bienestar y capacitación de gestión.</t>
  </si>
  <si>
    <t>Plan Institucional de Capacitación y Plan de Bienestar e incentivos con su cronograma respectivo</t>
  </si>
  <si>
    <t>Invitaciones oportunas, focalizadas y agendadas a participar en las actividades generando compromiso con la entidad.</t>
  </si>
  <si>
    <t>Correos electrónicos, comunicaciones, actas, listado de asistencia  y o piezas de comunicación.</t>
  </si>
  <si>
    <t>Invitaciones realizadas.</t>
  </si>
  <si>
    <t xml:space="preserve"> - Ejecutar estrategias como correos electrónicos motivacionales para aumentar la participación, mostrando los beneficios de las actividades.</t>
  </si>
  <si>
    <t>\\172.26.1.6\Talento Humano\2022\15. PLANES\Bienestar\  -  \172.26.1.6\Talento Humano\2022\15. PLANES\CAPACITACIÓN - Carpeta del SG-SST/Campañas /Semana de la SST</t>
  </si>
  <si>
    <t>Ocurrencia de accidentes, incidentes de trabajo y posibles enfermedades laborales</t>
  </si>
  <si>
    <t>Generación de accidentes, incidentes de trabajo y posibles enfermedades laborales.</t>
  </si>
  <si>
    <t>Registro del seguimiento y control de elementos de protección personal.</t>
  </si>
  <si>
    <t>Capacitaciones frecuentes del personal para interiorización de la responsabilidad con el SG_SST y  Elaboración, socialización e implementación del protocolo de bioseguridad para actividades presenciales.</t>
  </si>
  <si>
    <t xml:space="preserve"> - Actas y Comunicaciones
 - Registros de evidencia de socialización e implementación del protocolo, encuestas, y otros.</t>
  </si>
  <si>
    <t>Capacitaciones y/o socializaciones realizadas.</t>
  </si>
  <si>
    <t xml:space="preserve"> Reporte oportuno al SG-SST de la entidad y a la ARL.
Realización de socialización de acciones preventivas para la no ocurrencia (lecciones aprendidas).</t>
  </si>
  <si>
    <t xml:space="preserve">Carpeta del SG-SST/Campañas /Semana de la SST
</t>
  </si>
  <si>
    <t>Liquidación y pago en la nómina de factores salariales sin el respectivo control dentro del proceso en beneficio propio o de un tercero.</t>
  </si>
  <si>
    <t>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</si>
  <si>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Instructivo Nómina</t>
  </si>
  <si>
    <t>Seguimiento y chequeo de la nomina.</t>
  </si>
  <si>
    <t>Documento de verificación de la nomina (Excel) y su visto bueno.</t>
  </si>
  <si>
    <t>Perfiles o  niveles de acceso para el ingreso sistema del personal autorizado para llevar a cabo el proceso y las verificaciones.</t>
  </si>
  <si>
    <t>Posibilidad de recibir o solicitar cualquier dádiva o beneficio a nombre propio o de terceros con el fin de generar el nombramiento de una persona que no cumpla con los requisitos funcionales -comportamentales buscando beneficio propio o de un tercero.</t>
  </si>
  <si>
    <t>La vinculación del personal a la entidad debe ser transparente y conforme a las directrices y condiciones establecidas por la Entidad, no obstante, por favorecer a un particular, vincular a alguien sin el perfil requerido hace que se presenten acuerdos entre funcionarios públicos para beneficiar a personas en particular a través de su nombramiento de manera directa para beneficio propio o de un tercero.</t>
  </si>
  <si>
    <t>1. Intereses particulares.
2. Presiones de terceros para la vinculación del personal.
3. Incumplimiento del perfil requerido.</t>
  </si>
  <si>
    <t>Instructivo de Gestión del Talento Humano donde permitan prevenir la ocurrencia del riesgo, revisión periódica al ingreso del personal.</t>
  </si>
  <si>
    <t>Lista de chequeo de verificación de requisitos para posesión de cargo.</t>
  </si>
  <si>
    <t>Listas de chequeo diligenciadas</t>
  </si>
  <si>
    <t xml:space="preserve">Aplicación del formato / reposa en la historia laboral </t>
  </si>
  <si>
    <t>Historia laboral del personal ingresado, custodia de TH - y formato  http://sgc.dadep.gov.co/8/127-FORGT-01.php</t>
  </si>
  <si>
    <t>Daño, perdida o alteración de la información del aplicativo de nomina.</t>
  </si>
  <si>
    <t>Factores internos o externos como falencias en  la aplicación de las políticas de gestión de la información, pueden ocasionar el daño, perdida y manipulación de la información en el aplicativo de nomina..</t>
  </si>
  <si>
    <t>Información de PERNO (Nomina)</t>
  </si>
  <si>
    <t>Manejo de roles y perfiles del aplicativo PERNO (Nomina).</t>
  </si>
  <si>
    <t xml:space="preserve"> Socialización del aplicativo PERNO (Nomina) para un mejor desempeño de las funciones.</t>
  </si>
  <si>
    <t>Acta y/o grabación de la socialización realizada.</t>
  </si>
  <si>
    <t>Un Acta y/o grabación de la socialización.</t>
  </si>
  <si>
    <t xml:space="preserve"> - Restaurar la información dañada, perdida o alterada mediante los Backup.
 - Informar mediante memorando al área de Control Disciplinario el evento presentado.</t>
  </si>
  <si>
    <t>No aplica para este periodo, sin embargo, se realizó solicitud BACK UP mediante correo electrónico</t>
  </si>
  <si>
    <t>La oficina de sistemas mantiene copias de seguridad diarias</t>
  </si>
  <si>
    <t xml:space="preserve">Correo electrónico: SOLICITUD BACK UP (MES QUE CORRESPONDE) NÓMINA 2021
</t>
  </si>
  <si>
    <t>Manual o Instructivos de usuario del aplicativo PERNO (Nomina).</t>
  </si>
  <si>
    <t>Verificación y Mejoramiento Continuo</t>
  </si>
  <si>
    <t>Incumplimiento de las acciones y actividades de mejoramiento.</t>
  </si>
  <si>
    <t>Incumplimiento de las acciones y actividades de mejoramiento en el aplicativo de acciones CPM</t>
  </si>
  <si>
    <t>Monitoreo de las acciones de mejoramiento.</t>
  </si>
  <si>
    <t>Realizar mesas de trabajo para el mejoramiento del aplicativo de acciones CPM</t>
  </si>
  <si>
    <t>Grabaciones de mesas de trabajo y/o listados de asistencias.</t>
  </si>
  <si>
    <t>Crear una nueva acción y actividades de mejoramiento como resultados de un cierre de una acción no efectiva.</t>
  </si>
  <si>
    <t>Se realizó el 05-04-2022 mesa de trabajo con la Oficina de Sistemas, la Oficina de Control Interno y la Oficina Asesora de Planeación donde se revisó nuevamente el proyecto de actualización del MAP y CPM</t>
  </si>
  <si>
    <t>Grabación de mesa de trabajo</t>
  </si>
  <si>
    <t>https://dadepbta-my.sharepoint.com/personal/lovalle_dadep_gov_co/_layouts/15/guestaccess.aspx?share=EXf7SIQiouhOs60H3QAsGEQBGQosfFWzAe3G7jBFN8k2Ug</t>
  </si>
  <si>
    <t>Incorrecta evaluación a la efectividad de los controles de los procesos y procedimientos y de los mapas de riesgos</t>
  </si>
  <si>
    <t>Los controles existentes pueden ser no efectivos para la correcta verificación de los procesos y los riesgos.</t>
  </si>
  <si>
    <t>Seguimiento trimestral a los mapas de riesgos</t>
  </si>
  <si>
    <t>Actualización del mapa de riesgos y de los documentos del Sistema de Gestión.</t>
  </si>
  <si>
    <t>Mapa de riesgos y documentos del Sistema de Gestión actualizados</t>
  </si>
  <si>
    <t>https://www.dadep.gov.co/transparencia/sistema-integrado-de-gestion/gestion-riesgos
http://sgc.dadep.gov.co/</t>
  </si>
  <si>
    <t>Revisión de la documentación del Sistema de Gestión.</t>
  </si>
  <si>
    <t>Perdida de información de las acciones y actividades de mejoramiento en el aplicativo de acciones CPM.</t>
  </si>
  <si>
    <t>Posible perdida del historial de las acciones y actividades de mejoramiento reportadas en el aplicativo de acciones CPM.</t>
  </si>
  <si>
    <t>Aplicativo de Acciones CPM</t>
  </si>
  <si>
    <t>Daño o perdida de la información</t>
  </si>
  <si>
    <t>Backup periódico al aplicativo de acciones CPM.</t>
  </si>
  <si>
    <t>Solicitar a la Oficina de Sistemas la revisión periódicamente del correcto desarrollo de los Backup y su información..</t>
  </si>
  <si>
    <t>Correo electrónico a mesa de ayuda con la solicitud realizada</t>
  </si>
  <si>
    <t>Solicitar a través de mesa de ayuda la reinstauración de la información del aplicativo con los Backup realizados.</t>
  </si>
  <si>
    <t>https://dadepbta-my.sharepoint.com/personal/aoliveros_dadep_gov_co/_layouts/15/onedrive.aspx?id=%2Fsites%2FOficinaAsesoradePlaneacin%2FShared%20Documents&amp;listurl=https%3A%2F%2Fdadepbta%2Esharepoint%2Ecom%2Fsites%2FOficinaAsesoradePlaneacin%2FShared%20Documents</t>
  </si>
  <si>
    <t>Evaluación y Control</t>
  </si>
  <si>
    <t>Oficina de Control Interno</t>
  </si>
  <si>
    <t>Pérdida de los principios de objetividad, imparcialidad y confidencialidad, incumpliendo lo preceptuado en los instrumentos de auditoría incluido el Código de ética del auditor.</t>
  </si>
  <si>
    <t>Generar desinformación,  e incumplir los instrumentos de auditoría, pasando sobre los procedimientos y viciando el contenido objetivo e imparcial de los informes.</t>
  </si>
  <si>
    <t>Carta de compromiso firmada por parte de los auditores que evidencia la lectura y estricto cumplimiento de los instrumentos de auditoría interna, mantener debido cuidado y custodia de evidencias en la correspondiente carpeta digital en control priv y aplicar mecanismos de seguridad de la información como buck up.</t>
  </si>
  <si>
    <t xml:space="preserve">Verificar la suscripción de la carta de compromiso cada vez que se requiera (PC. revisión por parte de la abogada de la OCI). </t>
  </si>
  <si>
    <t>Cartas Firmadas</t>
  </si>
  <si>
    <t>Número de cartas Firmadas</t>
  </si>
  <si>
    <t>Corregir lo pertinente y dar traslado si es el caso a Disciplinarios.</t>
  </si>
  <si>
    <t>Prevenir fuga o divulgación no autorizada de información, en caso que se incumpla para iniciar responsabilidad disciplinaria.</t>
  </si>
  <si>
    <t>Capacitar en temas asociados, como Gerencia de Riesgo, Seguridad de la Información, Protección de datos, custodia y manejo de evidencias, con el fin de fortalecer los conocimientos y habilidades en el tema.</t>
  </si>
  <si>
    <t>Acta de capacitación.</t>
  </si>
  <si>
    <t>Capacitaciones realizadas</t>
  </si>
  <si>
    <t>Número de capacitaciones realizadas</t>
  </si>
  <si>
    <t>Incorrecto o limitado cumplimiento de los roles asignados a la OCI como asesoría y evaluación en relación con la gestión, riesgos y efectividad de controles del Sistema de Control Interno.</t>
  </si>
  <si>
    <t>Hacer incurrir a la Alta dirección en toma equivocada de decisiones y desconocimiento por parte de todos los funcionarios y diferentes niveles jerárquicos de contenido y evaluación del informe parametrizado del sistema de control interno.</t>
  </si>
  <si>
    <t>Sensibilizaciones realizadas a los servidores sobre la importancia que tienen los informes de control interno como base para toma de decisiones, orientadores de la gestión o como herramienta de alerta temprana.</t>
  </si>
  <si>
    <t>Socializar lineamientos de la Guía de Auditoría basada en riesgos de la Función Pública y demás temas pertinentes.</t>
  </si>
  <si>
    <t>Correos electrónicos</t>
  </si>
  <si>
    <t>Número de correos electrónicos</t>
  </si>
  <si>
    <t xml:space="preserve"> Realizar CICCI extraordinario para la socialización del informe parametrizado del sistema de control interno. Los incumplimientos o afectaciones graves al cumplimiento de las funciones se verá reflejado tanto en la evaluación de desempeño como en la continuidad de los contratos.</t>
  </si>
  <si>
    <t>Control Priv , actas de reuniones y archivo físico de la oficina.</t>
  </si>
  <si>
    <t xml:space="preserve">https://www.dadep.gov.co/transparencia/control/plan-anual-auditorias/evaluacion-independiente-del-sistema-control-interno-parametrizado
\172.26.1.6\ctrol_priv\CTROL-PRIV 2022\1. PAA\1.2. Informes y Req. de Ley\7. Reuniones del CICCI y ejercicio de Secretaría Técnica
</t>
  </si>
  <si>
    <t>Verificaciones y evaluaciones de la calidad, veracidad y claridad de cada informe frente a los criterios establecidos efectuando los ajustes pertinentes.</t>
  </si>
  <si>
    <t>Socializar el informe parametrizado del sistema de control interno de manera simultanea a la solicitud de publicación del mismo y con anterioridad a la realización del CICCI.</t>
  </si>
  <si>
    <t>Acta de reunión.</t>
  </si>
  <si>
    <t>Actas de reuniones</t>
  </si>
  <si>
    <t>Número de actas de reuniones.</t>
  </si>
  <si>
    <t>En el primer  CICCI del año 2022 se socializó el informe parametrizado del sistema de control interno, de manera simultánea a la solicitud de publicación en la página web de la entidad.</t>
  </si>
  <si>
    <t>Acta de CICCI  No 1 , 2022</t>
  </si>
  <si>
    <t xml:space="preserve">Incumplimiento del Plan Anual de Auditoría. </t>
  </si>
  <si>
    <t>Subutilizar las herramienta de planeación PAA e incumplir lo aprobado por el Comité Institucional de Coordinación de Control Interno por no realizar el seguimiento y control e incluso incurrir en incumplimientos normativos.</t>
  </si>
  <si>
    <t>Seguimiento mensual al Plan Anual de Auditorias.</t>
  </si>
  <si>
    <t>1. Realizar seguimiento al PAA en formato Excel y en reuniones de la OCI para establecer cumplimiento, avance y posibles afectaciones del mismo.
2. Realizar seguimiento a las labores asignadas en el PAA.
3. Realizar acercamiento a los temas y emitir para firma los respectivos memorando de apertura al iniciar la actividad exigiendo siempre la carta de representación.</t>
  </si>
  <si>
    <t>Actas  de reunión, memorandos y correos electrónicos de seguimiento, versiones del PAA.</t>
  </si>
  <si>
    <t>semestral</t>
  </si>
  <si>
    <t xml:space="preserve"> Realizar CICCI extraordinario para poner en conocimiento los posibles incumplimientos y generar la nueva versión del PAA ajustada a la realidad.</t>
  </si>
  <si>
    <t xml:space="preserve"> Se han efectuado actas de reunión,  se ha realizado el seguimiento mensual al cumplimiento de informes y compromisos adquiridos en el Plan Anual de Auditoria. Se ha realizado el seguimiento al PAA en formato Excel y en reuniones de la OCI para establecer cumplimiento, avance y posibles modificaciones del mismo. </t>
  </si>
  <si>
    <t>https://www.dadep.gov.co/transparencia/control/plan-anual-auditorias/01-plan-anual-auditoria-paa-19</t>
  </si>
  <si>
    <t>Actualización de la planeación mediante la aprobación de las respectivas versiones del PAA en el marco del CICCI.</t>
  </si>
  <si>
    <t>Posibilidad de recibir o solicitar cualquier dádiva o beneficio a nombre propio o de terceros con el fin de ocultar, limitar, modificar, manipular o alterar información respecto de hallazgos u observaciones a favor de terceros.</t>
  </si>
  <si>
    <t>Una errónea combinación de aspectos personales y otros institucionales determinan que se realice una adecuada aplicación de principios éticos propios y de la entidad y una adecuada implementación de controles de manera sistemática puede conllevar a Alterar los resultados obtenidos del ejercicio de auditorías internas en beneficio propio y de un tercero.</t>
  </si>
  <si>
    <t xml:space="preserve">1. No aplicación del Código de Ética de la OCI.
Intereses personales para favorecer a un tercero
2. Pago de favores e Influencia de poder, </t>
  </si>
  <si>
    <t>Selección de personal idóneo con juicio profesional (experiencia y formación).</t>
  </si>
  <si>
    <t>1. Socializar la aplicación y compromiso de los instrumentos de auditoría interna en reuniones internas.
2. Ejecutar el plan de auditorias para la vigencia del 2020.
3. Alimentar las observaciones provenientes de las Auditorias en el MAP
4. Actualizar los procesos y procedimientos de Auditoria bajo las Normas Internacionales de Auditoría.
5. Realizar seguimiento a la entrega de informes periódicos.
6. Publicar los planes de mejora e informes en la página web.</t>
  </si>
  <si>
    <t xml:space="preserve">1. Plan de auditorías, seguimientos, publicaciones.
2. Actas de reunión y correos electrónicos. </t>
  </si>
  <si>
    <t xml:space="preserve">Plan de auditorías, seguimientos, publicaciones, Actas de reunión y correos electrónicos. </t>
  </si>
  <si>
    <t>Corregir lo pertinente e iniciar el proceso Disciplinario.</t>
  </si>
  <si>
    <t>Procesos y procedimientos establecidos Interiorización en la importancia en la aplicación de procesos y procedimientos establecidos.</t>
  </si>
  <si>
    <t>Código de ética del auditor interno con el fin de contribuir en la mejora de los procesos de la entidad para mejorar y evaluar la eficacia.</t>
  </si>
  <si>
    <t>Principios del auditor.</t>
  </si>
  <si>
    <t>Informes periódicos.</t>
  </si>
  <si>
    <t>Daño, perdida o alteración de la información del aplicativo MAP.</t>
  </si>
  <si>
    <t>Factores internos o externos como falencias en  la aplicación de las políticas de gestión de la información, pueden ocasionar el daño, perdida y manipulación de la información del aplicativo MAP.</t>
  </si>
  <si>
    <t>Información del ROYAL y ORFEO</t>
  </si>
  <si>
    <t>Manejo de roles y perfiles del aplicativo MAP.</t>
  </si>
  <si>
    <t>Actualización de roles y perfiles del aplicativo MAP.</t>
  </si>
  <si>
    <t>Un Acta y/o grabación de la mesa de trabajo realizada.</t>
  </si>
  <si>
    <t>Durante la vigencia 2022 y en Comité de Coordinación de Control Interno se aprobó no dar continuidad al aplicativo MAP, su derogación se encuentra en proceso.</t>
  </si>
  <si>
    <t xml:space="preserve">
\172.26.1.6\ctrol_priv\CTROL-PRIV 2022\1. PAA\1.2. Informes y Req. de Ley\7. Reuniones del CICCI y ejercicio de Secretaría Técnica</t>
  </si>
  <si>
    <t>Manual o Instructivos de usuario del aplicativo MAP.</t>
  </si>
  <si>
    <t>Marco Alejandro Guerra Venegas</t>
  </si>
  <si>
    <t>Control Interno Disciplinario</t>
  </si>
  <si>
    <t xml:space="preserve">Vencimiento de términos de los procesos disciplinarios </t>
  </si>
  <si>
    <t>Incumplimiento a la normatividad vigente y aplicable al proceso Disciplinario,  lo cual puede generar irregularidades del proceso, nulidades, prescripción y/o caducidad.</t>
  </si>
  <si>
    <t xml:space="preserve">Aplicación de procedimiento ordinario y verbal, regulado por el marco constitucional y legal aplicable </t>
  </si>
  <si>
    <t xml:space="preserve">Realizar capacitaciones  al personal a cargo de los procesos disciplinarios. </t>
  </si>
  <si>
    <t>Listado de asistencia y/o certificado</t>
  </si>
  <si>
    <t>Porcentaje de capacitaciones realizadas</t>
  </si>
  <si>
    <t>Capacitaciones realizadas / sobre capacitaciones programadas</t>
  </si>
  <si>
    <t xml:space="preserve"> - Adelantar la acción disciplinaria correspondiente y/o compulsar para que se adelanten los procesos judiciales correspondientes</t>
  </si>
  <si>
    <t>Se han recibido capacitaciones por parte de la Secretaría Jurídica Distrital</t>
  </si>
  <si>
    <t xml:space="preserve">Invitación por correo </t>
  </si>
  <si>
    <t>\\172.26.1.6\pub\RIESGOS 2022\1er Cuatrimestre\Control disciplinario</t>
  </si>
  <si>
    <t>Violación de la reserva legal de las actuaciones disciplinarias a través de sistemas de información Orfeo y carpetas compartidas</t>
  </si>
  <si>
    <t>Liberación deliberada o involuntaria de información digital con reserva legal a un medio o a personas que no debe conocerla, o en una etapa que no corresponde.</t>
  </si>
  <si>
    <t>Fuga de la información</t>
  </si>
  <si>
    <t>Marcación de nivel de seguridad en Orfeo como Confidencial, para los casos requeridos de procesos disciplinarios.</t>
  </si>
  <si>
    <t>Realizar una mesa de trabajo con la Oficina de Sistemas para proponer la creación de un Nivel de Seguridad exclusivo para CID en ORFEO</t>
  </si>
  <si>
    <t xml:space="preserve">Acta de reunión  </t>
  </si>
  <si>
    <t>Actas o grabaciones de la mesas de trabajo realizadas</t>
  </si>
  <si>
    <t>Número de actas o grabaciones de la mesas de trabajo realizadas</t>
  </si>
  <si>
    <t xml:space="preserve">Pérdida de Información de las actuaciones disciplinarias </t>
  </si>
  <si>
    <t xml:space="preserve">Falta de políticas claras o no aplicación de controles frente a los procesos disciplinarios y un uso inadecuado de la información producida al interior de cada proceso.  </t>
  </si>
  <si>
    <t>Realizar copias de seguridad o backups sobre la información contenida en las carpetas  para garantizar la integridad y conservación.</t>
  </si>
  <si>
    <t xml:space="preserve">Solicitar a la Oficina de Sistemas realizar copias de seguridad o backups y la creación de la carpeta de CID en el servidor de la Entidad, con confidencialidad. 
</t>
  </si>
  <si>
    <t xml:space="preserve">Correos electrónicos  de solicitud 
</t>
  </si>
  <si>
    <t>Correos electrónicos de solicitud realizados</t>
  </si>
  <si>
    <t>Número de correos electrónicos de solicitud realizados</t>
  </si>
  <si>
    <t xml:space="preserve"> - Adelantar la acción disciplinaria correspondiente </t>
  </si>
  <si>
    <t>Se solicitó la creación de backps y carpeta del CID en el servidor</t>
  </si>
  <si>
    <t>Correo electrónico enviado a mesa de ayuda</t>
  </si>
  <si>
    <t>Escaneo de expedientes disciplinarios físicos.</t>
  </si>
  <si>
    <t>IMPACTO CORRUPCIÓN</t>
  </si>
  <si>
    <t>NOMBRE DEL RIESGO DE CORRUPCION</t>
  </si>
  <si>
    <t>SI EL RIESGO DE CORRUPCIÓN SE MATERIALIZA PODRÍA...</t>
  </si>
  <si>
    <t>RESPUESTA</t>
  </si>
  <si>
    <t>¿Afecta al grupo de funcionarios del proceso?</t>
  </si>
  <si>
    <t>X</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</si>
  <si>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</si>
  <si>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</si>
  <si>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</si>
  <si>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</si>
  <si>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</si>
  <si>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</si>
  <si>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o servicios o los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</si>
  <si>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</si>
  <si>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</si>
  <si>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</si>
  <si>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</si>
  <si>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</si>
  <si>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 xml:space="preserve">¿Da lugar a procesos Penales? </t>
  </si>
  <si>
    <t>¿Genera pérdida de credibilidad del sector?</t>
  </si>
  <si>
    <t>¿Ocasiona lesiones físicas o pérdida de vidas humanas?</t>
  </si>
  <si>
    <t>¿Afecta la imagen regional?</t>
  </si>
  <si>
    <t>¿Afecta la imagen nacional?</t>
  </si>
  <si>
    <t>¿Genera daño ambiental?</t>
  </si>
  <si>
    <t xml:space="preserve">TOTAL RESPUESTAS AFIRMATIVAS </t>
  </si>
  <si>
    <r>
      <t>Responder afirmativamente de 1 a 5 pregunta(s) genera un impacto</t>
    </r>
    <r>
      <rPr>
        <b/>
        <sz val="10"/>
        <rFont val="Museo Sans 300"/>
        <family val="3"/>
      </rPr>
      <t xml:space="preserve"> Moderado - 3</t>
    </r>
    <r>
      <rPr>
        <sz val="11"/>
        <color theme="1"/>
        <rFont val="Museo Sans 300"/>
        <family val="3"/>
      </rPr>
      <t xml:space="preserve">.
Responder afirmativamente de 6 a 11 preguntas genera un impacto </t>
    </r>
    <r>
      <rPr>
        <b/>
        <sz val="10"/>
        <rFont val="Museo Sans 300"/>
        <family val="3"/>
      </rPr>
      <t>Mayor - 4</t>
    </r>
    <r>
      <rPr>
        <sz val="11"/>
        <color theme="1"/>
        <rFont val="Museo Sans 300"/>
        <family val="3"/>
      </rPr>
      <t xml:space="preserve">.
Responder afirmativamente de 12 a 19 preguntas genera un impacto </t>
    </r>
    <r>
      <rPr>
        <b/>
        <sz val="10"/>
        <rFont val="Museo Sans 300"/>
        <family val="3"/>
      </rPr>
      <t>Catastrófico- 5</t>
    </r>
    <r>
      <rPr>
        <sz val="11"/>
        <color theme="1"/>
        <rFont val="Museo Sans 300"/>
        <family val="3"/>
      </rPr>
      <t>.</t>
    </r>
  </si>
  <si>
    <r>
      <rPr>
        <b/>
        <sz val="11"/>
        <color theme="1"/>
        <rFont val="Calibri"/>
        <family val="2"/>
        <scheme val="minor"/>
      </rPr>
      <t xml:space="preserve">MODERADO </t>
    </r>
    <r>
      <rPr>
        <sz val="11"/>
        <color theme="1"/>
        <rFont val="Calibri"/>
        <family val="2"/>
        <scheme val="minor"/>
      </rPr>
      <t>Genera medianas consecuencias sobre la entidad</t>
    </r>
  </si>
  <si>
    <r>
      <rPr>
        <b/>
        <sz val="11"/>
        <color theme="1"/>
        <rFont val="Calibri"/>
        <family val="2"/>
        <scheme val="minor"/>
      </rPr>
      <t>MAYOR</t>
    </r>
    <r>
      <rPr>
        <sz val="11"/>
        <color theme="1"/>
        <rFont val="Calibri"/>
        <family val="2"/>
        <scheme val="minor"/>
      </rPr>
      <t xml:space="preserve"> Genera altas consecuencias sobre la entidad.</t>
    </r>
  </si>
  <si>
    <r>
      <rPr>
        <b/>
        <sz val="11"/>
        <color theme="1"/>
        <rFont val="Calibri"/>
        <family val="2"/>
        <scheme val="minor"/>
      </rPr>
      <t xml:space="preserve">CATASTRÓFICO </t>
    </r>
    <r>
      <rPr>
        <sz val="11"/>
        <color theme="1"/>
        <rFont val="Calibri"/>
        <family val="2"/>
        <scheme val="minor"/>
      </rPr>
      <t xml:space="preserve">  Genera consecuencias desastrosas para la entidad</t>
    </r>
  </si>
  <si>
    <t>Obtención de beneficios por agilizar, demorar la respuesta ante una solicitud de servicio o trámite y/o manejo inadecuado de los datos personales para favorecer un particular o un tercero.</t>
  </si>
  <si>
    <t>Direccionamiento o favorecimiento a terceros en los procesos de selección en los concursos y ponencias para eventos de los eventos del Grupo de Estudios sobre Espacio Público y de acuerdo a la temática del  evento.</t>
  </si>
  <si>
    <t>Posibilidad de recibir o solicitar beneficios por parte del supervisor o interventor para el no cumplimiento de los compromisos de un contrato y/o convenio con la Defensoría del Espacio Público.</t>
  </si>
  <si>
    <t>Posibilidad de recibir o solicitar beneficio para asignar o entregar bienes fiscales o de uso público,  sin el cumplimiento de los requisitos legales y lineamientos establecidos.</t>
  </si>
  <si>
    <t>Posibilidad de recibir o solicitar beneficio por alterar, ocultar, manipular o dar información a terceros interesados en ocupar, invadir o aprovechar el espacio publico.</t>
  </si>
  <si>
    <t xml:space="preserve">Posibilidad de recibir o solicitar beneficio por elaborar estudios y documentos previos, pliegos de condiciones o invitaciones con: sobrecostos, inexistencia de la necesidad, o con incumplimientos legales a un oferente y/o un tercero. </t>
  </si>
  <si>
    <t>Posibilidad recibir o solicitar beneficio por la filtración de la información de los procesos contractuales en beneficio propio o de un tercero.</t>
  </si>
  <si>
    <t>Posibilidad de recibir o solicitar beneficio por el incumplimiento de la reserva en el manejo de la información documental en beneficio propio o de un particular.</t>
  </si>
  <si>
    <t>Posibilidad de recibir o solicitar beneficio por el nombramiento de una persona que no cumpla con los requisitos funcionales -comportamentales buscando beneficio propio o de un tercero.</t>
  </si>
  <si>
    <t>Posibilidad de recibir o solicitar para ocultar, limitar, modificar, manipular o alterar información respecto de hallazgos u observaciones a favor de terceros.</t>
  </si>
  <si>
    <t>FACTORES</t>
  </si>
  <si>
    <t>Seguridad Digital</t>
  </si>
  <si>
    <t>Riesgo Inherente de gestión y seguridad Digital</t>
  </si>
  <si>
    <t>Riesgo inherente de Corrupción</t>
  </si>
  <si>
    <t>Contexto_Externo</t>
  </si>
  <si>
    <t>Contexto_Interno</t>
  </si>
  <si>
    <t>Contexto_Proceso</t>
  </si>
  <si>
    <t>LISTADO DE PROCESOS</t>
  </si>
  <si>
    <t xml:space="preserve">DEPENDENCIA </t>
  </si>
  <si>
    <t>Tipo de Riesgo</t>
  </si>
  <si>
    <t>El Riesgo inherente afecta:</t>
  </si>
  <si>
    <t>Tipo de Activo</t>
  </si>
  <si>
    <t>Criterios de Impacto</t>
  </si>
  <si>
    <t>DESCRIPTOR</t>
  </si>
  <si>
    <t>Afectación Económica (o presupuestal)</t>
  </si>
  <si>
    <t>Pérdida Reputacional</t>
  </si>
  <si>
    <t>LISTADO ZONA DE RIESGO</t>
  </si>
  <si>
    <t>LISTADO DE PROBABILIDAD</t>
  </si>
  <si>
    <t>LISTADO DE IMPACTO</t>
  </si>
  <si>
    <t>Opción de manejo</t>
  </si>
  <si>
    <t xml:space="preserve">EJECUCIÓN </t>
  </si>
  <si>
    <t>P E S O D E L
D I S E Ñ O
D E C A D A
C O N T R O L</t>
  </si>
  <si>
    <t>S O L I D E Z I N D I V I D U A L
D E C A D A C O N T R O L
F U E R T E : 1 0 0
M O D E R A D O : 5 0
D É B I L : 0</t>
  </si>
  <si>
    <t>D E B E
E S TA B L E C E R
A C C I O N E S PA R A
FO R TA L E C E R E L
C O N T R O L
S Í / N O</t>
  </si>
  <si>
    <t>Posibles desplazamientos de la probabilidad y del impacto de los riesgos.</t>
  </si>
  <si>
    <t>Políticos</t>
  </si>
  <si>
    <t>Talento Humano</t>
  </si>
  <si>
    <t>Diseño del proceso</t>
  </si>
  <si>
    <t>Direccionar la planificación y coordinar de manera integral la 
gestión de la entidad, garantizando el logro de compromisos 
distritales e institucionales.</t>
  </si>
  <si>
    <t>Inicia con el ejercicio de coherencia institucional de la entidad y
finaliza con la evaluación a la ejecución de las políticas,
estrategias, planes, programas y proyectos. Aplica a todos los
procesos de la Entidad.</t>
  </si>
  <si>
    <t>1.Contribuir al incremento del uso, goce y disfrute del patrimonio inmobiliario distrital y el espacio público, con acceso universal a la ciudadanía.</t>
  </si>
  <si>
    <t>Económico</t>
  </si>
  <si>
    <t>Hardware</t>
  </si>
  <si>
    <t>Afectación Económica (o presupuestal):</t>
  </si>
  <si>
    <t>Leve</t>
  </si>
  <si>
    <t xml:space="preserve">• Afectación menor a 10 SMLMV </t>
  </si>
  <si>
    <t>Extremo</t>
  </si>
  <si>
    <t>Leve o Insignificante (No es posible para R de Corrupció)</t>
  </si>
  <si>
    <t>BAJA</t>
  </si>
  <si>
    <t>Fuerte</t>
  </si>
  <si>
    <t>fuerte:
calificación
entre 96 y 100”</t>
  </si>
  <si>
    <t>FuerteFuerte</t>
  </si>
  <si>
    <t>SOLIDEZ DEL CONJUNTO DE LOS CONTROLES</t>
  </si>
  <si>
    <t>CONTROLES AYUDAN A DISMINUIR LA PROBABILIDAD</t>
  </si>
  <si>
    <t>CONTROLES AYUDAN A DISMINUIR impacto</t>
  </si>
  <si>
    <t>Económicos y financieros</t>
  </si>
  <si>
    <t>Procesos</t>
  </si>
  <si>
    <t>Interacciones con otros procesos</t>
  </si>
  <si>
    <t xml:space="preserve">Tramitar oportuna y adecuadamente las solicitudes de los clientes y usuarios, velando por su
satisfacción. </t>
  </si>
  <si>
    <t>Inicia con la atención de una solicitudes de información, derechos de petición, quejas, reclamos,
sugerencias y/o felicitaciones, y finaliza con la entrega de la respuesta a los Usuarios y la medición del
nivel de satisfacción.</t>
  </si>
  <si>
    <t>2.Aumentar  la oferta cuantitativa, cualitativa y la equidad territorial del patrimonio inmobiliario distrital y el espacio público.</t>
  </si>
  <si>
    <t>Fraude Externo</t>
  </si>
  <si>
    <t>Integridad</t>
  </si>
  <si>
    <t>Software</t>
  </si>
  <si>
    <t>Pérdida Reputacional:</t>
  </si>
  <si>
    <t>Menor</t>
  </si>
  <si>
    <t xml:space="preserve">• Entre 10 y 50 SMLMV </t>
  </si>
  <si>
    <t>• El riesgo afecta la imagen de la entidad internamente, de conocimiento general, nivel interno, de junta dircetiva y accionistas y/o de provedores</t>
  </si>
  <si>
    <t>Alto</t>
  </si>
  <si>
    <t>Improbable</t>
  </si>
  <si>
    <t>Menor (No es posible para R de Corrupció)</t>
  </si>
  <si>
    <t>MODERADA</t>
  </si>
  <si>
    <t>Detectivo</t>
  </si>
  <si>
    <t>Sin Documentar</t>
  </si>
  <si>
    <t>Aleatoria</t>
  </si>
  <si>
    <t>Sin registro</t>
  </si>
  <si>
    <t>Reducir (Transferir o compartir)</t>
  </si>
  <si>
    <t>FuerteModerado</t>
  </si>
  <si>
    <t>Sí</t>
  </si>
  <si>
    <t>FUERTE</t>
  </si>
  <si>
    <t>Directamente</t>
  </si>
  <si>
    <t>No Disminuye</t>
  </si>
  <si>
    <t>Indirectamente</t>
  </si>
  <si>
    <t>Sociales y culturales</t>
  </si>
  <si>
    <t>Tecnología</t>
  </si>
  <si>
    <t>Transversalidad</t>
  </si>
  <si>
    <t>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tecnológias articuladoras de información.</t>
  </si>
  <si>
    <t>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t>
  </si>
  <si>
    <t>3.Mejorar la coordinación interinstitucional con todas las entidades que tienen competencia en materia de espacio público, así como la comunicación con los grupos de interés y de valor.</t>
  </si>
  <si>
    <t>Red</t>
  </si>
  <si>
    <t xml:space="preserve">• Entre 50 y 100 SMLMV </t>
  </si>
  <si>
    <t>Posible</t>
  </si>
  <si>
    <t>ALTA</t>
  </si>
  <si>
    <t>Correctivo</t>
  </si>
  <si>
    <t>Aceptar</t>
  </si>
  <si>
    <t>Débil</t>
  </si>
  <si>
    <t>FuerteDébil</t>
  </si>
  <si>
    <t>MODERADO</t>
  </si>
  <si>
    <t xml:space="preserve">Tecnológicos </t>
  </si>
  <si>
    <t>Infraestructura</t>
  </si>
  <si>
    <t>Procedimientos asociados</t>
  </si>
  <si>
    <t>Mantener actualizada la información de las urbanizaciones predios y/o construcciones del inventario general del espacio público y bienes fiscales del Distrito Capital, asegurando la calidad y oportunidad de los datos cartográficos y alfanuméricos.</t>
  </si>
  <si>
    <t>Inicia con el ingreso de la información al censo de los elementos urbanos con carácter de uso público y finaliza con la incorporación o actualización de la información de lotes y/o construcciones en el Inventario general de espacio público y bienes fiscales.</t>
  </si>
  <si>
    <t xml:space="preserve">4.Fortalecer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</si>
  <si>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Información</t>
  </si>
  <si>
    <t>❌</t>
  </si>
  <si>
    <t xml:space="preserve">• Entre 100 y 500 SMLMV </t>
  </si>
  <si>
    <t>• El riesgo afecta la imagen de de la entidad con efecto publicitario sostenido a nivel de sector administrativo, nivel departamental o municipal</t>
  </si>
  <si>
    <t>Bajo</t>
  </si>
  <si>
    <t>Probable</t>
  </si>
  <si>
    <t>EXTREMA</t>
  </si>
  <si>
    <t>Evitar</t>
  </si>
  <si>
    <t>moderado:
calificación
entre 86 y 95</t>
  </si>
  <si>
    <t>ModeradoFuerte</t>
  </si>
  <si>
    <t>BAJA PROBABILIDAD</t>
  </si>
  <si>
    <t>BAJA IMPACTO</t>
  </si>
  <si>
    <t xml:space="preserve">Ambientales </t>
  </si>
  <si>
    <t>Financieros</t>
  </si>
  <si>
    <t>Responsables del proceso</t>
  </si>
  <si>
    <t>Ejercer el manejo efectivo del Inventario General de espacio público y de bienes fiscales a cargo del Departamento Administrativo de la Defensoría de Espacio Público.</t>
  </si>
  <si>
    <t>Inicia con la consulta en el Sistema de Información del Departamento Administrativo de la Defensoría de Espacio Público y finaliza con el seguimiento a los bienes inmuebles.</t>
  </si>
  <si>
    <t>Relaciones Laborales</t>
  </si>
  <si>
    <t>Personal</t>
  </si>
  <si>
    <t>✔</t>
  </si>
  <si>
    <t>Catastrófico</t>
  </si>
  <si>
    <t xml:space="preserve">• Mayor a 500 SMLMV </t>
  </si>
  <si>
    <t>• El riesgo afecta la imagen de la entidad a nivel nacional, con efecto publicitarios sostenible a nivel país</t>
  </si>
  <si>
    <t>Casi Seguro</t>
  </si>
  <si>
    <t>ModeradoModerado</t>
  </si>
  <si>
    <t>FUERTEdirectamente</t>
  </si>
  <si>
    <t>Legales y reglamentarios</t>
  </si>
  <si>
    <t>Estratégicos</t>
  </si>
  <si>
    <t>Comunicación entre los procesos</t>
  </si>
  <si>
    <t>Defender el Patrimonio Inmobiliario Distrital a cargo del Departamento Administrativo de la Defensoria del Espacio público.</t>
  </si>
  <si>
    <t xml:space="preserve">Inicia con la identificación de los factores de riesgo del Patrimonio Inmobiliario Distrital a cargo del Departamento Administrativo de la Defensoría del Espacio Público (DADEP) y finaliza con la preservación del Patrimonio Inmobiliario Distrital. </t>
  </si>
  <si>
    <t>Organización</t>
  </si>
  <si>
    <t>ModeradoDébil</t>
  </si>
  <si>
    <t>MODERADOdirectamente</t>
  </si>
  <si>
    <t>FUERTEindirectamente</t>
  </si>
  <si>
    <t>Comunicación interna</t>
  </si>
  <si>
    <t>Activos de seguridad digital del proceso</t>
  </si>
  <si>
    <t xml:space="preserve">Garantizar la disponibilidad de las Tecnologías de la Información y Comunicaciones -TIC's, manteniendo la integridad y confidencialidad de la información. </t>
  </si>
  <si>
    <t xml:space="preserve">Disponer de herramientas tecnológicas que apoyen de manera eficiente y oportuna las labores misionales y estrategicas de la entidad. Según lo establecido en el Plan Operativo Anual de la entidad. </t>
  </si>
  <si>
    <t>Daños Activos físicos / eventos externos</t>
  </si>
  <si>
    <t>débil:
calificación entre
0 y 85</t>
  </si>
  <si>
    <t>DébilFuerte</t>
  </si>
  <si>
    <t>Planificar, administrar y organizar la documentación producida por el Departamento Administrativo de la Defensoríadel Espacio Público, bajo las reglas y principios de la actividad archivística, gestionando la correspondencia y facilitando el acceso a los documentos por parte de los usuarios internos y externos, así como garantizando la preservación del patrimonio documental de la Entidad.</t>
  </si>
  <si>
    <t>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t>
  </si>
  <si>
    <t>DébilModerado</t>
  </si>
  <si>
    <t>Suministrar oportunamente los bienes y/o servicios que la entidad requiere para cumplir su misión.</t>
  </si>
  <si>
    <t>El proceso inicia con la identificación de las necesidades de recursos y finaliza con la entrega del bien y/o servicio y su registro en los hechos financieros. Aplica a todos los procesos de la entidad.</t>
  </si>
  <si>
    <t>DébilDébil</t>
  </si>
  <si>
    <t>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t>
  </si>
  <si>
    <t>El proceso inicia con la identificación de necesidades de personal y finaliza con el seguimiento y evaluación de los mismos. Aplica a todos los procesos de la entidad.</t>
  </si>
  <si>
    <t>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t>
  </si>
  <si>
    <t>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t>
  </si>
  <si>
    <t>Brindar acompañamiento a los diferentes procesos de la Entidad con el fin de fomentar el autocontrol, y determinar oportunidades de mejoramiento continuo a partir de las evaluaciones y seguimientos.</t>
  </si>
  <si>
    <t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t>
  </si>
  <si>
    <t>Examinar, verificar,evaluar la eficiencia y eficacia del Sistema de Control Interno, por medio de la ejecución de las auditorías, constatando el cumplimiento de la normatividad vigente, la integridad, seguridad,protección de los recursos y bienes del patrimonio público.</t>
  </si>
  <si>
    <t>Inicia con el diseño y aprobación del Plan Anual de Auditoría-PAA y finaliza con el cargue de las acciones del aplicativo acciones correctivas,preventivas y de mejora -CPM.</t>
  </si>
  <si>
    <t>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t>
  </si>
  <si>
    <t>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t>
  </si>
  <si>
    <t>Matriz de Calor Inherente</t>
  </si>
  <si>
    <t>Muy Alta
100%</t>
  </si>
  <si>
    <t>Alta
80%</t>
  </si>
  <si>
    <t>Media
60%</t>
  </si>
  <si>
    <t>Baja
40%</t>
  </si>
  <si>
    <t>Muy Baja
20%</t>
  </si>
  <si>
    <t>Leve
20%</t>
  </si>
  <si>
    <t>Menor
40%</t>
  </si>
  <si>
    <t>Moderado
60%</t>
  </si>
  <si>
    <t>Mayor
80%</t>
  </si>
  <si>
    <t>Catastrófico
100%</t>
  </si>
  <si>
    <t xml:space="preserve"> Matriz de Calor Residual</t>
  </si>
  <si>
    <t>FECHA DE ACTUALIZACIÓN</t>
  </si>
  <si>
    <t>PROCESO</t>
  </si>
  <si>
    <t>CONTEXTO EXTERNO</t>
  </si>
  <si>
    <t>FACTORES EXTERNOS</t>
  </si>
  <si>
    <t>OPORTUNIDADES</t>
  </si>
  <si>
    <t>AMENAZAS</t>
  </si>
  <si>
    <t>CONTEXTO INTERNO</t>
  </si>
  <si>
    <t>FACTORES INTERNOS</t>
  </si>
  <si>
    <t>DEBILIDADES</t>
  </si>
  <si>
    <t>FORTALEZAS</t>
  </si>
  <si>
    <t>CONTEXTO DE PROCESO</t>
  </si>
  <si>
    <t>FACTORES DE PROCESO</t>
  </si>
  <si>
    <t>Identificación</t>
  </si>
  <si>
    <t>Descripción del activo de información</t>
  </si>
  <si>
    <t>Legalidad del activo de información</t>
  </si>
  <si>
    <t>ID</t>
  </si>
  <si>
    <t>Categoría
de información</t>
  </si>
  <si>
    <t>Nombre o título de la información</t>
  </si>
  <si>
    <t>Descripción
de la información</t>
  </si>
  <si>
    <t>Tablas de Retención Documental - TRD</t>
  </si>
  <si>
    <t>Tipo de Origen</t>
  </si>
  <si>
    <t>Fecha de generación de la información</t>
  </si>
  <si>
    <t>Frecuencia de actualización</t>
  </si>
  <si>
    <t>Nombre del responsable de la producción de la información (área)</t>
  </si>
  <si>
    <t>Nombre del responsable de la información (área)</t>
  </si>
  <si>
    <t>Idioma</t>
  </si>
  <si>
    <t>Medio de conservación o soporte</t>
  </si>
  <si>
    <t>Formato</t>
  </si>
  <si>
    <t>Información Disponible</t>
  </si>
  <si>
    <t>Información Publicada</t>
  </si>
  <si>
    <t>Ubicación</t>
  </si>
  <si>
    <t>¿La información contiene datos personales?</t>
  </si>
  <si>
    <t>Objeto legítimo de la excepción (ley 1712)</t>
  </si>
  <si>
    <t xml:space="preserve">Fundamento de la exclusión </t>
  </si>
  <si>
    <t>Información específica con el carácter de reservada o clasificada</t>
  </si>
  <si>
    <t>¿Excepción total o parcial?</t>
  </si>
  <si>
    <t>Fecha de calificación</t>
  </si>
  <si>
    <t>Plazo de clasificación o reserva</t>
  </si>
  <si>
    <t>Cuenta con clasificación en TRD</t>
  </si>
  <si>
    <t>Serie / SubSerie</t>
  </si>
  <si>
    <t>Física</t>
  </si>
  <si>
    <t>Electrónica</t>
  </si>
  <si>
    <t>Triada de la información</t>
  </si>
  <si>
    <t>Nivel</t>
  </si>
  <si>
    <t>Constitucional o legal</t>
  </si>
  <si>
    <t>Jurídico</t>
  </si>
  <si>
    <t xml:space="preserve">Confidencialidad </t>
  </si>
  <si>
    <t xml:space="preserve">Integridad </t>
  </si>
  <si>
    <t xml:space="preserve">Disponibilidad </t>
  </si>
  <si>
    <t>Amenazas Comunes de Seguridad Digital</t>
  </si>
  <si>
    <t>Tipo</t>
  </si>
  <si>
    <t>Amenaza</t>
  </si>
  <si>
    <t>Daño físico</t>
  </si>
  <si>
    <t>Fuego</t>
  </si>
  <si>
    <t>Agua</t>
  </si>
  <si>
    <t>Eventos naturales</t>
  </si>
  <si>
    <t>Fenómenos climáticos</t>
  </si>
  <si>
    <t>Fenómenos sísmicos</t>
  </si>
  <si>
    <t>Pérdidas de los servicios esenciales</t>
  </si>
  <si>
    <t>Fallas en el sistema de suministro de agua</t>
  </si>
  <si>
    <t>Fallas en el suministro de aire acondicionado</t>
  </si>
  <si>
    <t>Perturbación debida a la radiación</t>
  </si>
  <si>
    <t>Radiación electromagnética</t>
  </si>
  <si>
    <t>Radiación térmica</t>
  </si>
  <si>
    <t>Compromiso de la información</t>
  </si>
  <si>
    <t>Interceptación de servicios de señales de interferencia comprometida</t>
  </si>
  <si>
    <t>Espionaje remoto</t>
  </si>
  <si>
    <t>Fallas técnicas</t>
  </si>
  <si>
    <t>Fallas del equipo</t>
  </si>
  <si>
    <t>Mal funcionamiento del equipo</t>
  </si>
  <si>
    <t>Saturación del sistema de información</t>
  </si>
  <si>
    <t>Mal funcionamiento del software</t>
  </si>
  <si>
    <t>Incumplimiento en el mantenimiento del sistema de información</t>
  </si>
  <si>
    <t>Acciones no autorizadas</t>
  </si>
  <si>
    <t>Uso no autorizado del equipo</t>
  </si>
  <si>
    <t>Copia fraudulenta del software</t>
  </si>
  <si>
    <t>Compromiso de las funciones</t>
  </si>
  <si>
    <t>Error en el uso o abuso de derechos</t>
  </si>
  <si>
    <t>Falsificación de derechos</t>
  </si>
  <si>
    <r>
      <t>Fuente</t>
    </r>
    <r>
      <rPr>
        <sz val="10"/>
        <color theme="1"/>
        <rFont val="Museo Sans Condensed"/>
      </rPr>
      <t>: ISO/IEC 27005:2009</t>
    </r>
  </si>
  <si>
    <t>Vulnerabilidades Comunes</t>
  </si>
  <si>
    <t>Vulnerabilidades</t>
  </si>
  <si>
    <t>Mantenimiento insuficiente</t>
  </si>
  <si>
    <t>Ausencia de esquemas de reemplazo periódico</t>
  </si>
  <si>
    <t>Sensibilidad a la radiación electromagnética</t>
  </si>
  <si>
    <t>Susceptibilidad a las variaciones de temperatura (o al polvo y suciedad)</t>
  </si>
  <si>
    <t>Almacenamiento sin protección</t>
  </si>
  <si>
    <t>Falta de cuidado en la disposición final</t>
  </si>
  <si>
    <t>Copia no controlada</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</si>
  <si>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</si>
  <si>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</si>
  <si>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</si>
  <si>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</si>
  <si>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</si>
  <si>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</si>
  <si>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</si>
  <si>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</si>
  <si>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</si>
  <si>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</si>
  <si>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Ausencia de pruebas de envío o recepción de mensajes</t>
  </si>
  <si>
    <t>Líneas de comunicación sin protección</t>
  </si>
  <si>
    <t>Conexión deficiente de cableado</t>
  </si>
  <si>
    <t>Tráfico sensible sin protección</t>
  </si>
  <si>
    <t>Punto único de falla</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</si>
  <si>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</si>
  <si>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</si>
  <si>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</si>
  <si>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</si>
  <si>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</si>
  <si>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</si>
  <si>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</si>
  <si>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</si>
  <si>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</si>
  <si>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</si>
  <si>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</si>
  <si>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</si>
  <si>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</si>
  <si>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</si>
  <si>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</si>
  <si>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 muchas actividades que la entidad no tenga documentadas y formalizadas como uso aceptable de activos, control de cambios, valoración de riesgos, escritorio y pantalla limpia entre otros)</t>
  </si>
  <si>
    <r>
      <t>Fuente</t>
    </r>
    <r>
      <rPr>
        <sz val="10"/>
        <color theme="1"/>
        <rFont val="Museo Sans Condensed"/>
      </rPr>
      <t>: ISO/IEC 27005</t>
    </r>
  </si>
  <si>
    <t>Anexo A Controles Seguridad Digital</t>
  </si>
  <si>
    <t>A.5 Políticas de seguridad de la información</t>
  </si>
  <si>
    <t>A.5.1</t>
  </si>
  <si>
    <t>Directrices establecidas por la dirección para la seguridad de la información</t>
  </si>
  <si>
    <t>A.5.1.1</t>
  </si>
  <si>
    <t>Políticas para la seguridad de la información</t>
  </si>
  <si>
    <t>A.5.1.2</t>
  </si>
  <si>
    <t>Revisión de las políticas para seguridad de la información</t>
  </si>
  <si>
    <t>A.6 Organización de la seguridad de la información</t>
  </si>
  <si>
    <t>A.6.1</t>
  </si>
  <si>
    <t>Organización interna</t>
  </si>
  <si>
    <t>A.6.1.1</t>
  </si>
  <si>
    <t>Roles y responsabilidades para la seguridad de información</t>
  </si>
  <si>
    <t>A.6.1.2</t>
  </si>
  <si>
    <t>Separación de deberes</t>
  </si>
  <si>
    <t>A.6.1.3</t>
  </si>
  <si>
    <t>Contacto con las  autoridades</t>
  </si>
  <si>
    <t>A.6.1.4</t>
  </si>
  <si>
    <t>Contacto con grupos de interés especial</t>
  </si>
  <si>
    <t>A.6.1.5</t>
  </si>
  <si>
    <t>Seguridad de la información en la gestión de proyectos</t>
  </si>
  <si>
    <t>A.6.2</t>
  </si>
  <si>
    <t>Dispositivos móviles y teletrabajo</t>
  </si>
  <si>
    <t>A.6.2.1</t>
  </si>
  <si>
    <t>Política para dispositivos móviles</t>
  </si>
  <si>
    <t>A.6.2.2</t>
  </si>
  <si>
    <t>Teletrabajo</t>
  </si>
  <si>
    <t>A.7 Seguridad de los recursos humanos</t>
  </si>
  <si>
    <t>A.7.1</t>
  </si>
  <si>
    <t>Antes de asumir el empleo</t>
  </si>
  <si>
    <t>A.7.1.1</t>
  </si>
  <si>
    <t>Selección</t>
  </si>
  <si>
    <t>A.7.1.2</t>
  </si>
  <si>
    <t>Términos y condiciones del empleo</t>
  </si>
  <si>
    <t>A.7.2</t>
  </si>
  <si>
    <t>Durante la ejecución del empleo</t>
  </si>
  <si>
    <t>A.7.2.1</t>
  </si>
  <si>
    <t>Responsabilidades de la dirección</t>
  </si>
  <si>
    <t>A.7.2.2</t>
  </si>
  <si>
    <t>Toma de conciencia, educación y formación en la seguridad de la información</t>
  </si>
  <si>
    <t>A.7.2.3</t>
  </si>
  <si>
    <t>Proceso disciplinario</t>
  </si>
  <si>
    <t>A.7.3</t>
  </si>
  <si>
    <t>Terminación o cambio de empleo</t>
  </si>
  <si>
    <t>A.7.3.1</t>
  </si>
  <si>
    <t>Terminación o cambio de responsabilidades de empleo</t>
  </si>
  <si>
    <t>A.8 Gestión de activos</t>
  </si>
  <si>
    <t>A.8.1</t>
  </si>
  <si>
    <t>Responsabilidad por los activos</t>
  </si>
  <si>
    <t>A.8.1.1</t>
  </si>
  <si>
    <t>Inventario de activos</t>
  </si>
  <si>
    <t>A.8.1.2</t>
  </si>
  <si>
    <t>Propiedad de los activos</t>
  </si>
  <si>
    <t>A.8.1.3</t>
  </si>
  <si>
    <t>Uso aceptable de los activos</t>
  </si>
  <si>
    <t>A.8.1.4</t>
  </si>
  <si>
    <t>Devolución de activos</t>
  </si>
  <si>
    <t>A.8.2</t>
  </si>
  <si>
    <t>Clasificación de la información</t>
  </si>
  <si>
    <t>A.8.2.1</t>
  </si>
  <si>
    <t>A.8.2.2</t>
  </si>
  <si>
    <t>Etiquetado de la información</t>
  </si>
  <si>
    <t>A.8.2.3</t>
  </si>
  <si>
    <t>Manejo de activos</t>
  </si>
  <si>
    <t>A.8.3</t>
  </si>
  <si>
    <t>Manejo de Medios</t>
  </si>
  <si>
    <t>A.8.3.1</t>
  </si>
  <si>
    <t>Gestión de removibles</t>
  </si>
  <si>
    <t>A.8.3.2</t>
  </si>
  <si>
    <t>Disposición de los medios</t>
  </si>
  <si>
    <t>A.8.3.3</t>
  </si>
  <si>
    <t>Transferencia de medios físicos</t>
  </si>
  <si>
    <t>A.9 Control de acceso</t>
  </si>
  <si>
    <t>A.9.1</t>
  </si>
  <si>
    <t>Requisitos del negocio para control de acceso</t>
  </si>
  <si>
    <t>A.9.1.1</t>
  </si>
  <si>
    <t>Política de control de acceso</t>
  </si>
  <si>
    <t>A.9.1.2</t>
  </si>
  <si>
    <t>Política sobre el uso de los servicios de red</t>
  </si>
  <si>
    <t>A.9.2</t>
  </si>
  <si>
    <t>Gestión de acceso de usuarios</t>
  </si>
  <si>
    <t>A.9.2.1</t>
  </si>
  <si>
    <t>Registro y  cancelación del registro de usuarios</t>
  </si>
  <si>
    <t>A.9.2.2</t>
  </si>
  <si>
    <t>Suministro de acceso de usuarios</t>
  </si>
  <si>
    <t>A.9.2.3</t>
  </si>
  <si>
    <t>Gestión de derechos de acceso privilegiado</t>
  </si>
  <si>
    <t>A.9.2.4</t>
  </si>
  <si>
    <t>Gestión de información de autenticación secreta de usuarios</t>
  </si>
  <si>
    <t>A.9.2.5</t>
  </si>
  <si>
    <t>Revisión de los derechos de acceso de usuarios</t>
  </si>
  <si>
    <t>A.9.2.6</t>
  </si>
  <si>
    <t>Retiro o ajuste de los derechos de acceso</t>
  </si>
  <si>
    <t>A.9.3</t>
  </si>
  <si>
    <t>Responsabilidades de los usuarios</t>
  </si>
  <si>
    <t>A.9.3.1</t>
  </si>
  <si>
    <t>Uso de la información de autenticación secreta</t>
  </si>
  <si>
    <t>A.9.4</t>
  </si>
  <si>
    <t>Control de acceso a sistemas y aplicaciones</t>
  </si>
  <si>
    <t>A.9.4.1</t>
  </si>
  <si>
    <t>Restricción de acceso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</si>
  <si>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</si>
  <si>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</si>
  <si>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</si>
  <si>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</si>
  <si>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</si>
  <si>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</si>
  <si>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</si>
  <si>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</si>
  <si>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Criptografía</t>
  </si>
  <si>
    <t>A.10.1</t>
  </si>
  <si>
    <t>Controles criptográficos</t>
  </si>
  <si>
    <t>A.10.1.1</t>
  </si>
  <si>
    <t>Política sobre el uso de controles criptográficos</t>
  </si>
  <si>
    <t>A.10.1.2</t>
  </si>
  <si>
    <t>Gestión de llaves</t>
  </si>
  <si>
    <t>A.11 Seguridad física y del entorno</t>
  </si>
  <si>
    <t>A.11.1</t>
  </si>
  <si>
    <t>Áreas seguras</t>
  </si>
  <si>
    <t>A.11.1.1</t>
  </si>
  <si>
    <t>Perímetro de seguridad física</t>
  </si>
  <si>
    <t>A.11.1.2</t>
  </si>
  <si>
    <t>Controles físicos de entrada</t>
  </si>
  <si>
    <t>A.11.1.3</t>
  </si>
  <si>
    <t>Seguridad de oficinas, recintos e instalaciones</t>
  </si>
  <si>
    <t>A.11.1.4</t>
  </si>
  <si>
    <t>Protección contra amenazas externas y ambientales</t>
  </si>
  <si>
    <t>A.11.1.5</t>
  </si>
  <si>
    <t>Trabajo en áreas seguras</t>
  </si>
  <si>
    <t>A.11.1.6</t>
  </si>
  <si>
    <t>Áreas de despacho y carga</t>
  </si>
  <si>
    <t>A.11.2</t>
  </si>
  <si>
    <t>Equipos</t>
  </si>
  <si>
    <t>A.11.2.1</t>
  </si>
  <si>
    <t>Ubicación y protección de los equipos</t>
  </si>
  <si>
    <t>A.11.2.2</t>
  </si>
  <si>
    <t>Servicios de suministro</t>
  </si>
  <si>
    <t>A.11.2.3</t>
  </si>
  <si>
    <t>Seguridad del cableado</t>
  </si>
  <si>
    <t>A.11.2.4</t>
  </si>
  <si>
    <t>Mantenimiento de equipos</t>
  </si>
  <si>
    <t>A.11.2.5</t>
  </si>
  <si>
    <t>Retiro de activos</t>
  </si>
  <si>
    <t>A.11.2.6</t>
  </si>
  <si>
    <t>Seguridad de equipos y activos fuera de las instalaciones</t>
  </si>
  <si>
    <t>A.11.2.7</t>
  </si>
  <si>
    <t>Disposición segura o reutilización de equipos</t>
  </si>
  <si>
    <t>A.11.2.8</t>
  </si>
  <si>
    <t>Equipos de usuario desatendidos</t>
  </si>
  <si>
    <t>A.11.2.9</t>
  </si>
  <si>
    <t>Política de escritorio limpio y pantalla limpia</t>
  </si>
  <si>
    <t xml:space="preserve">	A.12 Seguridad de las operaciones</t>
  </si>
  <si>
    <t>A.12.1</t>
  </si>
  <si>
    <t>Procedimientos operacionales y responsabilidades</t>
  </si>
  <si>
    <t>A.12.1.1</t>
  </si>
  <si>
    <t>Procedimientos de operación documentados</t>
  </si>
  <si>
    <t>A.12.1.2</t>
  </si>
  <si>
    <t>Gestión de cambios</t>
  </si>
  <si>
    <t>A.12.1.3</t>
  </si>
  <si>
    <t>Gestión de capacidad</t>
  </si>
  <si>
    <t>A.12.1.4</t>
  </si>
  <si>
    <t>Separación de los ambientes de desarrollo, pruebas y operación</t>
  </si>
  <si>
    <t>A.12.2</t>
  </si>
  <si>
    <t>Protección contra códigos maliciosos</t>
  </si>
  <si>
    <t>A.12.2.1</t>
  </si>
  <si>
    <t>Controles contra códigos maliciosos</t>
  </si>
  <si>
    <t>A.12.3</t>
  </si>
  <si>
    <t>Copias de respaldo</t>
  </si>
  <si>
    <t>A.12.3.1</t>
  </si>
  <si>
    <t>Respaldo de información</t>
  </si>
  <si>
    <t>A.12.4</t>
  </si>
  <si>
    <t>Registro y seguimiento</t>
  </si>
  <si>
    <t>A.12.4.1</t>
  </si>
  <si>
    <t>Registro de eventos</t>
  </si>
  <si>
    <t>A.12.4.2</t>
  </si>
  <si>
    <t>Protección de la información de registro</t>
  </si>
  <si>
    <t>A.12.4.3</t>
  </si>
  <si>
    <t>Registros del administrador y del operador</t>
  </si>
  <si>
    <t>A.12.4.4</t>
  </si>
  <si>
    <t>sincronización de relojes</t>
  </si>
  <si>
    <t>A.12.5</t>
  </si>
  <si>
    <t>Control de software operacional</t>
  </si>
  <si>
    <t>A.12.5.1</t>
  </si>
  <si>
    <t>Instalación de software en sistemas operativos</t>
  </si>
  <si>
    <t>A.12.6</t>
  </si>
  <si>
    <t>Gestión de la vulnerabilidad técnica</t>
  </si>
  <si>
    <t>A.12.6.1</t>
  </si>
  <si>
    <t>Gestión de las vulnerabilidades técnicas</t>
  </si>
  <si>
    <t>A.12.6.2</t>
  </si>
  <si>
    <t>Restricciones sobre la instalación de software</t>
  </si>
  <si>
    <t>A.12.7</t>
  </si>
  <si>
    <t>Consideraciones sobre auditorias de sistemas de información</t>
  </si>
  <si>
    <t>A.12.7.1</t>
  </si>
  <si>
    <t>Información controles de auditoría de sistemas</t>
  </si>
  <si>
    <t>A.13 Seguridad de las comunicaciones</t>
  </si>
  <si>
    <t>A.13.1</t>
  </si>
  <si>
    <t>Gestión de la seguridad de las redes</t>
  </si>
  <si>
    <t>A.13.1.1</t>
  </si>
  <si>
    <t>Controles de redes</t>
  </si>
  <si>
    <t>A.13.1.2</t>
  </si>
  <si>
    <t>Seguridad de los servicios de red</t>
  </si>
  <si>
    <t>A.13.1.3</t>
  </si>
  <si>
    <t>Separación en las redes</t>
  </si>
  <si>
    <t>A.13.2</t>
  </si>
  <si>
    <t>Transferencia de información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</si>
  <si>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</si>
  <si>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</si>
  <si>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</si>
  <si>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</si>
  <si>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</si>
  <si>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</si>
  <si>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</si>
  <si>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</si>
  <si>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mantenimientos de sistemas</t>
  </si>
  <si>
    <t>A.14.1</t>
  </si>
  <si>
    <t>Requisitos de seguridad de los sistemas de información</t>
  </si>
  <si>
    <t>A.14.1.1</t>
  </si>
  <si>
    <t>Análisis y especificación de requisitos de seguridad de la información</t>
  </si>
  <si>
    <t>A.14.1.2</t>
  </si>
  <si>
    <t>Seguridad de servicios de las aplicaciones en redes publicas</t>
  </si>
  <si>
    <t>A.14.1.3</t>
  </si>
  <si>
    <t>Protección de transacciones de los servicios de las aplicaciones</t>
  </si>
  <si>
    <t>A.14.2</t>
  </si>
  <si>
    <t>Seguridad en los procesos de desarrollo y soporte</t>
  </si>
  <si>
    <t>A.14.2.1</t>
  </si>
  <si>
    <t>Política de desarrollo seguro</t>
  </si>
  <si>
    <t>A.14.2.2</t>
  </si>
  <si>
    <t>Procedimientos de control de cambios en sistemas</t>
  </si>
  <si>
    <t>A.14.2.3</t>
  </si>
  <si>
    <t>Revisión técnica de las aplicaciones después de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</si>
  <si>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</si>
  <si>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</si>
  <si>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</si>
  <si>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</si>
  <si>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</si>
  <si>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</si>
  <si>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</si>
  <si>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</si>
  <si>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</si>
  <si>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</si>
  <si>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</si>
  <si>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 de aceptación de sistemas</t>
  </si>
  <si>
    <t>A.14.3</t>
  </si>
  <si>
    <t>Datos de prueba</t>
  </si>
  <si>
    <t>A.14.3.1</t>
  </si>
  <si>
    <t>Protección de datos de prueba</t>
  </si>
  <si>
    <t xml:space="preserve">	A.15 Relación con los proveedores</t>
  </si>
  <si>
    <t>A.15.1</t>
  </si>
  <si>
    <t>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</si>
  <si>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</si>
  <si>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</si>
  <si>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</si>
  <si>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</si>
  <si>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</si>
  <si>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</si>
  <si>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t>
  </si>
  <si>
    <t>Gestión de la prestación de servicios con los proveedores</t>
  </si>
  <si>
    <t>A.15.2.1</t>
  </si>
  <si>
    <t>Seguimiento y revisión de los servicios de los proveedores</t>
  </si>
  <si>
    <t>A.15.2.2</t>
  </si>
  <si>
    <t>Gestión de cambios en  los servicios de proveedores</t>
  </si>
  <si>
    <t>A.16 Gestión de incidentes de seguridad de la información</t>
  </si>
  <si>
    <t>A.16.1</t>
  </si>
  <si>
    <t>Gestión de incidentes y mejoras en la seguridad de la información</t>
  </si>
  <si>
    <t>A.16.1.1</t>
  </si>
  <si>
    <t>Responsabilidad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</si>
  <si>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</si>
  <si>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</si>
  <si>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</si>
  <si>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</si>
  <si>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</si>
  <si>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</si>
  <si>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</si>
  <si>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</si>
  <si>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</si>
  <si>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</si>
  <si>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</si>
  <si>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</si>
  <si>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 17 Aspectos de seguridad de la información de la gestión de continuidad de negocio</t>
  </si>
  <si>
    <t>A.17.1</t>
  </si>
  <si>
    <t>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</si>
  <si>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</si>
  <si>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</si>
  <si>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</si>
  <si>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</si>
  <si>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</si>
  <si>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</si>
  <si>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t>
  </si>
  <si>
    <t>Redundancias</t>
  </si>
  <si>
    <t>A.17.2.1</t>
  </si>
  <si>
    <t>Disponibilidad de instalaciones de procesamiento de información.</t>
  </si>
  <si>
    <t>A. 18 Cumplimiento</t>
  </si>
  <si>
    <t>A.18.1</t>
  </si>
  <si>
    <t>Cumplimiento de requisitos legales y contractuales</t>
  </si>
  <si>
    <t>A.18.1.1</t>
  </si>
  <si>
    <t>Identificación de la legislación aplicable y de los requisitos contractuales</t>
  </si>
  <si>
    <t>A.18.1.2</t>
  </si>
  <si>
    <t>Derechos de propiedad intelectual</t>
  </si>
  <si>
    <t>A.18.1.3</t>
  </si>
  <si>
    <t>Protección de registros</t>
  </si>
  <si>
    <t>A.18.1.4</t>
  </si>
  <si>
    <t>Privacidad y protección de datos personales</t>
  </si>
  <si>
    <t>A.18.1.5</t>
  </si>
  <si>
    <t>Reglamentación de controles criptográficos</t>
  </si>
  <si>
    <t>A.18.2</t>
  </si>
  <si>
    <t>Revisiones de seguridad de la información</t>
  </si>
  <si>
    <t>A.18.2.1</t>
  </si>
  <si>
    <t>Revisión independiente de la seguridad de la información</t>
  </si>
  <si>
    <t>A.18.2.2</t>
  </si>
  <si>
    <t>Cumplimiento con las políticas y normas de seguridad</t>
  </si>
  <si>
    <t>A.18.2.3</t>
  </si>
  <si>
    <t>Revisión del cumplimiento técnico</t>
  </si>
  <si>
    <t>Tomado de ISO/IEC 27001:2013 Anexo A</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</si>
  <si>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</si>
  <si>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</si>
  <si>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</si>
  <si>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</si>
  <si>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</si>
  <si>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</si>
  <si>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</si>
  <si>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</si>
  <si>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</si>
  <si>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</si>
  <si>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</si>
  <si>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</si>
  <si>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Ejemplo: 
 - La actividad se real iza 120 veces al año, la probabilidad de ocurrencia del riesgo es media.</t>
  </si>
  <si>
    <t>Tabla Criterios para definir el nivel de impacto</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</si>
  <si>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</si>
  <si>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</si>
  <si>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</si>
  <si>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</si>
  <si>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</si>
  <si>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</si>
  <si>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</si>
  <si>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</si>
  <si>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</si>
  <si>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</si>
  <si>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</si>
  <si>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</si>
  <si>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</si>
  <si>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</si>
  <si>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</si>
  <si>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Ejemplo: 
- La afectación económica se calcula en 500 SMLMV, el impacto del riesgo es mayor.</t>
  </si>
  <si>
    <t>Criterios de Impacto para Riesgos de Seguridad Digital</t>
  </si>
  <si>
    <t>Valor del Impacto</t>
  </si>
  <si>
    <t>Impacto (Consecuencias) Cuantitativo</t>
  </si>
  <si>
    <t>Impacto (Consecuencias) Cualitativo</t>
  </si>
  <si>
    <t>CATASTRÓFICO</t>
  </si>
  <si>
    <t>Afectación en un valor ≥ 50% de la población.</t>
  </si>
  <si>
    <t>Afectación muy grave de la integridad de la información debido al interés particular de los empleados y terceros.</t>
  </si>
  <si>
    <t>Afectación en un valor ≥ 50% del presupuesto anual de la entidad</t>
  </si>
  <si>
    <t>Afectación muy grave de la disponibilidad de la información debido al interés particular de los empleados y terceros.</t>
  </si>
  <si>
    <t>Afectación muy grave del medio ambiente que requiere  ≥ 3 años de recuperación.</t>
  </si>
  <si>
    <t>Afectación muy grave de la confidencialidad de la información debido al interés particular de los empleados y terceros.</t>
  </si>
  <si>
    <t>Interrupción de las operaciones de la Entidad por más de cinco 5 días</t>
  </si>
  <si>
    <t>MAYOR</t>
  </si>
  <si>
    <t>Afectación en un valor ≥ 20% e inferior al 50% de la población.</t>
  </si>
  <si>
    <t>Afectación grave de la integridad de la información debido al interés particular de los empleados y terceros.</t>
  </si>
  <si>
    <t>Afectación en un valor ≥ 20% e inferior al 50% del presupuesto de la entidad.</t>
  </si>
  <si>
    <t>Afectación grave de la disponibilidad de la información debido al interés particular de los empleados y terceros.</t>
  </si>
  <si>
    <t>Afectación importante del medio ambiente que requiere de 1 a 3 años de recuperación.</t>
  </si>
  <si>
    <t>Afectación grave de la confidencialidad de la información debido al interés particular de los empleados y terceros.</t>
  </si>
  <si>
    <t>Interrupción de las operaciones de la Entidad entre 2 y 4 días</t>
  </si>
  <si>
    <t>Afectación en un valor ≥ 10% y menor al 20% de la población.</t>
  </si>
  <si>
    <t>Afectación moderada de la integridad de la información debido al interés particular de los empleados y terceros.</t>
  </si>
  <si>
    <t>Afectación en un valor ≥ 10% y menor al 20% del presupuesto de seguridad de la información en la entidad.</t>
  </si>
  <si>
    <t>Afectación moderada de la disponibilidad de la información debido al interés particular de los empleados y terceros.</t>
  </si>
  <si>
    <t>Afectación leve del medio ambiente requiere de 3,1 a 1 año de recuperación.</t>
  </si>
  <si>
    <t>Afectación moderada de la confidencialidad de la información debido al interés particular de los empleados y terceros.</t>
  </si>
  <si>
    <t>Interrupción de las operaciones de la Entidad por un (1) día.</t>
  </si>
  <si>
    <t>MENOR</t>
  </si>
  <si>
    <t>Afectación en un valor ≥ 1% y menor al 10%de la población.</t>
  </si>
  <si>
    <t>Afectación leve de la integridad.</t>
  </si>
  <si>
    <t>Afectación en un valor ≥ 1% y menor al 10%del presupuesto de seguridad de la información en la entidad.</t>
  </si>
  <si>
    <t>Afectación leve de la disponibilidad.</t>
  </si>
  <si>
    <t>Afectación leve del medio ambiente requiere de 1 a 3 meses de recuperación.</t>
  </si>
  <si>
    <t>Afectación leve de la confidencialidad</t>
  </si>
  <si>
    <t>Interrupción de las operaciones de la Entidad hasta por 8 horas (1 jornada laboral)</t>
  </si>
  <si>
    <t>LEVE O INSIGNIFICANTE</t>
  </si>
  <si>
    <t>Afectación en un valor menor al 1% de la población.</t>
  </si>
  <si>
    <t>Sin afectación de la integridad.</t>
  </si>
  <si>
    <t>Afectación en un valor menor al 1% del presupuesto de seguridad de la información en la entidad.</t>
  </si>
  <si>
    <t>Sin afectación de la disponibilidad.</t>
  </si>
  <si>
    <t>No hay afectación medioambiental.</t>
  </si>
  <si>
    <t>Sin afectación de la confidencialidad</t>
  </si>
  <si>
    <t>No hay interrupción de las operaciones de la entidad</t>
  </si>
  <si>
    <t>PROBABILIDAD</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</si>
  <si>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</si>
  <si>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</si>
  <si>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</si>
  <si>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</si>
  <si>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</si>
  <si>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</si>
  <si>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</si>
  <si>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podría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</si>
  <si>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</si>
  <si>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</si>
  <si>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</si>
  <si>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</si>
  <si>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</si>
  <si>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</si>
  <si>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</si>
  <si>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</si>
  <si>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</si>
  <si>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</si>
  <si>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</si>
  <si>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</si>
  <si>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</si>
  <si>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</si>
  <si>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</si>
  <si>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t>*</t>
    </r>
    <r>
      <rPr>
        <b/>
        <sz val="12"/>
        <color theme="1"/>
        <rFont val="Arial Narrow"/>
        <family val="2"/>
      </rPr>
      <t>Atributos de</t>
    </r>
    <r>
      <rPr>
        <b/>
        <sz val="12"/>
        <color rgb="FFE46C0A"/>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</si>
  <si>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</si>
  <si>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</si>
  <si>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</si>
  <si>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</si>
  <si>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</si>
  <si>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</si>
  <si>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</si>
  <si>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</si>
  <si>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</si>
  <si>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46C0A"/>
        <rFont val="Arial Narrow"/>
        <family val="2"/>
      </rPr>
      <t>*Nota 1:</t>
    </r>
    <r>
      <rPr>
        <sz val="12"/>
        <color rgb="FF000000"/>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t>
    </r>
  </si>
  <si>
    <t>IMPACTO</t>
  </si>
  <si>
    <t>Insignificante(1)</t>
  </si>
  <si>
    <t>Menor(2)</t>
  </si>
  <si>
    <t>Moderado(3)</t>
  </si>
  <si>
    <t>Mayor(4)</t>
  </si>
  <si>
    <t>Catastrófico(5)</t>
  </si>
  <si>
    <t>Casi Seguro (5)</t>
  </si>
  <si>
    <t>Calificación 5</t>
  </si>
  <si>
    <t>Calificación 10</t>
  </si>
  <si>
    <t>Calificación 15</t>
  </si>
  <si>
    <t xml:space="preserve">Calificación 20 </t>
  </si>
  <si>
    <t xml:space="preserve">Calificación 25 </t>
  </si>
  <si>
    <t>Zona de riesgo alta</t>
  </si>
  <si>
    <t>Zona de riesgo extrema</t>
  </si>
  <si>
    <t>Probable (4)</t>
  </si>
  <si>
    <t>Calificación 4</t>
  </si>
  <si>
    <t>Calificación 8</t>
  </si>
  <si>
    <t>Calificación 12</t>
  </si>
  <si>
    <t>Calificación 16</t>
  </si>
  <si>
    <t>Calificación 20</t>
  </si>
  <si>
    <t>Zona de riesgo moderada</t>
  </si>
  <si>
    <t>Posible (3)</t>
  </si>
  <si>
    <t>Calificación 3</t>
  </si>
  <si>
    <t>Calificación 6</t>
  </si>
  <si>
    <t>Calificación 9</t>
  </si>
  <si>
    <t>Zona de riesgo baja</t>
  </si>
  <si>
    <t>Improbable(2)</t>
  </si>
  <si>
    <t>Calificación 2</t>
  </si>
  <si>
    <t>Rara vez (1)</t>
  </si>
  <si>
    <t>Calificación1</t>
  </si>
  <si>
    <t>CLASIFICACIÓN DE LOS RIESGOS</t>
  </si>
  <si>
    <t>Ejecucion y Administracion de procesos</t>
  </si>
  <si>
    <t>Pérdidas derivadas de errores en la ejecución y administración de procesos.</t>
  </si>
  <si>
    <t>Pérdida derivada de actos de fraude por personas ajenas a la organización (no participa personal de la entidad).</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</si>
  <si>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</si>
  <si>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Fallas Tecnologicas</t>
  </si>
  <si>
    <t>Errores en hardware, software, telecomunicaciones, interrupción de servicios básicos.</t>
  </si>
  <si>
    <t>Pérdidas que surgen de acciones contrarias a las leyes o acuerdos de empleo, salud o seguridad, del pago de demandas por daños personales o de discriminación.</t>
  </si>
  <si>
    <t>Usuarios, productos y practicas, organizacionales</t>
  </si>
  <si>
    <t>Fallas negligentes o involuntarias de las obligaciones frente a los usuarios y que impiden satisfacer una obligación profesional frente a éstos.</t>
  </si>
  <si>
    <t>Daños Activos Fisicos / eventos externos</t>
  </si>
  <si>
    <t>Pérdida por daños o extravíos de los activos fijos por desastres naturales u otros riesgos/eventos externos como atentados, vandalismo, orden público.</t>
  </si>
  <si>
    <t>Son todos los relacionados con la posibilidad de que por acción u omisión, mediante el uso indebido del poder, de los recursos o la información, se lesionen los Intereses de una entidad y en consecuencia del Estado, para la obtención de un beneficio particular.</t>
  </si>
  <si>
    <t>Son todos los relacionados con la 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</si>
  <si>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EJEMPLOS DE TIPOS DE CONTROLES</t>
  </si>
  <si>
    <t>CONTROLES DE GESTIÓN</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</si>
  <si>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</si>
  <si>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</si>
  <si>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</si>
  <si>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</si>
  <si>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</si>
  <si>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</si>
  <si>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</si>
  <si>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</si>
  <si>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CONTROLES OPERATIVOS</t>
  </si>
  <si>
    <t>Conciliaciones</t>
  </si>
  <si>
    <t>Consecutivos</t>
  </si>
  <si>
    <t>Verificación de firmas</t>
  </si>
  <si>
    <t>Listas de chequeo</t>
  </si>
  <si>
    <t>Registro controlado</t>
  </si>
  <si>
    <t>Segregación de funciones</t>
  </si>
  <si>
    <t>Niveles de autorización</t>
  </si>
  <si>
    <t>Custodia apropiada</t>
  </si>
  <si>
    <t>Procedimientos formales aplicados</t>
  </si>
  <si>
    <t>Seguridad física</t>
  </si>
  <si>
    <t>Contingencias y respaldo</t>
  </si>
  <si>
    <t>Personal capacitado</t>
  </si>
  <si>
    <t>Aseguramiento y calidad</t>
  </si>
  <si>
    <t>CONTROLES LEGALES</t>
  </si>
  <si>
    <t>Normas claras y aplicadas</t>
  </si>
  <si>
    <t>Control de términos</t>
  </si>
  <si>
    <t>ZONA DE RIESGOS</t>
  </si>
  <si>
    <t>OPCIONES DE MANEJO DEL RIESGO</t>
  </si>
  <si>
    <t>ACEPTAR</t>
  </si>
  <si>
    <t>El responsable del riesgo puede aceptar las posibles consecuencias, si éstas no afectan el logro de los objetivos del proceso y elabora planes de contingencia para su manejo.</t>
  </si>
  <si>
    <t xml:space="preserve">Tomar acciones para disminuir la probabilidad y el impacto a través de la formulación de Planes de Mejoramiento de tipo preventivo o correctivo y el fortalecimiento o implementación de controles o la inclusión de acciones en los Planes de Acción. </t>
  </si>
  <si>
    <t>EVITAR</t>
  </si>
  <si>
    <t xml:space="preserve">Tomar las acciones encaminadas a prevenir su materialización, a través de la formulación de Planes de Mejoramiento de tipo preventivo o la inclusión de acciones en los Planes de acción. </t>
  </si>
  <si>
    <t>Se establecerán acciones a corto plazo acciones que reducen el efecto a través del traspaso de las pérdidas a otras organizaciones.</t>
  </si>
  <si>
    <t>Se ha socializado a la alta dirección a través de la herramienta PowerBI</t>
  </si>
  <si>
    <t>https://www.dadep.gov.co/transparencia/sistema-integrado-de-gestion/comite-institucional-gestion-y-desempeno/acta-001-del-18-febrero-2021
https://www.dadep.gov.co/sites/default/files/sig/acta_comite_institucional_de_gestion_y_desempeno_-_cigd-_sesion_ordinaria_1_de_2022.pdf</t>
  </si>
  <si>
    <t>https://www.dadep.gov.co/sites/default/files/sig/acta_comite_institucional_de_gestion_y_desempeno_-_cigd-_sesion_ordinaria_1_de_2022.pdf</t>
  </si>
  <si>
    <t>https://app.powerbi.com/view?r=eyJrIjoiYzQzMjcxNDQtNDllNC00ZDM0LTkzOGEtMGYxNWNlZjZkYjI5IiwidCI6ImQxMTE1ODBiLWI1ZjgtNDFkYS1hOTg3LTMzYmY0NDAyZTE0NSJ9&amp;pageName=ReportSection
https://www.dadep.gov.co/sites/default/files/sig/acta_comite_institucional_de_gestion_y_desempeno_-_cigd-_sesion_ordinaria_1_de_2022.pdf</t>
  </si>
  <si>
    <t>https://www.dadep.gov.co/transparencia/planeacion/otros-planes/plan-estrategico-comunicaciones-0</t>
  </si>
  <si>
    <t>Matriz de seguimiento y actas de recibo
https://dadepbta.sharepoint.com/sites/OficinaAsesoradePlaneacin/_layouts/15/guestaccess.aspx?guestaccesstoken=%2BSbbrxnn2fKAPKfh4oYMWlR61oZ%2BN3MEdH8CBnvXkmw%3D&amp;folderid=2_052d8883459694f9e86733311db008ff4&amp;rev=1&amp;e=dhViT6</t>
  </si>
  <si>
    <t>Informe mensual de los Backup realizados.
https://dadepbta.sharepoint.com/sites/OficinaAsesoradePlaneacin/_layouts/15/guestaccess.aspx?guestaccesstoken=aKvBYDA%2FGQORZPvmb7aINEWjDG4sb%2FvQqFV9YKLR9ws%3D&amp;folderid=2_006ef545225eb4e4288ff47c46145a804&amp;rev=1&amp;e=gxhw12</t>
  </si>
  <si>
    <t>Contrato
https://dadepbta.sharepoint.com/sites/OficinaAsesoradePlaneacin/_layouts/15/guestaccess.aspx?guestaccesstoken=QA6eLRo%2BoRcvYWxvdZ%2FnVDNT%2BHZ0zD7ma49RwZ9SZts%3D&amp;folderid=2_04b08a395af0442fd997a8194af8c2fea&amp;rev=1&amp;e=TVeAWF</t>
  </si>
  <si>
    <t xml:space="preserve"> Informe mensual de los Backup realizados.
https://dadepbta.sharepoint.com/sites/OficinaAsesoradePlaneacin/_layouts/15/guestaccess.aspx?guestaccesstoken=aKvBYDA%2FGQORZPvmb7aINEWjDG4sb%2FvQqFV9YKLR9ws%3D&amp;folderid=2_006ef545225eb4e4288ff47c46145a804&amp;rev=1&amp;e=LqAwM1</t>
  </si>
  <si>
    <t xml:space="preserve"> Casos modificación fus
https://dadepbta.sharepoint.com/sites/OficinaAsesoradePlaneacin/_layouts/15/guestaccess.aspx?guestaccesstoken=lZVwSi96omFGFt0TGiWZTk6OD0k10ceDd7dG3RNMlug%3D&amp;docid=2_081254d99c47a443aabc48080b807e705&amp;rev=1&amp;e=CU0Sc6</t>
  </si>
  <si>
    <t>Matrices de seguimiento visitas
https://dadepbta.sharepoint.com/sites/OficinaAsesoradePlaneacin/_layouts/15/guestaccess.aspx?guestaccesstoken=OmAZnC0uce%2FrvbzzPB7vSiuzhs0fka30f1dLrKNsl6E%3D&amp;folderid=2_00a9162f01a374dd5987bb76cc2fa5cf9&amp;rev=1&amp;e=vXO2kz</t>
  </si>
  <si>
    <t>Documentos EdEP
https://dadepbta.sharepoint.com/sites/OficinaAsesoradePlaneacin/_layouts/15/guestaccess.aspx?guestaccesstoken=OmAZnC0uce%2FrvbzzPB7vSiuzhs0fka30f1dLrKNsl6E%3D&amp;folderid=2_00a9162f01a374dd5987bb76cc2fa5cf9&amp;rev=1&amp;e=vXO2kz</t>
  </si>
  <si>
    <r>
      <rPr>
        <sz val="10"/>
        <rFont val="Museo Sans 500"/>
        <family val="3"/>
      </rPr>
      <t>Oficios - Oferta Bienes Fiscales Disponibles De Propiedad Del Distrito</t>
    </r>
    <r>
      <rPr>
        <sz val="10"/>
        <rFont val="Museo Sans 500"/>
        <family val="3"/>
      </rPr>
      <t xml:space="preserve">
https://dadepbta.sharepoint.com/sites/OficinaAsesoradePlaneacin/_layouts/15/guestaccess.aspx?guestaccesstoken=Hz5k7G%2F0b2nmOWCF%2FFfYyy%2F2%2BubqY8d7fRhAfgnhQrE%3D&amp;folderid=2_02c94094611ed46e68801f9c88c279518&amp;rev=1&amp;e=ffKur4</t>
    </r>
  </si>
  <si>
    <t>Informe De Seguimiento Supervisión
https://dadepbta.sharepoint.com/sites/OficinaAsesoradePlaneacin/_layouts/15/guestaccess.aspx?guestaccesstoken=s1OKtD%2BjaIeNBwFOpzwjH%2Bgdiqf8UZMmZk6K61XQyjk%3D&amp;docid=2_0b7a8dc900bfe428e810a7fa77cf448d8&amp;rev=1&amp;e=UxcmPA</t>
  </si>
  <si>
    <t>Informe Ejecutivo Consolidado Enero A Abril 2022  
https://dadepbta.sharepoint.com/sites/OficinaAsesoradePlaneacin/_layouts/15/guestaccess.aspx?guestaccesstoken=00AK5Icgo2ApGXumtZRXub1kNDeUmQC%2B66ViMQ%2FhLz4%3D&amp;docid=2_010e3ed776e8846dfa1f34666d3254079&amp;rev=1&amp;e=VfCSbA</t>
  </si>
  <si>
    <t>36. Bloqueados 2022
https://dadepbta.sharepoint.com/sites/OficinaAsesoradePlaneacin/_layouts/15/guestaccess.aspx?guestaccesstoken=0N9i%2BULlZ60KLIGDr3XZ2rWFeYk1ek8%2Bo6bEnCvql0I%3D&amp;docid=2_0809d1c936b634ae485a79d3fa6c95ccb&amp;rev=1&amp;e=vAZdNM</t>
  </si>
  <si>
    <t xml:space="preserve"> Informe seguimiento
https://dadepbta.sharepoint.com/sites/OficinaAsesoradePlaneacin/_layouts/15/guestaccess.aspx?guestaccesstoken=nTW4pJlfvskqByP60BK33V38oxyid4lTkwpuDQdKkjY%3D&amp;docid=2_008fd935afd4d4393978df271e706bcca&amp;rev=1&amp;e=zIthIC</t>
  </si>
  <si>
    <t>Informes de pruebas
https://dadepbta.sharepoint.com/sites/OficinaAsesoradePlaneacin/_layouts/15/guestaccess.aspx?guestaccesstoken=GrzKaTfodn42jT7B%2F4IneRl%2BDjRF%2B1sv%2F2xWHVDkSfQ%3D&amp;folderid=2_042df72568f5344d5b21ab3f644538ad8&amp;rev=1&amp;e=dRBAa7</t>
  </si>
  <si>
    <t>Informes
https://dadepbta.sharepoint.com/sites/OficinaAsesoradePlaneacin/_layouts/15/guestaccess.aspx?guestaccesstoken=MkbjSXAdeLj7COUzZfv%2FmUVaVY1zSgMdYefq6hwDU7U%3D&amp;folderid=2_0dedb8c9083de454d9d207bfef7f79cac&amp;rev=1&amp;e=mFDWqP</t>
  </si>
  <si>
    <t>Contrato 
https://dadepbta.sharepoint.com/sites/OficinaAsesoradePlaneacin/_layouts/15/guestaccess.aspx?guestaccesstoken=QA6eLRo%2BoRcvYWxvdZ%2FnVDNT%2BHZ0zD7ma49RwZ9SZts%3D&amp;folderid=2_04b08a395af0442fd997a8194af8c2fea&amp;rev=1&amp;e=xijSk5</t>
  </si>
  <si>
    <t xml:space="preserve"> Contrato
https://dadepbta.sharepoint.com/sites/OficinaAsesoradePlaneacin/_layouts/15/guestaccess.aspx?guestaccesstoken=G%2FvFo3xkPYDApxIuc5%2BZ8qQFxYUv9Hw9wSnySRsxAfk%3D&amp;folderid=2_0990e7d5d07744da5808ed7334f208436&amp;rev=1&amp;e=KfMUhE</t>
  </si>
  <si>
    <t>Convocatoria a mesa de seguimiento PAA, Documento soporte de la mesa de trabajo. 
https://dadepbta.sharepoint.com/sites/OficinaAsesoradePlaneacin/_layouts/15/guestaccess.aspx?guestaccesstoken=onsystaXKqkAFEYmRlYWcMxleolUyBmP4ANSDw9znTU%3D&amp;folderid=2_03c5d0df6e39b4fcc8bf6cec944edf18b&amp;rev=1&amp;e=c6vJxw</t>
  </si>
  <si>
    <t>Link procesos de SECOP II.
Modelo Estudio Previo con base en el cual se revisan los contenidos, donde denbe constar la Manifestacion de la Necesidad.
https://dadepbta.sharepoint.com/sites/OficinaAsesoradePlaneacin/_layouts/15/guestaccess.aspx?guestaccesstoken=qlK5ztAKC2C1kq8KiwKN%2FZfqC%2F5ClXYEJ6qJJuxVKM0%3D&amp;folderid=2_076f3086599e5428581acd7194651508b&amp;rev=1&amp;e=jixlIY</t>
  </si>
  <si>
    <t>Actas del comité interno de conciliación del DADEP - Abril 2022
https://dadepbta.sharepoint.com/sites/OficinaAsesoradePlaneacin/_layouts/15/guestaccess.aspx?guestaccesstoken=c6KiSujxopMhdXFS73dBYr0mzIRAzDt2E8ol0QcG9do%3D&amp;docid=2_0cf60cf0bd06e48fbaf8f089bd292f0d6&amp;rev=1&amp;e=CMHQfl</t>
  </si>
  <si>
    <t>TRASLADO 1 - TRASLADO 387
https://dadepbta.sharepoint.com/sites/OficinaAsesoradePlaneacin/_layouts/15/guestaccess.aspx?guestaccesstoken=5OLAvrKBnqbXdozlMlYgJJqd6%2FBV2jpBU58B05fe4%2Bs%3D&amp;folderid=2_0435ecdaf2071456f90fa2844fe8fe864&amp;rev=1&amp;e=FtqttN</t>
  </si>
  <si>
    <t xml:space="preserve">La OCI  ha socializado la aplicación y compromiso de los instrumentos de auditoría en reuniones internas.
Se ha ejecutado de conformidad  el plan de auditorias para la vigencia 2022 y se ha efectuado seguimiento al plan de mejoramiento institucional,  con las observaciones provenientes de las Auditorias.
Se han venido actualizando los procesos y procedimientos de Auditoria bajo las Normas Internacionales de Auditoría.
Se  realiza de manera permanente el seguimiento a la entrega de informes periódicos y  se publican  en la página web.
Se ha ejecutado de conformidad  el plan de auditorias para la vigencia del 2021 y se ha alimentado el MAP con las observaciones provenientes de las Auditorias, de igual manera de han publicado </t>
  </si>
  <si>
    <t>Se ha dado cumplimiento a la suscripción de la carta de compromiso cada vez que se requiere debidamente  firmada por parte de los auditores, que evidencia la lectura y estricto cumplimiento de los instrumentos de auditoría interna, y se mantiene el debido cuidado y custodia de evidencias en la correspondiente carpeta digital en control priv , adicionalmente se aplican mecanismos de seguridad de la información como buck up. 
En cada una de las reuniones internas de trabajo, se exponen temas de Gerencia de Riesgo, Seguridad de la Información, Protección de datos, custodia y manejo de evidencias, con el fin de fortalecer los conocimientos y habilidades en el tema.</t>
  </si>
  <si>
    <t xml:space="preserve">No aplica para este periodo, sin embargo, en el transcurso de la Vigencia se han realizado un total de 387 traslados de elementos ya que las Subdirecciones realizaron ajustes en los puestos de trabajo. Se pueden verificar en el Aplicativo SAI.
</t>
  </si>
  <si>
    <t>No aplica para este periodo, sin embargo, se han venido aplicando todos los protocolos de seguridad que incluye la revisión de bolsos, reporte de ingreso y salida de elementos, envío de autorizaciones para salidas de elementos del DADEP.</t>
  </si>
  <si>
    <t xml:space="preserve">
Muestras de correos de autorizaciones de salida de elementos, copia de minutas de Vigilancia.</t>
  </si>
  <si>
    <t xml:space="preserve">TRASLADO 1 - TRASLADO 387
AUTORIZACIÓN SALIDA DE ELEMENTOS ENERO - FEBRERO - MARZO -ABRIL
MINUTA DE VIGILANCIA ENERO -FEBRERO- MARZO - ABRIL
</t>
  </si>
  <si>
    <t xml:space="preserve">
https://dadepbta.sharepoint.com/sites/OficinaAsesoradePlaneacin/_layouts/15/guestaccess.aspx?guestaccesstoken=5OLAvrKBnqbXdozlMlYgJJqd6%2FBV2jpBU58B05fe4%2Bs%3D&amp;folderid=2_0435ecdaf2071456f90fa2844fe8fe864&amp;rev=1&amp;e=FtqttN</t>
  </si>
  <si>
    <t>|</t>
  </si>
  <si>
    <t>Ausencia de una base de datos alterna que permita mantener soportada la información.</t>
  </si>
  <si>
    <t>Incluir la información en una base de datos alterna al regimovil incluyéndola en la carpeta pública del DADEP</t>
  </si>
  <si>
    <t>URL de la página
 \\172.26.1.6\observatorio y política\2022\4_GESTION_POLITICA\2_Informes y Presentaciones</t>
  </si>
  <si>
    <t>Informe de avance cuatrimestral - Diagnóstico Predial</t>
  </si>
  <si>
    <t>No aplica para este periodo, sin embargo, se realizó proyección y solicitud de creación de documentos asociados a la EdEP</t>
  </si>
  <si>
    <t>No aplica para este periodo, sin embargo, se realizó oficios a entidades distritales</t>
  </si>
  <si>
    <t xml:space="preserve">6. Se realiza un informe al mes con todas las copias realizadas a la infraestructura tecnológica.                        </t>
  </si>
  <si>
    <t>Casos modificación fus</t>
  </si>
  <si>
    <t>Estudios previos y ficha técnica del proceso contractual</t>
  </si>
  <si>
    <t>Estudios previos y ficha técnica del proceso contractual
https://dadepbta.sharepoint.com/sites/OficinaAsesoradePlaneacin/_layouts/15/guestaccess.aspx?guestaccesstoken=sXloEXeFsZ%2BUXvVNVeKJepSlSG%2Btv9TVu6X6IKcEvoI%3D&amp;folderid=2_098b8b8c081bc4ebf9e733b4da6f874b9&amp;rev=1&amp;e=Nyuhvc</t>
  </si>
  <si>
    <t>Se realiza monitoreo del canal y reportes de los incidentes con el proveedor de Internet.</t>
  </si>
  <si>
    <t>Informes ejecutivos procesos judiciales - Abril 2022
https://dadepbta.sharepoint.com/sites/OficinaAsesoradePlaneacin/_layouts/15/guestaccess.aspx?guestaccesstoken=s0VQ0hk7BOgIesaOf1pmjaddea4bdxJk%2B9KCefnh3aw%3D&amp;docid=2_06043ed290e6c42d6b00f61b871e15646&amp;rev=1&amp;e=lZ9oF8</t>
  </si>
  <si>
    <t xml:space="preserve">No aplica para este periodo, sin embargo, se llevó a cabo dos reuniones de seguimiento del PAA, con los referentes de contratación de las áreas. </t>
  </si>
  <si>
    <t xml:space="preserve">No aplica para este periodo, sin embargo, se realizó la distribución en los profesionales del grupo de contratación de la OAJ la revisión, actualización y creación de Lista de chequeo por proceso de selección. </t>
  </si>
  <si>
    <t xml:space="preserve">Distribución de creación de listas de chequeo por proceso </t>
  </si>
  <si>
    <t>Asignación de tareas de elaboración de listas de chequeo por proceso. 
https://dadepbta.sharepoint.com/sites/OficinaAsesoradePlaneacin/_layouts/15/guestaccess.aspx?guestaccesstoken=gcvqqPl3rROwd4bt5SJlM6k7LTcWmGc4gFYdG0x5Yyk%3D&amp;folderid=2_053cd811333604b1ea68097bcdbec20aa&amp;rev=1&amp;e=rzCRvq</t>
  </si>
  <si>
    <t xml:space="preserve">Los Abogados de la OAJ a cargo de cada proceso de Selección  hacen  una revisión y  control de legalidad de los diferentes documentos precontractuales, entre los cuales se verifica la adecuada justificación dela necesidad de cada proceso de Selección.  </t>
  </si>
  <si>
    <t>Carpetas contractuales físicas ubicadas en el archivo de la entidad o electrónica en SECOP  II se puede revisar en la plataforma Transaccional SECOP II, el flujo de aprobación de los profesionales y puntos de control que evidencia la revisión del proceso https://www.secop.gov.co/CO1BusinessLine/Tendering/BuyerDossierWorkspace/Index</t>
  </si>
  <si>
    <t xml:space="preserve">No aplica para este periodo, sin embargo, se revisaron periódicamente las listas de chequeo para la actualización del caso, la última versión de la lista de chequeo de contratación directa de persona natural tiene vigencia desde octubre 2021, así mismo se distribuyo a los profesionales del grupo de contratación de la OAJ, la elaboración de listas de chequeo por proceso de selección. </t>
  </si>
  <si>
    <t>Correo de asignación de  tareas para elaboración de listas de chequeo por procesos,
127-forgr-32. Lista de chequeo contratación directa persona natural.pdf</t>
  </si>
  <si>
    <t>Asignación de tarea de actualización.
127-forgr-32. Lista de chequeo contratación directa persona natural.pdf
https://dadepbta.sharepoint.com/sites/OficinaAsesoradePlaneacin/_layouts/15/guestaccess.aspx?guestaccesstoken=gcvqqPl3rROwd4bt5SJlM6k7LTcWmGc4gFYdG0x5Yyk%3D&amp;folderid=2_053cd811333604b1ea68097bcdbec20aa&amp;rev=1&amp;e=rzCRvq</t>
  </si>
  <si>
    <t>No aplica para este periodo, sin embargo, se realizó una Jornada de socialización del manual de contratación de la entidad por parte de la Líder de Contratación de la OAJ.</t>
  </si>
  <si>
    <t>Convocatoria, listado de asistencia y presentación del manual de Contratación del DADEP.</t>
  </si>
  <si>
    <t>Soporte socialización manual de contratación 
https://dadepbta.sharepoint.com/sites/OficinaAsesoradePlaneacin/_layouts/15/guestaccess.aspx?guestaccesstoken=eWcyeBObNd4WjWlSvQedo0eKmCOdZ2Q2CU%2Fjtjhw3Js%3D&amp;folderid=2_000cb8ec2362244efaf02bf6ac4f60bb5&amp;rev=1&amp;e=ir5Onh</t>
  </si>
  <si>
    <t>Soporte socialización manual de contrataciòn
https://dadepbta.sharepoint.com/sites/OficinaAsesoradePlaneacin/_layouts/15/guestaccess.aspx?guestaccesstoken=eWcyeBObNd4WjWlSvQedo0eKmCOdZ2Q2CU%2Fjtjhw3Js%3D&amp;folderid=2_000cb8ec2362244efaf02bf6ac4f60bb5&amp;rev=1&amp;e=ir5Onh</t>
  </si>
  <si>
    <t>No aplica para este periodo, sin embargo, en el marco del Comité de Conciliación fueron estudiadas las solicitudes de conciliación allegadas a la entidad durante el primer trimestre de la vigencia.</t>
  </si>
  <si>
    <t xml:space="preserve">No aplica para este periodo, sin embargo, con ayuda de la oficina de comunicaciones, se publico en medios masivos de la entidad (Intranet), el reporte de la gestión ambiental, invitando a los colaboradores a participar en las diferentes  campañas </t>
  </si>
  <si>
    <t>Noticia: Separación adecuada de recursos en la fuente, el reto ambiental del Dadep en el 2022</t>
  </si>
  <si>
    <t>Se tiene prevista la publicación de una pieza por semestre</t>
  </si>
  <si>
    <t>No aplica para este periodo, sin embargo, se efectuaron conciliaciones a los diferentes rubros del Estado Financiero</t>
  </si>
  <si>
    <t>1, Conciliaciones Operaciones De Enlace (SDH)
2 Conciliación Almacén (Intangibles - bienes Muebles)
3,Conciliación Bienes Inmuebles</t>
  </si>
  <si>
    <t>No aplica para este periodo, sin embargo, se enviaron las solicitudes de actualización de usuarios y roles por medio de oficio con  aprobación del la subdirectora de  SAF</t>
  </si>
  <si>
    <t xml:space="preserve">No aplica para este periodo, sin embargo, se realizó la gestión Documental informó al grupo de contratistas que apoyan el desarrollo de las actividades de archivo, sobre el adecuado uso de los elementos de protección para el manejo de la información, y se les hace entrega mensual de estos elementos. </t>
  </si>
  <si>
    <t xml:space="preserve">Archivo Excel </t>
  </si>
  <si>
    <t xml:space="preserve">No aplica para este periodo, sin embargo, se realizó capacitación para los nuevos servidores que ingresaron en periodo de prueba / se mantiene la publicación de los manuales de funciones vigentes en la pagina web </t>
  </si>
  <si>
    <t xml:space="preserve">No aplica para este periodo, sin embargo, se continua focalizando a través de correo electrónico o agenda la información de interés para las actividades de Bienestar y  Capacitación, se destaca las actividades realizadas para la interiorización del código de integridad y los programas de promoción y prevención ejecutados en la semana de la SST </t>
  </si>
  <si>
    <t>Las carpetas físicas de Bienestar , capacitación y SG-SST 2022  y las carpetas digitales se encuentran en la carpeta pública de talento humano</t>
  </si>
  <si>
    <t xml:space="preserve">No aplica para este periodo, sin embargo, se realizaron campañas para el retorno seguro, se capacitó al personal que ingreso a la planta de la Entidad , sobre los aspectos relevantes del SG-SST y se ejecuto la semana de la SST </t>
  </si>
  <si>
    <t>Las carpetas físicas de  SG-SST 2022  y las carpetas digitales se encuentran en la carpeta pública de talento humano</t>
  </si>
  <si>
    <t xml:space="preserve">No aplica para este periodo, sin embargo, se revisó la nómina mensualmente por parte del profesional contratista realizando un comparativo en Excel para tener un mejor control de lo pagado. </t>
  </si>
  <si>
    <t>Las carpetas físicas  quedan en custodia en el área de talento humano y las carpetas digitales se encuentran en la carpeta pública de talento humano</t>
  </si>
  <si>
    <t>Archivo Excel: Revisión Nómina
Carpeta digital: NÓMINA (MES QUE CORRESPONDE) 
Carpeta digital: NOVEDADES (MES QUE CORRESPONDE)</t>
  </si>
  <si>
    <t>Se realizó actualización del mapa de riesgos generándose la primera versión el 01-01-2022 y la segunda versión el 30-04-2022 donde se incluyo los riesgos de tramites, igualmente se actualizaron los documentos requeridos en el sistema de gestión de la entidad</t>
  </si>
  <si>
    <t>Mapas de riegos 2022
Documentos del Sistema de Gestión - VISOR</t>
  </si>
  <si>
    <t>Se socializa a través de la página WEB de la entidad, el monitoreo lo efectúa la Oficina Asesora de Planeación y el seguimiento y publicación la Oficina de Control Interno</t>
  </si>
  <si>
    <t>Se maneja la información principal del proceso en SharePoint, generando Backus automatizo de la información</t>
  </si>
  <si>
    <t>SharePoint</t>
  </si>
  <si>
    <t>Carpetas de los contratistas y hojas de vida de los funcionarios de planta, archivo físico de la OCI y actas de reuniones debidamente firmadas.</t>
  </si>
  <si>
    <t>Carpetas contractuales, Hojas de vida y archivo físico.</t>
  </si>
  <si>
    <t>La OCI ha Socializado de manera permanente tanto al interior de la Oficina con sus funcionarios como en los diferentes Comités de Coordinación del Control Interno los lineamientos establecidos en la Guía de Auditoría basada en riesgos de la Función Pública. De igual manera como actividad inicial del año se revisaron cada uno de los formatos y herramientas de auditoría, lo cual fue socializado en reunión interna de trabajo.</t>
  </si>
  <si>
    <t xml:space="preserve">Control Priv, reporte de información a la SAF.
Actas de reunión
Control Priv
Archivo físico de la OCI
</t>
  </si>
  <si>
    <t>Control Priv, reporte de información a la SAF.
Actas de reunión
Control Priv
Archivo físico de la OCI</t>
  </si>
  <si>
    <t>Se ha socializado los seguimientos de los planes institucionales la página WEB de la entidad, en las reuniones de monitoreo y seguimiento y en el 1° Comité Institucional de Gestión y Desempeño a la alta dirección.</t>
  </si>
  <si>
    <t xml:space="preserve">             SEGUIMIENTO  OCI PRIMER CUATRIMESTRE (1 DE ENERO AL 3O DE ABRIL DE 2022)</t>
  </si>
  <si>
    <t>https://www.dadep.gov.co/transparencia/planeacion/plan-anticorrupcion</t>
  </si>
  <si>
    <t>https://www.dadep.gov.co/transparencia/control/plan_anual_auditoria</t>
  </si>
  <si>
    <t>La oficina de Control Interno verificó que durante el período evaluado no se realizaron actividades encaminadas a divulgar y/o socializar el Código de integridad y la Política de protección de datos personales.</t>
  </si>
  <si>
    <t>Durante el período evaluado no se realizaron actividades de revisión y/o actualización  del documento de los requisitos para la presentación de participantes en concursos y ponencias cuando se va a realizar el evento ni se crearon los lineamientos mínimos para la selección de participantes en concursos y ponencias de los eventos del Grupo de Estudios sobre Espacio Público.</t>
  </si>
  <si>
    <t>Durante el período objeto de evaluación no se actualizaron los roles y perfiles del SIDEP 2.0, se espera en el próximo seguimiento se hayan adelantado las actividades programadas para el primer semestre 2022.</t>
  </si>
  <si>
    <t>Se verificó el cumplimiento para el cuatrimestre de la elaboración de la matriz de seguimiento de las actas de entrega o recibo de las zonas de sesión.</t>
  </si>
  <si>
    <t>El área encargada realizó las actividades de supervisión por medio del seguimiento al cumplimiento de las obligaciones contractuales.</t>
  </si>
  <si>
    <t xml:space="preserve">Documentos de seguimiento y supervisión </t>
  </si>
  <si>
    <t>Durante el período evaluado no se socializó  la guía de administración de bienes de uso Público y bienes fiscales del Nivel Central a las partes interesadas.</t>
  </si>
  <si>
    <t>La Oficina de control interno no evidencia en el período objeto de evaluación,  la realización de actividades tendientes a socializar el código de integridad a los funcionarios y contratistas.</t>
  </si>
  <si>
    <t>La Oficina de Control Interno llama la atención sobre la observación de la Oficina de Planeación, respecto a que durante este periodo de análisis, no se adelantó la gestión contractual  a través del SECOP II.</t>
  </si>
  <si>
    <t>Según el monitoreo realizado por la Oficina de Planeación, en el período evaluado no se llevo a cabo ninguna socialización del Plan anticorrupción, la Oficina de Control Interno considera prioritario  que toda la entidad tenga conocimiento del plan anticorrupción.</t>
  </si>
  <si>
    <t>Según el monitoreo realizado por la Oficina de Planeación, durante el período evaluado se socializaron los formatos para el control, seguimiento y préstamo de los expedientes establecidos en el Sistema de Gestión del DADEP.</t>
  </si>
  <si>
    <t>De acuerdo al monitoreo  a la aplicación de requisitos para posesión de cargo, se verificó que el área encargada viene aplicando  la lista de chequeo de verificación de requisitos.</t>
  </si>
  <si>
    <t>Durante el período evaluado se realizó el  seguimiento del cumplimiento del Código de Integridad de la institución y  se llevó a cabo su socialización.</t>
  </si>
  <si>
    <t xml:space="preserve">Pagina WEB , transparencia </t>
  </si>
  <si>
    <t>2. Ejecutar el plan de auditorias para la vigencia del 2020.</t>
  </si>
  <si>
    <t>3. Alimentar las observaciones provenientes de las Auditorias en el MAP</t>
  </si>
  <si>
    <t>4. Actualizar los procesos y procedimientos de Auditoria bajo las Normas Internacionales de Auditoría.</t>
  </si>
  <si>
    <t>5. Realizar seguimiento a la entrega de informes periódicos.</t>
  </si>
  <si>
    <t>6. Publicar los planes de mejora e informes en la página web.</t>
  </si>
  <si>
    <t>Página de transparencia en la WEB</t>
  </si>
  <si>
    <t xml:space="preserve">Revisar </t>
  </si>
  <si>
    <t>https://www.dadep.gov.co/transparencia/planeacion/plan-anticorrupcion
https://www.dadep.gov.co/transparencia/control/plan_anual_auditoria
https://www.dadep.gov.co/transparencia/planeacion/politicas/politica-proteccion-datos-personales
https://www.dadep.gov.co/sites/default/files/planeacion/127-pppgr-02.pdf</t>
  </si>
  <si>
    <t>Acta de participación y acta de selección.
\\172.26.1.6\PUB\RIESGOS 2022\1er Cuatrimestre\Administración y Gestión del Observatorio y la Política de Espacio Público de Bogotá\RIESGO No 14
https://dadepbta.sharepoint.com/sites/OficinaAsesoradePlaneacin/_layouts/15/guestaccess.aspx?guestaccesstoken=l%2BXl7nCK0V5NhZZ2bGf646rtvUFjgNdZ9YtK1Rnp4vo%3D&amp;folderid=2_07d7db6c0cc2f4a73bf8d2ef4f047b5cf&amp;rev=1&amp;e=y0i79Q</t>
  </si>
  <si>
    <t>No aplica para el reporte de este periodo, sin embargo,  se cuenta con la divulgacion y/o socialización a través de la página WEB de la entidad el Código de integridad y la Política de protección de datos personales.</t>
  </si>
  <si>
    <t>No aplica para el reporte de este periodo, sin embargo, se realizó la evaluación para la Gala de premiación de la II Bienal de espacio Público, conjuntamente con la Sociedad Colombiana de Arquitectos.</t>
  </si>
  <si>
    <t>Correos electronicos enviados
\\172.26.1.6\pub\RIESGOS 2022\1er Cuatrimestre\Inventario General del Espacio Público y Bienes Fiscales\RIESGO 20</t>
  </si>
  <si>
    <t>Matriz de seguimiento y actas de recibo
\\172.26.1.6\pub\RIESGOS 2022\1er Cuatrimestre\Inventario General del Espacio Público y Bienes Fiscales\RIESGO 21
https://dadepbta.sharepoint.com/sites/OficinaAsesoradePlaneacin/_layouts/15/guestaccess.aspx?guestaccesstoken=%2BSbbrxnn2fKAPKfh4oYMWlR61oZ%2BN3MEdH8CBnvXkmw%3D&amp;folderid=2_052d8883459694f9e86733311db008ff4&amp;rev=1&amp;e=dhViT6</t>
  </si>
  <si>
    <t>Informe De Seguimiento Supervisión
\\172.26.1.6\pub\RIESGOS 2022\1er Cuatrimestre\Administración del Patrimonio Inmobiliario Distrital
https://dadepbta.sharepoint.com/sites/OficinaAsesoradePlaneacin/_layouts/15/guestaccess.aspx?guestaccesstoken=s1OKtD%2BjaIeNBwFOpzwjH%2Bgdiqf8UZMmZk6K61XQyjk%3D&amp;docid=2_0b7a8dc900bfe428e810a7fa77cf448d8&amp;rev=1&amp;e=UxcmPA</t>
  </si>
  <si>
    <t>http://sgc.dadep.gov.co/4/127-GUIAP-01.php</t>
  </si>
  <si>
    <t>Página VISOR</t>
  </si>
  <si>
    <t>https://community.secop.gov.co/STS/Users/Login/Index?SkinName=CCE</t>
  </si>
  <si>
    <t>No aplica para el reporte de este periodo, sin embargo, se realizó toda la gestión contractual a través del SECOP II, igualmente se cuenta con los procesos contractuales en sus carpetas.</t>
  </si>
  <si>
    <t>Pagina WEB con el Plan Anticorrupción y Atención al Ciudadano</t>
  </si>
  <si>
    <t>https://www.dadep.gov.co/transparencia/planeacion/plan-anticorrupcion
https://www.dadep.gov.co/sites/default/files/planeacion/plan_anticorrupcion_y_atencion_a_la_ciudadania_2022.pdf</t>
  </si>
  <si>
    <t>No aplica para el periodo del reporte, pero ya se realizó la socialización de los formatos utilizados para la solicitud de expedientes en el Archivo central y Archivo de Patrimonio.</t>
  </si>
  <si>
    <t>\\172.26.1.6\pub\RIESGOS 2022\1er Cuatrimestre\Gestión Documental\Riesgo 67</t>
  </si>
  <si>
    <t>No aplica para el reporte de este periodo, sin embargo, se realizó la verificación de requisito para el personal que ingreso en periodo de prueba de acuerdo con el formato establecido por la Entidad</t>
  </si>
  <si>
    <t>No aplica para el reporte de este periodo, pero mensualmente se realiza solicitud de actualización de roles y perfiles del SIDEP por correo electronico, teniendo en cuenta que la instrucción para este año de realizar solicitudes solo mediante correo electrónico.</t>
  </si>
  <si>
    <t>No aplica para el reporte de este periodo, sin embargo, se cuenta con la guia publicada en el visor siendo esta de facil consulta para las partes interesadas.</t>
  </si>
  <si>
    <t xml:space="preserve">No aplica para el reporte de este periodo, sin embargo, el Plan Anticorrupción y Atención al Ciudadano, se socializó por parte de la Oficina Asesora de Planeación, a través de los mecanismos establecidos por la metodología y se encuentra publicado en la pagina WEB de la institución, </t>
  </si>
  <si>
    <t>No aplica para el reporte de este periodo, pero se socializó a través de la página WEB de la entidad, por parte de Talento Humano, el monitoreo lo efectúa la Oficina Asesora de Planeación y el seguimiento y publicación la Oficina de Control Interno</t>
  </si>
  <si>
    <t>Se socializó a través de la página WEB de la entidad, por parte de Talento Humano, el monitoreo lo efectúa la Oficina Asesora de Planeación y el seguimiento y publicación la Oficina de Control Interno</t>
  </si>
  <si>
    <t>Durante el período objeto de evaluación conforme a las evidencias reportadas se pudo comprobar la actualizaron los roles y perfiles del SIDEP 2.0, se espera en el próximo seguimiento se hayan adelantado las actividades programadas para el primer semestre 2022.</t>
  </si>
  <si>
    <t>La Oficina de control interno  evidencia que en el período objeto de evaluación,  se realizaron las actividades tendientes a socializar el código de integridad a los funcionarios y contratistas.</t>
  </si>
  <si>
    <t>De conformidad con las evidencias reportadas,la  oficina de Control Interno pudo comprobar la ejecución de toda la gestión contractual a través del SECOP II.</t>
  </si>
  <si>
    <t>La OCI evidencia que durante el período evaluado se socializaron los formatos para el control, seguimiento y préstamo de los expedientes establecidos en el Sistema de Gestión del DADEP.</t>
  </si>
  <si>
    <t>La Oficina de Control Interno ha dado cumplimiento a cada una de las actividades planteadas con el fin de mitigar  el riesgo de recibir o solicitar cualquier dádiva o beneficio a nombre propio o de terceros con el fin de ocultar, limitar, modificar, manipular o alterar información respecto de hallazgos u observaciones a favor de terceros</t>
  </si>
  <si>
    <t>De acuerdo a las evidencias reportadas, el Plan Anticorrupción y Atención al Ciudadano, se socializó a toda la entidad, a través de los mecanismos establecidos por la metodología y se encuentra publicado en la pagina WEB de la institución.</t>
  </si>
  <si>
    <t>Expedientes de los procesos y Aplicativo SECOP</t>
  </si>
  <si>
    <t>Formatos de seguimiento y préstamo de expedientes</t>
  </si>
  <si>
    <t xml:space="preserve">Listas de chequeo anexos a la historia laboral </t>
  </si>
  <si>
    <t>Durante el período evaluado se evidencia la  realización de actividades de revisión y/o actualización  del documento de los requisitos para la presentación de participantes en concursos y ponencias cuando se va a realizar el evento y se crearon los lineamientos mínimos para la selección de participantes en concursos y ponencias de los eventos del Grupo de Estudios sobre Espacio Público.</t>
  </si>
  <si>
    <t/>
  </si>
  <si>
    <t>La oficina de Control Interno verificó que durante el período evaluado la  realización de actividades encaminadas a divulgar y/o socializar el Código de integridad y la Política de protección de datos personales.</t>
  </si>
  <si>
    <t xml:space="preserve">Pagina WEB y correo de funcionarios </t>
  </si>
  <si>
    <t>Durante el período evaluado se adelantaron avances para la socialización de  la guía de administración de bienes de uso Público y bienes fiscales del Nivel Central a las partes interesadas.</t>
  </si>
  <si>
    <t>pagina del VISOR</t>
  </si>
  <si>
    <t xml:space="preserve">Página WEB y correos institucionales </t>
  </si>
  <si>
    <t>La Oficina de Planeación realizó seguimiento del cumplimiento del Código de Integridad de la institución.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</si>
</sst>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40A]General"/>
    <numFmt numFmtId="165" formatCode="[$-240A]0%"/>
  </numFmts>
  <fonts count="112">
    <font>
      <sz val="11"/>
      <color theme="1"/>
      <name val="Calibri"/>
      <family val="2"/>
      <scheme val="minor"/>
    </font>
    <font>
      <sz val="8"/>
      <name val="Calibri"/>
      <family val="2"/>
      <scheme val="minor"/>
    </font>
    <font>
      <sz val="11"/>
      <color indexed="8"/>
      <name val="Calibri"/>
      <family val="2"/>
    </font>
    <font>
      <sz val="11"/>
      <color theme="1"/>
      <name val="Arial"/>
      <family val="2"/>
    </font>
    <font>
      <sz val="11"/>
      <color theme="1"/>
      <name val="Museo Sans 100"/>
      <family val="3"/>
    </font>
    <font>
      <b/>
      <sz val="11"/>
      <color theme="1"/>
      <name val="Museo Sans 100"/>
      <family val="3"/>
    </font>
    <font>
      <b/>
      <sz val="11"/>
      <name val="Museo Sans 100"/>
      <family val="3"/>
    </font>
    <font>
      <sz val="11"/>
      <color theme="1"/>
      <name val="Museo Sans 300"/>
      <family val="3"/>
    </font>
    <font>
      <b/>
      <sz val="11"/>
      <name val="Museo Sans 300"/>
      <family val="3"/>
    </font>
    <font>
      <b/>
      <sz val="11"/>
      <color theme="1"/>
      <name val="Museo Sans 300"/>
      <family val="3"/>
    </font>
    <font>
      <sz val="11"/>
      <name val="Museo Sans 300"/>
      <family val="3"/>
    </font>
    <font>
      <b/>
      <sz val="11"/>
      <color theme="1"/>
      <name val="Museo Sans Condensed"/>
    </font>
    <font>
      <b/>
      <sz val="11"/>
      <color theme="0"/>
      <name val="Museo Sans Condensed"/>
    </font>
    <font>
      <sz val="10"/>
      <color theme="1"/>
      <name val="Museo Sans 300"/>
      <family val="3"/>
    </font>
    <font>
      <b/>
      <u/>
      <sz val="11"/>
      <color theme="0"/>
      <name val="Museo Sans 300"/>
      <family val="3"/>
    </font>
    <font>
      <b/>
      <sz val="12"/>
      <color theme="1"/>
      <name val="Museo Sans Condensed"/>
    </font>
    <font>
      <b/>
      <sz val="16"/>
      <color theme="1"/>
      <name val="Museo Sans Condensed"/>
    </font>
    <font>
      <b/>
      <sz val="10"/>
      <color theme="1"/>
      <name val="Museo Sans 300"/>
      <family val="3"/>
    </font>
    <font>
      <sz val="10"/>
      <name val="Museo Sans 300"/>
      <family val="3"/>
    </font>
    <font>
      <b/>
      <sz val="14"/>
      <name val="Museo Sans 300"/>
      <family val="3"/>
    </font>
    <font>
      <b/>
      <sz val="11"/>
      <name val="Museo Sans Condensed"/>
    </font>
    <font>
      <b/>
      <sz val="10"/>
      <name val="Museo Sans 300"/>
      <family val="3"/>
    </font>
    <font>
      <b/>
      <sz val="11"/>
      <color theme="1"/>
      <name val="Calibri"/>
      <family val="2"/>
      <scheme val="minor"/>
    </font>
    <font>
      <b/>
      <sz val="10"/>
      <color rgb="FF000000"/>
      <name val="Museo Sans 300"/>
      <family val="3"/>
    </font>
    <font>
      <b/>
      <sz val="11"/>
      <color indexed="63"/>
      <name val="Calibri"/>
      <family val="2"/>
    </font>
    <font>
      <sz val="11"/>
      <color theme="0"/>
      <name val="Museo Sans 300"/>
      <family val="3"/>
    </font>
    <font>
      <b/>
      <sz val="11"/>
      <color theme="1"/>
      <name val="Museo Sans 500"/>
      <family val="3"/>
    </font>
    <font>
      <b/>
      <sz val="11"/>
      <name val="Museo Sans 500"/>
      <family val="3"/>
    </font>
    <font>
      <sz val="11"/>
      <color theme="1"/>
      <name val="Museo Sans 500"/>
      <family val="3"/>
    </font>
    <font>
      <b/>
      <sz val="10"/>
      <color theme="1"/>
      <name val="Museo Sans 500"/>
      <family val="3"/>
    </font>
    <font>
      <b/>
      <sz val="10"/>
      <name val="Museo Sans 500"/>
      <family val="3"/>
    </font>
    <font>
      <b/>
      <sz val="12"/>
      <color theme="0"/>
      <name val="Museo Sans 500"/>
      <family val="3"/>
    </font>
    <font>
      <b/>
      <sz val="9"/>
      <name val="Museo Sans 500"/>
      <family val="3"/>
    </font>
    <font>
      <b/>
      <sz val="12"/>
      <color theme="1"/>
      <name val="Museo Sans 500"/>
      <family val="3"/>
    </font>
    <font>
      <b/>
      <sz val="8"/>
      <name val="Museo Sans 300"/>
      <family val="3"/>
    </font>
    <font>
      <sz val="9"/>
      <color rgb="FF000000"/>
      <name val="Museo Sans 300"/>
      <family val="3"/>
    </font>
    <font>
      <sz val="7"/>
      <color rgb="FF000000"/>
      <name val="Museo Sans 300"/>
      <family val="3"/>
    </font>
    <font>
      <b/>
      <sz val="8.5"/>
      <color theme="1"/>
      <name val="Museo Sans 300"/>
      <family val="3"/>
    </font>
    <font>
      <b/>
      <sz val="7"/>
      <color rgb="FF000000"/>
      <name val="Museo Sans 300"/>
      <family val="3"/>
    </font>
    <font>
      <b/>
      <sz val="8"/>
      <color theme="1"/>
      <name val="Museo Sans 300"/>
      <family val="3"/>
    </font>
    <font>
      <b/>
      <sz val="11"/>
      <color theme="0"/>
      <name val="Museo Sans 500"/>
      <family val="3"/>
    </font>
    <font>
      <sz val="11"/>
      <color theme="1"/>
      <name val="Calibri"/>
      <family val="2"/>
      <scheme val="minor"/>
    </font>
    <font>
      <sz val="11"/>
      <color rgb="FF000000"/>
      <name val="Calibri"/>
      <family val="2"/>
    </font>
    <font>
      <sz val="11"/>
      <color theme="1"/>
      <name val="Museo Sans Condensed"/>
    </font>
    <font>
      <b/>
      <sz val="22"/>
      <color theme="1"/>
      <name val="Museo Sans Condensed"/>
    </font>
    <font>
      <b/>
      <sz val="40"/>
      <color rgb="FF000000"/>
      <name val="Museo Sans Condensed"/>
    </font>
    <font>
      <sz val="28"/>
      <color theme="1"/>
      <name val="Museo Sans Condensed"/>
    </font>
    <font>
      <b/>
      <sz val="28"/>
      <color rgb="FF000000"/>
      <name val="Museo Sans Condensed"/>
    </font>
    <font>
      <b/>
      <sz val="36"/>
      <color rgb="FF000000"/>
      <name val="Museo Sans Condensed"/>
    </font>
    <font>
      <b/>
      <sz val="10"/>
      <color theme="1"/>
      <name val="Museo Sans Condensed"/>
    </font>
    <font>
      <b/>
      <sz val="12"/>
      <color rgb="FF000000"/>
      <name val="Museo Sans Condensed"/>
    </font>
    <font>
      <sz val="10"/>
      <color theme="1"/>
      <name val="Arial"/>
      <family val="2"/>
    </font>
    <font>
      <sz val="11"/>
      <color rgb="FF030303"/>
      <name val="Arial"/>
      <family val="2"/>
    </font>
    <font>
      <b/>
      <sz val="14"/>
      <name val="Museo Sans 500"/>
      <family val="3"/>
    </font>
    <font>
      <sz val="10"/>
      <name val="Museo Sans 500"/>
      <family val="3"/>
    </font>
    <font>
      <b/>
      <sz val="12"/>
      <name val="Museo Sans 500"/>
      <family val="3"/>
    </font>
    <font>
      <b/>
      <sz val="11"/>
      <color rgb="FF000000"/>
      <name val="Museo Sans 500"/>
      <family val="3"/>
    </font>
    <font>
      <sz val="10"/>
      <color theme="1"/>
      <name val="Museo Sans 500"/>
      <family val="3"/>
    </font>
    <font>
      <b/>
      <sz val="11"/>
      <color rgb="FF000000"/>
      <name val="Museo Sans 300"/>
      <family val="3"/>
    </font>
    <font>
      <b/>
      <sz val="14"/>
      <color theme="1"/>
      <name val="Museo Sans Condensed"/>
    </font>
    <font>
      <sz val="10"/>
      <color theme="0"/>
      <name val="Museo Sans 300"/>
      <family val="3"/>
    </font>
    <font>
      <b/>
      <sz val="14"/>
      <color rgb="FF000000"/>
      <name val="Arial Narrow"/>
      <family val="2"/>
    </font>
    <font>
      <sz val="10"/>
      <color rgb="FF000000"/>
      <name val="Calibri"/>
      <family val="2"/>
    </font>
    <font>
      <sz val="12"/>
      <color rgb="FF000000"/>
      <name val="Calibri"/>
      <family val="2"/>
    </font>
    <font>
      <b/>
      <sz val="12"/>
      <color rgb="FF000000"/>
      <name val="Arial Narrow"/>
      <family val="2"/>
    </font>
    <font>
      <sz val="12"/>
      <color rgb="FF000000"/>
      <name val="Arial Narrow"/>
      <family val="2"/>
    </font>
    <font>
      <b/>
      <sz val="12"/>
      <color rgb="FFE46C0A"/>
      <name val="Arial Narrow"/>
      <family val="2"/>
    </font>
    <font>
      <b/>
      <sz val="12"/>
      <color theme="1"/>
      <name val="Arial Narrow"/>
      <family val="2"/>
    </font>
    <font>
      <b/>
      <sz val="9"/>
      <color rgb="FF000000"/>
      <name val="Arial Narrow"/>
      <family val="2"/>
    </font>
    <font>
      <sz val="12"/>
      <color theme="1"/>
      <name val="Museo Sans Condensed"/>
    </font>
    <font>
      <sz val="10"/>
      <color theme="1"/>
      <name val="Museo Sans Condensed"/>
    </font>
    <font>
      <sz val="9.5"/>
      <color theme="1"/>
      <name val="Museo Sans Condensed"/>
    </font>
    <font>
      <b/>
      <sz val="9"/>
      <color theme="1"/>
      <name val="Museo Sans Condensed"/>
    </font>
    <font>
      <sz val="9"/>
      <color theme="1"/>
      <name val="Museo Sans Condensed"/>
    </font>
    <font>
      <sz val="10"/>
      <name val="Arial"/>
      <family val="2"/>
    </font>
    <font>
      <b/>
      <sz val="9"/>
      <color indexed="81"/>
      <name val="Tahoma"/>
      <family val="2"/>
    </font>
    <font>
      <u/>
      <sz val="11"/>
      <color theme="10"/>
      <name val="Calibri"/>
      <family val="2"/>
      <scheme val="minor"/>
    </font>
    <font>
      <b/>
      <sz val="10"/>
      <color theme="1"/>
      <name val="Calibri"/>
      <family val="2"/>
      <scheme val="minor"/>
    </font>
    <font>
      <b/>
      <sz val="10"/>
      <color rgb="FF000000"/>
      <name val="Calibri"/>
      <family val="2"/>
      <scheme val="minor"/>
    </font>
    <font>
      <b/>
      <sz val="9"/>
      <color rgb="FF000000"/>
      <name val="Calibri"/>
      <family val="2"/>
      <scheme val="minor"/>
    </font>
    <font>
      <sz val="9"/>
      <color theme="1"/>
      <name val="Calibri"/>
      <family val="2"/>
      <scheme val="minor"/>
    </font>
    <font>
      <b/>
      <sz val="9"/>
      <color theme="1"/>
      <name val="Calibri"/>
      <family val="2"/>
      <scheme val="minor"/>
    </font>
    <font>
      <sz val="7"/>
      <color indexed="81"/>
      <name val="Tahoma"/>
      <family val="2"/>
    </font>
    <font>
      <sz val="8"/>
      <color indexed="81"/>
      <name val="Tahoma"/>
      <family val="2"/>
    </font>
    <font>
      <sz val="7"/>
      <color indexed="81"/>
      <name val="Calibri"/>
      <family val="2"/>
      <scheme val="minor"/>
    </font>
    <font>
      <b/>
      <sz val="11"/>
      <color theme="0"/>
      <name val="Museo Sans 300"/>
      <family val="3"/>
    </font>
    <font>
      <b/>
      <sz val="20"/>
      <color rgb="FFEF0314"/>
      <name val="Museo Sans Condensed"/>
    </font>
    <font>
      <sz val="11"/>
      <color rgb="FF000000"/>
      <name val="Museo Sans Cond 500"/>
      <family val="3"/>
    </font>
    <font>
      <b/>
      <sz val="12"/>
      <color theme="1" tint="0.14999847407452621"/>
      <name val="Museo Sans Condensed"/>
    </font>
    <font>
      <sz val="22"/>
      <color theme="1"/>
      <name val="Calibri"/>
      <family val="2"/>
      <scheme val="minor"/>
    </font>
    <font>
      <b/>
      <sz val="16"/>
      <name val="Arial"/>
      <family val="2"/>
    </font>
    <font>
      <b/>
      <sz val="9"/>
      <name val="Arial"/>
      <family val="2"/>
    </font>
    <font>
      <sz val="9"/>
      <color indexed="81"/>
      <name val="Tahoma"/>
      <family val="2"/>
    </font>
    <font>
      <b/>
      <sz val="16"/>
      <color theme="0"/>
      <name val="Museo Sans Condensed"/>
    </font>
    <font>
      <sz val="11"/>
      <name val="Museo Sans 500"/>
      <family val="3"/>
    </font>
    <font>
      <b/>
      <sz val="10"/>
      <color rgb="FFFF0000"/>
      <name val="Museo Sans 500"/>
      <family val="3"/>
    </font>
    <font>
      <b/>
      <sz val="14"/>
      <color theme="0"/>
      <name val="Museo Sans 500"/>
      <family val="3"/>
    </font>
    <font>
      <b/>
      <sz val="20"/>
      <color rgb="FF000000"/>
      <name val="Museo Sans Condensed"/>
    </font>
    <font>
      <sz val="60"/>
      <color theme="1"/>
      <name val="Museo Sans Condensed"/>
    </font>
    <font>
      <b/>
      <sz val="60"/>
      <color theme="1"/>
      <name val="Museo Sans Condensed"/>
    </font>
    <font>
      <sz val="60"/>
      <color theme="1"/>
      <name val="Calibri"/>
      <family val="2"/>
      <scheme val="minor"/>
    </font>
    <font>
      <b/>
      <sz val="60"/>
      <color rgb="FF000000"/>
      <name val="Museo Sans Condensed"/>
    </font>
    <font>
      <sz val="10"/>
      <color rgb="FF000000"/>
      <name val="Museo Sans 500"/>
      <family val="3"/>
    </font>
    <font>
      <sz val="11"/>
      <color rgb="FF000000"/>
      <name val="Calibri"/>
      <family val="2"/>
      <charset val="1"/>
    </font>
    <font>
      <sz val="9"/>
      <name val="Museo Sans 500"/>
      <family val="3"/>
    </font>
    <font>
      <sz val="11"/>
      <name val="Calibri"/>
      <family val="2"/>
      <scheme val="minor"/>
    </font>
    <font>
      <sz val="10"/>
      <name val="Museo Sans 500"/>
      <family val="3"/>
    </font>
    <font>
      <b/>
      <sz val="14"/>
      <color rgb="FFFF0000"/>
      <name val="Museo Sans 500"/>
      <family val="3"/>
    </font>
    <font>
      <sz val="11"/>
      <color rgb="FFFF0000"/>
      <name val="Museo Sans 500"/>
      <family val="3"/>
    </font>
    <font>
      <sz val="10"/>
      <name val="Museo Sans 500"/>
      <family val="3"/>
    </font>
    <font>
      <sz val="10"/>
      <color rgb="FFFF0000"/>
      <name val="Museo Sans 500"/>
      <family val="3"/>
    </font>
    <font>
      <sz val="10"/>
      <name val="Museo Sans 500"/>
    </font>
  </fonts>
  <fills count="47">
    <fill>
      <patternFill patternType="none"/>
    </fill>
    <fill>
      <patternFill patternType="gray125"/>
    </fill>
    <fill>
      <patternFill patternType="solid">
        <fgColor rgb="FF99CC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206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D9D9D9"/>
        <bgColor indexed="64"/>
      </patternFill>
    </fill>
    <fill>
      <patternFill patternType="solid">
        <fgColor rgb="FFFFFFFF"/>
        <bgColor indexed="64"/>
      </patternFill>
    </fill>
    <fill>
      <patternFill patternType="solid">
        <fgColor rgb="FFFFFF00"/>
        <bgColor indexed="64"/>
      </patternFill>
    </fill>
    <fill>
      <patternFill patternType="solid">
        <fgColor rgb="FF33CC33"/>
        <bgColor indexed="64"/>
      </patternFill>
    </fill>
    <fill>
      <patternFill patternType="solid">
        <fgColor rgb="FFD8D8D8"/>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22"/>
        <bgColor indexed="31"/>
      </patternFill>
    </fill>
    <fill>
      <patternFill patternType="solid">
        <fgColor theme="5" tint="0.79998168889431442"/>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E26B0A"/>
        <bgColor indexed="64"/>
      </patternFill>
    </fill>
    <fill>
      <patternFill patternType="solid">
        <fgColor rgb="FF92D050"/>
        <bgColor indexed="64"/>
      </patternFill>
    </fill>
    <fill>
      <patternFill patternType="solid">
        <fgColor rgb="FF00CC00"/>
        <bgColor indexed="64"/>
      </patternFill>
    </fill>
    <fill>
      <patternFill patternType="solid">
        <fgColor rgb="FFFDEADA"/>
        <bgColor rgb="FFFDEADA"/>
      </patternFill>
    </fill>
    <fill>
      <patternFill patternType="solid">
        <fgColor rgb="FFFFFFFF"/>
        <bgColor rgb="FFFFFFFF"/>
      </patternFill>
    </fill>
    <fill>
      <patternFill patternType="solid">
        <fgColor theme="4" tint="0.79998168889431442"/>
        <bgColor indexed="64"/>
      </patternFill>
    </fill>
    <fill>
      <patternFill patternType="solid">
        <fgColor rgb="FFE2EFDA"/>
        <bgColor indexed="64"/>
      </patternFill>
    </fill>
    <fill>
      <patternFill patternType="solid">
        <fgColor theme="8" tint="0.39997558519241921"/>
        <bgColor indexed="64"/>
      </patternFill>
    </fill>
    <fill>
      <patternFill patternType="solid">
        <fgColor rgb="FFC6E0B4"/>
        <bgColor indexed="64"/>
      </patternFill>
    </fill>
    <fill>
      <patternFill patternType="solid">
        <fgColor rgb="FFFFE699"/>
        <bgColor indexed="64"/>
      </patternFill>
    </fill>
    <fill>
      <patternFill patternType="solid">
        <fgColor rgb="FFE3351F"/>
        <bgColor indexed="64"/>
      </patternFill>
    </fill>
    <fill>
      <patternFill patternType="solid">
        <fgColor rgb="FFF7B325"/>
        <bgColor indexed="64"/>
      </patternFill>
    </fill>
    <fill>
      <patternFill patternType="solid">
        <fgColor rgb="FFE4032E"/>
        <bgColor indexed="64"/>
      </patternFill>
    </fill>
    <fill>
      <patternFill patternType="solid">
        <fgColor rgb="FFFFFFFF"/>
        <bgColor rgb="FFF2F2F2"/>
      </patternFill>
    </fill>
    <fill>
      <patternFill patternType="solid">
        <fgColor theme="4" tint="0.59999389629810485"/>
        <bgColor indexed="64"/>
      </patternFill>
    </fill>
    <fill>
      <patternFill patternType="solid">
        <fgColor theme="8"/>
        <bgColor indexed="64"/>
      </patternFill>
    </fill>
    <fill>
      <patternFill patternType="solid">
        <fgColor theme="5" tint="0.59999389629810485"/>
        <bgColor indexed="64"/>
      </patternFill>
    </fill>
    <fill>
      <patternFill patternType="solid">
        <fgColor theme="9" tint="0.59999389629810485"/>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diagonal/>
    </border>
    <border>
      <left style="medium">
        <color indexed="64"/>
      </left>
      <right/>
      <top/>
      <bottom/>
      <diagonal/>
    </border>
    <border>
      <left/>
      <right/>
      <top/>
      <bottom style="medium">
        <color indexed="64"/>
      </bottom>
      <diagonal/>
    </border>
    <border>
      <left style="medium">
        <color rgb="FFFFFFFF"/>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indexed="64"/>
      </left>
      <right/>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bottom style="thin">
        <color rgb="FFE46C0A"/>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top/>
      <bottom style="thick">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medium">
        <color indexed="64"/>
      </left>
      <right/>
      <top style="thin">
        <color indexed="64"/>
      </top>
      <bottom style="thin">
        <color indexed="64"/>
      </bottom>
      <diagonal/>
    </border>
  </borders>
  <cellStyleXfs count="14">
    <xf numFmtId="0" fontId="0" fillId="0" borderId="0"/>
    <xf numFmtId="0" fontId="2" fillId="0" borderId="0"/>
    <xf numFmtId="0" fontId="24" fillId="24" borderId="39" applyNumberFormat="0" applyAlignment="0" applyProtection="0"/>
    <xf numFmtId="9" fontId="41" fillId="0" borderId="0" applyFont="0" applyFill="0" applyBorder="0" applyAlignment="0" applyProtection="0"/>
    <xf numFmtId="164" fontId="42" fillId="0" borderId="0"/>
    <xf numFmtId="0" fontId="51" fillId="0" borderId="0"/>
    <xf numFmtId="0" fontId="51" fillId="0" borderId="0"/>
    <xf numFmtId="0" fontId="51" fillId="0" borderId="0">
      <alignment horizontal="left"/>
    </xf>
    <xf numFmtId="0" fontId="51" fillId="0" borderId="0"/>
    <xf numFmtId="0" fontId="51" fillId="0" borderId="0"/>
    <xf numFmtId="0" fontId="42" fillId="0" borderId="0"/>
    <xf numFmtId="0" fontId="74" fillId="0" borderId="0"/>
    <xf numFmtId="0" fontId="76" fillId="0" borderId="0" applyNumberFormat="0" applyFill="0" applyBorder="0" applyAlignment="0" applyProtection="0"/>
    <xf numFmtId="0" fontId="76" fillId="0" borderId="0" applyNumberFormat="0" applyFill="0" applyBorder="0" applyAlignment="0" applyProtection="0"/>
  </cellStyleXfs>
  <cellXfs count="981">
    <xf numFmtId="0" fontId="0" fillId="0" borderId="0" xfId="0"/>
    <xf numFmtId="0" fontId="3" fillId="0" borderId="0" xfId="0" applyFont="1" applyAlignment="1">
      <alignment wrapText="1"/>
    </xf>
    <xf numFmtId="0" fontId="3" fillId="0" borderId="0" xfId="0" applyFont="1" applyAlignment="1">
      <alignment vertical="center" wrapText="1"/>
    </xf>
    <xf numFmtId="0" fontId="0" fillId="0" borderId="0" xfId="0" applyAlignment="1">
      <alignment horizontal="center" vertical="center" wrapText="1"/>
    </xf>
    <xf numFmtId="0" fontId="4" fillId="0" borderId="0" xfId="0" applyFont="1"/>
    <xf numFmtId="0" fontId="5" fillId="0" borderId="0" xfId="0" applyFont="1"/>
    <xf numFmtId="0" fontId="6" fillId="0" borderId="0" xfId="0" applyFont="1" applyAlignment="1">
      <alignment wrapText="1"/>
    </xf>
    <xf numFmtId="0" fontId="7" fillId="0" borderId="0" xfId="0" applyFont="1"/>
    <xf numFmtId="0" fontId="7" fillId="0" borderId="0" xfId="0" applyFont="1" applyAlignment="1">
      <alignment vertical="center" wrapText="1"/>
    </xf>
    <xf numFmtId="0" fontId="13" fillId="13" borderId="1" xfId="0" applyFont="1" applyFill="1" applyBorder="1" applyAlignment="1">
      <alignment horizontal="justify" vertical="center" wrapText="1"/>
    </xf>
    <xf numFmtId="0" fontId="17" fillId="16"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7" fillId="0" borderId="0" xfId="0" applyFont="1" applyAlignment="1">
      <alignment horizontal="center" vertical="center" wrapText="1"/>
    </xf>
    <xf numFmtId="0" fontId="17" fillId="4" borderId="36" xfId="0" applyFont="1" applyFill="1" applyBorder="1" applyAlignment="1">
      <alignment horizontal="center" vertical="center" wrapText="1"/>
    </xf>
    <xf numFmtId="0" fontId="13" fillId="4" borderId="37" xfId="0" applyFont="1" applyFill="1" applyBorder="1" applyAlignment="1">
      <alignment horizontal="justify" vertical="center" wrapText="1"/>
    </xf>
    <xf numFmtId="0" fontId="11" fillId="5" borderId="35"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1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17" fillId="0" borderId="0" xfId="0" applyFont="1" applyAlignment="1">
      <alignment horizontal="center" vertical="center" wrapText="1"/>
    </xf>
    <xf numFmtId="0" fontId="5" fillId="0" borderId="0" xfId="0" applyFont="1" applyAlignment="1">
      <alignment wrapText="1"/>
    </xf>
    <xf numFmtId="0" fontId="0" fillId="0" borderId="0" xfId="0" applyAlignment="1">
      <alignment horizontal="left" vertical="center" wrapText="1"/>
    </xf>
    <xf numFmtId="0" fontId="9" fillId="0" borderId="1" xfId="0" applyFont="1" applyBorder="1" applyAlignment="1">
      <alignment horizontal="center" vertical="center" wrapText="1"/>
    </xf>
    <xf numFmtId="0" fontId="7" fillId="22" borderId="0" xfId="0" applyFont="1" applyFill="1" applyAlignment="1">
      <alignment horizontal="center" vertical="center" wrapText="1"/>
    </xf>
    <xf numFmtId="0" fontId="25" fillId="7" borderId="0" xfId="0" applyFont="1" applyFill="1" applyAlignment="1">
      <alignment horizontal="center" vertical="center" wrapText="1"/>
    </xf>
    <xf numFmtId="0" fontId="7" fillId="19" borderId="0" xfId="0" applyFont="1" applyFill="1" applyAlignment="1">
      <alignment horizontal="center" vertical="center" wrapText="1"/>
    </xf>
    <xf numFmtId="0" fontId="34" fillId="27" borderId="3" xfId="0" applyFont="1" applyFill="1" applyBorder="1" applyAlignment="1">
      <alignment horizontal="center" vertical="center" wrapText="1"/>
    </xf>
    <xf numFmtId="0" fontId="34" fillId="27" borderId="1" xfId="0" applyFont="1" applyFill="1" applyBorder="1" applyAlignment="1">
      <alignment horizontal="center" vertical="center" wrapText="1"/>
    </xf>
    <xf numFmtId="0" fontId="36" fillId="4" borderId="31" xfId="0" applyFont="1" applyFill="1" applyBorder="1" applyAlignment="1">
      <alignment horizontal="left" vertical="center" wrapText="1" indent="1"/>
    </xf>
    <xf numFmtId="0" fontId="36" fillId="4" borderId="3" xfId="0" applyFont="1" applyFill="1" applyBorder="1" applyAlignment="1">
      <alignment horizontal="left" vertical="center" wrapText="1" indent="1"/>
    </xf>
    <xf numFmtId="0" fontId="36" fillId="4" borderId="38" xfId="0" applyFont="1" applyFill="1" applyBorder="1" applyAlignment="1">
      <alignment horizontal="left" vertical="center" wrapText="1" indent="1"/>
    </xf>
    <xf numFmtId="0" fontId="36" fillId="4" borderId="4" xfId="0" applyFont="1" applyFill="1" applyBorder="1" applyAlignment="1">
      <alignment horizontal="left" vertical="center" wrapText="1" indent="1"/>
    </xf>
    <xf numFmtId="0" fontId="37" fillId="4" borderId="38" xfId="0" applyFont="1" applyFill="1" applyBorder="1" applyAlignment="1">
      <alignment vertical="center" wrapText="1"/>
    </xf>
    <xf numFmtId="0" fontId="37" fillId="4" borderId="4" xfId="0" applyFont="1" applyFill="1" applyBorder="1" applyAlignment="1">
      <alignment vertical="center" wrapText="1"/>
    </xf>
    <xf numFmtId="0" fontId="36" fillId="4" borderId="7" xfId="0" applyFont="1" applyFill="1" applyBorder="1" applyAlignment="1">
      <alignment horizontal="left" vertical="center" wrapText="1" indent="1"/>
    </xf>
    <xf numFmtId="0" fontId="36" fillId="4" borderId="6" xfId="0" applyFont="1" applyFill="1" applyBorder="1" applyAlignment="1">
      <alignment horizontal="left" vertical="center" wrapText="1" indent="1"/>
    </xf>
    <xf numFmtId="0" fontId="7" fillId="4" borderId="4" xfId="0" applyFont="1" applyFill="1" applyBorder="1"/>
    <xf numFmtId="0" fontId="7" fillId="4" borderId="5" xfId="0" applyFont="1" applyFill="1" applyBorder="1"/>
    <xf numFmtId="0" fontId="36" fillId="4" borderId="16" xfId="0" applyFont="1" applyFill="1" applyBorder="1" applyAlignment="1">
      <alignment horizontal="left" vertical="center" wrapText="1" indent="1"/>
    </xf>
    <xf numFmtId="0" fontId="7" fillId="28" borderId="0" xfId="0" applyFont="1" applyFill="1" applyAlignment="1">
      <alignment horizontal="center" vertical="center" wrapText="1"/>
    </xf>
    <xf numFmtId="9" fontId="10" fillId="0" borderId="1" xfId="0" applyNumberFormat="1" applyFont="1" applyBorder="1" applyAlignment="1">
      <alignment horizontal="center" vertical="center" wrapText="1"/>
    </xf>
    <xf numFmtId="0" fontId="43" fillId="0" borderId="0" xfId="0" applyFont="1" applyAlignment="1">
      <alignment horizontal="center" vertical="center" wrapText="1"/>
    </xf>
    <xf numFmtId="0" fontId="43" fillId="4" borderId="0" xfId="0" applyFont="1" applyFill="1"/>
    <xf numFmtId="0" fontId="43" fillId="0" borderId="0" xfId="0" applyFont="1"/>
    <xf numFmtId="0" fontId="49" fillId="16"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0" borderId="0" xfId="0" applyFont="1" applyAlignment="1">
      <alignment vertical="center" wrapText="1"/>
    </xf>
    <xf numFmtId="0" fontId="11" fillId="0" borderId="1" xfId="0" applyFont="1" applyBorder="1" applyAlignment="1">
      <alignment horizontal="center" vertical="center" wrapText="1"/>
    </xf>
    <xf numFmtId="9" fontId="11" fillId="0" borderId="1" xfId="0" applyNumberFormat="1" applyFont="1" applyBorder="1" applyAlignment="1">
      <alignment horizontal="center" vertical="center" wrapText="1"/>
    </xf>
    <xf numFmtId="164" fontId="52" fillId="0" borderId="0" xfId="4" applyFont="1" applyAlignment="1">
      <alignment horizontal="center" vertical="center"/>
    </xf>
    <xf numFmtId="0" fontId="8" fillId="20" borderId="1" xfId="0" applyFont="1" applyFill="1" applyBorder="1" applyAlignment="1">
      <alignment horizontal="center" vertical="center" wrapText="1"/>
    </xf>
    <xf numFmtId="9" fontId="9" fillId="2" borderId="0" xfId="0" applyNumberFormat="1" applyFont="1" applyFill="1" applyAlignment="1">
      <alignment horizontal="center" vertical="center" wrapText="1"/>
    </xf>
    <xf numFmtId="9" fontId="9" fillId="15" borderId="0" xfId="0" applyNumberFormat="1" applyFont="1" applyFill="1" applyAlignment="1">
      <alignment horizontal="center" vertical="center" wrapText="1"/>
    </xf>
    <xf numFmtId="9" fontId="9" fillId="14" borderId="0" xfId="0" applyNumberFormat="1" applyFont="1" applyFill="1" applyAlignment="1">
      <alignment horizontal="center" vertical="center" wrapText="1"/>
    </xf>
    <xf numFmtId="9" fontId="9" fillId="9" borderId="0" xfId="0" applyNumberFormat="1" applyFont="1" applyFill="1" applyAlignment="1">
      <alignment horizontal="center" vertical="center" wrapText="1"/>
    </xf>
    <xf numFmtId="9" fontId="9" fillId="10" borderId="0" xfId="0" applyNumberFormat="1" applyFont="1" applyFill="1" applyAlignment="1">
      <alignment horizontal="center" vertical="center" wrapText="1"/>
    </xf>
    <xf numFmtId="0" fontId="58" fillId="29" borderId="47" xfId="0" applyFont="1" applyFill="1" applyBorder="1" applyAlignment="1">
      <alignment horizontal="center" vertical="center" wrapText="1" readingOrder="1"/>
    </xf>
    <xf numFmtId="0" fontId="58" fillId="14" borderId="47" xfId="0" applyFont="1" applyFill="1" applyBorder="1" applyAlignment="1">
      <alignment horizontal="center" vertical="center" wrapText="1" readingOrder="1"/>
    </xf>
    <xf numFmtId="0" fontId="58" fillId="30" borderId="47" xfId="0" applyFont="1" applyFill="1" applyBorder="1" applyAlignment="1">
      <alignment horizontal="center" vertical="center" wrapText="1" readingOrder="1"/>
    </xf>
    <xf numFmtId="0" fontId="58" fillId="6" borderId="50" xfId="0" applyFont="1" applyFill="1" applyBorder="1" applyAlignment="1">
      <alignment horizontal="center" vertical="center" wrapText="1" readingOrder="1"/>
    </xf>
    <xf numFmtId="0" fontId="9" fillId="2" borderId="0" xfId="0" applyFont="1" applyFill="1" applyAlignment="1">
      <alignment horizontal="center" vertical="center" wrapText="1"/>
    </xf>
    <xf numFmtId="0" fontId="9" fillId="15" borderId="0" xfId="0" applyFont="1" applyFill="1" applyAlignment="1">
      <alignment horizontal="center" vertical="center" wrapText="1"/>
    </xf>
    <xf numFmtId="0" fontId="9" fillId="14" borderId="0" xfId="0" applyFont="1" applyFill="1" applyAlignment="1">
      <alignment horizontal="center" vertical="center" wrapText="1"/>
    </xf>
    <xf numFmtId="0" fontId="9" fillId="9" borderId="0" xfId="0" applyFont="1" applyFill="1" applyAlignment="1">
      <alignment horizontal="center" vertical="center" wrapText="1"/>
    </xf>
    <xf numFmtId="0" fontId="9" fillId="10" borderId="0" xfId="0" applyFont="1" applyFill="1" applyAlignment="1">
      <alignment horizontal="center" vertical="center" wrapText="1"/>
    </xf>
    <xf numFmtId="0" fontId="9" fillId="21"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8" fillId="20" borderId="2" xfId="0" applyFont="1" applyFill="1" applyBorder="1" applyAlignment="1">
      <alignment horizontal="center" vertical="center" wrapText="1"/>
    </xf>
    <xf numFmtId="0" fontId="17" fillId="0" borderId="1" xfId="0" applyFont="1" applyBorder="1" applyAlignment="1">
      <alignment horizontal="center" vertical="center" wrapText="1"/>
    </xf>
    <xf numFmtId="0" fontId="60" fillId="26" borderId="31" xfId="0" applyFont="1" applyFill="1" applyBorder="1" applyAlignment="1">
      <alignment horizontal="center" vertical="center" wrapText="1"/>
    </xf>
    <xf numFmtId="0" fontId="60" fillId="26" borderId="3" xfId="0" applyFont="1" applyFill="1" applyBorder="1" applyAlignment="1">
      <alignment horizontal="center" vertical="center" wrapText="1"/>
    </xf>
    <xf numFmtId="0" fontId="60" fillId="10" borderId="32" xfId="0" applyFont="1" applyFill="1" applyBorder="1" applyAlignment="1">
      <alignment horizontal="center" vertical="center" wrapText="1"/>
    </xf>
    <xf numFmtId="0" fontId="60" fillId="10" borderId="3" xfId="0" applyFont="1" applyFill="1" applyBorder="1" applyAlignment="1">
      <alignment horizontal="center" vertical="center" wrapText="1"/>
    </xf>
    <xf numFmtId="0" fontId="60" fillId="10" borderId="7" xfId="0" applyFont="1" applyFill="1" applyBorder="1" applyAlignment="1">
      <alignment horizontal="center" vertical="center" wrapText="1"/>
    </xf>
    <xf numFmtId="0" fontId="60" fillId="26" borderId="62" xfId="0" applyFont="1" applyFill="1" applyBorder="1" applyAlignment="1">
      <alignment horizontal="center" vertical="center" wrapText="1"/>
    </xf>
    <xf numFmtId="0" fontId="60" fillId="26" borderId="5" xfId="0" applyFont="1" applyFill="1" applyBorder="1" applyAlignment="1">
      <alignment horizontal="center" vertical="center" wrapText="1"/>
    </xf>
    <xf numFmtId="0" fontId="60" fillId="10" borderId="15" xfId="0" applyFont="1" applyFill="1" applyBorder="1" applyAlignment="1">
      <alignment horizontal="center" vertical="center" wrapText="1"/>
    </xf>
    <xf numFmtId="0" fontId="60" fillId="10" borderId="5" xfId="0" applyFont="1" applyFill="1" applyBorder="1" applyAlignment="1">
      <alignment horizontal="center" vertical="center" wrapText="1"/>
    </xf>
    <xf numFmtId="0" fontId="60" fillId="10" borderId="16" xfId="0" applyFont="1" applyFill="1" applyBorder="1" applyAlignment="1">
      <alignment horizontal="center" vertical="center" wrapText="1"/>
    </xf>
    <xf numFmtId="0" fontId="13" fillId="14" borderId="0" xfId="0" applyFont="1" applyFill="1" applyAlignment="1">
      <alignment horizontal="center" vertical="center" wrapText="1"/>
    </xf>
    <xf numFmtId="0" fontId="60" fillId="26" borderId="4" xfId="0" applyFont="1" applyFill="1" applyBorder="1" applyAlignment="1">
      <alignment horizontal="center" vertical="center" wrapText="1"/>
    </xf>
    <xf numFmtId="0" fontId="60" fillId="26" borderId="0" xfId="0" applyFont="1" applyFill="1" applyAlignment="1">
      <alignment horizontal="center" vertical="center" wrapText="1"/>
    </xf>
    <xf numFmtId="0" fontId="60" fillId="10" borderId="4" xfId="0" applyFont="1" applyFill="1" applyBorder="1" applyAlignment="1">
      <alignment horizontal="center" vertical="center" wrapText="1"/>
    </xf>
    <xf numFmtId="0" fontId="60" fillId="10" borderId="6" xfId="0" applyFont="1" applyFill="1" applyBorder="1" applyAlignment="1">
      <alignment horizontal="center" vertical="center" wrapText="1"/>
    </xf>
    <xf numFmtId="0" fontId="13" fillId="31" borderId="3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60" fillId="26" borderId="32" xfId="0" applyFont="1" applyFill="1" applyBorder="1" applyAlignment="1">
      <alignment horizontal="center" vertical="center" wrapText="1"/>
    </xf>
    <xf numFmtId="0" fontId="13" fillId="31" borderId="62"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60" fillId="26" borderId="15" xfId="0" applyFont="1" applyFill="1" applyBorder="1" applyAlignment="1">
      <alignment horizontal="center" vertical="center" wrapText="1"/>
    </xf>
    <xf numFmtId="0" fontId="13" fillId="31" borderId="0" xfId="0" applyFont="1" applyFill="1" applyAlignment="1">
      <alignment horizontal="center" vertical="center" wrapText="1"/>
    </xf>
    <xf numFmtId="0" fontId="13" fillId="31" borderId="4" xfId="0" applyFont="1" applyFill="1" applyBorder="1" applyAlignment="1">
      <alignment horizontal="center" vertical="center" wrapText="1"/>
    </xf>
    <xf numFmtId="0" fontId="13" fillId="31" borderId="3"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60" fillId="26" borderId="7"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60" fillId="26" borderId="16" xfId="0" applyFont="1" applyFill="1" applyBorder="1" applyAlignment="1">
      <alignment horizontal="center" vertical="center" wrapText="1"/>
    </xf>
    <xf numFmtId="0" fontId="7" fillId="20" borderId="0" xfId="0" applyFont="1" applyFill="1" applyAlignment="1">
      <alignment horizontal="center" vertical="center" wrapText="1"/>
    </xf>
    <xf numFmtId="164" fontId="62" fillId="33" borderId="0" xfId="4" applyFont="1" applyFill="1"/>
    <xf numFmtId="164" fontId="63" fillId="33" borderId="0" xfId="4" applyFont="1" applyFill="1"/>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5" fillId="33" borderId="67" xfId="4" applyFont="1" applyFill="1" applyBorder="1" applyAlignment="1">
      <alignment horizontal="justify" vertical="center" wrapText="1" readingOrder="1"/>
    </xf>
    <xf numFmtId="165" fontId="64" fillId="33" borderId="67" xfId="4" applyNumberFormat="1"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5" fillId="33" borderId="66" xfId="4" applyFont="1" applyFill="1" applyBorder="1" applyAlignment="1">
      <alignment horizontal="justify" vertical="center" wrapText="1" readingOrder="1"/>
    </xf>
    <xf numFmtId="165" fontId="64" fillId="33" borderId="66" xfId="4" applyNumberFormat="1" applyFont="1" applyFill="1" applyBorder="1" applyAlignment="1">
      <alignment horizontal="center" vertical="center" wrapText="1" readingOrder="1"/>
    </xf>
    <xf numFmtId="164" fontId="65" fillId="33" borderId="66" xfId="4" applyFont="1" applyFill="1" applyBorder="1" applyAlignment="1">
      <alignment horizontal="center" vertical="center" wrapText="1" readingOrder="1"/>
    </xf>
    <xf numFmtId="164" fontId="68" fillId="33" borderId="0" xfId="4" applyFont="1" applyFill="1"/>
    <xf numFmtId="0" fontId="51" fillId="0" borderId="0" xfId="9"/>
    <xf numFmtId="0" fontId="43" fillId="0" borderId="0" xfId="0" applyFont="1" applyAlignment="1">
      <alignment horizontal="center"/>
    </xf>
    <xf numFmtId="0" fontId="15" fillId="12" borderId="1" xfId="0" applyFont="1" applyFill="1" applyBorder="1" applyAlignment="1">
      <alignment horizontal="center" vertical="center" wrapText="1"/>
    </xf>
    <xf numFmtId="0" fontId="50" fillId="12" borderId="13" xfId="0" applyFont="1" applyFill="1" applyBorder="1" applyAlignment="1">
      <alignment horizontal="center" vertical="center" wrapText="1"/>
    </xf>
    <xf numFmtId="0" fontId="50" fillId="12" borderId="1" xfId="0" applyFont="1" applyFill="1" applyBorder="1" applyAlignment="1">
      <alignment horizontal="center" vertical="center" wrapText="1"/>
    </xf>
    <xf numFmtId="0" fontId="69" fillId="0" borderId="13" xfId="0" applyFont="1" applyBorder="1" applyAlignment="1">
      <alignment horizontal="center" vertical="center" wrapText="1"/>
    </xf>
    <xf numFmtId="0" fontId="69" fillId="0" borderId="1" xfId="0" applyFont="1" applyBorder="1" applyAlignment="1">
      <alignment horizontal="center" vertical="center" wrapText="1"/>
    </xf>
    <xf numFmtId="0" fontId="49" fillId="0" borderId="0" xfId="0" applyFont="1" applyAlignment="1">
      <alignment horizontal="center" vertical="center"/>
    </xf>
    <xf numFmtId="0" fontId="69" fillId="0" borderId="0" xfId="0" applyFont="1" applyAlignment="1">
      <alignment horizontal="center" vertical="center"/>
    </xf>
    <xf numFmtId="0" fontId="71" fillId="0" borderId="0" xfId="0" applyFont="1" applyAlignment="1">
      <alignment horizontal="center" vertical="center"/>
    </xf>
    <xf numFmtId="0" fontId="43" fillId="0" borderId="0" xfId="0" applyFont="1" applyAlignment="1">
      <alignment vertical="center"/>
    </xf>
    <xf numFmtId="0" fontId="72" fillId="0" borderId="70" xfId="0" applyFont="1" applyBorder="1" applyAlignment="1">
      <alignment vertical="center" wrapText="1"/>
    </xf>
    <xf numFmtId="0" fontId="72" fillId="0" borderId="69" xfId="0" applyFont="1" applyBorder="1" applyAlignment="1">
      <alignment vertical="center" wrapText="1"/>
    </xf>
    <xf numFmtId="0" fontId="73" fillId="0" borderId="71" xfId="0" applyFont="1" applyBorder="1" applyAlignment="1">
      <alignment vertical="center" wrapText="1"/>
    </xf>
    <xf numFmtId="0" fontId="73" fillId="0" borderId="0" xfId="0" applyFont="1" applyAlignment="1">
      <alignment vertical="center" wrapText="1"/>
    </xf>
    <xf numFmtId="0" fontId="73" fillId="0" borderId="70" xfId="0" applyFont="1" applyBorder="1" applyAlignment="1">
      <alignment vertical="center" wrapText="1"/>
    </xf>
    <xf numFmtId="0" fontId="73" fillId="0" borderId="69" xfId="0" applyFont="1" applyBorder="1" applyAlignment="1">
      <alignment vertical="center" wrapText="1"/>
    </xf>
    <xf numFmtId="0" fontId="72" fillId="0" borderId="0" xfId="0" applyFont="1" applyAlignment="1">
      <alignment vertical="center" wrapText="1"/>
    </xf>
    <xf numFmtId="0" fontId="73" fillId="0" borderId="72" xfId="0" applyFont="1" applyBorder="1" applyAlignment="1">
      <alignment vertical="center" wrapText="1"/>
    </xf>
    <xf numFmtId="0" fontId="70" fillId="0" borderId="0" xfId="0" applyFont="1" applyAlignment="1">
      <alignment vertical="center"/>
    </xf>
    <xf numFmtId="0" fontId="8" fillId="0" borderId="1" xfId="0" applyFont="1" applyBorder="1" applyAlignment="1">
      <alignment horizontal="center" vertical="center" wrapText="1"/>
    </xf>
    <xf numFmtId="0" fontId="8" fillId="25" borderId="1" xfId="0" applyFont="1" applyFill="1" applyBorder="1" applyAlignment="1">
      <alignment horizontal="center" vertical="center" wrapText="1"/>
    </xf>
    <xf numFmtId="0" fontId="5" fillId="0" borderId="0" xfId="0" applyFont="1" applyAlignment="1">
      <alignment horizontal="center"/>
    </xf>
    <xf numFmtId="0" fontId="9" fillId="25" borderId="1" xfId="0" applyFont="1" applyFill="1" applyBorder="1" applyAlignment="1">
      <alignment horizontal="center" vertical="center" wrapText="1"/>
    </xf>
    <xf numFmtId="164" fontId="56" fillId="17" borderId="1" xfId="4" applyFont="1" applyFill="1" applyBorder="1" applyAlignment="1" applyProtection="1">
      <alignment horizontal="center" vertical="center" textRotation="90" wrapText="1"/>
      <protection hidden="1"/>
    </xf>
    <xf numFmtId="0" fontId="8" fillId="0" borderId="0" xfId="0" applyFont="1" applyAlignment="1">
      <alignment horizontal="center" vertical="center" wrapText="1"/>
    </xf>
    <xf numFmtId="0" fontId="18" fillId="0" borderId="0" xfId="0" applyFont="1" applyAlignment="1">
      <alignment horizontal="center" vertical="center" wrapText="1"/>
    </xf>
    <xf numFmtId="0" fontId="21" fillId="0" borderId="0" xfId="0" applyFont="1" applyAlignment="1">
      <alignment horizontal="center" vertical="center" wrapText="1"/>
    </xf>
    <xf numFmtId="0" fontId="29" fillId="0" borderId="3" xfId="0" applyFont="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7" fillId="4" borderId="32" xfId="1" applyFont="1" applyFill="1" applyBorder="1" applyAlignment="1" applyProtection="1">
      <alignment horizontal="center" vertical="center" wrapText="1"/>
      <protection locked="0"/>
    </xf>
    <xf numFmtId="0" fontId="28" fillId="0" borderId="0" xfId="0" applyFont="1" applyAlignment="1" applyProtection="1">
      <alignment wrapText="1"/>
      <protection locked="0"/>
    </xf>
    <xf numFmtId="0" fontId="26" fillId="0" borderId="0" xfId="0" applyFont="1" applyProtection="1">
      <protection locked="0"/>
    </xf>
    <xf numFmtId="0" fontId="29" fillId="5" borderId="23" xfId="0" applyFont="1" applyFill="1" applyBorder="1" applyAlignment="1" applyProtection="1">
      <alignment horizontal="center" vertical="center" textRotation="90"/>
      <protection locked="0"/>
    </xf>
    <xf numFmtId="0" fontId="29" fillId="5" borderId="1" xfId="0" applyFont="1" applyFill="1" applyBorder="1" applyAlignment="1" applyProtection="1">
      <alignment horizontal="center" vertical="center" textRotation="90" wrapText="1"/>
      <protection locked="0"/>
    </xf>
    <xf numFmtId="0" fontId="29" fillId="5" borderId="1" xfId="0" applyFont="1" applyFill="1" applyBorder="1" applyAlignment="1" applyProtection="1">
      <alignment horizontal="center" vertical="center" textRotation="90"/>
      <protection locked="0"/>
    </xf>
    <xf numFmtId="0" fontId="30" fillId="5" borderId="22" xfId="0" applyFont="1" applyFill="1" applyBorder="1" applyAlignment="1" applyProtection="1">
      <alignment horizontal="center" vertical="center" textRotation="90" wrapText="1"/>
      <protection locked="0"/>
    </xf>
    <xf numFmtId="0" fontId="29" fillId="25" borderId="23" xfId="0" applyFont="1" applyFill="1" applyBorder="1" applyAlignment="1" applyProtection="1">
      <alignment horizontal="center" vertical="center" textRotation="90" wrapText="1"/>
      <protection locked="0"/>
    </xf>
    <xf numFmtId="0" fontId="29" fillId="25" borderId="1" xfId="0" applyFont="1" applyFill="1" applyBorder="1" applyAlignment="1" applyProtection="1">
      <alignment horizontal="center" vertical="center" textRotation="90" wrapText="1"/>
      <protection locked="0"/>
    </xf>
    <xf numFmtId="0" fontId="30" fillId="25" borderId="22" xfId="0" applyFont="1" applyFill="1" applyBorder="1" applyAlignment="1" applyProtection="1">
      <alignment horizontal="center" vertical="center" textRotation="90" wrapText="1"/>
      <protection locked="0"/>
    </xf>
    <xf numFmtId="0" fontId="30" fillId="5" borderId="57"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29" fillId="5" borderId="1" xfId="0" applyFont="1" applyFill="1" applyBorder="1" applyAlignment="1" applyProtection="1">
      <alignment vertical="center" textRotation="90" wrapText="1"/>
      <protection locked="0"/>
    </xf>
    <xf numFmtId="0" fontId="29" fillId="5" borderId="7" xfId="0" applyFont="1" applyFill="1" applyBorder="1" applyAlignment="1" applyProtection="1">
      <alignment vertical="center" textRotation="90" wrapText="1"/>
      <protection locked="0"/>
    </xf>
    <xf numFmtId="0" fontId="29" fillId="5" borderId="58" xfId="0" applyFont="1" applyFill="1" applyBorder="1" applyAlignment="1" applyProtection="1">
      <alignment vertical="center" textRotation="90" wrapText="1"/>
      <protection locked="0"/>
    </xf>
    <xf numFmtId="0" fontId="29" fillId="5" borderId="23" xfId="0" applyFont="1" applyFill="1" applyBorder="1" applyAlignment="1" applyProtection="1">
      <alignment vertical="center" textRotation="90" wrapText="1"/>
      <protection locked="0"/>
    </xf>
    <xf numFmtId="0" fontId="29" fillId="5" borderId="2" xfId="0" applyFont="1" applyFill="1" applyBorder="1" applyAlignment="1" applyProtection="1">
      <alignment horizontal="center" vertical="center" textRotation="90"/>
      <protection locked="0"/>
    </xf>
    <xf numFmtId="0" fontId="30" fillId="5" borderId="1"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3" borderId="2" xfId="0" applyFont="1" applyFill="1" applyBorder="1" applyAlignment="1" applyProtection="1">
      <alignment horizontal="center" vertical="center" wrapText="1"/>
      <protection locked="0"/>
    </xf>
    <xf numFmtId="0" fontId="33" fillId="0" borderId="0" xfId="0" applyFont="1" applyAlignment="1" applyProtection="1">
      <alignment vertical="center"/>
      <protection locked="0"/>
    </xf>
    <xf numFmtId="0" fontId="30" fillId="0" borderId="23" xfId="0" applyFont="1" applyBorder="1" applyAlignment="1" applyProtection="1">
      <alignment horizontal="center" vertical="center" textRotation="255" wrapText="1"/>
      <protection locked="0"/>
    </xf>
    <xf numFmtId="0" fontId="54" fillId="0" borderId="1" xfId="0" applyFont="1" applyBorder="1" applyAlignment="1" applyProtection="1">
      <alignment horizontal="left" vertical="center" wrapText="1"/>
      <protection locked="0"/>
    </xf>
    <xf numFmtId="0" fontId="54" fillId="0" borderId="1" xfId="0" applyFont="1" applyBorder="1" applyAlignment="1" applyProtection="1">
      <alignment horizontal="center" vertical="center" wrapText="1"/>
      <protection locked="0"/>
    </xf>
    <xf numFmtId="14" fontId="54" fillId="0" borderId="1" xfId="0" applyNumberFormat="1" applyFont="1" applyBorder="1" applyAlignment="1" applyProtection="1">
      <alignment horizontal="center" vertical="center" wrapText="1"/>
      <protection locked="0"/>
    </xf>
    <xf numFmtId="49" fontId="54" fillId="0" borderId="1" xfId="0" applyNumberFormat="1"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7" fillId="0" borderId="0" xfId="0" applyFont="1" applyAlignment="1" applyProtection="1">
      <alignment vertical="center"/>
      <protection locked="0"/>
    </xf>
    <xf numFmtId="0" fontId="28" fillId="0" borderId="0" xfId="0" applyFont="1" applyProtection="1">
      <protection locked="0"/>
    </xf>
    <xf numFmtId="0" fontId="54" fillId="0" borderId="23" xfId="0" applyFont="1" applyBorder="1" applyAlignment="1" applyProtection="1">
      <alignment horizontal="center" vertical="center" wrapText="1"/>
      <protection locked="0"/>
    </xf>
    <xf numFmtId="0" fontId="26" fillId="0" borderId="0" xfId="0" applyFont="1" applyAlignment="1" applyProtection="1">
      <alignment vertical="center"/>
      <protection locked="0"/>
    </xf>
    <xf numFmtId="0" fontId="40" fillId="0" borderId="0" xfId="0" applyFont="1" applyAlignment="1" applyProtection="1">
      <alignment vertical="center"/>
      <protection locked="0"/>
    </xf>
    <xf numFmtId="0" fontId="29" fillId="0" borderId="0" xfId="0" applyFont="1" applyAlignment="1" applyProtection="1">
      <alignment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left" vertical="center"/>
      <protection locked="0"/>
    </xf>
    <xf numFmtId="0" fontId="29" fillId="0" borderId="0" xfId="0" applyFont="1" applyAlignment="1" applyProtection="1">
      <alignment horizontal="left" vertical="center" wrapText="1"/>
      <protection locked="0"/>
    </xf>
    <xf numFmtId="0" fontId="40" fillId="0" borderId="0" xfId="0" applyFont="1" applyProtection="1">
      <protection locked="0"/>
    </xf>
    <xf numFmtId="0" fontId="28" fillId="0" borderId="0" xfId="0" applyFont="1" applyAlignment="1" applyProtection="1">
      <alignment horizontal="center"/>
      <protection locked="0"/>
    </xf>
    <xf numFmtId="0" fontId="27" fillId="0" borderId="0" xfId="0" applyFont="1" applyProtection="1">
      <protection locked="0"/>
    </xf>
    <xf numFmtId="0" fontId="27" fillId="0" borderId="0" xfId="0" applyFont="1" applyAlignment="1" applyProtection="1">
      <alignment wrapText="1"/>
      <protection locked="0"/>
    </xf>
    <xf numFmtId="0" fontId="28" fillId="0" borderId="0" xfId="0" applyFont="1" applyAlignment="1" applyProtection="1">
      <alignment horizontal="left"/>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wrapText="1"/>
      <protection locked="0"/>
    </xf>
    <xf numFmtId="0" fontId="54" fillId="17" borderId="1" xfId="0" applyFont="1" applyFill="1" applyBorder="1" applyAlignment="1">
      <alignment horizontal="left" vertical="center" wrapText="1"/>
    </xf>
    <xf numFmtId="0" fontId="54" fillId="17" borderId="2" xfId="0" applyFont="1" applyFill="1" applyBorder="1" applyAlignment="1">
      <alignment horizontal="center" vertical="center" textRotation="90"/>
    </xf>
    <xf numFmtId="9" fontId="54" fillId="17" borderId="23" xfId="3" applyFont="1" applyFill="1" applyBorder="1" applyAlignment="1" applyProtection="1">
      <alignment horizontal="center" vertical="center" textRotation="90"/>
    </xf>
    <xf numFmtId="9" fontId="54" fillId="17" borderId="1"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0" fontId="30" fillId="17" borderId="22" xfId="0" applyFont="1" applyFill="1" applyBorder="1" applyAlignment="1">
      <alignment horizontal="center" vertical="center" textRotation="90" wrapText="1"/>
    </xf>
    <xf numFmtId="0" fontId="26" fillId="0" borderId="0" xfId="0" applyFont="1" applyAlignment="1" applyProtection="1">
      <alignment wrapText="1"/>
      <protection locked="0"/>
    </xf>
    <xf numFmtId="0" fontId="40" fillId="0" borderId="0" xfId="0" applyFont="1" applyAlignment="1" applyProtection="1">
      <alignment wrapText="1"/>
      <protection locked="0"/>
    </xf>
    <xf numFmtId="0" fontId="28" fillId="0" borderId="0" xfId="0" applyFont="1" applyAlignment="1" applyProtection="1">
      <alignment horizontal="center" wrapText="1"/>
      <protection locked="0"/>
    </xf>
    <xf numFmtId="0" fontId="28" fillId="0" borderId="0" xfId="0" applyFont="1" applyAlignment="1" applyProtection="1">
      <alignment horizontal="center" vertical="center" wrapText="1"/>
      <protection locked="0"/>
    </xf>
    <xf numFmtId="0" fontId="0" fillId="0" borderId="0" xfId="0" applyAlignment="1">
      <alignment wrapText="1"/>
    </xf>
    <xf numFmtId="0" fontId="77" fillId="4" borderId="0" xfId="0" applyFont="1" applyFill="1" applyAlignment="1">
      <alignment horizontal="center" vertical="center" wrapText="1"/>
    </xf>
    <xf numFmtId="14" fontId="77" fillId="4" borderId="0" xfId="0" applyNumberFormat="1" applyFont="1" applyFill="1" applyAlignment="1">
      <alignment horizontal="center" vertical="center" wrapText="1"/>
    </xf>
    <xf numFmtId="0" fontId="78" fillId="36" borderId="1" xfId="0" applyFont="1" applyFill="1" applyBorder="1" applyAlignment="1">
      <alignment horizontal="center" vertical="center" wrapText="1"/>
    </xf>
    <xf numFmtId="0" fontId="77" fillId="36" borderId="1" xfId="0" applyFont="1" applyFill="1" applyBorder="1" applyAlignment="1">
      <alignment horizontal="center" vertical="center" wrapText="1"/>
    </xf>
    <xf numFmtId="0" fontId="79" fillId="0" borderId="1" xfId="0" applyFont="1" applyBorder="1" applyAlignment="1">
      <alignment horizontal="center" vertical="center" wrapText="1"/>
    </xf>
    <xf numFmtId="0" fontId="80" fillId="0" borderId="1" xfId="0" applyFont="1" applyBorder="1" applyAlignment="1">
      <alignment horizontal="justify" vertical="center" wrapText="1"/>
    </xf>
    <xf numFmtId="0" fontId="81" fillId="0" borderId="1" xfId="0" applyFont="1" applyBorder="1" applyAlignment="1">
      <alignment horizontal="center" vertical="center" wrapText="1"/>
    </xf>
    <xf numFmtId="0" fontId="78" fillId="37" borderId="1" xfId="0" applyFont="1" applyFill="1" applyBorder="1" applyAlignment="1">
      <alignment horizontal="center" vertical="center" wrapText="1"/>
    </xf>
    <xf numFmtId="0" fontId="79" fillId="0" borderId="32" xfId="0" applyFont="1" applyBorder="1" applyAlignment="1">
      <alignment horizontal="center" vertical="center" wrapText="1"/>
    </xf>
    <xf numFmtId="0" fontId="80" fillId="0" borderId="32" xfId="0" applyFont="1" applyBorder="1" applyAlignment="1">
      <alignment horizontal="justify" vertical="center" wrapText="1"/>
    </xf>
    <xf numFmtId="0" fontId="81" fillId="0" borderId="32" xfId="0" applyFont="1" applyBorder="1" applyAlignment="1">
      <alignment horizontal="center" vertical="center" wrapText="1"/>
    </xf>
    <xf numFmtId="0" fontId="78" fillId="22" borderId="1" xfId="0" applyFont="1" applyFill="1" applyBorder="1" applyAlignment="1">
      <alignment horizontal="center" vertical="center" wrapText="1"/>
    </xf>
    <xf numFmtId="0" fontId="77" fillId="22" borderId="1" xfId="0" applyFont="1" applyFill="1" applyBorder="1" applyAlignment="1">
      <alignment horizontal="center" vertical="center" wrapText="1"/>
    </xf>
    <xf numFmtId="0" fontId="85" fillId="6" borderId="0" xfId="0" applyFont="1" applyFill="1" applyAlignment="1">
      <alignment horizontal="center" vertical="center" wrapText="1"/>
    </xf>
    <xf numFmtId="0" fontId="85" fillId="39" borderId="0" xfId="0" applyFont="1" applyFill="1" applyAlignment="1">
      <alignment horizontal="center" vertical="center" wrapText="1"/>
    </xf>
    <xf numFmtId="0" fontId="85" fillId="40" borderId="0" xfId="0" applyFont="1" applyFill="1" applyAlignment="1">
      <alignment horizontal="center" vertical="center" wrapText="1"/>
    </xf>
    <xf numFmtId="0" fontId="85" fillId="41" borderId="0" xfId="0" applyFont="1" applyFill="1" applyAlignment="1">
      <alignment horizontal="center" vertical="center" wrapText="1"/>
    </xf>
    <xf numFmtId="0" fontId="0" fillId="4" borderId="0" xfId="0" applyFill="1"/>
    <xf numFmtId="0" fontId="86" fillId="0" borderId="0" xfId="0" applyFont="1" applyAlignment="1">
      <alignment vertical="center" wrapText="1"/>
    </xf>
    <xf numFmtId="0" fontId="87" fillId="4" borderId="0" xfId="0" applyFont="1" applyFill="1"/>
    <xf numFmtId="0" fontId="0" fillId="42" borderId="0" xfId="0" applyFill="1" applyProtection="1">
      <protection locked="0"/>
    </xf>
    <xf numFmtId="0" fontId="88" fillId="0" borderId="0" xfId="0" applyFont="1" applyAlignment="1">
      <alignment vertical="center" wrapText="1"/>
    </xf>
    <xf numFmtId="0" fontId="0" fillId="0" borderId="44" xfId="0" applyBorder="1"/>
    <xf numFmtId="0" fontId="0" fillId="0" borderId="45" xfId="0" applyBorder="1"/>
    <xf numFmtId="0" fontId="0" fillId="0" borderId="41" xfId="0" applyBorder="1"/>
    <xf numFmtId="0" fontId="91" fillId="17" borderId="1" xfId="0" applyFont="1" applyFill="1" applyBorder="1" applyAlignment="1">
      <alignment horizontal="center" vertical="center" wrapText="1"/>
    </xf>
    <xf numFmtId="0" fontId="91" fillId="17" borderId="11" xfId="0" applyFont="1" applyFill="1" applyBorder="1" applyAlignment="1">
      <alignment horizontal="center" vertical="center" wrapText="1"/>
    </xf>
    <xf numFmtId="0" fontId="91" fillId="14" borderId="11" xfId="0" applyFont="1" applyFill="1" applyBorder="1" applyAlignment="1">
      <alignment horizontal="center" vertical="center" wrapText="1"/>
    </xf>
    <xf numFmtId="0" fontId="0" fillId="0" borderId="5" xfId="0" applyBorder="1" applyAlignment="1">
      <alignment horizontal="center" vertical="center" wrapText="1"/>
    </xf>
    <xf numFmtId="14" fontId="0" fillId="0" borderId="5" xfId="0" applyNumberFormat="1" applyBorder="1" applyAlignment="1">
      <alignment horizontal="center" vertical="center" wrapText="1"/>
    </xf>
    <xf numFmtId="14" fontId="0" fillId="0" borderId="1" xfId="0" applyNumberFormat="1" applyBorder="1" applyAlignment="1">
      <alignment horizontal="center" vertical="center" wrapText="1"/>
    </xf>
    <xf numFmtId="0" fontId="76" fillId="0" borderId="5" xfId="12" applyBorder="1" applyAlignment="1">
      <alignment horizontal="center" vertical="center" wrapText="1"/>
    </xf>
    <xf numFmtId="0" fontId="0" fillId="0" borderId="1" xfId="0" applyBorder="1" applyAlignment="1">
      <alignment horizontal="center" vertical="center" wrapText="1"/>
    </xf>
    <xf numFmtId="3" fontId="0" fillId="0" borderId="1" xfId="0" applyNumberFormat="1" applyBorder="1" applyAlignment="1">
      <alignment horizontal="center" vertical="center" wrapText="1"/>
    </xf>
    <xf numFmtId="0" fontId="76" fillId="0" borderId="1" xfId="12" applyBorder="1" applyAlignment="1">
      <alignment horizontal="center" vertical="center" wrapText="1"/>
    </xf>
    <xf numFmtId="0" fontId="14" fillId="6" borderId="1" xfId="0" applyFont="1" applyFill="1" applyBorder="1" applyAlignment="1">
      <alignment horizontal="center" vertical="center" wrapText="1"/>
    </xf>
    <xf numFmtId="0" fontId="27" fillId="0" borderId="0" xfId="0" applyFont="1" applyAlignment="1" applyProtection="1">
      <alignment vertical="center"/>
      <protection locked="0"/>
    </xf>
    <xf numFmtId="0" fontId="94" fillId="0" borderId="0" xfId="0" applyFont="1" applyProtection="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14" fontId="29" fillId="4" borderId="3" xfId="1" applyNumberFormat="1" applyFont="1" applyFill="1" applyBorder="1" applyAlignment="1" applyProtection="1">
      <alignment vertical="center"/>
      <protection locked="0"/>
    </xf>
    <xf numFmtId="0" fontId="30" fillId="5" borderId="23" xfId="0" applyFont="1" applyFill="1" applyBorder="1" applyAlignment="1" applyProtection="1">
      <alignment horizontal="center" vertical="center" wrapText="1"/>
      <protection locked="0"/>
    </xf>
    <xf numFmtId="0" fontId="47" fillId="29" borderId="44" xfId="0" applyFont="1" applyFill="1" applyBorder="1" applyAlignment="1" applyProtection="1">
      <alignment horizontal="center" vertical="center" readingOrder="1"/>
      <protection hidden="1"/>
    </xf>
    <xf numFmtId="0" fontId="47" fillId="29" borderId="45" xfId="0" applyFont="1" applyFill="1" applyBorder="1" applyAlignment="1" applyProtection="1">
      <alignment horizontal="center" vertical="center" readingOrder="1"/>
      <protection hidden="1"/>
    </xf>
    <xf numFmtId="0" fontId="47" fillId="29" borderId="41" xfId="0" applyFont="1" applyFill="1" applyBorder="1" applyAlignment="1" applyProtection="1">
      <alignment horizontal="center" vertical="center" readingOrder="1"/>
      <protection hidden="1"/>
    </xf>
    <xf numFmtId="0" fontId="47" fillId="29" borderId="0" xfId="0" applyFont="1" applyFill="1" applyAlignment="1" applyProtection="1">
      <alignment horizontal="center" vertical="center" readingOrder="1"/>
      <protection hidden="1"/>
    </xf>
    <xf numFmtId="0" fontId="47" fillId="29" borderId="46" xfId="0" applyFont="1" applyFill="1" applyBorder="1" applyAlignment="1" applyProtection="1">
      <alignment horizontal="center" vertical="center" readingOrder="1"/>
      <protection hidden="1"/>
    </xf>
    <xf numFmtId="0" fontId="47" fillId="29" borderId="36" xfId="0" applyFont="1" applyFill="1" applyBorder="1" applyAlignment="1" applyProtection="1">
      <alignment horizontal="center" vertical="center" readingOrder="1"/>
      <protection hidden="1"/>
    </xf>
    <xf numFmtId="0" fontId="47" fillId="6" borderId="44" xfId="0" applyFont="1" applyFill="1" applyBorder="1" applyAlignment="1" applyProtection="1">
      <alignment horizontal="center" readingOrder="1"/>
      <protection hidden="1"/>
    </xf>
    <xf numFmtId="0" fontId="47" fillId="6" borderId="45" xfId="0" applyFont="1" applyFill="1" applyBorder="1" applyAlignment="1" applyProtection="1">
      <alignment horizontal="center" readingOrder="1"/>
      <protection hidden="1"/>
    </xf>
    <xf numFmtId="0" fontId="47" fillId="6" borderId="41" xfId="0" applyFont="1" applyFill="1" applyBorder="1" applyAlignment="1" applyProtection="1">
      <alignment horizontal="center" readingOrder="1"/>
      <protection hidden="1"/>
    </xf>
    <xf numFmtId="0" fontId="47" fillId="6" borderId="0" xfId="0" applyFont="1" applyFill="1" applyAlignment="1" applyProtection="1">
      <alignment horizontal="center" readingOrder="1"/>
      <protection hidden="1"/>
    </xf>
    <xf numFmtId="0" fontId="47" fillId="6" borderId="46" xfId="0" applyFont="1" applyFill="1" applyBorder="1" applyAlignment="1" applyProtection="1">
      <alignment horizontal="center" readingOrder="1"/>
      <protection hidden="1"/>
    </xf>
    <xf numFmtId="0" fontId="47" fillId="6" borderId="36" xfId="0" applyFont="1" applyFill="1" applyBorder="1" applyAlignment="1" applyProtection="1">
      <alignment horizontal="center" readingOrder="1"/>
      <protection hidden="1"/>
    </xf>
    <xf numFmtId="0" fontId="47" fillId="29" borderId="52" xfId="0" applyFont="1" applyFill="1" applyBorder="1" applyAlignment="1" applyProtection="1">
      <alignment horizontal="center" vertical="center" readingOrder="1"/>
      <protection hidden="1"/>
    </xf>
    <xf numFmtId="0" fontId="47" fillId="29" borderId="42" xfId="0" applyFont="1" applyFill="1" applyBorder="1" applyAlignment="1" applyProtection="1">
      <alignment horizontal="center" vertical="center" readingOrder="1"/>
      <protection hidden="1"/>
    </xf>
    <xf numFmtId="0" fontId="47" fillId="29" borderId="37" xfId="0" applyFont="1" applyFill="1" applyBorder="1" applyAlignment="1" applyProtection="1">
      <alignment horizontal="center" vertical="center" readingOrder="1"/>
      <protection hidden="1"/>
    </xf>
    <xf numFmtId="0" fontId="47" fillId="6" borderId="42" xfId="0" applyFont="1" applyFill="1" applyBorder="1" applyAlignment="1" applyProtection="1">
      <alignment horizontal="center" readingOrder="1"/>
      <protection hidden="1"/>
    </xf>
    <xf numFmtId="0" fontId="47" fillId="6" borderId="37" xfId="0" applyFont="1" applyFill="1" applyBorder="1" applyAlignment="1" applyProtection="1">
      <alignment horizontal="center" readingOrder="1"/>
      <protection hidden="1"/>
    </xf>
    <xf numFmtId="0" fontId="47" fillId="14" borderId="44" xfId="0" applyFont="1" applyFill="1" applyBorder="1" applyAlignment="1" applyProtection="1">
      <alignment horizontal="center" readingOrder="1"/>
      <protection hidden="1"/>
    </xf>
    <xf numFmtId="0" fontId="47" fillId="14" borderId="45" xfId="0" applyFont="1" applyFill="1" applyBorder="1" applyAlignment="1" applyProtection="1">
      <alignment horizontal="center" readingOrder="1"/>
      <protection hidden="1"/>
    </xf>
    <xf numFmtId="0" fontId="47" fillId="14" borderId="41" xfId="0" applyFont="1" applyFill="1" applyBorder="1" applyAlignment="1" applyProtection="1">
      <alignment horizontal="center" readingOrder="1"/>
      <protection hidden="1"/>
    </xf>
    <xf numFmtId="0" fontId="47" fillId="14" borderId="0" xfId="0" applyFont="1" applyFill="1" applyAlignment="1" applyProtection="1">
      <alignment horizontal="center" readingOrder="1"/>
      <protection hidden="1"/>
    </xf>
    <xf numFmtId="0" fontId="47" fillId="14" borderId="46" xfId="0" applyFont="1" applyFill="1" applyBorder="1" applyAlignment="1" applyProtection="1">
      <alignment horizontal="center" readingOrder="1"/>
      <protection hidden="1"/>
    </xf>
    <xf numFmtId="0" fontId="47" fillId="14" borderId="36" xfId="0" applyFont="1" applyFill="1" applyBorder="1" applyAlignment="1" applyProtection="1">
      <alignment horizontal="center" readingOrder="1"/>
      <protection hidden="1"/>
    </xf>
    <xf numFmtId="0" fontId="47" fillId="6" borderId="52" xfId="0" applyFont="1" applyFill="1" applyBorder="1" applyAlignment="1" applyProtection="1">
      <alignment horizontal="center" readingOrder="1"/>
      <protection hidden="1"/>
    </xf>
    <xf numFmtId="0" fontId="47" fillId="14" borderId="52" xfId="0" applyFont="1" applyFill="1" applyBorder="1" applyAlignment="1" applyProtection="1">
      <alignment horizontal="center" readingOrder="1"/>
      <protection hidden="1"/>
    </xf>
    <xf numFmtId="0" fontId="47" fillId="14" borderId="42" xfId="0" applyFont="1" applyFill="1" applyBorder="1" applyAlignment="1" applyProtection="1">
      <alignment horizontal="center" readingOrder="1"/>
      <protection hidden="1"/>
    </xf>
    <xf numFmtId="0" fontId="47" fillId="14" borderId="37" xfId="0" applyFont="1" applyFill="1" applyBorder="1" applyAlignment="1" applyProtection="1">
      <alignment horizontal="center" readingOrder="1"/>
      <protection hidden="1"/>
    </xf>
    <xf numFmtId="0" fontId="47" fillId="30" borderId="44" xfId="0" applyFont="1" applyFill="1" applyBorder="1" applyAlignment="1" applyProtection="1">
      <alignment horizontal="center" readingOrder="1"/>
      <protection hidden="1"/>
    </xf>
    <xf numFmtId="0" fontId="47" fillId="30" borderId="45" xfId="0" applyFont="1" applyFill="1" applyBorder="1" applyAlignment="1" applyProtection="1">
      <alignment horizontal="center" readingOrder="1"/>
      <protection hidden="1"/>
    </xf>
    <xf numFmtId="0" fontId="47" fillId="30" borderId="41" xfId="0" applyFont="1" applyFill="1" applyBorder="1" applyAlignment="1" applyProtection="1">
      <alignment horizontal="center" readingOrder="1"/>
      <protection hidden="1"/>
    </xf>
    <xf numFmtId="0" fontId="47" fillId="30" borderId="0" xfId="0" applyFont="1" applyFill="1" applyAlignment="1" applyProtection="1">
      <alignment horizontal="center" readingOrder="1"/>
      <protection hidden="1"/>
    </xf>
    <xf numFmtId="0" fontId="47" fillId="30" borderId="46" xfId="0" applyFont="1" applyFill="1" applyBorder="1" applyAlignment="1" applyProtection="1">
      <alignment horizontal="center" readingOrder="1"/>
      <protection hidden="1"/>
    </xf>
    <xf numFmtId="0" fontId="47" fillId="30" borderId="36" xfId="0" applyFont="1" applyFill="1" applyBorder="1" applyAlignment="1" applyProtection="1">
      <alignment horizontal="center" readingOrder="1"/>
      <protection hidden="1"/>
    </xf>
    <xf numFmtId="0" fontId="47" fillId="30" borderId="52" xfId="0" applyFont="1" applyFill="1" applyBorder="1" applyAlignment="1" applyProtection="1">
      <alignment horizontal="center" readingOrder="1"/>
      <protection hidden="1"/>
    </xf>
    <xf numFmtId="0" fontId="47" fillId="30" borderId="42" xfId="0" applyFont="1" applyFill="1" applyBorder="1" applyAlignment="1" applyProtection="1">
      <alignment horizontal="center" readingOrder="1"/>
      <protection hidden="1"/>
    </xf>
    <xf numFmtId="0" fontId="47" fillId="30" borderId="37" xfId="0" applyFont="1" applyFill="1" applyBorder="1" applyAlignment="1" applyProtection="1">
      <alignment horizontal="center" readingOrder="1"/>
      <protection hidden="1"/>
    </xf>
    <xf numFmtId="0" fontId="54" fillId="0" borderId="1" xfId="0" applyFont="1" applyBorder="1" applyAlignment="1" applyProtection="1">
      <alignment horizontal="center" vertical="center" textRotation="90" wrapText="1"/>
      <protection locked="0"/>
    </xf>
    <xf numFmtId="0" fontId="54" fillId="0" borderId="2" xfId="0" applyFont="1" applyBorder="1" applyAlignment="1" applyProtection="1">
      <alignment horizontal="center" vertical="center" textRotation="90" wrapText="1"/>
      <protection locked="0"/>
    </xf>
    <xf numFmtId="0" fontId="54" fillId="0" borderId="22" xfId="0" applyFont="1" applyBorder="1" applyAlignment="1" applyProtection="1">
      <alignment horizontal="center" vertical="center" textRotation="90" wrapText="1"/>
      <protection locked="0"/>
    </xf>
    <xf numFmtId="49" fontId="54" fillId="0" borderId="23" xfId="0" applyNumberFormat="1" applyFont="1" applyBorder="1" applyAlignment="1" applyProtection="1">
      <alignment horizontal="left" vertical="center" wrapText="1"/>
      <protection locked="0"/>
    </xf>
    <xf numFmtId="14" fontId="28" fillId="0" borderId="0" xfId="0" applyNumberFormat="1" applyFont="1" applyAlignment="1" applyProtection="1">
      <alignment wrapText="1"/>
      <protection locked="0"/>
    </xf>
    <xf numFmtId="14" fontId="26" fillId="4" borderId="32" xfId="1" applyNumberFormat="1" applyFont="1" applyFill="1" applyBorder="1" applyAlignment="1" applyProtection="1">
      <alignment horizontal="center" vertical="center" wrapText="1"/>
      <protection locked="0"/>
    </xf>
    <xf numFmtId="14" fontId="30" fillId="5" borderId="1" xfId="0" applyNumberFormat="1" applyFont="1" applyFill="1" applyBorder="1" applyAlignment="1" applyProtection="1">
      <alignment horizontal="center" vertical="center" wrapText="1"/>
      <protection locked="0"/>
    </xf>
    <xf numFmtId="14" fontId="29" fillId="0" borderId="0" xfId="0" applyNumberFormat="1" applyFont="1" applyAlignment="1" applyProtection="1">
      <alignment horizontal="left" vertical="center"/>
      <protection locked="0"/>
    </xf>
    <xf numFmtId="14" fontId="28" fillId="0" borderId="0" xfId="0" applyNumberFormat="1" applyFont="1" applyAlignment="1" applyProtection="1">
      <alignment horizontal="left"/>
      <protection locked="0"/>
    </xf>
    <xf numFmtId="0" fontId="26" fillId="4" borderId="32" xfId="1" applyFont="1" applyFill="1" applyBorder="1" applyAlignment="1" applyProtection="1">
      <alignment horizontal="left" vertical="center" wrapText="1"/>
      <protection locked="0"/>
    </xf>
    <xf numFmtId="0" fontId="43" fillId="4" borderId="0" xfId="0" applyFont="1" applyFill="1" applyAlignment="1">
      <alignment horizontal="center"/>
    </xf>
    <xf numFmtId="0" fontId="97" fillId="29" borderId="44" xfId="0" applyFont="1" applyFill="1" applyBorder="1" applyAlignment="1" applyProtection="1">
      <alignment horizontal="left" vertical="center" readingOrder="1"/>
      <protection hidden="1"/>
    </xf>
    <xf numFmtId="0" fontId="97" fillId="29" borderId="45" xfId="0" applyFont="1" applyFill="1" applyBorder="1" applyAlignment="1" applyProtection="1">
      <alignment horizontal="left" vertical="center" readingOrder="1"/>
      <protection hidden="1"/>
    </xf>
    <xf numFmtId="0" fontId="97" fillId="29" borderId="46" xfId="0" applyFont="1" applyFill="1" applyBorder="1" applyAlignment="1" applyProtection="1">
      <alignment horizontal="left" vertical="center" readingOrder="1"/>
      <protection hidden="1"/>
    </xf>
    <xf numFmtId="0" fontId="97" fillId="6" borderId="45" xfId="0" applyFont="1" applyFill="1" applyBorder="1" applyAlignment="1" applyProtection="1">
      <alignment horizontal="left" vertical="center" readingOrder="1"/>
      <protection hidden="1"/>
    </xf>
    <xf numFmtId="0" fontId="97" fillId="6" borderId="46" xfId="0" applyFont="1" applyFill="1" applyBorder="1" applyAlignment="1" applyProtection="1">
      <alignment horizontal="left" vertical="center" readingOrder="1"/>
      <protection hidden="1"/>
    </xf>
    <xf numFmtId="0" fontId="97" fillId="29" borderId="41" xfId="0" applyFont="1" applyFill="1" applyBorder="1" applyAlignment="1" applyProtection="1">
      <alignment horizontal="left" vertical="center" readingOrder="1"/>
      <protection hidden="1"/>
    </xf>
    <xf numFmtId="0" fontId="97" fillId="29" borderId="0" xfId="0" applyFont="1" applyFill="1" applyAlignment="1" applyProtection="1">
      <alignment horizontal="left" vertical="center" readingOrder="1"/>
      <protection hidden="1"/>
    </xf>
    <xf numFmtId="0" fontId="97" fillId="29" borderId="36" xfId="0" applyFont="1" applyFill="1" applyBorder="1" applyAlignment="1" applyProtection="1">
      <alignment horizontal="left" vertical="center" readingOrder="1"/>
      <protection hidden="1"/>
    </xf>
    <xf numFmtId="0" fontId="97" fillId="6" borderId="0" xfId="0" applyFont="1" applyFill="1" applyAlignment="1" applyProtection="1">
      <alignment horizontal="left" vertical="center" readingOrder="1"/>
      <protection hidden="1"/>
    </xf>
    <xf numFmtId="0" fontId="97" fillId="6" borderId="36" xfId="0" applyFont="1" applyFill="1" applyBorder="1" applyAlignment="1" applyProtection="1">
      <alignment horizontal="left" vertical="center" readingOrder="1"/>
      <protection hidden="1"/>
    </xf>
    <xf numFmtId="0" fontId="97" fillId="29" borderId="52" xfId="0" applyFont="1" applyFill="1" applyBorder="1" applyAlignment="1" applyProtection="1">
      <alignment horizontal="left" vertical="center" readingOrder="1"/>
      <protection hidden="1"/>
    </xf>
    <xf numFmtId="0" fontId="97" fillId="29" borderId="42" xfId="0" applyFont="1" applyFill="1" applyBorder="1" applyAlignment="1" applyProtection="1">
      <alignment horizontal="left" vertical="center" readingOrder="1"/>
      <protection hidden="1"/>
    </xf>
    <xf numFmtId="0" fontId="97" fillId="29" borderId="37" xfId="0" applyFont="1" applyFill="1" applyBorder="1" applyAlignment="1" applyProtection="1">
      <alignment horizontal="left" vertical="center" readingOrder="1"/>
      <protection hidden="1"/>
    </xf>
    <xf numFmtId="0" fontId="97" fillId="6" borderId="42" xfId="0" applyFont="1" applyFill="1" applyBorder="1" applyAlignment="1" applyProtection="1">
      <alignment horizontal="left" vertical="center" readingOrder="1"/>
      <protection hidden="1"/>
    </xf>
    <xf numFmtId="0" fontId="97" fillId="6" borderId="37" xfId="0" applyFont="1" applyFill="1" applyBorder="1" applyAlignment="1" applyProtection="1">
      <alignment horizontal="left" vertical="center" readingOrder="1"/>
      <protection hidden="1"/>
    </xf>
    <xf numFmtId="0" fontId="97" fillId="14" borderId="44" xfId="0" applyFont="1" applyFill="1" applyBorder="1" applyAlignment="1" applyProtection="1">
      <alignment horizontal="left" vertical="center" readingOrder="1"/>
      <protection hidden="1"/>
    </xf>
    <xf numFmtId="0" fontId="97" fillId="14" borderId="45" xfId="0" applyFont="1" applyFill="1" applyBorder="1" applyAlignment="1" applyProtection="1">
      <alignment horizontal="left" vertical="center" readingOrder="1"/>
      <protection hidden="1"/>
    </xf>
    <xf numFmtId="0" fontId="97" fillId="14" borderId="46" xfId="0" applyFont="1" applyFill="1" applyBorder="1" applyAlignment="1" applyProtection="1">
      <alignment horizontal="left" vertical="center" readingOrder="1"/>
      <protection hidden="1"/>
    </xf>
    <xf numFmtId="0" fontId="97" fillId="14" borderId="41" xfId="0" applyFont="1" applyFill="1" applyBorder="1" applyAlignment="1" applyProtection="1">
      <alignment horizontal="left" vertical="center" readingOrder="1"/>
      <protection hidden="1"/>
    </xf>
    <xf numFmtId="0" fontId="97" fillId="14" borderId="0" xfId="0" applyFont="1" applyFill="1" applyAlignment="1" applyProtection="1">
      <alignment horizontal="left" vertical="center" readingOrder="1"/>
      <protection hidden="1"/>
    </xf>
    <xf numFmtId="0" fontId="97" fillId="14" borderId="36" xfId="0" applyFont="1" applyFill="1" applyBorder="1" applyAlignment="1" applyProtection="1">
      <alignment horizontal="left" vertical="center" readingOrder="1"/>
      <protection hidden="1"/>
    </xf>
    <xf numFmtId="0" fontId="97" fillId="14" borderId="52" xfId="0" applyFont="1" applyFill="1" applyBorder="1" applyAlignment="1" applyProtection="1">
      <alignment horizontal="left" vertical="center" readingOrder="1"/>
      <protection hidden="1"/>
    </xf>
    <xf numFmtId="0" fontId="97" fillId="14" borderId="42" xfId="0" applyFont="1" applyFill="1" applyBorder="1" applyAlignment="1" applyProtection="1">
      <alignment horizontal="left" vertical="center" readingOrder="1"/>
      <protection hidden="1"/>
    </xf>
    <xf numFmtId="0" fontId="97" fillId="14" borderId="37" xfId="0" applyFont="1" applyFill="1" applyBorder="1" applyAlignment="1" applyProtection="1">
      <alignment horizontal="left" vertical="center" readingOrder="1"/>
      <protection hidden="1"/>
    </xf>
    <xf numFmtId="0" fontId="97" fillId="30" borderId="44" xfId="0" applyFont="1" applyFill="1" applyBorder="1" applyAlignment="1" applyProtection="1">
      <alignment horizontal="left" vertical="center" readingOrder="1"/>
      <protection hidden="1"/>
    </xf>
    <xf numFmtId="0" fontId="97" fillId="30" borderId="45" xfId="0" applyFont="1" applyFill="1" applyBorder="1" applyAlignment="1" applyProtection="1">
      <alignment horizontal="left" vertical="center" readingOrder="1"/>
      <protection hidden="1"/>
    </xf>
    <xf numFmtId="0" fontId="97" fillId="30" borderId="46" xfId="0" applyFont="1" applyFill="1" applyBorder="1" applyAlignment="1" applyProtection="1">
      <alignment horizontal="left" vertical="center" readingOrder="1"/>
      <protection hidden="1"/>
    </xf>
    <xf numFmtId="0" fontId="97" fillId="30" borderId="41" xfId="0" applyFont="1" applyFill="1" applyBorder="1" applyAlignment="1" applyProtection="1">
      <alignment horizontal="left" vertical="center" readingOrder="1"/>
      <protection hidden="1"/>
    </xf>
    <xf numFmtId="0" fontId="97" fillId="30" borderId="0" xfId="0" applyFont="1" applyFill="1" applyAlignment="1" applyProtection="1">
      <alignment horizontal="left" vertical="center" readingOrder="1"/>
      <protection hidden="1"/>
    </xf>
    <xf numFmtId="0" fontId="97" fillId="30" borderId="36" xfId="0" applyFont="1" applyFill="1" applyBorder="1" applyAlignment="1" applyProtection="1">
      <alignment horizontal="left" vertical="center" readingOrder="1"/>
      <protection hidden="1"/>
    </xf>
    <xf numFmtId="0" fontId="97" fillId="30" borderId="52" xfId="0" applyFont="1" applyFill="1" applyBorder="1" applyAlignment="1" applyProtection="1">
      <alignment horizontal="left" vertical="center" readingOrder="1"/>
      <protection hidden="1"/>
    </xf>
    <xf numFmtId="0" fontId="97" fillId="30" borderId="42" xfId="0" applyFont="1" applyFill="1" applyBorder="1" applyAlignment="1" applyProtection="1">
      <alignment horizontal="left" vertical="center" readingOrder="1"/>
      <protection hidden="1"/>
    </xf>
    <xf numFmtId="0" fontId="97" fillId="30" borderId="37" xfId="0" applyFont="1" applyFill="1" applyBorder="1" applyAlignment="1" applyProtection="1">
      <alignment horizontal="left" vertical="center" readingOrder="1"/>
      <protection hidden="1"/>
    </xf>
    <xf numFmtId="0" fontId="53" fillId="0" borderId="1" xfId="0" applyFont="1" applyBorder="1" applyAlignment="1" applyProtection="1">
      <alignment vertical="center" wrapText="1"/>
      <protection locked="0"/>
    </xf>
    <xf numFmtId="0" fontId="53" fillId="0" borderId="79" xfId="0" applyFont="1" applyBorder="1" applyAlignment="1" applyProtection="1">
      <alignment vertical="center" wrapText="1"/>
      <protection locked="0"/>
    </xf>
    <xf numFmtId="0" fontId="53" fillId="0" borderId="4" xfId="0" applyFont="1" applyBorder="1" applyAlignment="1" applyProtection="1">
      <alignment vertical="center" wrapText="1"/>
      <protection locked="0"/>
    </xf>
    <xf numFmtId="0" fontId="53" fillId="0" borderId="3" xfId="0" applyFont="1" applyBorder="1" applyAlignment="1" applyProtection="1">
      <alignment vertical="center" wrapText="1"/>
      <protection locked="0"/>
    </xf>
    <xf numFmtId="0" fontId="98" fillId="4" borderId="0" xfId="0" applyFont="1" applyFill="1"/>
    <xf numFmtId="0" fontId="100" fillId="0" borderId="0" xfId="0" applyFont="1"/>
    <xf numFmtId="0" fontId="54" fillId="0" borderId="62" xfId="0" applyFont="1" applyBorder="1" applyAlignment="1" applyProtection="1">
      <alignment horizontal="center" vertical="center" wrapText="1"/>
      <protection locked="0"/>
    </xf>
    <xf numFmtId="0" fontId="54" fillId="4" borderId="1" xfId="0" applyFont="1" applyFill="1" applyBorder="1" applyAlignment="1" applyProtection="1">
      <alignment horizontal="center" vertical="center" wrapText="1"/>
      <protection locked="0"/>
    </xf>
    <xf numFmtId="9" fontId="54" fillId="0" borderId="2" xfId="3" applyFont="1" applyBorder="1" applyAlignment="1" applyProtection="1">
      <alignment horizontal="center" vertical="center" wrapText="1"/>
      <protection locked="0"/>
    </xf>
    <xf numFmtId="14" fontId="54" fillId="0" borderId="2" xfId="0" applyNumberFormat="1" applyFont="1" applyBorder="1" applyAlignment="1" applyProtection="1">
      <alignment horizontal="center" vertical="center" wrapText="1"/>
      <protection locked="0"/>
    </xf>
    <xf numFmtId="9" fontId="54" fillId="0" borderId="2" xfId="0" applyNumberFormat="1" applyFont="1" applyBorder="1" applyAlignment="1" applyProtection="1">
      <alignment horizontal="center" vertical="center" wrapText="1"/>
      <protection locked="0"/>
    </xf>
    <xf numFmtId="0" fontId="54" fillId="4" borderId="5" xfId="0" applyFont="1" applyFill="1" applyBorder="1" applyAlignment="1" applyProtection="1">
      <alignment horizontal="center" vertical="center" wrapText="1"/>
      <protection locked="0"/>
    </xf>
    <xf numFmtId="0" fontId="54" fillId="4" borderId="3" xfId="0" applyFont="1" applyFill="1" applyBorder="1" applyAlignment="1" applyProtection="1">
      <alignment horizontal="center" vertical="center" wrapText="1"/>
      <protection locked="0"/>
    </xf>
    <xf numFmtId="0" fontId="54" fillId="0" borderId="1" xfId="0" applyFont="1" applyBorder="1" applyAlignment="1" applyProtection="1">
      <alignment vertical="center" wrapText="1"/>
      <protection locked="0"/>
    </xf>
    <xf numFmtId="0" fontId="18" fillId="0" borderId="1" xfId="0" applyFont="1" applyBorder="1" applyAlignment="1">
      <alignment horizontal="center" vertical="center" wrapText="1"/>
    </xf>
    <xf numFmtId="0" fontId="102" fillId="13" borderId="82" xfId="0" applyFont="1" applyFill="1" applyBorder="1" applyAlignment="1" applyProtection="1">
      <alignment horizontal="center" vertical="center" wrapText="1"/>
      <protection locked="0"/>
    </xf>
    <xf numFmtId="0" fontId="102" fillId="13" borderId="23" xfId="0" applyFont="1" applyFill="1" applyBorder="1" applyAlignment="1" applyProtection="1">
      <alignment horizontal="center" vertical="center" wrapText="1"/>
      <protection locked="0"/>
    </xf>
    <xf numFmtId="0" fontId="102" fillId="13" borderId="2" xfId="0" applyFont="1" applyFill="1" applyBorder="1" applyAlignment="1" applyProtection="1">
      <alignment horizontal="center" vertical="center" wrapText="1"/>
      <protection locked="0"/>
    </xf>
    <xf numFmtId="0" fontId="102" fillId="13" borderId="1" xfId="0" applyFont="1" applyFill="1" applyBorder="1" applyAlignment="1" applyProtection="1">
      <alignment horizontal="center" vertical="center" wrapText="1"/>
      <protection locked="0"/>
    </xf>
    <xf numFmtId="0" fontId="102" fillId="0" borderId="23" xfId="0" applyFont="1" applyBorder="1" applyAlignment="1" applyProtection="1">
      <alignment horizontal="center" vertical="center" wrapText="1"/>
      <protection locked="0"/>
    </xf>
    <xf numFmtId="0" fontId="102" fillId="0" borderId="2" xfId="0" applyFont="1" applyBorder="1" applyAlignment="1" applyProtection="1">
      <alignment horizontal="center" vertical="center" wrapText="1"/>
      <protection locked="0"/>
    </xf>
    <xf numFmtId="0" fontId="102" fillId="0" borderId="1" xfId="0" applyFont="1" applyBorder="1" applyAlignment="1" applyProtection="1">
      <alignment horizontal="center" vertical="center" wrapText="1"/>
      <protection locked="0"/>
    </xf>
    <xf numFmtId="0" fontId="102" fillId="0" borderId="5" xfId="0" applyFont="1" applyBorder="1" applyAlignment="1" applyProtection="1">
      <alignment horizontal="center" vertical="center" wrapText="1"/>
      <protection locked="0"/>
    </xf>
    <xf numFmtId="0" fontId="104" fillId="0" borderId="2" xfId="0" applyFont="1" applyBorder="1" applyAlignment="1" applyProtection="1">
      <alignment horizontal="center" vertical="center" wrapText="1"/>
      <protection locked="0"/>
    </xf>
    <xf numFmtId="0" fontId="54" fillId="4" borderId="23" xfId="0" applyFont="1" applyFill="1" applyBorder="1" applyAlignment="1" applyProtection="1">
      <alignment horizontal="center" vertical="center" wrapText="1"/>
      <protection locked="0"/>
    </xf>
    <xf numFmtId="0" fontId="54" fillId="4" borderId="2" xfId="0" applyFont="1" applyFill="1" applyBorder="1" applyAlignment="1" applyProtection="1">
      <alignment horizontal="center" vertical="center" wrapText="1"/>
      <protection locked="0"/>
    </xf>
    <xf numFmtId="0" fontId="28" fillId="4" borderId="1" xfId="0" applyFont="1" applyFill="1" applyBorder="1" applyAlignment="1" applyProtection="1">
      <alignment horizontal="center" vertical="center"/>
      <protection locked="0"/>
    </xf>
    <xf numFmtId="9" fontId="54" fillId="0" borderId="7" xfId="0" applyNumberFormat="1" applyFont="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4" fillId="0" borderId="83" xfId="0" applyFont="1" applyBorder="1" applyAlignment="1" applyProtection="1">
      <alignment horizontal="center" vertical="center" wrapText="1"/>
      <protection locked="0"/>
    </xf>
    <xf numFmtId="0" fontId="54" fillId="0" borderId="2" xfId="0" applyFont="1" applyBorder="1" applyAlignment="1" applyProtection="1">
      <alignment horizontal="justify" vertical="center" wrapText="1"/>
      <protection locked="0"/>
    </xf>
    <xf numFmtId="0" fontId="106" fillId="0" borderId="2" xfId="0" applyFont="1" applyBorder="1" applyAlignment="1" applyProtection="1">
      <alignment horizontal="justify" vertical="top" wrapText="1"/>
      <protection locked="0"/>
    </xf>
    <xf numFmtId="0" fontId="105" fillId="0" borderId="1" xfId="12" applyFont="1" applyBorder="1" applyAlignment="1" applyProtection="1">
      <alignment vertical="center" wrapText="1"/>
      <protection locked="0"/>
    </xf>
    <xf numFmtId="0" fontId="106" fillId="0" borderId="2" xfId="0" applyFont="1" applyBorder="1" applyAlignment="1" applyProtection="1">
      <alignment horizontal="justify" vertical="center" wrapText="1"/>
      <protection locked="0"/>
    </xf>
    <xf numFmtId="0" fontId="54" fillId="0" borderId="38" xfId="0" applyFont="1" applyBorder="1" applyAlignment="1" applyProtection="1">
      <alignment horizontal="center" vertical="center" wrapText="1"/>
      <protection locked="0"/>
    </xf>
    <xf numFmtId="0" fontId="76" fillId="0" borderId="1" xfId="13" applyBorder="1" applyAlignment="1" applyProtection="1">
      <alignment horizontal="center" vertical="center" wrapText="1"/>
      <protection locked="0"/>
    </xf>
    <xf numFmtId="0" fontId="54" fillId="13" borderId="2" xfId="0" applyFont="1" applyFill="1" applyBorder="1" applyAlignment="1" applyProtection="1">
      <alignment horizontal="center" vertical="center" wrapText="1"/>
      <protection locked="0"/>
    </xf>
    <xf numFmtId="0" fontId="54" fillId="13" borderId="5" xfId="0" applyFont="1" applyFill="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66" xfId="0" applyFont="1" applyBorder="1" applyAlignment="1" applyProtection="1">
      <alignment horizontal="center" vertical="center" wrapText="1"/>
      <protection locked="0"/>
    </xf>
    <xf numFmtId="9" fontId="54" fillId="0" borderId="66" xfId="0" applyNumberFormat="1" applyFont="1" applyBorder="1" applyAlignment="1" applyProtection="1">
      <alignment horizontal="center" vertical="center" wrapText="1"/>
      <protection locked="0"/>
    </xf>
    <xf numFmtId="14" fontId="54" fillId="0" borderId="66" xfId="0" applyNumberFormat="1"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14" fontId="54" fillId="0" borderId="3" xfId="0" applyNumberFormat="1" applyFont="1" applyBorder="1" applyAlignment="1" applyProtection="1">
      <alignment horizontal="center" vertical="center" wrapText="1"/>
      <protection locked="0"/>
    </xf>
    <xf numFmtId="14" fontId="54" fillId="0" borderId="1" xfId="0" applyNumberFormat="1"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14" fontId="30" fillId="3" borderId="2" xfId="0" applyNumberFormat="1" applyFont="1" applyFill="1" applyBorder="1" applyAlignment="1" applyProtection="1">
      <alignment horizontal="center" vertical="center" wrapText="1"/>
      <protection locked="0"/>
    </xf>
    <xf numFmtId="14" fontId="54" fillId="13" borderId="2" xfId="0" applyNumberFormat="1" applyFont="1" applyFill="1" applyBorder="1" applyAlignment="1" applyProtection="1">
      <alignment horizontal="center" vertical="center" wrapText="1"/>
      <protection locked="0"/>
    </xf>
    <xf numFmtId="14" fontId="102" fillId="13" borderId="81" xfId="0" applyNumberFormat="1" applyFont="1" applyFill="1" applyBorder="1" applyAlignment="1" applyProtection="1">
      <alignment horizontal="center" vertical="center" wrapText="1"/>
      <protection locked="0"/>
    </xf>
    <xf numFmtId="14" fontId="103" fillId="13" borderId="0" xfId="0" applyNumberFormat="1" applyFont="1" applyFill="1" applyAlignment="1">
      <alignment horizontal="center" vertical="center"/>
    </xf>
    <xf numFmtId="14" fontId="54" fillId="0" borderId="7" xfId="0" applyNumberFormat="1" applyFont="1" applyBorder="1" applyAlignment="1" applyProtection="1">
      <alignment horizontal="center" vertical="center" wrapText="1"/>
      <protection locked="0"/>
    </xf>
    <xf numFmtId="14" fontId="54" fillId="0" borderId="16" xfId="0" applyNumberFormat="1" applyFont="1" applyBorder="1" applyAlignment="1" applyProtection="1">
      <alignment horizontal="center" vertical="center" wrapText="1"/>
      <protection locked="0"/>
    </xf>
    <xf numFmtId="14" fontId="29" fillId="0" borderId="0" xfId="0" applyNumberFormat="1" applyFont="1" applyAlignment="1" applyProtection="1">
      <alignment vertical="center" wrapText="1"/>
      <protection locked="0"/>
    </xf>
    <xf numFmtId="0" fontId="76" fillId="0" borderId="1" xfId="12" applyBorder="1" applyAlignment="1" applyProtection="1">
      <alignment horizontal="center" vertical="center" wrapText="1"/>
      <protection locked="0"/>
    </xf>
    <xf numFmtId="0" fontId="76" fillId="0" borderId="3" xfId="12" applyBorder="1" applyAlignment="1" applyProtection="1">
      <alignment horizontal="center" vertical="center" wrapText="1"/>
      <protection locked="0"/>
    </xf>
    <xf numFmtId="0" fontId="106" fillId="0" borderId="1" xfId="0" applyFont="1" applyBorder="1" applyAlignment="1" applyProtection="1">
      <alignment horizontal="center" vertical="center" wrapText="1"/>
      <protection locked="0"/>
    </xf>
    <xf numFmtId="14" fontId="102" fillId="13" borderId="1" xfId="0" applyNumberFormat="1" applyFont="1" applyFill="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0" borderId="62" xfId="0" applyFont="1" applyBorder="1" applyAlignment="1" applyProtection="1">
      <alignment horizontal="center" vertical="center" wrapText="1"/>
      <protection locked="0"/>
    </xf>
    <xf numFmtId="0" fontId="54" fillId="13" borderId="62" xfId="0" applyFont="1" applyFill="1" applyBorder="1" applyAlignment="1" applyProtection="1">
      <alignment horizontal="center" vertical="center" wrapText="1"/>
      <protection locked="0"/>
    </xf>
    <xf numFmtId="0" fontId="54" fillId="0" borderId="13" xfId="0" applyFont="1" applyBorder="1" applyAlignment="1" applyProtection="1">
      <alignment vertical="center" wrapText="1"/>
      <protection locked="0"/>
    </xf>
    <xf numFmtId="0" fontId="54" fillId="0" borderId="31" xfId="0" applyFont="1" applyBorder="1" applyAlignment="1" applyProtection="1">
      <alignment vertical="center" wrapText="1"/>
      <protection locked="0"/>
    </xf>
    <xf numFmtId="0" fontId="54" fillId="0" borderId="62" xfId="0" applyFont="1" applyBorder="1" applyAlignment="1" applyProtection="1">
      <alignment vertical="center" wrapText="1"/>
      <protection locked="0"/>
    </xf>
    <xf numFmtId="0" fontId="54" fillId="4" borderId="62" xfId="0" applyFont="1" applyFill="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28" fillId="4" borderId="52" xfId="0" applyFont="1" applyFill="1" applyBorder="1" applyAlignment="1" applyProtection="1">
      <alignment wrapText="1"/>
      <protection locked="0"/>
    </xf>
    <xf numFmtId="0" fontId="29" fillId="4" borderId="0" xfId="0" applyFont="1" applyFill="1" applyAlignment="1" applyProtection="1">
      <alignment vertical="center"/>
      <protection locked="0"/>
    </xf>
    <xf numFmtId="0" fontId="28" fillId="4" borderId="0" xfId="0" applyFont="1" applyFill="1" applyProtection="1">
      <protection locked="0"/>
    </xf>
    <xf numFmtId="0" fontId="57" fillId="44" borderId="41" xfId="0" applyFont="1" applyFill="1" applyBorder="1" applyAlignment="1" applyProtection="1">
      <alignment vertical="center"/>
      <protection locked="0"/>
    </xf>
    <xf numFmtId="0" fontId="57" fillId="44" borderId="0" xfId="0" applyFont="1" applyFill="1" applyBorder="1" applyAlignment="1" applyProtection="1">
      <alignment vertical="center"/>
      <protection locked="0"/>
    </xf>
    <xf numFmtId="0" fontId="57" fillId="44" borderId="36" xfId="0" applyFont="1" applyFill="1" applyBorder="1" applyAlignment="1" applyProtection="1">
      <alignment vertical="center"/>
      <protection locked="0"/>
    </xf>
    <xf numFmtId="0" fontId="57" fillId="8" borderId="23" xfId="0" applyFont="1" applyFill="1" applyBorder="1" applyAlignment="1" applyProtection="1">
      <alignment vertical="center"/>
      <protection locked="0"/>
    </xf>
    <xf numFmtId="0" fontId="57" fillId="8" borderId="1" xfId="0" applyFont="1" applyFill="1" applyBorder="1" applyAlignment="1" applyProtection="1">
      <alignment vertical="center"/>
      <protection locked="0"/>
    </xf>
    <xf numFmtId="0" fontId="57" fillId="8" borderId="22" xfId="0" applyFont="1" applyFill="1" applyBorder="1" applyAlignment="1" applyProtection="1">
      <alignment vertical="center"/>
      <protection locked="0"/>
    </xf>
    <xf numFmtId="0" fontId="76" fillId="8" borderId="1" xfId="13" applyFill="1" applyBorder="1" applyAlignment="1" applyProtection="1">
      <alignment horizontal="center" vertical="center" wrapText="1"/>
      <protection locked="0"/>
    </xf>
    <xf numFmtId="0" fontId="54" fillId="8" borderId="2" xfId="0" applyFont="1" applyFill="1" applyBorder="1" applyAlignment="1" applyProtection="1">
      <alignment horizontal="center" vertical="center" wrapText="1"/>
      <protection locked="0"/>
    </xf>
    <xf numFmtId="0" fontId="54" fillId="8" borderId="5" xfId="0" applyFont="1" applyFill="1" applyBorder="1" applyAlignment="1" applyProtection="1">
      <alignment horizontal="center" vertical="center" wrapText="1"/>
      <protection locked="0"/>
    </xf>
    <xf numFmtId="14" fontId="54" fillId="8" borderId="1" xfId="0" applyNumberFormat="1" applyFont="1" applyFill="1" applyBorder="1" applyAlignment="1" applyProtection="1">
      <alignment horizontal="center" vertical="center" wrapText="1"/>
      <protection locked="0"/>
    </xf>
    <xf numFmtId="49" fontId="54" fillId="8" borderId="21" xfId="0" applyNumberFormat="1" applyFont="1" applyFill="1" applyBorder="1" applyAlignment="1" applyProtection="1">
      <alignment horizontal="left" vertical="center" wrapText="1"/>
      <protection locked="0"/>
    </xf>
    <xf numFmtId="49" fontId="109" fillId="8" borderId="21" xfId="0" applyNumberFormat="1" applyFont="1" applyFill="1" applyBorder="1" applyAlignment="1" applyProtection="1">
      <alignment horizontal="left" vertical="center" wrapText="1"/>
      <protection locked="0"/>
    </xf>
    <xf numFmtId="0" fontId="57" fillId="8" borderId="1" xfId="0" applyFont="1" applyFill="1" applyBorder="1" applyAlignment="1" applyProtection="1">
      <alignment vertical="center" wrapText="1"/>
      <protection locked="0"/>
    </xf>
    <xf numFmtId="0" fontId="54" fillId="46" borderId="2" xfId="0" applyFont="1" applyFill="1" applyBorder="1" applyAlignment="1" applyProtection="1">
      <alignment horizontal="center" vertical="center" wrapText="1"/>
      <protection locked="0"/>
    </xf>
    <xf numFmtId="14" fontId="54" fillId="46" borderId="2" xfId="0" applyNumberFormat="1" applyFont="1" applyFill="1" applyBorder="1" applyAlignment="1" applyProtection="1">
      <alignment horizontal="center" vertical="center" wrapText="1"/>
      <protection locked="0"/>
    </xf>
    <xf numFmtId="0" fontId="54" fillId="46" borderId="1" xfId="0" applyFont="1" applyFill="1" applyBorder="1" applyAlignment="1" applyProtection="1">
      <alignment horizontal="center" vertical="center" wrapText="1"/>
      <protection locked="0"/>
    </xf>
    <xf numFmtId="0" fontId="54" fillId="46" borderId="1" xfId="0" applyFont="1" applyFill="1" applyBorder="1" applyAlignment="1" applyProtection="1">
      <alignment horizontal="center" vertical="center" wrapText="1"/>
      <protection locked="0"/>
    </xf>
    <xf numFmtId="0" fontId="76" fillId="46" borderId="1" xfId="12" applyFill="1" applyBorder="1" applyAlignment="1" applyProtection="1">
      <alignment horizontal="center" vertical="center" wrapText="1"/>
      <protection locked="0"/>
    </xf>
    <xf numFmtId="49" fontId="110" fillId="0" borderId="23" xfId="0" applyNumberFormat="1" applyFont="1" applyBorder="1" applyAlignment="1" applyProtection="1">
      <alignment horizontal="left" vertical="center" wrapText="1"/>
      <protection locked="0"/>
    </xf>
    <xf numFmtId="0" fontId="76" fillId="46" borderId="1" xfId="12" applyFill="1" applyBorder="1" applyAlignment="1" applyProtection="1">
      <alignment horizontal="center" vertical="center" wrapText="1"/>
      <protection locked="0"/>
    </xf>
    <xf numFmtId="0" fontId="54" fillId="8" borderId="1" xfId="0" applyFont="1" applyFill="1" applyBorder="1" applyAlignment="1" applyProtection="1">
      <alignment horizontal="center" vertical="center" wrapText="1"/>
      <protection locked="0"/>
    </xf>
    <xf numFmtId="0" fontId="54" fillId="8" borderId="3" xfId="0" applyFont="1" applyFill="1" applyBorder="1" applyAlignment="1" applyProtection="1">
      <alignment horizontal="center" vertical="center" wrapText="1"/>
      <protection locked="0"/>
    </xf>
    <xf numFmtId="49" fontId="111" fillId="8" borderId="21" xfId="0" applyNumberFormat="1" applyFont="1" applyFill="1" applyBorder="1" applyAlignment="1" applyProtection="1">
      <alignment horizontal="left" vertical="center" wrapText="1"/>
      <protection locked="0"/>
    </xf>
    <xf numFmtId="0" fontId="7" fillId="0" borderId="1" xfId="0" applyFont="1" applyBorder="1" applyAlignment="1">
      <alignment horizontal="justify" vertical="center" wrapText="1"/>
    </xf>
    <xf numFmtId="0" fontId="5" fillId="0" borderId="1" xfId="0" applyFont="1" applyBorder="1" applyAlignment="1">
      <alignment horizontal="center" vertical="center"/>
    </xf>
    <xf numFmtId="0" fontId="8" fillId="0" borderId="7"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6" xfId="0" applyFont="1" applyBorder="1" applyAlignment="1">
      <alignment horizontal="center" vertical="center" wrapText="1"/>
    </xf>
    <xf numFmtId="0" fontId="9"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7" fillId="25" borderId="1" xfId="0" applyFont="1" applyFill="1" applyBorder="1" applyAlignment="1">
      <alignment horizontal="justify" vertical="center" wrapText="1"/>
    </xf>
    <xf numFmtId="0" fontId="12" fillId="6" borderId="1" xfId="0" applyFont="1" applyFill="1" applyBorder="1" applyAlignment="1">
      <alignment horizontal="center" vertical="center" wrapText="1"/>
    </xf>
    <xf numFmtId="0" fontId="9" fillId="0" borderId="1" xfId="0" applyFont="1" applyBorder="1" applyAlignment="1">
      <alignment vertical="center" wrapText="1"/>
    </xf>
    <xf numFmtId="0" fontId="9" fillId="0" borderId="1" xfId="0" applyFont="1" applyBorder="1" applyAlignment="1">
      <alignment horizontal="left" vertical="center" wrapText="1"/>
    </xf>
    <xf numFmtId="0" fontId="9" fillId="11" borderId="1"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8"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 xfId="0" applyFont="1" applyBorder="1" applyAlignment="1">
      <alignment horizontal="center" vertical="center" wrapText="1"/>
    </xf>
    <xf numFmtId="0" fontId="10" fillId="17" borderId="1" xfId="0" applyFont="1" applyFill="1" applyBorder="1" applyAlignment="1">
      <alignment horizontal="justify" vertical="center" wrapText="1"/>
    </xf>
    <xf numFmtId="0" fontId="10" fillId="0" borderId="1" xfId="0" applyFont="1" applyBorder="1" applyAlignment="1">
      <alignment horizontal="justify" vertical="center" wrapText="1"/>
    </xf>
    <xf numFmtId="0" fontId="5" fillId="17" borderId="1"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left" vertical="center" wrapText="1"/>
    </xf>
    <xf numFmtId="0" fontId="9" fillId="25" borderId="1" xfId="0" applyFont="1" applyFill="1" applyBorder="1" applyAlignment="1">
      <alignment horizontal="center" vertical="center" wrapText="1"/>
    </xf>
    <xf numFmtId="0" fontId="7" fillId="0" borderId="1" xfId="0" applyFont="1" applyBorder="1" applyAlignment="1">
      <alignment horizontal="justify"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6" fillId="0" borderId="0" xfId="0" applyFont="1" applyAlignment="1">
      <alignment horizontal="center" wrapText="1"/>
    </xf>
    <xf numFmtId="0" fontId="8" fillId="25" borderId="1" xfId="0" applyFont="1" applyFill="1" applyBorder="1" applyAlignment="1">
      <alignment horizontal="center" vertical="center" wrapText="1"/>
    </xf>
    <xf numFmtId="0" fontId="26" fillId="45" borderId="59" xfId="0" applyFont="1" applyFill="1" applyBorder="1" applyAlignment="1">
      <alignment horizontal="center"/>
    </xf>
    <xf numFmtId="0" fontId="26" fillId="45" borderId="60" xfId="0" applyFont="1" applyFill="1" applyBorder="1" applyAlignment="1">
      <alignment horizontal="center"/>
    </xf>
    <xf numFmtId="0" fontId="26" fillId="45" borderId="61" xfId="0" applyFont="1" applyFill="1" applyBorder="1" applyAlignment="1">
      <alignment horizontal="center"/>
    </xf>
    <xf numFmtId="0" fontId="30" fillId="22" borderId="57" xfId="0" applyFont="1" applyFill="1" applyBorder="1" applyAlignment="1" applyProtection="1">
      <alignment horizontal="center" vertical="center" wrapText="1"/>
      <protection locked="0"/>
    </xf>
    <xf numFmtId="0" fontId="30" fillId="22" borderId="3" xfId="0" applyFont="1" applyFill="1" applyBorder="1" applyAlignment="1">
      <alignment horizontal="center" vertical="center" wrapText="1"/>
    </xf>
    <xf numFmtId="0" fontId="30" fillId="22" borderId="4" xfId="0" applyFont="1" applyFill="1" applyBorder="1" applyAlignment="1">
      <alignment horizontal="center" vertical="center" wrapText="1"/>
    </xf>
    <xf numFmtId="0" fontId="30" fillId="22" borderId="20" xfId="0" applyFont="1" applyFill="1" applyBorder="1" applyAlignment="1">
      <alignment horizontal="center" vertical="center" wrapText="1"/>
    </xf>
    <xf numFmtId="0" fontId="30" fillId="22" borderId="40" xfId="0" applyFont="1" applyFill="1" applyBorder="1" applyAlignment="1">
      <alignment horizontal="center" vertical="center" wrapText="1"/>
    </xf>
    <xf numFmtId="0" fontId="107" fillId="6" borderId="27" xfId="0" applyFont="1" applyFill="1" applyBorder="1" applyAlignment="1" applyProtection="1">
      <alignment horizontal="center" vertical="center" wrapText="1"/>
      <protection locked="0"/>
    </xf>
    <xf numFmtId="0" fontId="107" fillId="6" borderId="26" xfId="0" applyFont="1" applyFill="1" applyBorder="1" applyAlignment="1" applyProtection="1">
      <alignment horizontal="center" vertical="center" wrapText="1"/>
      <protection locked="0"/>
    </xf>
    <xf numFmtId="0" fontId="107" fillId="6" borderId="25" xfId="0" applyFont="1" applyFill="1" applyBorder="1" applyAlignment="1" applyProtection="1">
      <alignment horizontal="center" vertical="center" wrapText="1"/>
      <protection locked="0"/>
    </xf>
    <xf numFmtId="0" fontId="108" fillId="4" borderId="27" xfId="0" applyFont="1" applyFill="1" applyBorder="1" applyAlignment="1" applyProtection="1">
      <alignment horizontal="center" wrapText="1"/>
      <protection locked="0"/>
    </xf>
    <xf numFmtId="0" fontId="108" fillId="4" borderId="26" xfId="0" applyFont="1" applyFill="1" applyBorder="1" applyAlignment="1" applyProtection="1">
      <alignment horizontal="center" wrapText="1"/>
      <protection locked="0"/>
    </xf>
    <xf numFmtId="0" fontId="108" fillId="4" borderId="25" xfId="0" applyFont="1" applyFill="1" applyBorder="1" applyAlignment="1" applyProtection="1">
      <alignment horizontal="center" wrapText="1"/>
      <protection locked="0"/>
    </xf>
    <xf numFmtId="0" fontId="28" fillId="4" borderId="26" xfId="0" applyFont="1" applyFill="1" applyBorder="1" applyAlignment="1" applyProtection="1">
      <alignment horizontal="center" wrapText="1"/>
      <protection locked="0"/>
    </xf>
    <xf numFmtId="0" fontId="28" fillId="4" borderId="25" xfId="0" applyFont="1" applyFill="1" applyBorder="1" applyAlignment="1" applyProtection="1">
      <alignment horizontal="center" wrapText="1"/>
      <protection locked="0"/>
    </xf>
    <xf numFmtId="0" fontId="28" fillId="4" borderId="27" xfId="0" applyFont="1" applyFill="1" applyBorder="1" applyAlignment="1" applyProtection="1">
      <alignment horizontal="center" wrapText="1"/>
      <protection locked="0"/>
    </xf>
    <xf numFmtId="0" fontId="54" fillId="46" borderId="3" xfId="0" applyFont="1" applyFill="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0" borderId="38" xfId="0" applyFont="1" applyBorder="1" applyAlignment="1" applyProtection="1">
      <alignment horizontal="center" vertical="center" wrapText="1"/>
      <protection locked="0"/>
    </xf>
    <xf numFmtId="0" fontId="54" fillId="0" borderId="62" xfId="0" applyFont="1" applyBorder="1" applyAlignment="1" applyProtection="1">
      <alignment horizontal="center" vertical="center" wrapText="1"/>
      <protection locked="0"/>
    </xf>
    <xf numFmtId="0" fontId="54" fillId="4" borderId="21" xfId="0" applyFont="1" applyFill="1" applyBorder="1" applyAlignment="1" applyProtection="1">
      <alignment horizontal="center" vertical="center" wrapText="1"/>
      <protection locked="0"/>
    </xf>
    <xf numFmtId="0" fontId="54" fillId="43" borderId="33" xfId="0" applyFont="1" applyFill="1" applyBorder="1" applyAlignment="1" applyProtection="1">
      <alignment horizontal="center" vertical="center" wrapText="1"/>
      <protection locked="0"/>
    </xf>
    <xf numFmtId="0" fontId="54" fillId="4" borderId="3" xfId="0" applyFont="1" applyFill="1" applyBorder="1" applyAlignment="1" applyProtection="1">
      <alignment horizontal="center" vertical="center" wrapText="1"/>
      <protection locked="0"/>
    </xf>
    <xf numFmtId="0" fontId="54" fillId="43" borderId="5" xfId="0" applyFont="1" applyFill="1" applyBorder="1" applyAlignment="1" applyProtection="1">
      <alignment horizontal="center" vertical="center" wrapText="1"/>
      <protection locked="0"/>
    </xf>
    <xf numFmtId="14" fontId="54" fillId="4" borderId="3" xfId="0" applyNumberFormat="1" applyFont="1" applyFill="1" applyBorder="1" applyAlignment="1" applyProtection="1">
      <alignment horizontal="center" vertical="center" wrapText="1"/>
      <protection locked="0"/>
    </xf>
    <xf numFmtId="14" fontId="54" fillId="43" borderId="5" xfId="0" applyNumberFormat="1" applyFont="1" applyFill="1" applyBorder="1" applyAlignment="1" applyProtection="1">
      <alignment horizontal="center" vertical="center" wrapText="1"/>
      <protection locked="0"/>
    </xf>
    <xf numFmtId="0" fontId="76" fillId="0" borderId="3" xfId="12" applyFill="1" applyBorder="1" applyAlignment="1" applyProtection="1">
      <alignment horizontal="center" vertical="center" wrapText="1"/>
      <protection locked="0"/>
    </xf>
    <xf numFmtId="0" fontId="54" fillId="4" borderId="31" xfId="0" applyFont="1" applyFill="1" applyBorder="1" applyAlignment="1" applyProtection="1">
      <alignment horizontal="center" vertical="center" wrapText="1"/>
      <protection locked="0"/>
    </xf>
    <xf numFmtId="0" fontId="54" fillId="43" borderId="62" xfId="0" applyFont="1" applyFill="1" applyBorder="1" applyAlignment="1" applyProtection="1">
      <alignment horizontal="center" vertical="center" wrapText="1"/>
      <protection locked="0"/>
    </xf>
    <xf numFmtId="0" fontId="54" fillId="4" borderId="33" xfId="0" applyFont="1" applyFill="1" applyBorder="1" applyAlignment="1" applyProtection="1">
      <alignment horizontal="center" vertical="center" wrapText="1"/>
      <protection locked="0"/>
    </xf>
    <xf numFmtId="9" fontId="54" fillId="4" borderId="3" xfId="0" applyNumberFormat="1" applyFont="1" applyFill="1" applyBorder="1" applyAlignment="1" applyProtection="1">
      <alignment horizontal="center" vertical="center" wrapText="1"/>
      <protection locked="0"/>
    </xf>
    <xf numFmtId="9" fontId="54" fillId="4" borderId="5" xfId="0" applyNumberFormat="1" applyFont="1" applyFill="1" applyBorder="1" applyAlignment="1" applyProtection="1">
      <alignment horizontal="center" vertical="center" wrapText="1"/>
      <protection locked="0"/>
    </xf>
    <xf numFmtId="14" fontId="54" fillId="4" borderId="5" xfId="0" applyNumberFormat="1" applyFont="1" applyFill="1" applyBorder="1" applyAlignment="1" applyProtection="1">
      <alignment horizontal="center" vertical="center" wrapText="1"/>
      <protection locked="0"/>
    </xf>
    <xf numFmtId="0" fontId="54" fillId="4" borderId="5" xfId="0" applyFont="1" applyFill="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4" fillId="4" borderId="62" xfId="0" applyFont="1" applyFill="1" applyBorder="1" applyAlignment="1" applyProtection="1">
      <alignment horizontal="center" vertical="center" wrapText="1"/>
      <protection locked="0"/>
    </xf>
    <xf numFmtId="0" fontId="54" fillId="0" borderId="21" xfId="0" applyFont="1" applyBorder="1" applyAlignment="1" applyProtection="1">
      <alignment horizontal="center" vertical="center" wrapText="1"/>
      <protection locked="0"/>
    </xf>
    <xf numFmtId="0" fontId="54" fillId="0" borderId="33" xfId="0" applyFont="1" applyBorder="1" applyAlignment="1" applyProtection="1">
      <alignment horizontal="center" vertical="center" wrapText="1"/>
      <protection locked="0"/>
    </xf>
    <xf numFmtId="14" fontId="54" fillId="0" borderId="3" xfId="0" applyNumberFormat="1" applyFont="1" applyBorder="1" applyAlignment="1" applyProtection="1">
      <alignment horizontal="center" vertical="center" wrapText="1"/>
      <protection locked="0"/>
    </xf>
    <xf numFmtId="14" fontId="54" fillId="0" borderId="5" xfId="0" applyNumberFormat="1" applyFont="1" applyBorder="1" applyAlignment="1" applyProtection="1">
      <alignment horizontal="center" vertical="center" wrapText="1"/>
      <protection locked="0"/>
    </xf>
    <xf numFmtId="9" fontId="54" fillId="0" borderId="3" xfId="0" applyNumberFormat="1" applyFont="1" applyBorder="1" applyAlignment="1" applyProtection="1">
      <alignment horizontal="center" vertical="center" wrapText="1"/>
      <protection locked="0"/>
    </xf>
    <xf numFmtId="0" fontId="76" fillId="4" borderId="3" xfId="12" applyFill="1" applyBorder="1" applyAlignment="1" applyProtection="1">
      <alignment horizontal="center" vertical="center" wrapText="1"/>
      <protection locked="0"/>
    </xf>
    <xf numFmtId="0" fontId="54" fillId="4" borderId="57" xfId="0" applyFont="1" applyFill="1" applyBorder="1" applyAlignment="1" applyProtection="1">
      <alignment horizontal="center" vertical="center" wrapText="1"/>
      <protection locked="0"/>
    </xf>
    <xf numFmtId="0" fontId="54" fillId="4" borderId="4" xfId="0" applyFont="1" applyFill="1" applyBorder="1" applyAlignment="1" applyProtection="1">
      <alignment horizontal="center" vertical="center" wrapText="1"/>
      <protection locked="0"/>
    </xf>
    <xf numFmtId="9" fontId="54" fillId="4" borderId="4" xfId="0" applyNumberFormat="1" applyFont="1" applyFill="1" applyBorder="1" applyAlignment="1" applyProtection="1">
      <alignment horizontal="center" vertical="center" wrapText="1"/>
      <protection locked="0"/>
    </xf>
    <xf numFmtId="0" fontId="18" fillId="25" borderId="21" xfId="0" applyFont="1" applyFill="1" applyBorder="1" applyAlignment="1" applyProtection="1">
      <alignment horizontal="center" vertical="center" textRotation="90" wrapText="1"/>
      <protection locked="0"/>
    </xf>
    <xf numFmtId="0" fontId="18" fillId="25" borderId="57" xfId="0" applyFont="1" applyFill="1" applyBorder="1" applyAlignment="1" applyProtection="1">
      <alignment horizontal="center" vertical="center" textRotation="90" wrapText="1"/>
      <protection locked="0"/>
    </xf>
    <xf numFmtId="0" fontId="18" fillId="25" borderId="33" xfId="0" applyFont="1" applyFill="1" applyBorder="1" applyAlignment="1" applyProtection="1">
      <alignment horizontal="center" vertical="center" textRotation="90" wrapText="1"/>
      <protection locked="0"/>
    </xf>
    <xf numFmtId="0" fontId="54" fillId="25" borderId="21" xfId="0" applyFont="1" applyFill="1" applyBorder="1" applyAlignment="1" applyProtection="1">
      <alignment horizontal="center" vertical="center" textRotation="90" wrapText="1"/>
      <protection locked="0"/>
    </xf>
    <xf numFmtId="0" fontId="54" fillId="25" borderId="57" xfId="0" applyFont="1" applyFill="1" applyBorder="1" applyAlignment="1" applyProtection="1">
      <alignment horizontal="center" vertical="center" textRotation="90" wrapText="1"/>
      <protection locked="0"/>
    </xf>
    <xf numFmtId="0" fontId="54" fillId="25" borderId="33" xfId="0" applyFont="1" applyFill="1" applyBorder="1" applyAlignment="1" applyProtection="1">
      <alignment horizontal="center" vertical="center" textRotation="90" wrapText="1"/>
      <protection locked="0"/>
    </xf>
    <xf numFmtId="0" fontId="54" fillId="25" borderId="3" xfId="0" applyFont="1" applyFill="1" applyBorder="1" applyAlignment="1" applyProtection="1">
      <alignment horizontal="center" vertical="center" textRotation="90" wrapText="1"/>
      <protection locked="0"/>
    </xf>
    <xf numFmtId="0" fontId="54" fillId="25" borderId="4" xfId="0" applyFont="1" applyFill="1" applyBorder="1" applyAlignment="1" applyProtection="1">
      <alignment horizontal="center" vertical="center" textRotation="90" wrapText="1"/>
      <protection locked="0"/>
    </xf>
    <xf numFmtId="0" fontId="54" fillId="25" borderId="5" xfId="0" applyFont="1" applyFill="1" applyBorder="1" applyAlignment="1" applyProtection="1">
      <alignment horizontal="center" vertical="center" textRotation="90" wrapText="1"/>
      <protection locked="0"/>
    </xf>
    <xf numFmtId="0" fontId="21" fillId="0" borderId="20" xfId="0" applyFont="1" applyBorder="1" applyAlignment="1" applyProtection="1">
      <alignment horizontal="center" vertical="center" textRotation="90" wrapText="1"/>
      <protection locked="0"/>
    </xf>
    <xf numFmtId="0" fontId="21" fillId="0" borderId="40" xfId="0" applyFont="1" applyBorder="1" applyAlignment="1" applyProtection="1">
      <alignment horizontal="center" vertical="center" textRotation="90" wrapText="1"/>
      <protection locked="0"/>
    </xf>
    <xf numFmtId="0" fontId="21" fillId="0" borderId="34" xfId="0" applyFont="1" applyBorder="1" applyAlignment="1" applyProtection="1">
      <alignment horizontal="center" vertical="center" textRotation="90" wrapText="1"/>
      <protection locked="0"/>
    </xf>
    <xf numFmtId="49" fontId="54" fillId="0" borderId="73" xfId="0" applyNumberFormat="1" applyFont="1" applyBorder="1" applyAlignment="1" applyProtection="1">
      <alignment horizontal="center" vertical="center" wrapText="1"/>
      <protection locked="0"/>
    </xf>
    <xf numFmtId="49" fontId="54" fillId="0" borderId="74" xfId="0" applyNumberFormat="1" applyFont="1" applyBorder="1" applyAlignment="1" applyProtection="1">
      <alignment horizontal="center" vertical="center" wrapText="1"/>
      <protection locked="0"/>
    </xf>
    <xf numFmtId="49" fontId="54" fillId="0" borderId="65" xfId="0" applyNumberFormat="1" applyFont="1" applyBorder="1" applyAlignment="1" applyProtection="1">
      <alignment horizontal="center" vertical="center" wrapText="1"/>
      <protection locked="0"/>
    </xf>
    <xf numFmtId="49" fontId="54" fillId="0" borderId="21" xfId="0" applyNumberFormat="1" applyFont="1" applyBorder="1" applyAlignment="1" applyProtection="1">
      <alignment horizontal="left" vertical="center" wrapText="1"/>
      <protection locked="0"/>
    </xf>
    <xf numFmtId="49" fontId="54" fillId="0" borderId="57" xfId="0" applyNumberFormat="1" applyFont="1" applyBorder="1" applyAlignment="1" applyProtection="1">
      <alignment horizontal="left" vertical="center" wrapText="1"/>
      <protection locked="0"/>
    </xf>
    <xf numFmtId="49" fontId="54" fillId="0" borderId="33" xfId="0" applyNumberFormat="1" applyFont="1" applyBorder="1" applyAlignment="1" applyProtection="1">
      <alignment horizontal="left" vertical="center" wrapText="1"/>
      <protection locked="0"/>
    </xf>
    <xf numFmtId="49" fontId="54" fillId="0" borderId="3" xfId="0" applyNumberFormat="1" applyFont="1" applyBorder="1" applyAlignment="1" applyProtection="1">
      <alignment horizontal="center" vertical="center" wrapText="1"/>
      <protection locked="0"/>
    </xf>
    <xf numFmtId="49" fontId="54" fillId="0" borderId="4" xfId="0" applyNumberFormat="1" applyFont="1" applyBorder="1" applyAlignment="1" applyProtection="1">
      <alignment horizontal="center" vertical="center" wrapText="1"/>
      <protection locked="0"/>
    </xf>
    <xf numFmtId="49" fontId="54" fillId="0" borderId="5" xfId="0" applyNumberFormat="1" applyFont="1" applyBorder="1" applyAlignment="1" applyProtection="1">
      <alignment horizontal="center" vertical="center" wrapText="1"/>
      <protection locked="0"/>
    </xf>
    <xf numFmtId="14" fontId="54" fillId="0" borderId="4" xfId="0" applyNumberFormat="1" applyFont="1" applyBorder="1" applyAlignment="1" applyProtection="1">
      <alignment horizontal="center" vertical="center" wrapText="1"/>
      <protection locked="0"/>
    </xf>
    <xf numFmtId="0" fontId="18" fillId="25" borderId="3" xfId="0" applyFont="1" applyFill="1" applyBorder="1" applyAlignment="1" applyProtection="1">
      <alignment horizontal="center" vertical="center" textRotation="90" wrapText="1"/>
      <protection locked="0"/>
    </xf>
    <xf numFmtId="0" fontId="18" fillId="25" borderId="4" xfId="0" applyFont="1" applyFill="1" applyBorder="1" applyAlignment="1" applyProtection="1">
      <alignment horizontal="center" vertical="center" textRotation="90" wrapText="1"/>
      <protection locked="0"/>
    </xf>
    <xf numFmtId="0" fontId="18" fillId="25" borderId="5" xfId="0" applyFont="1" applyFill="1" applyBorder="1" applyAlignment="1" applyProtection="1">
      <alignment horizontal="center" vertical="center" textRotation="90" wrapText="1"/>
      <protection locked="0"/>
    </xf>
    <xf numFmtId="9" fontId="54" fillId="17" borderId="3" xfId="3" applyFont="1" applyFill="1" applyBorder="1" applyAlignment="1" applyProtection="1">
      <alignment horizontal="center" vertical="center" wrapText="1"/>
    </xf>
    <xf numFmtId="9" fontId="54" fillId="17" borderId="4" xfId="3" applyFont="1" applyFill="1" applyBorder="1" applyAlignment="1" applyProtection="1">
      <alignment horizontal="center" vertical="center" wrapText="1"/>
    </xf>
    <xf numFmtId="9" fontId="54" fillId="17" borderId="5" xfId="3" applyFont="1" applyFill="1" applyBorder="1" applyAlignment="1" applyProtection="1">
      <alignment horizontal="center" vertical="center" wrapText="1"/>
    </xf>
    <xf numFmtId="0" fontId="54" fillId="34" borderId="21" xfId="0" applyFont="1" applyFill="1" applyBorder="1" applyAlignment="1" applyProtection="1">
      <alignment horizontal="center" vertical="center" wrapText="1"/>
      <protection locked="0"/>
    </xf>
    <xf numFmtId="0" fontId="54" fillId="34" borderId="57" xfId="0" applyFont="1" applyFill="1" applyBorder="1" applyAlignment="1" applyProtection="1">
      <alignment horizontal="center" vertical="center" wrapText="1"/>
      <protection locked="0"/>
    </xf>
    <xf numFmtId="0" fontId="54" fillId="34" borderId="33" xfId="0" applyFont="1" applyFill="1" applyBorder="1" applyAlignment="1" applyProtection="1">
      <alignment horizontal="center" vertical="center" wrapText="1"/>
      <protection locked="0"/>
    </xf>
    <xf numFmtId="0" fontId="54" fillId="34" borderId="3" xfId="0" applyFont="1" applyFill="1" applyBorder="1" applyAlignment="1" applyProtection="1">
      <alignment horizontal="center" vertical="center" wrapText="1"/>
      <protection locked="0"/>
    </xf>
    <xf numFmtId="0" fontId="54" fillId="34" borderId="4" xfId="0" applyFont="1" applyFill="1" applyBorder="1" applyAlignment="1" applyProtection="1">
      <alignment horizontal="center" vertical="center" wrapText="1"/>
      <protection locked="0"/>
    </xf>
    <xf numFmtId="0" fontId="54" fillId="34" borderId="5" xfId="0" applyFont="1" applyFill="1" applyBorder="1" applyAlignment="1" applyProtection="1">
      <alignment horizontal="center" vertical="center" wrapText="1"/>
      <protection locked="0"/>
    </xf>
    <xf numFmtId="0" fontId="30" fillId="17" borderId="20" xfId="0" applyFont="1" applyFill="1" applyBorder="1" applyAlignment="1">
      <alignment horizontal="center" vertical="center" textRotation="90" wrapText="1"/>
    </xf>
    <xf numFmtId="0" fontId="30" fillId="17" borderId="40" xfId="0" applyFont="1" applyFill="1" applyBorder="1" applyAlignment="1">
      <alignment horizontal="center" vertical="center" textRotation="90" wrapText="1"/>
    </xf>
    <xf numFmtId="0" fontId="30" fillId="17" borderId="34" xfId="0" applyFont="1" applyFill="1" applyBorder="1" applyAlignment="1">
      <alignment horizontal="center" vertical="center" textRotation="90" wrapText="1"/>
    </xf>
    <xf numFmtId="0" fontId="54" fillId="0" borderId="20" xfId="0" applyFont="1" applyBorder="1" applyAlignment="1" applyProtection="1">
      <alignment horizontal="center" vertical="center" wrapText="1"/>
      <protection locked="0"/>
    </xf>
    <xf numFmtId="0" fontId="54" fillId="0" borderId="40"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9" fontId="76" fillId="4" borderId="3" xfId="12" applyNumberFormat="1" applyFill="1" applyBorder="1" applyAlignment="1" applyProtection="1">
      <alignment horizontal="center" vertical="center" wrapText="1"/>
      <protection locked="0"/>
    </xf>
    <xf numFmtId="9" fontId="54" fillId="17" borderId="3" xfId="3" applyFont="1" applyFill="1" applyBorder="1" applyAlignment="1" applyProtection="1">
      <alignment horizontal="center" vertical="center" textRotation="90"/>
    </xf>
    <xf numFmtId="9" fontId="54" fillId="17" borderId="4" xfId="3" applyFont="1" applyFill="1" applyBorder="1" applyAlignment="1" applyProtection="1">
      <alignment horizontal="center" vertical="center" textRotation="90"/>
    </xf>
    <xf numFmtId="9" fontId="54" fillId="17" borderId="5" xfId="3" applyFont="1" applyFill="1" applyBorder="1" applyAlignment="1" applyProtection="1">
      <alignment horizontal="center" vertical="center" textRotation="90"/>
    </xf>
    <xf numFmtId="0" fontId="55" fillId="3" borderId="3"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9" fontId="54" fillId="0" borderId="3" xfId="3" applyFont="1" applyFill="1" applyBorder="1" applyAlignment="1" applyProtection="1">
      <alignment horizontal="center" vertical="center" wrapText="1"/>
      <protection locked="0"/>
    </xf>
    <xf numFmtId="9" fontId="54" fillId="0" borderId="4" xfId="3" applyFont="1" applyFill="1" applyBorder="1" applyAlignment="1" applyProtection="1">
      <alignment horizontal="center" vertical="center" wrapText="1"/>
      <protection locked="0"/>
    </xf>
    <xf numFmtId="9" fontId="54" fillId="0" borderId="5" xfId="3" applyFont="1" applyFill="1" applyBorder="1" applyAlignment="1" applyProtection="1">
      <alignment horizontal="center" vertical="center" wrapText="1"/>
      <protection locked="0"/>
    </xf>
    <xf numFmtId="9" fontId="29" fillId="17" borderId="3" xfId="3" applyFont="1" applyFill="1" applyBorder="1" applyAlignment="1" applyProtection="1">
      <alignment horizontal="center" vertical="center" textRotation="90"/>
    </xf>
    <xf numFmtId="9" fontId="29" fillId="17" borderId="4"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0" fontId="53" fillId="0" borderId="1" xfId="0"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164" fontId="56" fillId="17" borderId="21" xfId="4" applyFont="1" applyFill="1" applyBorder="1" applyAlignment="1" applyProtection="1">
      <alignment horizontal="center" vertical="center" textRotation="90" wrapText="1"/>
      <protection hidden="1"/>
    </xf>
    <xf numFmtId="164" fontId="56" fillId="17" borderId="57" xfId="4" applyFont="1" applyFill="1" applyBorder="1" applyAlignment="1" applyProtection="1">
      <alignment horizontal="center" vertical="center" textRotation="90" wrapText="1"/>
      <protection hidden="1"/>
    </xf>
    <xf numFmtId="164" fontId="56" fillId="17" borderId="68" xfId="4" applyFont="1" applyFill="1" applyBorder="1" applyAlignment="1" applyProtection="1">
      <alignment horizontal="center" vertical="center" textRotation="90" wrapText="1"/>
      <protection hidden="1"/>
    </xf>
    <xf numFmtId="0" fontId="53" fillId="0" borderId="3" xfId="0" applyFont="1" applyBorder="1" applyAlignment="1" applyProtection="1">
      <alignment horizontal="center" vertical="center" textRotation="90" wrapText="1"/>
      <protection locked="0"/>
    </xf>
    <xf numFmtId="0" fontId="53" fillId="0" borderId="4" xfId="0" applyFont="1" applyBorder="1" applyAlignment="1" applyProtection="1">
      <alignment horizontal="center" vertical="center" textRotation="90" wrapText="1"/>
      <protection locked="0"/>
    </xf>
    <xf numFmtId="0" fontId="53" fillId="0" borderId="5" xfId="0" applyFont="1" applyBorder="1" applyAlignment="1" applyProtection="1">
      <alignment horizontal="center" vertical="center" textRotation="90" wrapText="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30" fillId="3" borderId="27" xfId="0" applyFont="1" applyFill="1" applyBorder="1" applyAlignment="1" applyProtection="1">
      <alignment horizontal="center" vertical="center" wrapText="1"/>
      <protection locked="0"/>
    </xf>
    <xf numFmtId="0" fontId="30" fillId="3" borderId="26" xfId="0" applyFont="1" applyFill="1" applyBorder="1" applyAlignment="1" applyProtection="1">
      <alignment horizontal="center" vertical="center" wrapText="1"/>
      <protection locked="0"/>
    </xf>
    <xf numFmtId="0" fontId="30" fillId="3" borderId="38" xfId="0" applyFont="1" applyFill="1" applyBorder="1" applyAlignment="1" applyProtection="1">
      <alignment horizontal="center" vertical="center" wrapText="1"/>
      <protection locked="0"/>
    </xf>
    <xf numFmtId="0" fontId="30" fillId="3" borderId="6" xfId="0" applyFont="1" applyFill="1" applyBorder="1" applyAlignment="1" applyProtection="1">
      <alignment horizontal="center" vertical="center" wrapText="1"/>
      <protection locked="0"/>
    </xf>
    <xf numFmtId="0" fontId="30" fillId="3" borderId="62" xfId="0" applyFont="1" applyFill="1" applyBorder="1" applyAlignment="1" applyProtection="1">
      <alignment horizontal="center" vertical="center" wrapText="1"/>
      <protection locked="0"/>
    </xf>
    <xf numFmtId="0" fontId="30" fillId="3" borderId="16"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wrapText="1"/>
      <protection locked="0"/>
    </xf>
    <xf numFmtId="0" fontId="30" fillId="5" borderId="26" xfId="0" applyFont="1" applyFill="1" applyBorder="1" applyAlignment="1" applyProtection="1">
      <alignment horizontal="center" vertical="center" wrapText="1"/>
      <protection locked="0"/>
    </xf>
    <xf numFmtId="0" fontId="30" fillId="5" borderId="25" xfId="0" applyFont="1" applyFill="1" applyBorder="1" applyAlignment="1" applyProtection="1">
      <alignment horizontal="center" vertical="center" wrapText="1"/>
      <protection locked="0"/>
    </xf>
    <xf numFmtId="0" fontId="30" fillId="5" borderId="63" xfId="0" applyFont="1" applyFill="1" applyBorder="1" applyAlignment="1" applyProtection="1">
      <alignment horizontal="center" vertical="center" wrapText="1"/>
      <protection locked="0"/>
    </xf>
    <xf numFmtId="0" fontId="30" fillId="5" borderId="64" xfId="0" applyFont="1" applyFill="1" applyBorder="1" applyAlignment="1" applyProtection="1">
      <alignment horizontal="center" vertical="center" wrapText="1"/>
      <protection locked="0"/>
    </xf>
    <xf numFmtId="0" fontId="30" fillId="5" borderId="44" xfId="0" applyFont="1" applyFill="1" applyBorder="1" applyAlignment="1" applyProtection="1">
      <alignment horizontal="center" vertical="center" wrapText="1"/>
      <protection locked="0"/>
    </xf>
    <xf numFmtId="0" fontId="30" fillId="5" borderId="45" xfId="0" applyFont="1" applyFill="1" applyBorder="1" applyAlignment="1" applyProtection="1">
      <alignment horizontal="center" vertical="center" wrapText="1"/>
      <protection locked="0"/>
    </xf>
    <xf numFmtId="0" fontId="30" fillId="5" borderId="46" xfId="0" applyFont="1" applyFill="1" applyBorder="1" applyAlignment="1" applyProtection="1">
      <alignment horizontal="center" vertical="center" wrapText="1"/>
      <protection locked="0"/>
    </xf>
    <xf numFmtId="0" fontId="30" fillId="5" borderId="41" xfId="0" applyFont="1" applyFill="1" applyBorder="1" applyAlignment="1" applyProtection="1">
      <alignment horizontal="center" vertical="center" wrapText="1"/>
      <protection locked="0"/>
    </xf>
    <xf numFmtId="0" fontId="30" fillId="5" borderId="0" xfId="0" applyFont="1" applyFill="1" applyAlignment="1" applyProtection="1">
      <alignment horizontal="center" vertical="center" wrapText="1"/>
      <protection locked="0"/>
    </xf>
    <xf numFmtId="0" fontId="30" fillId="5" borderId="36" xfId="0" applyFont="1" applyFill="1" applyBorder="1" applyAlignment="1" applyProtection="1">
      <alignment horizontal="center" vertical="center" wrapText="1"/>
      <protection locked="0"/>
    </xf>
    <xf numFmtId="0" fontId="30" fillId="5" borderId="28" xfId="0" applyFont="1" applyFill="1" applyBorder="1" applyAlignment="1" applyProtection="1">
      <alignment horizontal="center" vertical="center" wrapText="1"/>
      <protection locked="0"/>
    </xf>
    <xf numFmtId="0" fontId="30" fillId="5" borderId="15" xfId="0" applyFont="1" applyFill="1" applyBorder="1" applyAlignment="1" applyProtection="1">
      <alignment horizontal="center" vertical="center" wrapText="1"/>
      <protection locked="0"/>
    </xf>
    <xf numFmtId="0" fontId="30" fillId="5" borderId="56" xfId="0" applyFont="1" applyFill="1" applyBorder="1" applyAlignment="1" applyProtection="1">
      <alignment horizontal="center" vertical="center" wrapText="1"/>
      <protection locked="0"/>
    </xf>
    <xf numFmtId="0" fontId="30" fillId="25" borderId="44" xfId="0" applyFont="1" applyFill="1" applyBorder="1" applyAlignment="1" applyProtection="1">
      <alignment horizontal="center" vertical="center" wrapText="1"/>
      <protection locked="0"/>
    </xf>
    <xf numFmtId="0" fontId="30" fillId="25" borderId="45" xfId="0" applyFont="1" applyFill="1" applyBorder="1" applyAlignment="1" applyProtection="1">
      <alignment horizontal="center" vertical="center" wrapText="1"/>
      <protection locked="0"/>
    </xf>
    <xf numFmtId="0" fontId="30" fillId="25" borderId="46" xfId="0" applyFont="1" applyFill="1" applyBorder="1" applyAlignment="1" applyProtection="1">
      <alignment horizontal="center" vertical="center" wrapText="1"/>
      <protection locked="0"/>
    </xf>
    <xf numFmtId="0" fontId="30" fillId="25" borderId="41" xfId="0" applyFont="1" applyFill="1" applyBorder="1" applyAlignment="1" applyProtection="1">
      <alignment horizontal="center" vertical="center" wrapText="1"/>
      <protection locked="0"/>
    </xf>
    <xf numFmtId="0" fontId="30" fillId="25" borderId="0" xfId="0" applyFont="1" applyFill="1" applyAlignment="1" applyProtection="1">
      <alignment horizontal="center" vertical="center" wrapText="1"/>
      <protection locked="0"/>
    </xf>
    <xf numFmtId="0" fontId="30" fillId="25" borderId="36" xfId="0" applyFont="1" applyFill="1" applyBorder="1" applyAlignment="1" applyProtection="1">
      <alignment horizontal="center" vertical="center" wrapText="1"/>
      <protection locked="0"/>
    </xf>
    <xf numFmtId="0" fontId="30" fillId="25" borderId="28" xfId="0" applyFont="1" applyFill="1" applyBorder="1" applyAlignment="1" applyProtection="1">
      <alignment horizontal="center" vertical="center" wrapText="1"/>
      <protection locked="0"/>
    </xf>
    <xf numFmtId="0" fontId="30" fillId="25" borderId="15" xfId="0" applyFont="1" applyFill="1" applyBorder="1" applyAlignment="1" applyProtection="1">
      <alignment horizontal="center" vertical="center" wrapText="1"/>
      <protection locked="0"/>
    </xf>
    <xf numFmtId="0" fontId="30" fillId="25" borderId="56" xfId="0" applyFont="1" applyFill="1" applyBorder="1" applyAlignment="1" applyProtection="1">
      <alignment horizontal="center" vertical="center" wrapText="1"/>
      <protection locked="0"/>
    </xf>
    <xf numFmtId="164" fontId="56" fillId="17" borderId="33" xfId="4" applyFont="1" applyFill="1" applyBorder="1" applyAlignment="1" applyProtection="1">
      <alignment horizontal="center" vertical="center" textRotation="90" wrapText="1"/>
      <protection hidden="1"/>
    </xf>
    <xf numFmtId="0" fontId="30" fillId="5" borderId="40" xfId="0" applyFont="1" applyFill="1" applyBorder="1" applyAlignment="1" applyProtection="1">
      <alignment horizontal="center" vertical="center" wrapText="1"/>
      <protection locked="0"/>
    </xf>
    <xf numFmtId="0" fontId="30" fillId="5" borderId="34" xfId="0" applyFont="1" applyFill="1" applyBorder="1" applyAlignment="1" applyProtection="1">
      <alignment horizontal="center" vertical="center" wrapText="1"/>
      <protection locked="0"/>
    </xf>
    <xf numFmtId="0" fontId="30" fillId="5" borderId="33"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protection locked="0"/>
    </xf>
    <xf numFmtId="0" fontId="26" fillId="5" borderId="1"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protection locked="0"/>
    </xf>
    <xf numFmtId="0" fontId="30" fillId="3" borderId="33" xfId="0" applyFont="1" applyFill="1" applyBorder="1" applyAlignment="1" applyProtection="1">
      <alignment horizontal="center" vertical="center" wrapText="1"/>
      <protection locked="0"/>
    </xf>
    <xf numFmtId="0" fontId="30" fillId="3" borderId="23" xfId="0" applyFont="1" applyFill="1" applyBorder="1" applyAlignment="1" applyProtection="1">
      <alignment horizontal="center" vertical="center" wrapText="1"/>
      <protection locked="0"/>
    </xf>
    <xf numFmtId="49" fontId="54" fillId="0" borderId="80" xfId="0" applyNumberFormat="1" applyFont="1" applyBorder="1" applyAlignment="1" applyProtection="1">
      <alignment horizontal="left" vertical="center" wrapText="1"/>
      <protection locked="0"/>
    </xf>
    <xf numFmtId="49" fontId="54" fillId="0" borderId="28" xfId="0" applyNumberFormat="1" applyFont="1" applyBorder="1" applyAlignment="1" applyProtection="1">
      <alignment horizontal="left" vertical="center" wrapText="1"/>
      <protection locked="0"/>
    </xf>
    <xf numFmtId="49" fontId="54" fillId="0" borderId="1" xfId="0" applyNumberFormat="1" applyFont="1" applyBorder="1" applyAlignment="1" applyProtection="1">
      <alignment horizontal="center" vertical="center" wrapText="1"/>
      <protection locked="0"/>
    </xf>
    <xf numFmtId="14" fontId="54" fillId="0" borderId="1" xfId="0" applyNumberFormat="1" applyFont="1" applyBorder="1" applyAlignment="1" applyProtection="1">
      <alignment horizontal="center" vertical="center" wrapText="1"/>
      <protection locked="0"/>
    </xf>
    <xf numFmtId="0" fontId="30" fillId="5" borderId="8"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center" vertical="center" wrapText="1"/>
      <protection locked="0"/>
    </xf>
    <xf numFmtId="0" fontId="30" fillId="5" borderId="24" xfId="0" applyFont="1" applyFill="1" applyBorder="1" applyAlignment="1" applyProtection="1">
      <alignment horizontal="center" vertical="center" wrapText="1"/>
      <protection locked="0"/>
    </xf>
    <xf numFmtId="0" fontId="30" fillId="5" borderId="22" xfId="0" applyFont="1" applyFill="1" applyBorder="1" applyAlignment="1" applyProtection="1">
      <alignment horizontal="center" vertical="center" wrapText="1"/>
      <protection locked="0"/>
    </xf>
    <xf numFmtId="0" fontId="27" fillId="5" borderId="9" xfId="0" applyFont="1" applyFill="1" applyBorder="1" applyAlignment="1" applyProtection="1">
      <alignment horizontal="center" vertical="center" wrapText="1"/>
      <protection locked="0"/>
    </xf>
    <xf numFmtId="0" fontId="27" fillId="5" borderId="1" xfId="0" applyFont="1" applyFill="1" applyBorder="1" applyAlignment="1" applyProtection="1">
      <alignment horizontal="center" vertical="center"/>
      <protection locked="0"/>
    </xf>
    <xf numFmtId="0" fontId="27" fillId="5" borderId="11" xfId="0" applyFont="1" applyFill="1" applyBorder="1" applyAlignment="1" applyProtection="1">
      <alignment horizontal="center" vertical="center"/>
      <protection locked="0"/>
    </xf>
    <xf numFmtId="0" fontId="29" fillId="5" borderId="1" xfId="0" applyFont="1" applyFill="1" applyBorder="1" applyAlignment="1" applyProtection="1">
      <alignment horizontal="center" vertical="center" wrapText="1"/>
      <protection locked="0"/>
    </xf>
    <xf numFmtId="0" fontId="29" fillId="5" borderId="22" xfId="0" applyFont="1" applyFill="1" applyBorder="1" applyAlignment="1" applyProtection="1">
      <alignment horizontal="center" vertical="center" wrapText="1"/>
      <protection locked="0"/>
    </xf>
    <xf numFmtId="0" fontId="26" fillId="5" borderId="79"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protection locked="0"/>
    </xf>
    <xf numFmtId="0" fontId="26" fillId="5" borderId="76" xfId="0" applyFont="1" applyFill="1" applyBorder="1" applyAlignment="1" applyProtection="1">
      <alignment horizontal="center" vertical="center" wrapText="1"/>
      <protection locked="0"/>
    </xf>
    <xf numFmtId="0" fontId="31" fillId="6" borderId="79" xfId="0" applyFont="1" applyFill="1" applyBorder="1" applyAlignment="1" applyProtection="1">
      <alignment horizontal="center" vertical="center" wrapText="1"/>
      <protection locked="0"/>
    </xf>
    <xf numFmtId="0" fontId="31" fillId="6" borderId="4" xfId="0" applyFont="1" applyFill="1" applyBorder="1" applyAlignment="1" applyProtection="1">
      <alignment horizontal="center" vertical="center" wrapText="1"/>
      <protection locked="0"/>
    </xf>
    <xf numFmtId="0" fontId="31" fillId="6" borderId="76" xfId="0" applyFont="1" applyFill="1" applyBorder="1" applyAlignment="1" applyProtection="1">
      <alignment horizontal="center" vertical="center" wrapText="1"/>
      <protection locked="0"/>
    </xf>
    <xf numFmtId="0" fontId="26" fillId="5" borderId="9" xfId="0" applyFont="1" applyFill="1" applyBorder="1" applyAlignment="1" applyProtection="1">
      <alignment horizontal="center" vertical="center" textRotation="90" wrapText="1"/>
      <protection locked="0"/>
    </xf>
    <xf numFmtId="0" fontId="26" fillId="5" borderId="1" xfId="0" applyFont="1" applyFill="1" applyBorder="1" applyAlignment="1" applyProtection="1">
      <alignment horizontal="center" vertical="center" textRotation="90" wrapText="1"/>
      <protection locked="0"/>
    </xf>
    <xf numFmtId="0" fontId="26" fillId="5" borderId="11" xfId="0" applyFont="1" applyFill="1" applyBorder="1" applyAlignment="1" applyProtection="1">
      <alignment horizontal="center" vertical="center" textRotation="90" wrapText="1"/>
      <protection locked="0"/>
    </xf>
    <xf numFmtId="0" fontId="26" fillId="5" borderId="9" xfId="0" applyFont="1" applyFill="1" applyBorder="1" applyAlignment="1" applyProtection="1">
      <alignment horizontal="center" vertical="center" wrapText="1"/>
      <protection locked="0"/>
    </xf>
    <xf numFmtId="0" fontId="26" fillId="5" borderId="11" xfId="0" applyFont="1" applyFill="1" applyBorder="1" applyAlignment="1" applyProtection="1">
      <alignment horizontal="center" vertical="center" wrapText="1"/>
      <protection locked="0"/>
    </xf>
    <xf numFmtId="0" fontId="26" fillId="5" borderId="11" xfId="0" applyFont="1" applyFill="1" applyBorder="1" applyAlignment="1" applyProtection="1">
      <alignment horizontal="center" vertical="center"/>
      <protection locked="0"/>
    </xf>
    <xf numFmtId="0" fontId="26" fillId="38" borderId="59" xfId="0" applyFont="1" applyFill="1" applyBorder="1" applyAlignment="1" applyProtection="1">
      <alignment horizontal="center" vertical="center" wrapText="1"/>
      <protection locked="0"/>
    </xf>
    <xf numFmtId="0" fontId="26" fillId="38" borderId="60" xfId="0" applyFont="1" applyFill="1" applyBorder="1" applyAlignment="1" applyProtection="1">
      <alignment horizontal="center" vertical="center" wrapText="1"/>
      <protection locked="0"/>
    </xf>
    <xf numFmtId="0" fontId="26" fillId="38" borderId="61" xfId="0" applyFont="1" applyFill="1" applyBorder="1" applyAlignment="1" applyProtection="1">
      <alignment horizontal="center" vertical="center" wrapText="1"/>
      <protection locked="0"/>
    </xf>
    <xf numFmtId="0" fontId="26" fillId="38" borderId="57" xfId="0" applyFont="1" applyFill="1" applyBorder="1" applyAlignment="1" applyProtection="1">
      <alignment horizontal="center" vertical="center" textRotation="90" wrapText="1"/>
      <protection locked="0"/>
    </xf>
    <xf numFmtId="0" fontId="26" fillId="38" borderId="75" xfId="0" applyFont="1" applyFill="1" applyBorder="1" applyAlignment="1" applyProtection="1">
      <alignment horizontal="center" vertical="center" textRotation="90" wrapText="1"/>
      <protection locked="0"/>
    </xf>
    <xf numFmtId="0" fontId="26" fillId="38" borderId="4" xfId="0" applyFont="1" applyFill="1" applyBorder="1" applyAlignment="1" applyProtection="1">
      <alignment horizontal="center" vertical="center" textRotation="90" wrapText="1"/>
      <protection locked="0"/>
    </xf>
    <xf numFmtId="0" fontId="26" fillId="38" borderId="76" xfId="0" applyFont="1" applyFill="1" applyBorder="1" applyAlignment="1" applyProtection="1">
      <alignment horizontal="center" vertical="center" textRotation="90" wrapText="1"/>
      <protection locked="0"/>
    </xf>
    <xf numFmtId="0" fontId="26" fillId="5" borderId="23" xfId="0" applyFont="1" applyFill="1" applyBorder="1" applyAlignment="1" applyProtection="1">
      <alignment horizontal="center" vertical="center"/>
      <protection locked="0"/>
    </xf>
    <xf numFmtId="0" fontId="26" fillId="5" borderId="8" xfId="0" applyFont="1" applyFill="1" applyBorder="1" applyAlignment="1" applyProtection="1">
      <alignment horizontal="center" vertical="center"/>
      <protection locked="0"/>
    </xf>
    <xf numFmtId="0" fontId="26" fillId="5" borderId="9"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protection locked="0"/>
    </xf>
    <xf numFmtId="0" fontId="26" fillId="5" borderId="3" xfId="0" applyFont="1" applyFill="1" applyBorder="1" applyAlignment="1" applyProtection="1">
      <alignment horizontal="center" vertical="center"/>
      <protection locked="0"/>
    </xf>
    <xf numFmtId="0" fontId="26" fillId="5" borderId="4" xfId="0" applyFont="1" applyFill="1" applyBorder="1" applyAlignment="1" applyProtection="1">
      <alignment horizontal="center" vertical="center"/>
      <protection locked="0"/>
    </xf>
    <xf numFmtId="0" fontId="26" fillId="5" borderId="5" xfId="0" applyFont="1" applyFill="1" applyBorder="1" applyAlignment="1" applyProtection="1">
      <alignment horizontal="center" vertical="center"/>
      <protection locked="0"/>
    </xf>
    <xf numFmtId="0" fontId="26" fillId="38" borderId="40" xfId="0" applyFont="1" applyFill="1" applyBorder="1" applyAlignment="1" applyProtection="1">
      <alignment horizontal="center" vertical="center" textRotation="90" wrapText="1"/>
      <protection locked="0"/>
    </xf>
    <xf numFmtId="0" fontId="26" fillId="38" borderId="77" xfId="0" applyFont="1" applyFill="1" applyBorder="1" applyAlignment="1" applyProtection="1">
      <alignment horizontal="center" vertical="center" textRotation="90" wrapText="1"/>
      <protection locked="0"/>
    </xf>
    <xf numFmtId="0" fontId="26" fillId="5" borderId="24" xfId="0" applyFont="1" applyFill="1" applyBorder="1" applyAlignment="1" applyProtection="1">
      <alignment horizontal="center" vertical="center" wrapText="1"/>
      <protection locked="0"/>
    </xf>
    <xf numFmtId="0" fontId="26" fillId="5" borderId="22" xfId="0" applyFont="1" applyFill="1" applyBorder="1" applyAlignment="1" applyProtection="1">
      <alignment horizontal="center" vertical="center"/>
      <protection locked="0"/>
    </xf>
    <xf numFmtId="0" fontId="26" fillId="5" borderId="12" xfId="0" applyFont="1" applyFill="1" applyBorder="1" applyAlignment="1" applyProtection="1">
      <alignment horizontal="center" vertical="center"/>
      <protection locked="0"/>
    </xf>
    <xf numFmtId="0" fontId="55" fillId="0" borderId="3" xfId="0" applyFont="1" applyBorder="1" applyAlignment="1" applyProtection="1">
      <alignment horizontal="center" vertical="center" wrapText="1"/>
      <protection locked="0"/>
    </xf>
    <xf numFmtId="0" fontId="55" fillId="0" borderId="4" xfId="0" applyFont="1" applyBorder="1" applyAlignment="1" applyProtection="1">
      <alignment horizontal="center" vertical="center" wrapText="1"/>
      <protection locked="0"/>
    </xf>
    <xf numFmtId="0" fontId="55" fillId="0" borderId="5"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95" fillId="0" borderId="3" xfId="0" applyFont="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95" fillId="0" borderId="5" xfId="0" applyFont="1" applyBorder="1" applyAlignment="1" applyProtection="1">
      <alignment horizontal="center" vertical="center" wrapText="1"/>
      <protection locked="0"/>
    </xf>
    <xf numFmtId="0" fontId="26" fillId="5" borderId="78" xfId="0" applyFont="1" applyFill="1" applyBorder="1" applyAlignment="1" applyProtection="1">
      <alignment horizontal="center" vertical="center" textRotation="90" wrapText="1"/>
      <protection locked="0"/>
    </xf>
    <xf numFmtId="0" fontId="26" fillId="5" borderId="57" xfId="0" applyFont="1" applyFill="1" applyBorder="1" applyAlignment="1" applyProtection="1">
      <alignment horizontal="center" vertical="center" textRotation="90" wrapText="1"/>
      <protection locked="0"/>
    </xf>
    <xf numFmtId="0" fontId="26" fillId="5" borderId="75" xfId="0" applyFont="1" applyFill="1" applyBorder="1" applyAlignment="1" applyProtection="1">
      <alignment horizontal="center" vertical="center" textRotation="90" wrapText="1"/>
      <protection locked="0"/>
    </xf>
    <xf numFmtId="0" fontId="29" fillId="5" borderId="3" xfId="1" applyFont="1" applyFill="1" applyBorder="1" applyAlignment="1" applyProtection="1">
      <alignment horizontal="center" vertical="center" wrapText="1"/>
      <protection locked="0"/>
    </xf>
    <xf numFmtId="0" fontId="96" fillId="9" borderId="3" xfId="0" applyFont="1" applyFill="1" applyBorder="1" applyAlignment="1" applyProtection="1">
      <alignment horizontal="center" vertical="center" textRotation="90" wrapText="1"/>
      <protection locked="0"/>
    </xf>
    <xf numFmtId="0" fontId="96" fillId="9" borderId="4" xfId="0" applyFont="1" applyFill="1" applyBorder="1" applyAlignment="1" applyProtection="1">
      <alignment horizontal="center" vertical="center" textRotation="90" wrapText="1"/>
      <protection locked="0"/>
    </xf>
    <xf numFmtId="0" fontId="96" fillId="9" borderId="5" xfId="0" applyFont="1" applyFill="1" applyBorder="1" applyAlignment="1" applyProtection="1">
      <alignment horizontal="center" vertical="center" textRotation="90" wrapText="1"/>
      <protection locked="0"/>
    </xf>
    <xf numFmtId="0" fontId="96" fillId="10" borderId="3" xfId="0" applyFont="1" applyFill="1" applyBorder="1" applyAlignment="1" applyProtection="1">
      <alignment horizontal="center" vertical="center" textRotation="90" wrapText="1"/>
      <protection locked="0"/>
    </xf>
    <xf numFmtId="0" fontId="96" fillId="10" borderId="4" xfId="0" applyFont="1" applyFill="1" applyBorder="1" applyAlignment="1" applyProtection="1">
      <alignment horizontal="center" vertical="center" textRotation="90" wrapText="1"/>
      <protection locked="0"/>
    </xf>
    <xf numFmtId="0" fontId="96" fillId="10" borderId="5" xfId="0" applyFont="1" applyFill="1" applyBorder="1" applyAlignment="1" applyProtection="1">
      <alignment horizontal="center" vertical="center" textRotation="90" wrapText="1"/>
      <protection locked="0"/>
    </xf>
    <xf numFmtId="0" fontId="31" fillId="6" borderId="0" xfId="1" applyFont="1" applyFill="1" applyAlignment="1" applyProtection="1">
      <alignment horizontal="left" vertical="center" wrapText="1"/>
      <protection locked="0"/>
    </xf>
    <xf numFmtId="0" fontId="31" fillId="6" borderId="6" xfId="1" applyFont="1" applyFill="1" applyBorder="1" applyAlignment="1" applyProtection="1">
      <alignment horizontal="left" vertical="center" wrapText="1"/>
      <protection locked="0"/>
    </xf>
    <xf numFmtId="0" fontId="30" fillId="5" borderId="19" xfId="0" applyFont="1" applyFill="1" applyBorder="1" applyAlignment="1" applyProtection="1">
      <alignment horizontal="center" vertical="center" wrapText="1"/>
      <protection locked="0"/>
    </xf>
    <xf numFmtId="0" fontId="30" fillId="5" borderId="18" xfId="0" applyFont="1" applyFill="1" applyBorder="1" applyAlignment="1" applyProtection="1">
      <alignment horizontal="center" vertical="center" wrapText="1"/>
      <protection locked="0"/>
    </xf>
    <xf numFmtId="0" fontId="30" fillId="5" borderId="17" xfId="0" applyFont="1" applyFill="1" applyBorder="1" applyAlignment="1" applyProtection="1">
      <alignment horizontal="center" vertical="center" wrapText="1"/>
      <protection locked="0"/>
    </xf>
    <xf numFmtId="0" fontId="53" fillId="14" borderId="1" xfId="0" applyFont="1" applyFill="1" applyBorder="1" applyAlignment="1" applyProtection="1">
      <alignment horizontal="center" vertical="center" wrapText="1"/>
      <protection locked="0"/>
    </xf>
    <xf numFmtId="0" fontId="96" fillId="6" borderId="4" xfId="0" applyFont="1" applyFill="1" applyBorder="1" applyAlignment="1" applyProtection="1">
      <alignment horizontal="center" vertical="center" wrapText="1"/>
      <protection locked="0"/>
    </xf>
    <xf numFmtId="0" fontId="96" fillId="6" borderId="5" xfId="0" applyFont="1" applyFill="1" applyBorder="1" applyAlignment="1" applyProtection="1">
      <alignment horizontal="center" vertical="center" wrapText="1"/>
      <protection locked="0"/>
    </xf>
    <xf numFmtId="0" fontId="96" fillId="6" borderId="3" xfId="0" applyFont="1" applyFill="1" applyBorder="1" applyAlignment="1" applyProtection="1">
      <alignment horizontal="center" vertical="center" wrapText="1"/>
      <protection locked="0"/>
    </xf>
    <xf numFmtId="0" fontId="96" fillId="39" borderId="3" xfId="0" applyFont="1" applyFill="1" applyBorder="1" applyAlignment="1" applyProtection="1">
      <alignment horizontal="center" vertical="center" wrapText="1"/>
      <protection locked="0"/>
    </xf>
    <xf numFmtId="0" fontId="96" fillId="39" borderId="4" xfId="0" applyFont="1" applyFill="1" applyBorder="1" applyAlignment="1" applyProtection="1">
      <alignment horizontal="center" vertical="center" wrapText="1"/>
      <protection locked="0"/>
    </xf>
    <xf numFmtId="0" fontId="96" fillId="39" borderId="5" xfId="0" applyFont="1" applyFill="1" applyBorder="1" applyAlignment="1" applyProtection="1">
      <alignment horizontal="center" vertical="center" wrapText="1"/>
      <protection locked="0"/>
    </xf>
    <xf numFmtId="0" fontId="96" fillId="9" borderId="3" xfId="0" applyFont="1" applyFill="1" applyBorder="1" applyAlignment="1" applyProtection="1">
      <alignment horizontal="center" vertical="center" wrapText="1"/>
      <protection locked="0"/>
    </xf>
    <xf numFmtId="0" fontId="96" fillId="9" borderId="4" xfId="0" applyFont="1" applyFill="1" applyBorder="1" applyAlignment="1" applyProtection="1">
      <alignment horizontal="center" vertical="center" wrapText="1"/>
      <protection locked="0"/>
    </xf>
    <xf numFmtId="0" fontId="96" fillId="9" borderId="5" xfId="0" applyFont="1" applyFill="1" applyBorder="1" applyAlignment="1" applyProtection="1">
      <alignment horizontal="center" vertical="center" wrapText="1"/>
      <protection locked="0"/>
    </xf>
    <xf numFmtId="0" fontId="96" fillId="10" borderId="3" xfId="0" applyFont="1" applyFill="1" applyBorder="1" applyAlignment="1" applyProtection="1">
      <alignment horizontal="center" vertical="center" wrapText="1"/>
      <protection locked="0"/>
    </xf>
    <xf numFmtId="0" fontId="96" fillId="10" borderId="4" xfId="0" applyFont="1" applyFill="1" applyBorder="1" applyAlignment="1" applyProtection="1">
      <alignment horizontal="center" vertical="center" wrapText="1"/>
      <protection locked="0"/>
    </xf>
    <xf numFmtId="0" fontId="96" fillId="10" borderId="5" xfId="0" applyFont="1" applyFill="1" applyBorder="1" applyAlignment="1" applyProtection="1">
      <alignment horizontal="center" vertical="center" wrapText="1"/>
      <protection locked="0"/>
    </xf>
    <xf numFmtId="0" fontId="29" fillId="5" borderId="38" xfId="1" applyFont="1" applyFill="1" applyBorder="1" applyAlignment="1" applyProtection="1">
      <alignment horizontal="center" vertical="center"/>
      <protection locked="0"/>
    </xf>
    <xf numFmtId="0" fontId="29" fillId="5" borderId="0" xfId="1" applyFont="1" applyFill="1" applyAlignment="1" applyProtection="1">
      <alignment horizontal="center" vertical="center"/>
      <protection locked="0"/>
    </xf>
    <xf numFmtId="0" fontId="29" fillId="5" borderId="6" xfId="1" applyFont="1" applyFill="1" applyBorder="1" applyAlignment="1" applyProtection="1">
      <alignment horizontal="center" vertical="center"/>
      <protection locked="0"/>
    </xf>
    <xf numFmtId="0" fontId="53" fillId="0" borderId="79" xfId="0" applyFont="1" applyBorder="1" applyAlignment="1" applyProtection="1">
      <alignment horizontal="center" vertical="center" wrapText="1"/>
      <protection locked="0"/>
    </xf>
    <xf numFmtId="0" fontId="107" fillId="6" borderId="38" xfId="0" applyFont="1" applyFill="1" applyBorder="1" applyAlignment="1" applyProtection="1">
      <alignment horizontal="center" vertical="center" wrapText="1"/>
      <protection locked="0"/>
    </xf>
    <xf numFmtId="0" fontId="107" fillId="6"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6" xfId="0" applyNumberFormat="1" applyFont="1" applyBorder="1" applyAlignment="1" applyProtection="1">
      <alignment horizontal="center" vertical="center" wrapText="1"/>
      <protection locked="0"/>
    </xf>
    <xf numFmtId="0" fontId="30" fillId="3" borderId="1" xfId="0" applyFont="1" applyFill="1" applyBorder="1" applyAlignment="1" applyProtection="1">
      <alignment horizontal="center" vertical="center" wrapText="1"/>
      <protection locked="0"/>
    </xf>
    <xf numFmtId="0" fontId="30" fillId="3" borderId="2" xfId="0" applyFont="1" applyFill="1" applyBorder="1" applyAlignment="1" applyProtection="1">
      <alignment horizontal="center" vertical="center" wrapText="1"/>
      <protection locked="0"/>
    </xf>
    <xf numFmtId="0" fontId="30" fillId="3" borderId="15"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protection locked="0"/>
    </xf>
    <xf numFmtId="0" fontId="30" fillId="5" borderId="26"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0" fontId="31" fillId="6" borderId="3" xfId="1" applyFont="1" applyFill="1" applyBorder="1" applyAlignment="1" applyProtection="1">
      <alignment horizontal="left" vertical="center" wrapText="1" indent="1"/>
      <protection locked="0"/>
    </xf>
    <xf numFmtId="0" fontId="31" fillId="6" borderId="1" xfId="1" applyFont="1" applyFill="1" applyBorder="1" applyAlignment="1" applyProtection="1">
      <alignment horizontal="left" vertical="center" wrapText="1" indent="1"/>
      <protection locked="0"/>
    </xf>
    <xf numFmtId="9" fontId="54" fillId="4" borderId="31" xfId="0" applyNumberFormat="1" applyFont="1" applyFill="1" applyBorder="1" applyAlignment="1" applyProtection="1">
      <alignment horizontal="center" vertical="center" wrapText="1"/>
      <protection locked="0"/>
    </xf>
    <xf numFmtId="9" fontId="54" fillId="4" borderId="38" xfId="0" applyNumberFormat="1" applyFont="1" applyFill="1" applyBorder="1" applyAlignment="1" applyProtection="1">
      <alignment horizontal="center" vertical="center" wrapText="1"/>
      <protection locked="0"/>
    </xf>
    <xf numFmtId="9" fontId="54" fillId="4" borderId="62" xfId="0" applyNumberFormat="1" applyFont="1" applyFill="1" applyBorder="1" applyAlignment="1" applyProtection="1">
      <alignment horizontal="center" vertical="center" wrapText="1"/>
      <protection locked="0"/>
    </xf>
    <xf numFmtId="0" fontId="76" fillId="46" borderId="3" xfId="12" applyFill="1" applyBorder="1" applyAlignment="1" applyProtection="1">
      <alignment horizontal="center" vertical="center" wrapText="1"/>
      <protection locked="0"/>
    </xf>
    <xf numFmtId="0" fontId="54" fillId="0" borderId="57" xfId="0" applyFont="1" applyBorder="1" applyAlignment="1" applyProtection="1">
      <alignment horizontal="center" vertical="center" wrapText="1"/>
      <protection locked="0"/>
    </xf>
    <xf numFmtId="0" fontId="105" fillId="0" borderId="3" xfId="12" applyFont="1" applyBorder="1" applyAlignment="1" applyProtection="1">
      <alignment horizontal="center" vertical="center" wrapText="1"/>
      <protection locked="0"/>
    </xf>
    <xf numFmtId="0" fontId="28" fillId="0" borderId="23" xfId="0" applyFont="1" applyBorder="1" applyAlignment="1" applyProtection="1">
      <alignment horizontal="center" vertical="center"/>
      <protection locked="0"/>
    </xf>
    <xf numFmtId="0" fontId="54" fillId="4" borderId="1" xfId="0" applyFont="1" applyFill="1" applyBorder="1" applyAlignment="1" applyProtection="1">
      <alignment horizontal="center" vertical="center" wrapText="1"/>
      <protection locked="0"/>
    </xf>
    <xf numFmtId="14" fontId="54" fillId="4" borderId="1" xfId="0" applyNumberFormat="1" applyFont="1" applyFill="1" applyBorder="1" applyAlignment="1" applyProtection="1">
      <alignment horizontal="center" vertical="center" wrapText="1"/>
      <protection locked="0"/>
    </xf>
    <xf numFmtId="0" fontId="54" fillId="4" borderId="13" xfId="0" applyFont="1" applyFill="1" applyBorder="1" applyAlignment="1" applyProtection="1">
      <alignment horizontal="center" vertical="center" wrapText="1"/>
      <protection locked="0"/>
    </xf>
    <xf numFmtId="0" fontId="54" fillId="46" borderId="1" xfId="0" applyFont="1" applyFill="1" applyBorder="1" applyAlignment="1" applyProtection="1">
      <alignment horizontal="center" vertical="center" wrapText="1"/>
      <protection locked="0"/>
    </xf>
    <xf numFmtId="0" fontId="76" fillId="46" borderId="1" xfId="12" applyFill="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57" xfId="0" applyFont="1" applyBorder="1" applyAlignment="1" applyProtection="1">
      <alignment horizontal="center" vertical="center" wrapText="1"/>
      <protection locked="0"/>
    </xf>
    <xf numFmtId="0" fontId="102" fillId="0" borderId="3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102" fillId="0" borderId="5" xfId="0" applyFont="1" applyBorder="1" applyAlignment="1" applyProtection="1">
      <alignment horizontal="center" vertical="center" wrapText="1"/>
      <protection locked="0"/>
    </xf>
    <xf numFmtId="14" fontId="102" fillId="0" borderId="3" xfId="0" applyNumberFormat="1" applyFont="1" applyBorder="1" applyAlignment="1" applyProtection="1">
      <alignment horizontal="center" vertical="center" wrapText="1"/>
      <protection locked="0"/>
    </xf>
    <xf numFmtId="0" fontId="102" fillId="0" borderId="31" xfId="0" applyFont="1" applyBorder="1" applyAlignment="1" applyProtection="1">
      <alignment horizontal="center" vertical="center" wrapText="1"/>
      <protection locked="0"/>
    </xf>
    <xf numFmtId="0" fontId="102" fillId="0" borderId="38" xfId="0" applyFont="1" applyBorder="1" applyAlignment="1" applyProtection="1">
      <alignment horizontal="center" vertical="center" wrapText="1"/>
      <protection locked="0"/>
    </xf>
    <xf numFmtId="0" fontId="102" fillId="0" borderId="62" xfId="0" applyFont="1" applyBorder="1" applyAlignment="1" applyProtection="1">
      <alignment horizontal="center" vertical="center" wrapText="1"/>
      <protection locked="0"/>
    </xf>
    <xf numFmtId="14" fontId="102" fillId="13" borderId="3" xfId="0" applyNumberFormat="1" applyFont="1" applyFill="1" applyBorder="1" applyAlignment="1" applyProtection="1">
      <alignment horizontal="center" vertical="center" wrapText="1"/>
      <protection locked="0"/>
    </xf>
    <xf numFmtId="14" fontId="102" fillId="13" borderId="4" xfId="0" applyNumberFormat="1" applyFont="1" applyFill="1" applyBorder="1" applyAlignment="1" applyProtection="1">
      <alignment horizontal="center" vertical="center" wrapText="1"/>
      <protection locked="0"/>
    </xf>
    <xf numFmtId="14" fontId="102" fillId="13" borderId="5" xfId="0" applyNumberFormat="1" applyFont="1" applyFill="1" applyBorder="1" applyAlignment="1" applyProtection="1">
      <alignment horizontal="center" vertical="center" wrapText="1"/>
      <protection locked="0"/>
    </xf>
    <xf numFmtId="0" fontId="102" fillId="13" borderId="21" xfId="0" applyFont="1" applyFill="1" applyBorder="1" applyAlignment="1" applyProtection="1">
      <alignment horizontal="center" vertical="center" wrapText="1"/>
      <protection locked="0"/>
    </xf>
    <xf numFmtId="0" fontId="102" fillId="13" borderId="57" xfId="0" applyFont="1" applyFill="1" applyBorder="1" applyAlignment="1" applyProtection="1">
      <alignment horizontal="center" vertical="center" wrapText="1"/>
      <protection locked="0"/>
    </xf>
    <xf numFmtId="0" fontId="102" fillId="13" borderId="33" xfId="0" applyFont="1" applyFill="1" applyBorder="1" applyAlignment="1" applyProtection="1">
      <alignment horizontal="center" vertical="center" wrapText="1"/>
      <protection locked="0"/>
    </xf>
    <xf numFmtId="0" fontId="102" fillId="13" borderId="3" xfId="0" applyFont="1" applyFill="1" applyBorder="1" applyAlignment="1" applyProtection="1">
      <alignment horizontal="center" vertical="center" wrapText="1"/>
      <protection locked="0"/>
    </xf>
    <xf numFmtId="0" fontId="102" fillId="13" borderId="4" xfId="0" applyFont="1" applyFill="1" applyBorder="1" applyAlignment="1" applyProtection="1">
      <alignment horizontal="center" vertical="center" wrapText="1"/>
      <protection locked="0"/>
    </xf>
    <xf numFmtId="0" fontId="102" fillId="13" borderId="5" xfId="0" applyFont="1" applyFill="1" applyBorder="1" applyAlignment="1" applyProtection="1">
      <alignment horizontal="center" vertical="center" wrapText="1"/>
      <protection locked="0"/>
    </xf>
    <xf numFmtId="0" fontId="102" fillId="13" borderId="31" xfId="0" applyFont="1" applyFill="1" applyBorder="1" applyAlignment="1" applyProtection="1">
      <alignment horizontal="center" vertical="center" wrapText="1"/>
      <protection locked="0"/>
    </xf>
    <xf numFmtId="0" fontId="102" fillId="13" borderId="38" xfId="0" applyFont="1" applyFill="1" applyBorder="1" applyAlignment="1" applyProtection="1">
      <alignment horizontal="center" vertical="center" wrapText="1"/>
      <protection locked="0"/>
    </xf>
    <xf numFmtId="0" fontId="102" fillId="13" borderId="62" xfId="0" applyFont="1" applyFill="1" applyBorder="1" applyAlignment="1" applyProtection="1">
      <alignment horizontal="center" vertical="center" wrapText="1"/>
      <protection locked="0"/>
    </xf>
    <xf numFmtId="0" fontId="0" fillId="0" borderId="0" xfId="0" applyAlignment="1">
      <alignment horizontal="left" vertical="center" wrapText="1"/>
    </xf>
    <xf numFmtId="0" fontId="7" fillId="0" borderId="3" xfId="0" applyFont="1" applyBorder="1" applyAlignment="1">
      <alignment horizontal="left" vertical="center" wrapText="1"/>
    </xf>
    <xf numFmtId="0" fontId="9" fillId="17" borderId="19" xfId="0" applyFont="1" applyFill="1" applyBorder="1" applyAlignment="1">
      <alignment horizontal="center" vertical="center" wrapText="1"/>
    </xf>
    <xf numFmtId="0" fontId="9" fillId="17" borderId="18"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7" fillId="0" borderId="0" xfId="0" applyFont="1" applyAlignment="1">
      <alignment horizontal="left" vertical="center" wrapText="1"/>
    </xf>
    <xf numFmtId="0" fontId="21" fillId="17" borderId="8" xfId="0" applyFont="1" applyFill="1" applyBorder="1" applyAlignment="1">
      <alignment horizontal="center" vertical="center" wrapText="1"/>
    </xf>
    <xf numFmtId="0" fontId="21" fillId="17" borderId="10" xfId="0" applyFont="1" applyFill="1" applyBorder="1" applyAlignment="1">
      <alignment horizontal="center" vertical="center" wrapText="1"/>
    </xf>
    <xf numFmtId="0" fontId="21" fillId="17" borderId="9"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24" xfId="0" applyFont="1" applyFill="1" applyBorder="1" applyAlignment="1">
      <alignment horizontal="center" vertical="center" wrapText="1"/>
    </xf>
    <xf numFmtId="0" fontId="7" fillId="0" borderId="9" xfId="0" applyFont="1" applyBorder="1" applyAlignment="1">
      <alignment horizontal="left" vertical="center" wrapText="1"/>
    </xf>
    <xf numFmtId="0" fontId="9" fillId="0" borderId="42" xfId="0" applyFont="1" applyBorder="1" applyAlignment="1">
      <alignment horizontal="center" vertical="center" wrapText="1"/>
    </xf>
    <xf numFmtId="0" fontId="19" fillId="17" borderId="27" xfId="0" applyFont="1" applyFill="1" applyBorder="1" applyAlignment="1">
      <alignment horizontal="center" vertical="center" wrapText="1"/>
    </xf>
    <xf numFmtId="0" fontId="19" fillId="17" borderId="26" xfId="0" applyFont="1" applyFill="1" applyBorder="1" applyAlignment="1">
      <alignment horizontal="center" vertical="center" wrapText="1"/>
    </xf>
    <xf numFmtId="0" fontId="19" fillId="17" borderId="25" xfId="0" applyFont="1" applyFill="1" applyBorder="1" applyAlignment="1">
      <alignment horizontal="center" vertical="center" wrapText="1"/>
    </xf>
    <xf numFmtId="0" fontId="23" fillId="17" borderId="8" xfId="0" applyFont="1" applyFill="1" applyBorder="1" applyAlignment="1">
      <alignment horizontal="center" vertical="center" wrapText="1"/>
    </xf>
    <xf numFmtId="0" fontId="23" fillId="17" borderId="9" xfId="0" applyFont="1" applyFill="1" applyBorder="1" applyAlignment="1">
      <alignment horizontal="center" vertical="center" wrapText="1"/>
    </xf>
    <xf numFmtId="0" fontId="23" fillId="17" borderId="24"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7" fillId="0" borderId="0" xfId="0" applyFont="1" applyAlignment="1">
      <alignment horizontal="center" vertical="center" wrapText="1"/>
    </xf>
    <xf numFmtId="0" fontId="7" fillId="22" borderId="0" xfId="0" applyFont="1" applyFill="1" applyAlignment="1">
      <alignment horizontal="center" vertical="center" wrapText="1"/>
    </xf>
    <xf numFmtId="0" fontId="8" fillId="20"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7" fillId="23" borderId="0" xfId="0" applyFont="1" applyFill="1" applyAlignment="1">
      <alignment horizontal="center" vertical="center" wrapText="1"/>
    </xf>
    <xf numFmtId="0" fontId="9" fillId="20" borderId="13"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7" fillId="20" borderId="15" xfId="0" applyFont="1" applyFill="1" applyBorder="1" applyAlignment="1">
      <alignment horizontal="center" vertical="center" wrapText="1"/>
    </xf>
    <xf numFmtId="0" fontId="44" fillId="0" borderId="0" xfId="0" applyFont="1" applyAlignment="1">
      <alignment horizontal="center" vertical="center" wrapText="1"/>
    </xf>
    <xf numFmtId="0" fontId="45" fillId="12" borderId="0" xfId="0" applyFont="1" applyFill="1" applyAlignment="1">
      <alignment horizontal="center" vertical="center" wrapText="1" readingOrder="1"/>
    </xf>
    <xf numFmtId="0" fontId="45" fillId="12" borderId="0" xfId="0" applyFont="1" applyFill="1" applyAlignment="1">
      <alignment horizontal="center" vertical="center" textRotation="90" wrapText="1" readingOrder="1"/>
    </xf>
    <xf numFmtId="0" fontId="45" fillId="12" borderId="36" xfId="0" applyFont="1" applyFill="1" applyBorder="1" applyAlignment="1">
      <alignment horizontal="center" vertical="center" textRotation="90" wrapText="1" readingOrder="1"/>
    </xf>
    <xf numFmtId="0" fontId="46" fillId="0" borderId="44" xfId="0" applyFont="1" applyBorder="1" applyAlignment="1">
      <alignment horizontal="center" vertical="center" wrapText="1"/>
    </xf>
    <xf numFmtId="0" fontId="46" fillId="0" borderId="45" xfId="0" applyFont="1" applyBorder="1" applyAlignment="1">
      <alignment horizontal="center" vertical="center"/>
    </xf>
    <xf numFmtId="0" fontId="46" fillId="0" borderId="46" xfId="0" applyFont="1" applyBorder="1" applyAlignment="1">
      <alignment horizontal="center" vertical="center"/>
    </xf>
    <xf numFmtId="0" fontId="46" fillId="0" borderId="41" xfId="0" applyFont="1" applyBorder="1" applyAlignment="1">
      <alignment horizontal="center" vertical="center"/>
    </xf>
    <xf numFmtId="0" fontId="46" fillId="0" borderId="0" xfId="0" applyFont="1" applyAlignment="1">
      <alignment horizontal="center" vertical="center"/>
    </xf>
    <xf numFmtId="0" fontId="46" fillId="0" borderId="36" xfId="0" applyFont="1" applyBorder="1" applyAlignment="1">
      <alignment horizontal="center" vertical="center"/>
    </xf>
    <xf numFmtId="0" fontId="46" fillId="0" borderId="52" xfId="0" applyFont="1" applyBorder="1" applyAlignment="1">
      <alignment horizontal="center" vertical="center"/>
    </xf>
    <xf numFmtId="0" fontId="46" fillId="0" borderId="42" xfId="0" applyFont="1" applyBorder="1" applyAlignment="1">
      <alignment horizontal="center" vertical="center"/>
    </xf>
    <xf numFmtId="0" fontId="46" fillId="0" borderId="37" xfId="0" applyFont="1" applyBorder="1" applyAlignment="1">
      <alignment horizontal="center" vertical="center"/>
    </xf>
    <xf numFmtId="0" fontId="48" fillId="6" borderId="47" xfId="0" applyFont="1" applyFill="1" applyBorder="1" applyAlignment="1">
      <alignment horizontal="center" vertical="center" wrapText="1" readingOrder="1"/>
    </xf>
    <xf numFmtId="0" fontId="48" fillId="6" borderId="48" xfId="0" applyFont="1" applyFill="1" applyBorder="1" applyAlignment="1">
      <alignment horizontal="center" vertical="center" wrapText="1" readingOrder="1"/>
    </xf>
    <xf numFmtId="0" fontId="48" fillId="6" borderId="49" xfId="0" applyFont="1" applyFill="1" applyBorder="1" applyAlignment="1">
      <alignment horizontal="center" vertical="center" wrapText="1" readingOrder="1"/>
    </xf>
    <xf numFmtId="0" fontId="48" fillId="6" borderId="50" xfId="0" applyFont="1" applyFill="1" applyBorder="1" applyAlignment="1">
      <alignment horizontal="center" vertical="center" wrapText="1" readingOrder="1"/>
    </xf>
    <xf numFmtId="0" fontId="48" fillId="6" borderId="0" xfId="0" applyFont="1" applyFill="1" applyAlignment="1">
      <alignment horizontal="center" vertical="center" wrapText="1" readingOrder="1"/>
    </xf>
    <xf numFmtId="0" fontId="48" fillId="6" borderId="51" xfId="0" applyFont="1" applyFill="1" applyBorder="1" applyAlignment="1">
      <alignment horizontal="center" vertical="center" wrapText="1" readingOrder="1"/>
    </xf>
    <xf numFmtId="0" fontId="48" fillId="6" borderId="53" xfId="0" applyFont="1" applyFill="1" applyBorder="1" applyAlignment="1">
      <alignment horizontal="center" vertical="center" wrapText="1" readingOrder="1"/>
    </xf>
    <xf numFmtId="0" fontId="48" fillId="6" borderId="54" xfId="0" applyFont="1" applyFill="1" applyBorder="1" applyAlignment="1">
      <alignment horizontal="center" vertical="center" wrapText="1" readingOrder="1"/>
    </xf>
    <xf numFmtId="0" fontId="48" fillId="6" borderId="55" xfId="0" applyFont="1" applyFill="1" applyBorder="1" applyAlignment="1">
      <alignment horizontal="center" vertical="center" wrapText="1" readingOrder="1"/>
    </xf>
    <xf numFmtId="0" fontId="48" fillId="29" borderId="47" xfId="0" applyFont="1" applyFill="1" applyBorder="1" applyAlignment="1">
      <alignment horizontal="center" vertical="center" wrapText="1" readingOrder="1"/>
    </xf>
    <xf numFmtId="0" fontId="48" fillId="29" borderId="48" xfId="0" applyFont="1" applyFill="1" applyBorder="1" applyAlignment="1">
      <alignment horizontal="center" vertical="center" wrapText="1" readingOrder="1"/>
    </xf>
    <xf numFmtId="0" fontId="48" fillId="29" borderId="49" xfId="0" applyFont="1" applyFill="1" applyBorder="1" applyAlignment="1">
      <alignment horizontal="center" vertical="center" wrapText="1" readingOrder="1"/>
    </xf>
    <xf numFmtId="0" fontId="48" fillId="29" borderId="50" xfId="0" applyFont="1" applyFill="1" applyBorder="1" applyAlignment="1">
      <alignment horizontal="center" vertical="center" wrapText="1" readingOrder="1"/>
    </xf>
    <xf numFmtId="0" fontId="48" fillId="29" borderId="0" xfId="0" applyFont="1" applyFill="1" applyAlignment="1">
      <alignment horizontal="center" vertical="center" wrapText="1" readingOrder="1"/>
    </xf>
    <xf numFmtId="0" fontId="48" fillId="29" borderId="51" xfId="0" applyFont="1" applyFill="1" applyBorder="1" applyAlignment="1">
      <alignment horizontal="center" vertical="center" wrapText="1" readingOrder="1"/>
    </xf>
    <xf numFmtId="0" fontId="48" fillId="29" borderId="53" xfId="0" applyFont="1" applyFill="1" applyBorder="1" applyAlignment="1">
      <alignment horizontal="center" vertical="center" wrapText="1" readingOrder="1"/>
    </xf>
    <xf numFmtId="0" fontId="48" fillId="29" borderId="54" xfId="0" applyFont="1" applyFill="1" applyBorder="1" applyAlignment="1">
      <alignment horizontal="center" vertical="center" wrapText="1" readingOrder="1"/>
    </xf>
    <xf numFmtId="0" fontId="48" fillId="29" borderId="55" xfId="0" applyFont="1" applyFill="1" applyBorder="1" applyAlignment="1">
      <alignment horizontal="center" vertical="center" wrapText="1" readingOrder="1"/>
    </xf>
    <xf numFmtId="0" fontId="48" fillId="14" borderId="47" xfId="0" applyFont="1" applyFill="1" applyBorder="1" applyAlignment="1">
      <alignment horizontal="center" vertical="center" wrapText="1" readingOrder="1"/>
    </xf>
    <xf numFmtId="0" fontId="48" fillId="14" borderId="48" xfId="0" applyFont="1" applyFill="1" applyBorder="1" applyAlignment="1">
      <alignment horizontal="center" vertical="center" wrapText="1" readingOrder="1"/>
    </xf>
    <xf numFmtId="0" fontId="48" fillId="14" borderId="49" xfId="0" applyFont="1" applyFill="1" applyBorder="1" applyAlignment="1">
      <alignment horizontal="center" vertical="center" wrapText="1" readingOrder="1"/>
    </xf>
    <xf numFmtId="0" fontId="48" fillId="14" borderId="50" xfId="0" applyFont="1" applyFill="1" applyBorder="1" applyAlignment="1">
      <alignment horizontal="center" vertical="center" wrapText="1" readingOrder="1"/>
    </xf>
    <xf numFmtId="0" fontId="48" fillId="14" borderId="0" xfId="0" applyFont="1" applyFill="1" applyAlignment="1">
      <alignment horizontal="center" vertical="center" wrapText="1" readingOrder="1"/>
    </xf>
    <xf numFmtId="0" fontId="48" fillId="14" borderId="51" xfId="0" applyFont="1" applyFill="1" applyBorder="1" applyAlignment="1">
      <alignment horizontal="center" vertical="center" wrapText="1" readingOrder="1"/>
    </xf>
    <xf numFmtId="0" fontId="48" fillId="14" borderId="53" xfId="0" applyFont="1" applyFill="1" applyBorder="1" applyAlignment="1">
      <alignment horizontal="center" vertical="center" wrapText="1" readingOrder="1"/>
    </xf>
    <xf numFmtId="0" fontId="48" fillId="14" borderId="54" xfId="0" applyFont="1" applyFill="1" applyBorder="1" applyAlignment="1">
      <alignment horizontal="center" vertical="center" wrapText="1" readingOrder="1"/>
    </xf>
    <xf numFmtId="0" fontId="48" fillId="14" borderId="55" xfId="0" applyFont="1" applyFill="1" applyBorder="1" applyAlignment="1">
      <alignment horizontal="center" vertical="center" wrapText="1" readingOrder="1"/>
    </xf>
    <xf numFmtId="0" fontId="48" fillId="30" borderId="47" xfId="0" applyFont="1" applyFill="1" applyBorder="1" applyAlignment="1">
      <alignment horizontal="center" vertical="center" wrapText="1" readingOrder="1"/>
    </xf>
    <xf numFmtId="0" fontId="48" fillId="30" borderId="48" xfId="0" applyFont="1" applyFill="1" applyBorder="1" applyAlignment="1">
      <alignment horizontal="center" vertical="center" wrapText="1" readingOrder="1"/>
    </xf>
    <xf numFmtId="0" fontId="48" fillId="30" borderId="49" xfId="0" applyFont="1" applyFill="1" applyBorder="1" applyAlignment="1">
      <alignment horizontal="center" vertical="center" wrapText="1" readingOrder="1"/>
    </xf>
    <xf numFmtId="0" fontId="48" fillId="30" borderId="50" xfId="0" applyFont="1" applyFill="1" applyBorder="1" applyAlignment="1">
      <alignment horizontal="center" vertical="center" wrapText="1" readingOrder="1"/>
    </xf>
    <xf numFmtId="0" fontId="48" fillId="30" borderId="0" xfId="0" applyFont="1" applyFill="1" applyAlignment="1">
      <alignment horizontal="center" vertical="center" wrapText="1" readingOrder="1"/>
    </xf>
    <xf numFmtId="0" fontId="48" fillId="30" borderId="51" xfId="0" applyFont="1" applyFill="1" applyBorder="1" applyAlignment="1">
      <alignment horizontal="center" vertical="center" wrapText="1" readingOrder="1"/>
    </xf>
    <xf numFmtId="0" fontId="48" fillId="30" borderId="53" xfId="0" applyFont="1" applyFill="1" applyBorder="1" applyAlignment="1">
      <alignment horizontal="center" vertical="center" wrapText="1" readingOrder="1"/>
    </xf>
    <xf numFmtId="0" fontId="48" fillId="30" borderId="54" xfId="0" applyFont="1" applyFill="1" applyBorder="1" applyAlignment="1">
      <alignment horizontal="center" vertical="center" wrapText="1" readingOrder="1"/>
    </xf>
    <xf numFmtId="0" fontId="48" fillId="30" borderId="55" xfId="0" applyFont="1" applyFill="1" applyBorder="1" applyAlignment="1">
      <alignment horizontal="center" vertical="center" wrapText="1" readingOrder="1"/>
    </xf>
    <xf numFmtId="0" fontId="46" fillId="0" borderId="45" xfId="0" applyFont="1" applyBorder="1" applyAlignment="1">
      <alignment horizontal="center" vertical="center" wrapText="1"/>
    </xf>
    <xf numFmtId="0" fontId="101" fillId="30" borderId="48" xfId="0" applyFont="1" applyFill="1" applyBorder="1" applyAlignment="1">
      <alignment horizontal="center" vertical="center" wrapText="1" readingOrder="1"/>
    </xf>
    <xf numFmtId="0" fontId="101" fillId="30" borderId="0" xfId="0" applyFont="1" applyFill="1" applyAlignment="1">
      <alignment horizontal="center" vertical="center" wrapText="1" readingOrder="1"/>
    </xf>
    <xf numFmtId="0" fontId="99" fillId="0" borderId="44" xfId="0" applyFont="1" applyBorder="1" applyAlignment="1">
      <alignment horizontal="center" vertical="center" wrapText="1"/>
    </xf>
    <xf numFmtId="0" fontId="99" fillId="0" borderId="45" xfId="0" applyFont="1" applyBorder="1" applyAlignment="1">
      <alignment horizontal="center" vertical="center" wrapText="1"/>
    </xf>
    <xf numFmtId="0" fontId="99" fillId="0" borderId="46" xfId="0" applyFont="1" applyBorder="1" applyAlignment="1">
      <alignment horizontal="center" vertical="center" wrapText="1"/>
    </xf>
    <xf numFmtId="0" fontId="99" fillId="0" borderId="41" xfId="0" applyFont="1" applyBorder="1" applyAlignment="1">
      <alignment horizontal="center" vertical="center" wrapText="1"/>
    </xf>
    <xf numFmtId="0" fontId="99" fillId="0" borderId="0" xfId="0" applyFont="1" applyAlignment="1">
      <alignment horizontal="center" vertical="center" wrapText="1"/>
    </xf>
    <xf numFmtId="0" fontId="99" fillId="0" borderId="36" xfId="0" applyFont="1" applyBorder="1" applyAlignment="1">
      <alignment horizontal="center" vertical="center" wrapText="1"/>
    </xf>
    <xf numFmtId="0" fontId="99" fillId="0" borderId="52" xfId="0" applyFont="1" applyBorder="1" applyAlignment="1">
      <alignment horizontal="center" vertical="center" wrapText="1"/>
    </xf>
    <xf numFmtId="0" fontId="99" fillId="0" borderId="42" xfId="0" applyFont="1" applyBorder="1" applyAlignment="1">
      <alignment horizontal="center" vertical="center" wrapText="1"/>
    </xf>
    <xf numFmtId="0" fontId="99" fillId="0" borderId="37" xfId="0" applyFont="1" applyBorder="1" applyAlignment="1">
      <alignment horizontal="center" vertical="center" wrapText="1"/>
    </xf>
    <xf numFmtId="0" fontId="101" fillId="6" borderId="47" xfId="0" applyFont="1" applyFill="1" applyBorder="1" applyAlignment="1">
      <alignment horizontal="center" vertical="center" wrapText="1" readingOrder="1"/>
    </xf>
    <xf numFmtId="0" fontId="101" fillId="6" borderId="48" xfId="0" applyFont="1" applyFill="1" applyBorder="1" applyAlignment="1">
      <alignment horizontal="center" vertical="center" wrapText="1" readingOrder="1"/>
    </xf>
    <xf numFmtId="0" fontId="101" fillId="6" borderId="49" xfId="0" applyFont="1" applyFill="1" applyBorder="1" applyAlignment="1">
      <alignment horizontal="center" vertical="center" wrapText="1" readingOrder="1"/>
    </xf>
    <xf numFmtId="0" fontId="101" fillId="6" borderId="50" xfId="0" applyFont="1" applyFill="1" applyBorder="1" applyAlignment="1">
      <alignment horizontal="center" vertical="center" wrapText="1" readingOrder="1"/>
    </xf>
    <xf numFmtId="0" fontId="101" fillId="6" borderId="0" xfId="0" applyFont="1" applyFill="1" applyAlignment="1">
      <alignment horizontal="center" vertical="center" wrapText="1" readingOrder="1"/>
    </xf>
    <xf numFmtId="0" fontId="101" fillId="6" borderId="51" xfId="0" applyFont="1" applyFill="1" applyBorder="1" applyAlignment="1">
      <alignment horizontal="center" vertical="center" wrapText="1" readingOrder="1"/>
    </xf>
    <xf numFmtId="0" fontId="101" fillId="6" borderId="53" xfId="0" applyFont="1" applyFill="1" applyBorder="1" applyAlignment="1">
      <alignment horizontal="center" vertical="center" wrapText="1" readingOrder="1"/>
    </xf>
    <xf numFmtId="0" fontId="101" fillId="6" borderId="54" xfId="0" applyFont="1" applyFill="1" applyBorder="1" applyAlignment="1">
      <alignment horizontal="center" vertical="center" wrapText="1" readingOrder="1"/>
    </xf>
    <xf numFmtId="0" fontId="101" fillId="6" borderId="55" xfId="0" applyFont="1" applyFill="1" applyBorder="1" applyAlignment="1">
      <alignment horizontal="center" vertical="center" wrapText="1" readingOrder="1"/>
    </xf>
    <xf numFmtId="0" fontId="101" fillId="14" borderId="50" xfId="0" applyFont="1" applyFill="1" applyBorder="1" applyAlignment="1">
      <alignment horizontal="center" vertical="center" wrapText="1" readingOrder="1"/>
    </xf>
    <xf numFmtId="0" fontId="101" fillId="14" borderId="0" xfId="0" applyFont="1" applyFill="1" applyAlignment="1">
      <alignment horizontal="center" vertical="center" wrapText="1" readingOrder="1"/>
    </xf>
    <xf numFmtId="0" fontId="101" fillId="14" borderId="51" xfId="0" applyFont="1" applyFill="1" applyBorder="1" applyAlignment="1">
      <alignment horizontal="center" vertical="center" wrapText="1" readingOrder="1"/>
    </xf>
    <xf numFmtId="0" fontId="101" fillId="14" borderId="53" xfId="0" applyFont="1" applyFill="1" applyBorder="1" applyAlignment="1">
      <alignment horizontal="center" vertical="center" wrapText="1" readingOrder="1"/>
    </xf>
    <xf numFmtId="0" fontId="101" fillId="14" borderId="54" xfId="0" applyFont="1" applyFill="1" applyBorder="1" applyAlignment="1">
      <alignment horizontal="center" vertical="center" wrapText="1" readingOrder="1"/>
    </xf>
    <xf numFmtId="0" fontId="101" fillId="14" borderId="55" xfId="0" applyFont="1" applyFill="1" applyBorder="1" applyAlignment="1">
      <alignment horizontal="center" vertical="center" wrapText="1" readingOrder="1"/>
    </xf>
    <xf numFmtId="0" fontId="101" fillId="29" borderId="47" xfId="0" applyFont="1" applyFill="1" applyBorder="1" applyAlignment="1">
      <alignment horizontal="center" vertical="center" wrapText="1" readingOrder="1"/>
    </xf>
    <xf numFmtId="0" fontId="101" fillId="29" borderId="48" xfId="0" applyFont="1" applyFill="1" applyBorder="1" applyAlignment="1">
      <alignment horizontal="center" vertical="center" wrapText="1" readingOrder="1"/>
    </xf>
    <xf numFmtId="0" fontId="101" fillId="29" borderId="49" xfId="0" applyFont="1" applyFill="1" applyBorder="1" applyAlignment="1">
      <alignment horizontal="center" vertical="center" wrapText="1" readingOrder="1"/>
    </xf>
    <xf numFmtId="0" fontId="101" fillId="29" borderId="50" xfId="0" applyFont="1" applyFill="1" applyBorder="1" applyAlignment="1">
      <alignment horizontal="center" vertical="center" wrapText="1" readingOrder="1"/>
    </xf>
    <xf numFmtId="0" fontId="101" fillId="29" borderId="0" xfId="0" applyFont="1" applyFill="1" applyAlignment="1">
      <alignment horizontal="center" vertical="center" wrapText="1" readingOrder="1"/>
    </xf>
    <xf numFmtId="0" fontId="101" fillId="29" borderId="51" xfId="0" applyFont="1" applyFill="1" applyBorder="1" applyAlignment="1">
      <alignment horizontal="center" vertical="center" wrapText="1" readingOrder="1"/>
    </xf>
    <xf numFmtId="0" fontId="99" fillId="0" borderId="0" xfId="0" applyFont="1" applyAlignment="1">
      <alignment horizontal="left" vertical="center" wrapText="1"/>
    </xf>
    <xf numFmtId="0" fontId="101" fillId="12" borderId="0" xfId="0" applyFont="1" applyFill="1" applyAlignment="1">
      <alignment horizontal="center" vertical="center" wrapText="1" readingOrder="1"/>
    </xf>
    <xf numFmtId="0" fontId="101" fillId="12" borderId="0" xfId="0" applyFont="1" applyFill="1" applyAlignment="1">
      <alignment horizontal="center" vertical="center" textRotation="90" wrapText="1" readingOrder="1"/>
    </xf>
    <xf numFmtId="0" fontId="101" fillId="12" borderId="36" xfId="0" applyFont="1" applyFill="1" applyBorder="1" applyAlignment="1">
      <alignment horizontal="center" vertical="center" textRotation="90" wrapText="1" readingOrder="1"/>
    </xf>
    <xf numFmtId="0" fontId="22" fillId="20" borderId="1" xfId="0" applyFont="1" applyFill="1" applyBorder="1" applyAlignment="1">
      <alignment horizontal="center" wrapText="1"/>
    </xf>
    <xf numFmtId="0" fontId="22" fillId="25" borderId="1" xfId="0" applyFont="1" applyFill="1" applyBorder="1" applyAlignment="1">
      <alignment horizontal="center" wrapText="1"/>
    </xf>
    <xf numFmtId="0" fontId="0" fillId="0" borderId="0" xfId="0" applyAlignment="1">
      <alignment horizontal="center" wrapText="1"/>
    </xf>
    <xf numFmtId="0" fontId="77" fillId="35" borderId="1" xfId="0" applyFont="1" applyFill="1" applyBorder="1" applyAlignment="1">
      <alignment horizontal="center" vertical="center" wrapText="1"/>
    </xf>
    <xf numFmtId="14" fontId="77" fillId="13" borderId="1" xfId="0" applyNumberFormat="1" applyFont="1" applyFill="1" applyBorder="1" applyAlignment="1">
      <alignment horizontal="center" vertical="center" wrapText="1"/>
    </xf>
    <xf numFmtId="0" fontId="77" fillId="0" borderId="1" xfId="0" applyFont="1" applyBorder="1" applyAlignment="1">
      <alignment horizontal="center" vertical="center" wrapText="1"/>
    </xf>
    <xf numFmtId="0" fontId="22" fillId="34" borderId="1" xfId="0" applyFont="1" applyFill="1" applyBorder="1" applyAlignment="1">
      <alignment horizontal="center" wrapText="1"/>
    </xf>
    <xf numFmtId="0" fontId="20" fillId="0" borderId="0" xfId="0" applyFont="1" applyAlignment="1">
      <alignment horizontal="center"/>
    </xf>
    <xf numFmtId="0" fontId="20" fillId="0" borderId="15" xfId="0" applyFont="1" applyBorder="1" applyAlignment="1">
      <alignment horizontal="center"/>
    </xf>
    <xf numFmtId="0" fontId="0" fillId="0" borderId="45" xfId="0" applyBorder="1" applyAlignment="1">
      <alignment horizontal="center" vertical="center"/>
    </xf>
    <xf numFmtId="0" fontId="0" fillId="0" borderId="0" xfId="0" applyAlignment="1">
      <alignment horizontal="center" vertical="center"/>
    </xf>
    <xf numFmtId="0" fontId="90" fillId="17" borderId="8" xfId="0" applyFont="1" applyFill="1" applyBorder="1" applyAlignment="1">
      <alignment horizontal="center" vertical="center" wrapText="1"/>
    </xf>
    <xf numFmtId="0" fontId="90" fillId="17" borderId="9" xfId="0" applyFont="1" applyFill="1" applyBorder="1" applyAlignment="1">
      <alignment horizontal="center" vertical="center" wrapText="1"/>
    </xf>
    <xf numFmtId="0" fontId="91" fillId="17" borderId="9" xfId="0" applyFont="1" applyFill="1" applyBorder="1" applyAlignment="1">
      <alignment horizontal="center" vertical="center" wrapText="1"/>
    </xf>
    <xf numFmtId="0" fontId="91" fillId="17" borderId="1"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1" fillId="17" borderId="23" xfId="0" applyFont="1" applyFill="1" applyBorder="1" applyAlignment="1">
      <alignment horizontal="center" vertical="center" wrapText="1"/>
    </xf>
    <xf numFmtId="0" fontId="91" fillId="17" borderId="10" xfId="0" applyFont="1" applyFill="1" applyBorder="1" applyAlignment="1">
      <alignment horizontal="center" vertical="center" wrapText="1"/>
    </xf>
    <xf numFmtId="0" fontId="91" fillId="17" borderId="11" xfId="0" applyFont="1" applyFill="1" applyBorder="1" applyAlignment="1">
      <alignment horizontal="center" vertical="center" wrapText="1"/>
    </xf>
    <xf numFmtId="0" fontId="89" fillId="0" borderId="44" xfId="0" applyFont="1" applyBorder="1" applyAlignment="1">
      <alignment horizontal="center" vertical="center"/>
    </xf>
    <xf numFmtId="0" fontId="89" fillId="0" borderId="45" xfId="0" applyFont="1" applyBorder="1" applyAlignment="1">
      <alignment horizontal="center" vertical="center"/>
    </xf>
    <xf numFmtId="0" fontId="89" fillId="0" borderId="41" xfId="0" applyFont="1" applyBorder="1" applyAlignment="1">
      <alignment horizontal="center" vertical="center"/>
    </xf>
    <xf numFmtId="0" fontId="89" fillId="0" borderId="0" xfId="0" applyFont="1" applyAlignment="1">
      <alignment horizontal="center" vertical="center"/>
    </xf>
    <xf numFmtId="0" fontId="91" fillId="17" borderId="22" xfId="0" applyFont="1" applyFill="1" applyBorder="1" applyAlignment="1">
      <alignment horizontal="center" vertical="center" wrapText="1"/>
    </xf>
    <xf numFmtId="0" fontId="91" fillId="17" borderId="12" xfId="0" applyFont="1" applyFill="1" applyBorder="1" applyAlignment="1">
      <alignment horizontal="center" vertical="center" wrapText="1"/>
    </xf>
    <xf numFmtId="0" fontId="91" fillId="17" borderId="1" xfId="0" applyFont="1" applyFill="1" applyBorder="1" applyAlignment="1">
      <alignment horizontal="center" vertical="center"/>
    </xf>
    <xf numFmtId="0" fontId="91" fillId="17" borderId="1" xfId="0" applyFont="1" applyFill="1" applyBorder="1" applyAlignment="1">
      <alignment horizontal="center" vertical="top" wrapText="1"/>
    </xf>
    <xf numFmtId="0" fontId="91" fillId="17" borderId="11" xfId="0" applyFont="1" applyFill="1" applyBorder="1" applyAlignment="1">
      <alignment horizontal="center" vertical="top" wrapText="1"/>
    </xf>
    <xf numFmtId="0" fontId="69" fillId="0" borderId="1" xfId="0" applyFont="1" applyBorder="1" applyAlignment="1">
      <alignment horizontal="center" vertical="center" wrapText="1"/>
    </xf>
    <xf numFmtId="0" fontId="15" fillId="0" borderId="0" xfId="0" applyFont="1" applyAlignment="1">
      <alignment horizontal="center" vertical="center"/>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5" fillId="0" borderId="1" xfId="0" applyFont="1" applyBorder="1" applyAlignment="1">
      <alignment horizontal="center" vertical="center"/>
    </xf>
    <xf numFmtId="0" fontId="69" fillId="0" borderId="3" xfId="0" applyFont="1" applyBorder="1" applyAlignment="1">
      <alignment horizontal="center" vertical="center" wrapText="1"/>
    </xf>
    <xf numFmtId="0" fontId="69" fillId="0" borderId="5" xfId="0" applyFont="1" applyBorder="1" applyAlignment="1">
      <alignment horizontal="center" vertical="center" wrapText="1"/>
    </xf>
    <xf numFmtId="0" fontId="72" fillId="0" borderId="69" xfId="0" applyFont="1" applyBorder="1" applyAlignment="1">
      <alignment horizontal="center" vertical="center" wrapText="1"/>
    </xf>
    <xf numFmtId="0" fontId="11" fillId="0" borderId="70" xfId="0" applyFont="1" applyBorder="1" applyAlignment="1">
      <alignment horizontal="center" vertical="center"/>
    </xf>
    <xf numFmtId="0" fontId="72" fillId="0" borderId="71" xfId="0" applyFont="1" applyBorder="1" applyAlignment="1">
      <alignment vertical="center" wrapText="1"/>
    </xf>
    <xf numFmtId="0" fontId="72" fillId="0" borderId="70" xfId="0" applyFont="1" applyBorder="1" applyAlignment="1">
      <alignment vertical="center" wrapText="1"/>
    </xf>
    <xf numFmtId="0" fontId="11" fillId="0" borderId="0" xfId="0" applyFont="1" applyAlignment="1">
      <alignment horizontal="left" vertical="center" wrapText="1"/>
    </xf>
    <xf numFmtId="0" fontId="16" fillId="16" borderId="1" xfId="0" applyFont="1" applyFill="1" applyBorder="1" applyAlignment="1">
      <alignment horizontal="center" vertical="center" wrapText="1"/>
    </xf>
    <xf numFmtId="0" fontId="9" fillId="0" borderId="0" xfId="0" applyFont="1" applyAlignment="1">
      <alignment horizontal="left" vertical="center" wrapText="1"/>
    </xf>
    <xf numFmtId="0" fontId="38" fillId="4" borderId="32" xfId="0" applyFont="1" applyFill="1" applyBorder="1" applyAlignment="1">
      <alignment horizontal="center" vertical="center" wrapText="1"/>
    </xf>
    <xf numFmtId="0" fontId="38" fillId="4" borderId="0" xfId="0" applyFont="1" applyFill="1" applyAlignment="1">
      <alignment horizontal="center" vertical="center" wrapText="1"/>
    </xf>
    <xf numFmtId="0" fontId="38" fillId="4" borderId="15"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39" fillId="15" borderId="1" xfId="0" applyFont="1" applyFill="1" applyBorder="1" applyAlignment="1">
      <alignment horizontal="center" vertical="center" wrapText="1"/>
    </xf>
    <xf numFmtId="0" fontId="35" fillId="4" borderId="32" xfId="0" applyFont="1" applyFill="1" applyBorder="1" applyAlignment="1">
      <alignment horizontal="center" vertical="center" wrapText="1"/>
    </xf>
    <xf numFmtId="0" fontId="35" fillId="4" borderId="0" xfId="0" applyFont="1" applyFill="1" applyAlignment="1">
      <alignment horizontal="center" vertical="center" wrapText="1"/>
    </xf>
    <xf numFmtId="0" fontId="35" fillId="4" borderId="15" xfId="0" applyFont="1" applyFill="1" applyBorder="1" applyAlignment="1">
      <alignment horizontal="center" vertical="center" wrapText="1"/>
    </xf>
    <xf numFmtId="0" fontId="34" fillId="27" borderId="43" xfId="0" applyFont="1" applyFill="1" applyBorder="1" applyAlignment="1">
      <alignment horizontal="center" vertical="center" wrapText="1"/>
    </xf>
    <xf numFmtId="0" fontId="34" fillId="27" borderId="15"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9" fillId="9" borderId="1" xfId="0" applyFont="1" applyFill="1" applyBorder="1" applyAlignment="1">
      <alignment horizontal="center" vertical="center" wrapText="1"/>
    </xf>
    <xf numFmtId="0" fontId="39" fillId="14" borderId="1" xfId="0" applyFont="1" applyFill="1" applyBorder="1" applyAlignment="1">
      <alignment horizontal="center" vertical="center" wrapText="1"/>
    </xf>
    <xf numFmtId="164" fontId="65" fillId="33" borderId="0" xfId="4" applyFont="1" applyFill="1" applyAlignment="1">
      <alignment horizontal="justify" vertical="center" wrapText="1"/>
    </xf>
    <xf numFmtId="164" fontId="61" fillId="32" borderId="66" xfId="4" applyFont="1" applyFill="1" applyBorder="1" applyAlignment="1">
      <alignment horizontal="center" vertical="center" wrapText="1" readingOrder="1"/>
    </xf>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6" fillId="33" borderId="66" xfId="4" applyFont="1" applyFill="1" applyBorder="1" applyAlignment="1">
      <alignment horizontal="center" vertical="center" wrapText="1" readingOrder="1"/>
    </xf>
    <xf numFmtId="0" fontId="17" fillId="0" borderId="1" xfId="0" applyFont="1" applyBorder="1" applyAlignment="1">
      <alignment horizontal="center" vertical="center" wrapText="1"/>
    </xf>
    <xf numFmtId="0" fontId="15" fillId="17" borderId="1" xfId="0" applyFont="1" applyFill="1" applyBorder="1" applyAlignment="1">
      <alignment horizontal="center" vertical="center" wrapText="1"/>
    </xf>
    <xf numFmtId="0" fontId="59" fillId="17" borderId="1" xfId="0" applyFont="1" applyFill="1" applyBorder="1" applyAlignment="1">
      <alignment horizontal="center" vertical="center" wrapText="1"/>
    </xf>
    <xf numFmtId="0" fontId="93" fillId="6" borderId="3"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24" xfId="0" applyFont="1" applyBorder="1" applyAlignment="1">
      <alignment horizontal="left" vertical="center" wrapText="1"/>
    </xf>
    <xf numFmtId="0" fontId="7" fillId="0" borderId="22"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9" fillId="0" borderId="33" xfId="0" applyFont="1" applyBorder="1" applyAlignment="1">
      <alignment horizontal="center" vertical="center" wrapText="1"/>
    </xf>
    <xf numFmtId="0" fontId="7" fillId="0" borderId="5" xfId="0" applyFont="1" applyBorder="1" applyAlignment="1">
      <alignment horizontal="left" vertical="center" wrapText="1"/>
    </xf>
    <xf numFmtId="0" fontId="7" fillId="0" borderId="34" xfId="0" applyFont="1" applyBorder="1" applyAlignment="1">
      <alignment horizontal="lef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7" fillId="5" borderId="9"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15" fillId="15" borderId="30" xfId="0" applyFont="1" applyFill="1" applyBorder="1" applyAlignment="1">
      <alignment horizontal="center" vertical="center" wrapText="1"/>
    </xf>
    <xf numFmtId="0" fontId="15" fillId="15" borderId="29"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26" borderId="30"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15" fillId="10" borderId="29" xfId="0" applyFont="1" applyFill="1" applyBorder="1" applyAlignment="1">
      <alignment horizontal="center" vertical="center" wrapText="1"/>
    </xf>
  </cellXfs>
  <cellStyles count="14">
    <cellStyle name="Campo de la tabla dinámica" xfId="5" xr:uid="{00000000-0005-0000-0000-000000000000}"/>
    <cellStyle name="Categoría de la tabla dinámica" xfId="7" xr:uid="{00000000-0005-0000-0000-000001000000}"/>
    <cellStyle name="Esquina de la tabla dinámica" xfId="6" xr:uid="{00000000-0005-0000-0000-000002000000}"/>
    <cellStyle name="Excel Built-in Normal" xfId="4" xr:uid="{00000000-0005-0000-0000-000003000000}"/>
    <cellStyle name="Hipervínculo" xfId="12" builtinId="8"/>
    <cellStyle name="Hyperlink" xfId="13" xr:uid="{00000000-0005-0000-0000-000005000000}"/>
    <cellStyle name="Normal" xfId="0" builtinId="0"/>
    <cellStyle name="Normal 2" xfId="1" xr:uid="{00000000-0005-0000-0000-000007000000}"/>
    <cellStyle name="Normal 2 2" xfId="10" xr:uid="{00000000-0005-0000-0000-000008000000}"/>
    <cellStyle name="Normal 2 2 2" xfId="11" xr:uid="{00000000-0005-0000-0000-000009000000}"/>
    <cellStyle name="Normal 3" xfId="9" xr:uid="{00000000-0005-0000-0000-00000A000000}"/>
    <cellStyle name="Porcentaje" xfId="3" builtinId="5"/>
    <cellStyle name="Salida 2" xfId="2" xr:uid="{00000000-0005-0000-0000-00000C000000}"/>
    <cellStyle name="Valor de la tabla dinámica" xfId="8" xr:uid="{00000000-0005-0000-0000-00000D000000}"/>
  </cellStyles>
  <dxfs count="18053">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s>
  <tableStyles count="0" defaultTableStyle="TableStyleMedium2" defaultPivotStyle="PivotStyleLight16"/>
  <colors>
    <mruColors>
      <color rgb="FFC00000"/>
      <color rgb="FFE3351F"/>
      <color rgb="FFFF3300"/>
      <color rgb="FFFFFFFF"/>
      <color rgb="FFFF0000"/>
      <color rgb="FF92D050"/>
      <color rgb="FFFFE699"/>
      <color rgb="FFC65911"/>
      <color rgb="FFA9D08E"/>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300181</xdr:colOff>
      <xdr:row>0</xdr:row>
      <xdr:rowOff>89647</xdr:rowOff>
    </xdr:from>
    <xdr:to>
      <xdr:col>10</xdr:col>
      <xdr:colOff>1434353</xdr:colOff>
      <xdr:row>1</xdr:row>
      <xdr:rowOff>291353</xdr:rowOff>
    </xdr:to>
    <xdr:sp macro="" textlink="">
      <xdr:nvSpPr>
        <xdr:cNvPr id="4" name="1 Rectángulo redondeado">
          <a:extLst>
            <a:ext uri="{FF2B5EF4-FFF2-40B4-BE49-F238E27FC236}">
              <a16:creationId xmlns:a16="http://schemas.microsoft.com/office/drawing/2014/main" id="{25DE3C31-9F73-4C05-B238-29552F4A692E}"/>
            </a:ext>
          </a:extLst>
        </xdr:cNvPr>
        <xdr:cNvSpPr/>
      </xdr:nvSpPr>
      <xdr:spPr>
        <a:xfrm>
          <a:off x="1309831" y="89647"/>
          <a:ext cx="8506522"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INSTRUCCIONES</a:t>
          </a: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67235</xdr:colOff>
      <xdr:row>0</xdr:row>
      <xdr:rowOff>61323</xdr:rowOff>
    </xdr:from>
    <xdr:to>
      <xdr:col>1</xdr:col>
      <xdr:colOff>230910</xdr:colOff>
      <xdr:row>1</xdr:row>
      <xdr:rowOff>301084</xdr:rowOff>
    </xdr:to>
    <xdr:pic>
      <xdr:nvPicPr>
        <xdr:cNvPr id="5" name="Imagen 4" descr="Descripción: Descripción: Descripción: PROCEDIMIENTO-03.png">
          <a:extLst>
            <a:ext uri="{FF2B5EF4-FFF2-40B4-BE49-F238E27FC236}">
              <a16:creationId xmlns:a16="http://schemas.microsoft.com/office/drawing/2014/main" id="{B28E0E5A-BCC4-49F4-B4BF-09915A5A3A2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67235" y="61323"/>
          <a:ext cx="1173325" cy="938261"/>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57727</xdr:colOff>
      <xdr:row>0</xdr:row>
      <xdr:rowOff>62547</xdr:rowOff>
    </xdr:from>
    <xdr:to>
      <xdr:col>21</xdr:col>
      <xdr:colOff>0</xdr:colOff>
      <xdr:row>0</xdr:row>
      <xdr:rowOff>963706</xdr:rowOff>
    </xdr:to>
    <xdr:sp macro="" textlink="">
      <xdr:nvSpPr>
        <xdr:cNvPr id="3" name="1 Rectángulo redondeado">
          <a:extLst>
            <a:ext uri="{FF2B5EF4-FFF2-40B4-BE49-F238E27FC236}">
              <a16:creationId xmlns:a16="http://schemas.microsoft.com/office/drawing/2014/main" id="{9F018891-C60D-4AAD-B821-2BE4657A8535}"/>
            </a:ext>
          </a:extLst>
        </xdr:cNvPr>
        <xdr:cNvSpPr/>
      </xdr:nvSpPr>
      <xdr:spPr>
        <a:xfrm>
          <a:off x="1443182" y="62547"/>
          <a:ext cx="17722273" cy="901159"/>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lnSpc>
              <a:spcPts val="2800"/>
            </a:lnSpc>
          </a:pPr>
          <a:r>
            <a:rPr lang="es-CO" sz="2400" b="1">
              <a:solidFill>
                <a:srgbClr val="C00000"/>
              </a:solidFill>
              <a:latin typeface="Museo Sans Condensed" panose="02000000000000000000" pitchFamily="2" charset="0"/>
            </a:rPr>
            <a:t>FORMATO </a:t>
          </a:r>
        </a:p>
        <a:p>
          <a:pPr algn="ctr">
            <a:lnSpc>
              <a:spcPts val="2800"/>
            </a:lnSpc>
          </a:pPr>
          <a:r>
            <a:rPr lang="es-CO" sz="2800" b="1">
              <a:solidFill>
                <a:srgbClr val="C00000"/>
              </a:solidFill>
              <a:latin typeface="Museo Sans Condensed" panose="02000000000000000000" pitchFamily="2" charset="0"/>
            </a:rPr>
            <a:t>MAPA D</a:t>
          </a:r>
          <a:r>
            <a:rPr lang="es-CO" sz="2800" b="1" baseline="0">
              <a:solidFill>
                <a:srgbClr val="C00000"/>
              </a:solidFill>
              <a:latin typeface="Museo Sans Condensed" panose="02000000000000000000" pitchFamily="2" charset="0"/>
            </a:rPr>
            <a:t>E RIESGOS INSTITUCIONALES</a:t>
          </a:r>
          <a:endParaRPr lang="es-CO" sz="2800" b="1">
            <a:solidFill>
              <a:srgbClr val="C00000"/>
            </a:solidFill>
            <a:latin typeface="Museo Sans Condensed" panose="02000000000000000000" pitchFamily="2" charset="0"/>
          </a:endParaRPr>
        </a:p>
      </xdr:txBody>
    </xdr:sp>
    <xdr:clientData/>
  </xdr:twoCellAnchor>
  <xdr:twoCellAnchor editAs="oneCell">
    <xdr:from>
      <xdr:col>0</xdr:col>
      <xdr:colOff>79375</xdr:colOff>
      <xdr:row>0</xdr:row>
      <xdr:rowOff>118878</xdr:rowOff>
    </xdr:from>
    <xdr:to>
      <xdr:col>1</xdr:col>
      <xdr:colOff>603250</xdr:colOff>
      <xdr:row>0</xdr:row>
      <xdr:rowOff>904875</xdr:rowOff>
    </xdr:to>
    <xdr:pic>
      <xdr:nvPicPr>
        <xdr:cNvPr id="4" name="Imagen 3" descr="Descripción: Descripción: Descripción: PROCEDIMIENTO-03.png">
          <a:extLst>
            <a:ext uri="{FF2B5EF4-FFF2-40B4-BE49-F238E27FC236}">
              <a16:creationId xmlns:a16="http://schemas.microsoft.com/office/drawing/2014/main" id="{53AD6E7B-A44B-4287-B6E9-31FEE1BC5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79375" y="118878"/>
          <a:ext cx="968375" cy="785997"/>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twoCellAnchor>
    <xdr:from>
      <xdr:col>22</xdr:col>
      <xdr:colOff>217715</xdr:colOff>
      <xdr:row>0</xdr:row>
      <xdr:rowOff>84312</xdr:rowOff>
    </xdr:from>
    <xdr:to>
      <xdr:col>29</xdr:col>
      <xdr:colOff>26143</xdr:colOff>
      <xdr:row>0</xdr:row>
      <xdr:rowOff>913550</xdr:rowOff>
    </xdr:to>
    <xdr:grpSp>
      <xdr:nvGrpSpPr>
        <xdr:cNvPr id="5" name="Grupo 4">
          <a:extLst>
            <a:ext uri="{FF2B5EF4-FFF2-40B4-BE49-F238E27FC236}">
              <a16:creationId xmlns:a16="http://schemas.microsoft.com/office/drawing/2014/main" id="{FDE96BFE-AC86-41C9-8405-0182565235AF}"/>
            </a:ext>
          </a:extLst>
        </xdr:cNvPr>
        <xdr:cNvGrpSpPr/>
      </xdr:nvGrpSpPr>
      <xdr:grpSpPr>
        <a:xfrm>
          <a:off x="22410965" y="84312"/>
          <a:ext cx="1944749" cy="829238"/>
          <a:chOff x="9062958" y="257305"/>
          <a:chExt cx="1924210" cy="437565"/>
        </a:xfrm>
      </xdr:grpSpPr>
      <xdr:sp macro="" textlink="">
        <xdr:nvSpPr>
          <xdr:cNvPr id="6" name="CuadroTexto 5">
            <a:extLst>
              <a:ext uri="{FF2B5EF4-FFF2-40B4-BE49-F238E27FC236}">
                <a16:creationId xmlns:a16="http://schemas.microsoft.com/office/drawing/2014/main" id="{07D8D33E-75D9-472A-8AC6-A93F08B4270B}"/>
              </a:ext>
            </a:extLst>
          </xdr:cNvPr>
          <xdr:cNvSpPr txBox="1"/>
        </xdr:nvSpPr>
        <xdr:spPr>
          <a:xfrm>
            <a:off x="9062958" y="257305"/>
            <a:ext cx="957342"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Código: </a:t>
            </a:r>
          </a:p>
        </xdr:txBody>
      </xdr:sp>
      <xdr:sp macro="" textlink="">
        <xdr:nvSpPr>
          <xdr:cNvPr id="7" name="CuadroTexto 6">
            <a:extLst>
              <a:ext uri="{FF2B5EF4-FFF2-40B4-BE49-F238E27FC236}">
                <a16:creationId xmlns:a16="http://schemas.microsoft.com/office/drawing/2014/main" id="{12C658A4-D7C3-444A-8E35-3D4176257357}"/>
              </a:ext>
            </a:extLst>
          </xdr:cNvPr>
          <xdr:cNvSpPr txBox="1"/>
        </xdr:nvSpPr>
        <xdr:spPr>
          <a:xfrm>
            <a:off x="9062960" y="398224"/>
            <a:ext cx="957342"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Versión: </a:t>
            </a:r>
          </a:p>
        </xdr:txBody>
      </xdr:sp>
      <xdr:sp macro="" textlink="">
        <xdr:nvSpPr>
          <xdr:cNvPr id="8" name="CuadroTexto 7">
            <a:extLst>
              <a:ext uri="{FF2B5EF4-FFF2-40B4-BE49-F238E27FC236}">
                <a16:creationId xmlns:a16="http://schemas.microsoft.com/office/drawing/2014/main" id="{E0CAEBA8-79FC-4F7F-A179-707B6F503DBC}"/>
              </a:ext>
            </a:extLst>
          </xdr:cNvPr>
          <xdr:cNvSpPr txBox="1"/>
        </xdr:nvSpPr>
        <xdr:spPr>
          <a:xfrm>
            <a:off x="9062960" y="547308"/>
            <a:ext cx="957342" cy="1469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Vigente desde: </a:t>
            </a:r>
          </a:p>
        </xdr:txBody>
      </xdr:sp>
      <xdr:sp macro="" textlink="">
        <xdr:nvSpPr>
          <xdr:cNvPr id="9" name="CuadroTexto 8">
            <a:extLst>
              <a:ext uri="{FF2B5EF4-FFF2-40B4-BE49-F238E27FC236}">
                <a16:creationId xmlns:a16="http://schemas.microsoft.com/office/drawing/2014/main" id="{33710394-F2D6-437A-AF95-778D9E69345B}"/>
              </a:ext>
            </a:extLst>
          </xdr:cNvPr>
          <xdr:cNvSpPr txBox="1"/>
        </xdr:nvSpPr>
        <xdr:spPr>
          <a:xfrm>
            <a:off x="10020301" y="257305"/>
            <a:ext cx="966867"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127-FORVM-13</a:t>
            </a:r>
          </a:p>
        </xdr:txBody>
      </xdr:sp>
      <xdr:sp macro="" textlink="">
        <xdr:nvSpPr>
          <xdr:cNvPr id="10" name="CuadroTexto 9">
            <a:extLst>
              <a:ext uri="{FF2B5EF4-FFF2-40B4-BE49-F238E27FC236}">
                <a16:creationId xmlns:a16="http://schemas.microsoft.com/office/drawing/2014/main" id="{100F9FD9-662B-4EA6-AECE-BDA849DB0766}"/>
              </a:ext>
            </a:extLst>
          </xdr:cNvPr>
          <xdr:cNvSpPr txBox="1"/>
        </xdr:nvSpPr>
        <xdr:spPr>
          <a:xfrm>
            <a:off x="10020299" y="398223"/>
            <a:ext cx="966868"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a:t>
            </a:r>
          </a:p>
        </xdr:txBody>
      </xdr:sp>
      <xdr:sp macro="" textlink="">
        <xdr:nvSpPr>
          <xdr:cNvPr id="11" name="CuadroTexto 10">
            <a:extLst>
              <a:ext uri="{FF2B5EF4-FFF2-40B4-BE49-F238E27FC236}">
                <a16:creationId xmlns:a16="http://schemas.microsoft.com/office/drawing/2014/main" id="{5564F785-4210-4021-AB9A-2904FC4DC700}"/>
              </a:ext>
            </a:extLst>
          </xdr:cNvPr>
          <xdr:cNvSpPr txBox="1"/>
        </xdr:nvSpPr>
        <xdr:spPr>
          <a:xfrm>
            <a:off x="10020299" y="548688"/>
            <a:ext cx="966868" cy="1461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22/10/2021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556657</xdr:colOff>
      <xdr:row>8</xdr:row>
      <xdr:rowOff>357908</xdr:rowOff>
    </xdr:from>
    <xdr:to>
      <xdr:col>19</xdr:col>
      <xdr:colOff>683459</xdr:colOff>
      <xdr:row>10</xdr:row>
      <xdr:rowOff>1585790</xdr:rowOff>
    </xdr:to>
    <xdr:pic>
      <xdr:nvPicPr>
        <xdr:cNvPr id="2" name="Imagen 1">
          <a:extLst>
            <a:ext uri="{FF2B5EF4-FFF2-40B4-BE49-F238E27FC236}">
              <a16:creationId xmlns:a16="http://schemas.microsoft.com/office/drawing/2014/main" id="{15325F7F-AD54-4350-B3E5-B9DB9BE7D6AE}"/>
            </a:ext>
          </a:extLst>
        </xdr:cNvPr>
        <xdr:cNvPicPr>
          <a:picLocks noChangeAspect="1"/>
        </xdr:cNvPicPr>
      </xdr:nvPicPr>
      <xdr:blipFill>
        <a:blip xmlns:r="http://schemas.openxmlformats.org/officeDocument/2006/relationships" r:embed="rId1"/>
        <a:stretch>
          <a:fillRect/>
        </a:stretch>
      </xdr:blipFill>
      <xdr:spPr>
        <a:xfrm>
          <a:off x="11536384" y="9594272"/>
          <a:ext cx="5114438" cy="43913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1061356</xdr:colOff>
      <xdr:row>0</xdr:row>
      <xdr:rowOff>71505</xdr:rowOff>
    </xdr:from>
    <xdr:to>
      <xdr:col>7</xdr:col>
      <xdr:colOff>2676071</xdr:colOff>
      <xdr:row>1</xdr:row>
      <xdr:rowOff>273211</xdr:rowOff>
    </xdr:to>
    <xdr:sp macro="" textlink="">
      <xdr:nvSpPr>
        <xdr:cNvPr id="2" name="1 Rectángulo redondeado">
          <a:extLst>
            <a:ext uri="{FF2B5EF4-FFF2-40B4-BE49-F238E27FC236}">
              <a16:creationId xmlns:a16="http://schemas.microsoft.com/office/drawing/2014/main" id="{7BF19667-56D1-40D7-905F-32339CD2C9CB}"/>
            </a:ext>
          </a:extLst>
        </xdr:cNvPr>
        <xdr:cNvSpPr/>
      </xdr:nvSpPr>
      <xdr:spPr>
        <a:xfrm>
          <a:off x="1340756" y="71505"/>
          <a:ext cx="9177565"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CONTEXTO</a:t>
          </a:r>
          <a:r>
            <a:rPr lang="es-CO" sz="2000" b="1" baseline="0">
              <a:solidFill>
                <a:srgbClr val="C00000"/>
              </a:solidFill>
              <a:latin typeface="Museo Sans Condensed" panose="02000000000000000000" pitchFamily="2" charset="0"/>
            </a:rPr>
            <a:t> DE INSTITUCIONAL Y DE LOS PROCESOS</a:t>
          </a:r>
          <a:endParaRPr lang="es-CO" sz="2000" b="1">
            <a:solidFill>
              <a:srgbClr val="C00000"/>
            </a:solidFill>
            <a:latin typeface="Museo Sans Condensed" panose="02000000000000000000" pitchFamily="2" charset="0"/>
          </a:endParaRP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167021</xdr:colOff>
      <xdr:row>0</xdr:row>
      <xdr:rowOff>27214</xdr:rowOff>
    </xdr:from>
    <xdr:to>
      <xdr:col>1</xdr:col>
      <xdr:colOff>861786</xdr:colOff>
      <xdr:row>1</xdr:row>
      <xdr:rowOff>263071</xdr:rowOff>
    </xdr:to>
    <xdr:pic>
      <xdr:nvPicPr>
        <xdr:cNvPr id="3" name="Imagen 2" descr="Descripción: Descripción: Descripción: PROCEDIMIENTO-03.png">
          <a:extLst>
            <a:ext uri="{FF2B5EF4-FFF2-40B4-BE49-F238E27FC236}">
              <a16:creationId xmlns:a16="http://schemas.microsoft.com/office/drawing/2014/main" id="{84372BE6-69AE-4889-BD57-03D5B040E35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67021" y="27214"/>
          <a:ext cx="974165" cy="934357"/>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29</xdr:col>
      <xdr:colOff>0</xdr:colOff>
      <xdr:row>21</xdr:row>
      <xdr:rowOff>0</xdr:rowOff>
    </xdr:from>
    <xdr:to>
      <xdr:col>29</xdr:col>
      <xdr:colOff>660400</xdr:colOff>
      <xdr:row>23</xdr:row>
      <xdr:rowOff>152399</xdr:rowOff>
    </xdr:to>
    <xdr:sp macro="" textlink="">
      <xdr:nvSpPr>
        <xdr:cNvPr id="3" name="CommandButton1" hidden="1">
          <a:extLst>
            <a:ext uri="{63B3BB69-23CF-44E3-9099-C40C66FF867C}">
              <a14:compatExt xmlns:a14="http://schemas.microsoft.com/office/drawing/2010/main" spid="_x0000_s61441"/>
            </a:ext>
            <a:ext uri="{FF2B5EF4-FFF2-40B4-BE49-F238E27FC236}">
              <a16:creationId xmlns:a16="http://schemas.microsoft.com/office/drawing/2014/main" id="{EF167917-0C35-4894-8825-41C941EC6C13}"/>
            </a:ext>
          </a:extLst>
        </xdr:cNvPr>
        <xdr:cNvSpPr/>
      </xdr:nvSpPr>
      <xdr:spPr bwMode="auto">
        <a:xfrm>
          <a:off x="33629600" y="217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22</xdr:row>
      <xdr:rowOff>0</xdr:rowOff>
    </xdr:from>
    <xdr:ext cx="660400" cy="317500"/>
    <xdr:sp macro="" textlink="">
      <xdr:nvSpPr>
        <xdr:cNvPr id="4" name="CommandButton1" hidden="1">
          <a:extLst>
            <a:ext uri="{63B3BB69-23CF-44E3-9099-C40C66FF867C}">
              <a14:compatExt xmlns:a14="http://schemas.microsoft.com/office/drawing/2010/main" spid="_x0000_s61441"/>
            </a:ext>
            <a:ext uri="{FF2B5EF4-FFF2-40B4-BE49-F238E27FC236}">
              <a16:creationId xmlns:a16="http://schemas.microsoft.com/office/drawing/2014/main" id="{BA702D45-5007-4E18-95DB-4108BC8E1CF8}"/>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22</xdr:row>
      <xdr:rowOff>0</xdr:rowOff>
    </xdr:from>
    <xdr:ext cx="660400" cy="317500"/>
    <xdr:sp macro="" textlink="">
      <xdr:nvSpPr>
        <xdr:cNvPr id="5" name="CommandButton1" hidden="1">
          <a:extLst>
            <a:ext uri="{63B3BB69-23CF-44E3-9099-C40C66FF867C}">
              <a14:compatExt xmlns:a14="http://schemas.microsoft.com/office/drawing/2010/main" spid="_x0000_s61441"/>
            </a:ext>
            <a:ext uri="{FF2B5EF4-FFF2-40B4-BE49-F238E27FC236}">
              <a16:creationId xmlns:a16="http://schemas.microsoft.com/office/drawing/2014/main" id="{A9445CD1-E693-4795-8770-6E1FBBCC9E8A}"/>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32</xdr:row>
      <xdr:rowOff>0</xdr:rowOff>
    </xdr:from>
    <xdr:to>
      <xdr:col>29</xdr:col>
      <xdr:colOff>660400</xdr:colOff>
      <xdr:row>33</xdr:row>
      <xdr:rowOff>139700</xdr:rowOff>
    </xdr:to>
    <xdr:sp macro="" textlink="">
      <xdr:nvSpPr>
        <xdr:cNvPr id="6" name="CommandButton1" hidden="1">
          <a:extLst>
            <a:ext uri="{63B3BB69-23CF-44E3-9099-C40C66FF867C}">
              <a14:compatExt xmlns:a14="http://schemas.microsoft.com/office/drawing/2010/main" spid="_x0000_s61441"/>
            </a:ext>
            <a:ext uri="{FF2B5EF4-FFF2-40B4-BE49-F238E27FC236}">
              <a16:creationId xmlns:a16="http://schemas.microsoft.com/office/drawing/2014/main" id="{07CB7B40-FD8A-456F-9C9C-7B8A11C2ED66}"/>
            </a:ext>
          </a:extLst>
        </xdr:cNvPr>
        <xdr:cNvSpPr/>
      </xdr:nvSpPr>
      <xdr:spPr bwMode="auto">
        <a:xfrm>
          <a:off x="33629600" y="3434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33</xdr:row>
      <xdr:rowOff>0</xdr:rowOff>
    </xdr:from>
    <xdr:ext cx="660400" cy="317500"/>
    <xdr:sp macro="" textlink="">
      <xdr:nvSpPr>
        <xdr:cNvPr id="7" name="CommandButton1" hidden="1">
          <a:extLst>
            <a:ext uri="{63B3BB69-23CF-44E3-9099-C40C66FF867C}">
              <a14:compatExt xmlns:a14="http://schemas.microsoft.com/office/drawing/2010/main" spid="_x0000_s61441"/>
            </a:ext>
            <a:ext uri="{FF2B5EF4-FFF2-40B4-BE49-F238E27FC236}">
              <a16:creationId xmlns:a16="http://schemas.microsoft.com/office/drawing/2014/main" id="{974A17FD-F52C-42D7-A388-6DA50351616B}"/>
            </a:ext>
          </a:extLst>
        </xdr:cNvPr>
        <xdr:cNvSpPr/>
      </xdr:nvSpPr>
      <xdr:spPr bwMode="auto">
        <a:xfrm>
          <a:off x="33629600" y="3549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42</xdr:row>
      <xdr:rowOff>0</xdr:rowOff>
    </xdr:from>
    <xdr:to>
      <xdr:col>29</xdr:col>
      <xdr:colOff>660400</xdr:colOff>
      <xdr:row>51</xdr:row>
      <xdr:rowOff>1</xdr:rowOff>
    </xdr:to>
    <xdr:sp macro="" textlink="">
      <xdr:nvSpPr>
        <xdr:cNvPr id="8" name="CommandButton1" hidden="1">
          <a:extLst>
            <a:ext uri="{63B3BB69-23CF-44E3-9099-C40C66FF867C}">
              <a14:compatExt xmlns:a14="http://schemas.microsoft.com/office/drawing/2010/main" spid="_x0000_s61441"/>
            </a:ext>
            <a:ext uri="{FF2B5EF4-FFF2-40B4-BE49-F238E27FC236}">
              <a16:creationId xmlns:a16="http://schemas.microsoft.com/office/drawing/2014/main" id="{7B815238-3D7D-4847-A827-DCF4528721C7}"/>
            </a:ext>
          </a:extLst>
        </xdr:cNvPr>
        <xdr:cNvSpPr/>
      </xdr:nvSpPr>
      <xdr:spPr bwMode="auto">
        <a:xfrm>
          <a:off x="33629600" y="4577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43</xdr:row>
      <xdr:rowOff>0</xdr:rowOff>
    </xdr:from>
    <xdr:ext cx="660400" cy="317500"/>
    <xdr:sp macro="" textlink="">
      <xdr:nvSpPr>
        <xdr:cNvPr id="9" name="CommandButton1" hidden="1">
          <a:extLst>
            <a:ext uri="{63B3BB69-23CF-44E3-9099-C40C66FF867C}">
              <a14:compatExt xmlns:a14="http://schemas.microsoft.com/office/drawing/2010/main" spid="_x0000_s61441"/>
            </a:ext>
            <a:ext uri="{FF2B5EF4-FFF2-40B4-BE49-F238E27FC236}">
              <a16:creationId xmlns:a16="http://schemas.microsoft.com/office/drawing/2014/main" id="{6FC8C472-3B53-44AC-A715-03A97F4376E7}"/>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43</xdr:row>
      <xdr:rowOff>0</xdr:rowOff>
    </xdr:from>
    <xdr:ext cx="660400" cy="317500"/>
    <xdr:sp macro="" textlink="">
      <xdr:nvSpPr>
        <xdr:cNvPr id="10" name="CommandButton1" hidden="1">
          <a:extLst>
            <a:ext uri="{63B3BB69-23CF-44E3-9099-C40C66FF867C}">
              <a14:compatExt xmlns:a14="http://schemas.microsoft.com/office/drawing/2010/main" spid="_x0000_s61441"/>
            </a:ext>
            <a:ext uri="{FF2B5EF4-FFF2-40B4-BE49-F238E27FC236}">
              <a16:creationId xmlns:a16="http://schemas.microsoft.com/office/drawing/2014/main" id="{D9BD9B29-A552-4E83-9410-E19ACFC71F35}"/>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56</xdr:row>
      <xdr:rowOff>0</xdr:rowOff>
    </xdr:from>
    <xdr:to>
      <xdr:col>29</xdr:col>
      <xdr:colOff>660400</xdr:colOff>
      <xdr:row>57</xdr:row>
      <xdr:rowOff>127001</xdr:rowOff>
    </xdr:to>
    <xdr:sp macro="" textlink="">
      <xdr:nvSpPr>
        <xdr:cNvPr id="11" name="CommandButton1" hidden="1">
          <a:extLst>
            <a:ext uri="{63B3BB69-23CF-44E3-9099-C40C66FF867C}">
              <a14:compatExt xmlns:a14="http://schemas.microsoft.com/office/drawing/2010/main" spid="_x0000_s61441"/>
            </a:ext>
            <a:ext uri="{FF2B5EF4-FFF2-40B4-BE49-F238E27FC236}">
              <a16:creationId xmlns:a16="http://schemas.microsoft.com/office/drawing/2014/main" id="{ED8FD4EF-31C9-4A18-90EA-5875A74E0713}"/>
            </a:ext>
          </a:extLst>
        </xdr:cNvPr>
        <xdr:cNvSpPr/>
      </xdr:nvSpPr>
      <xdr:spPr bwMode="auto">
        <a:xfrm>
          <a:off x="33629600" y="6177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57</xdr:row>
      <xdr:rowOff>0</xdr:rowOff>
    </xdr:from>
    <xdr:ext cx="660400" cy="317500"/>
    <xdr:sp macro="" textlink="">
      <xdr:nvSpPr>
        <xdr:cNvPr id="12" name="CommandButton1" hidden="1">
          <a:extLst>
            <a:ext uri="{63B3BB69-23CF-44E3-9099-C40C66FF867C}">
              <a14:compatExt xmlns:a14="http://schemas.microsoft.com/office/drawing/2010/main" spid="_x0000_s61441"/>
            </a:ext>
            <a:ext uri="{FF2B5EF4-FFF2-40B4-BE49-F238E27FC236}">
              <a16:creationId xmlns:a16="http://schemas.microsoft.com/office/drawing/2014/main" id="{A83CAE1B-896F-4C60-A380-6B29DD0FD1CA}"/>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57</xdr:row>
      <xdr:rowOff>0</xdr:rowOff>
    </xdr:from>
    <xdr:ext cx="660400" cy="317500"/>
    <xdr:sp macro="" textlink="">
      <xdr:nvSpPr>
        <xdr:cNvPr id="13" name="CommandButton1" hidden="1">
          <a:extLst>
            <a:ext uri="{63B3BB69-23CF-44E3-9099-C40C66FF867C}">
              <a14:compatExt xmlns:a14="http://schemas.microsoft.com/office/drawing/2010/main" spid="_x0000_s61441"/>
            </a:ext>
            <a:ext uri="{FF2B5EF4-FFF2-40B4-BE49-F238E27FC236}">
              <a16:creationId xmlns:a16="http://schemas.microsoft.com/office/drawing/2014/main" id="{5ECDD318-C396-4E7E-B55F-8C3B86B6B506}"/>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90</xdr:row>
      <xdr:rowOff>0</xdr:rowOff>
    </xdr:from>
    <xdr:to>
      <xdr:col>29</xdr:col>
      <xdr:colOff>660400</xdr:colOff>
      <xdr:row>91</xdr:row>
      <xdr:rowOff>127000</xdr:rowOff>
    </xdr:to>
    <xdr:sp macro="" textlink="">
      <xdr:nvSpPr>
        <xdr:cNvPr id="14" name="CommandButton1" hidden="1">
          <a:extLst>
            <a:ext uri="{63B3BB69-23CF-44E3-9099-C40C66FF867C}">
              <a14:compatExt xmlns:a14="http://schemas.microsoft.com/office/drawing/2010/main" spid="_x0000_s61441"/>
            </a:ext>
            <a:ext uri="{FF2B5EF4-FFF2-40B4-BE49-F238E27FC236}">
              <a16:creationId xmlns:a16="http://schemas.microsoft.com/office/drawing/2014/main" id="{2A63919E-B27F-4F34-955A-97ACBA7AB873}"/>
            </a:ext>
          </a:extLst>
        </xdr:cNvPr>
        <xdr:cNvSpPr/>
      </xdr:nvSpPr>
      <xdr:spPr bwMode="auto">
        <a:xfrm>
          <a:off x="33629600" y="100641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91</xdr:row>
      <xdr:rowOff>0</xdr:rowOff>
    </xdr:from>
    <xdr:ext cx="660400" cy="317500"/>
    <xdr:sp macro="" textlink="">
      <xdr:nvSpPr>
        <xdr:cNvPr id="15" name="CommandButton1" hidden="1">
          <a:extLst>
            <a:ext uri="{63B3BB69-23CF-44E3-9099-C40C66FF867C}">
              <a14:compatExt xmlns:a14="http://schemas.microsoft.com/office/drawing/2010/main" spid="_x0000_s61441"/>
            </a:ext>
            <a:ext uri="{FF2B5EF4-FFF2-40B4-BE49-F238E27FC236}">
              <a16:creationId xmlns:a16="http://schemas.microsoft.com/office/drawing/2014/main" id="{E5A84522-B649-4693-B6AD-66C745199F53}"/>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91</xdr:row>
      <xdr:rowOff>0</xdr:rowOff>
    </xdr:from>
    <xdr:ext cx="660400" cy="317500"/>
    <xdr:sp macro="" textlink="">
      <xdr:nvSpPr>
        <xdr:cNvPr id="16" name="CommandButton1" hidden="1">
          <a:extLst>
            <a:ext uri="{63B3BB69-23CF-44E3-9099-C40C66FF867C}">
              <a14:compatExt xmlns:a14="http://schemas.microsoft.com/office/drawing/2010/main" spid="_x0000_s61441"/>
            </a:ext>
            <a:ext uri="{FF2B5EF4-FFF2-40B4-BE49-F238E27FC236}">
              <a16:creationId xmlns:a16="http://schemas.microsoft.com/office/drawing/2014/main" id="{4AB0E9F1-B767-4B61-8B00-4735229FEA61}"/>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108</xdr:row>
      <xdr:rowOff>0</xdr:rowOff>
    </xdr:from>
    <xdr:ext cx="660400" cy="1270000"/>
    <xdr:sp macro="" textlink="">
      <xdr:nvSpPr>
        <xdr:cNvPr id="17" name="CommandButton1" hidden="1">
          <a:extLst>
            <a:ext uri="{63B3BB69-23CF-44E3-9099-C40C66FF867C}">
              <a14:compatExt xmlns:a14="http://schemas.microsoft.com/office/drawing/2010/main" spid="_x0000_s61441"/>
            </a:ext>
            <a:ext uri="{FF2B5EF4-FFF2-40B4-BE49-F238E27FC236}">
              <a16:creationId xmlns:a16="http://schemas.microsoft.com/office/drawing/2014/main" id="{00456C8B-B54E-4AC8-88CC-1109134C7A2B}"/>
            </a:ext>
          </a:extLst>
        </xdr:cNvPr>
        <xdr:cNvSpPr/>
      </xdr:nvSpPr>
      <xdr:spPr bwMode="auto">
        <a:xfrm>
          <a:off x="33629600" y="12121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8" name="CommandButton1" hidden="1">
          <a:extLst>
            <a:ext uri="{63B3BB69-23CF-44E3-9099-C40C66FF867C}">
              <a14:compatExt xmlns:a14="http://schemas.microsoft.com/office/drawing/2010/main" spid="_x0000_s61441"/>
            </a:ext>
            <a:ext uri="{FF2B5EF4-FFF2-40B4-BE49-F238E27FC236}">
              <a16:creationId xmlns:a16="http://schemas.microsoft.com/office/drawing/2014/main" id="{D6B0CDE3-AA25-4B42-87AB-7DD806761FD6}"/>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9" name="CommandButton1" hidden="1">
          <a:extLst>
            <a:ext uri="{63B3BB69-23CF-44E3-9099-C40C66FF867C}">
              <a14:compatExt xmlns:a14="http://schemas.microsoft.com/office/drawing/2010/main" spid="_x0000_s61441"/>
            </a:ext>
            <a:ext uri="{FF2B5EF4-FFF2-40B4-BE49-F238E27FC236}">
              <a16:creationId xmlns:a16="http://schemas.microsoft.com/office/drawing/2014/main" id="{84698021-56E7-46C5-A703-EC0534827F03}"/>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121</xdr:row>
      <xdr:rowOff>0</xdr:rowOff>
    </xdr:from>
    <xdr:to>
      <xdr:col>29</xdr:col>
      <xdr:colOff>660400</xdr:colOff>
      <xdr:row>122</xdr:row>
      <xdr:rowOff>127000</xdr:rowOff>
    </xdr:to>
    <xdr:sp macro="" textlink="">
      <xdr:nvSpPr>
        <xdr:cNvPr id="20" name="CommandButton1" hidden="1">
          <a:extLst>
            <a:ext uri="{63B3BB69-23CF-44E3-9099-C40C66FF867C}">
              <a14:compatExt xmlns:a14="http://schemas.microsoft.com/office/drawing/2010/main" spid="_x0000_s61441"/>
            </a:ext>
            <a:ext uri="{FF2B5EF4-FFF2-40B4-BE49-F238E27FC236}">
              <a16:creationId xmlns:a16="http://schemas.microsoft.com/office/drawing/2014/main" id="{0F11EFF6-36EB-49D4-B8FC-2627150B61EE}"/>
            </a:ext>
          </a:extLst>
        </xdr:cNvPr>
        <xdr:cNvSpPr/>
      </xdr:nvSpPr>
      <xdr:spPr bwMode="auto">
        <a:xfrm>
          <a:off x="33629600" y="1360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122</xdr:row>
      <xdr:rowOff>0</xdr:rowOff>
    </xdr:from>
    <xdr:ext cx="660400" cy="317500"/>
    <xdr:sp macro="" textlink="">
      <xdr:nvSpPr>
        <xdr:cNvPr id="21" name="CommandButton1" hidden="1">
          <a:extLst>
            <a:ext uri="{63B3BB69-23CF-44E3-9099-C40C66FF867C}">
              <a14:compatExt xmlns:a14="http://schemas.microsoft.com/office/drawing/2010/main" spid="_x0000_s61441"/>
            </a:ext>
            <a:ext uri="{FF2B5EF4-FFF2-40B4-BE49-F238E27FC236}">
              <a16:creationId xmlns:a16="http://schemas.microsoft.com/office/drawing/2014/main" id="{A2A15708-1799-4152-9CAE-F7DC4D9E9B64}"/>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122</xdr:row>
      <xdr:rowOff>0</xdr:rowOff>
    </xdr:from>
    <xdr:ext cx="660400" cy="317500"/>
    <xdr:sp macro="" textlink="">
      <xdr:nvSpPr>
        <xdr:cNvPr id="22" name="CommandButton1" hidden="1">
          <a:extLst>
            <a:ext uri="{63B3BB69-23CF-44E3-9099-C40C66FF867C}">
              <a14:compatExt xmlns:a14="http://schemas.microsoft.com/office/drawing/2010/main" spid="_x0000_s61441"/>
            </a:ext>
            <a:ext uri="{FF2B5EF4-FFF2-40B4-BE49-F238E27FC236}">
              <a16:creationId xmlns:a16="http://schemas.microsoft.com/office/drawing/2014/main" id="{E620FD2B-EC59-47B8-8530-927B3A7EC3E1}"/>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128</xdr:row>
      <xdr:rowOff>0</xdr:rowOff>
    </xdr:from>
    <xdr:to>
      <xdr:col>29</xdr:col>
      <xdr:colOff>660400</xdr:colOff>
      <xdr:row>129</xdr:row>
      <xdr:rowOff>126999</xdr:rowOff>
    </xdr:to>
    <xdr:sp macro="" textlink="">
      <xdr:nvSpPr>
        <xdr:cNvPr id="23" name="CommandButton1" hidden="1">
          <a:extLst>
            <a:ext uri="{63B3BB69-23CF-44E3-9099-C40C66FF867C}">
              <a14:compatExt xmlns:a14="http://schemas.microsoft.com/office/drawing/2010/main" spid="_x0000_s61441"/>
            </a:ext>
            <a:ext uri="{FF2B5EF4-FFF2-40B4-BE49-F238E27FC236}">
              <a16:creationId xmlns:a16="http://schemas.microsoft.com/office/drawing/2014/main" id="{6497961D-7722-47FE-8F09-03BD1C4C7C5A}"/>
            </a:ext>
          </a:extLst>
        </xdr:cNvPr>
        <xdr:cNvSpPr/>
      </xdr:nvSpPr>
      <xdr:spPr bwMode="auto">
        <a:xfrm>
          <a:off x="33629600" y="14407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129</xdr:row>
      <xdr:rowOff>0</xdr:rowOff>
    </xdr:from>
    <xdr:ext cx="660400" cy="317500"/>
    <xdr:sp macro="" textlink="">
      <xdr:nvSpPr>
        <xdr:cNvPr id="24" name="CommandButton1" hidden="1">
          <a:extLst>
            <a:ext uri="{63B3BB69-23CF-44E3-9099-C40C66FF867C}">
              <a14:compatExt xmlns:a14="http://schemas.microsoft.com/office/drawing/2010/main" spid="_x0000_s61441"/>
            </a:ext>
            <a:ext uri="{FF2B5EF4-FFF2-40B4-BE49-F238E27FC236}">
              <a16:creationId xmlns:a16="http://schemas.microsoft.com/office/drawing/2014/main" id="{8F702E5C-5664-4B88-A810-443F71FEEDE5}"/>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129</xdr:row>
      <xdr:rowOff>0</xdr:rowOff>
    </xdr:from>
    <xdr:ext cx="660400" cy="317500"/>
    <xdr:sp macro="" textlink="">
      <xdr:nvSpPr>
        <xdr:cNvPr id="25" name="CommandButton1" hidden="1">
          <a:extLst>
            <a:ext uri="{63B3BB69-23CF-44E3-9099-C40C66FF867C}">
              <a14:compatExt xmlns:a14="http://schemas.microsoft.com/office/drawing/2010/main" spid="_x0000_s61441"/>
            </a:ext>
            <a:ext uri="{FF2B5EF4-FFF2-40B4-BE49-F238E27FC236}">
              <a16:creationId xmlns:a16="http://schemas.microsoft.com/office/drawing/2014/main" id="{5EDE8E81-720E-4DAF-BDF7-3069DE993E78}"/>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152</xdr:row>
      <xdr:rowOff>0</xdr:rowOff>
    </xdr:from>
    <xdr:to>
      <xdr:col>29</xdr:col>
      <xdr:colOff>660400</xdr:colOff>
      <xdr:row>153</xdr:row>
      <xdr:rowOff>127001</xdr:rowOff>
    </xdr:to>
    <xdr:sp macro="" textlink="">
      <xdr:nvSpPr>
        <xdr:cNvPr id="26" name="CommandButton1" hidden="1">
          <a:extLst>
            <a:ext uri="{63B3BB69-23CF-44E3-9099-C40C66FF867C}">
              <a14:compatExt xmlns:a14="http://schemas.microsoft.com/office/drawing/2010/main" spid="_x0000_s61441"/>
            </a:ext>
            <a:ext uri="{FF2B5EF4-FFF2-40B4-BE49-F238E27FC236}">
              <a16:creationId xmlns:a16="http://schemas.microsoft.com/office/drawing/2014/main" id="{D47F2E5B-E1AE-479D-BD10-DAF315D8678F}"/>
            </a:ext>
          </a:extLst>
        </xdr:cNvPr>
        <xdr:cNvSpPr/>
      </xdr:nvSpPr>
      <xdr:spPr bwMode="auto">
        <a:xfrm>
          <a:off x="33629600" y="17150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153</xdr:row>
      <xdr:rowOff>0</xdr:rowOff>
    </xdr:from>
    <xdr:ext cx="660400" cy="317500"/>
    <xdr:sp macro="" textlink="">
      <xdr:nvSpPr>
        <xdr:cNvPr id="27" name="CommandButton1" hidden="1">
          <a:extLst>
            <a:ext uri="{63B3BB69-23CF-44E3-9099-C40C66FF867C}">
              <a14:compatExt xmlns:a14="http://schemas.microsoft.com/office/drawing/2010/main" spid="_x0000_s61441"/>
            </a:ext>
            <a:ext uri="{FF2B5EF4-FFF2-40B4-BE49-F238E27FC236}">
              <a16:creationId xmlns:a16="http://schemas.microsoft.com/office/drawing/2014/main" id="{05F31C9B-CDF2-4EA4-9139-2BE04A508C3D}"/>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153</xdr:row>
      <xdr:rowOff>0</xdr:rowOff>
    </xdr:from>
    <xdr:ext cx="660400" cy="317500"/>
    <xdr:sp macro="" textlink="">
      <xdr:nvSpPr>
        <xdr:cNvPr id="28" name="CommandButton1" hidden="1">
          <a:extLst>
            <a:ext uri="{63B3BB69-23CF-44E3-9099-C40C66FF867C}">
              <a14:compatExt xmlns:a14="http://schemas.microsoft.com/office/drawing/2010/main" spid="_x0000_s61441"/>
            </a:ext>
            <a:ext uri="{FF2B5EF4-FFF2-40B4-BE49-F238E27FC236}">
              <a16:creationId xmlns:a16="http://schemas.microsoft.com/office/drawing/2014/main" id="{35E66AA4-6117-4900-A7C3-35C4AF84451F}"/>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177</xdr:row>
      <xdr:rowOff>0</xdr:rowOff>
    </xdr:from>
    <xdr:to>
      <xdr:col>29</xdr:col>
      <xdr:colOff>660400</xdr:colOff>
      <xdr:row>178</xdr:row>
      <xdr:rowOff>127001</xdr:rowOff>
    </xdr:to>
    <xdr:sp macro="" textlink="">
      <xdr:nvSpPr>
        <xdr:cNvPr id="29" name="CommandButton1" hidden="1">
          <a:extLst>
            <a:ext uri="{63B3BB69-23CF-44E3-9099-C40C66FF867C}">
              <a14:compatExt xmlns:a14="http://schemas.microsoft.com/office/drawing/2010/main" spid="_x0000_s61441"/>
            </a:ext>
            <a:ext uri="{FF2B5EF4-FFF2-40B4-BE49-F238E27FC236}">
              <a16:creationId xmlns:a16="http://schemas.microsoft.com/office/drawing/2014/main" id="{70822E5C-A0BE-422B-A257-CE747C0098C9}"/>
            </a:ext>
          </a:extLst>
        </xdr:cNvPr>
        <xdr:cNvSpPr/>
      </xdr:nvSpPr>
      <xdr:spPr bwMode="auto">
        <a:xfrm>
          <a:off x="33629600" y="200082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178</xdr:row>
      <xdr:rowOff>0</xdr:rowOff>
    </xdr:from>
    <xdr:ext cx="660400" cy="317500"/>
    <xdr:sp macro="" textlink="">
      <xdr:nvSpPr>
        <xdr:cNvPr id="30" name="CommandButton1" hidden="1">
          <a:extLst>
            <a:ext uri="{63B3BB69-23CF-44E3-9099-C40C66FF867C}">
              <a14:compatExt xmlns:a14="http://schemas.microsoft.com/office/drawing/2010/main" spid="_x0000_s61441"/>
            </a:ext>
            <a:ext uri="{FF2B5EF4-FFF2-40B4-BE49-F238E27FC236}">
              <a16:creationId xmlns:a16="http://schemas.microsoft.com/office/drawing/2014/main" id="{9A6CA17E-B9B5-4E70-96C7-9F47E2305CE8}"/>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178</xdr:row>
      <xdr:rowOff>0</xdr:rowOff>
    </xdr:from>
    <xdr:ext cx="660400" cy="317500"/>
    <xdr:sp macro="" textlink="">
      <xdr:nvSpPr>
        <xdr:cNvPr id="31" name="CommandButton1" hidden="1">
          <a:extLst>
            <a:ext uri="{63B3BB69-23CF-44E3-9099-C40C66FF867C}">
              <a14:compatExt xmlns:a14="http://schemas.microsoft.com/office/drawing/2010/main" spid="_x0000_s61441"/>
            </a:ext>
            <a:ext uri="{FF2B5EF4-FFF2-40B4-BE49-F238E27FC236}">
              <a16:creationId xmlns:a16="http://schemas.microsoft.com/office/drawing/2014/main" id="{3B8C52F1-5592-4122-9DF8-BBA57A2732EF}"/>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236</xdr:row>
      <xdr:rowOff>0</xdr:rowOff>
    </xdr:from>
    <xdr:to>
      <xdr:col>29</xdr:col>
      <xdr:colOff>660400</xdr:colOff>
      <xdr:row>237</xdr:row>
      <xdr:rowOff>127001</xdr:rowOff>
    </xdr:to>
    <xdr:sp macro="" textlink="">
      <xdr:nvSpPr>
        <xdr:cNvPr id="32" name="CommandButton1" hidden="1">
          <a:extLst>
            <a:ext uri="{63B3BB69-23CF-44E3-9099-C40C66FF867C}">
              <a14:compatExt xmlns:a14="http://schemas.microsoft.com/office/drawing/2010/main" spid="_x0000_s61441"/>
            </a:ext>
            <a:ext uri="{FF2B5EF4-FFF2-40B4-BE49-F238E27FC236}">
              <a16:creationId xmlns:a16="http://schemas.microsoft.com/office/drawing/2014/main" id="{AA340324-6114-490B-922A-CACE047F86CF}"/>
            </a:ext>
          </a:extLst>
        </xdr:cNvPr>
        <xdr:cNvSpPr/>
      </xdr:nvSpPr>
      <xdr:spPr bwMode="auto">
        <a:xfrm>
          <a:off x="33629600" y="26751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237</xdr:row>
      <xdr:rowOff>0</xdr:rowOff>
    </xdr:from>
    <xdr:ext cx="660400" cy="317500"/>
    <xdr:sp macro="" textlink="">
      <xdr:nvSpPr>
        <xdr:cNvPr id="33" name="CommandButton1" hidden="1">
          <a:extLst>
            <a:ext uri="{63B3BB69-23CF-44E3-9099-C40C66FF867C}">
              <a14:compatExt xmlns:a14="http://schemas.microsoft.com/office/drawing/2010/main" spid="_x0000_s61441"/>
            </a:ext>
            <a:ext uri="{FF2B5EF4-FFF2-40B4-BE49-F238E27FC236}">
              <a16:creationId xmlns:a16="http://schemas.microsoft.com/office/drawing/2014/main" id="{DC8E4484-E33C-4272-B7C3-167CF367DA28}"/>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237</xdr:row>
      <xdr:rowOff>0</xdr:rowOff>
    </xdr:from>
    <xdr:ext cx="660400" cy="317500"/>
    <xdr:sp macro="" textlink="">
      <xdr:nvSpPr>
        <xdr:cNvPr id="34" name="CommandButton1" hidden="1">
          <a:extLst>
            <a:ext uri="{63B3BB69-23CF-44E3-9099-C40C66FF867C}">
              <a14:compatExt xmlns:a14="http://schemas.microsoft.com/office/drawing/2010/main" spid="_x0000_s61441"/>
            </a:ext>
            <a:ext uri="{FF2B5EF4-FFF2-40B4-BE49-F238E27FC236}">
              <a16:creationId xmlns:a16="http://schemas.microsoft.com/office/drawing/2014/main" id="{9158C311-C3EC-4AEF-8295-CA54C74DBF93}"/>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0</xdr:col>
      <xdr:colOff>86904</xdr:colOff>
      <xdr:row>0</xdr:row>
      <xdr:rowOff>136481</xdr:rowOff>
    </xdr:from>
    <xdr:to>
      <xdr:col>0</xdr:col>
      <xdr:colOff>689429</xdr:colOff>
      <xdr:row>1</xdr:row>
      <xdr:rowOff>318379</xdr:rowOff>
    </xdr:to>
    <xdr:pic>
      <xdr:nvPicPr>
        <xdr:cNvPr id="35" name="Imagen 34">
          <a:extLst>
            <a:ext uri="{FF2B5EF4-FFF2-40B4-BE49-F238E27FC236}">
              <a16:creationId xmlns:a16="http://schemas.microsoft.com/office/drawing/2014/main" id="{FED822E1-038A-4086-A540-C83B30B1F66F}"/>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6904" y="136481"/>
          <a:ext cx="602525" cy="50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921995</xdr:colOff>
      <xdr:row>0</xdr:row>
      <xdr:rowOff>52295</xdr:rowOff>
    </xdr:from>
    <xdr:to>
      <xdr:col>8</xdr:col>
      <xdr:colOff>540995</xdr:colOff>
      <xdr:row>2</xdr:row>
      <xdr:rowOff>232212</xdr:rowOff>
    </xdr:to>
    <xdr:sp macro="" textlink="">
      <xdr:nvSpPr>
        <xdr:cNvPr id="36" name="AutoShape 3">
          <a:extLst>
            <a:ext uri="{FF2B5EF4-FFF2-40B4-BE49-F238E27FC236}">
              <a16:creationId xmlns:a16="http://schemas.microsoft.com/office/drawing/2014/main" id="{A3567A52-DEFD-45EB-ADBD-EF88B3DA620B}"/>
            </a:ext>
          </a:extLst>
        </xdr:cNvPr>
        <xdr:cNvSpPr>
          <a:spLocks noChangeArrowheads="1"/>
        </xdr:cNvSpPr>
      </xdr:nvSpPr>
      <xdr:spPr bwMode="auto">
        <a:xfrm>
          <a:off x="801345" y="52295"/>
          <a:ext cx="11353800" cy="795867"/>
        </a:xfrm>
        <a:prstGeom prst="roundRect">
          <a:avLst>
            <a:gd name="adj" fmla="val 16667"/>
          </a:avLst>
        </a:prstGeom>
        <a:solidFill>
          <a:srgbClr val="FFFFFF"/>
        </a:solidFill>
        <a:ln w="31750">
          <a:solidFill>
            <a:srgbClr val="F20000"/>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2000" b="1" i="0" u="none" strike="noStrike" baseline="0">
              <a:solidFill>
                <a:srgbClr val="EF0314"/>
              </a:solidFill>
              <a:latin typeface="Museo Sans Condensed" panose="02000000000000000000" pitchFamily="2" charset="0"/>
              <a:ea typeface="+mn-ea"/>
              <a:cs typeface="+mn-cs"/>
            </a:rPr>
            <a:t>Proceso GESTIÓN DE LA TECNOLOGÍA Y LA INFORMACIÓN</a:t>
          </a:r>
        </a:p>
        <a:p>
          <a:pPr marL="0" marR="0" indent="0" algn="ctr" defTabSz="914400" rtl="0" eaLnBrk="1" fontAlgn="auto" latinLnBrk="0" hangingPunct="1">
            <a:lnSpc>
              <a:spcPct val="100000"/>
            </a:lnSpc>
            <a:spcBef>
              <a:spcPts val="0"/>
            </a:spcBef>
            <a:spcAft>
              <a:spcPts val="0"/>
            </a:spcAft>
            <a:buClrTx/>
            <a:buSzTx/>
            <a:buFontTx/>
            <a:buNone/>
            <a:tabLst/>
            <a:defRPr sz="1000"/>
          </a:pPr>
          <a:endParaRPr lang="es-CO" sz="300" b="1" i="0" u="none" strike="noStrike" baseline="0">
            <a:solidFill>
              <a:srgbClr val="AC1925"/>
            </a:solidFill>
            <a:latin typeface="Museo Sans Condensed" panose="02000000000000000000" pitchFamily="2"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ysClr val="windowText" lastClr="000000"/>
              </a:solidFill>
              <a:latin typeface="Museo Sans Condensed" panose="02000000000000000000" pitchFamily="2" charset="0"/>
              <a:ea typeface="+mn-ea"/>
              <a:cs typeface="+mn-cs"/>
            </a:rPr>
            <a:t>Formato registro, actualización y valoración de Activos de Información </a:t>
          </a:r>
        </a:p>
      </xdr:txBody>
    </xdr:sp>
    <xdr:clientData/>
  </xdr:twoCellAnchor>
  <xdr:twoCellAnchor>
    <xdr:from>
      <xdr:col>8</xdr:col>
      <xdr:colOff>646200</xdr:colOff>
      <xdr:row>0</xdr:row>
      <xdr:rowOff>39842</xdr:rowOff>
    </xdr:from>
    <xdr:to>
      <xdr:col>11</xdr:col>
      <xdr:colOff>398969</xdr:colOff>
      <xdr:row>2</xdr:row>
      <xdr:rowOff>188744</xdr:rowOff>
    </xdr:to>
    <xdr:grpSp>
      <xdr:nvGrpSpPr>
        <xdr:cNvPr id="37" name="Grupo 36">
          <a:extLst>
            <a:ext uri="{FF2B5EF4-FFF2-40B4-BE49-F238E27FC236}">
              <a16:creationId xmlns:a16="http://schemas.microsoft.com/office/drawing/2014/main" id="{0CA5268C-0E20-4978-8AC1-32E84DDD8862}"/>
            </a:ext>
          </a:extLst>
        </xdr:cNvPr>
        <xdr:cNvGrpSpPr/>
      </xdr:nvGrpSpPr>
      <xdr:grpSpPr>
        <a:xfrm>
          <a:off x="12266700" y="39842"/>
          <a:ext cx="3943769" cy="802045"/>
          <a:chOff x="9336447" y="257305"/>
          <a:chExt cx="1423043" cy="459404"/>
        </a:xfrm>
      </xdr:grpSpPr>
      <xdr:sp macro="" textlink="">
        <xdr:nvSpPr>
          <xdr:cNvPr id="38" name="CuadroTexto 37">
            <a:extLst>
              <a:ext uri="{FF2B5EF4-FFF2-40B4-BE49-F238E27FC236}">
                <a16:creationId xmlns:a16="http://schemas.microsoft.com/office/drawing/2014/main" id="{A8E2B988-F53D-48CE-AE49-9263CAAABF86}"/>
              </a:ext>
            </a:extLst>
          </xdr:cNvPr>
          <xdr:cNvSpPr txBox="1"/>
        </xdr:nvSpPr>
        <xdr:spPr>
          <a:xfrm>
            <a:off x="9336447" y="257305"/>
            <a:ext cx="68385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Código: </a:t>
            </a:r>
          </a:p>
        </xdr:txBody>
      </xdr:sp>
      <xdr:sp macro="" textlink="">
        <xdr:nvSpPr>
          <xdr:cNvPr id="39" name="CuadroTexto 38">
            <a:extLst>
              <a:ext uri="{FF2B5EF4-FFF2-40B4-BE49-F238E27FC236}">
                <a16:creationId xmlns:a16="http://schemas.microsoft.com/office/drawing/2014/main" id="{A88EC70B-9496-4325-9D05-872D74ECFE45}"/>
              </a:ext>
            </a:extLst>
          </xdr:cNvPr>
          <xdr:cNvSpPr txBox="1"/>
        </xdr:nvSpPr>
        <xdr:spPr>
          <a:xfrm>
            <a:off x="9336450" y="398224"/>
            <a:ext cx="683855"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Versión: </a:t>
            </a:r>
          </a:p>
        </xdr:txBody>
      </xdr:sp>
      <xdr:sp macro="" textlink="">
        <xdr:nvSpPr>
          <xdr:cNvPr id="40" name="CuadroTexto 39">
            <a:extLst>
              <a:ext uri="{FF2B5EF4-FFF2-40B4-BE49-F238E27FC236}">
                <a16:creationId xmlns:a16="http://schemas.microsoft.com/office/drawing/2014/main" id="{276C066E-ED68-47C2-AB11-D87181DE5B7A}"/>
              </a:ext>
            </a:extLst>
          </xdr:cNvPr>
          <xdr:cNvSpPr txBox="1"/>
        </xdr:nvSpPr>
        <xdr:spPr>
          <a:xfrm>
            <a:off x="9336450" y="547308"/>
            <a:ext cx="683855" cy="1689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Vigente desde: </a:t>
            </a:r>
          </a:p>
        </xdr:txBody>
      </xdr:sp>
      <xdr:sp macro="" textlink="">
        <xdr:nvSpPr>
          <xdr:cNvPr id="41" name="CuadroTexto 40">
            <a:extLst>
              <a:ext uri="{FF2B5EF4-FFF2-40B4-BE49-F238E27FC236}">
                <a16:creationId xmlns:a16="http://schemas.microsoft.com/office/drawing/2014/main" id="{45F71228-62E8-4054-82D4-B8D0B352E275}"/>
              </a:ext>
            </a:extLst>
          </xdr:cNvPr>
          <xdr:cNvSpPr txBox="1"/>
        </xdr:nvSpPr>
        <xdr:spPr>
          <a:xfrm>
            <a:off x="10020300" y="257305"/>
            <a:ext cx="73918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XXXXXXX</a:t>
            </a:r>
          </a:p>
        </xdr:txBody>
      </xdr:sp>
      <xdr:sp macro="" textlink="">
        <xdr:nvSpPr>
          <xdr:cNvPr id="42" name="CuadroTexto 41">
            <a:extLst>
              <a:ext uri="{FF2B5EF4-FFF2-40B4-BE49-F238E27FC236}">
                <a16:creationId xmlns:a16="http://schemas.microsoft.com/office/drawing/2014/main" id="{4BD87815-CCD9-4654-9C27-11DD2F5A7E9C}"/>
              </a:ext>
            </a:extLst>
          </xdr:cNvPr>
          <xdr:cNvSpPr txBox="1"/>
        </xdr:nvSpPr>
        <xdr:spPr>
          <a:xfrm>
            <a:off x="10020303" y="398223"/>
            <a:ext cx="739184"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1</a:t>
            </a:r>
          </a:p>
        </xdr:txBody>
      </xdr:sp>
      <xdr:sp macro="" textlink="">
        <xdr:nvSpPr>
          <xdr:cNvPr id="43" name="CuadroTexto 42">
            <a:extLst>
              <a:ext uri="{FF2B5EF4-FFF2-40B4-BE49-F238E27FC236}">
                <a16:creationId xmlns:a16="http://schemas.microsoft.com/office/drawing/2014/main" id="{757C4A7F-D606-4AF3-BF97-5B32B35126DD}"/>
              </a:ext>
            </a:extLst>
          </xdr:cNvPr>
          <xdr:cNvSpPr txBox="1"/>
        </xdr:nvSpPr>
        <xdr:spPr>
          <a:xfrm>
            <a:off x="10020306" y="548687"/>
            <a:ext cx="739184" cy="1680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XX/XX/2021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depbta-my.sharepoint.com/personal/aoliveros_dadep_gov_co/Documents/DADEP%20Alexander/Administraci&#243;n%20de%20Riesgos%20DADEP%202020/MR%20URT/Mapa%20de%20Riesgos%20UR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anus/Downloads/SEGUIMIENTO%20MAPA%20DE%20RIESGOS%20INSTITUCIONAL%201ER%20CUATRIMESTRE%2030%20DE%20ABRIL%20DE%20202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PROCESO"/>
      <sheetName val="Listas Nuevas"/>
      <sheetName val="Mapa de Riesgos"/>
      <sheetName val="Hoja2"/>
      <sheetName val="MATRIZ DE CALIFICACIÓN"/>
      <sheetName val="Impacto Corrupcion"/>
      <sheetName val="Evaluación Diseño Control"/>
      <sheetName val="Autoseguimientos"/>
      <sheetName val="Hoja1"/>
      <sheetName val="Evalua Control"/>
    </sheetNames>
    <sheetDataSet>
      <sheetData sheetId="0"/>
      <sheetData sheetId="1">
        <row r="2">
          <cell r="A2" t="str">
            <v>Políticos</v>
          </cell>
          <cell r="B2" t="str">
            <v>Financieros</v>
          </cell>
          <cell r="C2" t="str">
            <v>Diseño del proceso</v>
          </cell>
          <cell r="E2" t="str">
            <v>Riesgo_Estratégico</v>
          </cell>
          <cell r="L2" t="str">
            <v>5. Se espera que el evento ocurra en la mayoría de las circunstancias
Orientador (Más de 1 vez al año)</v>
          </cell>
          <cell r="P2" t="str">
            <v>PREVENTIVOS</v>
          </cell>
          <cell r="R2" t="str">
            <v>Nivel Central</v>
          </cell>
          <cell r="T2" t="str">
            <v>FUERTE</v>
          </cell>
        </row>
        <row r="3">
          <cell r="A3" t="str">
            <v>Económicos y financieros</v>
          </cell>
          <cell r="B3" t="str">
            <v>Personal</v>
          </cell>
          <cell r="C3" t="str">
            <v>Interacciones con otros procesos</v>
          </cell>
          <cell r="E3" t="str">
            <v>Riesgo_Gerencial</v>
          </cell>
          <cell r="L3" t="str">
            <v>4. El evento probablemente ocurrirá en la mayoría de las circunstancias
Orientador (Al menos de 1 vez en el último año)</v>
          </cell>
          <cell r="P3" t="str">
            <v>DETECTIVOS</v>
          </cell>
          <cell r="R3" t="str">
            <v>Nivel Territorial</v>
          </cell>
          <cell r="T3" t="str">
            <v>MODERADO</v>
          </cell>
          <cell r="AM3" t="str">
            <v>Confidencialidad</v>
          </cell>
          <cell r="AR3" t="str">
            <v>ARTICULACIÓN INTERINSTITUCIONAL</v>
          </cell>
        </row>
        <row r="4">
          <cell r="A4" t="str">
            <v>Sociales y culturales</v>
          </cell>
          <cell r="B4" t="str">
            <v>Procesos</v>
          </cell>
          <cell r="C4" t="str">
            <v>Transversalidad</v>
          </cell>
          <cell r="E4" t="str">
            <v>Riesgo_Operativo</v>
          </cell>
          <cell r="L4" t="str">
            <v>3. El evento podría ocurrir en algún momento
Orientador (Al menos de 1 vez en los últimos 2 años)</v>
          </cell>
          <cell r="R4" t="str">
            <v>Nivel Central y Territorial</v>
          </cell>
          <cell r="T4" t="str">
            <v>DÉBIL</v>
          </cell>
          <cell r="AM4" t="str">
            <v>Integridad</v>
          </cell>
          <cell r="AR4" t="str">
            <v>ATENCIÓN A LA CIUDADANÍA</v>
          </cell>
        </row>
        <row r="5">
          <cell r="A5" t="str">
            <v xml:space="preserve">Tecnológicos </v>
          </cell>
          <cell r="B5" t="str">
            <v>Tecnología</v>
          </cell>
          <cell r="C5" t="str">
            <v>Procedimientos asociados</v>
          </cell>
          <cell r="E5" t="str">
            <v>Riesgo_Financiero</v>
          </cell>
          <cell r="L5" t="str">
            <v>2. El evento puede ocurrir en algún momento
Orientador
(Al menos de 1 vez en los últimos 5 años)</v>
          </cell>
          <cell r="AM5" t="str">
            <v>Disponibilidad</v>
          </cell>
          <cell r="AR5" t="str">
            <v>CARACTERIZACIONES Y REGISTRO 
(GESTIÓN DE RESTITUCIÓN DE DERECHOS ÉTNICOS TERRITORIALES)</v>
          </cell>
        </row>
        <row r="6">
          <cell r="A6" t="str">
            <v xml:space="preserve">Ambientales </v>
          </cell>
          <cell r="B6" t="str">
            <v>Estratégicos</v>
          </cell>
          <cell r="C6" t="str">
            <v>Responsables del proceso</v>
          </cell>
          <cell r="E6" t="str">
            <v>Riesgo_de_Tecnologico</v>
          </cell>
          <cell r="L6" t="str">
            <v>1. El evento puede ocurrir solo en circunstancias excepcionales.
Orientador (No se ha presentado en los últimos 5 años)</v>
          </cell>
          <cell r="AM6" t="str">
            <v>Confidencialidad e Integridad</v>
          </cell>
          <cell r="AR6" t="str">
            <v>CONTROL Y EVALUACION IDEPENDIENTE</v>
          </cell>
        </row>
        <row r="7">
          <cell r="A7" t="str">
            <v>Legales y reglamentarios</v>
          </cell>
          <cell r="B7" t="str">
            <v>Comunicación interna</v>
          </cell>
          <cell r="C7" t="str">
            <v>Comunicación entre los procesos</v>
          </cell>
          <cell r="E7" t="str">
            <v xml:space="preserve">Riesgo_de_Cumplimiento </v>
          </cell>
          <cell r="AM7" t="str">
            <v>Confidencialidad y Disponibilidad</v>
          </cell>
          <cell r="AR7" t="str">
            <v>DIRECCIONAMIENTO ESTRATÉGICO</v>
          </cell>
        </row>
        <row r="8">
          <cell r="C8" t="str">
            <v>Activos de seguridad digital del proceso</v>
          </cell>
          <cell r="E8" t="str">
            <v>Riesgo_de_Imagen_o_Reputacional</v>
          </cell>
          <cell r="AM8" t="str">
            <v>Integridad y Disponibilidad</v>
          </cell>
          <cell r="AR8" t="str">
            <v>ETAPA JUDICIAL 
(GESTIÓN DE RESTITUCIÓN DE DERECHOS ÉTNICOS TERRITORIALES)</v>
          </cell>
        </row>
        <row r="9">
          <cell r="E9" t="str">
            <v>Riesgo_Legal</v>
          </cell>
          <cell r="AM9" t="str">
            <v>Confidencialidad, Integridad y Disponibilidad</v>
          </cell>
          <cell r="AR9" t="str">
            <v>ETAPA JUDICIAL 
(GESTIÓN DE RESTITUCIÓN LEY 1448)</v>
          </cell>
        </row>
        <row r="10">
          <cell r="E10" t="str">
            <v>Riesgo_de_Corrupción</v>
          </cell>
          <cell r="H10" t="str">
            <v>3. Moderado</v>
          </cell>
          <cell r="I10" t="str">
            <v>4. Mayor</v>
          </cell>
          <cell r="J10" t="str">
            <v>5. Catastrófico</v>
          </cell>
          <cell r="AR10" t="str">
            <v>GESTIÓN CONTRACTUAL</v>
          </cell>
        </row>
        <row r="11">
          <cell r="E11" t="str">
            <v>Riesgo_Seguridad_Digital</v>
          </cell>
          <cell r="F11" t="str">
            <v>5. Catastrófico</v>
          </cell>
          <cell r="G11" t="str">
            <v>4. Mayor</v>
          </cell>
          <cell r="H11" t="str">
            <v>3. Moderado</v>
          </cell>
          <cell r="I11" t="str">
            <v>2. Menor</v>
          </cell>
          <cell r="J11" t="str">
            <v>1.  Insignificante</v>
          </cell>
          <cell r="AR11" t="str">
            <v>GESTIÓN DE COMUNICACIONES</v>
          </cell>
        </row>
        <row r="12">
          <cell r="AR12" t="str">
            <v>GESTIÓN DOCUMENTAL</v>
          </cell>
        </row>
        <row r="13">
          <cell r="AR13" t="str">
            <v>GESTIÓN FINANCIERA</v>
          </cell>
        </row>
        <row r="14">
          <cell r="AR14" t="str">
            <v>GESTIÓN JURÍDICA</v>
          </cell>
        </row>
        <row r="15">
          <cell r="AR15" t="str">
            <v>GESTIÓN LOGÍSTICA Y DE RECURSOS FÍSICOS</v>
          </cell>
        </row>
        <row r="16">
          <cell r="AR16" t="str">
            <v>GESTION POSFALLO</v>
          </cell>
        </row>
        <row r="17">
          <cell r="AR17" t="str">
            <v>GESTIÓN TALENTO HUMANO</v>
          </cell>
        </row>
        <row r="18">
          <cell r="AR18" t="str">
            <v>GESTIÓN DE TIC</v>
          </cell>
        </row>
        <row r="19">
          <cell r="AR19" t="str">
            <v>MEDIDAS DE PREVENCIÓN 
(GESTIÓN DE RESTITUCIÓN DE DERECHOS ÉTNICOS TERRITORIALES)</v>
          </cell>
        </row>
        <row r="20">
          <cell r="AR20" t="str">
            <v>MEJORAMIENTO CONTINUO</v>
          </cell>
        </row>
        <row r="21">
          <cell r="AR21" t="str">
            <v>PREVENCIÓN Y GESTIÓN DE SEGURIDAD</v>
          </cell>
        </row>
        <row r="22">
          <cell r="AR22" t="str">
            <v>REGISTRO 
(GESTIÓN DE RESTITUCIÓN LEY 1448)</v>
          </cell>
        </row>
        <row r="23">
          <cell r="AR23" t="str">
            <v>RUPTA</v>
          </cell>
        </row>
      </sheetData>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IMPACTO CORRUPCIÓN"/>
      <sheetName val="Listados Datos"/>
      <sheetName val="Matriz Calor Inherente RGyRSI"/>
      <sheetName val="Matriz Calor Residual RGyRSI"/>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file:///\\172.26.1.6\pub\RIESGOS%202022\1er%20Cuatrimestre\Atenci&#243;n%20al%20Ciudadano" TargetMode="External"/><Relationship Id="rId13" Type="http://schemas.openxmlformats.org/officeDocument/2006/relationships/hyperlink" Target="https://dadepbta-my.sharepoint.com/personal/lovalle_dadep_gov_co/_layouts/15/guestaccess.aspx?share=EXf7SIQiouhOs60H3QAsGEQBGQosfFWzAe3G7jBFN8k2Ug" TargetMode="External"/><Relationship Id="rId18" Type="http://schemas.openxmlformats.org/officeDocument/2006/relationships/hyperlink" Target="file:///\\172.26.1.6\pub\RIESGOS%202022\1er%20Cuatrimestre\Atenci&#243;n%20al%20Ciudadano" TargetMode="External"/><Relationship Id="rId26" Type="http://schemas.openxmlformats.org/officeDocument/2006/relationships/hyperlink" Target="http://sgc.dadep.gov.co/4/127-GUIAP-01.php" TargetMode="External"/><Relationship Id="rId3" Type="http://schemas.openxmlformats.org/officeDocument/2006/relationships/hyperlink" Target="https://www.dadep.gov.co/transparencia/control/plan-anual-auditorias/01-plan-anual-auditoria-paa-19" TargetMode="External"/><Relationship Id="rId21" Type="http://schemas.openxmlformats.org/officeDocument/2006/relationships/hyperlink" Target="http://sgc.dadep.gov.co/4/127-GUIAP-01.php" TargetMode="External"/><Relationship Id="rId7" Type="http://schemas.openxmlformats.org/officeDocument/2006/relationships/hyperlink" Target="../../../../../15.%20PLANES/Bienestar/%20%20-%20%20/172.26.1.6/Talento%20Humano/2022/15.%20PLANES/CAPACITACI&#211;N%20-%20Carpeta%20del%20SG-SST/Campa&#241;as%20/Semana%20de%20la%20SST" TargetMode="External"/><Relationship Id="rId12" Type="http://schemas.openxmlformats.org/officeDocument/2006/relationships/hyperlink" Target="https://www.dadep.gov.co/transparencia/planeacion/plan-anticorrupcion" TargetMode="External"/><Relationship Id="rId17" Type="http://schemas.openxmlformats.org/officeDocument/2006/relationships/hyperlink" Target="https://app.powerbi.com/view?r=eyJrIjoiYzQzMjcxNDQtNDllNC00ZDM0LTkzOGEtMGYxNWNlZjZkYjI5IiwidCI6ImQxMTE1ODBiLWI1ZjgtNDFkYS1hOTg3LTMzYmY0NDAyZTE0NSJ9&amp;pageName=ReportSection" TargetMode="External"/><Relationship Id="rId25" Type="http://schemas.openxmlformats.org/officeDocument/2006/relationships/hyperlink" Target="file:///\\172.26.1.6\pub\RIESGOS%202022\1er%20Cuatrimestre\Gesti&#243;n%20Documental" TargetMode="External"/><Relationship Id="rId2" Type="http://schemas.openxmlformats.org/officeDocument/2006/relationships/hyperlink" Target="https://www.dadep.gov.co/transparencia/control/plan-anual-auditorias/01-plan-anual-auditoria-paa-19" TargetMode="External"/><Relationship Id="rId16" Type="http://schemas.openxmlformats.org/officeDocument/2006/relationships/hyperlink" Target="https://dadepbta-my.sharepoint.com/personal/aoliveros_dadep_gov_co/_layouts/15/onedrive.aspx?id=%2Fsites%2FOficinaAsesoradePlaneacin%2FShared%20Documents&amp;listurl=https%3A%2F%2Fdadepbta%2Esharepoint%2Ecom%2Fsites%2FOficinaAsesoradePlaneacin%2FShared%20Documents" TargetMode="External"/><Relationship Id="rId20" Type="http://schemas.openxmlformats.org/officeDocument/2006/relationships/hyperlink" Target="file:///\\172.26.1.6\pub\RIESGOS%202022\1er%20Cuatrimestre\Gesti&#243;n%20Documental" TargetMode="External"/><Relationship Id="rId29" Type="http://schemas.openxmlformats.org/officeDocument/2006/relationships/vmlDrawing" Target="../drawings/vmlDrawing1.vml"/><Relationship Id="rId1" Type="http://schemas.openxmlformats.org/officeDocument/2006/relationships/hyperlink" Target="https://www.dadep.gov.co/transparencia/control/plan-anual-auditorias/evaluacion-independiente-del-sistema-control-interno-parametrizado/172.26.1.6/ctrol_priv/CTROL-PRIV%202022/1.%20PAA/1.2.%20Informes%20y%20Req.%20de%20Ley/7.%20Reuniones%20del%20CICCI%20y%20ejercicio%20de%20Secretar&#237;a%20T&#233;cnica" TargetMode="External"/><Relationship Id="rId6" Type="http://schemas.openxmlformats.org/officeDocument/2006/relationships/hyperlink" Target="file:///\\172.26.1.6\pub\RIESGOS%202022\1er%20Cuatrimestre\Gestion%20de%20Recursos\Contabilidad" TargetMode="External"/><Relationship Id="rId11" Type="http://schemas.openxmlformats.org/officeDocument/2006/relationships/hyperlink" Target="https://www.dadep.gov.co/transparencia/planeacion/otros-planes/plan-estrategico-comunicaciones-0" TargetMode="External"/><Relationship Id="rId24" Type="http://schemas.openxmlformats.org/officeDocument/2006/relationships/hyperlink" Target="https://www.dadep.gov.co/transparencia/planeacion/plan-anticorrupcion" TargetMode="External"/><Relationship Id="rId5" Type="http://schemas.openxmlformats.org/officeDocument/2006/relationships/hyperlink" Target="file:///\\172.26.1.6\pub\RIESGOS%202022\1er%20Cuatrimestre\Gesti&#243;n%20Documental\Riesgo%2067" TargetMode="External"/><Relationship Id="rId15" Type="http://schemas.openxmlformats.org/officeDocument/2006/relationships/hyperlink" Target="https://www.dadep.gov.co/transparencia/planeacion/plan-anticorrupcion" TargetMode="External"/><Relationship Id="rId23" Type="http://schemas.openxmlformats.org/officeDocument/2006/relationships/hyperlink" Target="https://www.dadep.gov.co/transparencia/planeacion/plan-anticorrupcion" TargetMode="External"/><Relationship Id="rId28" Type="http://schemas.openxmlformats.org/officeDocument/2006/relationships/drawing" Target="../drawings/drawing2.xml"/><Relationship Id="rId10" Type="http://schemas.openxmlformats.org/officeDocument/2006/relationships/hyperlink" Target="https://www.dadep.gov.co/sites/default/files/sig/acta_comite_institucional_de_gestion_y_desempeno_-_cigd-_sesion_ordinaria_1_de_2022.pdf" TargetMode="External"/><Relationship Id="rId19" Type="http://schemas.openxmlformats.org/officeDocument/2006/relationships/hyperlink" Target="https://www.dadep.gov.co/transparencia/planeacion/plan-anticorrupcion" TargetMode="External"/><Relationship Id="rId4" Type="http://schemas.openxmlformats.org/officeDocument/2006/relationships/hyperlink" Target="file:///\\172.26.1.6\pub\RIESGOS%202022\1er%20Cuatrimestre\Gesti&#243;n%20Documental" TargetMode="External"/><Relationship Id="rId9" Type="http://schemas.openxmlformats.org/officeDocument/2006/relationships/hyperlink" Target="https://www.dadep.gov.co/transparencia/sistema-integrado-de-gestion/comite-institucional-gestion-y-desempeno/acta-001-del-18-febrero-2021" TargetMode="External"/><Relationship Id="rId14" Type="http://schemas.openxmlformats.org/officeDocument/2006/relationships/hyperlink" Target="https://www.dadep.gov.co/transparencia/sistema-integrado-de-gestion/gestion-riesgos" TargetMode="External"/><Relationship Id="rId22" Type="http://schemas.openxmlformats.org/officeDocument/2006/relationships/hyperlink" Target="https://community.secop.gov.co/STS/Users/Login/Index?SkinName=CCE" TargetMode="External"/><Relationship Id="rId27" Type="http://schemas.openxmlformats.org/officeDocument/2006/relationships/printerSettings" Target="../printerSettings/printerSettings2.bin"/><Relationship Id="rId30"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5"/>
  <sheetViews>
    <sheetView showGridLines="0" view="pageBreakPreview" zoomScale="70" zoomScaleNormal="55" zoomScaleSheetLayoutView="70" workbookViewId="0">
      <pane ySplit="3" topLeftCell="A4" activePane="bottomLeft" state="frozenSplit"/>
      <selection pane="bottomLeft" activeCell="E21" sqref="E21:K21"/>
    </sheetView>
  </sheetViews>
  <sheetFormatPr baseColWidth="10" defaultColWidth="10.85546875" defaultRowHeight="15.75"/>
  <cols>
    <col min="1" max="1" width="14.42578125" style="35" customWidth="1"/>
    <col min="2" max="2" width="10" style="35" customWidth="1"/>
    <col min="3" max="3" width="14.42578125" style="5" customWidth="1"/>
    <col min="4" max="4" width="16.140625" style="152" customWidth="1"/>
    <col min="5" max="10" width="10.85546875" style="5"/>
    <col min="11" max="11" width="25.5703125" style="5" customWidth="1"/>
    <col min="12" max="16384" width="10.85546875" style="5"/>
  </cols>
  <sheetData>
    <row r="1" spans="1:11" s="6" customFormat="1" ht="54.95" customHeight="1">
      <c r="A1" s="474"/>
      <c r="B1" s="474"/>
      <c r="C1" s="474"/>
      <c r="D1" s="474"/>
      <c r="E1" s="474"/>
      <c r="F1" s="474"/>
      <c r="G1" s="474"/>
      <c r="H1" s="474"/>
      <c r="I1" s="474"/>
      <c r="J1" s="474"/>
      <c r="K1" s="474"/>
    </row>
    <row r="2" spans="1:11" s="6" customFormat="1" ht="30" customHeight="1">
      <c r="A2" s="474"/>
      <c r="B2" s="474"/>
      <c r="C2" s="474"/>
      <c r="D2" s="474"/>
      <c r="E2" s="474"/>
      <c r="F2" s="474"/>
      <c r="G2" s="474"/>
      <c r="H2" s="474"/>
      <c r="I2" s="474"/>
      <c r="J2" s="474"/>
      <c r="K2" s="474"/>
    </row>
    <row r="3" spans="1:11" ht="19.5" customHeight="1">
      <c r="A3" s="448" t="s">
        <v>0</v>
      </c>
      <c r="B3" s="448"/>
      <c r="C3" s="448"/>
      <c r="D3" s="448"/>
      <c r="E3" s="448" t="s">
        <v>1</v>
      </c>
      <c r="F3" s="448"/>
      <c r="G3" s="448"/>
      <c r="H3" s="448"/>
      <c r="I3" s="448"/>
      <c r="J3" s="448"/>
      <c r="K3" s="448"/>
    </row>
    <row r="4" spans="1:11" ht="19.5" customHeight="1">
      <c r="A4" s="452" t="s">
        <v>2</v>
      </c>
      <c r="B4" s="453"/>
      <c r="C4" s="453"/>
      <c r="D4" s="453"/>
      <c r="E4" s="453"/>
      <c r="F4" s="453"/>
      <c r="G4" s="453"/>
      <c r="H4" s="453"/>
      <c r="I4" s="453"/>
      <c r="J4" s="453"/>
      <c r="K4" s="454"/>
    </row>
    <row r="5" spans="1:11" ht="95.45" customHeight="1">
      <c r="A5" s="450" t="s">
        <v>3</v>
      </c>
      <c r="B5" s="450"/>
      <c r="C5" s="450"/>
      <c r="D5" s="450"/>
      <c r="E5" s="436" t="s">
        <v>4</v>
      </c>
      <c r="F5" s="436"/>
      <c r="G5" s="436"/>
      <c r="H5" s="436"/>
      <c r="I5" s="436"/>
      <c r="J5" s="436"/>
      <c r="K5" s="436"/>
    </row>
    <row r="6" spans="1:11" ht="14.45" customHeight="1">
      <c r="A6" s="452" t="s">
        <v>5</v>
      </c>
      <c r="B6" s="453"/>
      <c r="C6" s="453"/>
      <c r="D6" s="453"/>
      <c r="E6" s="453"/>
      <c r="F6" s="453"/>
      <c r="G6" s="453"/>
      <c r="H6" s="453"/>
      <c r="I6" s="453"/>
      <c r="J6" s="453"/>
      <c r="K6" s="454"/>
    </row>
    <row r="7" spans="1:11" s="4" customFormat="1">
      <c r="A7" s="450" t="s">
        <v>6</v>
      </c>
      <c r="B7" s="450"/>
      <c r="C7" s="450"/>
      <c r="D7" s="450"/>
      <c r="E7" s="436" t="s">
        <v>7</v>
      </c>
      <c r="F7" s="436"/>
      <c r="G7" s="436"/>
      <c r="H7" s="436"/>
      <c r="I7" s="436"/>
      <c r="J7" s="436"/>
      <c r="K7" s="436"/>
    </row>
    <row r="8" spans="1:11" s="4" customFormat="1">
      <c r="A8" s="450" t="s">
        <v>8</v>
      </c>
      <c r="B8" s="450"/>
      <c r="C8" s="450"/>
      <c r="D8" s="450"/>
      <c r="E8" s="436" t="s">
        <v>9</v>
      </c>
      <c r="F8" s="436"/>
      <c r="G8" s="436"/>
      <c r="H8" s="436"/>
      <c r="I8" s="436"/>
      <c r="J8" s="436"/>
      <c r="K8" s="436"/>
    </row>
    <row r="9" spans="1:11">
      <c r="A9" s="451" t="s">
        <v>10</v>
      </c>
      <c r="B9" s="451"/>
      <c r="C9" s="451"/>
      <c r="D9" s="451"/>
      <c r="E9" s="451"/>
      <c r="F9" s="451"/>
      <c r="G9" s="451"/>
      <c r="H9" s="451"/>
      <c r="I9" s="451"/>
      <c r="J9" s="451"/>
      <c r="K9" s="451"/>
    </row>
    <row r="10" spans="1:11" s="4" customFormat="1">
      <c r="A10" s="449" t="s">
        <v>11</v>
      </c>
      <c r="B10" s="449"/>
      <c r="C10" s="449"/>
      <c r="D10" s="449"/>
      <c r="E10" s="436" t="s">
        <v>12</v>
      </c>
      <c r="F10" s="436"/>
      <c r="G10" s="436"/>
      <c r="H10" s="436"/>
      <c r="I10" s="436"/>
      <c r="J10" s="436"/>
      <c r="K10" s="436"/>
    </row>
    <row r="11" spans="1:11" s="4" customFormat="1">
      <c r="A11" s="449" t="s">
        <v>13</v>
      </c>
      <c r="B11" s="449"/>
      <c r="C11" s="449"/>
      <c r="D11" s="449"/>
      <c r="E11" s="436" t="s">
        <v>14</v>
      </c>
      <c r="F11" s="436"/>
      <c r="G11" s="436"/>
      <c r="H11" s="436"/>
      <c r="I11" s="436"/>
      <c r="J11" s="436"/>
      <c r="K11" s="436"/>
    </row>
    <row r="12" spans="1:11" s="4" customFormat="1">
      <c r="A12" s="449" t="s">
        <v>15</v>
      </c>
      <c r="B12" s="449"/>
      <c r="C12" s="449"/>
      <c r="D12" s="449"/>
      <c r="E12" s="436" t="s">
        <v>16</v>
      </c>
      <c r="F12" s="436"/>
      <c r="G12" s="436"/>
      <c r="H12" s="436"/>
      <c r="I12" s="436"/>
      <c r="J12" s="436"/>
      <c r="K12" s="436"/>
    </row>
    <row r="13" spans="1:11" s="4" customFormat="1" ht="21.95" customHeight="1">
      <c r="A13" s="450" t="s">
        <v>17</v>
      </c>
      <c r="B13" s="450"/>
      <c r="C13" s="450"/>
      <c r="D13" s="450"/>
      <c r="E13" s="436" t="s">
        <v>18</v>
      </c>
      <c r="F13" s="436"/>
      <c r="G13" s="436"/>
      <c r="H13" s="436"/>
      <c r="I13" s="436"/>
      <c r="J13" s="436"/>
      <c r="K13" s="436"/>
    </row>
    <row r="14" spans="1:11" s="4" customFormat="1" ht="43.5" customHeight="1">
      <c r="A14" s="450" t="s">
        <v>19</v>
      </c>
      <c r="B14" s="450"/>
      <c r="C14" s="450"/>
      <c r="D14" s="450"/>
      <c r="E14" s="436" t="s">
        <v>20</v>
      </c>
      <c r="F14" s="436"/>
      <c r="G14" s="436"/>
      <c r="H14" s="436"/>
      <c r="I14" s="436"/>
      <c r="J14" s="436"/>
      <c r="K14" s="436"/>
    </row>
    <row r="15" spans="1:11" s="4" customFormat="1">
      <c r="A15" s="449" t="s">
        <v>21</v>
      </c>
      <c r="B15" s="449"/>
      <c r="C15" s="449"/>
      <c r="D15" s="449"/>
      <c r="E15" s="436" t="s">
        <v>22</v>
      </c>
      <c r="F15" s="436"/>
      <c r="G15" s="436"/>
      <c r="H15" s="436"/>
      <c r="I15" s="436"/>
      <c r="J15" s="436"/>
      <c r="K15" s="436"/>
    </row>
    <row r="16" spans="1:11" s="4" customFormat="1">
      <c r="A16" s="449" t="s">
        <v>23</v>
      </c>
      <c r="B16" s="449"/>
      <c r="C16" s="449"/>
      <c r="D16" s="449"/>
      <c r="E16" s="436" t="s">
        <v>24</v>
      </c>
      <c r="F16" s="436"/>
      <c r="G16" s="436"/>
      <c r="H16" s="436"/>
      <c r="I16" s="436"/>
      <c r="J16" s="436"/>
      <c r="K16" s="436"/>
    </row>
    <row r="17" spans="1:11" s="4" customFormat="1" ht="154.5" customHeight="1">
      <c r="A17" s="449" t="s">
        <v>25</v>
      </c>
      <c r="B17" s="449"/>
      <c r="C17" s="449"/>
      <c r="D17" s="449"/>
      <c r="E17" s="436" t="s">
        <v>26</v>
      </c>
      <c r="F17" s="436"/>
      <c r="G17" s="436"/>
      <c r="H17" s="436"/>
      <c r="I17" s="436"/>
      <c r="J17" s="436"/>
      <c r="K17" s="436"/>
    </row>
    <row r="18" spans="1:11" s="4" customFormat="1" ht="90.6" customHeight="1">
      <c r="A18" s="449" t="s">
        <v>27</v>
      </c>
      <c r="B18" s="449"/>
      <c r="C18" s="449"/>
      <c r="D18" s="449"/>
      <c r="E18" s="436" t="s">
        <v>28</v>
      </c>
      <c r="F18" s="436"/>
      <c r="G18" s="436"/>
      <c r="H18" s="436"/>
      <c r="I18" s="436"/>
      <c r="J18" s="436"/>
      <c r="K18" s="436"/>
    </row>
    <row r="19" spans="1:11" s="4" customFormat="1" ht="45.6" customHeight="1">
      <c r="A19" s="449" t="s">
        <v>29</v>
      </c>
      <c r="B19" s="449"/>
      <c r="C19" s="449"/>
      <c r="D19" s="449"/>
      <c r="E19" s="436" t="s">
        <v>30</v>
      </c>
      <c r="F19" s="436"/>
      <c r="G19" s="436"/>
      <c r="H19" s="436"/>
      <c r="I19" s="436"/>
      <c r="J19" s="436"/>
      <c r="K19" s="436"/>
    </row>
    <row r="20" spans="1:11" s="4" customFormat="1" ht="75.95" customHeight="1">
      <c r="A20" s="449" t="s">
        <v>31</v>
      </c>
      <c r="B20" s="449"/>
      <c r="C20" s="449"/>
      <c r="D20" s="449"/>
      <c r="E20" s="436" t="s">
        <v>32</v>
      </c>
      <c r="F20" s="436"/>
      <c r="G20" s="436"/>
      <c r="H20" s="436"/>
      <c r="I20" s="436"/>
      <c r="J20" s="436"/>
      <c r="K20" s="436"/>
    </row>
    <row r="21" spans="1:11" s="4" customFormat="1" ht="264.95" customHeight="1">
      <c r="A21" s="449" t="s">
        <v>33</v>
      </c>
      <c r="B21" s="449"/>
      <c r="C21" s="449"/>
      <c r="D21" s="449"/>
      <c r="E21" s="464" t="s">
        <v>34</v>
      </c>
      <c r="F21" s="464"/>
      <c r="G21" s="464"/>
      <c r="H21" s="464"/>
      <c r="I21" s="464"/>
      <c r="J21" s="464"/>
      <c r="K21" s="464"/>
    </row>
    <row r="22" spans="1:11" s="4" customFormat="1" ht="60.95" customHeight="1">
      <c r="A22" s="449" t="s">
        <v>35</v>
      </c>
      <c r="B22" s="449"/>
      <c r="C22" s="449"/>
      <c r="D22" s="449"/>
      <c r="E22" s="436" t="s">
        <v>36</v>
      </c>
      <c r="F22" s="436"/>
      <c r="G22" s="436"/>
      <c r="H22" s="436"/>
      <c r="I22" s="436"/>
      <c r="J22" s="436"/>
      <c r="K22" s="436"/>
    </row>
    <row r="23" spans="1:11" s="4" customFormat="1" ht="155.44999999999999" customHeight="1">
      <c r="A23" s="449" t="s">
        <v>37</v>
      </c>
      <c r="B23" s="449"/>
      <c r="C23" s="449"/>
      <c r="D23" s="449"/>
      <c r="E23" s="436" t="s">
        <v>38</v>
      </c>
      <c r="F23" s="436"/>
      <c r="G23" s="436"/>
      <c r="H23" s="436"/>
      <c r="I23" s="436"/>
      <c r="J23" s="436"/>
      <c r="K23" s="436"/>
    </row>
    <row r="24" spans="1:11" s="4" customFormat="1" ht="72.599999999999994" customHeight="1">
      <c r="A24" s="449" t="s">
        <v>39</v>
      </c>
      <c r="B24" s="449"/>
      <c r="C24" s="449"/>
      <c r="D24" s="449"/>
      <c r="E24" s="436" t="s">
        <v>40</v>
      </c>
      <c r="F24" s="436"/>
      <c r="G24" s="436"/>
      <c r="H24" s="436"/>
      <c r="I24" s="436"/>
      <c r="J24" s="436"/>
      <c r="K24" s="436"/>
    </row>
    <row r="25" spans="1:11" s="4" customFormat="1" ht="45.6" customHeight="1">
      <c r="A25" s="465" t="s">
        <v>41</v>
      </c>
      <c r="B25" s="466" t="s">
        <v>42</v>
      </c>
      <c r="C25" s="466"/>
      <c r="D25" s="466"/>
      <c r="E25" s="463" t="s">
        <v>43</v>
      </c>
      <c r="F25" s="463"/>
      <c r="G25" s="463"/>
      <c r="H25" s="463"/>
      <c r="I25" s="463"/>
      <c r="J25" s="463"/>
      <c r="K25" s="463"/>
    </row>
    <row r="26" spans="1:11" s="4" customFormat="1" ht="58.5" customHeight="1">
      <c r="A26" s="465"/>
      <c r="B26" s="466" t="s">
        <v>44</v>
      </c>
      <c r="C26" s="466"/>
      <c r="D26" s="466"/>
      <c r="E26" s="463" t="s">
        <v>45</v>
      </c>
      <c r="F26" s="463"/>
      <c r="G26" s="463"/>
      <c r="H26" s="463"/>
      <c r="I26" s="463"/>
      <c r="J26" s="463"/>
      <c r="K26" s="463"/>
    </row>
    <row r="27" spans="1:11" s="4" customFormat="1" ht="35.450000000000003" customHeight="1">
      <c r="A27" s="465"/>
      <c r="B27" s="466" t="s">
        <v>46</v>
      </c>
      <c r="C27" s="466"/>
      <c r="D27" s="466"/>
      <c r="E27" s="463" t="s">
        <v>47</v>
      </c>
      <c r="F27" s="463"/>
      <c r="G27" s="463"/>
      <c r="H27" s="463"/>
      <c r="I27" s="463"/>
      <c r="J27" s="463"/>
      <c r="K27" s="463"/>
    </row>
    <row r="28" spans="1:11" s="4" customFormat="1" ht="52.5" customHeight="1">
      <c r="A28" s="465"/>
      <c r="B28" s="466" t="s">
        <v>48</v>
      </c>
      <c r="C28" s="466"/>
      <c r="D28" s="466"/>
      <c r="E28" s="463" t="s">
        <v>49</v>
      </c>
      <c r="F28" s="463"/>
      <c r="G28" s="463"/>
      <c r="H28" s="463"/>
      <c r="I28" s="463"/>
      <c r="J28" s="463"/>
      <c r="K28" s="463"/>
    </row>
    <row r="29" spans="1:11">
      <c r="A29" s="451" t="s">
        <v>50</v>
      </c>
      <c r="B29" s="451"/>
      <c r="C29" s="451"/>
      <c r="D29" s="451"/>
      <c r="E29" s="451"/>
      <c r="F29" s="451"/>
      <c r="G29" s="451"/>
      <c r="H29" s="451"/>
      <c r="I29" s="451"/>
      <c r="J29" s="451"/>
      <c r="K29" s="451"/>
    </row>
    <row r="30" spans="1:11" s="4" customFormat="1" ht="36.950000000000003" customHeight="1">
      <c r="A30" s="468" t="s">
        <v>51</v>
      </c>
      <c r="B30" s="441" t="s">
        <v>52</v>
      </c>
      <c r="C30" s="441"/>
      <c r="D30" s="37" t="s">
        <v>53</v>
      </c>
      <c r="E30" s="436" t="s">
        <v>54</v>
      </c>
      <c r="F30" s="436"/>
      <c r="G30" s="436"/>
      <c r="H30" s="436"/>
      <c r="I30" s="436"/>
      <c r="J30" s="436"/>
      <c r="K30" s="436"/>
    </row>
    <row r="31" spans="1:11" s="4" customFormat="1" ht="36.950000000000003" customHeight="1">
      <c r="A31" s="468"/>
      <c r="B31" s="441"/>
      <c r="C31" s="441"/>
      <c r="D31" s="37" t="s">
        <v>55</v>
      </c>
      <c r="E31" s="436" t="s">
        <v>56</v>
      </c>
      <c r="F31" s="436"/>
      <c r="G31" s="436"/>
      <c r="H31" s="436"/>
      <c r="I31" s="436"/>
      <c r="J31" s="436"/>
      <c r="K31" s="436"/>
    </row>
    <row r="32" spans="1:11" s="4" customFormat="1" ht="42.6" customHeight="1">
      <c r="A32" s="468"/>
      <c r="B32" s="441"/>
      <c r="C32" s="441"/>
      <c r="D32" s="37" t="s">
        <v>57</v>
      </c>
      <c r="E32" s="436" t="s">
        <v>58</v>
      </c>
      <c r="F32" s="436"/>
      <c r="G32" s="436"/>
      <c r="H32" s="436"/>
      <c r="I32" s="436"/>
      <c r="J32" s="436"/>
      <c r="K32" s="436"/>
    </row>
    <row r="33" spans="1:11" s="4" customFormat="1" ht="36.950000000000003" customHeight="1">
      <c r="A33" s="468"/>
      <c r="B33" s="441"/>
      <c r="C33" s="441"/>
      <c r="D33" s="37" t="s">
        <v>59</v>
      </c>
      <c r="E33" s="436" t="s">
        <v>60</v>
      </c>
      <c r="F33" s="436"/>
      <c r="G33" s="436"/>
      <c r="H33" s="436"/>
      <c r="I33" s="436"/>
      <c r="J33" s="436"/>
      <c r="K33" s="436"/>
    </row>
    <row r="34" spans="1:11" s="4" customFormat="1" ht="36.950000000000003" customHeight="1">
      <c r="A34" s="468"/>
      <c r="B34" s="441"/>
      <c r="C34" s="441"/>
      <c r="D34" s="37" t="s">
        <v>61</v>
      </c>
      <c r="E34" s="436" t="s">
        <v>62</v>
      </c>
      <c r="F34" s="436"/>
      <c r="G34" s="436"/>
      <c r="H34" s="436"/>
      <c r="I34" s="436"/>
      <c r="J34" s="436"/>
      <c r="K34" s="436"/>
    </row>
    <row r="35" spans="1:11" s="4" customFormat="1" ht="36.950000000000003" customHeight="1">
      <c r="A35" s="468"/>
      <c r="B35" s="441"/>
      <c r="C35" s="441"/>
      <c r="D35" s="37" t="s">
        <v>55</v>
      </c>
      <c r="E35" s="436" t="s">
        <v>63</v>
      </c>
      <c r="F35" s="436"/>
      <c r="G35" s="436"/>
      <c r="H35" s="436"/>
      <c r="I35" s="436"/>
      <c r="J35" s="436"/>
      <c r="K35" s="436"/>
    </row>
    <row r="36" spans="1:11" s="4" customFormat="1" ht="36.950000000000003" customHeight="1">
      <c r="A36" s="468"/>
      <c r="B36" s="441"/>
      <c r="C36" s="441"/>
      <c r="D36" s="37" t="s">
        <v>64</v>
      </c>
      <c r="E36" s="436" t="s">
        <v>65</v>
      </c>
      <c r="F36" s="436"/>
      <c r="G36" s="436"/>
      <c r="H36" s="436"/>
      <c r="I36" s="436"/>
      <c r="J36" s="436"/>
      <c r="K36" s="436"/>
    </row>
    <row r="37" spans="1:11" s="4" customFormat="1" ht="104.45" customHeight="1">
      <c r="A37" s="468"/>
      <c r="B37" s="470" t="s">
        <v>66</v>
      </c>
      <c r="C37" s="470"/>
      <c r="D37" s="153" t="s">
        <v>67</v>
      </c>
      <c r="E37" s="447" t="s">
        <v>68</v>
      </c>
      <c r="F37" s="447"/>
      <c r="G37" s="447"/>
      <c r="H37" s="447"/>
      <c r="I37" s="447"/>
      <c r="J37" s="447"/>
      <c r="K37" s="447"/>
    </row>
    <row r="38" spans="1:11" s="4" customFormat="1" ht="169.5" customHeight="1">
      <c r="A38" s="468"/>
      <c r="B38" s="470"/>
      <c r="C38" s="470"/>
      <c r="D38" s="153" t="s">
        <v>27</v>
      </c>
      <c r="E38" s="447" t="s">
        <v>69</v>
      </c>
      <c r="F38" s="447"/>
      <c r="G38" s="447"/>
      <c r="H38" s="447"/>
      <c r="I38" s="447"/>
      <c r="J38" s="447"/>
      <c r="K38" s="447"/>
    </row>
    <row r="39" spans="1:11" s="4" customFormat="1" ht="89.45" customHeight="1">
      <c r="A39" s="468"/>
      <c r="B39" s="470"/>
      <c r="C39" s="470"/>
      <c r="D39" s="153" t="s">
        <v>70</v>
      </c>
      <c r="E39" s="447" t="s">
        <v>71</v>
      </c>
      <c r="F39" s="447"/>
      <c r="G39" s="447"/>
      <c r="H39" s="447"/>
      <c r="I39" s="447"/>
      <c r="J39" s="447"/>
      <c r="K39" s="447"/>
    </row>
    <row r="40" spans="1:11" s="4" customFormat="1" ht="89.45" customHeight="1">
      <c r="A40" s="444" t="s">
        <v>72</v>
      </c>
      <c r="B40" s="444" t="s">
        <v>73</v>
      </c>
      <c r="C40" s="472" t="s">
        <v>74</v>
      </c>
      <c r="D40" s="150" t="s">
        <v>75</v>
      </c>
      <c r="E40" s="436" t="s">
        <v>76</v>
      </c>
      <c r="F40" s="436"/>
      <c r="G40" s="436"/>
      <c r="H40" s="436"/>
      <c r="I40" s="436"/>
      <c r="J40" s="436"/>
      <c r="K40" s="436"/>
    </row>
    <row r="41" spans="1:11" s="4" customFormat="1" ht="130.5" customHeight="1">
      <c r="A41" s="445"/>
      <c r="B41" s="445"/>
      <c r="C41" s="473"/>
      <c r="D41" s="150" t="s">
        <v>77</v>
      </c>
      <c r="E41" s="436" t="s">
        <v>78</v>
      </c>
      <c r="F41" s="436"/>
      <c r="G41" s="436"/>
      <c r="H41" s="436"/>
      <c r="I41" s="436"/>
      <c r="J41" s="436"/>
      <c r="K41" s="436"/>
    </row>
    <row r="42" spans="1:11" s="4" customFormat="1">
      <c r="A42" s="445"/>
      <c r="B42" s="445"/>
      <c r="C42" s="455" t="s">
        <v>79</v>
      </c>
      <c r="D42" s="455"/>
      <c r="E42" s="471" t="s">
        <v>80</v>
      </c>
      <c r="F42" s="471"/>
      <c r="G42" s="471"/>
      <c r="H42" s="471"/>
      <c r="I42" s="471"/>
      <c r="J42" s="471"/>
      <c r="K42" s="471"/>
    </row>
    <row r="43" spans="1:11" s="4" customFormat="1" ht="168.6" customHeight="1">
      <c r="A43" s="445"/>
      <c r="B43" s="445"/>
      <c r="C43" s="455" t="s">
        <v>81</v>
      </c>
      <c r="D43" s="150" t="s">
        <v>82</v>
      </c>
      <c r="E43" s="471" t="s">
        <v>83</v>
      </c>
      <c r="F43" s="471"/>
      <c r="G43" s="471"/>
      <c r="H43" s="471"/>
      <c r="I43" s="471"/>
      <c r="J43" s="471"/>
      <c r="K43" s="471"/>
    </row>
    <row r="44" spans="1:11" s="4" customFormat="1" ht="61.5" customHeight="1">
      <c r="A44" s="445"/>
      <c r="B44" s="446"/>
      <c r="C44" s="455"/>
      <c r="D44" s="150" t="s">
        <v>84</v>
      </c>
      <c r="E44" s="471" t="s">
        <v>85</v>
      </c>
      <c r="F44" s="471"/>
      <c r="G44" s="471"/>
      <c r="H44" s="471"/>
      <c r="I44" s="471"/>
      <c r="J44" s="471"/>
      <c r="K44" s="471"/>
    </row>
    <row r="45" spans="1:11" s="4" customFormat="1" ht="29.1" customHeight="1">
      <c r="A45" s="445"/>
      <c r="B45" s="455" t="s">
        <v>86</v>
      </c>
      <c r="C45" s="455"/>
      <c r="D45" s="150" t="s">
        <v>87</v>
      </c>
      <c r="E45" s="471" t="s">
        <v>88</v>
      </c>
      <c r="F45" s="471"/>
      <c r="G45" s="471"/>
      <c r="H45" s="471"/>
      <c r="I45" s="471"/>
      <c r="J45" s="471"/>
      <c r="K45" s="471"/>
    </row>
    <row r="46" spans="1:11" s="4" customFormat="1" ht="47.25">
      <c r="A46" s="445"/>
      <c r="B46" s="455"/>
      <c r="C46" s="455"/>
      <c r="D46" s="150" t="s">
        <v>89</v>
      </c>
      <c r="E46" s="471" t="s">
        <v>90</v>
      </c>
      <c r="F46" s="471"/>
      <c r="G46" s="471"/>
      <c r="H46" s="471"/>
      <c r="I46" s="471"/>
      <c r="J46" s="471"/>
      <c r="K46" s="471"/>
    </row>
    <row r="47" spans="1:11" s="4" customFormat="1">
      <c r="A47" s="445"/>
      <c r="B47" s="455"/>
      <c r="C47" s="455"/>
      <c r="D47" s="150" t="s">
        <v>55</v>
      </c>
      <c r="E47" s="471" t="s">
        <v>91</v>
      </c>
      <c r="F47" s="471"/>
      <c r="G47" s="471"/>
      <c r="H47" s="471"/>
      <c r="I47" s="471"/>
      <c r="J47" s="471"/>
      <c r="K47" s="471"/>
    </row>
    <row r="48" spans="1:11" s="4" customFormat="1" ht="31.5">
      <c r="A48" s="445"/>
      <c r="B48" s="455"/>
      <c r="C48" s="455"/>
      <c r="D48" s="150" t="s">
        <v>92</v>
      </c>
      <c r="E48" s="471" t="s">
        <v>93</v>
      </c>
      <c r="F48" s="471"/>
      <c r="G48" s="471"/>
      <c r="H48" s="471"/>
      <c r="I48" s="471"/>
      <c r="J48" s="471"/>
      <c r="K48" s="471"/>
    </row>
    <row r="49" spans="1:11" s="4" customFormat="1">
      <c r="A49" s="445"/>
      <c r="B49" s="455"/>
      <c r="C49" s="455"/>
      <c r="D49" s="150" t="s">
        <v>55</v>
      </c>
      <c r="E49" s="471" t="s">
        <v>94</v>
      </c>
      <c r="F49" s="471"/>
      <c r="G49" s="471"/>
      <c r="H49" s="471"/>
      <c r="I49" s="471"/>
      <c r="J49" s="471"/>
      <c r="K49" s="471"/>
    </row>
    <row r="50" spans="1:11" s="4" customFormat="1" ht="47.25">
      <c r="A50" s="445"/>
      <c r="B50" s="455"/>
      <c r="C50" s="455"/>
      <c r="D50" s="150" t="s">
        <v>95</v>
      </c>
      <c r="E50" s="471" t="s">
        <v>96</v>
      </c>
      <c r="F50" s="471"/>
      <c r="G50" s="471"/>
      <c r="H50" s="471"/>
      <c r="I50" s="471"/>
      <c r="J50" s="471"/>
      <c r="K50" s="471"/>
    </row>
    <row r="51" spans="1:11" s="4" customFormat="1" ht="109.5" customHeight="1">
      <c r="A51" s="445"/>
      <c r="B51" s="475" t="s">
        <v>66</v>
      </c>
      <c r="C51" s="475"/>
      <c r="D51" s="151" t="s">
        <v>67</v>
      </c>
      <c r="E51" s="447" t="s">
        <v>97</v>
      </c>
      <c r="F51" s="447"/>
      <c r="G51" s="447"/>
      <c r="H51" s="447"/>
      <c r="I51" s="447"/>
      <c r="J51" s="447"/>
      <c r="K51" s="447"/>
    </row>
    <row r="52" spans="1:11" s="4" customFormat="1" ht="131.44999999999999" customHeight="1">
      <c r="A52" s="445"/>
      <c r="B52" s="475"/>
      <c r="C52" s="475"/>
      <c r="D52" s="151" t="s">
        <v>27</v>
      </c>
      <c r="E52" s="447" t="s">
        <v>98</v>
      </c>
      <c r="F52" s="447"/>
      <c r="G52" s="447"/>
      <c r="H52" s="447"/>
      <c r="I52" s="447"/>
      <c r="J52" s="447"/>
      <c r="K52" s="447"/>
    </row>
    <row r="53" spans="1:11" s="4" customFormat="1" ht="93.95" customHeight="1">
      <c r="A53" s="446"/>
      <c r="B53" s="475"/>
      <c r="C53" s="475"/>
      <c r="D53" s="153" t="s">
        <v>70</v>
      </c>
      <c r="E53" s="447" t="s">
        <v>99</v>
      </c>
      <c r="F53" s="447"/>
      <c r="G53" s="447"/>
      <c r="H53" s="447"/>
      <c r="I53" s="447"/>
      <c r="J53" s="447"/>
      <c r="K53" s="447"/>
    </row>
    <row r="54" spans="1:11" s="4" customFormat="1" ht="75.95" customHeight="1">
      <c r="A54" s="469" t="s">
        <v>100</v>
      </c>
      <c r="B54" s="469"/>
      <c r="C54" s="469"/>
      <c r="D54" s="469"/>
      <c r="E54" s="464" t="s">
        <v>101</v>
      </c>
      <c r="F54" s="464"/>
      <c r="G54" s="464"/>
      <c r="H54" s="464"/>
      <c r="I54" s="464"/>
      <c r="J54" s="464"/>
      <c r="K54" s="464"/>
    </row>
    <row r="55" spans="1:11">
      <c r="A55" s="467" t="s">
        <v>102</v>
      </c>
      <c r="B55" s="467"/>
      <c r="C55" s="467"/>
      <c r="D55" s="467"/>
      <c r="E55" s="467"/>
      <c r="F55" s="467"/>
      <c r="G55" s="467"/>
      <c r="H55" s="467"/>
      <c r="I55" s="467"/>
      <c r="J55" s="467"/>
      <c r="K55" s="467"/>
    </row>
    <row r="56" spans="1:11" s="4" customFormat="1" ht="35.450000000000003" customHeight="1">
      <c r="A56" s="438" t="s">
        <v>103</v>
      </c>
      <c r="B56" s="444" t="s">
        <v>104</v>
      </c>
      <c r="C56" s="442" t="s">
        <v>105</v>
      </c>
      <c r="D56" s="443"/>
      <c r="E56" s="436" t="s">
        <v>106</v>
      </c>
      <c r="F56" s="436"/>
      <c r="G56" s="436"/>
      <c r="H56" s="436"/>
      <c r="I56" s="436"/>
      <c r="J56" s="436"/>
      <c r="K56" s="436"/>
    </row>
    <row r="57" spans="1:11" s="4" customFormat="1" ht="35.450000000000003" customHeight="1">
      <c r="A57" s="439"/>
      <c r="B57" s="445"/>
      <c r="C57" s="442" t="s">
        <v>107</v>
      </c>
      <c r="D57" s="443"/>
      <c r="E57" s="436" t="s">
        <v>108</v>
      </c>
      <c r="F57" s="436"/>
      <c r="G57" s="436"/>
      <c r="H57" s="436"/>
      <c r="I57" s="436"/>
      <c r="J57" s="436"/>
      <c r="K57" s="436"/>
    </row>
    <row r="58" spans="1:11" s="4" customFormat="1" ht="35.450000000000003" customHeight="1">
      <c r="A58" s="439"/>
      <c r="B58" s="446"/>
      <c r="C58" s="442" t="s">
        <v>109</v>
      </c>
      <c r="D58" s="443"/>
      <c r="E58" s="436" t="s">
        <v>110</v>
      </c>
      <c r="F58" s="436"/>
      <c r="G58" s="436"/>
      <c r="H58" s="436"/>
      <c r="I58" s="436"/>
      <c r="J58" s="436"/>
      <c r="K58" s="436"/>
    </row>
    <row r="59" spans="1:11" s="4" customFormat="1" ht="35.450000000000003" customHeight="1">
      <c r="A59" s="439"/>
      <c r="B59" s="437" t="s">
        <v>111</v>
      </c>
      <c r="C59" s="442" t="s">
        <v>112</v>
      </c>
      <c r="D59" s="443"/>
      <c r="E59" s="436" t="s">
        <v>113</v>
      </c>
      <c r="F59" s="436"/>
      <c r="G59" s="436"/>
      <c r="H59" s="436"/>
      <c r="I59" s="436"/>
      <c r="J59" s="436"/>
      <c r="K59" s="436"/>
    </row>
    <row r="60" spans="1:11" s="4" customFormat="1" ht="35.450000000000003" customHeight="1">
      <c r="A60" s="439"/>
      <c r="B60" s="437"/>
      <c r="C60" s="442" t="s">
        <v>114</v>
      </c>
      <c r="D60" s="443"/>
      <c r="E60" s="436" t="s">
        <v>115</v>
      </c>
      <c r="F60" s="436"/>
      <c r="G60" s="436"/>
      <c r="H60" s="436"/>
      <c r="I60" s="436"/>
      <c r="J60" s="436"/>
      <c r="K60" s="436"/>
    </row>
    <row r="61" spans="1:11" s="4" customFormat="1" ht="35.450000000000003" customHeight="1">
      <c r="A61" s="439"/>
      <c r="B61" s="437"/>
      <c r="C61" s="442" t="s">
        <v>116</v>
      </c>
      <c r="D61" s="443"/>
      <c r="E61" s="436" t="s">
        <v>117</v>
      </c>
      <c r="F61" s="436"/>
      <c r="G61" s="436"/>
      <c r="H61" s="436"/>
      <c r="I61" s="436"/>
      <c r="J61" s="436"/>
      <c r="K61" s="436"/>
    </row>
    <row r="62" spans="1:11" s="4" customFormat="1" ht="48" customHeight="1">
      <c r="A62" s="439"/>
      <c r="B62" s="441" t="s">
        <v>118</v>
      </c>
      <c r="C62" s="442" t="s">
        <v>119</v>
      </c>
      <c r="D62" s="443"/>
      <c r="E62" s="436" t="s">
        <v>120</v>
      </c>
      <c r="F62" s="436"/>
      <c r="G62" s="436"/>
      <c r="H62" s="436"/>
      <c r="I62" s="436"/>
      <c r="J62" s="436"/>
      <c r="K62" s="436"/>
    </row>
    <row r="63" spans="1:11" s="4" customFormat="1" ht="48" customHeight="1">
      <c r="A63" s="440"/>
      <c r="B63" s="441"/>
      <c r="C63" s="442" t="s">
        <v>121</v>
      </c>
      <c r="D63" s="443"/>
      <c r="E63" s="436" t="s">
        <v>122</v>
      </c>
      <c r="F63" s="436"/>
      <c r="G63" s="436"/>
      <c r="H63" s="436"/>
      <c r="I63" s="436"/>
      <c r="J63" s="436"/>
      <c r="K63" s="436"/>
    </row>
    <row r="64" spans="1:11" s="4" customFormat="1" ht="30" customHeight="1">
      <c r="A64" s="441" t="s">
        <v>123</v>
      </c>
      <c r="B64" s="441"/>
      <c r="C64" s="441"/>
      <c r="D64" s="441"/>
      <c r="E64" s="436" t="s">
        <v>124</v>
      </c>
      <c r="F64" s="436"/>
      <c r="G64" s="436"/>
      <c r="H64" s="436"/>
      <c r="I64" s="436"/>
      <c r="J64" s="436"/>
      <c r="K64" s="436"/>
    </row>
    <row r="65" spans="1:11">
      <c r="A65" s="456" t="s">
        <v>125</v>
      </c>
      <c r="B65" s="456"/>
      <c r="C65" s="456"/>
      <c r="D65" s="456"/>
      <c r="E65" s="456"/>
      <c r="F65" s="456"/>
      <c r="G65" s="456"/>
      <c r="H65" s="456"/>
      <c r="I65" s="456"/>
      <c r="J65" s="456"/>
      <c r="K65" s="456"/>
    </row>
    <row r="66" spans="1:11">
      <c r="A66" s="450" t="s">
        <v>126</v>
      </c>
      <c r="B66" s="450"/>
      <c r="C66" s="450"/>
      <c r="D66" s="450"/>
      <c r="E66" s="457" t="s">
        <v>127</v>
      </c>
      <c r="F66" s="457"/>
      <c r="G66" s="457"/>
      <c r="H66" s="457"/>
      <c r="I66" s="457"/>
      <c r="J66" s="457"/>
      <c r="K66" s="457"/>
    </row>
    <row r="67" spans="1:11" s="4" customFormat="1" ht="33" customHeight="1">
      <c r="A67" s="450" t="s">
        <v>128</v>
      </c>
      <c r="B67" s="450"/>
      <c r="C67" s="450"/>
      <c r="D67" s="450"/>
      <c r="E67" s="457" t="s">
        <v>129</v>
      </c>
      <c r="F67" s="457"/>
      <c r="G67" s="457"/>
      <c r="H67" s="457"/>
      <c r="I67" s="457"/>
      <c r="J67" s="457"/>
      <c r="K67" s="457"/>
    </row>
    <row r="68" spans="1:11" s="4" customFormat="1" ht="33" customHeight="1">
      <c r="A68" s="458" t="s">
        <v>130</v>
      </c>
      <c r="B68" s="460" t="s">
        <v>131</v>
      </c>
      <c r="C68" s="461"/>
      <c r="D68" s="462"/>
      <c r="E68" s="457" t="s">
        <v>132</v>
      </c>
      <c r="F68" s="457"/>
      <c r="G68" s="457"/>
      <c r="H68" s="457"/>
      <c r="I68" s="457"/>
      <c r="J68" s="457"/>
      <c r="K68" s="457"/>
    </row>
    <row r="69" spans="1:11" s="4" customFormat="1" ht="33" customHeight="1">
      <c r="A69" s="459"/>
      <c r="B69" s="460" t="s">
        <v>133</v>
      </c>
      <c r="C69" s="461"/>
      <c r="D69" s="462"/>
      <c r="E69" s="457" t="s">
        <v>134</v>
      </c>
      <c r="F69" s="457"/>
      <c r="G69" s="457"/>
      <c r="H69" s="457"/>
      <c r="I69" s="457"/>
      <c r="J69" s="457"/>
      <c r="K69" s="457"/>
    </row>
    <row r="70" spans="1:11" s="4" customFormat="1" ht="29.1" customHeight="1">
      <c r="A70" s="449" t="s">
        <v>135</v>
      </c>
      <c r="B70" s="449"/>
      <c r="C70" s="449"/>
      <c r="D70" s="449"/>
      <c r="E70" s="436" t="s">
        <v>136</v>
      </c>
      <c r="F70" s="436"/>
      <c r="G70" s="436"/>
      <c r="H70" s="436"/>
      <c r="I70" s="436"/>
      <c r="J70" s="436"/>
      <c r="K70" s="436"/>
    </row>
    <row r="71" spans="1:11" s="4" customFormat="1" ht="49.5" customHeight="1">
      <c r="A71" s="449" t="s">
        <v>137</v>
      </c>
      <c r="B71" s="449"/>
      <c r="C71" s="449"/>
      <c r="D71" s="449"/>
      <c r="E71" s="436" t="s">
        <v>138</v>
      </c>
      <c r="F71" s="436"/>
      <c r="G71" s="436"/>
      <c r="H71" s="436"/>
      <c r="I71" s="436"/>
      <c r="J71" s="436"/>
      <c r="K71" s="436"/>
    </row>
    <row r="72" spans="1:11" s="4" customFormat="1">
      <c r="A72" s="449" t="s">
        <v>139</v>
      </c>
      <c r="B72" s="449"/>
      <c r="C72" s="449"/>
      <c r="D72" s="449"/>
      <c r="E72" s="436" t="s">
        <v>140</v>
      </c>
      <c r="F72" s="436"/>
      <c r="G72" s="436"/>
      <c r="H72" s="436"/>
      <c r="I72" s="436"/>
      <c r="J72" s="436"/>
      <c r="K72" s="436"/>
    </row>
    <row r="73" spans="1:11" s="4" customFormat="1" ht="30.95" customHeight="1">
      <c r="A73" s="455" t="s">
        <v>141</v>
      </c>
      <c r="B73" s="455" t="s">
        <v>142</v>
      </c>
      <c r="C73" s="455"/>
      <c r="D73" s="455"/>
      <c r="E73" s="436" t="s">
        <v>143</v>
      </c>
      <c r="F73" s="436"/>
      <c r="G73" s="436"/>
      <c r="H73" s="436"/>
      <c r="I73" s="436"/>
      <c r="J73" s="436"/>
      <c r="K73" s="436"/>
    </row>
    <row r="74" spans="1:11" s="4" customFormat="1" ht="30.95" customHeight="1">
      <c r="A74" s="455"/>
      <c r="B74" s="455" t="s">
        <v>144</v>
      </c>
      <c r="C74" s="455"/>
      <c r="D74" s="455"/>
      <c r="E74" s="436" t="s">
        <v>145</v>
      </c>
      <c r="F74" s="436"/>
      <c r="G74" s="436"/>
      <c r="H74" s="436"/>
      <c r="I74" s="436"/>
      <c r="J74" s="436"/>
      <c r="K74" s="436"/>
    </row>
    <row r="75" spans="1:11" s="4" customFormat="1" ht="54.6" customHeight="1">
      <c r="A75" s="455"/>
      <c r="B75" s="455" t="s">
        <v>146</v>
      </c>
      <c r="C75" s="455"/>
      <c r="D75" s="455"/>
      <c r="E75" s="436" t="s">
        <v>147</v>
      </c>
      <c r="F75" s="436"/>
      <c r="G75" s="436"/>
      <c r="H75" s="436"/>
      <c r="I75" s="436"/>
      <c r="J75" s="436"/>
      <c r="K75" s="436"/>
    </row>
  </sheetData>
  <mergeCells count="134">
    <mergeCell ref="A16:D16"/>
    <mergeCell ref="E16:K16"/>
    <mergeCell ref="A4:K4"/>
    <mergeCell ref="A5:D5"/>
    <mergeCell ref="E5:K5"/>
    <mergeCell ref="A1:K2"/>
    <mergeCell ref="E50:K50"/>
    <mergeCell ref="B45:C50"/>
    <mergeCell ref="B51:C53"/>
    <mergeCell ref="C43:C44"/>
    <mergeCell ref="E40:K40"/>
    <mergeCell ref="C42:D42"/>
    <mergeCell ref="E30:K30"/>
    <mergeCell ref="E27:K27"/>
    <mergeCell ref="B28:D28"/>
    <mergeCell ref="B30:C36"/>
    <mergeCell ref="A29:K29"/>
    <mergeCell ref="B27:D27"/>
    <mergeCell ref="E32:K32"/>
    <mergeCell ref="E33:K33"/>
    <mergeCell ref="E34:K34"/>
    <mergeCell ref="E19:K19"/>
    <mergeCell ref="A13:D13"/>
    <mergeCell ref="E13:K13"/>
    <mergeCell ref="A55:K55"/>
    <mergeCell ref="A30:A39"/>
    <mergeCell ref="E31:K31"/>
    <mergeCell ref="E36:K36"/>
    <mergeCell ref="E35:K35"/>
    <mergeCell ref="E39:K39"/>
    <mergeCell ref="E37:K37"/>
    <mergeCell ref="E38:K38"/>
    <mergeCell ref="E54:K54"/>
    <mergeCell ref="A54:D54"/>
    <mergeCell ref="E41:K41"/>
    <mergeCell ref="E52:K52"/>
    <mergeCell ref="B37:C39"/>
    <mergeCell ref="E42:K42"/>
    <mergeCell ref="E43:K43"/>
    <mergeCell ref="E44:K44"/>
    <mergeCell ref="E47:K47"/>
    <mergeCell ref="E48:K48"/>
    <mergeCell ref="E45:K45"/>
    <mergeCell ref="E46:K46"/>
    <mergeCell ref="E49:K49"/>
    <mergeCell ref="A40:A53"/>
    <mergeCell ref="B40:B44"/>
    <mergeCell ref="C40:C41"/>
    <mergeCell ref="A22:D22"/>
    <mergeCell ref="E22:K22"/>
    <mergeCell ref="E25:K25"/>
    <mergeCell ref="A17:D17"/>
    <mergeCell ref="A21:D21"/>
    <mergeCell ref="E21:K21"/>
    <mergeCell ref="A20:D20"/>
    <mergeCell ref="E20:K20"/>
    <mergeCell ref="A23:D23"/>
    <mergeCell ref="E23:K23"/>
    <mergeCell ref="A24:D24"/>
    <mergeCell ref="E24:K24"/>
    <mergeCell ref="A18:D18"/>
    <mergeCell ref="E18:K18"/>
    <mergeCell ref="A19:D19"/>
    <mergeCell ref="A25:A28"/>
    <mergeCell ref="E28:K28"/>
    <mergeCell ref="B25:D25"/>
    <mergeCell ref="B26:D26"/>
    <mergeCell ref="E26:K26"/>
    <mergeCell ref="E17:K17"/>
    <mergeCell ref="E75:K75"/>
    <mergeCell ref="A73:A75"/>
    <mergeCell ref="A71:D71"/>
    <mergeCell ref="E71:K71"/>
    <mergeCell ref="A65:K65"/>
    <mergeCell ref="A67:D67"/>
    <mergeCell ref="E67:K67"/>
    <mergeCell ref="A70:D70"/>
    <mergeCell ref="E70:K70"/>
    <mergeCell ref="A72:D72"/>
    <mergeCell ref="E72:K72"/>
    <mergeCell ref="E74:K74"/>
    <mergeCell ref="E73:K73"/>
    <mergeCell ref="B73:D73"/>
    <mergeCell ref="B74:D74"/>
    <mergeCell ref="B75:D75"/>
    <mergeCell ref="A66:D66"/>
    <mergeCell ref="E66:K66"/>
    <mergeCell ref="E68:K68"/>
    <mergeCell ref="A68:A69"/>
    <mergeCell ref="B68:D68"/>
    <mergeCell ref="B69:D69"/>
    <mergeCell ref="E69:K69"/>
    <mergeCell ref="E64:K64"/>
    <mergeCell ref="C59:D59"/>
    <mergeCell ref="A64:D64"/>
    <mergeCell ref="E60:K60"/>
    <mergeCell ref="E51:K51"/>
    <mergeCell ref="A3:D3"/>
    <mergeCell ref="E3:K3"/>
    <mergeCell ref="A15:D15"/>
    <mergeCell ref="E15:K15"/>
    <mergeCell ref="A8:D8"/>
    <mergeCell ref="E8:K8"/>
    <mergeCell ref="A12:D12"/>
    <mergeCell ref="E12:K12"/>
    <mergeCell ref="A7:D7"/>
    <mergeCell ref="E7:K7"/>
    <mergeCell ref="A10:D10"/>
    <mergeCell ref="E10:K10"/>
    <mergeCell ref="A9:K9"/>
    <mergeCell ref="A6:K6"/>
    <mergeCell ref="A14:D14"/>
    <mergeCell ref="E14:K14"/>
    <mergeCell ref="A11:D11"/>
    <mergeCell ref="E11:K11"/>
    <mergeCell ref="E53:K53"/>
    <mergeCell ref="E63:K63"/>
    <mergeCell ref="B59:B61"/>
    <mergeCell ref="E61:K61"/>
    <mergeCell ref="E59:K59"/>
    <mergeCell ref="E57:K57"/>
    <mergeCell ref="E58:K58"/>
    <mergeCell ref="A56:A63"/>
    <mergeCell ref="B62:B63"/>
    <mergeCell ref="C62:D62"/>
    <mergeCell ref="C63:D63"/>
    <mergeCell ref="E56:K56"/>
    <mergeCell ref="C56:D56"/>
    <mergeCell ref="E62:K62"/>
    <mergeCell ref="B56:B58"/>
    <mergeCell ref="C57:D57"/>
    <mergeCell ref="C58:D58"/>
    <mergeCell ref="C60:D60"/>
    <mergeCell ref="C61:D61"/>
  </mergeCells>
  <printOptions horizontalCentered="1"/>
  <pageMargins left="0.39370078740157483" right="0.39370078740157483" top="0.39370078740157483" bottom="0.39370078740157483" header="0" footer="0"/>
  <pageSetup scale="45" orientation="portrait" r:id="rId1"/>
  <rowBreaks count="2" manualBreakCount="2">
    <brk id="28" max="9" man="1"/>
    <brk id="5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67"/>
  <sheetViews>
    <sheetView view="pageBreakPreview" zoomScale="130" zoomScaleNormal="85" zoomScaleSheetLayoutView="130" workbookViewId="0">
      <selection activeCell="A167" sqref="A167"/>
    </sheetView>
  </sheetViews>
  <sheetFormatPr baseColWidth="10" defaultColWidth="10.85546875" defaultRowHeight="15"/>
  <cols>
    <col min="1" max="1" width="10.85546875" style="140"/>
    <col min="2" max="2" width="63.5703125" style="140" customWidth="1"/>
    <col min="3" max="16384" width="10.85546875" style="140"/>
  </cols>
  <sheetData>
    <row r="1" spans="1:2" ht="15.75" thickBot="1">
      <c r="A1" s="916" t="s">
        <v>1334</v>
      </c>
      <c r="B1" s="916"/>
    </row>
    <row r="2" spans="1:2" ht="15.75" thickBot="1">
      <c r="A2" s="915" t="s">
        <v>1335</v>
      </c>
      <c r="B2" s="915"/>
    </row>
    <row r="3" spans="1:2" ht="15.75" thickBot="1">
      <c r="A3" s="141" t="s">
        <v>1336</v>
      </c>
      <c r="B3" s="142" t="s">
        <v>1337</v>
      </c>
    </row>
    <row r="4" spans="1:2">
      <c r="A4" s="143" t="s">
        <v>1338</v>
      </c>
      <c r="B4" s="144" t="s">
        <v>1339</v>
      </c>
    </row>
    <row r="5" spans="1:2" ht="15.75" thickBot="1">
      <c r="A5" s="144" t="s">
        <v>1340</v>
      </c>
      <c r="B5" s="144" t="s">
        <v>1341</v>
      </c>
    </row>
    <row r="6" spans="1:2" ht="15.75" thickBot="1">
      <c r="A6" s="915" t="s">
        <v>1342</v>
      </c>
      <c r="B6" s="915"/>
    </row>
    <row r="7" spans="1:2" ht="15.75" thickBot="1">
      <c r="A7" s="141" t="s">
        <v>1343</v>
      </c>
      <c r="B7" s="142" t="s">
        <v>1344</v>
      </c>
    </row>
    <row r="8" spans="1:2">
      <c r="A8" s="143" t="s">
        <v>1345</v>
      </c>
      <c r="B8" s="143" t="s">
        <v>1346</v>
      </c>
    </row>
    <row r="9" spans="1:2">
      <c r="A9" s="144" t="s">
        <v>1347</v>
      </c>
      <c r="B9" s="144" t="s">
        <v>1348</v>
      </c>
    </row>
    <row r="10" spans="1:2">
      <c r="A10" s="144" t="s">
        <v>1349</v>
      </c>
      <c r="B10" s="144" t="s">
        <v>1350</v>
      </c>
    </row>
    <row r="11" spans="1:2">
      <c r="A11" s="144" t="s">
        <v>1351</v>
      </c>
      <c r="B11" s="144" t="s">
        <v>1352</v>
      </c>
    </row>
    <row r="12" spans="1:2" ht="15.75" thickBot="1">
      <c r="A12" s="144" t="s">
        <v>1353</v>
      </c>
      <c r="B12" s="144" t="s">
        <v>1354</v>
      </c>
    </row>
    <row r="13" spans="1:2" ht="15.75" thickBot="1">
      <c r="A13" s="142" t="s">
        <v>1355</v>
      </c>
      <c r="B13" s="142" t="s">
        <v>1356</v>
      </c>
    </row>
    <row r="14" spans="1:2">
      <c r="A14" s="144" t="s">
        <v>1357</v>
      </c>
      <c r="B14" s="143" t="s">
        <v>1358</v>
      </c>
    </row>
    <row r="15" spans="1:2" ht="15.75" thickBot="1">
      <c r="A15" s="145" t="s">
        <v>1359</v>
      </c>
      <c r="B15" s="145" t="s">
        <v>1360</v>
      </c>
    </row>
    <row r="16" spans="1:2" ht="15.75" thickBot="1">
      <c r="A16" s="915" t="s">
        <v>1361</v>
      </c>
      <c r="B16" s="915"/>
    </row>
    <row r="17" spans="1:2" ht="15.75" thickBot="1">
      <c r="A17" s="141" t="s">
        <v>1362</v>
      </c>
      <c r="B17" s="142" t="s">
        <v>1363</v>
      </c>
    </row>
    <row r="18" spans="1:2">
      <c r="A18" s="143" t="s">
        <v>1364</v>
      </c>
      <c r="B18" s="143" t="s">
        <v>1365</v>
      </c>
    </row>
    <row r="19" spans="1:2" ht="15.75" thickBot="1">
      <c r="A19" s="144" t="s">
        <v>1366</v>
      </c>
      <c r="B19" s="144" t="s">
        <v>1367</v>
      </c>
    </row>
    <row r="20" spans="1:2" ht="15.75" thickBot="1">
      <c r="A20" s="142" t="s">
        <v>1368</v>
      </c>
      <c r="B20" s="142" t="s">
        <v>1369</v>
      </c>
    </row>
    <row r="21" spans="1:2">
      <c r="A21" s="143" t="s">
        <v>1370</v>
      </c>
      <c r="B21" s="143" t="s">
        <v>1371</v>
      </c>
    </row>
    <row r="22" spans="1:2">
      <c r="A22" s="144" t="s">
        <v>1372</v>
      </c>
      <c r="B22" s="144" t="s">
        <v>1373</v>
      </c>
    </row>
    <row r="23" spans="1:2" ht="15.75" thickBot="1">
      <c r="A23" s="144" t="s">
        <v>1374</v>
      </c>
      <c r="B23" s="144" t="s">
        <v>1375</v>
      </c>
    </row>
    <row r="24" spans="1:2" ht="15.75" thickBot="1">
      <c r="A24" s="142" t="s">
        <v>1376</v>
      </c>
      <c r="B24" s="142" t="s">
        <v>1377</v>
      </c>
    </row>
    <row r="25" spans="1:2" ht="15.75" thickBot="1">
      <c r="A25" s="143" t="s">
        <v>1378</v>
      </c>
      <c r="B25" s="143" t="s">
        <v>1379</v>
      </c>
    </row>
    <row r="26" spans="1:2" ht="15.75" thickBot="1">
      <c r="A26" s="915" t="s">
        <v>1380</v>
      </c>
      <c r="B26" s="915"/>
    </row>
    <row r="27" spans="1:2" ht="15.75" thickBot="1">
      <c r="A27" s="141" t="s">
        <v>1381</v>
      </c>
      <c r="B27" s="142" t="s">
        <v>1382</v>
      </c>
    </row>
    <row r="28" spans="1:2">
      <c r="A28" s="143" t="s">
        <v>1383</v>
      </c>
      <c r="B28" s="143" t="s">
        <v>1384</v>
      </c>
    </row>
    <row r="29" spans="1:2">
      <c r="A29" s="144" t="s">
        <v>1385</v>
      </c>
      <c r="B29" s="144" t="s">
        <v>1386</v>
      </c>
    </row>
    <row r="30" spans="1:2">
      <c r="A30" s="144" t="s">
        <v>1387</v>
      </c>
      <c r="B30" s="144" t="s">
        <v>1388</v>
      </c>
    </row>
    <row r="31" spans="1:2" ht="15.75" thickBot="1">
      <c r="A31" s="144" t="s">
        <v>1389</v>
      </c>
      <c r="B31" s="144" t="s">
        <v>1390</v>
      </c>
    </row>
    <row r="32" spans="1:2" ht="15.75" thickBot="1">
      <c r="A32" s="142" t="s">
        <v>1391</v>
      </c>
      <c r="B32" s="142" t="s">
        <v>1392</v>
      </c>
    </row>
    <row r="33" spans="1:2">
      <c r="A33" s="143" t="s">
        <v>1393</v>
      </c>
      <c r="B33" s="143" t="s">
        <v>1392</v>
      </c>
    </row>
    <row r="34" spans="1:2">
      <c r="A34" s="144" t="s">
        <v>1394</v>
      </c>
      <c r="B34" s="144" t="s">
        <v>1395</v>
      </c>
    </row>
    <row r="35" spans="1:2" ht="15.75" thickBot="1">
      <c r="A35" s="145" t="s">
        <v>1396</v>
      </c>
      <c r="B35" s="145" t="s">
        <v>1397</v>
      </c>
    </row>
    <row r="36" spans="1:2" ht="15.75" thickBot="1">
      <c r="A36" s="141" t="s">
        <v>1398</v>
      </c>
      <c r="B36" s="142" t="s">
        <v>1399</v>
      </c>
    </row>
    <row r="37" spans="1:2">
      <c r="A37" s="143" t="s">
        <v>1400</v>
      </c>
      <c r="B37" s="143" t="s">
        <v>1401</v>
      </c>
    </row>
    <row r="38" spans="1:2">
      <c r="A38" s="144" t="s">
        <v>1402</v>
      </c>
      <c r="B38" s="144" t="s">
        <v>1403</v>
      </c>
    </row>
    <row r="39" spans="1:2" ht="15.75" thickBot="1">
      <c r="A39" s="144" t="s">
        <v>1404</v>
      </c>
      <c r="B39" s="144" t="s">
        <v>1405</v>
      </c>
    </row>
    <row r="40" spans="1:2" ht="15.75" thickBot="1">
      <c r="A40" s="915" t="s">
        <v>1406</v>
      </c>
      <c r="B40" s="915"/>
    </row>
    <row r="41" spans="1:2" ht="15.75" thickBot="1">
      <c r="A41" s="141" t="s">
        <v>1407</v>
      </c>
      <c r="B41" s="142" t="s">
        <v>1408</v>
      </c>
    </row>
    <row r="42" spans="1:2">
      <c r="A42" s="144" t="s">
        <v>1409</v>
      </c>
      <c r="B42" s="143" t="s">
        <v>1410</v>
      </c>
    </row>
    <row r="43" spans="1:2" ht="15.75" thickBot="1">
      <c r="A43" s="145" t="s">
        <v>1411</v>
      </c>
      <c r="B43" s="145" t="s">
        <v>1412</v>
      </c>
    </row>
    <row r="44" spans="1:2" ht="15.75" thickBot="1">
      <c r="A44" s="141" t="s">
        <v>1413</v>
      </c>
      <c r="B44" s="142" t="s">
        <v>1414</v>
      </c>
    </row>
    <row r="45" spans="1:2">
      <c r="A45" s="144" t="s">
        <v>1415</v>
      </c>
      <c r="B45" s="143" t="s">
        <v>1416</v>
      </c>
    </row>
    <row r="46" spans="1:2">
      <c r="A46" s="144" t="s">
        <v>1417</v>
      </c>
      <c r="B46" s="144" t="s">
        <v>1418</v>
      </c>
    </row>
    <row r="47" spans="1:2">
      <c r="A47" s="144" t="s">
        <v>1419</v>
      </c>
      <c r="B47" s="144" t="s">
        <v>1420</v>
      </c>
    </row>
    <row r="48" spans="1:2">
      <c r="A48" s="144" t="s">
        <v>1421</v>
      </c>
      <c r="B48" s="144" t="s">
        <v>1422</v>
      </c>
    </row>
    <row r="49" spans="1:2">
      <c r="A49" s="144" t="s">
        <v>1423</v>
      </c>
      <c r="B49" s="144" t="s">
        <v>1424</v>
      </c>
    </row>
    <row r="50" spans="1:2" ht="15.75" thickBot="1">
      <c r="A50" s="144" t="s">
        <v>1425</v>
      </c>
      <c r="B50" s="144" t="s">
        <v>1426</v>
      </c>
    </row>
    <row r="51" spans="1:2" ht="15.75" thickBot="1">
      <c r="A51" s="142" t="s">
        <v>1427</v>
      </c>
      <c r="B51" s="142" t="s">
        <v>1428</v>
      </c>
    </row>
    <row r="52" spans="1:2" ht="15.75" thickBot="1">
      <c r="A52" s="143" t="s">
        <v>1429</v>
      </c>
      <c r="B52" s="143" t="s">
        <v>1430</v>
      </c>
    </row>
    <row r="53" spans="1:2" ht="15.75" thickBot="1">
      <c r="A53" s="142" t="s">
        <v>1431</v>
      </c>
      <c r="B53" s="142" t="s">
        <v>1432</v>
      </c>
    </row>
    <row r="54" spans="1:2">
      <c r="A54" s="143" t="s">
        <v>1433</v>
      </c>
      <c r="B54" s="143" t="s">
        <v>1434</v>
      </c>
    </row>
    <row r="55" spans="1:2">
      <c r="A55" s="144" t="s">
        <v>1435</v>
      </c>
      <c r="B55" s="144" t="s">
        <v>1436</v>
      </c>
    </row>
    <row r="56" spans="1:2">
      <c r="A56" s="144" t="s">
        <v>1437</v>
      </c>
      <c r="B56" s="144" t="s">
        <v>1438</v>
      </c>
    </row>
    <row r="57" spans="1:2">
      <c r="A57" s="144" t="s">
        <v>1439</v>
      </c>
      <c r="B57" s="144" t="s">
        <v>1440</v>
      </c>
    </row>
    <row r="58" spans="1:2" ht="15.75" thickBot="1">
      <c r="A58" s="144" t="s">
        <v>1441</v>
      </c>
      <c r="B58" s="144" t="s">
        <v>1442</v>
      </c>
    </row>
    <row r="59" spans="1:2" ht="15.75" thickBot="1">
      <c r="A59" s="915" t="s">
        <v>1443</v>
      </c>
      <c r="B59" s="915"/>
    </row>
    <row r="60" spans="1:2" ht="15.75" thickBot="1">
      <c r="A60" s="141" t="s">
        <v>1444</v>
      </c>
      <c r="B60" s="141" t="s">
        <v>1445</v>
      </c>
    </row>
    <row r="61" spans="1:2">
      <c r="A61" s="144" t="s">
        <v>1446</v>
      </c>
      <c r="B61" s="144" t="s">
        <v>1447</v>
      </c>
    </row>
    <row r="62" spans="1:2" ht="15.75" thickBot="1">
      <c r="A62" s="144" t="s">
        <v>1448</v>
      </c>
      <c r="B62" s="144" t="s">
        <v>1449</v>
      </c>
    </row>
    <row r="63" spans="1:2" ht="15.75" thickBot="1">
      <c r="A63" s="915" t="s">
        <v>1450</v>
      </c>
      <c r="B63" s="915"/>
    </row>
    <row r="64" spans="1:2">
      <c r="A64" s="141" t="s">
        <v>1451</v>
      </c>
      <c r="B64" s="141" t="s">
        <v>1452</v>
      </c>
    </row>
    <row r="65" spans="1:2">
      <c r="A65" s="143" t="s">
        <v>1453</v>
      </c>
      <c r="B65" s="143" t="s">
        <v>1454</v>
      </c>
    </row>
    <row r="66" spans="1:2">
      <c r="A66" s="144" t="s">
        <v>1455</v>
      </c>
      <c r="B66" s="144" t="s">
        <v>1456</v>
      </c>
    </row>
    <row r="67" spans="1:2">
      <c r="A67" s="144" t="s">
        <v>1457</v>
      </c>
      <c r="B67" s="144" t="s">
        <v>1458</v>
      </c>
    </row>
    <row r="68" spans="1:2">
      <c r="A68" s="144" t="s">
        <v>1459</v>
      </c>
      <c r="B68" s="144" t="s">
        <v>1460</v>
      </c>
    </row>
    <row r="69" spans="1:2">
      <c r="A69" s="144" t="s">
        <v>1461</v>
      </c>
      <c r="B69" s="144" t="s">
        <v>1462</v>
      </c>
    </row>
    <row r="70" spans="1:2" ht="15.75" thickBot="1">
      <c r="A70" s="144" t="s">
        <v>1463</v>
      </c>
      <c r="B70" s="144" t="s">
        <v>1464</v>
      </c>
    </row>
    <row r="71" spans="1:2" ht="15.75" thickBot="1">
      <c r="A71" s="142" t="s">
        <v>1465</v>
      </c>
      <c r="B71" s="142" t="s">
        <v>1466</v>
      </c>
    </row>
    <row r="72" spans="1:2">
      <c r="A72" s="143" t="s">
        <v>1467</v>
      </c>
      <c r="B72" s="143" t="s">
        <v>1468</v>
      </c>
    </row>
    <row r="73" spans="1:2">
      <c r="A73" s="144" t="s">
        <v>1469</v>
      </c>
      <c r="B73" s="144" t="s">
        <v>1470</v>
      </c>
    </row>
    <row r="74" spans="1:2">
      <c r="A74" s="144" t="s">
        <v>1471</v>
      </c>
      <c r="B74" s="144" t="s">
        <v>1472</v>
      </c>
    </row>
    <row r="75" spans="1:2">
      <c r="A75" s="144" t="s">
        <v>1473</v>
      </c>
      <c r="B75" s="144" t="s">
        <v>1474</v>
      </c>
    </row>
    <row r="76" spans="1:2">
      <c r="A76" s="144" t="s">
        <v>1475</v>
      </c>
      <c r="B76" s="144" t="s">
        <v>1476</v>
      </c>
    </row>
    <row r="77" spans="1:2">
      <c r="A77" s="144" t="s">
        <v>1477</v>
      </c>
      <c r="B77" s="144" t="s">
        <v>1478</v>
      </c>
    </row>
    <row r="78" spans="1:2">
      <c r="A78" s="144" t="s">
        <v>1479</v>
      </c>
      <c r="B78" s="144" t="s">
        <v>1480</v>
      </c>
    </row>
    <row r="79" spans="1:2">
      <c r="A79" s="144" t="s">
        <v>1481</v>
      </c>
      <c r="B79" s="144" t="s">
        <v>1482</v>
      </c>
    </row>
    <row r="80" spans="1:2" ht="15.75" thickBot="1">
      <c r="A80" s="144" t="s">
        <v>1483</v>
      </c>
      <c r="B80" s="144" t="s">
        <v>1484</v>
      </c>
    </row>
    <row r="81" spans="1:2" ht="15.75" thickBot="1">
      <c r="A81" s="915" t="s">
        <v>1485</v>
      </c>
      <c r="B81" s="915"/>
    </row>
    <row r="82" spans="1:2" ht="15.75" thickBot="1">
      <c r="A82" s="141" t="s">
        <v>1486</v>
      </c>
      <c r="B82" s="141" t="s">
        <v>1487</v>
      </c>
    </row>
    <row r="83" spans="1:2">
      <c r="A83" s="143" t="s">
        <v>1488</v>
      </c>
      <c r="B83" s="144" t="s">
        <v>1489</v>
      </c>
    </row>
    <row r="84" spans="1:2">
      <c r="A84" s="144" t="s">
        <v>1490</v>
      </c>
      <c r="B84" s="144" t="s">
        <v>1491</v>
      </c>
    </row>
    <row r="85" spans="1:2">
      <c r="A85" s="144" t="s">
        <v>1492</v>
      </c>
      <c r="B85" s="144" t="s">
        <v>1493</v>
      </c>
    </row>
    <row r="86" spans="1:2" ht="15.75" thickBot="1">
      <c r="A86" s="144" t="s">
        <v>1494</v>
      </c>
      <c r="B86" s="144" t="s">
        <v>1495</v>
      </c>
    </row>
    <row r="87" spans="1:2" ht="15.75" thickBot="1">
      <c r="A87" s="142" t="s">
        <v>1496</v>
      </c>
      <c r="B87" s="142" t="s">
        <v>1497</v>
      </c>
    </row>
    <row r="88" spans="1:2" ht="15.75" thickBot="1">
      <c r="A88" s="143" t="s">
        <v>1498</v>
      </c>
      <c r="B88" s="143" t="s">
        <v>1499</v>
      </c>
    </row>
    <row r="89" spans="1:2" ht="15.75" thickBot="1">
      <c r="A89" s="142" t="s">
        <v>1500</v>
      </c>
      <c r="B89" s="142" t="s">
        <v>1501</v>
      </c>
    </row>
    <row r="90" spans="1:2" ht="15.75" thickBot="1">
      <c r="A90" s="143" t="s">
        <v>1502</v>
      </c>
      <c r="B90" s="143" t="s">
        <v>1503</v>
      </c>
    </row>
    <row r="91" spans="1:2" ht="15.75" thickBot="1">
      <c r="A91" s="142" t="s">
        <v>1504</v>
      </c>
      <c r="B91" s="142" t="s">
        <v>1505</v>
      </c>
    </row>
    <row r="92" spans="1:2">
      <c r="A92" s="143" t="s">
        <v>1506</v>
      </c>
      <c r="B92" s="143" t="s">
        <v>1507</v>
      </c>
    </row>
    <row r="93" spans="1:2">
      <c r="A93" s="144" t="s">
        <v>1508</v>
      </c>
      <c r="B93" s="144" t="s">
        <v>1509</v>
      </c>
    </row>
    <row r="94" spans="1:2">
      <c r="A94" s="144" t="s">
        <v>1510</v>
      </c>
      <c r="B94" s="144" t="s">
        <v>1511</v>
      </c>
    </row>
    <row r="95" spans="1:2" ht="15.75" thickBot="1">
      <c r="A95" s="144" t="s">
        <v>1512</v>
      </c>
      <c r="B95" s="144" t="s">
        <v>1513</v>
      </c>
    </row>
    <row r="96" spans="1:2" ht="15.75" thickBot="1">
      <c r="A96" s="142" t="s">
        <v>1514</v>
      </c>
      <c r="B96" s="142" t="s">
        <v>1515</v>
      </c>
    </row>
    <row r="97" spans="1:2" ht="15.75" thickBot="1">
      <c r="A97" s="143" t="s">
        <v>1516</v>
      </c>
      <c r="B97" s="144" t="s">
        <v>1517</v>
      </c>
    </row>
    <row r="98" spans="1:2" ht="15.75" thickBot="1">
      <c r="A98" s="142" t="s">
        <v>1518</v>
      </c>
      <c r="B98" s="142" t="s">
        <v>1519</v>
      </c>
    </row>
    <row r="99" spans="1:2">
      <c r="A99" s="143" t="s">
        <v>1520</v>
      </c>
      <c r="B99" s="143" t="s">
        <v>1521</v>
      </c>
    </row>
    <row r="100" spans="1:2" ht="15.75" thickBot="1">
      <c r="A100" s="144" t="s">
        <v>1522</v>
      </c>
      <c r="B100" s="144" t="s">
        <v>1523</v>
      </c>
    </row>
    <row r="101" spans="1:2" ht="15.75" thickBot="1">
      <c r="A101" s="142" t="s">
        <v>1524</v>
      </c>
      <c r="B101" s="142" t="s">
        <v>1525</v>
      </c>
    </row>
    <row r="102" spans="1:2" ht="15.75" thickBot="1">
      <c r="A102" s="143" t="s">
        <v>1526</v>
      </c>
      <c r="B102" s="143" t="s">
        <v>1527</v>
      </c>
    </row>
    <row r="103" spans="1:2" ht="15.75" thickBot="1">
      <c r="A103" s="915" t="s">
        <v>1528</v>
      </c>
      <c r="B103" s="915"/>
    </row>
    <row r="104" spans="1:2" ht="15.75" thickBot="1">
      <c r="A104" s="141" t="s">
        <v>1529</v>
      </c>
      <c r="B104" s="141" t="s">
        <v>1530</v>
      </c>
    </row>
    <row r="105" spans="1:2">
      <c r="A105" s="143" t="s">
        <v>1531</v>
      </c>
      <c r="B105" s="143" t="s">
        <v>1532</v>
      </c>
    </row>
    <row r="106" spans="1:2">
      <c r="A106" s="144" t="s">
        <v>1533</v>
      </c>
      <c r="B106" s="144" t="s">
        <v>1534</v>
      </c>
    </row>
    <row r="107" spans="1:2" ht="15.75" thickBot="1">
      <c r="A107" s="144" t="s">
        <v>1535</v>
      </c>
      <c r="B107" s="144" t="s">
        <v>1536</v>
      </c>
    </row>
    <row r="108" spans="1:2" ht="15.75" thickBot="1">
      <c r="A108" s="142" t="s">
        <v>1537</v>
      </c>
      <c r="B108" s="142" t="s">
        <v>1538</v>
      </c>
    </row>
    <row r="109" spans="1:2">
      <c r="A109" s="143" t="s">
        <v>1539</v>
      </c>
      <c r="B109" s="144" t="s">
        <v>1540</v>
      </c>
    </row>
    <row r="110" spans="1:2">
      <c r="A110" s="144" t="s">
        <v>1541</v>
      </c>
      <c r="B110" s="144" t="s">
        <v>1542</v>
      </c>
    </row>
    <row r="111" spans="1:2">
      <c r="A111" s="144" t="s">
        <v>1543</v>
      </c>
      <c r="B111" s="144" t="s">
        <v>1544</v>
      </c>
    </row>
    <row r="112" spans="1:2" ht="15.75" thickBot="1">
      <c r="A112" s="145" t="s">
        <v>1545</v>
      </c>
      <c r="B112" s="145" t="s">
        <v>1546</v>
      </c>
    </row>
    <row r="113" spans="1:2" ht="15.75" thickBot="1">
      <c r="A113" s="915" t="s">
        <v>1547</v>
      </c>
      <c r="B113" s="915"/>
    </row>
    <row r="114" spans="1:2" ht="15.75" thickBot="1">
      <c r="A114" s="141" t="s">
        <v>1548</v>
      </c>
      <c r="B114" s="141" t="s">
        <v>1549</v>
      </c>
    </row>
    <row r="115" spans="1:2">
      <c r="A115" s="143" t="s">
        <v>1550</v>
      </c>
      <c r="B115" s="144" t="s">
        <v>1551</v>
      </c>
    </row>
    <row r="116" spans="1:2">
      <c r="A116" s="144" t="s">
        <v>1552</v>
      </c>
      <c r="B116" s="144" t="s">
        <v>1553</v>
      </c>
    </row>
    <row r="117" spans="1:2">
      <c r="A117" s="144" t="s">
        <v>1554</v>
      </c>
      <c r="B117" s="144" t="s">
        <v>1555</v>
      </c>
    </row>
    <row r="118" spans="1:2" ht="15.75" thickBot="1">
      <c r="A118" s="141" t="s">
        <v>1556</v>
      </c>
      <c r="B118" s="141" t="s">
        <v>1557</v>
      </c>
    </row>
    <row r="119" spans="1:2">
      <c r="A119" s="144" t="s">
        <v>1558</v>
      </c>
      <c r="B119" s="144" t="s">
        <v>1559</v>
      </c>
    </row>
    <row r="120" spans="1:2">
      <c r="A120" s="144" t="s">
        <v>1560</v>
      </c>
      <c r="B120" s="144" t="s">
        <v>1561</v>
      </c>
    </row>
    <row r="121" spans="1:2">
      <c r="A121" s="144" t="s">
        <v>1562</v>
      </c>
      <c r="B121" s="144" t="s">
        <v>1563</v>
      </c>
    </row>
    <row r="122" spans="1:2">
      <c r="A122" s="144" t="s">
        <v>1564</v>
      </c>
      <c r="B122" s="144" t="s">
        <v>1565</v>
      </c>
    </row>
    <row r="123" spans="1:2">
      <c r="A123" s="144" t="s">
        <v>1566</v>
      </c>
      <c r="B123" s="144" t="s">
        <v>1567</v>
      </c>
    </row>
    <row r="124" spans="1:2">
      <c r="A124" s="144" t="s">
        <v>1568</v>
      </c>
      <c r="B124" s="144" t="s">
        <v>1569</v>
      </c>
    </row>
    <row r="125" spans="1:2">
      <c r="A125" s="144" t="s">
        <v>1570</v>
      </c>
      <c r="B125" s="144" t="s">
        <v>1571</v>
      </c>
    </row>
    <row r="126" spans="1:2">
      <c r="A126" s="144" t="s">
        <v>1572</v>
      </c>
      <c r="B126" s="144" t="s">
        <v>1573</v>
      </c>
    </row>
    <row r="127" spans="1:2">
      <c r="A127" s="144" t="s">
        <v>1574</v>
      </c>
      <c r="B127" s="144" t="s">
        <v>1575</v>
      </c>
    </row>
    <row r="128" spans="1:2" ht="15.75" thickBot="1">
      <c r="A128" s="142" t="s">
        <v>1576</v>
      </c>
      <c r="B128" s="142" t="s">
        <v>1577</v>
      </c>
    </row>
    <row r="129" spans="1:2" ht="15.75" thickBot="1">
      <c r="A129" s="145" t="s">
        <v>1578</v>
      </c>
      <c r="B129" s="145" t="s">
        <v>1579</v>
      </c>
    </row>
    <row r="130" spans="1:2" ht="15.75" thickBot="1">
      <c r="A130" s="915" t="s">
        <v>1580</v>
      </c>
      <c r="B130" s="915"/>
    </row>
    <row r="131" spans="1:2" ht="15.75" thickBot="1">
      <c r="A131" s="141" t="s">
        <v>1581</v>
      </c>
      <c r="B131" s="141" t="s">
        <v>1582</v>
      </c>
    </row>
    <row r="132" spans="1:2">
      <c r="A132" s="143" t="s">
        <v>1583</v>
      </c>
      <c r="B132" s="144" t="s">
        <v>1584</v>
      </c>
    </row>
    <row r="133" spans="1:2">
      <c r="A133" s="144" t="s">
        <v>1585</v>
      </c>
      <c r="B133" s="144" t="s">
        <v>1586</v>
      </c>
    </row>
    <row r="134" spans="1:2" ht="15.75" thickBot="1">
      <c r="A134" s="144" t="s">
        <v>1587</v>
      </c>
      <c r="B134" s="145" t="s">
        <v>1588</v>
      </c>
    </row>
    <row r="135" spans="1:2" ht="15.75" thickBot="1">
      <c r="A135" s="142" t="s">
        <v>1589</v>
      </c>
      <c r="B135" s="141" t="s">
        <v>1590</v>
      </c>
    </row>
    <row r="136" spans="1:2">
      <c r="A136" s="143" t="s">
        <v>1591</v>
      </c>
      <c r="B136" s="144" t="s">
        <v>1592</v>
      </c>
    </row>
    <row r="137" spans="1:2" ht="15.75" thickBot="1">
      <c r="A137" s="144" t="s">
        <v>1593</v>
      </c>
      <c r="B137" s="144" t="s">
        <v>1594</v>
      </c>
    </row>
    <row r="138" spans="1:2" ht="15.75" thickBot="1">
      <c r="A138" s="915" t="s">
        <v>1595</v>
      </c>
      <c r="B138" s="915"/>
    </row>
    <row r="139" spans="1:2" ht="15.75" thickBot="1">
      <c r="A139" s="141" t="s">
        <v>1596</v>
      </c>
      <c r="B139" s="141" t="s">
        <v>1597</v>
      </c>
    </row>
    <row r="140" spans="1:2">
      <c r="A140" s="143" t="s">
        <v>1598</v>
      </c>
      <c r="B140" s="143" t="s">
        <v>1599</v>
      </c>
    </row>
    <row r="141" spans="1:2">
      <c r="A141" s="144" t="s">
        <v>1600</v>
      </c>
      <c r="B141" s="144" t="s">
        <v>1601</v>
      </c>
    </row>
    <row r="142" spans="1:2">
      <c r="A142" s="144" t="s">
        <v>1602</v>
      </c>
      <c r="B142" s="144" t="s">
        <v>1603</v>
      </c>
    </row>
    <row r="143" spans="1:2">
      <c r="A143" s="144" t="s">
        <v>1604</v>
      </c>
      <c r="B143" s="144" t="s">
        <v>1605</v>
      </c>
    </row>
    <row r="144" spans="1:2">
      <c r="A144" s="144" t="s">
        <v>1606</v>
      </c>
      <c r="B144" s="144" t="s">
        <v>1607</v>
      </c>
    </row>
    <row r="145" spans="1:2">
      <c r="A145" s="144" t="s">
        <v>1608</v>
      </c>
      <c r="B145" s="144" t="s">
        <v>1609</v>
      </c>
    </row>
    <row r="146" spans="1:2" ht="15.75" thickBot="1">
      <c r="A146" s="144" t="s">
        <v>1610</v>
      </c>
      <c r="B146" s="144" t="s">
        <v>1611</v>
      </c>
    </row>
    <row r="147" spans="1:2" ht="15.75" thickBot="1">
      <c r="A147" s="146"/>
      <c r="B147" s="146"/>
    </row>
    <row r="148" spans="1:2" ht="15.75" thickBot="1">
      <c r="A148" s="915" t="s">
        <v>1612</v>
      </c>
      <c r="B148" s="915"/>
    </row>
    <row r="149" spans="1:2">
      <c r="A149" s="917" t="s">
        <v>1613</v>
      </c>
      <c r="B149" s="147" t="s">
        <v>1614</v>
      </c>
    </row>
    <row r="150" spans="1:2" ht="15.75" thickBot="1">
      <c r="A150" s="918"/>
      <c r="B150" s="141"/>
    </row>
    <row r="151" spans="1:2">
      <c r="A151" s="143" t="s">
        <v>1615</v>
      </c>
      <c r="B151" s="144" t="s">
        <v>1616</v>
      </c>
    </row>
    <row r="152" spans="1:2">
      <c r="A152" s="144" t="s">
        <v>1617</v>
      </c>
      <c r="B152" s="144" t="s">
        <v>1618</v>
      </c>
    </row>
    <row r="153" spans="1:2" ht="15.75" thickBot="1">
      <c r="A153" s="144" t="s">
        <v>1619</v>
      </c>
      <c r="B153" s="144" t="s">
        <v>1620</v>
      </c>
    </row>
    <row r="154" spans="1:2" ht="15.75" thickBot="1">
      <c r="A154" s="142" t="s">
        <v>1621</v>
      </c>
      <c r="B154" s="142" t="s">
        <v>1622</v>
      </c>
    </row>
    <row r="155" spans="1:2" ht="15.75" thickBot="1">
      <c r="A155" s="143" t="s">
        <v>1623</v>
      </c>
      <c r="B155" s="144" t="s">
        <v>1624</v>
      </c>
    </row>
    <row r="156" spans="1:2" ht="15.75" thickBot="1">
      <c r="A156" s="915" t="s">
        <v>1625</v>
      </c>
      <c r="B156" s="915"/>
    </row>
    <row r="157" spans="1:2" ht="15.75" thickBot="1">
      <c r="A157" s="141" t="s">
        <v>1626</v>
      </c>
      <c r="B157" s="141" t="s">
        <v>1627</v>
      </c>
    </row>
    <row r="158" spans="1:2">
      <c r="A158" s="143" t="s">
        <v>1628</v>
      </c>
      <c r="B158" s="144" t="s">
        <v>1629</v>
      </c>
    </row>
    <row r="159" spans="1:2">
      <c r="A159" s="144" t="s">
        <v>1630</v>
      </c>
      <c r="B159" s="144" t="s">
        <v>1631</v>
      </c>
    </row>
    <row r="160" spans="1:2">
      <c r="A160" s="144" t="s">
        <v>1632</v>
      </c>
      <c r="B160" s="144" t="s">
        <v>1633</v>
      </c>
    </row>
    <row r="161" spans="1:2">
      <c r="A161" s="144" t="s">
        <v>1634</v>
      </c>
      <c r="B161" s="144" t="s">
        <v>1635</v>
      </c>
    </row>
    <row r="162" spans="1:2" ht="15.75" thickBot="1">
      <c r="A162" s="144" t="s">
        <v>1636</v>
      </c>
      <c r="B162" s="144" t="s">
        <v>1637</v>
      </c>
    </row>
    <row r="163" spans="1:2" ht="15.75" thickBot="1">
      <c r="A163" s="142" t="s">
        <v>1638</v>
      </c>
      <c r="B163" s="142" t="s">
        <v>1639</v>
      </c>
    </row>
    <row r="164" spans="1:2">
      <c r="A164" s="143" t="s">
        <v>1640</v>
      </c>
      <c r="B164" s="143" t="s">
        <v>1641</v>
      </c>
    </row>
    <row r="165" spans="1:2">
      <c r="A165" s="144" t="s">
        <v>1642</v>
      </c>
      <c r="B165" s="144" t="s">
        <v>1643</v>
      </c>
    </row>
    <row r="166" spans="1:2" ht="15.75" thickBot="1">
      <c r="A166" s="148" t="s">
        <v>1644</v>
      </c>
      <c r="B166" s="148" t="s">
        <v>1645</v>
      </c>
    </row>
    <row r="167" spans="1:2" ht="15.75" thickTop="1">
      <c r="A167" s="149" t="s">
        <v>1646</v>
      </c>
    </row>
  </sheetData>
  <mergeCells count="16">
    <mergeCell ref="A130:B130"/>
    <mergeCell ref="A156:B156"/>
    <mergeCell ref="A1:B1"/>
    <mergeCell ref="A148:B148"/>
    <mergeCell ref="A149:A150"/>
    <mergeCell ref="A138:B138"/>
    <mergeCell ref="A113:B113"/>
    <mergeCell ref="A103:B103"/>
    <mergeCell ref="A81:B81"/>
    <mergeCell ref="A63:B63"/>
    <mergeCell ref="A59:B59"/>
    <mergeCell ref="A40:B40"/>
    <mergeCell ref="A26:B26"/>
    <mergeCell ref="A16:B16"/>
    <mergeCell ref="A6:B6"/>
    <mergeCell ref="A2:B2"/>
  </mergeCells>
  <phoneticPr fontId="1" type="noConversion"/>
  <pageMargins left="0.7" right="0.7" top="0.75" bottom="0.75" header="0.3" footer="0.3"/>
  <pageSetup scale="94" orientation="portrait" r:id="rId1"/>
  <rowBreaks count="3" manualBreakCount="3">
    <brk id="39" max="16383" man="1"/>
    <brk id="80" max="16383" man="1"/>
    <brk id="12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D10"/>
  <sheetViews>
    <sheetView showGridLines="0" view="pageBreakPreview" zoomScale="85" zoomScaleNormal="85" zoomScaleSheetLayoutView="85" workbookViewId="0">
      <selection activeCell="D8" sqref="D8"/>
    </sheetView>
  </sheetViews>
  <sheetFormatPr baseColWidth="10" defaultColWidth="11.42578125" defaultRowHeight="15"/>
  <cols>
    <col min="1" max="1" width="2.140625" style="65" customWidth="1"/>
    <col min="2" max="2" width="21.7109375" style="65" customWidth="1"/>
    <col min="3" max="3" width="35.85546875" style="65" customWidth="1"/>
    <col min="4" max="4" width="41.42578125" style="65" customWidth="1"/>
    <col min="5" max="5" width="1.85546875" style="65" customWidth="1"/>
    <col min="6" max="6" width="11.42578125" style="65" customWidth="1"/>
    <col min="7" max="16384" width="11.42578125" style="65"/>
  </cols>
  <sheetData>
    <row r="1" spans="2:4" ht="10.5" customHeight="1">
      <c r="B1" s="920" t="s">
        <v>1647</v>
      </c>
      <c r="C1" s="920"/>
      <c r="D1" s="920"/>
    </row>
    <row r="2" spans="2:4" ht="19.5" customHeight="1">
      <c r="B2" s="920"/>
      <c r="C2" s="920"/>
      <c r="D2" s="920"/>
    </row>
    <row r="3" spans="2:4" ht="15.75" customHeight="1">
      <c r="B3" s="59" t="s">
        <v>1062</v>
      </c>
      <c r="C3" s="59" t="s">
        <v>1648</v>
      </c>
      <c r="D3" s="59" t="s">
        <v>67</v>
      </c>
    </row>
    <row r="4" spans="2:4" ht="57" customHeight="1">
      <c r="B4" s="60" t="s">
        <v>1649</v>
      </c>
      <c r="C4" s="66" t="s">
        <v>1650</v>
      </c>
      <c r="D4" s="67">
        <v>0.2</v>
      </c>
    </row>
    <row r="5" spans="2:4" ht="57" customHeight="1">
      <c r="B5" s="61" t="s">
        <v>1651</v>
      </c>
      <c r="C5" s="66" t="s">
        <v>1652</v>
      </c>
      <c r="D5" s="67">
        <v>0.4</v>
      </c>
    </row>
    <row r="6" spans="2:4" ht="57" customHeight="1">
      <c r="B6" s="62" t="s">
        <v>1653</v>
      </c>
      <c r="C6" s="66" t="s">
        <v>1654</v>
      </c>
      <c r="D6" s="67">
        <v>0.6</v>
      </c>
    </row>
    <row r="7" spans="2:4" ht="57" customHeight="1">
      <c r="B7" s="63" t="s">
        <v>1655</v>
      </c>
      <c r="C7" s="66" t="s">
        <v>1656</v>
      </c>
      <c r="D7" s="67">
        <v>0.8</v>
      </c>
    </row>
    <row r="8" spans="2:4" ht="57" customHeight="1">
      <c r="B8" s="64" t="s">
        <v>1657</v>
      </c>
      <c r="C8" s="66" t="s">
        <v>1658</v>
      </c>
      <c r="D8" s="67">
        <v>1</v>
      </c>
    </row>
    <row r="10" spans="2:4" ht="30" customHeight="1">
      <c r="B10" s="919" t="s">
        <v>1659</v>
      </c>
      <c r="C10" s="919"/>
      <c r="D10" s="919"/>
    </row>
  </sheetData>
  <mergeCells count="2">
    <mergeCell ref="B10:D10"/>
    <mergeCell ref="B1:D2"/>
  </mergeCells>
  <printOptions horizontalCentered="1"/>
  <pageMargins left="0.25" right="0.25"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D546"/>
  <sheetViews>
    <sheetView showGridLines="0" view="pageBreakPreview" zoomScale="85" zoomScaleNormal="85" zoomScaleSheetLayoutView="85" workbookViewId="0">
      <selection activeCell="B4" sqref="B4"/>
    </sheetView>
  </sheetViews>
  <sheetFormatPr baseColWidth="10" defaultColWidth="11.42578125" defaultRowHeight="15"/>
  <cols>
    <col min="1" max="1" width="1.5703125" style="8" customWidth="1"/>
    <col min="2" max="2" width="17" style="8" customWidth="1"/>
    <col min="3" max="3" width="50.85546875" style="8" customWidth="1"/>
    <col min="4" max="4" width="52.140625" style="8" customWidth="1"/>
    <col min="5" max="5" width="1.42578125" style="8" customWidth="1"/>
    <col min="6" max="6" width="13.140625" style="8" customWidth="1"/>
    <col min="7" max="10" width="11.42578125" style="8"/>
    <col min="11" max="11" width="11.42578125" style="8" customWidth="1"/>
    <col min="12" max="16384" width="11.42578125" style="8"/>
  </cols>
  <sheetData>
    <row r="1" spans="2:4">
      <c r="B1" s="920" t="s">
        <v>1660</v>
      </c>
      <c r="C1" s="920"/>
      <c r="D1" s="920"/>
    </row>
    <row r="2" spans="2:4">
      <c r="B2" s="920"/>
      <c r="C2" s="920"/>
      <c r="D2" s="920"/>
    </row>
    <row r="3" spans="2:4">
      <c r="B3" s="10" t="s">
        <v>1062</v>
      </c>
      <c r="C3" s="10" t="s">
        <v>1063</v>
      </c>
      <c r="D3" s="10" t="s">
        <v>1064</v>
      </c>
    </row>
    <row r="4" spans="2:4" ht="30">
      <c r="B4" s="13" t="s">
        <v>1661</v>
      </c>
      <c r="C4" s="31" t="s">
        <v>1662</v>
      </c>
      <c r="D4" s="55" t="s">
        <v>1663</v>
      </c>
    </row>
    <row r="5" spans="2:4" ht="75">
      <c r="B5" s="11" t="s">
        <v>1664</v>
      </c>
      <c r="C5" s="31" t="s">
        <v>1665</v>
      </c>
      <c r="D5" s="55" t="s">
        <v>1666</v>
      </c>
    </row>
    <row r="6" spans="2:4" ht="60">
      <c r="B6" s="14" t="s">
        <v>1667</v>
      </c>
      <c r="C6" s="31" t="s">
        <v>1668</v>
      </c>
      <c r="D6" s="55" t="s">
        <v>1669</v>
      </c>
    </row>
    <row r="7" spans="2:4" ht="75">
      <c r="B7" s="15" t="s">
        <v>1670</v>
      </c>
      <c r="C7" s="31" t="s">
        <v>1671</v>
      </c>
      <c r="D7" s="55" t="s">
        <v>1672</v>
      </c>
    </row>
    <row r="8" spans="2:4" ht="45">
      <c r="B8" s="16" t="s">
        <v>1673</v>
      </c>
      <c r="C8" s="31" t="s">
        <v>1674</v>
      </c>
      <c r="D8" s="55" t="s">
        <v>1675</v>
      </c>
    </row>
    <row r="10" spans="2:4" ht="53.45" customHeight="1">
      <c r="B10" s="921" t="s">
        <v>1676</v>
      </c>
      <c r="C10" s="921"/>
      <c r="D10" s="921"/>
    </row>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sheetData>
  <mergeCells count="2">
    <mergeCell ref="B10:D10"/>
    <mergeCell ref="B1:D2"/>
  </mergeCells>
  <dataValidations count="1">
    <dataValidation type="list" allowBlank="1" showInputMessage="1" showErrorMessage="1" sqref="G210" xr:uid="{00000000-0002-0000-0B00-000000000000}">
      <formula1>$F$210:$F$221</formula1>
    </dataValidation>
  </dataValidations>
  <printOptions horizontalCentered="1"/>
  <pageMargins left="0.70866141732283472" right="0.70866141732283472" top="0.74803149606299213" bottom="0.74803149606299213" header="0.31496062992125984" footer="0.31496062992125984"/>
  <pageSetup scale="7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22"/>
  <sheetViews>
    <sheetView view="pageBreakPreview" zoomScale="60" zoomScaleNormal="115" workbookViewId="0">
      <selection activeCell="A3" sqref="A3:A6"/>
    </sheetView>
  </sheetViews>
  <sheetFormatPr baseColWidth="10" defaultColWidth="10.85546875" defaultRowHeight="15"/>
  <cols>
    <col min="1" max="1" width="14.7109375" style="7" customWidth="1"/>
    <col min="2" max="2" width="12.85546875" style="7" bestFit="1" customWidth="1"/>
    <col min="3" max="4" width="35.28515625" style="7" customWidth="1"/>
    <col min="5" max="16384" width="10.85546875" style="7"/>
  </cols>
  <sheetData>
    <row r="1" spans="1:4" ht="15" customHeight="1">
      <c r="A1" s="930" t="s">
        <v>1677</v>
      </c>
      <c r="B1" s="931"/>
      <c r="C1" s="931"/>
      <c r="D1" s="931"/>
    </row>
    <row r="2" spans="1:4" ht="22.5">
      <c r="A2" s="41" t="s">
        <v>1256</v>
      </c>
      <c r="B2" s="42" t="s">
        <v>1678</v>
      </c>
      <c r="C2" s="41" t="s">
        <v>1679</v>
      </c>
      <c r="D2" s="41" t="s">
        <v>1680</v>
      </c>
    </row>
    <row r="3" spans="1:4" ht="30.95" customHeight="1">
      <c r="A3" s="932" t="s">
        <v>1681</v>
      </c>
      <c r="B3" s="933">
        <v>5</v>
      </c>
      <c r="C3" s="43" t="s">
        <v>1682</v>
      </c>
      <c r="D3" s="44" t="s">
        <v>1683</v>
      </c>
    </row>
    <row r="4" spans="1:4" ht="30.95" customHeight="1">
      <c r="A4" s="932"/>
      <c r="B4" s="933"/>
      <c r="C4" s="45" t="s">
        <v>1684</v>
      </c>
      <c r="D4" s="46" t="s">
        <v>1685</v>
      </c>
    </row>
    <row r="5" spans="1:4" ht="30.95" customHeight="1">
      <c r="A5" s="932"/>
      <c r="B5" s="933"/>
      <c r="C5" s="45" t="s">
        <v>1686</v>
      </c>
      <c r="D5" s="46" t="s">
        <v>1687</v>
      </c>
    </row>
    <row r="6" spans="1:4" ht="30.95" customHeight="1">
      <c r="A6" s="932"/>
      <c r="B6" s="933"/>
      <c r="C6" s="47"/>
      <c r="D6" s="46" t="s">
        <v>1688</v>
      </c>
    </row>
    <row r="7" spans="1:4" ht="30.95" customHeight="1">
      <c r="A7" s="934" t="s">
        <v>1689</v>
      </c>
      <c r="B7" s="927">
        <v>4</v>
      </c>
      <c r="C7" s="44" t="s">
        <v>1690</v>
      </c>
      <c r="D7" s="44" t="s">
        <v>1691</v>
      </c>
    </row>
    <row r="8" spans="1:4" ht="30.95" customHeight="1">
      <c r="A8" s="934"/>
      <c r="B8" s="928"/>
      <c r="C8" s="46" t="s">
        <v>1692</v>
      </c>
      <c r="D8" s="46" t="s">
        <v>1693</v>
      </c>
    </row>
    <row r="9" spans="1:4" ht="30.95" customHeight="1">
      <c r="A9" s="934"/>
      <c r="B9" s="928"/>
      <c r="C9" s="46" t="s">
        <v>1694</v>
      </c>
      <c r="D9" s="46" t="s">
        <v>1695</v>
      </c>
    </row>
    <row r="10" spans="1:4" ht="30.95" customHeight="1">
      <c r="A10" s="934"/>
      <c r="B10" s="929"/>
      <c r="C10" s="48"/>
      <c r="D10" s="46" t="s">
        <v>1696</v>
      </c>
    </row>
    <row r="11" spans="1:4" ht="30.95" customHeight="1">
      <c r="A11" s="935" t="s">
        <v>1136</v>
      </c>
      <c r="B11" s="927">
        <v>3</v>
      </c>
      <c r="C11" s="43" t="s">
        <v>1697</v>
      </c>
      <c r="D11" s="44" t="s">
        <v>1698</v>
      </c>
    </row>
    <row r="12" spans="1:4" ht="30.95" customHeight="1">
      <c r="A12" s="935"/>
      <c r="B12" s="928"/>
      <c r="C12" s="45" t="s">
        <v>1699</v>
      </c>
      <c r="D12" s="46" t="s">
        <v>1700</v>
      </c>
    </row>
    <row r="13" spans="1:4" ht="30.95" customHeight="1">
      <c r="A13" s="935"/>
      <c r="B13" s="928"/>
      <c r="C13" s="45" t="s">
        <v>1701</v>
      </c>
      <c r="D13" s="46" t="s">
        <v>1702</v>
      </c>
    </row>
    <row r="14" spans="1:4" ht="30.95" customHeight="1">
      <c r="A14" s="935"/>
      <c r="B14" s="929"/>
      <c r="C14" s="47"/>
      <c r="D14" s="46" t="s">
        <v>1703</v>
      </c>
    </row>
    <row r="15" spans="1:4" ht="30.95" customHeight="1">
      <c r="A15" s="925" t="s">
        <v>1704</v>
      </c>
      <c r="B15" s="922">
        <v>2</v>
      </c>
      <c r="C15" s="44" t="s">
        <v>1705</v>
      </c>
      <c r="D15" s="49" t="s">
        <v>1706</v>
      </c>
    </row>
    <row r="16" spans="1:4" ht="30.95" customHeight="1">
      <c r="A16" s="925"/>
      <c r="B16" s="923"/>
      <c r="C16" s="46" t="s">
        <v>1707</v>
      </c>
      <c r="D16" s="50" t="s">
        <v>1708</v>
      </c>
    </row>
    <row r="17" spans="1:4" ht="30.95" customHeight="1">
      <c r="A17" s="925"/>
      <c r="B17" s="923"/>
      <c r="C17" s="46" t="s">
        <v>1709</v>
      </c>
      <c r="D17" s="50" t="s">
        <v>1710</v>
      </c>
    </row>
    <row r="18" spans="1:4" ht="30.95" customHeight="1">
      <c r="A18" s="925"/>
      <c r="B18" s="924"/>
      <c r="C18" s="51"/>
      <c r="D18" s="50" t="s">
        <v>1711</v>
      </c>
    </row>
    <row r="19" spans="1:4" ht="30.95" customHeight="1">
      <c r="A19" s="926" t="s">
        <v>1712</v>
      </c>
      <c r="B19" s="927">
        <v>1</v>
      </c>
      <c r="C19" s="44" t="s">
        <v>1713</v>
      </c>
      <c r="D19" s="49" t="s">
        <v>1714</v>
      </c>
    </row>
    <row r="20" spans="1:4" ht="30.95" customHeight="1">
      <c r="A20" s="926"/>
      <c r="B20" s="928"/>
      <c r="C20" s="46" t="s">
        <v>1715</v>
      </c>
      <c r="D20" s="50" t="s">
        <v>1716</v>
      </c>
    </row>
    <row r="21" spans="1:4" ht="30.95" customHeight="1">
      <c r="A21" s="926"/>
      <c r="B21" s="928"/>
      <c r="C21" s="46" t="s">
        <v>1717</v>
      </c>
      <c r="D21" s="50" t="s">
        <v>1718</v>
      </c>
    </row>
    <row r="22" spans="1:4" ht="30.95" customHeight="1">
      <c r="A22" s="926"/>
      <c r="B22" s="929"/>
      <c r="C22" s="52"/>
      <c r="D22" s="53" t="s">
        <v>1719</v>
      </c>
    </row>
  </sheetData>
  <mergeCells count="11">
    <mergeCell ref="B15:B18"/>
    <mergeCell ref="A15:A18"/>
    <mergeCell ref="A19:A22"/>
    <mergeCell ref="B19:B22"/>
    <mergeCell ref="A1:D1"/>
    <mergeCell ref="A3:A6"/>
    <mergeCell ref="B3:B6"/>
    <mergeCell ref="B7:B10"/>
    <mergeCell ref="A7:A10"/>
    <mergeCell ref="A11:A14"/>
    <mergeCell ref="B11:B14"/>
  </mergeCells>
  <pageMargins left="0.7" right="0.7" top="0.75" bottom="0.75" header="0.3" footer="0.3"/>
  <pageSetup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E8"/>
  <sheetViews>
    <sheetView showGridLines="0" view="pageBreakPreview" zoomScale="85" zoomScaleNormal="85" zoomScaleSheetLayoutView="85" workbookViewId="0">
      <selection activeCell="D21" sqref="D21"/>
    </sheetView>
  </sheetViews>
  <sheetFormatPr baseColWidth="10" defaultColWidth="11.42578125" defaultRowHeight="15"/>
  <cols>
    <col min="1" max="1" width="2.140625" style="8" customWidth="1"/>
    <col min="2" max="2" width="9.28515625" style="8" customWidth="1"/>
    <col min="3" max="3" width="21.7109375" style="8" customWidth="1"/>
    <col min="4" max="4" width="35.85546875" style="8" customWidth="1"/>
    <col min="5" max="5" width="41.42578125" style="8" customWidth="1"/>
    <col min="6" max="6" width="1.85546875" style="8" customWidth="1"/>
    <col min="7" max="7" width="11.42578125" style="8" customWidth="1"/>
    <col min="8" max="16384" width="11.42578125" style="8"/>
  </cols>
  <sheetData>
    <row r="1" spans="2:5" ht="10.5" customHeight="1"/>
    <row r="2" spans="2:5" ht="19.5" customHeight="1">
      <c r="B2" s="920" t="s">
        <v>1720</v>
      </c>
      <c r="C2" s="920"/>
      <c r="D2" s="920"/>
      <c r="E2" s="920"/>
    </row>
    <row r="3" spans="2:5" ht="15.75" customHeight="1">
      <c r="B3" s="10" t="s">
        <v>1721</v>
      </c>
      <c r="C3" s="10" t="s">
        <v>1062</v>
      </c>
      <c r="D3" s="10" t="s">
        <v>1722</v>
      </c>
      <c r="E3" s="10" t="s">
        <v>1723</v>
      </c>
    </row>
    <row r="4" spans="2:5" ht="57" customHeight="1">
      <c r="B4" s="37">
        <v>5</v>
      </c>
      <c r="C4" s="16" t="s">
        <v>1166</v>
      </c>
      <c r="D4" s="12" t="s">
        <v>1724</v>
      </c>
      <c r="E4" s="12" t="s">
        <v>1725</v>
      </c>
    </row>
    <row r="5" spans="2:5" ht="57" customHeight="1">
      <c r="B5" s="37">
        <v>4</v>
      </c>
      <c r="C5" s="15" t="s">
        <v>1148</v>
      </c>
      <c r="D5" s="12" t="s">
        <v>1726</v>
      </c>
      <c r="E5" s="12" t="s">
        <v>1727</v>
      </c>
    </row>
    <row r="6" spans="2:5" ht="57" customHeight="1">
      <c r="B6" s="37">
        <v>3</v>
      </c>
      <c r="C6" s="14" t="s">
        <v>1130</v>
      </c>
      <c r="D6" s="12" t="s">
        <v>1728</v>
      </c>
      <c r="E6" s="12" t="s">
        <v>1729</v>
      </c>
    </row>
    <row r="7" spans="2:5" ht="57" customHeight="1">
      <c r="B7" s="37">
        <v>2</v>
      </c>
      <c r="C7" s="13" t="s">
        <v>1108</v>
      </c>
      <c r="D7" s="12" t="s">
        <v>1730</v>
      </c>
      <c r="E7" s="12" t="s">
        <v>1731</v>
      </c>
    </row>
    <row r="8" spans="2:5" ht="57" customHeight="1">
      <c r="B8" s="37">
        <v>1</v>
      </c>
      <c r="C8" s="11" t="s">
        <v>240</v>
      </c>
      <c r="D8" s="12" t="s">
        <v>1732</v>
      </c>
      <c r="E8" s="12" t="s">
        <v>1733</v>
      </c>
    </row>
  </sheetData>
  <mergeCells count="1">
    <mergeCell ref="B2:E2"/>
  </mergeCells>
  <printOptions horizontalCentered="1"/>
  <pageMargins left="0.25" right="0.25"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J16"/>
  <sheetViews>
    <sheetView view="pageBreakPreview" zoomScale="60" zoomScaleNormal="70" workbookViewId="0">
      <selection activeCell="E7" sqref="E7"/>
    </sheetView>
  </sheetViews>
  <sheetFormatPr baseColWidth="10" defaultColWidth="10.85546875" defaultRowHeight="27" customHeight="1"/>
  <cols>
    <col min="1" max="1" width="4.28515625" style="119" customWidth="1"/>
    <col min="2" max="2" width="14.42578125" style="119" customWidth="1"/>
    <col min="3" max="3" width="17.28515625" style="119" customWidth="1"/>
    <col min="4" max="4" width="14.42578125" style="119" customWidth="1"/>
    <col min="5" max="5" width="46.7109375" style="119" customWidth="1"/>
    <col min="6" max="1024" width="14.42578125" style="119" customWidth="1"/>
    <col min="1025" max="16384" width="10.85546875" style="130"/>
  </cols>
  <sheetData>
    <row r="1" spans="2:6" ht="24" customHeight="1">
      <c r="B1" s="937" t="s">
        <v>1734</v>
      </c>
      <c r="C1" s="937"/>
      <c r="D1" s="937"/>
      <c r="E1" s="937"/>
      <c r="F1" s="937"/>
    </row>
    <row r="2" spans="2:6" ht="15.75">
      <c r="B2" s="120"/>
      <c r="C2" s="120"/>
      <c r="D2" s="120"/>
      <c r="E2" s="120"/>
      <c r="F2" s="120"/>
    </row>
    <row r="3" spans="2:6" ht="15.95" customHeight="1">
      <c r="B3" s="938" t="s">
        <v>1735</v>
      </c>
      <c r="C3" s="938"/>
      <c r="D3" s="938"/>
      <c r="E3" s="121" t="s">
        <v>1736</v>
      </c>
      <c r="F3" s="121" t="s">
        <v>1737</v>
      </c>
    </row>
    <row r="4" spans="2:6" ht="31.5">
      <c r="B4" s="939" t="s">
        <v>1738</v>
      </c>
      <c r="C4" s="939" t="s">
        <v>1263</v>
      </c>
      <c r="D4" s="122" t="s">
        <v>193</v>
      </c>
      <c r="E4" s="123" t="s">
        <v>1739</v>
      </c>
      <c r="F4" s="124">
        <v>0.25</v>
      </c>
    </row>
    <row r="5" spans="2:6" ht="47.25">
      <c r="B5" s="939"/>
      <c r="C5" s="939"/>
      <c r="D5" s="125" t="s">
        <v>1111</v>
      </c>
      <c r="E5" s="126" t="s">
        <v>1740</v>
      </c>
      <c r="F5" s="127">
        <v>0.15</v>
      </c>
    </row>
    <row r="6" spans="2:6" ht="47.25">
      <c r="B6" s="939"/>
      <c r="C6" s="939"/>
      <c r="D6" s="125" t="s">
        <v>1132</v>
      </c>
      <c r="E6" s="126" t="s">
        <v>1741</v>
      </c>
      <c r="F6" s="127">
        <v>0.1</v>
      </c>
    </row>
    <row r="7" spans="2:6" ht="63">
      <c r="B7" s="939"/>
      <c r="C7" s="940" t="s">
        <v>175</v>
      </c>
      <c r="D7" s="125" t="s">
        <v>551</v>
      </c>
      <c r="E7" s="126" t="s">
        <v>1742</v>
      </c>
      <c r="F7" s="127">
        <v>0.25</v>
      </c>
    </row>
    <row r="8" spans="2:6" ht="31.5">
      <c r="B8" s="939"/>
      <c r="C8" s="940"/>
      <c r="D8" s="125" t="s">
        <v>194</v>
      </c>
      <c r="E8" s="126" t="s">
        <v>1743</v>
      </c>
      <c r="F8" s="127">
        <v>0.15</v>
      </c>
    </row>
    <row r="9" spans="2:6" ht="47.25">
      <c r="B9" s="941" t="s">
        <v>1744</v>
      </c>
      <c r="C9" s="940" t="s">
        <v>177</v>
      </c>
      <c r="D9" s="125" t="s">
        <v>195</v>
      </c>
      <c r="E9" s="126" t="s">
        <v>1745</v>
      </c>
      <c r="F9" s="128" t="s">
        <v>1746</v>
      </c>
    </row>
    <row r="10" spans="2:6" ht="63">
      <c r="B10" s="941"/>
      <c r="C10" s="940"/>
      <c r="D10" s="125" t="s">
        <v>1112</v>
      </c>
      <c r="E10" s="126" t="s">
        <v>1747</v>
      </c>
      <c r="F10" s="128" t="s">
        <v>1746</v>
      </c>
    </row>
    <row r="11" spans="2:6" ht="47.25">
      <c r="B11" s="941"/>
      <c r="C11" s="940" t="s">
        <v>178</v>
      </c>
      <c r="D11" s="125" t="s">
        <v>196</v>
      </c>
      <c r="E11" s="126" t="s">
        <v>1748</v>
      </c>
      <c r="F11" s="128" t="s">
        <v>1746</v>
      </c>
    </row>
    <row r="12" spans="2:6" ht="47.25">
      <c r="B12" s="941"/>
      <c r="C12" s="940"/>
      <c r="D12" s="125" t="s">
        <v>1113</v>
      </c>
      <c r="E12" s="126" t="s">
        <v>1749</v>
      </c>
      <c r="F12" s="128" t="s">
        <v>1746</v>
      </c>
    </row>
    <row r="13" spans="2:6" ht="31.5">
      <c r="B13" s="941"/>
      <c r="C13" s="940" t="s">
        <v>179</v>
      </c>
      <c r="D13" s="125" t="s">
        <v>1750</v>
      </c>
      <c r="E13" s="126" t="s">
        <v>1751</v>
      </c>
      <c r="F13" s="128" t="s">
        <v>1746</v>
      </c>
    </row>
    <row r="14" spans="2:6" ht="31.5">
      <c r="B14" s="941"/>
      <c r="C14" s="940"/>
      <c r="D14" s="125" t="s">
        <v>1752</v>
      </c>
      <c r="E14" s="126" t="s">
        <v>1753</v>
      </c>
      <c r="F14" s="128" t="s">
        <v>1746</v>
      </c>
    </row>
    <row r="15" spans="2:6" ht="49.5" customHeight="1">
      <c r="B15" s="936" t="s">
        <v>1754</v>
      </c>
      <c r="C15" s="936"/>
      <c r="D15" s="936"/>
      <c r="E15" s="936"/>
      <c r="F15" s="936"/>
    </row>
    <row r="16" spans="2:6" ht="27" customHeight="1">
      <c r="B16" s="129"/>
    </row>
  </sheetData>
  <mergeCells count="10">
    <mergeCell ref="B15:F15"/>
    <mergeCell ref="B1:F1"/>
    <mergeCell ref="B3:D3"/>
    <mergeCell ref="B4:B8"/>
    <mergeCell ref="C4:C6"/>
    <mergeCell ref="C7:C8"/>
    <mergeCell ref="B9:B14"/>
    <mergeCell ref="C9:C10"/>
    <mergeCell ref="C11:C12"/>
    <mergeCell ref="C13:C14"/>
  </mergeCells>
  <pageMargins left="0.70000000000000007" right="0.70000000000000007" top="1.1437007874015745" bottom="1.1437007874015745" header="0.74999999999999989" footer="0.74999999999999989"/>
  <pageSetup scale="74" fitToWidth="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1.85546875" style="17" customWidth="1"/>
    <col min="2" max="2" width="17.42578125" style="17" customWidth="1"/>
    <col min="3" max="7" width="16" style="17" customWidth="1"/>
    <col min="8" max="8" width="1.5703125" style="17" customWidth="1"/>
    <col min="9" max="9" width="2" style="17" customWidth="1"/>
    <col min="10" max="16384" width="11.42578125" style="17"/>
  </cols>
  <sheetData>
    <row r="1" spans="1:7" ht="9.75" customHeight="1"/>
    <row r="2" spans="1:7" ht="27" customHeight="1">
      <c r="B2" s="943" t="s">
        <v>1720</v>
      </c>
      <c r="C2" s="944" t="s">
        <v>1755</v>
      </c>
      <c r="D2" s="944"/>
      <c r="E2" s="944"/>
      <c r="F2" s="944"/>
      <c r="G2" s="944"/>
    </row>
    <row r="3" spans="1:7" ht="27" customHeight="1">
      <c r="B3" s="943"/>
      <c r="C3" s="88" t="s">
        <v>1756</v>
      </c>
      <c r="D3" s="88" t="s">
        <v>1757</v>
      </c>
      <c r="E3" s="88" t="s">
        <v>1758</v>
      </c>
      <c r="F3" s="88" t="s">
        <v>1759</v>
      </c>
      <c r="G3" s="88" t="s">
        <v>1760</v>
      </c>
    </row>
    <row r="4" spans="1:7" ht="31.5" customHeight="1">
      <c r="B4" s="942" t="s">
        <v>1761</v>
      </c>
      <c r="C4" s="89" t="s">
        <v>1762</v>
      </c>
      <c r="D4" s="90" t="s">
        <v>1763</v>
      </c>
      <c r="E4" s="91" t="s">
        <v>1764</v>
      </c>
      <c r="F4" s="92" t="s">
        <v>1765</v>
      </c>
      <c r="G4" s="93" t="s">
        <v>1766</v>
      </c>
    </row>
    <row r="5" spans="1:7" ht="31.5" customHeight="1">
      <c r="B5" s="942"/>
      <c r="C5" s="94" t="s">
        <v>1767</v>
      </c>
      <c r="D5" s="95" t="s">
        <v>1767</v>
      </c>
      <c r="E5" s="96" t="s">
        <v>1768</v>
      </c>
      <c r="F5" s="97" t="s">
        <v>1768</v>
      </c>
      <c r="G5" s="98" t="s">
        <v>1768</v>
      </c>
    </row>
    <row r="6" spans="1:7" ht="31.5" customHeight="1">
      <c r="B6" s="942" t="s">
        <v>1769</v>
      </c>
      <c r="C6" s="99" t="s">
        <v>1770</v>
      </c>
      <c r="D6" s="100" t="s">
        <v>1771</v>
      </c>
      <c r="E6" s="101" t="s">
        <v>1772</v>
      </c>
      <c r="F6" s="102" t="s">
        <v>1773</v>
      </c>
      <c r="G6" s="103" t="s">
        <v>1774</v>
      </c>
    </row>
    <row r="7" spans="1:7" ht="31.5" customHeight="1">
      <c r="B7" s="942"/>
      <c r="C7" s="99" t="s">
        <v>1775</v>
      </c>
      <c r="D7" s="100" t="s">
        <v>1767</v>
      </c>
      <c r="E7" s="101" t="s">
        <v>1767</v>
      </c>
      <c r="F7" s="102" t="s">
        <v>1768</v>
      </c>
      <c r="G7" s="103" t="s">
        <v>1768</v>
      </c>
    </row>
    <row r="8" spans="1:7" ht="31.5" customHeight="1">
      <c r="B8" s="942" t="s">
        <v>1776</v>
      </c>
      <c r="C8" s="104" t="s">
        <v>1777</v>
      </c>
      <c r="D8" s="105" t="s">
        <v>1778</v>
      </c>
      <c r="E8" s="106" t="s">
        <v>1779</v>
      </c>
      <c r="F8" s="92" t="s">
        <v>1772</v>
      </c>
      <c r="G8" s="93" t="s">
        <v>1764</v>
      </c>
    </row>
    <row r="9" spans="1:7" ht="31.5" customHeight="1">
      <c r="B9" s="942"/>
      <c r="C9" s="107" t="s">
        <v>1780</v>
      </c>
      <c r="D9" s="108" t="s">
        <v>1775</v>
      </c>
      <c r="E9" s="109" t="s">
        <v>1767</v>
      </c>
      <c r="F9" s="97" t="s">
        <v>1768</v>
      </c>
      <c r="G9" s="98" t="s">
        <v>1768</v>
      </c>
    </row>
    <row r="10" spans="1:7" ht="31.5" customHeight="1">
      <c r="B10" s="942" t="s">
        <v>1781</v>
      </c>
      <c r="C10" s="110" t="s">
        <v>1782</v>
      </c>
      <c r="D10" s="111" t="s">
        <v>1770</v>
      </c>
      <c r="E10" s="99" t="s">
        <v>1778</v>
      </c>
      <c r="F10" s="100" t="s">
        <v>1771</v>
      </c>
      <c r="G10" s="103" t="s">
        <v>1763</v>
      </c>
    </row>
    <row r="11" spans="1:7" ht="31.5" customHeight="1">
      <c r="B11" s="942"/>
      <c r="C11" s="110" t="s">
        <v>1780</v>
      </c>
      <c r="D11" s="111" t="s">
        <v>1780</v>
      </c>
      <c r="E11" s="99" t="s">
        <v>1775</v>
      </c>
      <c r="F11" s="100" t="s">
        <v>1767</v>
      </c>
      <c r="G11" s="103" t="s">
        <v>1768</v>
      </c>
    </row>
    <row r="12" spans="1:7" ht="31.5" customHeight="1">
      <c r="A12" s="17" t="s">
        <v>381</v>
      </c>
      <c r="B12" s="942" t="s">
        <v>1783</v>
      </c>
      <c r="C12" s="104" t="s">
        <v>1784</v>
      </c>
      <c r="D12" s="112" t="s">
        <v>1782</v>
      </c>
      <c r="E12" s="113" t="s">
        <v>1777</v>
      </c>
      <c r="F12" s="90" t="s">
        <v>1770</v>
      </c>
      <c r="G12" s="114" t="s">
        <v>1762</v>
      </c>
    </row>
    <row r="13" spans="1:7" ht="31.5" customHeight="1">
      <c r="B13" s="942"/>
      <c r="C13" s="107" t="s">
        <v>1780</v>
      </c>
      <c r="D13" s="115" t="s">
        <v>1780</v>
      </c>
      <c r="E13" s="116" t="s">
        <v>1775</v>
      </c>
      <c r="F13" s="95" t="s">
        <v>1767</v>
      </c>
      <c r="G13" s="117" t="s">
        <v>1767</v>
      </c>
    </row>
    <row r="14" spans="1:7" ht="8.25" customHeight="1"/>
  </sheetData>
  <mergeCells count="7">
    <mergeCell ref="B12:B13"/>
    <mergeCell ref="B2:B3"/>
    <mergeCell ref="C2:G2"/>
    <mergeCell ref="B4:B5"/>
    <mergeCell ref="B6:B7"/>
    <mergeCell ref="B8:B9"/>
    <mergeCell ref="B10:B11"/>
  </mergeCells>
  <printOptions horizontalCentered="1"/>
  <pageMargins left="0.25" right="0.25"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C11"/>
  <sheetViews>
    <sheetView showGridLines="0" view="pageBreakPreview" zoomScale="70" zoomScaleNormal="100" zoomScaleSheetLayoutView="70" workbookViewId="0">
      <selection activeCell="C5" sqref="C5"/>
    </sheetView>
  </sheetViews>
  <sheetFormatPr baseColWidth="10" defaultColWidth="11.42578125" defaultRowHeight="14.25"/>
  <cols>
    <col min="1" max="1" width="1.7109375" style="1" customWidth="1"/>
    <col min="2" max="2" width="27.42578125" style="1" customWidth="1"/>
    <col min="3" max="3" width="92.7109375" style="1" customWidth="1"/>
    <col min="4" max="4" width="1.5703125" style="1" customWidth="1"/>
    <col min="5" max="6" width="11.5703125" style="1" customWidth="1"/>
    <col min="7" max="16384" width="11.42578125" style="1"/>
  </cols>
  <sheetData>
    <row r="1" spans="2:3" ht="8.25" customHeight="1"/>
    <row r="2" spans="2:3" ht="15.75" customHeight="1">
      <c r="B2" s="945" t="s">
        <v>1785</v>
      </c>
      <c r="C2" s="945"/>
    </row>
    <row r="3" spans="2:3" ht="45.75" customHeight="1">
      <c r="B3" s="253" t="s">
        <v>1786</v>
      </c>
      <c r="C3" s="9" t="s">
        <v>1787</v>
      </c>
    </row>
    <row r="4" spans="2:3" ht="45.75" customHeight="1">
      <c r="B4" s="253" t="s">
        <v>1100</v>
      </c>
      <c r="C4" s="9" t="s">
        <v>1788</v>
      </c>
    </row>
    <row r="5" spans="2:3" ht="68.45" customHeight="1">
      <c r="B5" s="253" t="s">
        <v>239</v>
      </c>
      <c r="C5" s="9" t="s">
        <v>1789</v>
      </c>
    </row>
    <row r="6" spans="2:3" ht="45.75" customHeight="1">
      <c r="B6" s="253" t="s">
        <v>1790</v>
      </c>
      <c r="C6" s="9" t="s">
        <v>1791</v>
      </c>
    </row>
    <row r="7" spans="2:3" ht="45.75" customHeight="1">
      <c r="B7" s="253" t="s">
        <v>1160</v>
      </c>
      <c r="C7" s="9" t="s">
        <v>1792</v>
      </c>
    </row>
    <row r="8" spans="2:3" ht="45.75" customHeight="1">
      <c r="B8" s="253" t="s">
        <v>1793</v>
      </c>
      <c r="C8" s="9" t="s">
        <v>1794</v>
      </c>
    </row>
    <row r="9" spans="2:3" ht="45.75" customHeight="1">
      <c r="B9" s="253" t="s">
        <v>1795</v>
      </c>
      <c r="C9" s="9" t="s">
        <v>1796</v>
      </c>
    </row>
    <row r="10" spans="2:3" ht="45.75" customHeight="1">
      <c r="B10" s="253" t="s">
        <v>546</v>
      </c>
      <c r="C10" s="9" t="s">
        <v>1797</v>
      </c>
    </row>
    <row r="11" spans="2:3" ht="67.5">
      <c r="B11" s="253" t="s">
        <v>1050</v>
      </c>
      <c r="C11" s="9" t="s">
        <v>1798</v>
      </c>
    </row>
  </sheetData>
  <mergeCells count="1">
    <mergeCell ref="B2:C2"/>
  </mergeCells>
  <printOptions horizontalCentered="1"/>
  <pageMargins left="0.70866141732283472" right="0.70866141732283472" top="0.74803149606299213" bottom="0.74803149606299213" header="0.31496062992125984" footer="0.31496062992125984"/>
  <pageSetup scale="9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F27"/>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2.140625" style="8" customWidth="1"/>
    <col min="2" max="2" width="11.42578125" style="8"/>
    <col min="3" max="3" width="9.42578125" style="8" customWidth="1"/>
    <col min="4" max="4" width="36.42578125" style="8" customWidth="1"/>
    <col min="5" max="6" width="13.85546875" style="8" customWidth="1"/>
    <col min="7" max="7" width="1.85546875" style="2" customWidth="1"/>
    <col min="8" max="16384" width="11.42578125" style="2"/>
  </cols>
  <sheetData>
    <row r="1" spans="2:6" ht="8.25" customHeight="1" thickBot="1"/>
    <row r="2" spans="2:6" ht="18.75" customHeight="1" thickBot="1">
      <c r="B2" s="948" t="s">
        <v>1799</v>
      </c>
      <c r="C2" s="949"/>
      <c r="D2" s="949"/>
      <c r="E2" s="949"/>
      <c r="F2" s="950"/>
    </row>
    <row r="3" spans="2:6" ht="18.75" customHeight="1">
      <c r="B3" s="951" t="s">
        <v>1800</v>
      </c>
      <c r="C3" s="952"/>
      <c r="D3" s="772" t="s">
        <v>1801</v>
      </c>
      <c r="E3" s="772"/>
      <c r="F3" s="956"/>
    </row>
    <row r="4" spans="2:6" ht="18.75" customHeight="1">
      <c r="B4" s="953"/>
      <c r="C4" s="441"/>
      <c r="D4" s="457" t="s">
        <v>1802</v>
      </c>
      <c r="E4" s="457"/>
      <c r="F4" s="957"/>
    </row>
    <row r="5" spans="2:6" ht="18.75" customHeight="1">
      <c r="B5" s="953"/>
      <c r="C5" s="441"/>
      <c r="D5" s="457" t="s">
        <v>1803</v>
      </c>
      <c r="E5" s="457"/>
      <c r="F5" s="957"/>
    </row>
    <row r="6" spans="2:6" ht="18.75" customHeight="1">
      <c r="B6" s="953"/>
      <c r="C6" s="441"/>
      <c r="D6" s="457" t="s">
        <v>1804</v>
      </c>
      <c r="E6" s="457"/>
      <c r="F6" s="957"/>
    </row>
    <row r="7" spans="2:6" ht="18.75" customHeight="1">
      <c r="B7" s="953"/>
      <c r="C7" s="441"/>
      <c r="D7" s="457" t="s">
        <v>1805</v>
      </c>
      <c r="E7" s="457"/>
      <c r="F7" s="957"/>
    </row>
    <row r="8" spans="2:6" ht="18.75" customHeight="1">
      <c r="B8" s="953"/>
      <c r="C8" s="441"/>
      <c r="D8" s="457" t="s">
        <v>1806</v>
      </c>
      <c r="E8" s="457"/>
      <c r="F8" s="957"/>
    </row>
    <row r="9" spans="2:6" ht="18.75" customHeight="1">
      <c r="B9" s="953"/>
      <c r="C9" s="441"/>
      <c r="D9" s="457" t="s">
        <v>1807</v>
      </c>
      <c r="E9" s="457"/>
      <c r="F9" s="957"/>
    </row>
    <row r="10" spans="2:6" ht="18.75" customHeight="1" thickBot="1">
      <c r="B10" s="954"/>
      <c r="C10" s="955"/>
      <c r="D10" s="958" t="s">
        <v>1808</v>
      </c>
      <c r="E10" s="958"/>
      <c r="F10" s="959"/>
    </row>
    <row r="11" spans="2:6" ht="18.75" customHeight="1">
      <c r="B11" s="965" t="s">
        <v>1809</v>
      </c>
      <c r="C11" s="966"/>
      <c r="D11" s="971" t="s">
        <v>1810</v>
      </c>
      <c r="E11" s="971"/>
      <c r="F11" s="972"/>
    </row>
    <row r="12" spans="2:6" ht="18.75" customHeight="1">
      <c r="B12" s="967"/>
      <c r="C12" s="968"/>
      <c r="D12" s="946" t="s">
        <v>1811</v>
      </c>
      <c r="E12" s="946"/>
      <c r="F12" s="947"/>
    </row>
    <row r="13" spans="2:6" ht="18.75" customHeight="1">
      <c r="B13" s="967"/>
      <c r="C13" s="968"/>
      <c r="D13" s="946" t="s">
        <v>1812</v>
      </c>
      <c r="E13" s="946"/>
      <c r="F13" s="947"/>
    </row>
    <row r="14" spans="2:6" ht="18.75" customHeight="1">
      <c r="B14" s="967"/>
      <c r="C14" s="968"/>
      <c r="D14" s="946" t="s">
        <v>1813</v>
      </c>
      <c r="E14" s="946"/>
      <c r="F14" s="947"/>
    </row>
    <row r="15" spans="2:6" ht="18.75" customHeight="1">
      <c r="B15" s="967"/>
      <c r="C15" s="968"/>
      <c r="D15" s="946" t="s">
        <v>1814</v>
      </c>
      <c r="E15" s="946"/>
      <c r="F15" s="947"/>
    </row>
    <row r="16" spans="2:6" ht="18.75" customHeight="1">
      <c r="B16" s="967"/>
      <c r="C16" s="968"/>
      <c r="D16" s="946" t="s">
        <v>1815</v>
      </c>
      <c r="E16" s="946"/>
      <c r="F16" s="947"/>
    </row>
    <row r="17" spans="2:6" ht="18.75" customHeight="1">
      <c r="B17" s="967"/>
      <c r="C17" s="968"/>
      <c r="D17" s="946" t="s">
        <v>1816</v>
      </c>
      <c r="E17" s="946"/>
      <c r="F17" s="947"/>
    </row>
    <row r="18" spans="2:6" ht="18.75" customHeight="1">
      <c r="B18" s="967"/>
      <c r="C18" s="968"/>
      <c r="D18" s="946" t="s">
        <v>1817</v>
      </c>
      <c r="E18" s="946"/>
      <c r="F18" s="947"/>
    </row>
    <row r="19" spans="2:6" ht="18.75" customHeight="1">
      <c r="B19" s="967"/>
      <c r="C19" s="968"/>
      <c r="D19" s="946" t="s">
        <v>1818</v>
      </c>
      <c r="E19" s="946"/>
      <c r="F19" s="947"/>
    </row>
    <row r="20" spans="2:6" ht="18.75" customHeight="1">
      <c r="B20" s="967"/>
      <c r="C20" s="968"/>
      <c r="D20" s="946" t="s">
        <v>598</v>
      </c>
      <c r="E20" s="946"/>
      <c r="F20" s="947"/>
    </row>
    <row r="21" spans="2:6" ht="18.75" customHeight="1">
      <c r="B21" s="967"/>
      <c r="C21" s="968"/>
      <c r="D21" s="946" t="s">
        <v>1819</v>
      </c>
      <c r="E21" s="946"/>
      <c r="F21" s="947"/>
    </row>
    <row r="22" spans="2:6" ht="18.75" customHeight="1">
      <c r="B22" s="967"/>
      <c r="C22" s="968"/>
      <c r="D22" s="946" t="s">
        <v>1820</v>
      </c>
      <c r="E22" s="946"/>
      <c r="F22" s="947"/>
    </row>
    <row r="23" spans="2:6" ht="18.75" customHeight="1">
      <c r="B23" s="967"/>
      <c r="C23" s="968"/>
      <c r="D23" s="946" t="s">
        <v>1821</v>
      </c>
      <c r="E23" s="946"/>
      <c r="F23" s="947"/>
    </row>
    <row r="24" spans="2:6" ht="18.75" customHeight="1" thickBot="1">
      <c r="B24" s="969"/>
      <c r="C24" s="970"/>
      <c r="D24" s="960" t="s">
        <v>1822</v>
      </c>
      <c r="E24" s="960"/>
      <c r="F24" s="961"/>
    </row>
    <row r="25" spans="2:6" ht="18.75" customHeight="1">
      <c r="B25" s="962" t="s">
        <v>1823</v>
      </c>
      <c r="C25" s="459"/>
      <c r="D25" s="963" t="s">
        <v>1824</v>
      </c>
      <c r="E25" s="963"/>
      <c r="F25" s="964"/>
    </row>
    <row r="26" spans="2:6" ht="18.75" customHeight="1" thickBot="1">
      <c r="B26" s="954"/>
      <c r="C26" s="955"/>
      <c r="D26" s="958" t="s">
        <v>1825</v>
      </c>
      <c r="E26" s="958"/>
      <c r="F26" s="959"/>
    </row>
    <row r="27" spans="2:6" ht="7.5" customHeight="1"/>
  </sheetData>
  <mergeCells count="28">
    <mergeCell ref="D23:F23"/>
    <mergeCell ref="D24:F24"/>
    <mergeCell ref="B25:C26"/>
    <mergeCell ref="D25:F25"/>
    <mergeCell ref="D26:F26"/>
    <mergeCell ref="B11:C24"/>
    <mergeCell ref="D11:F11"/>
    <mergeCell ref="D12:F12"/>
    <mergeCell ref="D13:F13"/>
    <mergeCell ref="D14:F14"/>
    <mergeCell ref="D15:F15"/>
    <mergeCell ref="D16:F16"/>
    <mergeCell ref="D17:F17"/>
    <mergeCell ref="D18:F18"/>
    <mergeCell ref="D19:F19"/>
    <mergeCell ref="D20:F20"/>
    <mergeCell ref="D21:F21"/>
    <mergeCell ref="D22:F22"/>
    <mergeCell ref="B2:F2"/>
    <mergeCell ref="B3:C10"/>
    <mergeCell ref="D3:F3"/>
    <mergeCell ref="D4:F4"/>
    <mergeCell ref="D5:F5"/>
    <mergeCell ref="D6:F6"/>
    <mergeCell ref="D7:F7"/>
    <mergeCell ref="D8:F8"/>
    <mergeCell ref="D9:F9"/>
    <mergeCell ref="D10:F10"/>
  </mergeCells>
  <printOptions horizontalCentered="1"/>
  <pageMargins left="0.25" right="0.25"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11"/>
  <sheetViews>
    <sheetView showGridLines="0" view="pageBreakPreview" zoomScaleNormal="100" zoomScaleSheetLayoutView="100" workbookViewId="0">
      <selection activeCell="C8" sqref="C8"/>
    </sheetView>
  </sheetViews>
  <sheetFormatPr baseColWidth="10" defaultColWidth="11.42578125" defaultRowHeight="15"/>
  <cols>
    <col min="1" max="1" width="1.85546875" style="17" customWidth="1"/>
    <col min="2" max="2" width="17.42578125" style="17" customWidth="1"/>
    <col min="3" max="3" width="73.5703125" style="17" customWidth="1"/>
    <col min="4" max="4" width="1.5703125" style="3" customWidth="1"/>
    <col min="5" max="5" width="12.5703125" style="3" customWidth="1"/>
    <col min="6" max="16384" width="11.42578125" style="3"/>
  </cols>
  <sheetData>
    <row r="1" spans="2:3" ht="9.75" customHeight="1" thickBot="1"/>
    <row r="2" spans="2:3" ht="30.75" thickBot="1">
      <c r="B2" s="20" t="s">
        <v>1826</v>
      </c>
      <c r="C2" s="21" t="s">
        <v>1827</v>
      </c>
    </row>
    <row r="3" spans="2:3" ht="18" customHeight="1">
      <c r="B3" s="973" t="s">
        <v>1087</v>
      </c>
      <c r="C3" s="18" t="s">
        <v>1828</v>
      </c>
    </row>
    <row r="4" spans="2:3" ht="43.5" customHeight="1" thickBot="1">
      <c r="B4" s="974"/>
      <c r="C4" s="19" t="s">
        <v>1829</v>
      </c>
    </row>
    <row r="5" spans="2:3">
      <c r="B5" s="975" t="s">
        <v>1110</v>
      </c>
      <c r="C5" s="18" t="s">
        <v>198</v>
      </c>
    </row>
    <row r="6" spans="2:3" ht="58.5" customHeight="1" thickBot="1">
      <c r="B6" s="976"/>
      <c r="C6" s="19" t="s">
        <v>1830</v>
      </c>
    </row>
    <row r="7" spans="2:3">
      <c r="B7" s="977" t="s">
        <v>1131</v>
      </c>
      <c r="C7" s="18" t="s">
        <v>1831</v>
      </c>
    </row>
    <row r="8" spans="2:3" ht="57.75" customHeight="1" thickBot="1">
      <c r="B8" s="978"/>
      <c r="C8" s="19" t="s">
        <v>1832</v>
      </c>
    </row>
    <row r="9" spans="2:3">
      <c r="B9" s="979" t="s">
        <v>1149</v>
      </c>
      <c r="C9" s="18" t="s">
        <v>1115</v>
      </c>
    </row>
    <row r="10" spans="2:3" ht="38.25" customHeight="1" thickBot="1">
      <c r="B10" s="980"/>
      <c r="C10" s="19" t="s">
        <v>1833</v>
      </c>
    </row>
    <row r="11" spans="2:3" ht="8.25" customHeight="1"/>
  </sheetData>
  <mergeCells count="4">
    <mergeCell ref="B3:B4"/>
    <mergeCell ref="B5:B6"/>
    <mergeCell ref="B7:B8"/>
    <mergeCell ref="B9:B10"/>
  </mergeCells>
  <printOptions horizontalCentered="1"/>
  <pageMargins left="0.23622047244094491" right="0.23622047244094491" top="0.74803149606299213" bottom="0.74803149606299213" header="0.31496062992125984" footer="0.31496062992125984"/>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C00000"/>
  </sheetPr>
  <dimension ref="A1:CK683"/>
  <sheetViews>
    <sheetView showGridLines="0" tabSelected="1" view="pageBreakPreview" topLeftCell="BK1" zoomScale="70" zoomScaleNormal="70" zoomScaleSheetLayoutView="70" workbookViewId="0">
      <selection activeCell="BR202" sqref="BR202"/>
    </sheetView>
  </sheetViews>
  <sheetFormatPr baseColWidth="10" defaultColWidth="11.140625" defaultRowHeight="15.75"/>
  <cols>
    <col min="1" max="1" width="6.28515625" style="189" customWidth="1"/>
    <col min="2" max="2" width="9.7109375" style="200" customWidth="1"/>
    <col min="3" max="6" width="13.85546875" style="189" customWidth="1"/>
    <col min="7" max="7" width="7.85546875" style="189" customWidth="1"/>
    <col min="8" max="8" width="7.5703125" style="162" hidden="1" customWidth="1"/>
    <col min="9" max="9" width="39.5703125" style="255" customWidth="1"/>
    <col min="10" max="10" width="12.42578125" style="189" customWidth="1"/>
    <col min="11" max="11" width="33.85546875" style="189" customWidth="1"/>
    <col min="12" max="12" width="39" style="189" customWidth="1"/>
    <col min="13" max="13" width="43" style="189" customWidth="1"/>
    <col min="14" max="15" width="11.140625" style="189" customWidth="1"/>
    <col min="16" max="16" width="10.42578125" style="201" customWidth="1"/>
    <col min="17" max="21" width="9.85546875" style="189" customWidth="1"/>
    <col min="22" max="23" width="3.42578125" style="189" customWidth="1"/>
    <col min="24" max="24" width="8" style="189" customWidth="1"/>
    <col min="25" max="27" width="3.42578125" style="189" customWidth="1"/>
    <col min="28" max="28" width="3.7109375" style="202" customWidth="1"/>
    <col min="29" max="30" width="6.42578125" style="203" customWidth="1"/>
    <col min="31" max="31" width="4.140625" style="202" customWidth="1"/>
    <col min="32" max="32" width="4.7109375" style="202" customWidth="1"/>
    <col min="33" max="33" width="14.42578125" style="189" customWidth="1"/>
    <col min="34" max="34" width="12.42578125" style="189" customWidth="1"/>
    <col min="35" max="36" width="4.140625" style="161" customWidth="1"/>
    <col min="37" max="37" width="4.140625" style="189" customWidth="1"/>
    <col min="38" max="39" width="4.140625" style="161" customWidth="1"/>
    <col min="40" max="40" width="5.7109375" style="161" customWidth="1"/>
    <col min="41" max="41" width="4.140625" style="189" customWidth="1"/>
    <col min="42" max="45" width="3.42578125" style="189" customWidth="1"/>
    <col min="46" max="46" width="3.7109375" style="202" customWidth="1"/>
    <col min="47" max="48" width="6.42578125" style="161" customWidth="1"/>
    <col min="49" max="49" width="4.140625" style="189" customWidth="1"/>
    <col min="50" max="50" width="11.85546875" style="201" customWidth="1"/>
    <col min="51" max="51" width="39.85546875" style="204" customWidth="1"/>
    <col min="52" max="52" width="22.140625" style="201" customWidth="1"/>
    <col min="53" max="54" width="16.5703125" style="204" customWidth="1"/>
    <col min="55" max="56" width="16.5703125" style="307" customWidth="1"/>
    <col min="57" max="57" width="21.140625" style="201" customWidth="1"/>
    <col min="58" max="58" width="21.7109375" style="205" customWidth="1"/>
    <col min="59" max="59" width="28" style="204" customWidth="1"/>
    <col min="60" max="60" width="16.5703125" style="204" customWidth="1"/>
    <col min="61" max="61" width="24.5703125" style="161" customWidth="1"/>
    <col min="62" max="62" width="16.5703125" style="161" customWidth="1"/>
    <col min="63" max="63" width="16.5703125" style="303" customWidth="1"/>
    <col min="64" max="64" width="16.5703125" style="206" customWidth="1"/>
    <col min="65" max="65" width="28.140625" style="201" customWidth="1"/>
    <col min="66" max="66" width="19.85546875" style="204" customWidth="1"/>
    <col min="67" max="67" width="10.7109375" style="201" customWidth="1"/>
    <col min="68" max="68" width="12.42578125" style="201" customWidth="1"/>
    <col min="69" max="69" width="16.5703125" style="201" customWidth="1"/>
    <col min="70" max="70" width="32.42578125" style="412" customWidth="1"/>
    <col min="71" max="71" width="27.7109375" style="412" customWidth="1"/>
    <col min="72" max="72" width="22.42578125" style="412" customWidth="1"/>
    <col min="73" max="73" width="58.7109375" style="412" customWidth="1"/>
    <col min="74" max="74" width="93.5703125" style="189" customWidth="1"/>
    <col min="75" max="16384" width="11.140625" style="189"/>
  </cols>
  <sheetData>
    <row r="1" spans="1:89" s="161" customFormat="1" ht="118.5" customHeight="1" thickBot="1">
      <c r="B1" s="214"/>
      <c r="H1" s="213"/>
      <c r="O1" s="215"/>
      <c r="AB1" s="203"/>
      <c r="AC1" s="203"/>
      <c r="AD1" s="203"/>
      <c r="AE1" s="203"/>
      <c r="AF1" s="203"/>
      <c r="AS1" s="203"/>
      <c r="AY1" s="206"/>
      <c r="AZ1" s="215"/>
      <c r="BC1" s="303"/>
      <c r="BD1" s="303"/>
      <c r="BE1" s="216"/>
      <c r="BF1" s="215"/>
      <c r="BK1" s="303"/>
      <c r="BR1" s="487"/>
      <c r="BS1" s="488"/>
      <c r="BT1" s="488"/>
      <c r="BU1" s="489"/>
    </row>
    <row r="2" spans="1:89" s="213" customFormat="1" ht="17.25" customHeight="1" thickBot="1">
      <c r="A2" s="693" t="s">
        <v>148</v>
      </c>
      <c r="B2" s="693"/>
      <c r="C2" s="693"/>
      <c r="D2" s="693"/>
      <c r="E2" s="693"/>
      <c r="F2" s="693"/>
      <c r="G2" s="693"/>
      <c r="H2" s="693"/>
      <c r="I2" s="693"/>
      <c r="J2" s="693"/>
      <c r="K2" s="693"/>
      <c r="L2" s="693"/>
      <c r="M2" s="693"/>
      <c r="N2" s="693"/>
      <c r="O2" s="693"/>
      <c r="P2" s="694"/>
      <c r="Q2" s="725" t="s">
        <v>149</v>
      </c>
      <c r="R2" s="725"/>
      <c r="S2" s="725"/>
      <c r="T2" s="725"/>
      <c r="U2" s="725"/>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c r="AT2" s="726"/>
      <c r="AU2" s="726"/>
      <c r="AV2" s="726"/>
      <c r="AW2" s="726"/>
      <c r="AX2" s="726"/>
      <c r="AY2" s="726"/>
      <c r="AZ2" s="715"/>
      <c r="BA2" s="716"/>
      <c r="BB2" s="716"/>
      <c r="BC2" s="716"/>
      <c r="BD2" s="716"/>
      <c r="BE2" s="716"/>
      <c r="BF2" s="716"/>
      <c r="BG2" s="716"/>
      <c r="BH2" s="716"/>
      <c r="BI2" s="716"/>
      <c r="BJ2" s="716"/>
      <c r="BK2" s="716"/>
      <c r="BL2" s="716"/>
      <c r="BM2" s="716"/>
      <c r="BN2" s="716"/>
      <c r="BO2" s="716"/>
      <c r="BP2" s="716"/>
      <c r="BQ2" s="716"/>
      <c r="BR2" s="484"/>
      <c r="BS2" s="485"/>
      <c r="BT2" s="485"/>
      <c r="BU2" s="486"/>
    </row>
    <row r="3" spans="1:89" s="161" customFormat="1" ht="14.25" customHeight="1" thickBot="1">
      <c r="A3" s="686" t="s">
        <v>150</v>
      </c>
      <c r="B3" s="686"/>
      <c r="C3" s="158">
        <v>2</v>
      </c>
      <c r="D3" s="711" t="s">
        <v>151</v>
      </c>
      <c r="E3" s="712"/>
      <c r="F3" s="712"/>
      <c r="G3" s="712"/>
      <c r="H3" s="713"/>
      <c r="I3" s="261">
        <v>44683</v>
      </c>
      <c r="J3" s="159"/>
      <c r="K3" s="159"/>
      <c r="L3" s="159"/>
      <c r="M3" s="159"/>
      <c r="N3" s="159"/>
      <c r="O3" s="159"/>
      <c r="P3" s="159"/>
      <c r="Q3" s="159"/>
      <c r="R3" s="159"/>
      <c r="S3" s="159"/>
      <c r="T3" s="159"/>
      <c r="U3" s="159"/>
      <c r="V3" s="159"/>
      <c r="W3" s="159"/>
      <c r="X3" s="159"/>
      <c r="Y3" s="159"/>
      <c r="Z3" s="159"/>
      <c r="AA3" s="159"/>
      <c r="AB3" s="160"/>
      <c r="AC3" s="160"/>
      <c r="AD3" s="160"/>
      <c r="AE3" s="160"/>
      <c r="AF3" s="160"/>
      <c r="AG3" s="159"/>
      <c r="AH3" s="159"/>
      <c r="AI3" s="159"/>
      <c r="AJ3" s="159"/>
      <c r="AK3" s="159"/>
      <c r="AL3" s="159"/>
      <c r="AM3" s="159"/>
      <c r="AN3" s="159"/>
      <c r="AO3" s="159"/>
      <c r="AP3" s="159"/>
      <c r="AQ3" s="159"/>
      <c r="AR3" s="159"/>
      <c r="AS3" s="160"/>
      <c r="AT3" s="159"/>
      <c r="AU3" s="159"/>
      <c r="AV3" s="159"/>
      <c r="AW3" s="159"/>
      <c r="AX3" s="159"/>
      <c r="AY3" s="308"/>
      <c r="AZ3" s="159"/>
      <c r="BA3" s="159"/>
      <c r="BB3" s="159"/>
      <c r="BC3" s="304"/>
      <c r="BD3" s="304"/>
      <c r="BE3" s="159"/>
      <c r="BF3" s="159"/>
      <c r="BG3" s="159"/>
      <c r="BH3" s="159"/>
      <c r="BI3" s="159"/>
      <c r="BJ3" s="159"/>
      <c r="BK3" s="304"/>
      <c r="BL3" s="159"/>
      <c r="BM3" s="159"/>
      <c r="BR3" s="492"/>
      <c r="BS3" s="490"/>
      <c r="BT3" s="490"/>
      <c r="BU3" s="491"/>
    </row>
    <row r="4" spans="1:89" s="162" customFormat="1" ht="14.45" customHeight="1" thickBot="1">
      <c r="A4" s="695" t="s">
        <v>152</v>
      </c>
      <c r="B4" s="696"/>
      <c r="C4" s="696"/>
      <c r="D4" s="696"/>
      <c r="E4" s="696"/>
      <c r="F4" s="696"/>
      <c r="G4" s="696"/>
      <c r="H4" s="696"/>
      <c r="I4" s="696"/>
      <c r="J4" s="696"/>
      <c r="K4" s="696"/>
      <c r="L4" s="696"/>
      <c r="M4" s="696"/>
      <c r="N4" s="696"/>
      <c r="O4" s="696"/>
      <c r="P4" s="696"/>
      <c r="Q4" s="696"/>
      <c r="R4" s="696"/>
      <c r="S4" s="696"/>
      <c r="T4" s="696"/>
      <c r="U4" s="697"/>
      <c r="V4" s="598" t="s">
        <v>153</v>
      </c>
      <c r="W4" s="599"/>
      <c r="X4" s="599"/>
      <c r="Y4" s="599"/>
      <c r="Z4" s="599"/>
      <c r="AA4" s="599"/>
      <c r="AB4" s="599"/>
      <c r="AC4" s="599"/>
      <c r="AD4" s="599"/>
      <c r="AE4" s="599"/>
      <c r="AF4" s="599"/>
      <c r="AG4" s="599"/>
      <c r="AH4" s="599"/>
      <c r="AI4" s="599"/>
      <c r="AJ4" s="599"/>
      <c r="AK4" s="599"/>
      <c r="AL4" s="599"/>
      <c r="AM4" s="599"/>
      <c r="AN4" s="599"/>
      <c r="AO4" s="599"/>
      <c r="AP4" s="599"/>
      <c r="AQ4" s="599"/>
      <c r="AR4" s="599"/>
      <c r="AS4" s="599"/>
      <c r="AT4" s="599"/>
      <c r="AU4" s="599"/>
      <c r="AV4" s="599"/>
      <c r="AW4" s="599"/>
      <c r="AX4" s="600"/>
      <c r="AY4" s="722" t="s">
        <v>102</v>
      </c>
      <c r="AZ4" s="723"/>
      <c r="BA4" s="723"/>
      <c r="BB4" s="723"/>
      <c r="BC4" s="723"/>
      <c r="BD4" s="723"/>
      <c r="BE4" s="723"/>
      <c r="BF4" s="723"/>
      <c r="BG4" s="724"/>
      <c r="BH4" s="590" t="s">
        <v>125</v>
      </c>
      <c r="BI4" s="591"/>
      <c r="BJ4" s="591"/>
      <c r="BK4" s="591"/>
      <c r="BL4" s="591"/>
      <c r="BM4" s="591"/>
      <c r="BN4" s="591"/>
      <c r="BO4" s="591"/>
      <c r="BP4" s="591"/>
      <c r="BQ4" s="591"/>
      <c r="BR4" s="410"/>
      <c r="BS4" s="490"/>
      <c r="BT4" s="490"/>
      <c r="BU4" s="491"/>
    </row>
    <row r="5" spans="1:89" s="162" customFormat="1" ht="30.95" customHeight="1" thickBot="1">
      <c r="A5" s="683" t="s">
        <v>154</v>
      </c>
      <c r="B5" s="640" t="s">
        <v>13</v>
      </c>
      <c r="C5" s="654" t="s">
        <v>15</v>
      </c>
      <c r="D5" s="645" t="s">
        <v>155</v>
      </c>
      <c r="E5" s="645" t="s">
        <v>19</v>
      </c>
      <c r="F5" s="654" t="s">
        <v>21</v>
      </c>
      <c r="G5" s="651" t="s">
        <v>23</v>
      </c>
      <c r="H5" s="651" t="s">
        <v>23</v>
      </c>
      <c r="I5" s="648" t="s">
        <v>25</v>
      </c>
      <c r="J5" s="645" t="s">
        <v>156</v>
      </c>
      <c r="K5" s="645" t="s">
        <v>157</v>
      </c>
      <c r="L5" s="645" t="s">
        <v>158</v>
      </c>
      <c r="M5" s="654" t="s">
        <v>159</v>
      </c>
      <c r="N5" s="654" t="s">
        <v>35</v>
      </c>
      <c r="O5" s="654" t="s">
        <v>37</v>
      </c>
      <c r="P5" s="673" t="s">
        <v>160</v>
      </c>
      <c r="Q5" s="657" t="s">
        <v>161</v>
      </c>
      <c r="R5" s="658"/>
      <c r="S5" s="658"/>
      <c r="T5" s="658"/>
      <c r="U5" s="659"/>
      <c r="V5" s="603" t="s">
        <v>51</v>
      </c>
      <c r="W5" s="604"/>
      <c r="X5" s="604"/>
      <c r="Y5" s="604"/>
      <c r="Z5" s="604"/>
      <c r="AA5" s="604"/>
      <c r="AB5" s="604"/>
      <c r="AC5" s="604"/>
      <c r="AD5" s="604"/>
      <c r="AE5" s="604"/>
      <c r="AF5" s="604"/>
      <c r="AG5" s="604"/>
      <c r="AH5" s="604"/>
      <c r="AI5" s="604"/>
      <c r="AJ5" s="604"/>
      <c r="AK5" s="604"/>
      <c r="AL5" s="604"/>
      <c r="AM5" s="604"/>
      <c r="AN5" s="604"/>
      <c r="AO5" s="604"/>
      <c r="AP5" s="604"/>
      <c r="AQ5" s="604"/>
      <c r="AR5" s="604"/>
      <c r="AS5" s="604"/>
      <c r="AT5" s="604"/>
      <c r="AU5" s="604"/>
      <c r="AV5" s="604"/>
      <c r="AW5" s="605"/>
      <c r="AX5" s="601" t="s">
        <v>162</v>
      </c>
      <c r="AY5" s="624" t="s">
        <v>103</v>
      </c>
      <c r="AZ5" s="625"/>
      <c r="BA5" s="625"/>
      <c r="BB5" s="625"/>
      <c r="BC5" s="625"/>
      <c r="BD5" s="625"/>
      <c r="BE5" s="625"/>
      <c r="BF5" s="625"/>
      <c r="BG5" s="622" t="s">
        <v>163</v>
      </c>
      <c r="BH5" s="630" t="s">
        <v>164</v>
      </c>
      <c r="BI5" s="595" t="s">
        <v>128</v>
      </c>
      <c r="BJ5" s="592" t="s">
        <v>130</v>
      </c>
      <c r="BK5" s="593"/>
      <c r="BL5" s="597" t="s">
        <v>135</v>
      </c>
      <c r="BM5" s="596" t="s">
        <v>165</v>
      </c>
      <c r="BN5" s="597" t="s">
        <v>139</v>
      </c>
      <c r="BO5" s="594" t="s">
        <v>141</v>
      </c>
      <c r="BP5" s="721"/>
      <c r="BQ5" s="721"/>
      <c r="BR5" s="476" t="s">
        <v>1920</v>
      </c>
      <c r="BS5" s="477"/>
      <c r="BT5" s="477"/>
      <c r="BU5" s="478"/>
    </row>
    <row r="6" spans="1:89" s="162" customFormat="1" ht="14.45" customHeight="1">
      <c r="A6" s="684"/>
      <c r="B6" s="641"/>
      <c r="C6" s="626"/>
      <c r="D6" s="646"/>
      <c r="E6" s="646"/>
      <c r="F6" s="627"/>
      <c r="G6" s="652"/>
      <c r="H6" s="652"/>
      <c r="I6" s="649"/>
      <c r="J6" s="646"/>
      <c r="K6" s="646"/>
      <c r="L6" s="646"/>
      <c r="M6" s="626"/>
      <c r="N6" s="626"/>
      <c r="O6" s="626"/>
      <c r="P6" s="674"/>
      <c r="Q6" s="660" t="s">
        <v>166</v>
      </c>
      <c r="R6" s="662" t="s">
        <v>44</v>
      </c>
      <c r="S6" s="662" t="s">
        <v>167</v>
      </c>
      <c r="T6" s="662" t="s">
        <v>48</v>
      </c>
      <c r="U6" s="671" t="s">
        <v>168</v>
      </c>
      <c r="V6" s="636" t="s">
        <v>169</v>
      </c>
      <c r="W6" s="637"/>
      <c r="X6" s="637"/>
      <c r="Y6" s="637"/>
      <c r="Z6" s="637"/>
      <c r="AA6" s="637"/>
      <c r="AB6" s="638"/>
      <c r="AC6" s="612" t="s">
        <v>66</v>
      </c>
      <c r="AD6" s="613"/>
      <c r="AE6" s="614"/>
      <c r="AF6" s="665" t="s">
        <v>73</v>
      </c>
      <c r="AG6" s="666"/>
      <c r="AH6" s="666"/>
      <c r="AI6" s="666"/>
      <c r="AJ6" s="666"/>
      <c r="AK6" s="666"/>
      <c r="AL6" s="666"/>
      <c r="AM6" s="666"/>
      <c r="AN6" s="667"/>
      <c r="AO6" s="603" t="s">
        <v>86</v>
      </c>
      <c r="AP6" s="604"/>
      <c r="AQ6" s="604"/>
      <c r="AR6" s="604"/>
      <c r="AS6" s="604"/>
      <c r="AT6" s="605"/>
      <c r="AU6" s="612" t="s">
        <v>66</v>
      </c>
      <c r="AV6" s="613"/>
      <c r="AW6" s="614"/>
      <c r="AX6" s="602"/>
      <c r="AY6" s="628" t="s">
        <v>104</v>
      </c>
      <c r="AZ6" s="629"/>
      <c r="BA6" s="629"/>
      <c r="BB6" s="626" t="s">
        <v>111</v>
      </c>
      <c r="BC6" s="626"/>
      <c r="BD6" s="626"/>
      <c r="BE6" s="627" t="s">
        <v>118</v>
      </c>
      <c r="BF6" s="627"/>
      <c r="BG6" s="622"/>
      <c r="BH6" s="631"/>
      <c r="BI6" s="720"/>
      <c r="BJ6" s="592"/>
      <c r="BK6" s="593"/>
      <c r="BL6" s="719"/>
      <c r="BM6" s="596"/>
      <c r="BN6" s="719"/>
      <c r="BO6" s="596" t="s">
        <v>142</v>
      </c>
      <c r="BP6" s="596" t="s">
        <v>144</v>
      </c>
      <c r="BQ6" s="592" t="s">
        <v>146</v>
      </c>
      <c r="BR6" s="479" t="s">
        <v>128</v>
      </c>
      <c r="BS6" s="480" t="s">
        <v>135</v>
      </c>
      <c r="BT6" s="480" t="s">
        <v>139</v>
      </c>
      <c r="BU6" s="482" t="s">
        <v>165</v>
      </c>
    </row>
    <row r="7" spans="1:89" s="162" customFormat="1" ht="14.45" customHeight="1">
      <c r="A7" s="684"/>
      <c r="B7" s="641"/>
      <c r="C7" s="626"/>
      <c r="D7" s="646"/>
      <c r="E7" s="646"/>
      <c r="F7" s="627"/>
      <c r="G7" s="652"/>
      <c r="H7" s="652"/>
      <c r="I7" s="649"/>
      <c r="J7" s="646"/>
      <c r="K7" s="646"/>
      <c r="L7" s="646"/>
      <c r="M7" s="626"/>
      <c r="N7" s="626"/>
      <c r="O7" s="626"/>
      <c r="P7" s="674"/>
      <c r="Q7" s="660"/>
      <c r="R7" s="662"/>
      <c r="S7" s="662"/>
      <c r="T7" s="662"/>
      <c r="U7" s="671"/>
      <c r="V7" s="628"/>
      <c r="W7" s="629"/>
      <c r="X7" s="629"/>
      <c r="Y7" s="629"/>
      <c r="Z7" s="629"/>
      <c r="AA7" s="629"/>
      <c r="AB7" s="639"/>
      <c r="AC7" s="615"/>
      <c r="AD7" s="616"/>
      <c r="AE7" s="617"/>
      <c r="AF7" s="664" t="s">
        <v>74</v>
      </c>
      <c r="AG7" s="626"/>
      <c r="AH7" s="668" t="s">
        <v>79</v>
      </c>
      <c r="AI7" s="643" t="s">
        <v>81</v>
      </c>
      <c r="AJ7" s="643"/>
      <c r="AK7" s="643"/>
      <c r="AL7" s="643"/>
      <c r="AM7" s="643"/>
      <c r="AN7" s="644"/>
      <c r="AO7" s="606"/>
      <c r="AP7" s="607"/>
      <c r="AQ7" s="607"/>
      <c r="AR7" s="607"/>
      <c r="AS7" s="607"/>
      <c r="AT7" s="608"/>
      <c r="AU7" s="615"/>
      <c r="AV7" s="616"/>
      <c r="AW7" s="617"/>
      <c r="AX7" s="602"/>
      <c r="AY7" s="628"/>
      <c r="AZ7" s="629"/>
      <c r="BA7" s="629"/>
      <c r="BB7" s="626"/>
      <c r="BC7" s="626"/>
      <c r="BD7" s="626"/>
      <c r="BE7" s="627"/>
      <c r="BF7" s="627"/>
      <c r="BG7" s="622"/>
      <c r="BH7" s="631"/>
      <c r="BI7" s="720"/>
      <c r="BJ7" s="592"/>
      <c r="BK7" s="593"/>
      <c r="BL7" s="719"/>
      <c r="BM7" s="596"/>
      <c r="BN7" s="719"/>
      <c r="BO7" s="596"/>
      <c r="BP7" s="596"/>
      <c r="BQ7" s="592"/>
      <c r="BR7" s="479"/>
      <c r="BS7" s="481"/>
      <c r="BT7" s="481"/>
      <c r="BU7" s="483"/>
    </row>
    <row r="8" spans="1:89" s="162" customFormat="1" ht="25.5" customHeight="1">
      <c r="A8" s="684"/>
      <c r="B8" s="641"/>
      <c r="C8" s="626"/>
      <c r="D8" s="646"/>
      <c r="E8" s="646"/>
      <c r="F8" s="627"/>
      <c r="G8" s="652"/>
      <c r="H8" s="652"/>
      <c r="I8" s="649"/>
      <c r="J8" s="646"/>
      <c r="K8" s="646"/>
      <c r="L8" s="646"/>
      <c r="M8" s="626"/>
      <c r="N8" s="626"/>
      <c r="O8" s="626"/>
      <c r="P8" s="674"/>
      <c r="Q8" s="660"/>
      <c r="R8" s="662"/>
      <c r="S8" s="662"/>
      <c r="T8" s="662"/>
      <c r="U8" s="671"/>
      <c r="V8" s="628"/>
      <c r="W8" s="629"/>
      <c r="X8" s="629"/>
      <c r="Y8" s="629"/>
      <c r="Z8" s="629"/>
      <c r="AA8" s="629"/>
      <c r="AB8" s="639"/>
      <c r="AC8" s="618"/>
      <c r="AD8" s="619"/>
      <c r="AE8" s="620"/>
      <c r="AF8" s="664"/>
      <c r="AG8" s="626"/>
      <c r="AH8" s="669"/>
      <c r="AI8" s="643" t="s">
        <v>82</v>
      </c>
      <c r="AJ8" s="643"/>
      <c r="AK8" s="643"/>
      <c r="AL8" s="643" t="s">
        <v>84</v>
      </c>
      <c r="AM8" s="643"/>
      <c r="AN8" s="644"/>
      <c r="AO8" s="609"/>
      <c r="AP8" s="610"/>
      <c r="AQ8" s="610"/>
      <c r="AR8" s="610"/>
      <c r="AS8" s="610"/>
      <c r="AT8" s="611"/>
      <c r="AU8" s="618"/>
      <c r="AV8" s="619"/>
      <c r="AW8" s="620"/>
      <c r="AX8" s="602"/>
      <c r="AY8" s="628"/>
      <c r="AZ8" s="629"/>
      <c r="BA8" s="629"/>
      <c r="BB8" s="626"/>
      <c r="BC8" s="626"/>
      <c r="BD8" s="626"/>
      <c r="BE8" s="627"/>
      <c r="BF8" s="627"/>
      <c r="BG8" s="622"/>
      <c r="BH8" s="631"/>
      <c r="BI8" s="720"/>
      <c r="BJ8" s="594"/>
      <c r="BK8" s="595"/>
      <c r="BL8" s="719"/>
      <c r="BM8" s="596"/>
      <c r="BN8" s="719"/>
      <c r="BO8" s="596"/>
      <c r="BP8" s="596"/>
      <c r="BQ8" s="592"/>
      <c r="BR8" s="479"/>
      <c r="BS8" s="481"/>
      <c r="BT8" s="481"/>
      <c r="BU8" s="483"/>
    </row>
    <row r="9" spans="1:89" s="180" customFormat="1" ht="42.95" customHeight="1" thickBot="1">
      <c r="A9" s="685"/>
      <c r="B9" s="642"/>
      <c r="C9" s="656"/>
      <c r="D9" s="647"/>
      <c r="E9" s="647"/>
      <c r="F9" s="655"/>
      <c r="G9" s="653"/>
      <c r="H9" s="653"/>
      <c r="I9" s="650"/>
      <c r="J9" s="647"/>
      <c r="K9" s="647"/>
      <c r="L9" s="647"/>
      <c r="M9" s="656"/>
      <c r="N9" s="656"/>
      <c r="O9" s="656"/>
      <c r="P9" s="675"/>
      <c r="Q9" s="661"/>
      <c r="R9" s="663"/>
      <c r="S9" s="663"/>
      <c r="T9" s="663"/>
      <c r="U9" s="672"/>
      <c r="V9" s="163" t="s">
        <v>53</v>
      </c>
      <c r="W9" s="164" t="s">
        <v>55</v>
      </c>
      <c r="X9" s="164" t="s">
        <v>170</v>
      </c>
      <c r="Y9" s="165" t="s">
        <v>59</v>
      </c>
      <c r="Z9" s="165" t="s">
        <v>61</v>
      </c>
      <c r="AA9" s="165" t="s">
        <v>55</v>
      </c>
      <c r="AB9" s="166" t="s">
        <v>64</v>
      </c>
      <c r="AC9" s="167" t="s">
        <v>67</v>
      </c>
      <c r="AD9" s="168" t="s">
        <v>171</v>
      </c>
      <c r="AE9" s="169" t="s">
        <v>70</v>
      </c>
      <c r="AF9" s="170" t="s">
        <v>172</v>
      </c>
      <c r="AG9" s="171" t="s">
        <v>173</v>
      </c>
      <c r="AH9" s="670"/>
      <c r="AI9" s="172" t="s">
        <v>174</v>
      </c>
      <c r="AJ9" s="172" t="s">
        <v>175</v>
      </c>
      <c r="AK9" s="173" t="s">
        <v>176</v>
      </c>
      <c r="AL9" s="173" t="s">
        <v>177</v>
      </c>
      <c r="AM9" s="173" t="s">
        <v>178</v>
      </c>
      <c r="AN9" s="174" t="s">
        <v>179</v>
      </c>
      <c r="AO9" s="175" t="s">
        <v>180</v>
      </c>
      <c r="AP9" s="176" t="s">
        <v>89</v>
      </c>
      <c r="AQ9" s="164" t="s">
        <v>55</v>
      </c>
      <c r="AR9" s="165" t="s">
        <v>92</v>
      </c>
      <c r="AS9" s="165" t="s">
        <v>55</v>
      </c>
      <c r="AT9" s="166" t="s">
        <v>95</v>
      </c>
      <c r="AU9" s="167" t="s">
        <v>67</v>
      </c>
      <c r="AV9" s="168" t="s">
        <v>171</v>
      </c>
      <c r="AW9" s="169" t="s">
        <v>70</v>
      </c>
      <c r="AX9" s="602"/>
      <c r="AY9" s="262" t="s">
        <v>105</v>
      </c>
      <c r="AZ9" s="177" t="s">
        <v>107</v>
      </c>
      <c r="BA9" s="177" t="s">
        <v>109</v>
      </c>
      <c r="BB9" s="177" t="s">
        <v>112</v>
      </c>
      <c r="BC9" s="305" t="s">
        <v>181</v>
      </c>
      <c r="BD9" s="305" t="s">
        <v>182</v>
      </c>
      <c r="BE9" s="178" t="s">
        <v>119</v>
      </c>
      <c r="BF9" s="178" t="s">
        <v>121</v>
      </c>
      <c r="BG9" s="623"/>
      <c r="BH9" s="631"/>
      <c r="BI9" s="720"/>
      <c r="BJ9" s="179" t="s">
        <v>131</v>
      </c>
      <c r="BK9" s="390" t="s">
        <v>133</v>
      </c>
      <c r="BL9" s="719"/>
      <c r="BM9" s="597"/>
      <c r="BN9" s="719"/>
      <c r="BO9" s="597"/>
      <c r="BP9" s="597"/>
      <c r="BQ9" s="594"/>
      <c r="BR9" s="479"/>
      <c r="BS9" s="481"/>
      <c r="BT9" s="481"/>
      <c r="BU9" s="483"/>
    </row>
    <row r="10" spans="1:89" ht="102.95" hidden="1" customHeight="1">
      <c r="A10" s="699">
        <v>1</v>
      </c>
      <c r="B10" s="585" t="s">
        <v>183</v>
      </c>
      <c r="C10" s="588" t="str">
        <f>IFERROR((VLOOKUP($B10,'Listados Datos'!$D$3:$E$16,2,FALSE))," ")</f>
        <v>Direccionar la planificación y coordinar de manera integral la 
gestión de la entidad, garantizando el logro de compromisos 
distritales e institucionales.</v>
      </c>
      <c r="D10" s="588" t="str">
        <f>IFERROR((VLOOKUP($B10,'Listados Datos'!$D$3:$F$16,3,FALSE))," ")</f>
        <v>Inicia con el ejercicio de coherencia institucional de la entidad y
finaliza con la evaluación a la ejecución de las políticas,
estrategias, planes, programas y proyectos. Aplica a todos los
procesos de la Entidad.</v>
      </c>
      <c r="E10" s="494" t="s">
        <v>184</v>
      </c>
      <c r="F10" s="494" t="s">
        <v>185</v>
      </c>
      <c r="G10" s="714">
        <v>1</v>
      </c>
      <c r="H10" s="344">
        <f>+G10</f>
        <v>1</v>
      </c>
      <c r="I10" s="569" t="s">
        <v>186</v>
      </c>
      <c r="J10" s="494" t="s">
        <v>187</v>
      </c>
      <c r="K10" s="494" t="s">
        <v>186</v>
      </c>
      <c r="L10" s="494" t="s">
        <v>188</v>
      </c>
      <c r="M10" s="494" t="str">
        <f>+CONCATENATE("Posibilidad de afectación ", J10, " por ", K10," debido a ", L10)</f>
        <v>Posibilidad de afectación Económico y Reputacional por Recorte en la asignación presupuestal de la Entidad. debido a Cuota presupuestal de la entidad insuficiente para cubrir todas las necesidades.</v>
      </c>
      <c r="N10" s="494" t="s">
        <v>189</v>
      </c>
      <c r="O10" s="494" t="s">
        <v>190</v>
      </c>
      <c r="P10" s="562">
        <v>12</v>
      </c>
      <c r="Q10" s="553"/>
      <c r="R10" s="556"/>
      <c r="S10" s="556"/>
      <c r="T10" s="556"/>
      <c r="U10" s="556"/>
      <c r="V10" s="581" t="str">
        <f>IF(ISBLANK(AC10),(IF(P10&lt;=0,"",IF(P10&lt;=2,"Muy Baja",IF(P10&lt;=24,"Baja",IF(P10&lt;=500,"Media",IF(P10&lt;=5000,"Alta","Muy Alta"))))))," ")</f>
        <v>Baja</v>
      </c>
      <c r="W10" s="565">
        <f>IF(ISBLANK(AC10),(IF(V10="","",IF(V10="Muy Baja",20%,IF(V10="Baja",40%,IF(V10="Media",60%,IF(V10="Alta",80%,IF(V10="Muy Alta",100%,0)))))))," ")</f>
        <v>0.4</v>
      </c>
      <c r="X10" s="571" t="s">
        <v>191</v>
      </c>
      <c r="Y10" s="549" t="str">
        <f>IF(X10&gt;0,IF(NOT(ISERROR(MATCH(X10,'Listados Datos'!$N$3:$N$4,0))),'Listados Datos'!$N$6&amp;"Por favor no seleccionar este criterios de impacto (Afectación Económica o presupuestal y/o Pérdida Reputacional)",'Listados Datos'!$N$7),"")</f>
        <v>✔</v>
      </c>
      <c r="Z10" s="574" t="str">
        <f>IF(OR(X10='Listados Datos'!$R$3,X10='Listados Datos'!$S$3),"Leve",IF(OR(X10='Listados Datos'!$R$4,X10='Listados Datos'!$S$4),"Menor",IF(OR(X10='Listados Datos'!$R$5,X10='Listados Datos'!$S$5),"Moderado",IF(OR(X10='Listados Datos'!$R$6,X10='Listados Datos'!$S$6),"Mayor",IF(OR(X10='Listados Datos'!$R$7,X10='Listados Datos'!$S$7),"Catastrófico","")))))</f>
        <v/>
      </c>
      <c r="AA10" s="565" t="str">
        <f>IF(Z10="","",IF(Z10="Leve",20%,IF(Z10="Menor",40%,IF(Z10="Moderado",60%,IF(Z10="Mayor",80%,IF(Z10="Catastrófico",100%,0))))))</f>
        <v/>
      </c>
      <c r="AB10" s="558" t="str">
        <f>IF(OR(AND(V10="Muy Baja",Z10="Leve"),AND(V10="Muy Baja",Z10="Menor"),AND(V10="Baja",Z10="Leve")),"Bajo",IF(OR(AND(V10="Muy baja",Z10="Moderado"),AND(V10="Baja",Z10="Menor"),AND(V10="Baja",Z10="Moderado"),AND(V10="Media",Z10="Leve"),AND(V10="Media",Z10="Menor"),AND(V10="Media",Z10="Moderado"),AND(V10="Alta",Z10="Leve"),AND(V10="Alta",Z10="Menor")),"Moderado",IF(OR(AND(V10="Muy Baja",Z10="Mayor"),AND(V10="Baja",Z10="Mayor"),AND(V10="Media",Z10="Mayor"),AND(V10="Alta",Z10="Moderado"),AND(V10="Alta",Z10="Mayor"),AND(V10="Muy Alta",Z10="Leve"),AND(V10="Muy Alta",Z10="Menor"),AND(V10="Muy Alta",Z10="Moderado"),AND(V10="Muy Alta",Z10="Mayor")),"Alto",IF(OR(AND(V10="Muy Baja",Z10="Catastrófico"),AND(V10="Baja",Z10="Catastrófico"),AND(V10="Media",Z10="Catastrófico"),AND(V10="Alta",Z10="Catastrófico"),AND(V10="Muy Alta",Z10="Catastrófico")),"Extremo",""))))</f>
        <v/>
      </c>
      <c r="AC10" s="524"/>
      <c r="AD10" s="546"/>
      <c r="AE10" s="533" t="str">
        <f t="shared" ref="AE10" si="0">IF(AND(AC10="Rara Vez",AD10="Insignificante"),("BAJA"),IF(AND(AC10="Rara Vez",AD10="Menor"),("BAJA"),IF(AND(AC10="Rara Vez",AD10="Moderado"),("MODERADA"),IF(AND(AC10="Rara Vez",AD10="Mayor"),("ALTA"),IF(AND(AC10="Improbable",AD10="Insignificante"),("BAJA"),IF(AND(AC10="Improbable",AD10="Menor"),("BAJA"),IF(AND(AC10="Improbable",AD10="Moderado"),("MODERADA"),IF(AND(AC10="Improbable",AD10="Mayor"),("ALTA"),IF(AND(AC10="Posible",AD10="Insignificante"),("BAJA"),IF(AND(AC10="Posible",AD10="Menor"),("MODERADA"),IF(AND(AC10="Posible",AD10="Moderado"),("ALTA"),IF(AND(AC10="Posible",AD10="Mayor"),("EXTREMA"),IF(AND(AC10="Probable",AD10="Insignificante"),("MODERADA"),IF(AND(AC10="Probable",AD10="Menor"),("ALTA"),IF(AND(AC10="Probable",AD10="Moderado"),("ALTA"),IF(AND(AC10="Probable",AD10="Mayor"),("EXTREMA"),IF(AND(AC10="Casi Seguro",AD10="Insignificante"),("ALTA"),IF(AND(AC10="Casi Seguro",AD10="Menor"),("ALTA"),IF(AND(AC10="Casi Seguro",AD10="Moderado"),("EXTREMA"),IF(AND(AC10="Casi Seguro",AD10="Mayor"),("EXTREMA"),IF(AD10="Catastrófico","EXTREMA","VALORAR")))))))))))))))))))))</f>
        <v>VALORAR</v>
      </c>
      <c r="AF10" s="181">
        <v>1</v>
      </c>
      <c r="AG10" s="182" t="s">
        <v>192</v>
      </c>
      <c r="AH10" s="207" t="str">
        <f t="shared" ref="AH10:AH33" si="1">IF(OR(AI10="Preventivo",AI10="Detectivo"),"Probabilidad",IF(AI10="Correctivo","Impacto",""))</f>
        <v>Probabilidad</v>
      </c>
      <c r="AI10" s="299" t="s">
        <v>193</v>
      </c>
      <c r="AJ10" s="299" t="s">
        <v>194</v>
      </c>
      <c r="AK10" s="208" t="str">
        <f t="shared" ref="AK10" si="2">IF(AND(AI10="Preventivo",AJ10="Automático"),"50%",IF(AND(AI10="Preventivo",AJ10="Manual"),"40%",IF(AND(AI10="Detectivo",AJ10="Automático"),"40%",IF(AND(AI10="Detectivo",AJ10="Manual"),"30%",IF(AND(AI10="Correctivo",AJ10="Automático"),"35%",IF(AND(AI10="Correctivo",AJ10="Manual"),"25%",""))))))</f>
        <v>40%</v>
      </c>
      <c r="AL10" s="300" t="s">
        <v>195</v>
      </c>
      <c r="AM10" s="300" t="s">
        <v>196</v>
      </c>
      <c r="AN10" s="301" t="s">
        <v>197</v>
      </c>
      <c r="AO10" s="209">
        <f>IF(ISBLANK(AD10),(IFERROR(IF(AH10="Probabilidad",(W10-(+W10*AK10)),IF(AH10="Impacto",W10,"")),""))," ")</f>
        <v>0.24</v>
      </c>
      <c r="AP10" s="154" t="str">
        <f>IF(ISBLANK(AD10), (IFERROR(IF(AO10="","",IF(AO10&lt;=0.2,"Muy Baja",IF(AO10&lt;=0.4,"Baja",IF(AO10&lt;=0.6,"Media",IF(AO10&lt;=0.8,"Alta","Muy Alta"))))),""))," ")</f>
        <v>Baja</v>
      </c>
      <c r="AQ10" s="210">
        <f t="shared" ref="AQ10:AQ11" si="3">+AO10</f>
        <v>0.24</v>
      </c>
      <c r="AR10" s="211" t="str">
        <f t="shared" ref="AR10" si="4">IFERROR(IF(AS10="","",IF(AS10&lt;=0.2,"Leve",IF(AS10&lt;=0.4,"Menor",IF(AS10&lt;=0.6,"Moderado",IF(AS10&lt;=0.8,"Mayor","Catastrófico"))))),"")</f>
        <v/>
      </c>
      <c r="AS10" s="210" t="str">
        <f>IFERROR(IF(AH10="Impacto",(AA10-(+AA10*AK10)),IF(AH10="Probabilidad",AA10,"")),"")</f>
        <v/>
      </c>
      <c r="AT10" s="212" t="str">
        <f t="shared" ref="AT10" si="5">IFERROR(IF(OR(AND(AP10="Muy Baja",AR10="Leve"),AND(AP10="Muy Baja",AR10="Menor"),AND(AP10="Baja",AR10="Leve")),"Bajo",IF(OR(AND(AP10="Muy baja",AR10="Moderado"),AND(AP10="Baja",AR10="Menor"),AND(AP10="Baja",AR10="Moderado"),AND(AP10="Media",AR10="Leve"),AND(AP10="Media",AR10="Menor"),AND(AP10="Media",AR10="Moderado"),AND(AP10="Alta",AR10="Leve"),AND(AP10="Alta",AR10="Menor")),"Moderado",IF(OR(AND(AP10="Muy Baja",AR10="Mayor"),AND(AP10="Baja",AR10="Mayor"),AND(AP10="Media",AR10="Mayor"),AND(AP10="Alta",AR10="Moderado"),AND(AP10="Alta",AR10="Mayor"),AND(AP10="Muy Alta",AR10="Leve"),AND(AP10="Muy Alta",AR10="Menor"),AND(AP10="Muy Alta",AR10="Moderado"),AND(AP10="Muy Alta",AR10="Mayor")),"Alto",IF(OR(AND(AP10="Muy Baja",AR10="Catastrófico"),AND(AP10="Baja",AR10="Catastrófico"),AND(AP10="Media",AR10="Catastrófico"),AND(AP10="Alta",AR10="Catastrófico"),AND(AP10="Muy Alta",AR10="Catastrófico")),"Extremo","")))),"")</f>
        <v/>
      </c>
      <c r="AU10" s="527"/>
      <c r="AV10" s="530" t="str">
        <f>IF(ISBLANK(AD10), " ", AD10)</f>
        <v xml:space="preserve"> </v>
      </c>
      <c r="AW10" s="533" t="str">
        <f t="shared" ref="AW10" si="6">IF(AND(AU10="Rara Vez",AV10="Insignificante"),("BAJA"),IF(AND(AU10="Rara Vez",AV10="Menor"),("BAJA"),IF(AND(AU10="Rara Vez",AV10="Moderado"),("MODERADA"),IF(AND(AU10="Rara Vez",AV10="Mayor"),("ALTA"),IF(AND(AU10="Improbable",AV10="Insignificante"),("BAJA"),IF(AND(AU10="Improbable",AV10="Menor"),("BAJA"),IF(AND(AU10="Improbable",AV10="Moderado"),("MODERADA"),IF(AND(AU10="Improbable",AV10="Mayor"),("ALTA"),IF(AND(AU10="Posible",AV10="Insignificante"),("BAJA"),IF(AND(AU10="Posible",AV10="Menor"),("MODERADA"),IF(AND(AU10="Posible",AV10="Moderado"),("ALTA"),IF(AND(AU10="Posible",AV10="Mayor"),("EXTREMA"),IF(AND(AU10="Probable",AV10="Insignificante"),("MODERADA"),IF(AND(AU10="Probable",AV10="Menor"),("ALTA"),IF(AND(AU10="Probable",AV10="Moderado"),("ALTA"),IF(AND(AU10="Probable",AV10="Mayor"),("EXTREMA"),IF(AND(AU10="Casi Seguro",AV10="Insignificante"),("ALTA"),IF(AND(AU10="Casi Seguro",AV10="Menor"),("ALTA"),IF(AND(AU10="Casi Seguro",AV10="Moderado"),("EXTREMA"),IF(AND(AU10="Casi Seguro",AV10="Mayor"),("EXTREMA"),IF(AV10="Catastrófico","EXTREMA","VALORAR")))))))))))))))))))))</f>
        <v>VALORAR</v>
      </c>
      <c r="AX10" s="536" t="s">
        <v>198</v>
      </c>
      <c r="AY10" s="302" t="s">
        <v>199</v>
      </c>
      <c r="AZ10" s="185" t="s">
        <v>200</v>
      </c>
      <c r="BA10" s="183" t="s">
        <v>201</v>
      </c>
      <c r="BB10" s="183" t="s">
        <v>202</v>
      </c>
      <c r="BC10" s="184">
        <v>44562</v>
      </c>
      <c r="BD10" s="184">
        <v>44926</v>
      </c>
      <c r="BE10" s="184" t="s">
        <v>200</v>
      </c>
      <c r="BF10" s="185" t="s">
        <v>203</v>
      </c>
      <c r="BG10" s="561" t="s">
        <v>204</v>
      </c>
      <c r="BH10" s="186" t="s">
        <v>205</v>
      </c>
      <c r="BI10" s="186" t="s">
        <v>1834</v>
      </c>
      <c r="BJ10" s="186">
        <v>3</v>
      </c>
      <c r="BK10" s="352">
        <v>44680</v>
      </c>
      <c r="BL10" s="183" t="s">
        <v>206</v>
      </c>
      <c r="BM10" s="379" t="s">
        <v>1837</v>
      </c>
      <c r="BN10" s="183" t="s">
        <v>207</v>
      </c>
      <c r="BO10" s="187" t="s">
        <v>208</v>
      </c>
      <c r="BP10" s="187" t="s">
        <v>207</v>
      </c>
      <c r="BQ10" s="349" t="s">
        <v>207</v>
      </c>
      <c r="BR10" s="416"/>
      <c r="BS10" s="417" t="str" cm="1">
        <f t="array" ref="BS10">IF(AND('MAPA DE RIESGOS'!$AP10="Muy Alta",'MAPA DE RIESGOS'!$AR10="Leve"),CONCATENATE("R",'MAPA DE RIESGOS'!$H10:$H15,"C",'MAPA DE RIESGOS'!$AF10),"")</f>
        <v/>
      </c>
      <c r="BT10" s="417"/>
      <c r="BU10" s="418"/>
      <c r="BV10" s="188"/>
      <c r="BW10" s="188"/>
      <c r="BX10" s="188"/>
      <c r="BY10" s="188"/>
      <c r="BZ10" s="188"/>
      <c r="CA10" s="188"/>
      <c r="CB10" s="188"/>
      <c r="CC10" s="188"/>
      <c r="CD10" s="188"/>
      <c r="CE10" s="188"/>
      <c r="CF10" s="188"/>
      <c r="CG10" s="188"/>
      <c r="CH10" s="188"/>
      <c r="CI10" s="188"/>
      <c r="CJ10" s="188"/>
      <c r="CK10" s="188"/>
    </row>
    <row r="11" spans="1:89" ht="28.5" hidden="1" customHeight="1">
      <c r="A11" s="699"/>
      <c r="B11" s="585"/>
      <c r="C11" s="588"/>
      <c r="D11" s="588"/>
      <c r="E11" s="494"/>
      <c r="F11" s="494"/>
      <c r="G11" s="579"/>
      <c r="H11" s="345">
        <v>1</v>
      </c>
      <c r="I11" s="569"/>
      <c r="J11" s="494"/>
      <c r="K11" s="494"/>
      <c r="L11" s="494"/>
      <c r="M11" s="494"/>
      <c r="N11" s="494"/>
      <c r="O11" s="494"/>
      <c r="P11" s="562"/>
      <c r="Q11" s="553"/>
      <c r="R11" s="556"/>
      <c r="S11" s="556"/>
      <c r="T11" s="556"/>
      <c r="U11" s="556"/>
      <c r="V11" s="582"/>
      <c r="W11" s="566"/>
      <c r="X11" s="572"/>
      <c r="Y11" s="550"/>
      <c r="Z11" s="575"/>
      <c r="AA11" s="566"/>
      <c r="AB11" s="559"/>
      <c r="AC11" s="525"/>
      <c r="AD11" s="547"/>
      <c r="AE11" s="534"/>
      <c r="AF11" s="181">
        <v>2</v>
      </c>
      <c r="AG11" s="182"/>
      <c r="AH11" s="207" t="str">
        <f t="shared" si="1"/>
        <v/>
      </c>
      <c r="AI11" s="299"/>
      <c r="AJ11" s="299"/>
      <c r="AK11" s="208" t="str">
        <f t="shared" ref="AK11:AK12" si="7">IF(AND(AI11="Preventivo",AJ11="Automático"),"50%",IF(AND(AI11="Preventivo",AJ11="Manual"),"40%",IF(AND(AI11="Detectivo",AJ11="Automático"),"40%",IF(AND(AI11="Detectivo",AJ11="Manual"),"30%",IF(AND(AI11="Correctivo",AJ11="Automático"),"35%",IF(AND(AI11="Correctivo",AJ11="Manual"),"25%",""))))))</f>
        <v/>
      </c>
      <c r="AL11" s="300"/>
      <c r="AM11" s="300"/>
      <c r="AN11" s="301"/>
      <c r="AO11" s="209" t="str">
        <f>IF(ISBLANK(AD10),(IFERROR(IF(AND(AH10="Probabilidad",AH11="Probabilidad"),(AQ10-(+AQ10*AK11)),IF(AH11="Probabilidad",(W10-(+W10*AK11)),IF(AH11="Impacto",AQ10,""))),""))," ")</f>
        <v/>
      </c>
      <c r="AP11" s="154" t="str">
        <f>IF(ISBLANK(AD10),(IFERROR(IF(AO11="","",IF(AO11&lt;=0.2,"Muy Baja",IF(AO11&lt;=0.4,"Baja",IF(AO11&lt;=0.6,"Media",IF(AO11&lt;=0.8,"Alta","Muy Alta"))))),""))," ")</f>
        <v/>
      </c>
      <c r="AQ11" s="210" t="str">
        <f t="shared" si="3"/>
        <v/>
      </c>
      <c r="AR11" s="211" t="str">
        <f t="shared" ref="AR11:AR12" si="8">IFERROR(IF(AS11="","",IF(AS11&lt;=0.2,"Leve",IF(AS11&lt;=0.4,"Menor",IF(AS11&lt;=0.6,"Moderado",IF(AS11&lt;=0.8,"Mayor","Catastrófico"))))),"")</f>
        <v/>
      </c>
      <c r="AS11" s="210" t="str">
        <f>IFERROR(IF(AND(AH10="Impacto",AH11="Impacto"),(AS10-(+AS10*AK11)),IF(AH11="Impacto",(AA10-(+AA10*AK11)),IF(AH11="Probabilidad",AS10,""))),"")</f>
        <v/>
      </c>
      <c r="AT11" s="212" t="str">
        <f t="shared" ref="AT11:AT12" si="9">IFERROR(IF(OR(AND(AP11="Muy Baja",AR11="Leve"),AND(AP11="Muy Baja",AR11="Menor"),AND(AP11="Baja",AR11="Leve")),"Bajo",IF(OR(AND(AP11="Muy baja",AR11="Moderado"),AND(AP11="Baja",AR11="Menor"),AND(AP11="Baja",AR11="Moderado"),AND(AP11="Media",AR11="Leve"),AND(AP11="Media",AR11="Menor"),AND(AP11="Media",AR11="Moderado"),AND(AP11="Alta",AR11="Leve"),AND(AP11="Alta",AR11="Menor")),"Moderado",IF(OR(AND(AP11="Muy Baja",AR11="Mayor"),AND(AP11="Baja",AR11="Mayor"),AND(AP11="Media",AR11="Mayor"),AND(AP11="Alta",AR11="Moderado"),AND(AP11="Alta",AR11="Mayor"),AND(AP11="Muy Alta",AR11="Leve"),AND(AP11="Muy Alta",AR11="Menor"),AND(AP11="Muy Alta",AR11="Moderado"),AND(AP11="Muy Alta",AR11="Mayor")),"Alto",IF(OR(AND(AP11="Muy Baja",AR11="Catastrófico"),AND(AP11="Baja",AR11="Catastrófico"),AND(AP11="Media",AR11="Catastrófico"),AND(AP11="Alta",AR11="Catastrófico"),AND(AP11="Muy Alta",AR11="Catastrófico")),"Extremo","")))),"")</f>
        <v/>
      </c>
      <c r="AU11" s="528"/>
      <c r="AV11" s="531"/>
      <c r="AW11" s="534"/>
      <c r="AX11" s="537"/>
      <c r="AY11" s="302"/>
      <c r="AZ11" s="185"/>
      <c r="BA11" s="183"/>
      <c r="BB11" s="183"/>
      <c r="BC11" s="184"/>
      <c r="BD11" s="184"/>
      <c r="BE11" s="184"/>
      <c r="BF11" s="185"/>
      <c r="BG11" s="562"/>
      <c r="BH11" s="186"/>
      <c r="BI11" s="186"/>
      <c r="BJ11" s="186"/>
      <c r="BK11" s="352"/>
      <c r="BL11" s="183"/>
      <c r="BM11" s="183"/>
      <c r="BN11" s="183"/>
      <c r="BO11" s="187"/>
      <c r="BP11" s="187"/>
      <c r="BQ11" s="349"/>
      <c r="BR11" s="416"/>
      <c r="BS11" s="417" t="str" cm="1">
        <f t="array" ref="BS11">IF(AND('MAPA DE RIESGOS'!$AP11="Muy Alta",'MAPA DE RIESGOS'!$AR11="Leve"),CONCATENATE("R",'MAPA DE RIESGOS'!$H11:$H16,"C",'MAPA DE RIESGOS'!$AF11),"")</f>
        <v/>
      </c>
      <c r="BT11" s="417"/>
      <c r="BU11" s="418"/>
      <c r="BV11" s="188"/>
      <c r="BW11" s="188"/>
      <c r="BX11" s="188"/>
      <c r="BY11" s="188"/>
      <c r="BZ11" s="188"/>
      <c r="CA11" s="188"/>
      <c r="CB11" s="188"/>
      <c r="CC11" s="188"/>
      <c r="CD11" s="188"/>
      <c r="CE11" s="188"/>
      <c r="CF11" s="188"/>
      <c r="CG11" s="188"/>
      <c r="CH11" s="188"/>
      <c r="CI11" s="188"/>
      <c r="CJ11" s="188"/>
      <c r="CK11" s="188"/>
    </row>
    <row r="12" spans="1:89" ht="28.5" hidden="1" customHeight="1">
      <c r="A12" s="699"/>
      <c r="B12" s="585"/>
      <c r="C12" s="588"/>
      <c r="D12" s="588"/>
      <c r="E12" s="494"/>
      <c r="F12" s="494"/>
      <c r="G12" s="579"/>
      <c r="H12" s="345">
        <v>1</v>
      </c>
      <c r="I12" s="569"/>
      <c r="J12" s="494"/>
      <c r="K12" s="494"/>
      <c r="L12" s="494"/>
      <c r="M12" s="494"/>
      <c r="N12" s="494"/>
      <c r="O12" s="494"/>
      <c r="P12" s="562"/>
      <c r="Q12" s="553"/>
      <c r="R12" s="556"/>
      <c r="S12" s="556"/>
      <c r="T12" s="556"/>
      <c r="U12" s="556"/>
      <c r="V12" s="582"/>
      <c r="W12" s="566"/>
      <c r="X12" s="572"/>
      <c r="Y12" s="550"/>
      <c r="Z12" s="575"/>
      <c r="AA12" s="566"/>
      <c r="AB12" s="559"/>
      <c r="AC12" s="525"/>
      <c r="AD12" s="547"/>
      <c r="AE12" s="534"/>
      <c r="AF12" s="181">
        <v>3</v>
      </c>
      <c r="AG12" s="182"/>
      <c r="AH12" s="207" t="str">
        <f t="shared" ref="AH12" si="10">IF(OR(AI12="Preventivo",AI12="Detectivo"),"Probabilidad",IF(AI12="Correctivo","Impacto",""))</f>
        <v/>
      </c>
      <c r="AI12" s="299"/>
      <c r="AJ12" s="299"/>
      <c r="AK12" s="208" t="str">
        <f t="shared" si="7"/>
        <v/>
      </c>
      <c r="AL12" s="300"/>
      <c r="AM12" s="300"/>
      <c r="AN12" s="301"/>
      <c r="AO12" s="209" t="str">
        <f>IF(ISBLANK(AD10),(IFERROR(IF(AND(AH11="Probabilidad",AH12="Probabilidad"),(AQ11-(+AQ11*AK12)),IF(AND(AH11="Impacto",AH12="Probabilidad"),(AQ10-(+AQ10*AK12)),IF(AH12="Impacto",AQ11,""))),""))," ")</f>
        <v/>
      </c>
      <c r="AP12" s="154" t="str">
        <f>IF(ISBLANK(AD10),(IFERROR(IF(AO12="","",IF(AO12&lt;=0.2,"Muy Baja",IF(AO12&lt;=0.4,"Baja",IF(AO12&lt;=0.6,"Media",IF(AO12&lt;=0.8,"Alta","Muy Alta"))))),""))," ")</f>
        <v/>
      </c>
      <c r="AQ12" s="210" t="str">
        <f t="shared" ref="AQ12" si="11">+AO12</f>
        <v/>
      </c>
      <c r="AR12" s="211" t="str">
        <f t="shared" si="8"/>
        <v/>
      </c>
      <c r="AS12" s="210" t="str">
        <f>IFERROR(IF(AND(AH11="Impacto",AH12="Impacto"),(AS11-(+AS11*AK12)),IF(AND(AH11="Probabilidad",AH12="Impacto"),(AS10-(+AS10*AK12)),IF(AH12="Probabilidad",AS11,""))),"")</f>
        <v/>
      </c>
      <c r="AT12" s="212" t="str">
        <f t="shared" si="9"/>
        <v/>
      </c>
      <c r="AU12" s="528"/>
      <c r="AV12" s="531"/>
      <c r="AW12" s="534"/>
      <c r="AX12" s="537"/>
      <c r="AY12" s="302"/>
      <c r="AZ12" s="185"/>
      <c r="BA12" s="183"/>
      <c r="BB12" s="183"/>
      <c r="BC12" s="184"/>
      <c r="BD12" s="184"/>
      <c r="BE12" s="184"/>
      <c r="BF12" s="185"/>
      <c r="BG12" s="562"/>
      <c r="BH12" s="186"/>
      <c r="BI12" s="186"/>
      <c r="BJ12" s="186"/>
      <c r="BK12" s="352"/>
      <c r="BL12" s="183"/>
      <c r="BM12" s="183"/>
      <c r="BN12" s="183"/>
      <c r="BO12" s="187"/>
      <c r="BP12" s="187"/>
      <c r="BQ12" s="349"/>
      <c r="BR12" s="416"/>
      <c r="BS12" s="417" t="str">
        <f>IF(AND('MAPA DE RIESGOS'!$AP12="Muy Alta",'MAPA DE RIESGOS'!$AR12="Leve"),CONCATENATE("R",'MAPA DE RIESGOS'!$H12,"C",'MAPA DE RIESGOS'!$AF12),"")</f>
        <v/>
      </c>
      <c r="BT12" s="417"/>
      <c r="BU12" s="418"/>
      <c r="BV12" s="188"/>
      <c r="BW12" s="188"/>
      <c r="BX12" s="188"/>
      <c r="BY12" s="188"/>
      <c r="BZ12" s="188"/>
      <c r="CA12" s="188"/>
      <c r="CB12" s="188"/>
      <c r="CC12" s="188"/>
      <c r="CD12" s="188"/>
      <c r="CE12" s="188"/>
      <c r="CF12" s="188"/>
      <c r="CG12" s="188"/>
      <c r="CH12" s="188"/>
      <c r="CI12" s="188"/>
      <c r="CJ12" s="188"/>
      <c r="CK12" s="188"/>
    </row>
    <row r="13" spans="1:89" ht="28.5" hidden="1" customHeight="1">
      <c r="A13" s="699"/>
      <c r="B13" s="585"/>
      <c r="C13" s="588"/>
      <c r="D13" s="588"/>
      <c r="E13" s="494"/>
      <c r="F13" s="494"/>
      <c r="G13" s="579"/>
      <c r="H13" s="345">
        <v>1</v>
      </c>
      <c r="I13" s="569"/>
      <c r="J13" s="494"/>
      <c r="K13" s="494"/>
      <c r="L13" s="494"/>
      <c r="M13" s="494"/>
      <c r="N13" s="494"/>
      <c r="O13" s="494"/>
      <c r="P13" s="562"/>
      <c r="Q13" s="553"/>
      <c r="R13" s="556"/>
      <c r="S13" s="556"/>
      <c r="T13" s="556"/>
      <c r="U13" s="556"/>
      <c r="V13" s="582"/>
      <c r="W13" s="566"/>
      <c r="X13" s="572"/>
      <c r="Y13" s="550"/>
      <c r="Z13" s="575"/>
      <c r="AA13" s="566"/>
      <c r="AB13" s="559"/>
      <c r="AC13" s="525"/>
      <c r="AD13" s="547"/>
      <c r="AE13" s="534"/>
      <c r="AF13" s="181">
        <v>4</v>
      </c>
      <c r="AG13" s="182"/>
      <c r="AH13" s="207" t="str">
        <f t="shared" ref="AH13:AH15" si="12">IF(OR(AI13="Preventivo",AI13="Detectivo"),"Probabilidad",IF(AI13="Correctivo","Impacto",""))</f>
        <v/>
      </c>
      <c r="AI13" s="299"/>
      <c r="AJ13" s="299"/>
      <c r="AK13" s="208" t="str">
        <f t="shared" ref="AK13:AK15" si="13">IF(AND(AI13="Preventivo",AJ13="Automático"),"50%",IF(AND(AI13="Preventivo",AJ13="Manual"),"40%",IF(AND(AI13="Detectivo",AJ13="Automático"),"40%",IF(AND(AI13="Detectivo",AJ13="Manual"),"30%",IF(AND(AI13="Correctivo",AJ13="Automático"),"35%",IF(AND(AI13="Correctivo",AJ13="Manual"),"25%",""))))))</f>
        <v/>
      </c>
      <c r="AL13" s="300"/>
      <c r="AM13" s="300"/>
      <c r="AN13" s="301"/>
      <c r="AO13" s="209" t="str">
        <f>IF(ISBLANK(AD10),(IFERROR(IF(AND(AH12="Probabilidad",AH13="Probabilidad"),(AQ12-(+AQ12*AK13)),IF(AND(AH12="Impacto",AH13="Probabilidad"),(AQ11-(+AQ11*AK13)),IF(AH13="Impacto",AQ12,""))),""))," ")</f>
        <v/>
      </c>
      <c r="AP13" s="154" t="str">
        <f>IF(ISBLANK(AD10),(IFERROR(IF(AO13="","",IF(AO13&lt;=0.2,"Muy Baja",IF(AO13&lt;=0.4,"Baja",IF(AO13&lt;=0.6,"Media",IF(AO13&lt;=0.8,"Alta","Muy Alta"))))),""))," ")</f>
        <v/>
      </c>
      <c r="AQ13" s="210" t="str">
        <f t="shared" ref="AQ13:AQ18" si="14">+AO13</f>
        <v/>
      </c>
      <c r="AR13" s="211" t="str">
        <f t="shared" ref="AR13:AR18" si="15">IFERROR(IF(AS13="","",IF(AS13&lt;=0.2,"Leve",IF(AS13&lt;=0.4,"Menor",IF(AS13&lt;=0.6,"Moderado",IF(AS13&lt;=0.8,"Mayor","Catastrófico"))))),"")</f>
        <v/>
      </c>
      <c r="AS13" s="210" t="str">
        <f>IFERROR(IF(AND(AH12="Impacto",AH13="Impacto"),(AS12-(+AS12*AK13)),IF(AND(AH12="Probabilidad",AH13="Impacto"),(AS11-(+AS11*AK13)),IF(AH13="Probabilidad",AS12,""))),"")</f>
        <v/>
      </c>
      <c r="AT13" s="212" t="str">
        <f t="shared" ref="AT13:AT18" si="16">IFERROR(IF(OR(AND(AP13="Muy Baja",AR13="Leve"),AND(AP13="Muy Baja",AR13="Menor"),AND(AP13="Baja",AR13="Leve")),"Bajo",IF(OR(AND(AP13="Muy baja",AR13="Moderado"),AND(AP13="Baja",AR13="Menor"),AND(AP13="Baja",AR13="Moderado"),AND(AP13="Media",AR13="Leve"),AND(AP13="Media",AR13="Menor"),AND(AP13="Media",AR13="Moderado"),AND(AP13="Alta",AR13="Leve"),AND(AP13="Alta",AR13="Menor")),"Moderado",IF(OR(AND(AP13="Muy Baja",AR13="Mayor"),AND(AP13="Baja",AR13="Mayor"),AND(AP13="Media",AR13="Mayor"),AND(AP13="Alta",AR13="Moderado"),AND(AP13="Alta",AR13="Mayor"),AND(AP13="Muy Alta",AR13="Leve"),AND(AP13="Muy Alta",AR13="Menor"),AND(AP13="Muy Alta",AR13="Moderado"),AND(AP13="Muy Alta",AR13="Mayor")),"Alto",IF(OR(AND(AP13="Muy Baja",AR13="Catastrófico"),AND(AP13="Baja",AR13="Catastrófico"),AND(AP13="Media",AR13="Catastrófico"),AND(AP13="Alta",AR13="Catastrófico"),AND(AP13="Muy Alta",AR13="Catastrófico")),"Extremo","")))),"")</f>
        <v/>
      </c>
      <c r="AU13" s="528"/>
      <c r="AV13" s="531"/>
      <c r="AW13" s="534"/>
      <c r="AX13" s="537"/>
      <c r="AY13" s="302"/>
      <c r="AZ13" s="185"/>
      <c r="BA13" s="183"/>
      <c r="BB13" s="183"/>
      <c r="BC13" s="184"/>
      <c r="BD13" s="184"/>
      <c r="BE13" s="184"/>
      <c r="BF13" s="185"/>
      <c r="BG13" s="562"/>
      <c r="BH13" s="186"/>
      <c r="BI13" s="186"/>
      <c r="BJ13" s="186"/>
      <c r="BK13" s="352"/>
      <c r="BL13" s="183"/>
      <c r="BM13" s="183"/>
      <c r="BN13" s="183"/>
      <c r="BO13" s="187"/>
      <c r="BP13" s="187"/>
      <c r="BQ13" s="349"/>
      <c r="BR13" s="416"/>
      <c r="BS13" s="417" t="str">
        <f>IF(AND('MAPA DE RIESGOS'!$AP13="Muy Alta",'MAPA DE RIESGOS'!$AR13="Leve"),CONCATENATE("R",'MAPA DE RIESGOS'!$H13,"C",'MAPA DE RIESGOS'!$AF13),"")</f>
        <v/>
      </c>
      <c r="BT13" s="417"/>
      <c r="BU13" s="418"/>
      <c r="BV13" s="188"/>
      <c r="BW13" s="188"/>
      <c r="BX13" s="188"/>
      <c r="BY13" s="188"/>
      <c r="BZ13" s="188"/>
      <c r="CA13" s="188"/>
      <c r="CB13" s="188"/>
      <c r="CC13" s="188"/>
      <c r="CD13" s="188"/>
      <c r="CE13" s="188"/>
      <c r="CF13" s="188"/>
      <c r="CG13" s="188"/>
      <c r="CH13" s="188"/>
      <c r="CI13" s="188"/>
      <c r="CJ13" s="188"/>
      <c r="CK13" s="188"/>
    </row>
    <row r="14" spans="1:89" ht="28.5" hidden="1" customHeight="1">
      <c r="A14" s="699"/>
      <c r="B14" s="585"/>
      <c r="C14" s="588"/>
      <c r="D14" s="588"/>
      <c r="E14" s="494"/>
      <c r="F14" s="494"/>
      <c r="G14" s="579"/>
      <c r="H14" s="345">
        <v>1</v>
      </c>
      <c r="I14" s="569"/>
      <c r="J14" s="494"/>
      <c r="K14" s="494"/>
      <c r="L14" s="494"/>
      <c r="M14" s="494"/>
      <c r="N14" s="494"/>
      <c r="O14" s="494"/>
      <c r="P14" s="562"/>
      <c r="Q14" s="553"/>
      <c r="R14" s="556"/>
      <c r="S14" s="556"/>
      <c r="T14" s="556"/>
      <c r="U14" s="556"/>
      <c r="V14" s="582"/>
      <c r="W14" s="566"/>
      <c r="X14" s="572"/>
      <c r="Y14" s="550"/>
      <c r="Z14" s="575"/>
      <c r="AA14" s="566"/>
      <c r="AB14" s="559"/>
      <c r="AC14" s="525"/>
      <c r="AD14" s="547"/>
      <c r="AE14" s="534"/>
      <c r="AF14" s="181">
        <v>5</v>
      </c>
      <c r="AG14" s="182"/>
      <c r="AH14" s="207" t="str">
        <f t="shared" ref="AH14" si="17">IF(OR(AI14="Preventivo",AI14="Detectivo"),"Probabilidad",IF(AI14="Correctivo","Impacto",""))</f>
        <v/>
      </c>
      <c r="AI14" s="299"/>
      <c r="AJ14" s="299"/>
      <c r="AK14" s="208" t="str">
        <f t="shared" ref="AK14" si="18">IF(AND(AI14="Preventivo",AJ14="Automático"),"50%",IF(AND(AI14="Preventivo",AJ14="Manual"),"40%",IF(AND(AI14="Detectivo",AJ14="Automático"),"40%",IF(AND(AI14="Detectivo",AJ14="Manual"),"30%",IF(AND(AI14="Correctivo",AJ14="Automático"),"35%",IF(AND(AI14="Correctivo",AJ14="Manual"),"25%",""))))))</f>
        <v/>
      </c>
      <c r="AL14" s="300"/>
      <c r="AM14" s="300"/>
      <c r="AN14" s="301"/>
      <c r="AO14" s="209" t="str">
        <f>IF(ISBLANK(AD10),(IFERROR(IF(AND(AH13="Probabilidad",AH14="Probabilidad"),(AQ13-(+AQ13*AK14)),IF(AND(AH13="Impacto",AH14="Probabilidad"),(AQ12-(+AQ12*AK14)),IF(AH14="Impacto",AQ13,""))),""))," ")</f>
        <v/>
      </c>
      <c r="AP14" s="154" t="str">
        <f>IF(ISBLANK(AD10),(IFERROR(IF(AO14="","",IF(AO14&lt;=0.2,"Muy Baja",IF(AO14&lt;=0.4,"Baja",IF(AO14&lt;=0.6,"Media",IF(AO14&lt;=0.8,"Alta","Muy Alta"))))),""))," ")</f>
        <v/>
      </c>
      <c r="AQ14" s="210" t="str">
        <f t="shared" ref="AQ14" si="19">+AO14</f>
        <v/>
      </c>
      <c r="AR14" s="211" t="str">
        <f t="shared" ref="AR14" si="20">IFERROR(IF(AS14="","",IF(AS14&lt;=0.2,"Leve",IF(AS14&lt;=0.4,"Menor",IF(AS14&lt;=0.6,"Moderado",IF(AS14&lt;=0.8,"Mayor","Catastrófico"))))),"")</f>
        <v/>
      </c>
      <c r="AS14" s="210" t="str">
        <f>IFERROR(IF(AND(AH13="Impacto",AH14="Impacto"),(AS13-(+AS13*AK14)),IF(AND(AH13="Probabilidad",AH14="Impacto"),(AS12-(+AS12*AK14)),IF(AH14="Probabilidad",AS13,""))),"")</f>
        <v/>
      </c>
      <c r="AT14" s="212" t="str">
        <f t="shared" ref="AT14" si="21">IFERROR(IF(OR(AND(AP14="Muy Baja",AR14="Leve"),AND(AP14="Muy Baja",AR14="Menor"),AND(AP14="Baja",AR14="Leve")),"Bajo",IF(OR(AND(AP14="Muy baja",AR14="Moderado"),AND(AP14="Baja",AR14="Menor"),AND(AP14="Baja",AR14="Moderado"),AND(AP14="Media",AR14="Leve"),AND(AP14="Media",AR14="Menor"),AND(AP14="Media",AR14="Moderado"),AND(AP14="Alta",AR14="Leve"),AND(AP14="Alta",AR14="Menor")),"Moderado",IF(OR(AND(AP14="Muy Baja",AR14="Mayor"),AND(AP14="Baja",AR14="Mayor"),AND(AP14="Media",AR14="Mayor"),AND(AP14="Alta",AR14="Moderado"),AND(AP14="Alta",AR14="Mayor"),AND(AP14="Muy Alta",AR14="Leve"),AND(AP14="Muy Alta",AR14="Menor"),AND(AP14="Muy Alta",AR14="Moderado"),AND(AP14="Muy Alta",AR14="Mayor")),"Alto",IF(OR(AND(AP14="Muy Baja",AR14="Catastrófico"),AND(AP14="Baja",AR14="Catastrófico"),AND(AP14="Media",AR14="Catastrófico"),AND(AP14="Alta",AR14="Catastrófico"),AND(AP14="Muy Alta",AR14="Catastrófico")),"Extremo","")))),"")</f>
        <v/>
      </c>
      <c r="AU14" s="528"/>
      <c r="AV14" s="531"/>
      <c r="AW14" s="534"/>
      <c r="AX14" s="537"/>
      <c r="AY14" s="302"/>
      <c r="AZ14" s="185"/>
      <c r="BA14" s="183"/>
      <c r="BB14" s="183"/>
      <c r="BC14" s="184"/>
      <c r="BD14" s="184"/>
      <c r="BE14" s="184"/>
      <c r="BF14" s="185"/>
      <c r="BG14" s="562"/>
      <c r="BH14" s="186"/>
      <c r="BI14" s="186"/>
      <c r="BJ14" s="186"/>
      <c r="BK14" s="352"/>
      <c r="BL14" s="183"/>
      <c r="BM14" s="183"/>
      <c r="BN14" s="183"/>
      <c r="BO14" s="187"/>
      <c r="BP14" s="187"/>
      <c r="BQ14" s="349"/>
      <c r="BR14" s="416"/>
      <c r="BS14" s="417" t="str">
        <f>IF(AND('MAPA DE RIESGOS'!$AP14="Muy Alta",'MAPA DE RIESGOS'!$AR14="Leve"),CONCATENATE("R",'MAPA DE RIESGOS'!$H14,"C",'MAPA DE RIESGOS'!$AF14),"")</f>
        <v/>
      </c>
      <c r="BT14" s="417"/>
      <c r="BU14" s="418"/>
      <c r="BV14" s="188"/>
      <c r="BW14" s="188"/>
      <c r="BX14" s="188"/>
      <c r="BY14" s="188"/>
      <c r="BZ14" s="188"/>
      <c r="CA14" s="188"/>
      <c r="CB14" s="188"/>
      <c r="CC14" s="188"/>
      <c r="CD14" s="188"/>
      <c r="CE14" s="188"/>
      <c r="CF14" s="188"/>
      <c r="CG14" s="188"/>
      <c r="CH14" s="188"/>
      <c r="CI14" s="188"/>
      <c r="CJ14" s="188"/>
      <c r="CK14" s="188"/>
    </row>
    <row r="15" spans="1:89" ht="28.5" hidden="1" customHeight="1">
      <c r="A15" s="699"/>
      <c r="B15" s="585"/>
      <c r="C15" s="588"/>
      <c r="D15" s="588"/>
      <c r="E15" s="494"/>
      <c r="F15" s="494"/>
      <c r="G15" s="580"/>
      <c r="H15" s="345">
        <v>1</v>
      </c>
      <c r="I15" s="570"/>
      <c r="J15" s="495"/>
      <c r="K15" s="495"/>
      <c r="L15" s="495"/>
      <c r="M15" s="495"/>
      <c r="N15" s="495"/>
      <c r="O15" s="495"/>
      <c r="P15" s="563"/>
      <c r="Q15" s="554"/>
      <c r="R15" s="557"/>
      <c r="S15" s="557"/>
      <c r="T15" s="557"/>
      <c r="U15" s="557"/>
      <c r="V15" s="621"/>
      <c r="W15" s="567"/>
      <c r="X15" s="573"/>
      <c r="Y15" s="551"/>
      <c r="Z15" s="576"/>
      <c r="AA15" s="567"/>
      <c r="AB15" s="560"/>
      <c r="AC15" s="526"/>
      <c r="AD15" s="548"/>
      <c r="AE15" s="535"/>
      <c r="AF15" s="181">
        <v>6</v>
      </c>
      <c r="AG15" s="182"/>
      <c r="AH15" s="207" t="str">
        <f t="shared" si="12"/>
        <v/>
      </c>
      <c r="AI15" s="299"/>
      <c r="AJ15" s="299"/>
      <c r="AK15" s="208" t="str">
        <f t="shared" si="13"/>
        <v/>
      </c>
      <c r="AL15" s="300"/>
      <c r="AM15" s="300"/>
      <c r="AN15" s="301"/>
      <c r="AO15" s="209" t="str">
        <f>IF(ISBLANK(AD10),(IFERROR(IF(AND(AH13="Probabilidad",AH15="Probabilidad"),(AQ13-(+AQ13*AK15)),IF(AND(AH13="Impacto",AH15="Probabilidad"),(AQ12-(+AQ12*AK15)),IF(AH15="Impacto",AQ13,""))),""))," ")</f>
        <v/>
      </c>
      <c r="AP15" s="154" t="str">
        <f>IF(ISBLANK(AD10),(IFERROR(IF(AO15="","",IF(AO15&lt;=0.2,"Muy Baja",IF(AO15&lt;=0.4,"Baja",IF(AO15&lt;=0.6,"Media",IF(AO15&lt;=0.8,"Alta","Muy Alta"))))),"")), " ")</f>
        <v/>
      </c>
      <c r="AQ15" s="210" t="str">
        <f t="shared" si="14"/>
        <v/>
      </c>
      <c r="AR15" s="211" t="str">
        <f t="shared" si="15"/>
        <v/>
      </c>
      <c r="AS15" s="210" t="str">
        <f>IFERROR(IF(AND(AH14="Impacto",AH15="Impacto"),(AS13-(+AS14*AK15)),IF(AND(AH13="Probabilidad",AH15="Impacto"),(AS12-(+AS12*AK15)),IF(AH15="Probabilidad",AS13,""))),"")</f>
        <v/>
      </c>
      <c r="AT15" s="212" t="str">
        <f t="shared" si="16"/>
        <v/>
      </c>
      <c r="AU15" s="529"/>
      <c r="AV15" s="532"/>
      <c r="AW15" s="535"/>
      <c r="AX15" s="538"/>
      <c r="AY15" s="302"/>
      <c r="AZ15" s="185"/>
      <c r="BA15" s="183"/>
      <c r="BB15" s="183"/>
      <c r="BC15" s="184"/>
      <c r="BD15" s="184"/>
      <c r="BE15" s="184"/>
      <c r="BF15" s="185"/>
      <c r="BG15" s="563"/>
      <c r="BH15" s="186"/>
      <c r="BI15" s="186"/>
      <c r="BJ15" s="186"/>
      <c r="BK15" s="352"/>
      <c r="BL15" s="183"/>
      <c r="BM15" s="183"/>
      <c r="BN15" s="183"/>
      <c r="BO15" s="187"/>
      <c r="BP15" s="187"/>
      <c r="BQ15" s="349"/>
      <c r="BR15" s="416"/>
      <c r="BS15" s="417" t="str">
        <f>IF(AND('MAPA DE RIESGOS'!$AP15="Muy Alta",'MAPA DE RIESGOS'!$AR15="Leve"),CONCATENATE("R",'MAPA DE RIESGOS'!$H15,"C",'MAPA DE RIESGOS'!$AF15),"")</f>
        <v/>
      </c>
      <c r="BT15" s="417"/>
      <c r="BU15" s="418"/>
      <c r="BV15" s="188"/>
      <c r="BW15" s="188"/>
      <c r="BX15" s="188"/>
      <c r="BY15" s="188"/>
      <c r="BZ15" s="188"/>
      <c r="CA15" s="188"/>
      <c r="CB15" s="188"/>
      <c r="CC15" s="188"/>
      <c r="CD15" s="188"/>
      <c r="CE15" s="188"/>
      <c r="CF15" s="188"/>
      <c r="CG15" s="188"/>
      <c r="CH15" s="188"/>
      <c r="CI15" s="188"/>
      <c r="CJ15" s="188"/>
      <c r="CK15" s="188"/>
    </row>
    <row r="16" spans="1:89" ht="102" hidden="1" customHeight="1">
      <c r="A16" s="699"/>
      <c r="B16" s="585"/>
      <c r="C16" s="588"/>
      <c r="D16" s="588" t="str">
        <f>IFERROR((VLOOKUP($B16,'Listados Datos'!$D$3:$F$16,3,FALSE))," ")</f>
        <v xml:space="preserve"> </v>
      </c>
      <c r="E16" s="494"/>
      <c r="F16" s="494"/>
      <c r="G16" s="577">
        <v>2</v>
      </c>
      <c r="H16" s="343">
        <v>2</v>
      </c>
      <c r="I16" s="568" t="s">
        <v>209</v>
      </c>
      <c r="J16" s="513" t="s">
        <v>210</v>
      </c>
      <c r="K16" s="513" t="s">
        <v>209</v>
      </c>
      <c r="L16" s="513" t="s">
        <v>211</v>
      </c>
      <c r="M16" s="513" t="str">
        <f t="shared" ref="M16" si="22">+CONCATENATE("Posibilidad de afectación ", J16, " por ", K16," debido a ", L16)</f>
        <v>Posibilidad de afectación Reputacional por Incumplimiento de los objetivos establecidos en la plataforma estratégica de la Entidad. debido a Incumplimiento de la plataforma estratégica y de su plan de acción</v>
      </c>
      <c r="N16" s="513" t="s">
        <v>189</v>
      </c>
      <c r="O16" s="513" t="s">
        <v>190</v>
      </c>
      <c r="P16" s="561">
        <v>12</v>
      </c>
      <c r="Q16" s="552"/>
      <c r="R16" s="555"/>
      <c r="S16" s="555"/>
      <c r="T16" s="555"/>
      <c r="U16" s="555"/>
      <c r="V16" s="581" t="str">
        <f>IF(ISBLANK(AC16),(IF(P16&lt;=0,"",IF(P16&lt;=2,"Muy Baja",IF(P16&lt;=24,"Baja",IF(P16&lt;=500,"Media",IF(P16&lt;=5000,"Alta","Muy Alta"))))))," ")</f>
        <v>Baja</v>
      </c>
      <c r="W16" s="565">
        <f>IF(ISBLANK(AC16),(IF(V16="","",IF(V16="Muy Baja",20%,IF(V16="Baja",40%,IF(V16="Media",60%,IF(V16="Alta",80%,IF(V16="Muy Alta",100%,0)))))))," ")</f>
        <v>0.4</v>
      </c>
      <c r="X16" s="571" t="s">
        <v>191</v>
      </c>
      <c r="Y16" s="549" t="str">
        <f>IF(X16&gt;0,IF(NOT(ISERROR(MATCH(X16,'Listados Datos'!$N$3:$N$4,0))),'Listados Datos'!$N$6&amp;"Por favor no seleccionar este criterios de impacto (Afectación Económica o presupuestal y/o Pérdida Reputacional)",'Listados Datos'!$N$7),"")</f>
        <v>✔</v>
      </c>
      <c r="Z16" s="574" t="str">
        <f>IF(OR(X16='Listados Datos'!$R$3,X16='Listados Datos'!$S$3),"Leve",IF(OR(X16='Listados Datos'!$R$4,X16='Listados Datos'!$S$4),"Menor",IF(OR(X16='Listados Datos'!$R$5,X16='Listados Datos'!$S$5),"Moderado",IF(OR(X16='Listados Datos'!$R$6,X16='Listados Datos'!$S$6),"Mayor",IF(OR(X16='Listados Datos'!$R$7,X16='Listados Datos'!$S$7),"Catastrófico","")))))</f>
        <v/>
      </c>
      <c r="AA16" s="565" t="str">
        <f>IF(Z16="","",IF(Z16="Leve",20%,IF(Z16="Menor",40%,IF(Z16="Moderado",60%,IF(Z16="Mayor",80%,IF(Z16="Catastrófico",100%,0))))))</f>
        <v/>
      </c>
      <c r="AB16" s="558" t="str">
        <f>IF(OR(AND(V16="Muy Baja",Z16="Leve"),AND(V16="Muy Baja",Z16="Menor"),AND(V16="Baja",Z16="Leve")),"Bajo",IF(OR(AND(V16="Muy baja",Z16="Moderado"),AND(V16="Baja",Z16="Menor"),AND(V16="Baja",Z16="Moderado"),AND(V16="Media",Z16="Leve"),AND(V16="Media",Z16="Menor"),AND(V16="Media",Z16="Moderado"),AND(V16="Alta",Z16="Leve"),AND(V16="Alta",Z16="Menor")),"Moderado",IF(OR(AND(V16="Muy Baja",Z16="Mayor"),AND(V16="Baja",Z16="Mayor"),AND(V16="Media",Z16="Mayor"),AND(V16="Alta",Z16="Moderado"),AND(V16="Alta",Z16="Mayor"),AND(V16="Muy Alta",Z16="Leve"),AND(V16="Muy Alta",Z16="Menor"),AND(V16="Muy Alta",Z16="Moderado"),AND(V16="Muy Alta",Z16="Mayor")),"Alto",IF(OR(AND(V16="Muy Baja",Z16="Catastrófico"),AND(V16="Baja",Z16="Catastrófico"),AND(V16="Media",Z16="Catastrófico"),AND(V16="Alta",Z16="Catastrófico"),AND(V16="Muy Alta",Z16="Catastrófico")),"Extremo",""))))</f>
        <v/>
      </c>
      <c r="AC16" s="524"/>
      <c r="AD16" s="546"/>
      <c r="AE16" s="533" t="str">
        <f t="shared" ref="AE16" si="23">IF(AND(AC16="Rara Vez",AD16="Insignificante"),("BAJA"),IF(AND(AC16="Rara Vez",AD16="Menor"),("BAJA"),IF(AND(AC16="Rara Vez",AD16="Moderado"),("MODERADA"),IF(AND(AC16="Rara Vez",AD16="Mayor"),("ALTA"),IF(AND(AC16="Improbable",AD16="Insignificante"),("BAJA"),IF(AND(AC16="Improbable",AD16="Menor"),("BAJA"),IF(AND(AC16="Improbable",AD16="Moderado"),("MODERADA"),IF(AND(AC16="Improbable",AD16="Mayor"),("ALTA"),IF(AND(AC16="Posible",AD16="Insignificante"),("BAJA"),IF(AND(AC16="Posible",AD16="Menor"),("MODERADA"),IF(AND(AC16="Posible",AD16="Moderado"),("ALTA"),IF(AND(AC16="Posible",AD16="Mayor"),("EXTREMA"),IF(AND(AC16="Probable",AD16="Insignificante"),("MODERADA"),IF(AND(AC16="Probable",AD16="Menor"),("ALTA"),IF(AND(AC16="Probable",AD16="Moderado"),("ALTA"),IF(AND(AC16="Probable",AD16="Mayor"),("EXTREMA"),IF(AND(AC16="Casi Seguro",AD16="Insignificante"),("ALTA"),IF(AND(AC16="Casi Seguro",AD16="Menor"),("ALTA"),IF(AND(AC16="Casi Seguro",AD16="Moderado"),("EXTREMA"),IF(AND(AC16="Casi Seguro",AD16="Mayor"),("EXTREMA"),IF(AD16="Catastrófico","EXTREMA","VALORAR")))))))))))))))))))))</f>
        <v>VALORAR</v>
      </c>
      <c r="AF16" s="181">
        <v>1</v>
      </c>
      <c r="AG16" s="182" t="s">
        <v>212</v>
      </c>
      <c r="AH16" s="207" t="str">
        <f t="shared" si="1"/>
        <v>Probabilidad</v>
      </c>
      <c r="AI16" s="299" t="s">
        <v>193</v>
      </c>
      <c r="AJ16" s="299" t="s">
        <v>194</v>
      </c>
      <c r="AK16" s="208" t="str">
        <f t="shared" ref="AK16:AK17" si="24">IF(AND(AI16="Preventivo",AJ16="Automático"),"50%",IF(AND(AI16="Preventivo",AJ16="Manual"),"40%",IF(AND(AI16="Detectivo",AJ16="Automático"),"40%",IF(AND(AI16="Detectivo",AJ16="Manual"),"30%",IF(AND(AI16="Correctivo",AJ16="Automático"),"35%",IF(AND(AI16="Correctivo",AJ16="Manual"),"25%",""))))))</f>
        <v>40%</v>
      </c>
      <c r="AL16" s="300" t="s">
        <v>195</v>
      </c>
      <c r="AM16" s="300" t="s">
        <v>196</v>
      </c>
      <c r="AN16" s="301" t="s">
        <v>197</v>
      </c>
      <c r="AO16" s="209">
        <f>IF(ISBLANK(AD16),(IFERROR(IF(AH16="Probabilidad",(W16-(+W16*AK16)),IF(AH16="Impacto",W16,"")),""))," ")</f>
        <v>0.24</v>
      </c>
      <c r="AP16" s="154" t="str">
        <f>IF(ISBLANK(AD16), (IFERROR(IF(AO16="","",IF(AO16&lt;=0.2,"Muy Baja",IF(AO16&lt;=0.4,"Baja",IF(AO16&lt;=0.6,"Media",IF(AO16&lt;=0.8,"Alta","Muy Alta"))))),""))," ")</f>
        <v>Baja</v>
      </c>
      <c r="AQ16" s="210">
        <f t="shared" si="14"/>
        <v>0.24</v>
      </c>
      <c r="AR16" s="211" t="str">
        <f t="shared" si="15"/>
        <v/>
      </c>
      <c r="AS16" s="210" t="str">
        <f>IFERROR(IF(AH16="Impacto",(AA16-(+AA16*AK16)),IF(AH16="Probabilidad",AA16,"")),"")</f>
        <v/>
      </c>
      <c r="AT16" s="212" t="str">
        <f t="shared" si="16"/>
        <v/>
      </c>
      <c r="AU16" s="527"/>
      <c r="AV16" s="530" t="str">
        <f>IF(ISBLANK(AD16), " ", AD16)</f>
        <v xml:space="preserve"> </v>
      </c>
      <c r="AW16" s="533" t="str">
        <f t="shared" ref="AW16" si="25">IF(AND(AU16="Rara Vez",AV16="Insignificante"),("BAJA"),IF(AND(AU16="Rara Vez",AV16="Menor"),("BAJA"),IF(AND(AU16="Rara Vez",AV16="Moderado"),("MODERADA"),IF(AND(AU16="Rara Vez",AV16="Mayor"),("ALTA"),IF(AND(AU16="Improbable",AV16="Insignificante"),("BAJA"),IF(AND(AU16="Improbable",AV16="Menor"),("BAJA"),IF(AND(AU16="Improbable",AV16="Moderado"),("MODERADA"),IF(AND(AU16="Improbable",AV16="Mayor"),("ALTA"),IF(AND(AU16="Posible",AV16="Insignificante"),("BAJA"),IF(AND(AU16="Posible",AV16="Menor"),("MODERADA"),IF(AND(AU16="Posible",AV16="Moderado"),("ALTA"),IF(AND(AU16="Posible",AV16="Mayor"),("EXTREMA"),IF(AND(AU16="Probable",AV16="Insignificante"),("MODERADA"),IF(AND(AU16="Probable",AV16="Menor"),("ALTA"),IF(AND(AU16="Probable",AV16="Moderado"),("ALTA"),IF(AND(AU16="Probable",AV16="Mayor"),("EXTREMA"),IF(AND(AU16="Casi Seguro",AV16="Insignificante"),("ALTA"),IF(AND(AU16="Casi Seguro",AV16="Menor"),("ALTA"),IF(AND(AU16="Casi Seguro",AV16="Moderado"),("EXTREMA"),IF(AND(AU16="Casi Seguro",AV16="Mayor"),("EXTREMA"),IF(AV16="Catastrófico","EXTREMA","VALORAR")))))))))))))))))))))</f>
        <v>VALORAR</v>
      </c>
      <c r="AX16" s="536" t="s">
        <v>198</v>
      </c>
      <c r="AY16" s="302" t="s">
        <v>213</v>
      </c>
      <c r="AZ16" s="185" t="s">
        <v>200</v>
      </c>
      <c r="BA16" s="183" t="s">
        <v>201</v>
      </c>
      <c r="BB16" s="183" t="s">
        <v>202</v>
      </c>
      <c r="BC16" s="184">
        <v>44562</v>
      </c>
      <c r="BD16" s="184">
        <v>44926</v>
      </c>
      <c r="BE16" s="184" t="s">
        <v>200</v>
      </c>
      <c r="BF16" s="185" t="s">
        <v>203</v>
      </c>
      <c r="BG16" s="561" t="s">
        <v>214</v>
      </c>
      <c r="BH16" s="190" t="s">
        <v>205</v>
      </c>
      <c r="BI16" s="186" t="s">
        <v>1919</v>
      </c>
      <c r="BJ16" s="186">
        <v>2</v>
      </c>
      <c r="BK16" s="352">
        <v>44680</v>
      </c>
      <c r="BL16" s="183" t="s">
        <v>215</v>
      </c>
      <c r="BM16" s="397" t="s">
        <v>1835</v>
      </c>
      <c r="BN16" s="183" t="s">
        <v>207</v>
      </c>
      <c r="BO16" s="187" t="s">
        <v>208</v>
      </c>
      <c r="BP16" s="187" t="s">
        <v>207</v>
      </c>
      <c r="BQ16" s="349" t="s">
        <v>207</v>
      </c>
      <c r="BR16" s="416"/>
      <c r="BS16" s="417" t="str">
        <f>IF(AND('MAPA DE RIESGOS'!$AP16="Muy Alta",'MAPA DE RIESGOS'!$AR16="Leve"),CONCATENATE("R",'MAPA DE RIESGOS'!$H16,"C",'MAPA DE RIESGOS'!$AF16),"")</f>
        <v/>
      </c>
      <c r="BT16" s="417"/>
      <c r="BU16" s="418"/>
      <c r="BV16" s="188"/>
      <c r="BW16" s="188"/>
      <c r="BX16" s="188"/>
      <c r="BY16" s="188"/>
      <c r="BZ16" s="188"/>
      <c r="CA16" s="188"/>
      <c r="CB16" s="188"/>
      <c r="CC16" s="188"/>
      <c r="CD16" s="188"/>
      <c r="CE16" s="188"/>
      <c r="CF16" s="188"/>
      <c r="CG16" s="188"/>
      <c r="CH16" s="188"/>
      <c r="CI16" s="188"/>
      <c r="CJ16" s="188"/>
      <c r="CK16" s="188"/>
    </row>
    <row r="17" spans="1:89" ht="28.5" hidden="1" customHeight="1">
      <c r="A17" s="699"/>
      <c r="B17" s="585"/>
      <c r="C17" s="588"/>
      <c r="D17" s="588"/>
      <c r="E17" s="494"/>
      <c r="F17" s="494"/>
      <c r="G17" s="577"/>
      <c r="H17" s="343">
        <v>2</v>
      </c>
      <c r="I17" s="569"/>
      <c r="J17" s="494"/>
      <c r="K17" s="494"/>
      <c r="L17" s="494"/>
      <c r="M17" s="494"/>
      <c r="N17" s="494"/>
      <c r="O17" s="494"/>
      <c r="P17" s="562"/>
      <c r="Q17" s="553"/>
      <c r="R17" s="556"/>
      <c r="S17" s="556"/>
      <c r="T17" s="556"/>
      <c r="U17" s="556"/>
      <c r="V17" s="582"/>
      <c r="W17" s="566"/>
      <c r="X17" s="572"/>
      <c r="Y17" s="550"/>
      <c r="Z17" s="575"/>
      <c r="AA17" s="566"/>
      <c r="AB17" s="559"/>
      <c r="AC17" s="525"/>
      <c r="AD17" s="547"/>
      <c r="AE17" s="534"/>
      <c r="AF17" s="181">
        <v>2</v>
      </c>
      <c r="AG17" s="182"/>
      <c r="AH17" s="207" t="str">
        <f t="shared" si="1"/>
        <v/>
      </c>
      <c r="AI17" s="299"/>
      <c r="AJ17" s="299"/>
      <c r="AK17" s="208" t="str">
        <f t="shared" si="24"/>
        <v/>
      </c>
      <c r="AL17" s="300"/>
      <c r="AM17" s="300"/>
      <c r="AN17" s="301"/>
      <c r="AO17" s="209" t="str">
        <f>IF(ISBLANK(AD16),(IFERROR(IF(AND(AH16="Probabilidad",AH17="Probabilidad"),(AQ16-(+AQ16*AK17)),IF(AH17="Probabilidad",(W16-(+W16*AK17)),IF(AH17="Impacto",AQ16,""))),""))," ")</f>
        <v/>
      </c>
      <c r="AP17" s="154" t="str">
        <f>IF(ISBLANK(AD16),(IFERROR(IF(AO17="","",IF(AO17&lt;=0.2,"Muy Baja",IF(AO17&lt;=0.4,"Baja",IF(AO17&lt;=0.6,"Media",IF(AO17&lt;=0.8,"Alta","Muy Alta"))))),""))," ")</f>
        <v/>
      </c>
      <c r="AQ17" s="210" t="str">
        <f t="shared" si="14"/>
        <v/>
      </c>
      <c r="AR17" s="211" t="str">
        <f t="shared" si="15"/>
        <v/>
      </c>
      <c r="AS17" s="210" t="str">
        <f>IFERROR(IF(AND(AH16="Impacto",AH17="Impacto"),(AS16-(+AS16*AK17)),IF(AH17="Impacto",(AA16-(+AA16*AK17)),IF(AH17="Probabilidad",AS16,""))),"")</f>
        <v/>
      </c>
      <c r="AT17" s="212" t="str">
        <f t="shared" si="16"/>
        <v/>
      </c>
      <c r="AU17" s="528"/>
      <c r="AV17" s="531"/>
      <c r="AW17" s="534"/>
      <c r="AX17" s="537"/>
      <c r="AY17" s="302"/>
      <c r="AZ17" s="185"/>
      <c r="BA17" s="183"/>
      <c r="BB17" s="183"/>
      <c r="BC17" s="184"/>
      <c r="BD17" s="184"/>
      <c r="BE17" s="184"/>
      <c r="BF17" s="185"/>
      <c r="BG17" s="562"/>
      <c r="BH17" s="190"/>
      <c r="BI17" s="186"/>
      <c r="BJ17" s="186"/>
      <c r="BK17" s="352"/>
      <c r="BL17" s="183"/>
      <c r="BM17" s="183"/>
      <c r="BN17" s="183"/>
      <c r="BO17" s="187"/>
      <c r="BP17" s="187"/>
      <c r="BQ17" s="349"/>
      <c r="BR17" s="416"/>
      <c r="BS17" s="417" t="str">
        <f>IF(AND('MAPA DE RIESGOS'!$AP17="Muy Alta",'MAPA DE RIESGOS'!$AR17="Leve"),CONCATENATE("R",'MAPA DE RIESGOS'!$H17,"C",'MAPA DE RIESGOS'!$AF17),"")</f>
        <v/>
      </c>
      <c r="BT17" s="417"/>
      <c r="BU17" s="418"/>
      <c r="BV17" s="188"/>
      <c r="BW17" s="188"/>
      <c r="BX17" s="188"/>
      <c r="BY17" s="188"/>
      <c r="BZ17" s="188"/>
      <c r="CA17" s="188"/>
      <c r="CB17" s="188"/>
      <c r="CC17" s="188"/>
      <c r="CD17" s="188"/>
      <c r="CE17" s="188"/>
      <c r="CF17" s="188"/>
      <c r="CG17" s="188"/>
      <c r="CH17" s="188"/>
      <c r="CI17" s="188"/>
      <c r="CJ17" s="188"/>
      <c r="CK17" s="188"/>
    </row>
    <row r="18" spans="1:89" ht="28.5" hidden="1" customHeight="1">
      <c r="A18" s="699"/>
      <c r="B18" s="585"/>
      <c r="C18" s="588"/>
      <c r="D18" s="588"/>
      <c r="E18" s="494"/>
      <c r="F18" s="494"/>
      <c r="G18" s="577"/>
      <c r="H18" s="343">
        <v>2</v>
      </c>
      <c r="I18" s="569"/>
      <c r="J18" s="494"/>
      <c r="K18" s="494"/>
      <c r="L18" s="494"/>
      <c r="M18" s="494"/>
      <c r="N18" s="494"/>
      <c r="O18" s="494"/>
      <c r="P18" s="562"/>
      <c r="Q18" s="553"/>
      <c r="R18" s="556"/>
      <c r="S18" s="556"/>
      <c r="T18" s="556"/>
      <c r="U18" s="556"/>
      <c r="V18" s="582"/>
      <c r="W18" s="566"/>
      <c r="X18" s="572"/>
      <c r="Y18" s="550"/>
      <c r="Z18" s="575"/>
      <c r="AA18" s="566"/>
      <c r="AB18" s="559"/>
      <c r="AC18" s="525"/>
      <c r="AD18" s="547"/>
      <c r="AE18" s="534"/>
      <c r="AF18" s="181">
        <v>3</v>
      </c>
      <c r="AG18" s="182"/>
      <c r="AH18" s="207" t="str">
        <f t="shared" ref="AH18:AH19" si="26">IF(OR(AI18="Preventivo",AI18="Detectivo"),"Probabilidad",IF(AI18="Correctivo","Impacto",""))</f>
        <v/>
      </c>
      <c r="AI18" s="299"/>
      <c r="AJ18" s="299"/>
      <c r="AK18" s="208" t="str">
        <f t="shared" ref="AK18:AK19" si="27">IF(AND(AI18="Preventivo",AJ18="Automático"),"50%",IF(AND(AI18="Preventivo",AJ18="Manual"),"40%",IF(AND(AI18="Detectivo",AJ18="Automático"),"40%",IF(AND(AI18="Detectivo",AJ18="Manual"),"30%",IF(AND(AI18="Correctivo",AJ18="Automático"),"35%",IF(AND(AI18="Correctivo",AJ18="Manual"),"25%",""))))))</f>
        <v/>
      </c>
      <c r="AL18" s="300"/>
      <c r="AM18" s="300"/>
      <c r="AN18" s="301"/>
      <c r="AO18" s="209" t="str">
        <f>IF(ISBLANK(AD16),(IFERROR(IF(AND(AH17="Probabilidad",AH18="Probabilidad"),(AQ17-(+AQ17*AK18)),IF(AND(AH17="Impacto",AH18="Probabilidad"),(AQ16-(+AQ16*AK18)),IF(AH18="Impacto",AQ17,""))),""))," ")</f>
        <v/>
      </c>
      <c r="AP18" s="154" t="str">
        <f>IF(ISBLANK(AD16),(IFERROR(IF(AO18="","",IF(AO18&lt;=0.2,"Muy Baja",IF(AO18&lt;=0.4,"Baja",IF(AO18&lt;=0.6,"Media",IF(AO18&lt;=0.8,"Alta","Muy Alta"))))),""))," ")</f>
        <v/>
      </c>
      <c r="AQ18" s="210" t="str">
        <f t="shared" si="14"/>
        <v/>
      </c>
      <c r="AR18" s="211" t="str">
        <f t="shared" si="15"/>
        <v/>
      </c>
      <c r="AS18" s="210" t="str">
        <f>IFERROR(IF(AND(AH17="Impacto",AH18="Impacto"),(AS17-(+AS17*AK18)),IF(AND(AH17="Probabilidad",AH18="Impacto"),(AS16-(+AS16*AK18)),IF(AH18="Probabilidad",AS17,""))),"")</f>
        <v/>
      </c>
      <c r="AT18" s="212" t="str">
        <f t="shared" si="16"/>
        <v/>
      </c>
      <c r="AU18" s="528"/>
      <c r="AV18" s="531"/>
      <c r="AW18" s="534"/>
      <c r="AX18" s="537"/>
      <c r="AY18" s="302"/>
      <c r="AZ18" s="185"/>
      <c r="BA18" s="183"/>
      <c r="BB18" s="183"/>
      <c r="BC18" s="184"/>
      <c r="BD18" s="184"/>
      <c r="BE18" s="184"/>
      <c r="BF18" s="185"/>
      <c r="BG18" s="562"/>
      <c r="BH18" s="190"/>
      <c r="BI18" s="186"/>
      <c r="BJ18" s="186"/>
      <c r="BK18" s="352"/>
      <c r="BL18" s="183"/>
      <c r="BM18" s="183"/>
      <c r="BN18" s="183"/>
      <c r="BO18" s="187"/>
      <c r="BP18" s="187"/>
      <c r="BQ18" s="349"/>
      <c r="BR18" s="416"/>
      <c r="BS18" s="417" t="str">
        <f>IF(AND('MAPA DE RIESGOS'!$AP18="Muy Alta",'MAPA DE RIESGOS'!$AR18="Leve"),CONCATENATE("R",'MAPA DE RIESGOS'!$H18,"C",'MAPA DE RIESGOS'!$AF18),"")</f>
        <v/>
      </c>
      <c r="BT18" s="417"/>
      <c r="BU18" s="418"/>
      <c r="BV18" s="188"/>
      <c r="BW18" s="188"/>
      <c r="BX18" s="188"/>
      <c r="BY18" s="188"/>
      <c r="BZ18" s="188"/>
      <c r="CA18" s="188"/>
      <c r="CB18" s="188"/>
      <c r="CC18" s="188"/>
      <c r="CD18" s="188"/>
      <c r="CE18" s="188"/>
      <c r="CF18" s="188"/>
      <c r="CG18" s="188"/>
      <c r="CH18" s="188"/>
      <c r="CI18" s="188"/>
      <c r="CJ18" s="188"/>
      <c r="CK18" s="188"/>
    </row>
    <row r="19" spans="1:89" ht="28.5" hidden="1" customHeight="1">
      <c r="A19" s="699"/>
      <c r="B19" s="585"/>
      <c r="C19" s="588"/>
      <c r="D19" s="588"/>
      <c r="E19" s="494"/>
      <c r="F19" s="494"/>
      <c r="G19" s="577"/>
      <c r="H19" s="343">
        <v>2</v>
      </c>
      <c r="I19" s="569"/>
      <c r="J19" s="494"/>
      <c r="K19" s="494"/>
      <c r="L19" s="494"/>
      <c r="M19" s="494"/>
      <c r="N19" s="494"/>
      <c r="O19" s="494"/>
      <c r="P19" s="562"/>
      <c r="Q19" s="553"/>
      <c r="R19" s="556"/>
      <c r="S19" s="556"/>
      <c r="T19" s="556"/>
      <c r="U19" s="556"/>
      <c r="V19" s="582"/>
      <c r="W19" s="566"/>
      <c r="X19" s="572"/>
      <c r="Y19" s="550"/>
      <c r="Z19" s="575"/>
      <c r="AA19" s="566"/>
      <c r="AB19" s="559"/>
      <c r="AC19" s="525"/>
      <c r="AD19" s="547"/>
      <c r="AE19" s="534"/>
      <c r="AF19" s="181">
        <v>4</v>
      </c>
      <c r="AG19" s="182"/>
      <c r="AH19" s="207" t="str">
        <f t="shared" si="26"/>
        <v/>
      </c>
      <c r="AI19" s="299"/>
      <c r="AJ19" s="299"/>
      <c r="AK19" s="208" t="str">
        <f t="shared" si="27"/>
        <v/>
      </c>
      <c r="AL19" s="300"/>
      <c r="AM19" s="300"/>
      <c r="AN19" s="301"/>
      <c r="AO19" s="209" t="str">
        <f>IF(ISBLANK(AD16),(IFERROR(IF(AND(AH18="Probabilidad",AH19="Probabilidad"),(AQ18-(+AQ18*AK19)),IF(AND(AH18="Impacto",AH19="Probabilidad"),(AQ17-(+AQ17*AK19)),IF(AH19="Impacto",AQ18,""))),""))," ")</f>
        <v/>
      </c>
      <c r="AP19" s="154" t="str">
        <f>IF(ISBLANK(AD16),(IFERROR(IF(AO19="","",IF(AO19&lt;=0.2,"Muy Baja",IF(AO19&lt;=0.4,"Baja",IF(AO19&lt;=0.6,"Media",IF(AO19&lt;=0.8,"Alta","Muy Alta"))))),""))," ")</f>
        <v/>
      </c>
      <c r="AQ19" s="210" t="str">
        <f t="shared" ref="AQ19:AQ57" si="28">+AO19</f>
        <v/>
      </c>
      <c r="AR19" s="211" t="str">
        <f t="shared" ref="AR19:AR57" si="29">IFERROR(IF(AS19="","",IF(AS19&lt;=0.2,"Leve",IF(AS19&lt;=0.4,"Menor",IF(AS19&lt;=0.6,"Moderado",IF(AS19&lt;=0.8,"Mayor","Catastrófico"))))),"")</f>
        <v/>
      </c>
      <c r="AS19" s="210" t="str">
        <f>IFERROR(IF(AND(AH18="Impacto",AH19="Impacto"),(AS18-(+AS18*AK19)),IF(AND(AH18="Probabilidad",AH19="Impacto"),(AS17-(+AS17*AK19)),IF(AH19="Probabilidad",AS18,""))),"")</f>
        <v/>
      </c>
      <c r="AT19" s="212" t="str">
        <f t="shared" ref="AT19:AT57" si="30">IFERROR(IF(OR(AND(AP19="Muy Baja",AR19="Leve"),AND(AP19="Muy Baja",AR19="Menor"),AND(AP19="Baja",AR19="Leve")),"Bajo",IF(OR(AND(AP19="Muy baja",AR19="Moderado"),AND(AP19="Baja",AR19="Menor"),AND(AP19="Baja",AR19="Moderado"),AND(AP19="Media",AR19="Leve"),AND(AP19="Media",AR19="Menor"),AND(AP19="Media",AR19="Moderado"),AND(AP19="Alta",AR19="Leve"),AND(AP19="Alta",AR19="Menor")),"Moderado",IF(OR(AND(AP19="Muy Baja",AR19="Mayor"),AND(AP19="Baja",AR19="Mayor"),AND(AP19="Media",AR19="Mayor"),AND(AP19="Alta",AR19="Moderado"),AND(AP19="Alta",AR19="Mayor"),AND(AP19="Muy Alta",AR19="Leve"),AND(AP19="Muy Alta",AR19="Menor"),AND(AP19="Muy Alta",AR19="Moderado"),AND(AP19="Muy Alta",AR19="Mayor")),"Alto",IF(OR(AND(AP19="Muy Baja",AR19="Catastrófico"),AND(AP19="Baja",AR19="Catastrófico"),AND(AP19="Media",AR19="Catastrófico"),AND(AP19="Alta",AR19="Catastrófico"),AND(AP19="Muy Alta",AR19="Catastrófico")),"Extremo","")))),"")</f>
        <v/>
      </c>
      <c r="AU19" s="528"/>
      <c r="AV19" s="531"/>
      <c r="AW19" s="534"/>
      <c r="AX19" s="537"/>
      <c r="AY19" s="302"/>
      <c r="AZ19" s="185"/>
      <c r="BA19" s="183"/>
      <c r="BB19" s="183"/>
      <c r="BC19" s="184"/>
      <c r="BD19" s="184"/>
      <c r="BE19" s="184"/>
      <c r="BF19" s="185"/>
      <c r="BG19" s="562"/>
      <c r="BH19" s="190"/>
      <c r="BI19" s="186"/>
      <c r="BJ19" s="186"/>
      <c r="BK19" s="352"/>
      <c r="BL19" s="183"/>
      <c r="BM19" s="183"/>
      <c r="BN19" s="183"/>
      <c r="BO19" s="187"/>
      <c r="BP19" s="187"/>
      <c r="BQ19" s="349"/>
      <c r="BR19" s="416"/>
      <c r="BS19" s="417" t="str">
        <f>IF(AND('MAPA DE RIESGOS'!$AP19="Muy Alta",'MAPA DE RIESGOS'!$AR19="Leve"),CONCATENATE("R",'MAPA DE RIESGOS'!$H19,"C",'MAPA DE RIESGOS'!$AF19),"")</f>
        <v/>
      </c>
      <c r="BT19" s="417"/>
      <c r="BU19" s="418"/>
      <c r="BV19" s="188"/>
      <c r="BW19" s="188"/>
      <c r="BX19" s="188"/>
      <c r="BY19" s="188"/>
      <c r="BZ19" s="188"/>
      <c r="CA19" s="188"/>
      <c r="CB19" s="188"/>
      <c r="CC19" s="188"/>
      <c r="CD19" s="188"/>
      <c r="CE19" s="188"/>
      <c r="CF19" s="188"/>
      <c r="CG19" s="188"/>
      <c r="CH19" s="188"/>
      <c r="CI19" s="188"/>
      <c r="CJ19" s="188"/>
      <c r="CK19" s="188"/>
    </row>
    <row r="20" spans="1:89" ht="28.5" hidden="1" customHeight="1">
      <c r="A20" s="699"/>
      <c r="B20" s="585"/>
      <c r="C20" s="588"/>
      <c r="D20" s="588"/>
      <c r="E20" s="494"/>
      <c r="F20" s="494"/>
      <c r="G20" s="577"/>
      <c r="H20" s="343">
        <v>2</v>
      </c>
      <c r="I20" s="569"/>
      <c r="J20" s="494"/>
      <c r="K20" s="494"/>
      <c r="L20" s="494"/>
      <c r="M20" s="494"/>
      <c r="N20" s="494"/>
      <c r="O20" s="494"/>
      <c r="P20" s="562"/>
      <c r="Q20" s="553"/>
      <c r="R20" s="556"/>
      <c r="S20" s="556"/>
      <c r="T20" s="556"/>
      <c r="U20" s="556"/>
      <c r="V20" s="582"/>
      <c r="W20" s="566"/>
      <c r="X20" s="572"/>
      <c r="Y20" s="550"/>
      <c r="Z20" s="575"/>
      <c r="AA20" s="566"/>
      <c r="AB20" s="559"/>
      <c r="AC20" s="525"/>
      <c r="AD20" s="547"/>
      <c r="AE20" s="534"/>
      <c r="AF20" s="181">
        <v>5</v>
      </c>
      <c r="AG20" s="182"/>
      <c r="AH20" s="207" t="str">
        <f t="shared" ref="AH20" si="31">IF(OR(AI20="Preventivo",AI20="Detectivo"),"Probabilidad",IF(AI20="Correctivo","Impacto",""))</f>
        <v/>
      </c>
      <c r="AI20" s="299"/>
      <c r="AJ20" s="299"/>
      <c r="AK20" s="208" t="str">
        <f t="shared" ref="AK20" si="32">IF(AND(AI20="Preventivo",AJ20="Automático"),"50%",IF(AND(AI20="Preventivo",AJ20="Manual"),"40%",IF(AND(AI20="Detectivo",AJ20="Automático"),"40%",IF(AND(AI20="Detectivo",AJ20="Manual"),"30%",IF(AND(AI20="Correctivo",AJ20="Automático"),"35%",IF(AND(AI20="Correctivo",AJ20="Manual"),"25%",""))))))</f>
        <v/>
      </c>
      <c r="AL20" s="300"/>
      <c r="AM20" s="300"/>
      <c r="AN20" s="301"/>
      <c r="AO20" s="209" t="str">
        <f>IF(ISBLANK(AD16),(IFERROR(IF(AND(AH19="Probabilidad",AH20="Probabilidad"),(AQ19-(+AQ19*AK20)),IF(AND(AH19="Impacto",AH20="Probabilidad"),(AQ18-(+AQ18*AK20)),IF(AH20="Impacto",AQ19,""))),""))," ")</f>
        <v/>
      </c>
      <c r="AP20" s="154" t="str">
        <f>IF(ISBLANK(AD16),(IFERROR(IF(AO20="","",IF(AO20&lt;=0.2,"Muy Baja",IF(AO20&lt;=0.4,"Baja",IF(AO20&lt;=0.6,"Media",IF(AO20&lt;=0.8,"Alta","Muy Alta"))))),""))," ")</f>
        <v/>
      </c>
      <c r="AQ20" s="210" t="str">
        <f t="shared" si="28"/>
        <v/>
      </c>
      <c r="AR20" s="211" t="str">
        <f t="shared" si="29"/>
        <v/>
      </c>
      <c r="AS20" s="210" t="str">
        <f>IFERROR(IF(AND(AH19="Impacto",AH20="Impacto"),(AS19-(+AS19*AK20)),IF(AND(AH19="Probabilidad",AH20="Impacto"),(AS18-(+AS18*AK20)),IF(AH20="Probabilidad",AS19,""))),"")</f>
        <v/>
      </c>
      <c r="AT20" s="212" t="str">
        <f t="shared" si="30"/>
        <v/>
      </c>
      <c r="AU20" s="528"/>
      <c r="AV20" s="531"/>
      <c r="AW20" s="534"/>
      <c r="AX20" s="537"/>
      <c r="AY20" s="302"/>
      <c r="AZ20" s="185"/>
      <c r="BA20" s="183"/>
      <c r="BB20" s="183"/>
      <c r="BC20" s="184"/>
      <c r="BD20" s="184"/>
      <c r="BE20" s="184"/>
      <c r="BF20" s="185"/>
      <c r="BG20" s="562"/>
      <c r="BH20" s="190"/>
      <c r="BI20" s="186"/>
      <c r="BJ20" s="186"/>
      <c r="BK20" s="352"/>
      <c r="BL20" s="183"/>
      <c r="BM20" s="183"/>
      <c r="BN20" s="183"/>
      <c r="BO20" s="187"/>
      <c r="BP20" s="187"/>
      <c r="BQ20" s="349"/>
      <c r="BR20" s="416"/>
      <c r="BS20" s="417" t="str">
        <f>IF(AND('MAPA DE RIESGOS'!$AP20="Muy Alta",'MAPA DE RIESGOS'!$AR20="Leve"),CONCATENATE("R",'MAPA DE RIESGOS'!$H20,"C",'MAPA DE RIESGOS'!$AF20),"")</f>
        <v/>
      </c>
      <c r="BT20" s="417"/>
      <c r="BU20" s="418"/>
      <c r="BV20" s="188"/>
      <c r="BW20" s="188"/>
      <c r="BX20" s="188"/>
      <c r="BY20" s="188"/>
      <c r="BZ20" s="188"/>
      <c r="CA20" s="188"/>
      <c r="CB20" s="188"/>
      <c r="CC20" s="188"/>
      <c r="CD20" s="188"/>
      <c r="CE20" s="188"/>
      <c r="CF20" s="188"/>
      <c r="CG20" s="188"/>
      <c r="CH20" s="188"/>
      <c r="CI20" s="188"/>
      <c r="CJ20" s="188"/>
      <c r="CK20" s="188"/>
    </row>
    <row r="21" spans="1:89" ht="28.5" hidden="1" customHeight="1">
      <c r="A21" s="699"/>
      <c r="B21" s="585"/>
      <c r="C21" s="588"/>
      <c r="D21" s="588"/>
      <c r="E21" s="494"/>
      <c r="F21" s="494"/>
      <c r="G21" s="577"/>
      <c r="H21" s="343">
        <v>2</v>
      </c>
      <c r="I21" s="570"/>
      <c r="J21" s="495"/>
      <c r="K21" s="495"/>
      <c r="L21" s="495"/>
      <c r="M21" s="495"/>
      <c r="N21" s="495"/>
      <c r="O21" s="495"/>
      <c r="P21" s="563"/>
      <c r="Q21" s="554"/>
      <c r="R21" s="557"/>
      <c r="S21" s="557"/>
      <c r="T21" s="557"/>
      <c r="U21" s="557"/>
      <c r="V21" s="583"/>
      <c r="W21" s="567"/>
      <c r="X21" s="573"/>
      <c r="Y21" s="551"/>
      <c r="Z21" s="576"/>
      <c r="AA21" s="567"/>
      <c r="AB21" s="560"/>
      <c r="AC21" s="526"/>
      <c r="AD21" s="548"/>
      <c r="AE21" s="535"/>
      <c r="AF21" s="181">
        <v>6</v>
      </c>
      <c r="AG21" s="182"/>
      <c r="AH21" s="207" t="str">
        <f t="shared" si="1"/>
        <v/>
      </c>
      <c r="AI21" s="299"/>
      <c r="AJ21" s="299"/>
      <c r="AK21" s="208" t="str">
        <f t="shared" ref="AK21:AK23" si="33">IF(AND(AI21="Preventivo",AJ21="Automático"),"50%",IF(AND(AI21="Preventivo",AJ21="Manual"),"40%",IF(AND(AI21="Detectivo",AJ21="Automático"),"40%",IF(AND(AI21="Detectivo",AJ21="Manual"),"30%",IF(AND(AI21="Correctivo",AJ21="Automático"),"35%",IF(AND(AI21="Correctivo",AJ21="Manual"),"25%",""))))))</f>
        <v/>
      </c>
      <c r="AL21" s="300"/>
      <c r="AM21" s="300"/>
      <c r="AN21" s="301"/>
      <c r="AO21" s="209" t="str">
        <f>IF(ISBLANK(AD16),(IFERROR(IF(AND(AH19="Probabilidad",AH21="Probabilidad"),(AQ19-(+AQ19*AK21)),IF(AND(AH19="Impacto",AH21="Probabilidad"),(AQ18-(+AQ18*AK21)),IF(AH21="Impacto",AQ19,""))),""))," ")</f>
        <v/>
      </c>
      <c r="AP21" s="154" t="str">
        <f>IF(ISBLANK(AD16),(IFERROR(IF(AO21="","",IF(AO21&lt;=0.2,"Muy Baja",IF(AO21&lt;=0.4,"Baja",IF(AO21&lt;=0.6,"Media",IF(AO21&lt;=0.8,"Alta","Muy Alta"))))),"")), " ")</f>
        <v/>
      </c>
      <c r="AQ21" s="210" t="str">
        <f t="shared" si="28"/>
        <v/>
      </c>
      <c r="AR21" s="211" t="str">
        <f t="shared" si="29"/>
        <v/>
      </c>
      <c r="AS21" s="210" t="str">
        <f>IFERROR(IF(AND(AH20="Impacto",AH21="Impacto"),(AS19-(+AS20*AK21)),IF(AND(AH19="Probabilidad",AH21="Impacto"),(AS18-(+AS18*AK21)),IF(AH21="Probabilidad",AS19,""))),"")</f>
        <v/>
      </c>
      <c r="AT21" s="212" t="str">
        <f t="shared" si="30"/>
        <v/>
      </c>
      <c r="AU21" s="529"/>
      <c r="AV21" s="532"/>
      <c r="AW21" s="535"/>
      <c r="AX21" s="538"/>
      <c r="AY21" s="302"/>
      <c r="AZ21" s="185"/>
      <c r="BA21" s="183"/>
      <c r="BB21" s="183"/>
      <c r="BC21" s="184"/>
      <c r="BD21" s="184"/>
      <c r="BE21" s="184"/>
      <c r="BF21" s="185"/>
      <c r="BG21" s="563"/>
      <c r="BH21" s="190"/>
      <c r="BI21" s="186"/>
      <c r="BJ21" s="186"/>
      <c r="BK21" s="352"/>
      <c r="BL21" s="183"/>
      <c r="BM21" s="183"/>
      <c r="BN21" s="183"/>
      <c r="BO21" s="187"/>
      <c r="BP21" s="187"/>
      <c r="BQ21" s="349"/>
      <c r="BR21" s="416"/>
      <c r="BS21" s="417" t="str">
        <f>IF(AND('MAPA DE RIESGOS'!$AP21="Muy Alta",'MAPA DE RIESGOS'!$AR21="Leve"),CONCATENATE("R",'MAPA DE RIESGOS'!$H21,"C",'MAPA DE RIESGOS'!$AF21),"")</f>
        <v/>
      </c>
      <c r="BT21" s="417"/>
      <c r="BU21" s="418"/>
      <c r="BV21" s="188"/>
      <c r="BW21" s="188"/>
      <c r="BX21" s="188"/>
      <c r="BY21" s="188"/>
      <c r="BZ21" s="188"/>
      <c r="CA21" s="188"/>
      <c r="CB21" s="188"/>
      <c r="CC21" s="188"/>
      <c r="CD21" s="188"/>
      <c r="CE21" s="188"/>
      <c r="CF21" s="188"/>
      <c r="CG21" s="188"/>
      <c r="CH21" s="188"/>
      <c r="CI21" s="188"/>
      <c r="CJ21" s="188"/>
      <c r="CK21" s="188"/>
    </row>
    <row r="22" spans="1:89" ht="104.25" hidden="1" customHeight="1">
      <c r="A22" s="699"/>
      <c r="B22" s="585"/>
      <c r="C22" s="588"/>
      <c r="D22" s="588" t="str">
        <f>IFERROR((VLOOKUP($B22,'Listados Datos'!$D$3:$F$16,3,FALSE))," ")</f>
        <v xml:space="preserve"> </v>
      </c>
      <c r="E22" s="494"/>
      <c r="F22" s="494"/>
      <c r="G22" s="577">
        <v>3</v>
      </c>
      <c r="H22" s="343">
        <v>3</v>
      </c>
      <c r="I22" s="568" t="s">
        <v>216</v>
      </c>
      <c r="J22" s="513" t="s">
        <v>210</v>
      </c>
      <c r="K22" s="513" t="s">
        <v>216</v>
      </c>
      <c r="L22" s="513" t="s">
        <v>217</v>
      </c>
      <c r="M22" s="513" t="str">
        <f t="shared" ref="M22" si="34">+CONCATENATE("Posibilidad de afectación ", J22, " por ", K22," debido a ", L22)</f>
        <v>Posibilidad de afectación Reputacional por Incumplimiento de los objetivos y metas establecidas en los proyectos de inversión de la entidad debido a Incumplimiento de las metas y objetivos de los proyectos de inversión de la entidad.</v>
      </c>
      <c r="N22" s="513" t="s">
        <v>189</v>
      </c>
      <c r="O22" s="513" t="s">
        <v>190</v>
      </c>
      <c r="P22" s="561">
        <v>12</v>
      </c>
      <c r="Q22" s="552"/>
      <c r="R22" s="555"/>
      <c r="S22" s="555"/>
      <c r="T22" s="555"/>
      <c r="U22" s="555"/>
      <c r="V22" s="581" t="str">
        <f>IF(ISBLANK(AC22),(IF(P22&lt;=0,"",IF(P22&lt;=2,"Muy Baja",IF(P22&lt;=24,"Baja",IF(P22&lt;=500,"Media",IF(P22&lt;=5000,"Alta","Muy Alta"))))))," ")</f>
        <v>Baja</v>
      </c>
      <c r="W22" s="565">
        <f>IF(ISBLANK(AC22),(IF(V22="","",IF(V22="Muy Baja",20%,IF(V22="Baja",40%,IF(V22="Media",60%,IF(V22="Alta",80%,IF(V22="Muy Alta",100%,0)))))))," ")</f>
        <v>0.4</v>
      </c>
      <c r="X22" s="571" t="s">
        <v>218</v>
      </c>
      <c r="Y22" s="549" t="str">
        <f>IF(X22&gt;0,IF(NOT(ISERROR(MATCH(X22,'Listados Datos'!$N$3:$N$4,0))),'Listados Datos'!$N$6&amp;"Por favor no seleccionar este criterios de impacto (Afectación Económica o presupuestal y/o Pérdida Reputacional)",'Listados Datos'!$N$7),"")</f>
        <v>✔</v>
      </c>
      <c r="Z22" s="574" t="str">
        <f>IF(OR(X22='Listados Datos'!$R$3,X22='Listados Datos'!$S$3),"Leve",IF(OR(X22='Listados Datos'!$R$4,X22='Listados Datos'!$S$4),"Menor",IF(OR(X22='Listados Datos'!$R$5,X22='Listados Datos'!$S$5),"Moderado",IF(OR(X22='Listados Datos'!$R$6,X22='Listados Datos'!$S$6),"Mayor",IF(OR(X22='Listados Datos'!$R$7,X22='Listados Datos'!$S$7),"Catastrófico","")))))</f>
        <v>Moderado</v>
      </c>
      <c r="AA22" s="565">
        <f>IF(Z22="","",IF(Z22="Leve",20%,IF(Z22="Menor",40%,IF(Z22="Moderado",60%,IF(Z22="Mayor",80%,IF(Z22="Catastrófico",100%,0))))))</f>
        <v>0.6</v>
      </c>
      <c r="AB22" s="558" t="str">
        <f>IF(OR(AND(V22="Muy Baja",Z22="Leve"),AND(V22="Muy Baja",Z22="Menor"),AND(V22="Baja",Z22="Leve")),"Bajo",IF(OR(AND(V22="Muy baja",Z22="Moderado"),AND(V22="Baja",Z22="Menor"),AND(V22="Baja",Z22="Moderado"),AND(V22="Media",Z22="Leve"),AND(V22="Media",Z22="Menor"),AND(V22="Media",Z22="Moderado"),AND(V22="Alta",Z22="Leve"),AND(V22="Alta",Z22="Menor")),"Moderado",IF(OR(AND(V22="Muy Baja",Z22="Mayor"),AND(V22="Baja",Z22="Mayor"),AND(V22="Media",Z22="Mayor"),AND(V22="Alta",Z22="Moderado"),AND(V22="Alta",Z22="Mayor"),AND(V22="Muy Alta",Z22="Leve"),AND(V22="Muy Alta",Z22="Menor"),AND(V22="Muy Alta",Z22="Moderado"),AND(V22="Muy Alta",Z22="Mayor")),"Alto",IF(OR(AND(V22="Muy Baja",Z22="Catastrófico"),AND(V22="Baja",Z22="Catastrófico"),AND(V22="Media",Z22="Catastrófico"),AND(V22="Alta",Z22="Catastrófico"),AND(V22="Muy Alta",Z22="Catastrófico")),"Extremo",""))))</f>
        <v>Moderado</v>
      </c>
      <c r="AC22" s="524"/>
      <c r="AD22" s="546"/>
      <c r="AE22" s="533" t="str">
        <f t="shared" ref="AE22" si="35">IF(AND(AC22="Rara Vez",AD22="Insignificante"),("BAJA"),IF(AND(AC22="Rara Vez",AD22="Menor"),("BAJA"),IF(AND(AC22="Rara Vez",AD22="Moderado"),("MODERADA"),IF(AND(AC22="Rara Vez",AD22="Mayor"),("ALTA"),IF(AND(AC22="Improbable",AD22="Insignificante"),("BAJA"),IF(AND(AC22="Improbable",AD22="Menor"),("BAJA"),IF(AND(AC22="Improbable",AD22="Moderado"),("MODERADA"),IF(AND(AC22="Improbable",AD22="Mayor"),("ALTA"),IF(AND(AC22="Posible",AD22="Insignificante"),("BAJA"),IF(AND(AC22="Posible",AD22="Menor"),("MODERADA"),IF(AND(AC22="Posible",AD22="Moderado"),("ALTA"),IF(AND(AC22="Posible",AD22="Mayor"),("EXTREMA"),IF(AND(AC22="Probable",AD22="Insignificante"),("MODERADA"),IF(AND(AC22="Probable",AD22="Menor"),("ALTA"),IF(AND(AC22="Probable",AD22="Moderado"),("ALTA"),IF(AND(AC22="Probable",AD22="Mayor"),("EXTREMA"),IF(AND(AC22="Casi Seguro",AD22="Insignificante"),("ALTA"),IF(AND(AC22="Casi Seguro",AD22="Menor"),("ALTA"),IF(AND(AC22="Casi Seguro",AD22="Moderado"),("EXTREMA"),IF(AND(AC22="Casi Seguro",AD22="Mayor"),("EXTREMA"),IF(AD22="Catastrófico","EXTREMA","VALORAR")))))))))))))))))))))</f>
        <v>VALORAR</v>
      </c>
      <c r="AF22" s="181">
        <v>1</v>
      </c>
      <c r="AG22" s="182" t="s">
        <v>219</v>
      </c>
      <c r="AH22" s="207" t="str">
        <f t="shared" si="1"/>
        <v>Probabilidad</v>
      </c>
      <c r="AI22" s="299" t="s">
        <v>193</v>
      </c>
      <c r="AJ22" s="299" t="s">
        <v>194</v>
      </c>
      <c r="AK22" s="208" t="str">
        <f t="shared" si="33"/>
        <v>40%</v>
      </c>
      <c r="AL22" s="300" t="s">
        <v>195</v>
      </c>
      <c r="AM22" s="300" t="s">
        <v>196</v>
      </c>
      <c r="AN22" s="301" t="s">
        <v>197</v>
      </c>
      <c r="AO22" s="209">
        <f>IF(ISBLANK(AD22),(IFERROR(IF(AH22="Probabilidad",(W22-(+W22*AK22)),IF(AH22="Impacto",W22,"")),""))," ")</f>
        <v>0.24</v>
      </c>
      <c r="AP22" s="154" t="str">
        <f>IF(ISBLANK(AD22), (IFERROR(IF(AO22="","",IF(AO22&lt;=0.2,"Muy Baja",IF(AO22&lt;=0.4,"Baja",IF(AO22&lt;=0.6,"Media",IF(AO22&lt;=0.8,"Alta","Muy Alta"))))),""))," ")</f>
        <v>Baja</v>
      </c>
      <c r="AQ22" s="210">
        <f t="shared" si="28"/>
        <v>0.24</v>
      </c>
      <c r="AR22" s="211" t="str">
        <f t="shared" si="29"/>
        <v>Moderado</v>
      </c>
      <c r="AS22" s="210">
        <f>IFERROR(IF(AH22="Impacto",(AA22-(+AA22*AK22)),IF(AH22="Probabilidad",AA22,"")),"")</f>
        <v>0.6</v>
      </c>
      <c r="AT22" s="212" t="str">
        <f t="shared" si="30"/>
        <v>Moderado</v>
      </c>
      <c r="AU22" s="527"/>
      <c r="AV22" s="530" t="str">
        <f>IF(ISBLANK(AD22), " ", AD22)</f>
        <v xml:space="preserve"> </v>
      </c>
      <c r="AW22" s="533" t="str">
        <f t="shared" ref="AW22" si="36">IF(AND(AU22="Rara Vez",AV22="Insignificante"),("BAJA"),IF(AND(AU22="Rara Vez",AV22="Menor"),("BAJA"),IF(AND(AU22="Rara Vez",AV22="Moderado"),("MODERADA"),IF(AND(AU22="Rara Vez",AV22="Mayor"),("ALTA"),IF(AND(AU22="Improbable",AV22="Insignificante"),("BAJA"),IF(AND(AU22="Improbable",AV22="Menor"),("BAJA"),IF(AND(AU22="Improbable",AV22="Moderado"),("MODERADA"),IF(AND(AU22="Improbable",AV22="Mayor"),("ALTA"),IF(AND(AU22="Posible",AV22="Insignificante"),("BAJA"),IF(AND(AU22="Posible",AV22="Menor"),("MODERADA"),IF(AND(AU22="Posible",AV22="Moderado"),("ALTA"),IF(AND(AU22="Posible",AV22="Mayor"),("EXTREMA"),IF(AND(AU22="Probable",AV22="Insignificante"),("MODERADA"),IF(AND(AU22="Probable",AV22="Menor"),("ALTA"),IF(AND(AU22="Probable",AV22="Moderado"),("ALTA"),IF(AND(AU22="Probable",AV22="Mayor"),("EXTREMA"),IF(AND(AU22="Casi Seguro",AV22="Insignificante"),("ALTA"),IF(AND(AU22="Casi Seguro",AV22="Menor"),("ALTA"),IF(AND(AU22="Casi Seguro",AV22="Moderado"),("EXTREMA"),IF(AND(AU22="Casi Seguro",AV22="Mayor"),("EXTREMA"),IF(AV22="Catastrófico","EXTREMA","VALORAR")))))))))))))))))))))</f>
        <v>VALORAR</v>
      </c>
      <c r="AX22" s="536" t="s">
        <v>198</v>
      </c>
      <c r="AY22" s="302" t="s">
        <v>220</v>
      </c>
      <c r="AZ22" s="185" t="s">
        <v>200</v>
      </c>
      <c r="BA22" s="183" t="s">
        <v>201</v>
      </c>
      <c r="BB22" s="183" t="s">
        <v>202</v>
      </c>
      <c r="BC22" s="184">
        <v>44805</v>
      </c>
      <c r="BD22" s="184">
        <v>44926</v>
      </c>
      <c r="BE22" s="184" t="s">
        <v>200</v>
      </c>
      <c r="BF22" s="185" t="s">
        <v>203</v>
      </c>
      <c r="BG22" s="561" t="s">
        <v>221</v>
      </c>
      <c r="BH22" s="190" t="s">
        <v>205</v>
      </c>
      <c r="BI22" s="186" t="s">
        <v>222</v>
      </c>
      <c r="BJ22" s="186">
        <v>3</v>
      </c>
      <c r="BK22" s="352">
        <v>44680</v>
      </c>
      <c r="BL22" s="183" t="s">
        <v>215</v>
      </c>
      <c r="BM22" s="397" t="s">
        <v>1836</v>
      </c>
      <c r="BN22" s="183" t="s">
        <v>207</v>
      </c>
      <c r="BO22" s="187" t="s">
        <v>208</v>
      </c>
      <c r="BP22" s="187" t="s">
        <v>207</v>
      </c>
      <c r="BQ22" s="349" t="s">
        <v>207</v>
      </c>
      <c r="BR22" s="416"/>
      <c r="BS22" s="417" t="str">
        <f>IF(AND('MAPA DE RIESGOS'!$AP22="Muy Alta",'MAPA DE RIESGOS'!$AR22="Leve"),CONCATENATE("R",'MAPA DE RIESGOS'!$H22,"C",'MAPA DE RIESGOS'!$AF22),"")</f>
        <v/>
      </c>
      <c r="BT22" s="417"/>
      <c r="BU22" s="418"/>
      <c r="BV22" s="188"/>
      <c r="BW22" s="188"/>
      <c r="BX22" s="188"/>
      <c r="BY22" s="188"/>
      <c r="BZ22" s="188"/>
      <c r="CA22" s="188"/>
      <c r="CB22" s="188"/>
      <c r="CC22" s="188"/>
      <c r="CD22" s="188"/>
      <c r="CE22" s="188"/>
      <c r="CF22" s="188"/>
      <c r="CG22" s="188"/>
      <c r="CH22" s="188"/>
      <c r="CI22" s="188"/>
      <c r="CJ22" s="188"/>
      <c r="CK22" s="188"/>
    </row>
    <row r="23" spans="1:89" ht="28.5" hidden="1" customHeight="1">
      <c r="A23" s="699"/>
      <c r="B23" s="585"/>
      <c r="C23" s="588"/>
      <c r="D23" s="588"/>
      <c r="E23" s="494"/>
      <c r="F23" s="494"/>
      <c r="G23" s="577"/>
      <c r="H23" s="343">
        <v>3</v>
      </c>
      <c r="I23" s="569"/>
      <c r="J23" s="494"/>
      <c r="K23" s="494"/>
      <c r="L23" s="494"/>
      <c r="M23" s="494"/>
      <c r="N23" s="494"/>
      <c r="O23" s="494"/>
      <c r="P23" s="562"/>
      <c r="Q23" s="553"/>
      <c r="R23" s="556"/>
      <c r="S23" s="556"/>
      <c r="T23" s="556"/>
      <c r="U23" s="556"/>
      <c r="V23" s="582"/>
      <c r="W23" s="566"/>
      <c r="X23" s="572"/>
      <c r="Y23" s="550"/>
      <c r="Z23" s="575"/>
      <c r="AA23" s="566"/>
      <c r="AB23" s="559"/>
      <c r="AC23" s="525"/>
      <c r="AD23" s="547"/>
      <c r="AE23" s="534"/>
      <c r="AF23" s="181">
        <v>2</v>
      </c>
      <c r="AG23" s="182"/>
      <c r="AH23" s="207" t="str">
        <f t="shared" si="1"/>
        <v/>
      </c>
      <c r="AI23" s="299"/>
      <c r="AJ23" s="299"/>
      <c r="AK23" s="208" t="str">
        <f t="shared" si="33"/>
        <v/>
      </c>
      <c r="AL23" s="300"/>
      <c r="AM23" s="300"/>
      <c r="AN23" s="301"/>
      <c r="AO23" s="209" t="str">
        <f>IF(ISBLANK(AD22),(IFERROR(IF(AND(AH22="Probabilidad",AH23="Probabilidad"),(AQ22-(+AQ22*AK23)),IF(AH23="Probabilidad",(W22-(+W22*AK23)),IF(AH23="Impacto",AQ22,""))),""))," ")</f>
        <v/>
      </c>
      <c r="AP23" s="154" t="str">
        <f>IF(ISBLANK(AD22),(IFERROR(IF(AO23="","",IF(AO23&lt;=0.2,"Muy Baja",IF(AO23&lt;=0.4,"Baja",IF(AO23&lt;=0.6,"Media",IF(AO23&lt;=0.8,"Alta","Muy Alta"))))),""))," ")</f>
        <v/>
      </c>
      <c r="AQ23" s="210" t="str">
        <f t="shared" si="28"/>
        <v/>
      </c>
      <c r="AR23" s="211" t="str">
        <f t="shared" si="29"/>
        <v/>
      </c>
      <c r="AS23" s="210" t="str">
        <f>IFERROR(IF(AND(AH22="Impacto",AH23="Impacto"),(AS22-(+AS22*AK23)),IF(AH23="Impacto",(AA22-(+AA22*AK23)),IF(AH23="Probabilidad",AS22,""))),"")</f>
        <v/>
      </c>
      <c r="AT23" s="212" t="str">
        <f t="shared" si="30"/>
        <v/>
      </c>
      <c r="AU23" s="528"/>
      <c r="AV23" s="531"/>
      <c r="AW23" s="534"/>
      <c r="AX23" s="537"/>
      <c r="AY23" s="302"/>
      <c r="AZ23" s="185"/>
      <c r="BA23" s="183"/>
      <c r="BB23" s="183"/>
      <c r="BC23" s="184"/>
      <c r="BD23" s="184"/>
      <c r="BE23" s="184"/>
      <c r="BF23" s="185"/>
      <c r="BG23" s="562"/>
      <c r="BH23" s="190"/>
      <c r="BI23" s="186"/>
      <c r="BJ23" s="186"/>
      <c r="BK23" s="352"/>
      <c r="BL23" s="183"/>
      <c r="BM23" s="183"/>
      <c r="BN23" s="183"/>
      <c r="BO23" s="187"/>
      <c r="BP23" s="187"/>
      <c r="BQ23" s="349"/>
      <c r="BR23" s="416"/>
      <c r="BS23" s="417" t="str">
        <f>IF(AND('MAPA DE RIESGOS'!$AP23="Muy Alta",'MAPA DE RIESGOS'!$AR23="Leve"),CONCATENATE("R",'MAPA DE RIESGOS'!$H23,"C",'MAPA DE RIESGOS'!$AF23),"")</f>
        <v/>
      </c>
      <c r="BT23" s="417"/>
      <c r="BU23" s="418"/>
      <c r="BV23" s="188"/>
      <c r="BW23" s="188"/>
      <c r="BX23" s="188"/>
      <c r="BY23" s="188"/>
      <c r="BZ23" s="188"/>
      <c r="CA23" s="188"/>
      <c r="CB23" s="188"/>
      <c r="CC23" s="188"/>
      <c r="CD23" s="188"/>
      <c r="CE23" s="188"/>
      <c r="CF23" s="188"/>
      <c r="CG23" s="188"/>
      <c r="CH23" s="188"/>
      <c r="CI23" s="188"/>
      <c r="CJ23" s="188"/>
      <c r="CK23" s="188"/>
    </row>
    <row r="24" spans="1:89" ht="28.5" hidden="1" customHeight="1">
      <c r="A24" s="699"/>
      <c r="B24" s="585"/>
      <c r="C24" s="588"/>
      <c r="D24" s="588"/>
      <c r="E24" s="494"/>
      <c r="F24" s="494"/>
      <c r="G24" s="577"/>
      <c r="H24" s="343">
        <v>3</v>
      </c>
      <c r="I24" s="569"/>
      <c r="J24" s="494"/>
      <c r="K24" s="494"/>
      <c r="L24" s="494"/>
      <c r="M24" s="494"/>
      <c r="N24" s="494"/>
      <c r="O24" s="494"/>
      <c r="P24" s="562"/>
      <c r="Q24" s="553"/>
      <c r="R24" s="556"/>
      <c r="S24" s="556"/>
      <c r="T24" s="556"/>
      <c r="U24" s="556"/>
      <c r="V24" s="582"/>
      <c r="W24" s="566"/>
      <c r="X24" s="572"/>
      <c r="Y24" s="550"/>
      <c r="Z24" s="575"/>
      <c r="AA24" s="566"/>
      <c r="AB24" s="559"/>
      <c r="AC24" s="525"/>
      <c r="AD24" s="547"/>
      <c r="AE24" s="534"/>
      <c r="AF24" s="181">
        <v>3</v>
      </c>
      <c r="AG24" s="182"/>
      <c r="AH24" s="207" t="str">
        <f t="shared" ref="AH24:AH25" si="37">IF(OR(AI24="Preventivo",AI24="Detectivo"),"Probabilidad",IF(AI24="Correctivo","Impacto",""))</f>
        <v/>
      </c>
      <c r="AI24" s="299"/>
      <c r="AJ24" s="299"/>
      <c r="AK24" s="208" t="str">
        <f t="shared" ref="AK24:AK25" si="38">IF(AND(AI24="Preventivo",AJ24="Automático"),"50%",IF(AND(AI24="Preventivo",AJ24="Manual"),"40%",IF(AND(AI24="Detectivo",AJ24="Automático"),"40%",IF(AND(AI24="Detectivo",AJ24="Manual"),"30%",IF(AND(AI24="Correctivo",AJ24="Automático"),"35%",IF(AND(AI24="Correctivo",AJ24="Manual"),"25%",""))))))</f>
        <v/>
      </c>
      <c r="AL24" s="300"/>
      <c r="AM24" s="300"/>
      <c r="AN24" s="301"/>
      <c r="AO24" s="209" t="str">
        <f>IF(ISBLANK(AD22),(IFERROR(IF(AND(AH23="Probabilidad",AH24="Probabilidad"),(AQ23-(+AQ23*AK24)),IF(AND(AH23="Impacto",AH24="Probabilidad"),(AQ22-(+AQ22*AK24)),IF(AH24="Impacto",AQ23,""))),""))," ")</f>
        <v/>
      </c>
      <c r="AP24" s="154" t="str">
        <f>IF(ISBLANK(AD22),(IFERROR(IF(AO24="","",IF(AO24&lt;=0.2,"Muy Baja",IF(AO24&lt;=0.4,"Baja",IF(AO24&lt;=0.6,"Media",IF(AO24&lt;=0.8,"Alta","Muy Alta"))))),""))," ")</f>
        <v/>
      </c>
      <c r="AQ24" s="210" t="str">
        <f t="shared" si="28"/>
        <v/>
      </c>
      <c r="AR24" s="211" t="str">
        <f t="shared" si="29"/>
        <v/>
      </c>
      <c r="AS24" s="210" t="str">
        <f>IFERROR(IF(AND(AH23="Impacto",AH24="Impacto"),(AS23-(+AS23*AK24)),IF(AND(AH23="Probabilidad",AH24="Impacto"),(AS22-(+AS22*AK24)),IF(AH24="Probabilidad",AS23,""))),"")</f>
        <v/>
      </c>
      <c r="AT24" s="212" t="str">
        <f t="shared" si="30"/>
        <v/>
      </c>
      <c r="AU24" s="528"/>
      <c r="AV24" s="531"/>
      <c r="AW24" s="534"/>
      <c r="AX24" s="537"/>
      <c r="AY24" s="302"/>
      <c r="AZ24" s="185"/>
      <c r="BA24" s="183"/>
      <c r="BB24" s="183"/>
      <c r="BC24" s="184"/>
      <c r="BD24" s="184"/>
      <c r="BE24" s="184"/>
      <c r="BF24" s="185"/>
      <c r="BG24" s="562"/>
      <c r="BH24" s="190"/>
      <c r="BI24" s="186"/>
      <c r="BJ24" s="186"/>
      <c r="BK24" s="352"/>
      <c r="BL24" s="183"/>
      <c r="BM24" s="183"/>
      <c r="BN24" s="183"/>
      <c r="BO24" s="187"/>
      <c r="BP24" s="187"/>
      <c r="BQ24" s="349"/>
      <c r="BR24" s="416"/>
      <c r="BS24" s="417" t="str">
        <f>IF(AND('MAPA DE RIESGOS'!$AP24="Muy Alta",'MAPA DE RIESGOS'!$AR24="Leve"),CONCATENATE("R",'MAPA DE RIESGOS'!$H24,"C",'MAPA DE RIESGOS'!$AF24),"")</f>
        <v/>
      </c>
      <c r="BT24" s="417"/>
      <c r="BU24" s="418"/>
      <c r="BV24" s="188"/>
      <c r="BW24" s="188"/>
      <c r="BX24" s="188"/>
      <c r="BY24" s="188"/>
      <c r="BZ24" s="188"/>
      <c r="CA24" s="188"/>
      <c r="CB24" s="188"/>
      <c r="CC24" s="188"/>
      <c r="CD24" s="188"/>
      <c r="CE24" s="188"/>
      <c r="CF24" s="188"/>
      <c r="CG24" s="188"/>
      <c r="CH24" s="188"/>
      <c r="CI24" s="188"/>
      <c r="CJ24" s="188"/>
      <c r="CK24" s="188"/>
    </row>
    <row r="25" spans="1:89" ht="28.5" hidden="1" customHeight="1">
      <c r="A25" s="699"/>
      <c r="B25" s="585"/>
      <c r="C25" s="588"/>
      <c r="D25" s="588"/>
      <c r="E25" s="494"/>
      <c r="F25" s="494"/>
      <c r="G25" s="577"/>
      <c r="H25" s="343">
        <v>3</v>
      </c>
      <c r="I25" s="569"/>
      <c r="J25" s="494"/>
      <c r="K25" s="494"/>
      <c r="L25" s="494"/>
      <c r="M25" s="494"/>
      <c r="N25" s="494"/>
      <c r="O25" s="494"/>
      <c r="P25" s="562"/>
      <c r="Q25" s="553"/>
      <c r="R25" s="556"/>
      <c r="S25" s="556"/>
      <c r="T25" s="556"/>
      <c r="U25" s="556"/>
      <c r="V25" s="582"/>
      <c r="W25" s="566"/>
      <c r="X25" s="572"/>
      <c r="Y25" s="550"/>
      <c r="Z25" s="575"/>
      <c r="AA25" s="566"/>
      <c r="AB25" s="559"/>
      <c r="AC25" s="525"/>
      <c r="AD25" s="547"/>
      <c r="AE25" s="534"/>
      <c r="AF25" s="181">
        <v>4</v>
      </c>
      <c r="AG25" s="182"/>
      <c r="AH25" s="207" t="str">
        <f t="shared" si="37"/>
        <v/>
      </c>
      <c r="AI25" s="299"/>
      <c r="AJ25" s="299"/>
      <c r="AK25" s="208" t="str">
        <f t="shared" si="38"/>
        <v/>
      </c>
      <c r="AL25" s="300"/>
      <c r="AM25" s="300"/>
      <c r="AN25" s="301"/>
      <c r="AO25" s="209" t="str">
        <f>IF(ISBLANK(AD22),(IFERROR(IF(AND(AH24="Probabilidad",AH25="Probabilidad"),(AQ24-(+AQ24*AK25)),IF(AND(AH24="Impacto",AH25="Probabilidad"),(AQ23-(+AQ23*AK25)),IF(AH25="Impacto",AQ24,""))),""))," ")</f>
        <v/>
      </c>
      <c r="AP25" s="154" t="str">
        <f>IF(ISBLANK(AD22),(IFERROR(IF(AO25="","",IF(AO25&lt;=0.2,"Muy Baja",IF(AO25&lt;=0.4,"Baja",IF(AO25&lt;=0.6,"Media",IF(AO25&lt;=0.8,"Alta","Muy Alta"))))),""))," ")</f>
        <v/>
      </c>
      <c r="AQ25" s="210" t="str">
        <f t="shared" si="28"/>
        <v/>
      </c>
      <c r="AR25" s="211" t="str">
        <f t="shared" si="29"/>
        <v/>
      </c>
      <c r="AS25" s="210" t="str">
        <f>IFERROR(IF(AND(AH24="Impacto",AH25="Impacto"),(AS24-(+AS24*AK25)),IF(AND(AH24="Probabilidad",AH25="Impacto"),(AS23-(+AS23*AK25)),IF(AH25="Probabilidad",AS24,""))),"")</f>
        <v/>
      </c>
      <c r="AT25" s="212" t="str">
        <f t="shared" si="30"/>
        <v/>
      </c>
      <c r="AU25" s="528"/>
      <c r="AV25" s="531"/>
      <c r="AW25" s="534"/>
      <c r="AX25" s="537"/>
      <c r="AY25" s="302"/>
      <c r="AZ25" s="185"/>
      <c r="BA25" s="183"/>
      <c r="BB25" s="183"/>
      <c r="BC25" s="184"/>
      <c r="BD25" s="184"/>
      <c r="BE25" s="184"/>
      <c r="BF25" s="185"/>
      <c r="BG25" s="562"/>
      <c r="BH25" s="190"/>
      <c r="BI25" s="186"/>
      <c r="BJ25" s="186"/>
      <c r="BK25" s="352"/>
      <c r="BL25" s="183"/>
      <c r="BM25" s="183"/>
      <c r="BN25" s="183"/>
      <c r="BO25" s="187"/>
      <c r="BP25" s="187"/>
      <c r="BQ25" s="349"/>
      <c r="BR25" s="416"/>
      <c r="BS25" s="417" t="str">
        <f>IF(AND('MAPA DE RIESGOS'!$AP25="Muy Alta",'MAPA DE RIESGOS'!$AR25="Leve"),CONCATENATE("R",'MAPA DE RIESGOS'!$H25,"C",'MAPA DE RIESGOS'!$AF25),"")</f>
        <v/>
      </c>
      <c r="BT25" s="417"/>
      <c r="BU25" s="418"/>
      <c r="BV25" s="188"/>
      <c r="BW25" s="188"/>
      <c r="BX25" s="188"/>
      <c r="BY25" s="188"/>
      <c r="BZ25" s="188"/>
      <c r="CA25" s="188"/>
      <c r="CB25" s="188"/>
      <c r="CC25" s="188"/>
      <c r="CD25" s="188"/>
      <c r="CE25" s="188"/>
      <c r="CF25" s="188"/>
      <c r="CG25" s="188"/>
      <c r="CH25" s="188"/>
      <c r="CI25" s="188"/>
      <c r="CJ25" s="188"/>
      <c r="CK25" s="188"/>
    </row>
    <row r="26" spans="1:89" ht="28.5" hidden="1" customHeight="1">
      <c r="A26" s="699"/>
      <c r="B26" s="585"/>
      <c r="C26" s="588"/>
      <c r="D26" s="588"/>
      <c r="E26" s="494"/>
      <c r="F26" s="494"/>
      <c r="G26" s="577"/>
      <c r="H26" s="343">
        <v>3</v>
      </c>
      <c r="I26" s="569"/>
      <c r="J26" s="494"/>
      <c r="K26" s="494"/>
      <c r="L26" s="494"/>
      <c r="M26" s="494"/>
      <c r="N26" s="494"/>
      <c r="O26" s="494"/>
      <c r="P26" s="562"/>
      <c r="Q26" s="553"/>
      <c r="R26" s="556"/>
      <c r="S26" s="556"/>
      <c r="T26" s="556"/>
      <c r="U26" s="556"/>
      <c r="V26" s="582"/>
      <c r="W26" s="566"/>
      <c r="X26" s="572"/>
      <c r="Y26" s="550"/>
      <c r="Z26" s="575"/>
      <c r="AA26" s="566"/>
      <c r="AB26" s="559"/>
      <c r="AC26" s="525"/>
      <c r="AD26" s="547"/>
      <c r="AE26" s="534"/>
      <c r="AF26" s="181">
        <v>5</v>
      </c>
      <c r="AG26" s="182"/>
      <c r="AH26" s="207" t="str">
        <f t="shared" ref="AH26" si="39">IF(OR(AI26="Preventivo",AI26="Detectivo"),"Probabilidad",IF(AI26="Correctivo","Impacto",""))</f>
        <v/>
      </c>
      <c r="AI26" s="299"/>
      <c r="AJ26" s="299"/>
      <c r="AK26" s="208" t="str">
        <f t="shared" ref="AK26" si="40">IF(AND(AI26="Preventivo",AJ26="Automático"),"50%",IF(AND(AI26="Preventivo",AJ26="Manual"),"40%",IF(AND(AI26="Detectivo",AJ26="Automático"),"40%",IF(AND(AI26="Detectivo",AJ26="Manual"),"30%",IF(AND(AI26="Correctivo",AJ26="Automático"),"35%",IF(AND(AI26="Correctivo",AJ26="Manual"),"25%",""))))))</f>
        <v/>
      </c>
      <c r="AL26" s="300"/>
      <c r="AM26" s="300"/>
      <c r="AN26" s="301"/>
      <c r="AO26" s="209" t="str">
        <f>IF(ISBLANK(AD22),(IFERROR(IF(AND(AH25="Probabilidad",AH26="Probabilidad"),(AQ25-(+AQ25*AK26)),IF(AND(AH25="Impacto",AH26="Probabilidad"),(AQ24-(+AQ24*AK26)),IF(AH26="Impacto",AQ25,""))),""))," ")</f>
        <v/>
      </c>
      <c r="AP26" s="154" t="str">
        <f>IF(ISBLANK(AD22),(IFERROR(IF(AO26="","",IF(AO26&lt;=0.2,"Muy Baja",IF(AO26&lt;=0.4,"Baja",IF(AO26&lt;=0.6,"Media",IF(AO26&lt;=0.8,"Alta","Muy Alta"))))),""))," ")</f>
        <v/>
      </c>
      <c r="AQ26" s="210" t="str">
        <f t="shared" si="28"/>
        <v/>
      </c>
      <c r="AR26" s="211" t="str">
        <f t="shared" si="29"/>
        <v/>
      </c>
      <c r="AS26" s="210" t="str">
        <f>IFERROR(IF(AND(AH25="Impacto",AH26="Impacto"),(AS25-(+AS25*AK26)),IF(AND(AH25="Probabilidad",AH26="Impacto"),(AS24-(+AS24*AK26)),IF(AH26="Probabilidad",AS25,""))),"")</f>
        <v/>
      </c>
      <c r="AT26" s="212" t="str">
        <f t="shared" si="30"/>
        <v/>
      </c>
      <c r="AU26" s="528"/>
      <c r="AV26" s="531"/>
      <c r="AW26" s="534"/>
      <c r="AX26" s="537"/>
      <c r="AY26" s="302"/>
      <c r="AZ26" s="185"/>
      <c r="BA26" s="183"/>
      <c r="BB26" s="183"/>
      <c r="BC26" s="184"/>
      <c r="BD26" s="184"/>
      <c r="BE26" s="184"/>
      <c r="BF26" s="185"/>
      <c r="BG26" s="562"/>
      <c r="BH26" s="190"/>
      <c r="BI26" s="186"/>
      <c r="BJ26" s="186"/>
      <c r="BK26" s="352"/>
      <c r="BL26" s="183"/>
      <c r="BM26" s="183"/>
      <c r="BN26" s="183"/>
      <c r="BO26" s="187"/>
      <c r="BP26" s="187"/>
      <c r="BQ26" s="349"/>
      <c r="BR26" s="416"/>
      <c r="BS26" s="417" t="str">
        <f>IF(AND('MAPA DE RIESGOS'!$AP26="Muy Alta",'MAPA DE RIESGOS'!$AR26="Leve"),CONCATENATE("R",'MAPA DE RIESGOS'!$H26,"C",'MAPA DE RIESGOS'!$AF26),"")</f>
        <v/>
      </c>
      <c r="BT26" s="417"/>
      <c r="BU26" s="418"/>
      <c r="BV26" s="188"/>
      <c r="BW26" s="188"/>
      <c r="BX26" s="188"/>
      <c r="BY26" s="188"/>
      <c r="BZ26" s="188"/>
      <c r="CA26" s="188"/>
      <c r="CB26" s="188"/>
      <c r="CC26" s="188"/>
      <c r="CD26" s="188"/>
      <c r="CE26" s="188"/>
      <c r="CF26" s="188"/>
      <c r="CG26" s="188"/>
      <c r="CH26" s="188"/>
      <c r="CI26" s="188"/>
      <c r="CJ26" s="188"/>
      <c r="CK26" s="188"/>
    </row>
    <row r="27" spans="1:89" ht="28.5" hidden="1" customHeight="1">
      <c r="A27" s="699"/>
      <c r="B27" s="585"/>
      <c r="C27" s="588"/>
      <c r="D27" s="588"/>
      <c r="E27" s="494"/>
      <c r="F27" s="494"/>
      <c r="G27" s="577"/>
      <c r="H27" s="343">
        <v>3</v>
      </c>
      <c r="I27" s="570"/>
      <c r="J27" s="495"/>
      <c r="K27" s="495"/>
      <c r="L27" s="495"/>
      <c r="M27" s="495"/>
      <c r="N27" s="495"/>
      <c r="O27" s="495"/>
      <c r="P27" s="563"/>
      <c r="Q27" s="554"/>
      <c r="R27" s="557"/>
      <c r="S27" s="557"/>
      <c r="T27" s="557"/>
      <c r="U27" s="557"/>
      <c r="V27" s="583"/>
      <c r="W27" s="567"/>
      <c r="X27" s="573"/>
      <c r="Y27" s="551"/>
      <c r="Z27" s="576"/>
      <c r="AA27" s="567"/>
      <c r="AB27" s="560"/>
      <c r="AC27" s="526"/>
      <c r="AD27" s="548"/>
      <c r="AE27" s="535"/>
      <c r="AF27" s="181">
        <v>6</v>
      </c>
      <c r="AG27" s="182"/>
      <c r="AH27" s="207" t="str">
        <f t="shared" si="1"/>
        <v/>
      </c>
      <c r="AI27" s="299"/>
      <c r="AJ27" s="299"/>
      <c r="AK27" s="208" t="str">
        <f t="shared" ref="AK27:AK33" si="41">IF(AND(AI27="Preventivo",AJ27="Automático"),"50%",IF(AND(AI27="Preventivo",AJ27="Manual"),"40%",IF(AND(AI27="Detectivo",AJ27="Automático"),"40%",IF(AND(AI27="Detectivo",AJ27="Manual"),"30%",IF(AND(AI27="Correctivo",AJ27="Automático"),"35%",IF(AND(AI27="Correctivo",AJ27="Manual"),"25%",""))))))</f>
        <v/>
      </c>
      <c r="AL27" s="300"/>
      <c r="AM27" s="300"/>
      <c r="AN27" s="301"/>
      <c r="AO27" s="209" t="str">
        <f>IF(ISBLANK(AD22),(IFERROR(IF(AND(AH25="Probabilidad",AH27="Probabilidad"),(AQ25-(+AQ25*AK27)),IF(AND(AH25="Impacto",AH27="Probabilidad"),(AQ24-(+AQ24*AK27)),IF(AH27="Impacto",AQ25,""))),""))," ")</f>
        <v/>
      </c>
      <c r="AP27" s="154" t="str">
        <f>IF(ISBLANK(AD22),(IFERROR(IF(AO27="","",IF(AO27&lt;=0.2,"Muy Baja",IF(AO27&lt;=0.4,"Baja",IF(AO27&lt;=0.6,"Media",IF(AO27&lt;=0.8,"Alta","Muy Alta"))))),"")), " ")</f>
        <v/>
      </c>
      <c r="AQ27" s="210" t="str">
        <f t="shared" si="28"/>
        <v/>
      </c>
      <c r="AR27" s="211" t="str">
        <f t="shared" si="29"/>
        <v/>
      </c>
      <c r="AS27" s="210" t="str">
        <f>IFERROR(IF(AND(AH26="Impacto",AH27="Impacto"),(AS25-(+AS26*AK27)),IF(AND(AH25="Probabilidad",AH27="Impacto"),(AS24-(+AS24*AK27)),IF(AH27="Probabilidad",AS25,""))),"")</f>
        <v/>
      </c>
      <c r="AT27" s="212" t="str">
        <f t="shared" si="30"/>
        <v/>
      </c>
      <c r="AU27" s="529"/>
      <c r="AV27" s="532"/>
      <c r="AW27" s="535"/>
      <c r="AX27" s="538"/>
      <c r="AY27" s="302"/>
      <c r="AZ27" s="185"/>
      <c r="BA27" s="183"/>
      <c r="BB27" s="183"/>
      <c r="BC27" s="184"/>
      <c r="BD27" s="184"/>
      <c r="BE27" s="184"/>
      <c r="BF27" s="185"/>
      <c r="BG27" s="563"/>
      <c r="BH27" s="190"/>
      <c r="BI27" s="186"/>
      <c r="BJ27" s="186"/>
      <c r="BK27" s="352"/>
      <c r="BL27" s="183"/>
      <c r="BM27" s="183"/>
      <c r="BN27" s="183"/>
      <c r="BO27" s="187"/>
      <c r="BP27" s="187"/>
      <c r="BQ27" s="349"/>
      <c r="BR27" s="416"/>
      <c r="BS27" s="417" t="str">
        <f>IF(AND('MAPA DE RIESGOS'!$AP27="Muy Alta",'MAPA DE RIESGOS'!$AR27="Leve"),CONCATENATE("R",'MAPA DE RIESGOS'!$H27,"C",'MAPA DE RIESGOS'!$AF27),"")</f>
        <v/>
      </c>
      <c r="BT27" s="417"/>
      <c r="BU27" s="418"/>
      <c r="BV27" s="188"/>
      <c r="BW27" s="188"/>
      <c r="BX27" s="188"/>
      <c r="BY27" s="188"/>
      <c r="BZ27" s="188"/>
      <c r="CA27" s="188"/>
      <c r="CB27" s="188"/>
      <c r="CC27" s="188"/>
      <c r="CD27" s="188"/>
      <c r="CE27" s="188"/>
      <c r="CF27" s="188"/>
      <c r="CG27" s="188"/>
      <c r="CH27" s="188"/>
      <c r="CI27" s="188"/>
      <c r="CJ27" s="188"/>
      <c r="CK27" s="188"/>
    </row>
    <row r="28" spans="1:89" ht="75" hidden="1" customHeight="1">
      <c r="A28" s="699"/>
      <c r="B28" s="585"/>
      <c r="C28" s="588"/>
      <c r="D28" s="588" t="str">
        <f>IFERROR((VLOOKUP($B28,'Listados Datos'!$D$3:$F$16,3,FALSE))," ")</f>
        <v xml:space="preserve"> </v>
      </c>
      <c r="E28" s="494"/>
      <c r="F28" s="494"/>
      <c r="G28" s="578">
        <v>4</v>
      </c>
      <c r="H28" s="346">
        <v>4</v>
      </c>
      <c r="I28" s="568" t="s">
        <v>223</v>
      </c>
      <c r="J28" s="513" t="s">
        <v>210</v>
      </c>
      <c r="K28" s="513" t="s">
        <v>223</v>
      </c>
      <c r="L28" s="513" t="s">
        <v>224</v>
      </c>
      <c r="M28" s="513" t="str">
        <f t="shared" ref="M28" si="42">+CONCATENATE("Posibilidad de afectación ", J28, " por ", K28," debido a ", L28)</f>
        <v>Posibilidad de afectación Reputacional por Pérdida a nivel interno y externo de la credibilidad  e imagen institucional   debido a Bajo posicionamiento de la imagen de la entidad a nivel interno y externo generada por la deficiencia de los mecanismos de comunicación.</v>
      </c>
      <c r="N28" s="513" t="s">
        <v>189</v>
      </c>
      <c r="O28" s="513" t="s">
        <v>190</v>
      </c>
      <c r="P28" s="561">
        <v>228</v>
      </c>
      <c r="Q28" s="552"/>
      <c r="R28" s="555"/>
      <c r="S28" s="555"/>
      <c r="T28" s="555"/>
      <c r="U28" s="555"/>
      <c r="V28" s="581" t="str">
        <f t="shared" ref="V28" si="43">IF(ISBLANK(AC28),(IF(P28&lt;=0,"",IF(P28&lt;=2,"Muy Baja",IF(P28&lt;=24,"Baja",IF(P28&lt;=500,"Media",IF(P28&lt;=5000,"Alta","Muy Alta"))))))," ")</f>
        <v>Media</v>
      </c>
      <c r="W28" s="565">
        <f t="shared" ref="W28" si="44">IF(ISBLANK(AC28),(IF(V28="","",IF(V28="Muy Baja",20%,IF(V28="Baja",40%,IF(V28="Media",60%,IF(V28="Alta",80%,IF(V28="Muy Alta",100%,0)))))))," ")</f>
        <v>0.6</v>
      </c>
      <c r="X28" s="571" t="s">
        <v>218</v>
      </c>
      <c r="Y28" s="549" t="str">
        <f>IF(X28&gt;0,IF(NOT(ISERROR(MATCH(X28,'Listados Datos'!$N$3:$N$4,0))),'Listados Datos'!$N$6&amp;"Por favor no seleccionar este criterios de impacto (Afectación Económica o presupuestal y/o Pérdida Reputacional)",'Listados Datos'!$N$7),"")</f>
        <v>✔</v>
      </c>
      <c r="Z28" s="574" t="str">
        <f>IF(OR(X28='Listados Datos'!$R$3,X28='Listados Datos'!$S$3),"Leve",IF(OR(X28='Listados Datos'!$R$4,X28='Listados Datos'!$S$4),"Menor",IF(OR(X28='Listados Datos'!$R$5,X28='Listados Datos'!$S$5),"Moderado",IF(OR(X28='Listados Datos'!$R$6,X28='Listados Datos'!$S$6),"Mayor",IF(OR(X28='Listados Datos'!$R$7,X28='Listados Datos'!$S$7),"Catastrófico","")))))</f>
        <v>Moderado</v>
      </c>
      <c r="AA28" s="565">
        <f>IF(Z28="","",IF(Z28="Leve",20%,IF(Z28="Menor",40%,IF(Z28="Moderado",60%,IF(Z28="Mayor",80%,IF(Z28="Catastrófico",100%,0))))))</f>
        <v>0.6</v>
      </c>
      <c r="AB28" s="558" t="str">
        <f>IF(OR(AND(V28="Muy Baja",Z28="Leve"),AND(V28="Muy Baja",Z28="Menor"),AND(V28="Baja",Z28="Leve")),"Bajo",IF(OR(AND(V28="Muy baja",Z28="Moderado"),AND(V28="Baja",Z28="Menor"),AND(V28="Baja",Z28="Moderado"),AND(V28="Media",Z28="Leve"),AND(V28="Media",Z28="Menor"),AND(V28="Media",Z28="Moderado"),AND(V28="Alta",Z28="Leve"),AND(V28="Alta",Z28="Menor")),"Moderado",IF(OR(AND(V28="Muy Baja",Z28="Mayor"),AND(V28="Baja",Z28="Mayor"),AND(V28="Media",Z28="Mayor"),AND(V28="Alta",Z28="Moderado"),AND(V28="Alta",Z28="Mayor"),AND(V28="Muy Alta",Z28="Leve"),AND(V28="Muy Alta",Z28="Menor"),AND(V28="Muy Alta",Z28="Moderado"),AND(V28="Muy Alta",Z28="Mayor")),"Alto",IF(OR(AND(V28="Muy Baja",Z28="Catastrófico"),AND(V28="Baja",Z28="Catastrófico"),AND(V28="Media",Z28="Catastrófico"),AND(V28="Alta",Z28="Catastrófico"),AND(V28="Muy Alta",Z28="Catastrófico")),"Extremo",""))))</f>
        <v>Moderado</v>
      </c>
      <c r="AC28" s="524"/>
      <c r="AD28" s="546"/>
      <c r="AE28" s="533" t="str">
        <f t="shared" ref="AE28" si="45">IF(AND(AC28="Rara Vez",AD28="Insignificante"),("BAJA"),IF(AND(AC28="Rara Vez",AD28="Menor"),("BAJA"),IF(AND(AC28="Rara Vez",AD28="Moderado"),("MODERADA"),IF(AND(AC28="Rara Vez",AD28="Mayor"),("ALTA"),IF(AND(AC28="Improbable",AD28="Insignificante"),("BAJA"),IF(AND(AC28="Improbable",AD28="Menor"),("BAJA"),IF(AND(AC28="Improbable",AD28="Moderado"),("MODERADA"),IF(AND(AC28="Improbable",AD28="Mayor"),("ALTA"),IF(AND(AC28="Posible",AD28="Insignificante"),("BAJA"),IF(AND(AC28="Posible",AD28="Menor"),("MODERADA"),IF(AND(AC28="Posible",AD28="Moderado"),("ALTA"),IF(AND(AC28="Posible",AD28="Mayor"),("EXTREMA"),IF(AND(AC28="Probable",AD28="Insignificante"),("MODERADA"),IF(AND(AC28="Probable",AD28="Menor"),("ALTA"),IF(AND(AC28="Probable",AD28="Moderado"),("ALTA"),IF(AND(AC28="Probable",AD28="Mayor"),("EXTREMA"),IF(AND(AC28="Casi Seguro",AD28="Insignificante"),("ALTA"),IF(AND(AC28="Casi Seguro",AD28="Menor"),("ALTA"),IF(AND(AC28="Casi Seguro",AD28="Moderado"),("EXTREMA"),IF(AND(AC28="Casi Seguro",AD28="Mayor"),("EXTREMA"),IF(AD28="Catastrófico","EXTREMA","VALORAR")))))))))))))))))))))</f>
        <v>VALORAR</v>
      </c>
      <c r="AF28" s="181">
        <v>1</v>
      </c>
      <c r="AG28" s="182" t="s">
        <v>225</v>
      </c>
      <c r="AH28" s="207" t="str">
        <f t="shared" si="1"/>
        <v>Probabilidad</v>
      </c>
      <c r="AI28" s="299" t="s">
        <v>193</v>
      </c>
      <c r="AJ28" s="299" t="s">
        <v>194</v>
      </c>
      <c r="AK28" s="208" t="str">
        <f t="shared" si="41"/>
        <v>40%</v>
      </c>
      <c r="AL28" s="300" t="s">
        <v>195</v>
      </c>
      <c r="AM28" s="300" t="s">
        <v>196</v>
      </c>
      <c r="AN28" s="301" t="s">
        <v>197</v>
      </c>
      <c r="AO28" s="209">
        <f>IF(ISBLANK(AD28),(IFERROR(IF(AH28="Probabilidad",(W28-(+W28*AK28)),IF(AH28="Impacto",W28,"")),""))," ")</f>
        <v>0.36</v>
      </c>
      <c r="AP28" s="154" t="str">
        <f>IF(ISBLANK(AD28), (IFERROR(IF(AO28="","",IF(AO28&lt;=0.2,"Muy Baja",IF(AO28&lt;=0.4,"Baja",IF(AO28&lt;=0.6,"Media",IF(AO28&lt;=0.8,"Alta","Muy Alta"))))),""))," ")</f>
        <v>Baja</v>
      </c>
      <c r="AQ28" s="210">
        <f t="shared" si="28"/>
        <v>0.36</v>
      </c>
      <c r="AR28" s="211" t="str">
        <f t="shared" si="29"/>
        <v>Moderado</v>
      </c>
      <c r="AS28" s="210">
        <f>IFERROR(IF(AH28="Impacto",(AA28-(+AA28*AK28)),IF(AH28="Probabilidad",AA28,"")),"")</f>
        <v>0.6</v>
      </c>
      <c r="AT28" s="212" t="str">
        <f t="shared" si="30"/>
        <v>Moderado</v>
      </c>
      <c r="AU28" s="527"/>
      <c r="AV28" s="530" t="str">
        <f>IF(ISBLANK(AD28), " ", AD28)</f>
        <v xml:space="preserve"> </v>
      </c>
      <c r="AW28" s="533" t="str">
        <f t="shared" ref="AW28" si="46">IF(AND(AU28="Rara Vez",AV28="Insignificante"),("BAJA"),IF(AND(AU28="Rara Vez",AV28="Menor"),("BAJA"),IF(AND(AU28="Rara Vez",AV28="Moderado"),("MODERADA"),IF(AND(AU28="Rara Vez",AV28="Mayor"),("ALTA"),IF(AND(AU28="Improbable",AV28="Insignificante"),("BAJA"),IF(AND(AU28="Improbable",AV28="Menor"),("BAJA"),IF(AND(AU28="Improbable",AV28="Moderado"),("MODERADA"),IF(AND(AU28="Improbable",AV28="Mayor"),("ALTA"),IF(AND(AU28="Posible",AV28="Insignificante"),("BAJA"),IF(AND(AU28="Posible",AV28="Menor"),("MODERADA"),IF(AND(AU28="Posible",AV28="Moderado"),("ALTA"),IF(AND(AU28="Posible",AV28="Mayor"),("EXTREMA"),IF(AND(AU28="Probable",AV28="Insignificante"),("MODERADA"),IF(AND(AU28="Probable",AV28="Menor"),("ALTA"),IF(AND(AU28="Probable",AV28="Moderado"),("ALTA"),IF(AND(AU28="Probable",AV28="Mayor"),("EXTREMA"),IF(AND(AU28="Casi Seguro",AV28="Insignificante"),("ALTA"),IF(AND(AU28="Casi Seguro",AV28="Menor"),("ALTA"),IF(AND(AU28="Casi Seguro",AV28="Moderado"),("EXTREMA"),IF(AND(AU28="Casi Seguro",AV28="Mayor"),("EXTREMA"),IF(AV28="Catastrófico","EXTREMA","VALORAR")))))))))))))))))))))</f>
        <v>VALORAR</v>
      </c>
      <c r="AX28" s="536" t="s">
        <v>198</v>
      </c>
      <c r="AY28" s="632" t="s">
        <v>226</v>
      </c>
      <c r="AZ28" s="634" t="s">
        <v>227</v>
      </c>
      <c r="BA28" s="634" t="s">
        <v>228</v>
      </c>
      <c r="BB28" s="634" t="s">
        <v>229</v>
      </c>
      <c r="BC28" s="635">
        <v>44805</v>
      </c>
      <c r="BD28" s="635">
        <v>44926</v>
      </c>
      <c r="BE28" s="634" t="s">
        <v>227</v>
      </c>
      <c r="BF28" s="717" t="s">
        <v>230</v>
      </c>
      <c r="BG28" s="513" t="s">
        <v>231</v>
      </c>
      <c r="BH28" s="515" t="s">
        <v>205</v>
      </c>
      <c r="BI28" s="513" t="s">
        <v>232</v>
      </c>
      <c r="BJ28" s="513">
        <v>1</v>
      </c>
      <c r="BK28" s="517">
        <v>44680</v>
      </c>
      <c r="BL28" s="513" t="s">
        <v>233</v>
      </c>
      <c r="BM28" s="513" t="s">
        <v>1838</v>
      </c>
      <c r="BN28" s="513" t="s">
        <v>207</v>
      </c>
      <c r="BO28" s="513" t="s">
        <v>208</v>
      </c>
      <c r="BP28" s="513" t="s">
        <v>207</v>
      </c>
      <c r="BQ28" s="496" t="s">
        <v>207</v>
      </c>
      <c r="BR28" s="416"/>
      <c r="BS28" s="417" t="str">
        <f>IF(AND('MAPA DE RIESGOS'!$AP28="Muy Alta",'MAPA DE RIESGOS'!$AR28="Leve"),CONCATENATE("R",'MAPA DE RIESGOS'!$H28,"C",'MAPA DE RIESGOS'!$AF28),"")</f>
        <v/>
      </c>
      <c r="BT28" s="417"/>
      <c r="BU28" s="418"/>
      <c r="BV28" s="188"/>
      <c r="BW28" s="188"/>
      <c r="BX28" s="188"/>
      <c r="BY28" s="188"/>
      <c r="BZ28" s="188"/>
      <c r="CA28" s="188"/>
      <c r="CB28" s="188"/>
      <c r="CC28" s="188"/>
      <c r="CD28" s="188"/>
      <c r="CE28" s="188"/>
      <c r="CF28" s="188"/>
      <c r="CG28" s="188"/>
      <c r="CH28" s="188"/>
      <c r="CI28" s="188"/>
      <c r="CJ28" s="188"/>
      <c r="CK28" s="188"/>
    </row>
    <row r="29" spans="1:89" ht="75" hidden="1" customHeight="1">
      <c r="A29" s="699"/>
      <c r="B29" s="585"/>
      <c r="C29" s="588"/>
      <c r="D29" s="588"/>
      <c r="E29" s="494"/>
      <c r="F29" s="494"/>
      <c r="G29" s="579"/>
      <c r="H29" s="346">
        <v>4</v>
      </c>
      <c r="I29" s="569"/>
      <c r="J29" s="494"/>
      <c r="K29" s="494"/>
      <c r="L29" s="494"/>
      <c r="M29" s="494"/>
      <c r="N29" s="494"/>
      <c r="O29" s="494"/>
      <c r="P29" s="562"/>
      <c r="Q29" s="553"/>
      <c r="R29" s="556"/>
      <c r="S29" s="556"/>
      <c r="T29" s="556"/>
      <c r="U29" s="556"/>
      <c r="V29" s="582"/>
      <c r="W29" s="566"/>
      <c r="X29" s="572"/>
      <c r="Y29" s="550"/>
      <c r="Z29" s="575"/>
      <c r="AA29" s="566"/>
      <c r="AB29" s="559"/>
      <c r="AC29" s="525"/>
      <c r="AD29" s="547"/>
      <c r="AE29" s="534"/>
      <c r="AF29" s="181">
        <v>2</v>
      </c>
      <c r="AG29" s="182" t="s">
        <v>234</v>
      </c>
      <c r="AH29" s="207" t="str">
        <f t="shared" si="1"/>
        <v>Probabilidad</v>
      </c>
      <c r="AI29" s="299" t="s">
        <v>193</v>
      </c>
      <c r="AJ29" s="299" t="s">
        <v>194</v>
      </c>
      <c r="AK29" s="208" t="str">
        <f t="shared" si="41"/>
        <v>40%</v>
      </c>
      <c r="AL29" s="300" t="s">
        <v>195</v>
      </c>
      <c r="AM29" s="300" t="s">
        <v>196</v>
      </c>
      <c r="AN29" s="301" t="s">
        <v>197</v>
      </c>
      <c r="AO29" s="209">
        <f>IF(ISBLANK(AD28),(IFERROR(IF(AND(AH28="Probabilidad",AH29="Probabilidad"),(AQ28-(+AQ28*AK29)),IF(AH29="Probabilidad",(W28-(+W28*AK29)),IF(AH29="Impacto",AQ28,""))),""))," ")</f>
        <v>0.216</v>
      </c>
      <c r="AP29" s="154" t="str">
        <f>IF(ISBLANK(AD28),(IFERROR(IF(AO29="","",IF(AO29&lt;=0.2,"Muy Baja",IF(AO29&lt;=0.4,"Baja",IF(AO29&lt;=0.6,"Media",IF(AO29&lt;=0.8,"Alta","Muy Alta"))))),""))," ")</f>
        <v>Baja</v>
      </c>
      <c r="AQ29" s="210">
        <f t="shared" si="28"/>
        <v>0.216</v>
      </c>
      <c r="AR29" s="211" t="str">
        <f t="shared" si="29"/>
        <v>Moderado</v>
      </c>
      <c r="AS29" s="210">
        <f>IFERROR(IF(AND(AH28="Impacto",AH29="Impacto"),(AS28-(+AS28*AK29)),IF(AH29="Impacto",(AA28-(+AA28*AK29)),IF(AH29="Probabilidad",AS28,""))),"")</f>
        <v>0.6</v>
      </c>
      <c r="AT29" s="212" t="str">
        <f t="shared" si="30"/>
        <v>Moderado</v>
      </c>
      <c r="AU29" s="528"/>
      <c r="AV29" s="531"/>
      <c r="AW29" s="534"/>
      <c r="AX29" s="537"/>
      <c r="AY29" s="633"/>
      <c r="AZ29" s="634"/>
      <c r="BA29" s="634"/>
      <c r="BB29" s="634"/>
      <c r="BC29" s="635"/>
      <c r="BD29" s="635"/>
      <c r="BE29" s="634"/>
      <c r="BF29" s="718"/>
      <c r="BG29" s="494"/>
      <c r="BH29" s="516"/>
      <c r="BI29" s="495"/>
      <c r="BJ29" s="495"/>
      <c r="BK29" s="518"/>
      <c r="BL29" s="495"/>
      <c r="BM29" s="495"/>
      <c r="BN29" s="495"/>
      <c r="BO29" s="495"/>
      <c r="BP29" s="495"/>
      <c r="BQ29" s="498"/>
      <c r="BR29" s="416"/>
      <c r="BS29" s="417" t="str">
        <f>IF(AND('MAPA DE RIESGOS'!$AP29="Muy Alta",'MAPA DE RIESGOS'!$AR29="Leve"),CONCATENATE("R",'MAPA DE RIESGOS'!$H29,"C",'MAPA DE RIESGOS'!$AF29),"")</f>
        <v/>
      </c>
      <c r="BT29" s="417"/>
      <c r="BU29" s="418"/>
      <c r="BV29" s="188"/>
      <c r="BW29" s="188"/>
      <c r="BX29" s="188"/>
      <c r="BY29" s="188"/>
      <c r="BZ29" s="188"/>
      <c r="CA29" s="188"/>
      <c r="CB29" s="188"/>
      <c r="CC29" s="188"/>
      <c r="CD29" s="188"/>
      <c r="CE29" s="188"/>
      <c r="CF29" s="188"/>
      <c r="CG29" s="188"/>
      <c r="CH29" s="188"/>
      <c r="CI29" s="188"/>
      <c r="CJ29" s="188"/>
      <c r="CK29" s="188"/>
    </row>
    <row r="30" spans="1:89" ht="28.5" hidden="1" customHeight="1">
      <c r="A30" s="699"/>
      <c r="B30" s="585"/>
      <c r="C30" s="588"/>
      <c r="D30" s="588"/>
      <c r="E30" s="494"/>
      <c r="F30" s="494"/>
      <c r="G30" s="579"/>
      <c r="H30" s="346">
        <v>4</v>
      </c>
      <c r="I30" s="569"/>
      <c r="J30" s="494"/>
      <c r="K30" s="494"/>
      <c r="L30" s="494"/>
      <c r="M30" s="494"/>
      <c r="N30" s="494"/>
      <c r="O30" s="494"/>
      <c r="P30" s="562"/>
      <c r="Q30" s="553"/>
      <c r="R30" s="556"/>
      <c r="S30" s="556"/>
      <c r="T30" s="556"/>
      <c r="U30" s="556"/>
      <c r="V30" s="582"/>
      <c r="W30" s="566"/>
      <c r="X30" s="572"/>
      <c r="Y30" s="550"/>
      <c r="Z30" s="575"/>
      <c r="AA30" s="566"/>
      <c r="AB30" s="559"/>
      <c r="AC30" s="525"/>
      <c r="AD30" s="547"/>
      <c r="AE30" s="534"/>
      <c r="AF30" s="181">
        <v>3</v>
      </c>
      <c r="AG30" s="182"/>
      <c r="AH30" s="207" t="str">
        <f t="shared" si="1"/>
        <v/>
      </c>
      <c r="AI30" s="299"/>
      <c r="AJ30" s="299"/>
      <c r="AK30" s="208" t="str">
        <f t="shared" si="41"/>
        <v/>
      </c>
      <c r="AL30" s="300"/>
      <c r="AM30" s="300"/>
      <c r="AN30" s="301"/>
      <c r="AO30" s="209" t="str">
        <f>IF(ISBLANK(AD28),(IFERROR(IF(AND(AH29="Probabilidad",AH30="Probabilidad"),(AQ29-(+AQ29*AK30)),IF(AND(AH29="Impacto",AH30="Probabilidad"),(AQ28-(+AQ28*AK30)),IF(AH30="Impacto",AQ29,""))),""))," ")</f>
        <v/>
      </c>
      <c r="AP30" s="154" t="str">
        <f>IF(ISBLANK(AD28),(IFERROR(IF(AO30="","",IF(AO30&lt;=0.2,"Muy Baja",IF(AO30&lt;=0.4,"Baja",IF(AO30&lt;=0.6,"Media",IF(AO30&lt;=0.8,"Alta","Muy Alta"))))),""))," ")</f>
        <v/>
      </c>
      <c r="AQ30" s="210" t="str">
        <f t="shared" si="28"/>
        <v/>
      </c>
      <c r="AR30" s="211" t="str">
        <f t="shared" si="29"/>
        <v/>
      </c>
      <c r="AS30" s="210" t="str">
        <f>IFERROR(IF(AND(AH29="Impacto",AH30="Impacto"),(AS29-(+AS29*AK30)),IF(AND(AH29="Probabilidad",AH30="Impacto"),(AS28-(+AS28*AK30)),IF(AH30="Probabilidad",AS29,""))),"")</f>
        <v/>
      </c>
      <c r="AT30" s="212" t="str">
        <f t="shared" si="30"/>
        <v/>
      </c>
      <c r="AU30" s="528"/>
      <c r="AV30" s="531"/>
      <c r="AW30" s="534"/>
      <c r="AX30" s="537"/>
      <c r="AY30" s="302"/>
      <c r="AZ30" s="185"/>
      <c r="BA30" s="183"/>
      <c r="BB30" s="183"/>
      <c r="BC30" s="184"/>
      <c r="BD30" s="184"/>
      <c r="BE30" s="184"/>
      <c r="BF30" s="185"/>
      <c r="BG30" s="494"/>
      <c r="BH30" s="190"/>
      <c r="BI30" s="186"/>
      <c r="BJ30" s="186"/>
      <c r="BK30" s="352"/>
      <c r="BL30" s="183"/>
      <c r="BM30" s="183"/>
      <c r="BN30" s="183"/>
      <c r="BO30" s="187"/>
      <c r="BP30" s="187"/>
      <c r="BQ30" s="349"/>
      <c r="BR30" s="416"/>
      <c r="BS30" s="417" t="str">
        <f>IF(AND('MAPA DE RIESGOS'!$AP30="Muy Alta",'MAPA DE RIESGOS'!$AR30="Leve"),CONCATENATE("R",'MAPA DE RIESGOS'!$H30,"C",'MAPA DE RIESGOS'!$AF30),"")</f>
        <v/>
      </c>
      <c r="BT30" s="417"/>
      <c r="BU30" s="418"/>
      <c r="BV30" s="188"/>
      <c r="BW30" s="188"/>
      <c r="BX30" s="188"/>
      <c r="BY30" s="188"/>
      <c r="BZ30" s="188"/>
      <c r="CA30" s="188"/>
      <c r="CB30" s="188"/>
      <c r="CC30" s="188"/>
      <c r="CD30" s="188"/>
      <c r="CE30" s="188"/>
      <c r="CF30" s="188"/>
      <c r="CG30" s="188"/>
      <c r="CH30" s="188"/>
      <c r="CI30" s="188"/>
      <c r="CJ30" s="188"/>
      <c r="CK30" s="188"/>
    </row>
    <row r="31" spans="1:89" ht="28.5" hidden="1" customHeight="1">
      <c r="A31" s="699"/>
      <c r="B31" s="585"/>
      <c r="C31" s="588"/>
      <c r="D31" s="588"/>
      <c r="E31" s="494"/>
      <c r="F31" s="494"/>
      <c r="G31" s="579"/>
      <c r="H31" s="346">
        <v>4</v>
      </c>
      <c r="I31" s="569"/>
      <c r="J31" s="494"/>
      <c r="K31" s="494"/>
      <c r="L31" s="494"/>
      <c r="M31" s="494"/>
      <c r="N31" s="494"/>
      <c r="O31" s="494"/>
      <c r="P31" s="562"/>
      <c r="Q31" s="553"/>
      <c r="R31" s="556"/>
      <c r="S31" s="556"/>
      <c r="T31" s="556"/>
      <c r="U31" s="556"/>
      <c r="V31" s="582"/>
      <c r="W31" s="566"/>
      <c r="X31" s="572"/>
      <c r="Y31" s="550"/>
      <c r="Z31" s="575"/>
      <c r="AA31" s="566"/>
      <c r="AB31" s="559"/>
      <c r="AC31" s="525"/>
      <c r="AD31" s="547"/>
      <c r="AE31" s="534"/>
      <c r="AF31" s="181">
        <v>4</v>
      </c>
      <c r="AG31" s="182"/>
      <c r="AH31" s="207" t="str">
        <f t="shared" si="1"/>
        <v/>
      </c>
      <c r="AI31" s="299"/>
      <c r="AJ31" s="299"/>
      <c r="AK31" s="208" t="str">
        <f t="shared" si="41"/>
        <v/>
      </c>
      <c r="AL31" s="300"/>
      <c r="AM31" s="300"/>
      <c r="AN31" s="301"/>
      <c r="AO31" s="209" t="str">
        <f>IF(ISBLANK(AD28),(IFERROR(IF(AND(AH30="Probabilidad",AH31="Probabilidad"),(AQ30-(+AQ30*AK31)),IF(AND(AH30="Impacto",AH31="Probabilidad"),(AQ29-(+AQ29*AK31)),IF(AH31="Impacto",AQ30,""))),""))," ")</f>
        <v/>
      </c>
      <c r="AP31" s="154" t="str">
        <f>IF(ISBLANK(AD28),(IFERROR(IF(AO31="","",IF(AO31&lt;=0.2,"Muy Baja",IF(AO31&lt;=0.4,"Baja",IF(AO31&lt;=0.6,"Media",IF(AO31&lt;=0.8,"Alta","Muy Alta"))))),""))," ")</f>
        <v/>
      </c>
      <c r="AQ31" s="210" t="str">
        <f t="shared" si="28"/>
        <v/>
      </c>
      <c r="AR31" s="211" t="str">
        <f t="shared" si="29"/>
        <v/>
      </c>
      <c r="AS31" s="210" t="str">
        <f>IFERROR(IF(AND(AH30="Impacto",AH31="Impacto"),(AS30-(+AS30*AK31)),IF(AND(AH30="Probabilidad",AH31="Impacto"),(AS29-(+AS29*AK31)),IF(AH31="Probabilidad",AS30,""))),"")</f>
        <v/>
      </c>
      <c r="AT31" s="212" t="str">
        <f t="shared" si="30"/>
        <v/>
      </c>
      <c r="AU31" s="528"/>
      <c r="AV31" s="531"/>
      <c r="AW31" s="534"/>
      <c r="AX31" s="537"/>
      <c r="AY31" s="302"/>
      <c r="AZ31" s="185"/>
      <c r="BA31" s="183"/>
      <c r="BB31" s="183"/>
      <c r="BC31" s="184"/>
      <c r="BD31" s="184"/>
      <c r="BE31" s="184"/>
      <c r="BF31" s="185"/>
      <c r="BG31" s="494"/>
      <c r="BH31" s="190"/>
      <c r="BI31" s="186"/>
      <c r="BJ31" s="186"/>
      <c r="BK31" s="352"/>
      <c r="BL31" s="183"/>
      <c r="BM31" s="183"/>
      <c r="BN31" s="183"/>
      <c r="BO31" s="187"/>
      <c r="BP31" s="187"/>
      <c r="BQ31" s="349"/>
      <c r="BR31" s="416"/>
      <c r="BS31" s="417" t="str">
        <f>IF(AND('MAPA DE RIESGOS'!$AP31="Muy Alta",'MAPA DE RIESGOS'!$AR31="Leve"),CONCATENATE("R",'MAPA DE RIESGOS'!$H31,"C",'MAPA DE RIESGOS'!$AF31),"")</f>
        <v/>
      </c>
      <c r="BT31" s="417"/>
      <c r="BU31" s="418"/>
      <c r="BV31" s="188"/>
      <c r="BW31" s="188"/>
      <c r="BX31" s="188"/>
      <c r="BY31" s="188"/>
      <c r="BZ31" s="188"/>
      <c r="CA31" s="188"/>
      <c r="CB31" s="188"/>
      <c r="CC31" s="188"/>
      <c r="CD31" s="188"/>
      <c r="CE31" s="188"/>
      <c r="CF31" s="188"/>
      <c r="CG31" s="188"/>
      <c r="CH31" s="188"/>
      <c r="CI31" s="188"/>
      <c r="CJ31" s="188"/>
      <c r="CK31" s="188"/>
    </row>
    <row r="32" spans="1:89" ht="28.5" hidden="1" customHeight="1">
      <c r="A32" s="699"/>
      <c r="B32" s="585"/>
      <c r="C32" s="588"/>
      <c r="D32" s="588"/>
      <c r="E32" s="494"/>
      <c r="F32" s="494"/>
      <c r="G32" s="579"/>
      <c r="H32" s="346">
        <v>4</v>
      </c>
      <c r="I32" s="569"/>
      <c r="J32" s="494"/>
      <c r="K32" s="494"/>
      <c r="L32" s="494"/>
      <c r="M32" s="494"/>
      <c r="N32" s="494"/>
      <c r="O32" s="494"/>
      <c r="P32" s="562"/>
      <c r="Q32" s="553"/>
      <c r="R32" s="556"/>
      <c r="S32" s="556"/>
      <c r="T32" s="556"/>
      <c r="U32" s="556"/>
      <c r="V32" s="582"/>
      <c r="W32" s="566"/>
      <c r="X32" s="572"/>
      <c r="Y32" s="550"/>
      <c r="Z32" s="575"/>
      <c r="AA32" s="566"/>
      <c r="AB32" s="559"/>
      <c r="AC32" s="525"/>
      <c r="AD32" s="547"/>
      <c r="AE32" s="534"/>
      <c r="AF32" s="181">
        <v>5</v>
      </c>
      <c r="AG32" s="182"/>
      <c r="AH32" s="207" t="str">
        <f t="shared" ref="AH32" si="47">IF(OR(AI32="Preventivo",AI32="Detectivo"),"Probabilidad",IF(AI32="Correctivo","Impacto",""))</f>
        <v/>
      </c>
      <c r="AI32" s="299"/>
      <c r="AJ32" s="299"/>
      <c r="AK32" s="208" t="str">
        <f t="shared" ref="AK32" si="48">IF(AND(AI32="Preventivo",AJ32="Automático"),"50%",IF(AND(AI32="Preventivo",AJ32="Manual"),"40%",IF(AND(AI32="Detectivo",AJ32="Automático"),"40%",IF(AND(AI32="Detectivo",AJ32="Manual"),"30%",IF(AND(AI32="Correctivo",AJ32="Automático"),"35%",IF(AND(AI32="Correctivo",AJ32="Manual"),"25%",""))))))</f>
        <v/>
      </c>
      <c r="AL32" s="300"/>
      <c r="AM32" s="300"/>
      <c r="AN32" s="301"/>
      <c r="AO32" s="209" t="str">
        <f>IF(ISBLANK(AD28),(IFERROR(IF(AND(AH31="Probabilidad",AH32="Probabilidad"),(AQ31-(+AQ31*AK32)),IF(AND(AH31="Impacto",AH32="Probabilidad"),(AQ30-(+AQ30*AK32)),IF(AH32="Impacto",AQ31,""))),""))," ")</f>
        <v/>
      </c>
      <c r="AP32" s="154" t="str">
        <f>IF(ISBLANK(AD28),(IFERROR(IF(AO32="","",IF(AO32&lt;=0.2,"Muy Baja",IF(AO32&lt;=0.4,"Baja",IF(AO32&lt;=0.6,"Media",IF(AO32&lt;=0.8,"Alta","Muy Alta"))))),""))," ")</f>
        <v/>
      </c>
      <c r="AQ32" s="210" t="str">
        <f t="shared" si="28"/>
        <v/>
      </c>
      <c r="AR32" s="211" t="str">
        <f t="shared" si="29"/>
        <v/>
      </c>
      <c r="AS32" s="210" t="str">
        <f>IFERROR(IF(AND(AH31="Impacto",AH32="Impacto"),(AS31-(+AS31*AK32)),IF(AND(AH31="Probabilidad",AH32="Impacto"),(AS30-(+AS30*AK32)),IF(AH32="Probabilidad",AS31,""))),"")</f>
        <v/>
      </c>
      <c r="AT32" s="212" t="str">
        <f t="shared" si="30"/>
        <v/>
      </c>
      <c r="AU32" s="528"/>
      <c r="AV32" s="531"/>
      <c r="AW32" s="534"/>
      <c r="AX32" s="537"/>
      <c r="AY32" s="302"/>
      <c r="AZ32" s="185"/>
      <c r="BA32" s="183"/>
      <c r="BB32" s="183"/>
      <c r="BC32" s="184"/>
      <c r="BD32" s="184"/>
      <c r="BE32" s="184"/>
      <c r="BF32" s="185"/>
      <c r="BG32" s="494"/>
      <c r="BH32" s="190"/>
      <c r="BI32" s="186"/>
      <c r="BJ32" s="186"/>
      <c r="BK32" s="352"/>
      <c r="BL32" s="183"/>
      <c r="BM32" s="183"/>
      <c r="BN32" s="183"/>
      <c r="BO32" s="187"/>
      <c r="BP32" s="187"/>
      <c r="BQ32" s="349"/>
      <c r="BR32" s="416"/>
      <c r="BS32" s="417" t="str">
        <f>IF(AND('MAPA DE RIESGOS'!$AP32="Muy Alta",'MAPA DE RIESGOS'!$AR32="Leve"),CONCATENATE("R",'MAPA DE RIESGOS'!$H32,"C",'MAPA DE RIESGOS'!$AF32),"")</f>
        <v/>
      </c>
      <c r="BT32" s="417"/>
      <c r="BU32" s="418"/>
      <c r="BV32" s="188"/>
      <c r="BW32" s="188"/>
      <c r="BX32" s="188"/>
      <c r="BY32" s="188"/>
      <c r="BZ32" s="188"/>
      <c r="CA32" s="188"/>
      <c r="CB32" s="188"/>
      <c r="CC32" s="188"/>
      <c r="CD32" s="188"/>
      <c r="CE32" s="188"/>
      <c r="CF32" s="188"/>
      <c r="CG32" s="188"/>
      <c r="CH32" s="188"/>
      <c r="CI32" s="188"/>
      <c r="CJ32" s="188"/>
      <c r="CK32" s="188"/>
    </row>
    <row r="33" spans="1:89" ht="28.5" hidden="1" customHeight="1">
      <c r="A33" s="699"/>
      <c r="B33" s="585"/>
      <c r="C33" s="588"/>
      <c r="D33" s="588"/>
      <c r="E33" s="494"/>
      <c r="F33" s="494"/>
      <c r="G33" s="580"/>
      <c r="H33" s="346">
        <v>4</v>
      </c>
      <c r="I33" s="570"/>
      <c r="J33" s="495"/>
      <c r="K33" s="495"/>
      <c r="L33" s="495"/>
      <c r="M33" s="495"/>
      <c r="N33" s="495"/>
      <c r="O33" s="495"/>
      <c r="P33" s="563"/>
      <c r="Q33" s="554"/>
      <c r="R33" s="557"/>
      <c r="S33" s="557"/>
      <c r="T33" s="557"/>
      <c r="U33" s="557"/>
      <c r="V33" s="583"/>
      <c r="W33" s="567"/>
      <c r="X33" s="573"/>
      <c r="Y33" s="551"/>
      <c r="Z33" s="576"/>
      <c r="AA33" s="567"/>
      <c r="AB33" s="560"/>
      <c r="AC33" s="526"/>
      <c r="AD33" s="548"/>
      <c r="AE33" s="535"/>
      <c r="AF33" s="181">
        <v>6</v>
      </c>
      <c r="AG33" s="182"/>
      <c r="AH33" s="207" t="str">
        <f t="shared" si="1"/>
        <v/>
      </c>
      <c r="AI33" s="299"/>
      <c r="AJ33" s="299"/>
      <c r="AK33" s="208" t="str">
        <f t="shared" si="41"/>
        <v/>
      </c>
      <c r="AL33" s="300"/>
      <c r="AM33" s="300"/>
      <c r="AN33" s="301"/>
      <c r="AO33" s="209" t="str">
        <f>IF(ISBLANK(AD28),(IFERROR(IF(AND(AH31="Probabilidad",AH33="Probabilidad"),(AQ31-(+AQ31*AK33)),IF(AND(AH31="Impacto",AH33="Probabilidad"),(AQ30-(+AQ30*AK33)),IF(AH33="Impacto",AQ31,""))),""))," ")</f>
        <v/>
      </c>
      <c r="AP33" s="154" t="str">
        <f>IF(ISBLANK(AD28),(IFERROR(IF(AO33="","",IF(AO33&lt;=0.2,"Muy Baja",IF(AO33&lt;=0.4,"Baja",IF(AO33&lt;=0.6,"Media",IF(AO33&lt;=0.8,"Alta","Muy Alta"))))),"")), " ")</f>
        <v/>
      </c>
      <c r="AQ33" s="210" t="str">
        <f t="shared" si="28"/>
        <v/>
      </c>
      <c r="AR33" s="211" t="str">
        <f t="shared" si="29"/>
        <v/>
      </c>
      <c r="AS33" s="210" t="str">
        <f>IFERROR(IF(AND(AH32="Impacto",AH33="Impacto"),(AS31-(+AS32*AK33)),IF(AND(AH31="Probabilidad",AH33="Impacto"),(AS30-(+AS30*AK33)),IF(AH33="Probabilidad",AS31,""))),"")</f>
        <v/>
      </c>
      <c r="AT33" s="212" t="str">
        <f t="shared" si="30"/>
        <v/>
      </c>
      <c r="AU33" s="529"/>
      <c r="AV33" s="532"/>
      <c r="AW33" s="535"/>
      <c r="AX33" s="538"/>
      <c r="AY33" s="302"/>
      <c r="AZ33" s="185"/>
      <c r="BA33" s="183"/>
      <c r="BB33" s="183"/>
      <c r="BC33" s="184"/>
      <c r="BD33" s="184"/>
      <c r="BE33" s="184"/>
      <c r="BF33" s="185"/>
      <c r="BG33" s="495"/>
      <c r="BH33" s="190"/>
      <c r="BI33" s="186"/>
      <c r="BJ33" s="186"/>
      <c r="BK33" s="352"/>
      <c r="BL33" s="183"/>
      <c r="BM33" s="183"/>
      <c r="BN33" s="183"/>
      <c r="BO33" s="187"/>
      <c r="BP33" s="187"/>
      <c r="BQ33" s="349"/>
      <c r="BR33" s="416"/>
      <c r="BS33" s="417" t="str">
        <f>IF(AND('MAPA DE RIESGOS'!$AP33="Muy Alta",'MAPA DE RIESGOS'!$AR33="Leve"),CONCATENATE("R",'MAPA DE RIESGOS'!$H33,"C",'MAPA DE RIESGOS'!$AF33),"")</f>
        <v/>
      </c>
      <c r="BT33" s="417"/>
      <c r="BU33" s="418"/>
      <c r="BV33" s="188"/>
      <c r="BW33" s="188"/>
      <c r="BX33" s="188"/>
      <c r="BY33" s="188"/>
      <c r="BZ33" s="188"/>
      <c r="CA33" s="188"/>
      <c r="CB33" s="188"/>
      <c r="CC33" s="188"/>
      <c r="CD33" s="188"/>
      <c r="CE33" s="188"/>
      <c r="CF33" s="188"/>
      <c r="CG33" s="188"/>
      <c r="CH33" s="188"/>
      <c r="CI33" s="188"/>
      <c r="CJ33" s="188"/>
      <c r="CK33" s="188"/>
    </row>
    <row r="34" spans="1:89" ht="127.5" customHeight="1">
      <c r="A34" s="699"/>
      <c r="B34" s="585"/>
      <c r="C34" s="588"/>
      <c r="D34" s="588" t="str">
        <f>IFERROR((VLOOKUP($B34,'Listados Datos'!$D$3:$F$16,3,FALSE))," ")</f>
        <v xml:space="preserve"> </v>
      </c>
      <c r="E34" s="494"/>
      <c r="F34" s="494"/>
      <c r="G34" s="577">
        <v>5</v>
      </c>
      <c r="H34" s="343">
        <v>5</v>
      </c>
      <c r="I34" s="568" t="s">
        <v>235</v>
      </c>
      <c r="J34" s="513" t="s">
        <v>210</v>
      </c>
      <c r="K34" s="513" t="s">
        <v>236</v>
      </c>
      <c r="L34" s="513" t="s">
        <v>237</v>
      </c>
      <c r="M34" s="513" t="str">
        <f>+I34</f>
        <v>Posibilidad de recibir o solicitar cualquier dádiva o beneficio a nombre propio o de terceros con el fin de alterar o manipular información para generar beneficio de la gestión de un proceso.</v>
      </c>
      <c r="N34" s="513" t="s">
        <v>238</v>
      </c>
      <c r="O34" s="513" t="s">
        <v>239</v>
      </c>
      <c r="P34" s="561">
        <v>228</v>
      </c>
      <c r="Q34" s="552"/>
      <c r="R34" s="555"/>
      <c r="S34" s="555"/>
      <c r="T34" s="555"/>
      <c r="U34" s="555"/>
      <c r="V34" s="581" t="str">
        <f t="shared" ref="V34" si="49">IF(ISBLANK(AC34),(IF(P34&lt;=0,"",IF(P34&lt;=2,"Muy Baja",IF(P34&lt;=24,"Baja",IF(P34&lt;=500,"Media",IF(P34&lt;=5000,"Alta","Muy Alta"))))))," ")</f>
        <v xml:space="preserve"> </v>
      </c>
      <c r="W34" s="565" t="str">
        <f t="shared" ref="W34" si="50">IF(ISBLANK(AC34),(IF(V34="","",IF(V34="Muy Baja",20%,IF(V34="Baja",40%,IF(V34="Media",60%,IF(V34="Alta",80%,IF(V34="Muy Alta",100%,0)))))))," ")</f>
        <v xml:space="preserve"> </v>
      </c>
      <c r="X34" s="571"/>
      <c r="Y34" s="549" t="str">
        <f>IF(X34&gt;0,IF(NOT(ISERROR(MATCH(X34,'Listados Datos'!$N$3:$N$4,0))),'Listados Datos'!$N$6&amp;"Por favor no seleccionar este criterios de impacto (Afectación Económica o presupuestal y/o Pérdida Reputacional)",'Listados Datos'!$N$7),"")</f>
        <v/>
      </c>
      <c r="Z34" s="574" t="str">
        <f>IF(OR(X34='Listados Datos'!$R$3,X34='Listados Datos'!$S$3),"Leve",IF(OR(X34='Listados Datos'!$R$4,X34='Listados Datos'!$S$4),"Menor",IF(OR(X34='Listados Datos'!$R$5,X34='Listados Datos'!$S$5),"Moderado",IF(OR(X34='Listados Datos'!$R$6,X34='Listados Datos'!$S$6),"Mayor",IF(OR(X34='Listados Datos'!$R$7,X34='Listados Datos'!$S$7),"Catastrófico","")))))</f>
        <v/>
      </c>
      <c r="AA34" s="565" t="str">
        <f>IF(Z34="","",IF(Z34="Leve",20%,IF(Z34="Menor",40%,IF(Z34="Moderado",60%,IF(Z34="Mayor",80%,IF(Z34="Catastrófico",100%,0))))))</f>
        <v/>
      </c>
      <c r="AB34" s="558" t="str">
        <f>IF(OR(AND(V34="Muy Baja",Z34="Leve"),AND(V34="Muy Baja",Z34="Menor"),AND(V34="Baja",Z34="Leve")),"Bajo",IF(OR(AND(V34="Muy baja",Z34="Moderado"),AND(V34="Baja",Z34="Menor"),AND(V34="Baja",Z34="Moderado"),AND(V34="Media",Z34="Leve"),AND(V34="Media",Z34="Menor"),AND(V34="Media",Z34="Moderado"),AND(V34="Alta",Z34="Leve"),AND(V34="Alta",Z34="Menor")),"Moderado",IF(OR(AND(V34="Muy Baja",Z34="Mayor"),AND(V34="Baja",Z34="Mayor"),AND(V34="Media",Z34="Mayor"),AND(V34="Alta",Z34="Moderado"),AND(V34="Alta",Z34="Mayor"),AND(V34="Muy Alta",Z34="Leve"),AND(V34="Muy Alta",Z34="Menor"),AND(V34="Muy Alta",Z34="Moderado"),AND(V34="Muy Alta",Z34="Mayor")),"Alto",IF(OR(AND(V34="Muy Baja",Z34="Catastrófico"),AND(V34="Baja",Z34="Catastrófico"),AND(V34="Media",Z34="Catastrófico"),AND(V34="Alta",Z34="Catastrófico"),AND(V34="Muy Alta",Z34="Catastrófico")),"Extremo",""))))</f>
        <v/>
      </c>
      <c r="AC34" s="524" t="s">
        <v>240</v>
      </c>
      <c r="AD34" s="546" t="s">
        <v>241</v>
      </c>
      <c r="AE34" s="533" t="str">
        <f t="shared" ref="AE34" si="51">IF(AND(AC34="Rara Vez",AD34="Insignificante"),("BAJA"),IF(AND(AC34="Rara Vez",AD34="Menor"),("BAJA"),IF(AND(AC34="Rara Vez",AD34="Moderado"),("MODERADA"),IF(AND(AC34="Rara Vez",AD34="Mayor"),("ALTA"),IF(AND(AC34="Improbable",AD34="Insignificante"),("BAJA"),IF(AND(AC34="Improbable",AD34="Menor"),("BAJA"),IF(AND(AC34="Improbable",AD34="Moderado"),("MODERADA"),IF(AND(AC34="Improbable",AD34="Mayor"),("ALTA"),IF(AND(AC34="Posible",AD34="Insignificante"),("BAJA"),IF(AND(AC34="Posible",AD34="Menor"),("MODERADA"),IF(AND(AC34="Posible",AD34="Moderado"),("ALTA"),IF(AND(AC34="Posible",AD34="Mayor"),("EXTREMA"),IF(AND(AC34="Probable",AD34="Insignificante"),("MODERADA"),IF(AND(AC34="Probable",AD34="Menor"),("ALTA"),IF(AND(AC34="Probable",AD34="Moderado"),("ALTA"),IF(AND(AC34="Probable",AD34="Mayor"),("EXTREMA"),IF(AND(AC34="Casi Seguro",AD34="Insignificante"),("ALTA"),IF(AND(AC34="Casi Seguro",AD34="Menor"),("ALTA"),IF(AND(AC34="Casi Seguro",AD34="Moderado"),("EXTREMA"),IF(AND(AC34="Casi Seguro",AD34="Mayor"),("EXTREMA"),IF(AD34="Catastrófico","EXTREMA","VALORAR")))))))))))))))))))))</f>
        <v>MODERADA</v>
      </c>
      <c r="AF34" s="181">
        <v>1</v>
      </c>
      <c r="AG34" s="182" t="s">
        <v>242</v>
      </c>
      <c r="AH34" s="207" t="str">
        <f t="shared" ref="AH34:AH63" si="52">IF(OR(AI34="Preventivo",AI34="Detectivo"),"Probabilidad",IF(AI34="Correctivo","Impacto",""))</f>
        <v>Probabilidad</v>
      </c>
      <c r="AI34" s="299" t="s">
        <v>193</v>
      </c>
      <c r="AJ34" s="299" t="s">
        <v>194</v>
      </c>
      <c r="AK34" s="208" t="str">
        <f t="shared" ref="AK34:AK63" si="53">IF(AND(AI34="Preventivo",AJ34="Automático"),"50%",IF(AND(AI34="Preventivo",AJ34="Manual"),"40%",IF(AND(AI34="Detectivo",AJ34="Automático"),"40%",IF(AND(AI34="Detectivo",AJ34="Manual"),"30%",IF(AND(AI34="Correctivo",AJ34="Automático"),"35%",IF(AND(AI34="Correctivo",AJ34="Manual"),"25%",""))))))</f>
        <v>40%</v>
      </c>
      <c r="AL34" s="300" t="s">
        <v>195</v>
      </c>
      <c r="AM34" s="300" t="s">
        <v>196</v>
      </c>
      <c r="AN34" s="301" t="s">
        <v>197</v>
      </c>
      <c r="AO34" s="209" t="str">
        <f>IF(ISBLANK(AD34),(IFERROR(IF(AH34="Probabilidad",(W34-(+W34*AK34)),IF(AH34="Impacto",W34,"")),""))," ")</f>
        <v xml:space="preserve"> </v>
      </c>
      <c r="AP34" s="154" t="str">
        <f>IF(ISBLANK(AD34), (IFERROR(IF(AO34="","",IF(AO34&lt;=0.2,"Muy Baja",IF(AO34&lt;=0.4,"Baja",IF(AO34&lt;=0.6,"Media",IF(AO34&lt;=0.8,"Alta","Muy Alta"))))),""))," ")</f>
        <v xml:space="preserve"> </v>
      </c>
      <c r="AQ34" s="210" t="str">
        <f t="shared" si="28"/>
        <v xml:space="preserve"> </v>
      </c>
      <c r="AR34" s="211" t="str">
        <f t="shared" si="29"/>
        <v/>
      </c>
      <c r="AS34" s="210" t="str">
        <f>IFERROR(IF(AH34="Impacto",(AA34-(+AA34*AK34)),IF(AH34="Probabilidad",AA34,"")),"")</f>
        <v/>
      </c>
      <c r="AT34" s="212" t="str">
        <f t="shared" si="30"/>
        <v/>
      </c>
      <c r="AU34" s="527" t="s">
        <v>240</v>
      </c>
      <c r="AV34" s="530" t="str">
        <f>IF(ISBLANK(AD34), " ", AD34)</f>
        <v>Moderado</v>
      </c>
      <c r="AW34" s="533" t="str">
        <f t="shared" ref="AW34" si="54">IF(AND(AU34="Rara Vez",AV34="Insignificante"),("BAJA"),IF(AND(AU34="Rara Vez",AV34="Menor"),("BAJA"),IF(AND(AU34="Rara Vez",AV34="Moderado"),("MODERADA"),IF(AND(AU34="Rara Vez",AV34="Mayor"),("ALTA"),IF(AND(AU34="Improbable",AV34="Insignificante"),("BAJA"),IF(AND(AU34="Improbable",AV34="Menor"),("BAJA"),IF(AND(AU34="Improbable",AV34="Moderado"),("MODERADA"),IF(AND(AU34="Improbable",AV34="Mayor"),("ALTA"),IF(AND(AU34="Posible",AV34="Insignificante"),("BAJA"),IF(AND(AU34="Posible",AV34="Menor"),("MODERADA"),IF(AND(AU34="Posible",AV34="Moderado"),("ALTA"),IF(AND(AU34="Posible",AV34="Mayor"),("EXTREMA"),IF(AND(AU34="Probable",AV34="Insignificante"),("MODERADA"),IF(AND(AU34="Probable",AV34="Menor"),("ALTA"),IF(AND(AU34="Probable",AV34="Moderado"),("ALTA"),IF(AND(AU34="Probable",AV34="Mayor"),("EXTREMA"),IF(AND(AU34="Casi Seguro",AV34="Insignificante"),("ALTA"),IF(AND(AU34="Casi Seguro",AV34="Menor"),("ALTA"),IF(AND(AU34="Casi Seguro",AV34="Moderado"),("EXTREMA"),IF(AND(AU34="Casi Seguro",AV34="Mayor"),("EXTREMA"),IF(AV34="Catastrófico","EXTREMA","VALORAR")))))))))))))))))))))</f>
        <v>MODERADA</v>
      </c>
      <c r="AX34" s="536" t="s">
        <v>198</v>
      </c>
      <c r="AY34" s="302" t="s">
        <v>243</v>
      </c>
      <c r="AZ34" s="185" t="s">
        <v>244</v>
      </c>
      <c r="BA34" s="183" t="s">
        <v>201</v>
      </c>
      <c r="BB34" s="183" t="s">
        <v>202</v>
      </c>
      <c r="BC34" s="184">
        <v>44562</v>
      </c>
      <c r="BD34" s="184">
        <v>44926</v>
      </c>
      <c r="BE34" s="184" t="s">
        <v>244</v>
      </c>
      <c r="BF34" s="184" t="s">
        <v>245</v>
      </c>
      <c r="BG34" s="513" t="s">
        <v>246</v>
      </c>
      <c r="BH34" s="190" t="s">
        <v>205</v>
      </c>
      <c r="BI34" s="186" t="s">
        <v>1964</v>
      </c>
      <c r="BJ34" s="186">
        <v>1</v>
      </c>
      <c r="BK34" s="352">
        <v>44680</v>
      </c>
      <c r="BL34" s="183" t="s">
        <v>233</v>
      </c>
      <c r="BM34" s="379" t="s">
        <v>247</v>
      </c>
      <c r="BN34" s="183" t="s">
        <v>207</v>
      </c>
      <c r="BO34" s="187" t="s">
        <v>208</v>
      </c>
      <c r="BP34" s="187" t="s">
        <v>207</v>
      </c>
      <c r="BQ34" s="349" t="s">
        <v>207</v>
      </c>
      <c r="BR34" s="433" t="s">
        <v>1981</v>
      </c>
      <c r="BS34" s="420" t="s">
        <v>1942</v>
      </c>
      <c r="BT34" s="420" t="s">
        <v>207</v>
      </c>
      <c r="BU34" s="419" t="s">
        <v>247</v>
      </c>
      <c r="BV34" s="188"/>
      <c r="BW34" s="188"/>
      <c r="BX34" s="188"/>
      <c r="BY34" s="188"/>
      <c r="BZ34" s="188"/>
      <c r="CA34" s="188"/>
      <c r="CB34" s="188"/>
      <c r="CC34" s="188"/>
      <c r="CD34" s="188"/>
      <c r="CE34" s="188"/>
      <c r="CF34" s="188"/>
      <c r="CG34" s="188"/>
      <c r="CH34" s="188"/>
      <c r="CI34" s="188"/>
      <c r="CJ34" s="188"/>
      <c r="CK34" s="188"/>
    </row>
    <row r="35" spans="1:89" ht="28.5" hidden="1" customHeight="1">
      <c r="A35" s="699"/>
      <c r="B35" s="585"/>
      <c r="C35" s="588"/>
      <c r="D35" s="588"/>
      <c r="E35" s="494"/>
      <c r="F35" s="494"/>
      <c r="G35" s="577"/>
      <c r="H35" s="343">
        <v>5</v>
      </c>
      <c r="I35" s="569"/>
      <c r="J35" s="494"/>
      <c r="K35" s="494"/>
      <c r="L35" s="494"/>
      <c r="M35" s="494"/>
      <c r="N35" s="494"/>
      <c r="O35" s="494"/>
      <c r="P35" s="562"/>
      <c r="Q35" s="553"/>
      <c r="R35" s="556"/>
      <c r="S35" s="556"/>
      <c r="T35" s="556"/>
      <c r="U35" s="556"/>
      <c r="V35" s="582"/>
      <c r="W35" s="566"/>
      <c r="X35" s="572"/>
      <c r="Y35" s="550"/>
      <c r="Z35" s="575"/>
      <c r="AA35" s="566"/>
      <c r="AB35" s="559"/>
      <c r="AC35" s="525"/>
      <c r="AD35" s="547"/>
      <c r="AE35" s="534"/>
      <c r="AF35" s="181">
        <v>2</v>
      </c>
      <c r="AG35" s="182"/>
      <c r="AH35" s="207" t="str">
        <f t="shared" si="52"/>
        <v/>
      </c>
      <c r="AI35" s="299"/>
      <c r="AJ35" s="299"/>
      <c r="AK35" s="208" t="str">
        <f t="shared" si="53"/>
        <v/>
      </c>
      <c r="AL35" s="300"/>
      <c r="AM35" s="300"/>
      <c r="AN35" s="301"/>
      <c r="AO35" s="209" t="str">
        <f>IF(ISBLANK(AD34),(IFERROR(IF(AND(AH34="Probabilidad",AH35="Probabilidad"),(AQ34-(+AQ34*AK35)),IF(AH35="Probabilidad",(W34-(+W34*AK35)),IF(AH35="Impacto",AQ34,""))),""))," ")</f>
        <v xml:space="preserve"> </v>
      </c>
      <c r="AP35" s="154" t="str">
        <f>IF(ISBLANK(AD34),(IFERROR(IF(AO35="","",IF(AO35&lt;=0.2,"Muy Baja",IF(AO35&lt;=0.4,"Baja",IF(AO35&lt;=0.6,"Media",IF(AO35&lt;=0.8,"Alta","Muy Alta"))))),""))," ")</f>
        <v xml:space="preserve"> </v>
      </c>
      <c r="AQ35" s="210" t="str">
        <f t="shared" si="28"/>
        <v xml:space="preserve"> </v>
      </c>
      <c r="AR35" s="211" t="str">
        <f t="shared" si="29"/>
        <v/>
      </c>
      <c r="AS35" s="210" t="str">
        <f>IFERROR(IF(AND(AH34="Impacto",AH35="Impacto"),(AS34-(+AS34*AK35)),IF(AH35="Impacto",(AA34-(+AA34*AK35)),IF(AH35="Probabilidad",AS34,""))),"")</f>
        <v/>
      </c>
      <c r="AT35" s="212" t="str">
        <f t="shared" si="30"/>
        <v/>
      </c>
      <c r="AU35" s="528"/>
      <c r="AV35" s="531"/>
      <c r="AW35" s="534"/>
      <c r="AX35" s="537"/>
      <c r="AY35" s="302"/>
      <c r="AZ35" s="185"/>
      <c r="BA35" s="183"/>
      <c r="BB35" s="183"/>
      <c r="BC35" s="184"/>
      <c r="BD35" s="184"/>
      <c r="BE35" s="184"/>
      <c r="BF35" s="185"/>
      <c r="BG35" s="494"/>
      <c r="BH35" s="190"/>
      <c r="BI35" s="186"/>
      <c r="BJ35" s="186"/>
      <c r="BK35" s="352"/>
      <c r="BL35" s="183"/>
      <c r="BM35" s="183"/>
      <c r="BN35" s="183"/>
      <c r="BO35" s="187"/>
      <c r="BP35" s="187"/>
      <c r="BQ35" s="349"/>
      <c r="BR35" s="416"/>
      <c r="BS35" s="417" t="s">
        <v>1922</v>
      </c>
      <c r="BT35" s="417"/>
      <c r="BU35" s="418"/>
      <c r="BV35" s="188"/>
      <c r="BW35" s="188"/>
      <c r="BX35" s="188"/>
      <c r="BY35" s="188"/>
      <c r="BZ35" s="188"/>
      <c r="CA35" s="188"/>
      <c r="CB35" s="188"/>
      <c r="CC35" s="188"/>
      <c r="CD35" s="188"/>
      <c r="CE35" s="188"/>
      <c r="CF35" s="188"/>
      <c r="CG35" s="188"/>
      <c r="CH35" s="188"/>
      <c r="CI35" s="188"/>
      <c r="CJ35" s="188"/>
      <c r="CK35" s="188"/>
    </row>
    <row r="36" spans="1:89" ht="28.5" hidden="1" customHeight="1">
      <c r="A36" s="699"/>
      <c r="B36" s="585"/>
      <c r="C36" s="588"/>
      <c r="D36" s="588"/>
      <c r="E36" s="494"/>
      <c r="F36" s="494"/>
      <c r="G36" s="577"/>
      <c r="H36" s="343">
        <v>5</v>
      </c>
      <c r="I36" s="569"/>
      <c r="J36" s="494"/>
      <c r="K36" s="494"/>
      <c r="L36" s="494"/>
      <c r="M36" s="494"/>
      <c r="N36" s="494"/>
      <c r="O36" s="494"/>
      <c r="P36" s="562"/>
      <c r="Q36" s="553"/>
      <c r="R36" s="556"/>
      <c r="S36" s="556"/>
      <c r="T36" s="556"/>
      <c r="U36" s="556"/>
      <c r="V36" s="582"/>
      <c r="W36" s="566"/>
      <c r="X36" s="572"/>
      <c r="Y36" s="550"/>
      <c r="Z36" s="575"/>
      <c r="AA36" s="566"/>
      <c r="AB36" s="559"/>
      <c r="AC36" s="525"/>
      <c r="AD36" s="547"/>
      <c r="AE36" s="534"/>
      <c r="AF36" s="181">
        <v>3</v>
      </c>
      <c r="AG36" s="182"/>
      <c r="AH36" s="207" t="str">
        <f t="shared" si="52"/>
        <v/>
      </c>
      <c r="AI36" s="299"/>
      <c r="AJ36" s="299"/>
      <c r="AK36" s="208" t="str">
        <f t="shared" si="53"/>
        <v/>
      </c>
      <c r="AL36" s="300"/>
      <c r="AM36" s="300"/>
      <c r="AN36" s="301"/>
      <c r="AO36" s="209" t="str">
        <f>IF(ISBLANK(AD34),(IFERROR(IF(AND(AH35="Probabilidad",AH36="Probabilidad"),(AQ35-(+AQ35*AK36)),IF(AND(AH35="Impacto",AH36="Probabilidad"),(AQ34-(+AQ34*AK36)),IF(AH36="Impacto",AQ35,""))),""))," ")</f>
        <v xml:space="preserve"> </v>
      </c>
      <c r="AP36" s="154" t="str">
        <f>IF(ISBLANK(AD34),(IFERROR(IF(AO36="","",IF(AO36&lt;=0.2,"Muy Baja",IF(AO36&lt;=0.4,"Baja",IF(AO36&lt;=0.6,"Media",IF(AO36&lt;=0.8,"Alta","Muy Alta"))))),""))," ")</f>
        <v xml:space="preserve"> </v>
      </c>
      <c r="AQ36" s="210" t="str">
        <f t="shared" si="28"/>
        <v xml:space="preserve"> </v>
      </c>
      <c r="AR36" s="211" t="str">
        <f t="shared" si="29"/>
        <v/>
      </c>
      <c r="AS36" s="210" t="str">
        <f>IFERROR(IF(AND(AH35="Impacto",AH36="Impacto"),(AS35-(+AS35*AK36)),IF(AND(AH35="Probabilidad",AH36="Impacto"),(AS34-(+AS34*AK36)),IF(AH36="Probabilidad",AS35,""))),"")</f>
        <v/>
      </c>
      <c r="AT36" s="212" t="str">
        <f t="shared" si="30"/>
        <v/>
      </c>
      <c r="AU36" s="528"/>
      <c r="AV36" s="531"/>
      <c r="AW36" s="534"/>
      <c r="AX36" s="537"/>
      <c r="AY36" s="302"/>
      <c r="AZ36" s="185"/>
      <c r="BA36" s="183"/>
      <c r="BB36" s="183"/>
      <c r="BC36" s="184"/>
      <c r="BD36" s="184"/>
      <c r="BE36" s="184"/>
      <c r="BF36" s="185"/>
      <c r="BG36" s="494"/>
      <c r="BH36" s="190"/>
      <c r="BI36" s="186"/>
      <c r="BJ36" s="186"/>
      <c r="BK36" s="352"/>
      <c r="BL36" s="183"/>
      <c r="BM36" s="183"/>
      <c r="BN36" s="183"/>
      <c r="BO36" s="187"/>
      <c r="BP36" s="187"/>
      <c r="BQ36" s="349"/>
      <c r="BR36" s="416"/>
      <c r="BS36" s="417" t="str">
        <f>IF(AND('MAPA DE RIESGOS'!$AP36="Muy Alta",'MAPA DE RIESGOS'!$AR36="Leve"),CONCATENATE("R",'MAPA DE RIESGOS'!$H36,"C",'MAPA DE RIESGOS'!$AF36),"")</f>
        <v/>
      </c>
      <c r="BT36" s="417"/>
      <c r="BU36" s="418"/>
      <c r="BV36" s="188"/>
      <c r="BW36" s="188"/>
      <c r="BX36" s="188"/>
      <c r="BY36" s="188"/>
      <c r="BZ36" s="188"/>
      <c r="CA36" s="188"/>
      <c r="CB36" s="188"/>
      <c r="CC36" s="188"/>
      <c r="CD36" s="188"/>
      <c r="CE36" s="188"/>
      <c r="CF36" s="188"/>
      <c r="CG36" s="188"/>
      <c r="CH36" s="188"/>
      <c r="CI36" s="188"/>
      <c r="CJ36" s="188"/>
      <c r="CK36" s="188"/>
    </row>
    <row r="37" spans="1:89" ht="28.5" hidden="1" customHeight="1">
      <c r="A37" s="699"/>
      <c r="B37" s="585"/>
      <c r="C37" s="588"/>
      <c r="D37" s="588"/>
      <c r="E37" s="494"/>
      <c r="F37" s="494"/>
      <c r="G37" s="577"/>
      <c r="H37" s="343">
        <v>5</v>
      </c>
      <c r="I37" s="569"/>
      <c r="J37" s="494"/>
      <c r="K37" s="494"/>
      <c r="L37" s="494"/>
      <c r="M37" s="494"/>
      <c r="N37" s="494"/>
      <c r="O37" s="494"/>
      <c r="P37" s="562"/>
      <c r="Q37" s="553"/>
      <c r="R37" s="556"/>
      <c r="S37" s="556"/>
      <c r="T37" s="556"/>
      <c r="U37" s="556"/>
      <c r="V37" s="582"/>
      <c r="W37" s="566"/>
      <c r="X37" s="572"/>
      <c r="Y37" s="550"/>
      <c r="Z37" s="575"/>
      <c r="AA37" s="566"/>
      <c r="AB37" s="559"/>
      <c r="AC37" s="525"/>
      <c r="AD37" s="547"/>
      <c r="AE37" s="534"/>
      <c r="AF37" s="181">
        <v>4</v>
      </c>
      <c r="AG37" s="182"/>
      <c r="AH37" s="207" t="str">
        <f t="shared" si="52"/>
        <v/>
      </c>
      <c r="AI37" s="299"/>
      <c r="AJ37" s="299"/>
      <c r="AK37" s="208" t="str">
        <f t="shared" si="53"/>
        <v/>
      </c>
      <c r="AL37" s="300"/>
      <c r="AM37" s="300"/>
      <c r="AN37" s="301"/>
      <c r="AO37" s="209" t="str">
        <f>IF(ISBLANK(AD34),(IFERROR(IF(AND(AH36="Probabilidad",AH37="Probabilidad"),(AQ36-(+AQ36*AK37)),IF(AND(AH36="Impacto",AH37="Probabilidad"),(AQ35-(+AQ35*AK37)),IF(AH37="Impacto",AQ36,""))),""))," ")</f>
        <v xml:space="preserve"> </v>
      </c>
      <c r="AP37" s="154" t="str">
        <f>IF(ISBLANK(AD34),(IFERROR(IF(AO37="","",IF(AO37&lt;=0.2,"Muy Baja",IF(AO37&lt;=0.4,"Baja",IF(AO37&lt;=0.6,"Media",IF(AO37&lt;=0.8,"Alta","Muy Alta"))))),""))," ")</f>
        <v xml:space="preserve"> </v>
      </c>
      <c r="AQ37" s="210" t="str">
        <f t="shared" si="28"/>
        <v xml:space="preserve"> </v>
      </c>
      <c r="AR37" s="211" t="str">
        <f t="shared" si="29"/>
        <v/>
      </c>
      <c r="AS37" s="210" t="str">
        <f>IFERROR(IF(AND(AH36="Impacto",AH37="Impacto"),(AS36-(+AS36*AK37)),IF(AND(AH36="Probabilidad",AH37="Impacto"),(AS35-(+AS35*AK37)),IF(AH37="Probabilidad",AS36,""))),"")</f>
        <v/>
      </c>
      <c r="AT37" s="212" t="str">
        <f t="shared" si="30"/>
        <v/>
      </c>
      <c r="AU37" s="528"/>
      <c r="AV37" s="531"/>
      <c r="AW37" s="534"/>
      <c r="AX37" s="537"/>
      <c r="AY37" s="302"/>
      <c r="AZ37" s="185"/>
      <c r="BA37" s="183"/>
      <c r="BB37" s="183"/>
      <c r="BC37" s="184"/>
      <c r="BD37" s="184"/>
      <c r="BE37" s="184"/>
      <c r="BF37" s="185"/>
      <c r="BG37" s="494"/>
      <c r="BH37" s="190"/>
      <c r="BI37" s="186"/>
      <c r="BJ37" s="186"/>
      <c r="BK37" s="352"/>
      <c r="BL37" s="183"/>
      <c r="BM37" s="183"/>
      <c r="BN37" s="183"/>
      <c r="BO37" s="187"/>
      <c r="BP37" s="187"/>
      <c r="BQ37" s="349"/>
      <c r="BR37" s="416"/>
      <c r="BS37" s="417" t="str">
        <f>IF(AND('MAPA DE RIESGOS'!$AP37="Muy Alta",'MAPA DE RIESGOS'!$AR37="Leve"),CONCATENATE("R",'MAPA DE RIESGOS'!$H37,"C",'MAPA DE RIESGOS'!$AF37),"")</f>
        <v/>
      </c>
      <c r="BT37" s="417"/>
      <c r="BU37" s="418"/>
      <c r="BV37" s="188"/>
      <c r="BW37" s="188"/>
      <c r="BX37" s="188"/>
      <c r="BY37" s="188"/>
      <c r="BZ37" s="188"/>
      <c r="CA37" s="188"/>
      <c r="CB37" s="188"/>
      <c r="CC37" s="188"/>
      <c r="CD37" s="188"/>
      <c r="CE37" s="188"/>
      <c r="CF37" s="188"/>
      <c r="CG37" s="188"/>
      <c r="CH37" s="188"/>
      <c r="CI37" s="188"/>
      <c r="CJ37" s="188"/>
      <c r="CK37" s="188"/>
    </row>
    <row r="38" spans="1:89" ht="28.5" hidden="1" customHeight="1">
      <c r="A38" s="699"/>
      <c r="B38" s="585"/>
      <c r="C38" s="588"/>
      <c r="D38" s="588"/>
      <c r="E38" s="494"/>
      <c r="F38" s="494"/>
      <c r="G38" s="577"/>
      <c r="H38" s="343">
        <v>5</v>
      </c>
      <c r="I38" s="569"/>
      <c r="J38" s="494"/>
      <c r="K38" s="494"/>
      <c r="L38" s="494"/>
      <c r="M38" s="494"/>
      <c r="N38" s="494"/>
      <c r="O38" s="494"/>
      <c r="P38" s="562"/>
      <c r="Q38" s="553"/>
      <c r="R38" s="556"/>
      <c r="S38" s="556"/>
      <c r="T38" s="556"/>
      <c r="U38" s="556"/>
      <c r="V38" s="582"/>
      <c r="W38" s="566"/>
      <c r="X38" s="572"/>
      <c r="Y38" s="550"/>
      <c r="Z38" s="575"/>
      <c r="AA38" s="566"/>
      <c r="AB38" s="559"/>
      <c r="AC38" s="525"/>
      <c r="AD38" s="547"/>
      <c r="AE38" s="534"/>
      <c r="AF38" s="181">
        <v>5</v>
      </c>
      <c r="AG38" s="182"/>
      <c r="AH38" s="207" t="str">
        <f t="shared" ref="AH38" si="55">IF(OR(AI38="Preventivo",AI38="Detectivo"),"Probabilidad",IF(AI38="Correctivo","Impacto",""))</f>
        <v/>
      </c>
      <c r="AI38" s="299"/>
      <c r="AJ38" s="299"/>
      <c r="AK38" s="208" t="str">
        <f t="shared" ref="AK38" si="56">IF(AND(AI38="Preventivo",AJ38="Automático"),"50%",IF(AND(AI38="Preventivo",AJ38="Manual"),"40%",IF(AND(AI38="Detectivo",AJ38="Automático"),"40%",IF(AND(AI38="Detectivo",AJ38="Manual"),"30%",IF(AND(AI38="Correctivo",AJ38="Automático"),"35%",IF(AND(AI38="Correctivo",AJ38="Manual"),"25%",""))))))</f>
        <v/>
      </c>
      <c r="AL38" s="300"/>
      <c r="AM38" s="300"/>
      <c r="AN38" s="301"/>
      <c r="AO38" s="209" t="str">
        <f>IF(ISBLANK(AD34),(IFERROR(IF(AND(AH37="Probabilidad",AH38="Probabilidad"),(AQ37-(+AQ37*AK38)),IF(AND(AH37="Impacto",AH38="Probabilidad"),(AQ36-(+AQ36*AK38)),IF(AH38="Impacto",AQ37,""))),""))," ")</f>
        <v xml:space="preserve"> </v>
      </c>
      <c r="AP38" s="154" t="str">
        <f>IF(ISBLANK(AD34),(IFERROR(IF(AO38="","",IF(AO38&lt;=0.2,"Muy Baja",IF(AO38&lt;=0.4,"Baja",IF(AO38&lt;=0.6,"Media",IF(AO38&lt;=0.8,"Alta","Muy Alta"))))),""))," ")</f>
        <v xml:space="preserve"> </v>
      </c>
      <c r="AQ38" s="210" t="str">
        <f t="shared" si="28"/>
        <v xml:space="preserve"> </v>
      </c>
      <c r="AR38" s="211" t="str">
        <f t="shared" si="29"/>
        <v/>
      </c>
      <c r="AS38" s="210" t="str">
        <f>IFERROR(IF(AND(AH37="Impacto",AH38="Impacto"),(AS37-(+AS37*AK38)),IF(AND(AH37="Probabilidad",AH38="Impacto"),(AS36-(+AS36*AK38)),IF(AH38="Probabilidad",AS37,""))),"")</f>
        <v/>
      </c>
      <c r="AT38" s="212" t="str">
        <f t="shared" si="30"/>
        <v/>
      </c>
      <c r="AU38" s="528"/>
      <c r="AV38" s="531"/>
      <c r="AW38" s="534"/>
      <c r="AX38" s="537"/>
      <c r="AY38" s="302"/>
      <c r="AZ38" s="185"/>
      <c r="BA38" s="183"/>
      <c r="BB38" s="183"/>
      <c r="BC38" s="184"/>
      <c r="BD38" s="184"/>
      <c r="BE38" s="184"/>
      <c r="BF38" s="185"/>
      <c r="BG38" s="494"/>
      <c r="BH38" s="190"/>
      <c r="BI38" s="186"/>
      <c r="BJ38" s="186"/>
      <c r="BK38" s="352"/>
      <c r="BL38" s="183"/>
      <c r="BM38" s="183"/>
      <c r="BN38" s="183"/>
      <c r="BO38" s="187"/>
      <c r="BP38" s="187"/>
      <c r="BQ38" s="349"/>
      <c r="BR38" s="416"/>
      <c r="BS38" s="417" t="str">
        <f>IF(AND('MAPA DE RIESGOS'!$AP38="Muy Alta",'MAPA DE RIESGOS'!$AR38="Leve"),CONCATENATE("R",'MAPA DE RIESGOS'!$H38,"C",'MAPA DE RIESGOS'!$AF38),"")</f>
        <v/>
      </c>
      <c r="BT38" s="417"/>
      <c r="BU38" s="418"/>
      <c r="BV38" s="188"/>
      <c r="BW38" s="188"/>
      <c r="BX38" s="188"/>
      <c r="BY38" s="188"/>
      <c r="BZ38" s="188"/>
      <c r="CA38" s="188"/>
      <c r="CB38" s="188"/>
      <c r="CC38" s="188"/>
      <c r="CD38" s="188"/>
      <c r="CE38" s="188"/>
      <c r="CF38" s="188"/>
      <c r="CG38" s="188"/>
      <c r="CH38" s="188"/>
      <c r="CI38" s="188"/>
      <c r="CJ38" s="188"/>
      <c r="CK38" s="188"/>
    </row>
    <row r="39" spans="1:89" ht="28.5" hidden="1" customHeight="1">
      <c r="A39" s="699"/>
      <c r="B39" s="585"/>
      <c r="C39" s="588"/>
      <c r="D39" s="588"/>
      <c r="E39" s="494"/>
      <c r="F39" s="494"/>
      <c r="G39" s="577"/>
      <c r="H39" s="343">
        <v>5</v>
      </c>
      <c r="I39" s="570"/>
      <c r="J39" s="495"/>
      <c r="K39" s="495"/>
      <c r="L39" s="495"/>
      <c r="M39" s="495"/>
      <c r="N39" s="495"/>
      <c r="O39" s="495"/>
      <c r="P39" s="563"/>
      <c r="Q39" s="554"/>
      <c r="R39" s="557"/>
      <c r="S39" s="557"/>
      <c r="T39" s="557"/>
      <c r="U39" s="557"/>
      <c r="V39" s="583"/>
      <c r="W39" s="567"/>
      <c r="X39" s="573"/>
      <c r="Y39" s="551"/>
      <c r="Z39" s="576"/>
      <c r="AA39" s="567"/>
      <c r="AB39" s="560"/>
      <c r="AC39" s="526"/>
      <c r="AD39" s="548"/>
      <c r="AE39" s="535"/>
      <c r="AF39" s="181">
        <v>6</v>
      </c>
      <c r="AG39" s="182"/>
      <c r="AH39" s="207" t="str">
        <f t="shared" si="52"/>
        <v/>
      </c>
      <c r="AI39" s="299"/>
      <c r="AJ39" s="299"/>
      <c r="AK39" s="208" t="str">
        <f t="shared" si="53"/>
        <v/>
      </c>
      <c r="AL39" s="300"/>
      <c r="AM39" s="300"/>
      <c r="AN39" s="301"/>
      <c r="AO39" s="209" t="str">
        <f>IF(ISBLANK(AD34),(IFERROR(IF(AND(AH37="Probabilidad",AH39="Probabilidad"),(AQ37-(+AQ37*AK39)),IF(AND(AH37="Impacto",AH39="Probabilidad"),(AQ36-(+AQ36*AK39)),IF(AH39="Impacto",AQ37,""))),""))," ")</f>
        <v xml:space="preserve"> </v>
      </c>
      <c r="AP39" s="154" t="str">
        <f>IF(ISBLANK(AD34),(IFERROR(IF(AO39="","",IF(AO39&lt;=0.2,"Muy Baja",IF(AO39&lt;=0.4,"Baja",IF(AO39&lt;=0.6,"Media",IF(AO39&lt;=0.8,"Alta","Muy Alta"))))),"")), " ")</f>
        <v xml:space="preserve"> </v>
      </c>
      <c r="AQ39" s="210" t="str">
        <f t="shared" si="28"/>
        <v xml:space="preserve"> </v>
      </c>
      <c r="AR39" s="211" t="str">
        <f t="shared" si="29"/>
        <v/>
      </c>
      <c r="AS39" s="210" t="str">
        <f>IFERROR(IF(AND(AH38="Impacto",AH39="Impacto"),(AS37-(+AS38*AK39)),IF(AND(AH37="Probabilidad",AH39="Impacto"),(AS36-(+AS36*AK39)),IF(AH39="Probabilidad",AS37,""))),"")</f>
        <v/>
      </c>
      <c r="AT39" s="212" t="str">
        <f t="shared" si="30"/>
        <v/>
      </c>
      <c r="AU39" s="529"/>
      <c r="AV39" s="532"/>
      <c r="AW39" s="535"/>
      <c r="AX39" s="538"/>
      <c r="AY39" s="302"/>
      <c r="AZ39" s="185"/>
      <c r="BA39" s="183"/>
      <c r="BB39" s="183"/>
      <c r="BC39" s="184"/>
      <c r="BD39" s="184"/>
      <c r="BE39" s="184"/>
      <c r="BF39" s="185"/>
      <c r="BG39" s="495"/>
      <c r="BH39" s="190"/>
      <c r="BI39" s="186"/>
      <c r="BJ39" s="186"/>
      <c r="BK39" s="352"/>
      <c r="BL39" s="183"/>
      <c r="BM39" s="183"/>
      <c r="BN39" s="183"/>
      <c r="BO39" s="187"/>
      <c r="BP39" s="187"/>
      <c r="BQ39" s="349"/>
      <c r="BR39" s="416"/>
      <c r="BS39" s="417" t="str">
        <f>IF(AND('MAPA DE RIESGOS'!$AP39="Muy Alta",'MAPA DE RIESGOS'!$AR39="Leve"),CONCATENATE("R",'MAPA DE RIESGOS'!$H39,"C",'MAPA DE RIESGOS'!$AF39),"")</f>
        <v/>
      </c>
      <c r="BT39" s="417"/>
      <c r="BU39" s="418"/>
      <c r="BV39" s="188"/>
      <c r="BW39" s="188"/>
      <c r="BX39" s="188"/>
      <c r="BY39" s="188"/>
      <c r="BZ39" s="188"/>
      <c r="CA39" s="188"/>
      <c r="CB39" s="188"/>
      <c r="CC39" s="188"/>
      <c r="CD39" s="188"/>
      <c r="CE39" s="188"/>
      <c r="CF39" s="188"/>
      <c r="CG39" s="188"/>
      <c r="CH39" s="188"/>
      <c r="CI39" s="188"/>
      <c r="CJ39" s="188"/>
      <c r="CK39" s="188"/>
    </row>
    <row r="40" spans="1:89" ht="78.75" hidden="1" customHeight="1">
      <c r="A40" s="699"/>
      <c r="B40" s="585"/>
      <c r="C40" s="588"/>
      <c r="D40" s="588" t="str">
        <f>IFERROR((VLOOKUP($B40,'Listados Datos'!$D$3:$F$18,3,FALSE))," ")</f>
        <v xml:space="preserve"> </v>
      </c>
      <c r="E40" s="494"/>
      <c r="F40" s="494"/>
      <c r="G40" s="577">
        <v>6</v>
      </c>
      <c r="H40" s="343">
        <v>6</v>
      </c>
      <c r="I40" s="568" t="s">
        <v>248</v>
      </c>
      <c r="J40" s="513" t="s">
        <v>210</v>
      </c>
      <c r="K40" s="513" t="s">
        <v>248</v>
      </c>
      <c r="L40" s="513" t="s">
        <v>249</v>
      </c>
      <c r="M40" s="513" t="str">
        <f>+CONCATENATE("Posibilidad de perdida de ", Q40, " debido a amenazas como ", S40, "y vulderabilidades,", T40, " afectando a los activos de información de ", R40)</f>
        <v>Posibilidad de perdida de Confidencialidad, Integridad y Disponibilidad debido a amenazas como Hackeo o robo de cuenta de las redes sociales y vulderabilidades, afectando a los activos de información de Redes sociales institucionales</v>
      </c>
      <c r="N40" s="513" t="s">
        <v>250</v>
      </c>
      <c r="O40" s="513" t="s">
        <v>251</v>
      </c>
      <c r="P40" s="561">
        <v>228</v>
      </c>
      <c r="Q40" s="552" t="s">
        <v>252</v>
      </c>
      <c r="R40" s="555" t="s">
        <v>253</v>
      </c>
      <c r="S40" s="555" t="s">
        <v>254</v>
      </c>
      <c r="T40" s="555"/>
      <c r="U40" s="555"/>
      <c r="V40" s="581" t="str">
        <f t="shared" ref="V40" si="57">IF(ISBLANK(AC40),(IF(P40&lt;=0,"",IF(P40&lt;=2,"Muy Baja",IF(P40&lt;=24,"Baja",IF(P40&lt;=500,"Media",IF(P40&lt;=5000,"Alta","Muy Alta"))))))," ")</f>
        <v>Media</v>
      </c>
      <c r="W40" s="565">
        <f t="shared" ref="W40" si="58">IF(ISBLANK(AC40),(IF(V40="","",IF(V40="Muy Baja",20%,IF(V40="Baja",40%,IF(V40="Media",60%,IF(V40="Alta",80%,IF(V40="Muy Alta",100%,0)))))))," ")</f>
        <v>0.6</v>
      </c>
      <c r="X40" s="571" t="s">
        <v>191</v>
      </c>
      <c r="Y40" s="549" t="str">
        <f>IF(X40&gt;0,IF(NOT(ISERROR(MATCH(X40,'Listados Datos'!$N$3:$N$4,0))),'Listados Datos'!$N$6&amp;"Por favor no seleccionar este criterios de impacto (Afectación Económica o presupuestal y/o Pérdida Reputacional)",'Listados Datos'!$N$7),"")</f>
        <v>✔</v>
      </c>
      <c r="Z40" s="574" t="str">
        <f>IF(OR(X40='Listados Datos'!$R$3,X40='Listados Datos'!$S$3),"Leve",IF(OR(X40='Listados Datos'!$R$4,X40='Listados Datos'!$S$4),"Menor",IF(OR(X40='Listados Datos'!$R$5,X40='Listados Datos'!$S$5),"Moderado",IF(OR(X40='Listados Datos'!$R$6,X40='Listados Datos'!$S$6),"Mayor",IF(OR(X40='Listados Datos'!$R$7,X40='Listados Datos'!$S$7),"Catastrófico","")))))</f>
        <v/>
      </c>
      <c r="AA40" s="565" t="str">
        <f>IF(Z40="","",IF(Z40="Leve",20%,IF(Z40="Menor",40%,IF(Z40="Moderado",60%,IF(Z40="Mayor",80%,IF(Z40="Catastrófico",100%,0))))))</f>
        <v/>
      </c>
      <c r="AB40" s="558" t="str">
        <f>IF(OR(AND(V40="Muy Baja",Z40="Leve"),AND(V40="Muy Baja",Z40="Menor"),AND(V40="Baja",Z40="Leve")),"Bajo",IF(OR(AND(V40="Muy baja",Z40="Moderado"),AND(V40="Baja",Z40="Menor"),AND(V40="Baja",Z40="Moderado"),AND(V40="Media",Z40="Leve"),AND(V40="Media",Z40="Menor"),AND(V40="Media",Z40="Moderado"),AND(V40="Alta",Z40="Leve"),AND(V40="Alta",Z40="Menor")),"Moderado",IF(OR(AND(V40="Muy Baja",Z40="Mayor"),AND(V40="Baja",Z40="Mayor"),AND(V40="Media",Z40="Mayor"),AND(V40="Alta",Z40="Moderado"),AND(V40="Alta",Z40="Mayor"),AND(V40="Muy Alta",Z40="Leve"),AND(V40="Muy Alta",Z40="Menor"),AND(V40="Muy Alta",Z40="Moderado"),AND(V40="Muy Alta",Z40="Mayor")),"Alto",IF(OR(AND(V40="Muy Baja",Z40="Catastrófico"),AND(V40="Baja",Z40="Catastrófico"),AND(V40="Media",Z40="Catastrófico"),AND(V40="Alta",Z40="Catastrófico"),AND(V40="Muy Alta",Z40="Catastrófico")),"Extremo",""))))</f>
        <v/>
      </c>
      <c r="AC40" s="524"/>
      <c r="AD40" s="546"/>
      <c r="AE40" s="533" t="str">
        <f t="shared" ref="AE40" si="59">IF(AND(AC40="Rara Vez",AD40="Insignificante"),("BAJA"),IF(AND(AC40="Rara Vez",AD40="Menor"),("BAJA"),IF(AND(AC40="Rara Vez",AD40="Moderado"),("MODERADA"),IF(AND(AC40="Rara Vez",AD40="Mayor"),("ALTA"),IF(AND(AC40="Improbable",AD40="Insignificante"),("BAJA"),IF(AND(AC40="Improbable",AD40="Menor"),("BAJA"),IF(AND(AC40="Improbable",AD40="Moderado"),("MODERADA"),IF(AND(AC40="Improbable",AD40="Mayor"),("ALTA"),IF(AND(AC40="Posible",AD40="Insignificante"),("BAJA"),IF(AND(AC40="Posible",AD40="Menor"),("MODERADA"),IF(AND(AC40="Posible",AD40="Moderado"),("ALTA"),IF(AND(AC40="Posible",AD40="Mayor"),("EXTREMA"),IF(AND(AC40="Probable",AD40="Insignificante"),("MODERADA"),IF(AND(AC40="Probable",AD40="Menor"),("ALTA"),IF(AND(AC40="Probable",AD40="Moderado"),("ALTA"),IF(AND(AC40="Probable",AD40="Mayor"),("EXTREMA"),IF(AND(AC40="Casi Seguro",AD40="Insignificante"),("ALTA"),IF(AND(AC40="Casi Seguro",AD40="Menor"),("ALTA"),IF(AND(AC40="Casi Seguro",AD40="Moderado"),("EXTREMA"),IF(AND(AC40="Casi Seguro",AD40="Mayor"),("EXTREMA"),IF(AD40="Catastrófico","EXTREMA","VALORAR")))))))))))))))))))))</f>
        <v>VALORAR</v>
      </c>
      <c r="AF40" s="181">
        <v>1</v>
      </c>
      <c r="AG40" s="182" t="s">
        <v>255</v>
      </c>
      <c r="AH40" s="207" t="str">
        <f t="shared" si="52"/>
        <v>Probabilidad</v>
      </c>
      <c r="AI40" s="299" t="s">
        <v>193</v>
      </c>
      <c r="AJ40" s="299" t="s">
        <v>194</v>
      </c>
      <c r="AK40" s="208" t="str">
        <f t="shared" si="53"/>
        <v>40%</v>
      </c>
      <c r="AL40" s="300" t="s">
        <v>195</v>
      </c>
      <c r="AM40" s="300" t="s">
        <v>196</v>
      </c>
      <c r="AN40" s="301" t="s">
        <v>197</v>
      </c>
      <c r="AO40" s="209">
        <f>IF(ISBLANK(AD40),(IFERROR(IF(AH40="Probabilidad",(W40-(+W40*AK40)),IF(AH40="Impacto",W40,"")),""))," ")</f>
        <v>0.36</v>
      </c>
      <c r="AP40" s="154" t="str">
        <f>IF(ISBLANK(AD40), (IFERROR(IF(AO40="","",IF(AO40&lt;=0.2,"Muy Baja",IF(AO40&lt;=0.4,"Baja",IF(AO40&lt;=0.6,"Media",IF(AO40&lt;=0.8,"Alta","Muy Alta"))))),""))," ")</f>
        <v>Baja</v>
      </c>
      <c r="AQ40" s="210">
        <f t="shared" si="28"/>
        <v>0.36</v>
      </c>
      <c r="AR40" s="211" t="str">
        <f t="shared" si="29"/>
        <v/>
      </c>
      <c r="AS40" s="210" t="str">
        <f>IFERROR(IF(AH40="Impacto",(AA40-(+AA40*AK40)),IF(AH40="Probabilidad",AA40,"")),"")</f>
        <v/>
      </c>
      <c r="AT40" s="212" t="str">
        <f t="shared" si="30"/>
        <v/>
      </c>
      <c r="AU40" s="527"/>
      <c r="AV40" s="530" t="str">
        <f>IF(ISBLANK(AD40), " ", AD40)</f>
        <v xml:space="preserve"> </v>
      </c>
      <c r="AW40" s="533" t="str">
        <f t="shared" ref="AW40" si="60">IF(AND(AU40="Rara Vez",AV40="Insignificante"),("BAJA"),IF(AND(AU40="Rara Vez",AV40="Menor"),("BAJA"),IF(AND(AU40="Rara Vez",AV40="Moderado"),("MODERADA"),IF(AND(AU40="Rara Vez",AV40="Mayor"),("ALTA"),IF(AND(AU40="Improbable",AV40="Insignificante"),("BAJA"),IF(AND(AU40="Improbable",AV40="Menor"),("BAJA"),IF(AND(AU40="Improbable",AV40="Moderado"),("MODERADA"),IF(AND(AU40="Improbable",AV40="Mayor"),("ALTA"),IF(AND(AU40="Posible",AV40="Insignificante"),("BAJA"),IF(AND(AU40="Posible",AV40="Menor"),("MODERADA"),IF(AND(AU40="Posible",AV40="Moderado"),("ALTA"),IF(AND(AU40="Posible",AV40="Mayor"),("EXTREMA"),IF(AND(AU40="Probable",AV40="Insignificante"),("MODERADA"),IF(AND(AU40="Probable",AV40="Menor"),("ALTA"),IF(AND(AU40="Probable",AV40="Moderado"),("ALTA"),IF(AND(AU40="Probable",AV40="Mayor"),("EXTREMA"),IF(AND(AU40="Casi Seguro",AV40="Insignificante"),("ALTA"),IF(AND(AU40="Casi Seguro",AV40="Menor"),("ALTA"),IF(AND(AU40="Casi Seguro",AV40="Moderado"),("EXTREMA"),IF(AND(AU40="Casi Seguro",AV40="Mayor"),("EXTREMA"),IF(AV40="Catastrófico","EXTREMA","VALORAR")))))))))))))))))))))</f>
        <v>VALORAR</v>
      </c>
      <c r="AX40" s="536" t="s">
        <v>198</v>
      </c>
      <c r="AY40" s="539" t="s">
        <v>256</v>
      </c>
      <c r="AZ40" s="542" t="s">
        <v>227</v>
      </c>
      <c r="BA40" s="542" t="s">
        <v>228</v>
      </c>
      <c r="BB40" s="542" t="s">
        <v>229</v>
      </c>
      <c r="BC40" s="635">
        <v>44805</v>
      </c>
      <c r="BD40" s="635">
        <v>44926</v>
      </c>
      <c r="BE40" s="542" t="s">
        <v>227</v>
      </c>
      <c r="BF40" s="542" t="s">
        <v>230</v>
      </c>
      <c r="BG40" s="513" t="s">
        <v>231</v>
      </c>
      <c r="BH40" s="515" t="s">
        <v>205</v>
      </c>
      <c r="BI40" s="513" t="s">
        <v>257</v>
      </c>
      <c r="BJ40" s="513" t="s">
        <v>207</v>
      </c>
      <c r="BK40" s="517" t="s">
        <v>207</v>
      </c>
      <c r="BL40" s="513" t="s">
        <v>207</v>
      </c>
      <c r="BM40" s="513" t="s">
        <v>207</v>
      </c>
      <c r="BN40" s="513" t="s">
        <v>207</v>
      </c>
      <c r="BO40" s="513" t="s">
        <v>208</v>
      </c>
      <c r="BP40" s="513" t="s">
        <v>207</v>
      </c>
      <c r="BQ40" s="496" t="s">
        <v>207</v>
      </c>
      <c r="BR40" s="416"/>
      <c r="BS40" s="417" t="str">
        <f>IF(AND('MAPA DE RIESGOS'!$AP40="Muy Alta",'MAPA DE RIESGOS'!$AR40="Leve"),CONCATENATE("R",'MAPA DE RIESGOS'!$H40,"C",'MAPA DE RIESGOS'!$AF40),"")</f>
        <v/>
      </c>
      <c r="BT40" s="417"/>
      <c r="BU40" s="418"/>
      <c r="BV40" s="188"/>
      <c r="BW40" s="188"/>
      <c r="BX40" s="188"/>
      <c r="BY40" s="188"/>
      <c r="BZ40" s="188"/>
      <c r="CA40" s="188"/>
      <c r="CB40" s="188"/>
      <c r="CC40" s="188"/>
      <c r="CD40" s="188"/>
      <c r="CE40" s="188"/>
      <c r="CF40" s="188"/>
      <c r="CG40" s="188"/>
      <c r="CH40" s="188"/>
      <c r="CI40" s="188"/>
      <c r="CJ40" s="188"/>
      <c r="CK40" s="188"/>
    </row>
    <row r="41" spans="1:89" ht="78.75" hidden="1" customHeight="1">
      <c r="A41" s="699"/>
      <c r="B41" s="585"/>
      <c r="C41" s="588"/>
      <c r="D41" s="588"/>
      <c r="E41" s="494"/>
      <c r="F41" s="494"/>
      <c r="G41" s="577"/>
      <c r="H41" s="343">
        <v>6</v>
      </c>
      <c r="I41" s="569"/>
      <c r="J41" s="494"/>
      <c r="K41" s="494"/>
      <c r="L41" s="494"/>
      <c r="M41" s="494"/>
      <c r="N41" s="494"/>
      <c r="O41" s="494"/>
      <c r="P41" s="562"/>
      <c r="Q41" s="553"/>
      <c r="R41" s="556"/>
      <c r="S41" s="556"/>
      <c r="T41" s="556"/>
      <c r="U41" s="556"/>
      <c r="V41" s="582"/>
      <c r="W41" s="566"/>
      <c r="X41" s="572"/>
      <c r="Y41" s="550"/>
      <c r="Z41" s="575"/>
      <c r="AA41" s="566"/>
      <c r="AB41" s="559"/>
      <c r="AC41" s="525"/>
      <c r="AD41" s="547"/>
      <c r="AE41" s="534"/>
      <c r="AF41" s="181">
        <v>2</v>
      </c>
      <c r="AG41" s="182" t="s">
        <v>234</v>
      </c>
      <c r="AH41" s="207" t="str">
        <f t="shared" si="52"/>
        <v>Probabilidad</v>
      </c>
      <c r="AI41" s="299" t="s">
        <v>193</v>
      </c>
      <c r="AJ41" s="299" t="s">
        <v>194</v>
      </c>
      <c r="AK41" s="208" t="str">
        <f t="shared" si="53"/>
        <v>40%</v>
      </c>
      <c r="AL41" s="300" t="s">
        <v>195</v>
      </c>
      <c r="AM41" s="300" t="s">
        <v>196</v>
      </c>
      <c r="AN41" s="301" t="s">
        <v>197</v>
      </c>
      <c r="AO41" s="209">
        <f>IF(ISBLANK(AD40),(IFERROR(IF(AND(AH40="Probabilidad",AH41="Probabilidad"),(AQ40-(+AQ40*AK41)),IF(AH41="Probabilidad",(W40-(+W40*AK41)),IF(AH41="Impacto",AQ40,""))),""))," ")</f>
        <v>0.216</v>
      </c>
      <c r="AP41" s="154" t="str">
        <f>IF(ISBLANK(AD40),(IFERROR(IF(AO41="","",IF(AO41&lt;=0.2,"Muy Baja",IF(AO41&lt;=0.4,"Baja",IF(AO41&lt;=0.6,"Media",IF(AO41&lt;=0.8,"Alta","Muy Alta"))))),""))," ")</f>
        <v>Baja</v>
      </c>
      <c r="AQ41" s="210">
        <f t="shared" si="28"/>
        <v>0.216</v>
      </c>
      <c r="AR41" s="211" t="str">
        <f t="shared" si="29"/>
        <v/>
      </c>
      <c r="AS41" s="210" t="str">
        <f>IFERROR(IF(AND(AH40="Impacto",AH41="Impacto"),(AS40-(+AS40*AK41)),IF(AH41="Impacto",(AA40-(+AA40*AK41)),IF(AH41="Probabilidad",AS40,""))),"")</f>
        <v/>
      </c>
      <c r="AT41" s="212" t="str">
        <f t="shared" si="30"/>
        <v/>
      </c>
      <c r="AU41" s="528"/>
      <c r="AV41" s="531"/>
      <c r="AW41" s="534"/>
      <c r="AX41" s="537"/>
      <c r="AY41" s="541"/>
      <c r="AZ41" s="544"/>
      <c r="BA41" s="544"/>
      <c r="BB41" s="544"/>
      <c r="BC41" s="635"/>
      <c r="BD41" s="635"/>
      <c r="BE41" s="544"/>
      <c r="BF41" s="544"/>
      <c r="BG41" s="494"/>
      <c r="BH41" s="516"/>
      <c r="BI41" s="495"/>
      <c r="BJ41" s="495"/>
      <c r="BK41" s="518"/>
      <c r="BL41" s="495"/>
      <c r="BM41" s="495"/>
      <c r="BN41" s="495"/>
      <c r="BO41" s="495"/>
      <c r="BP41" s="495"/>
      <c r="BQ41" s="498"/>
      <c r="BR41" s="416"/>
      <c r="BS41" s="417" t="str">
        <f>IF(AND('MAPA DE RIESGOS'!$AP41="Muy Alta",'MAPA DE RIESGOS'!$AR41="Leve"),CONCATENATE("R",'MAPA DE RIESGOS'!$H41,"C",'MAPA DE RIESGOS'!$AF41),"")</f>
        <v/>
      </c>
      <c r="BT41" s="417"/>
      <c r="BU41" s="418"/>
      <c r="BV41" s="188"/>
      <c r="BW41" s="188"/>
      <c r="BX41" s="188"/>
      <c r="BY41" s="188"/>
      <c r="BZ41" s="188"/>
      <c r="CA41" s="188"/>
      <c r="CB41" s="188"/>
      <c r="CC41" s="188"/>
      <c r="CD41" s="188"/>
      <c r="CE41" s="188"/>
      <c r="CF41" s="188"/>
      <c r="CG41" s="188"/>
      <c r="CH41" s="188"/>
      <c r="CI41" s="188"/>
      <c r="CJ41" s="188"/>
      <c r="CK41" s="188"/>
    </row>
    <row r="42" spans="1:89" ht="28.5" hidden="1" customHeight="1">
      <c r="A42" s="699"/>
      <c r="B42" s="585"/>
      <c r="C42" s="588"/>
      <c r="D42" s="588"/>
      <c r="E42" s="494"/>
      <c r="F42" s="494"/>
      <c r="G42" s="577"/>
      <c r="H42" s="343">
        <v>6</v>
      </c>
      <c r="I42" s="569"/>
      <c r="J42" s="494"/>
      <c r="K42" s="494"/>
      <c r="L42" s="494"/>
      <c r="M42" s="494"/>
      <c r="N42" s="494"/>
      <c r="O42" s="494"/>
      <c r="P42" s="562"/>
      <c r="Q42" s="553"/>
      <c r="R42" s="556"/>
      <c r="S42" s="556"/>
      <c r="T42" s="556"/>
      <c r="U42" s="556"/>
      <c r="V42" s="582"/>
      <c r="W42" s="566"/>
      <c r="X42" s="572"/>
      <c r="Y42" s="550"/>
      <c r="Z42" s="575"/>
      <c r="AA42" s="566"/>
      <c r="AB42" s="559"/>
      <c r="AC42" s="525"/>
      <c r="AD42" s="547"/>
      <c r="AE42" s="534"/>
      <c r="AF42" s="181">
        <v>3</v>
      </c>
      <c r="AG42" s="182"/>
      <c r="AH42" s="207" t="str">
        <f t="shared" si="52"/>
        <v/>
      </c>
      <c r="AI42" s="299"/>
      <c r="AJ42" s="299"/>
      <c r="AK42" s="208" t="str">
        <f t="shared" si="53"/>
        <v/>
      </c>
      <c r="AL42" s="300"/>
      <c r="AM42" s="300"/>
      <c r="AN42" s="301"/>
      <c r="AO42" s="209" t="str">
        <f>IF(ISBLANK(AD40),(IFERROR(IF(AND(AH41="Probabilidad",AH42="Probabilidad"),(AQ41-(+AQ41*AK42)),IF(AND(AH41="Impacto",AH42="Probabilidad"),(AQ40-(+AQ40*AK42)),IF(AH42="Impacto",AQ41,""))),""))," ")</f>
        <v/>
      </c>
      <c r="AP42" s="154" t="str">
        <f>IF(ISBLANK(AD40),(IFERROR(IF(AO42="","",IF(AO42&lt;=0.2,"Muy Baja",IF(AO42&lt;=0.4,"Baja",IF(AO42&lt;=0.6,"Media",IF(AO42&lt;=0.8,"Alta","Muy Alta"))))),""))," ")</f>
        <v/>
      </c>
      <c r="AQ42" s="210" t="str">
        <f t="shared" si="28"/>
        <v/>
      </c>
      <c r="AR42" s="211" t="str">
        <f t="shared" si="29"/>
        <v/>
      </c>
      <c r="AS42" s="210" t="str">
        <f>IFERROR(IF(AND(AH41="Impacto",AH42="Impacto"),(AS41-(+AS41*AK42)),IF(AND(AH41="Probabilidad",AH42="Impacto"),(AS40-(+AS40*AK42)),IF(AH42="Probabilidad",AS41,""))),"")</f>
        <v/>
      </c>
      <c r="AT42" s="212" t="str">
        <f t="shared" si="30"/>
        <v/>
      </c>
      <c r="AU42" s="528"/>
      <c r="AV42" s="531"/>
      <c r="AW42" s="534"/>
      <c r="AX42" s="537"/>
      <c r="AY42" s="302"/>
      <c r="AZ42" s="185"/>
      <c r="BA42" s="183"/>
      <c r="BB42" s="183"/>
      <c r="BC42" s="184"/>
      <c r="BD42" s="184"/>
      <c r="BE42" s="184"/>
      <c r="BF42" s="185"/>
      <c r="BG42" s="494"/>
      <c r="BH42" s="190"/>
      <c r="BI42" s="186"/>
      <c r="BJ42" s="186"/>
      <c r="BK42" s="352"/>
      <c r="BL42" s="183"/>
      <c r="BM42" s="183"/>
      <c r="BN42" s="183"/>
      <c r="BO42" s="187"/>
      <c r="BP42" s="187"/>
      <c r="BQ42" s="349"/>
      <c r="BR42" s="416"/>
      <c r="BS42" s="417" t="str">
        <f>IF(AND('MAPA DE RIESGOS'!$AP42="Muy Alta",'MAPA DE RIESGOS'!$AR42="Leve"),CONCATENATE("R",'MAPA DE RIESGOS'!$H42,"C",'MAPA DE RIESGOS'!$AF42),"")</f>
        <v/>
      </c>
      <c r="BT42" s="417"/>
      <c r="BU42" s="418"/>
      <c r="BV42" s="188"/>
      <c r="BW42" s="188"/>
      <c r="BX42" s="188"/>
      <c r="BY42" s="188"/>
      <c r="BZ42" s="188"/>
      <c r="CA42" s="188"/>
      <c r="CB42" s="188"/>
      <c r="CC42" s="188"/>
      <c r="CD42" s="188"/>
      <c r="CE42" s="188"/>
      <c r="CF42" s="188"/>
      <c r="CG42" s="188"/>
      <c r="CH42" s="188"/>
      <c r="CI42" s="188"/>
      <c r="CJ42" s="188"/>
      <c r="CK42" s="188"/>
    </row>
    <row r="43" spans="1:89" ht="28.5" hidden="1" customHeight="1">
      <c r="A43" s="699"/>
      <c r="B43" s="585"/>
      <c r="C43" s="588"/>
      <c r="D43" s="588"/>
      <c r="E43" s="494"/>
      <c r="F43" s="494"/>
      <c r="G43" s="577"/>
      <c r="H43" s="343">
        <v>6</v>
      </c>
      <c r="I43" s="569"/>
      <c r="J43" s="494"/>
      <c r="K43" s="494"/>
      <c r="L43" s="494"/>
      <c r="M43" s="494"/>
      <c r="N43" s="494"/>
      <c r="O43" s="494"/>
      <c r="P43" s="562"/>
      <c r="Q43" s="553"/>
      <c r="R43" s="556"/>
      <c r="S43" s="556"/>
      <c r="T43" s="556"/>
      <c r="U43" s="556"/>
      <c r="V43" s="582"/>
      <c r="W43" s="566"/>
      <c r="X43" s="572"/>
      <c r="Y43" s="550"/>
      <c r="Z43" s="575"/>
      <c r="AA43" s="566"/>
      <c r="AB43" s="559"/>
      <c r="AC43" s="525"/>
      <c r="AD43" s="547"/>
      <c r="AE43" s="534"/>
      <c r="AF43" s="181">
        <v>4</v>
      </c>
      <c r="AG43" s="182"/>
      <c r="AH43" s="207" t="str">
        <f t="shared" si="52"/>
        <v/>
      </c>
      <c r="AI43" s="299"/>
      <c r="AJ43" s="299"/>
      <c r="AK43" s="208" t="str">
        <f t="shared" si="53"/>
        <v/>
      </c>
      <c r="AL43" s="300"/>
      <c r="AM43" s="300"/>
      <c r="AN43" s="301"/>
      <c r="AO43" s="209" t="str">
        <f>IF(ISBLANK(AD40),(IFERROR(IF(AND(AH42="Probabilidad",AH43="Probabilidad"),(AQ42-(+AQ42*AK43)),IF(AND(AH42="Impacto",AH43="Probabilidad"),(AQ41-(+AQ41*AK43)),IF(AH43="Impacto",AQ42,""))),""))," ")</f>
        <v/>
      </c>
      <c r="AP43" s="154" t="str">
        <f>IF(ISBLANK(AD40),(IFERROR(IF(AO43="","",IF(AO43&lt;=0.2,"Muy Baja",IF(AO43&lt;=0.4,"Baja",IF(AO43&lt;=0.6,"Media",IF(AO43&lt;=0.8,"Alta","Muy Alta"))))),""))," ")</f>
        <v/>
      </c>
      <c r="AQ43" s="210" t="str">
        <f t="shared" si="28"/>
        <v/>
      </c>
      <c r="AR43" s="211" t="str">
        <f t="shared" si="29"/>
        <v/>
      </c>
      <c r="AS43" s="210" t="str">
        <f>IFERROR(IF(AND(AH42="Impacto",AH43="Impacto"),(AS42-(+AS42*AK43)),IF(AND(AH42="Probabilidad",AH43="Impacto"),(AS41-(+AS41*AK43)),IF(AH43="Probabilidad",AS42,""))),"")</f>
        <v/>
      </c>
      <c r="AT43" s="212" t="str">
        <f t="shared" si="30"/>
        <v/>
      </c>
      <c r="AU43" s="528"/>
      <c r="AV43" s="531"/>
      <c r="AW43" s="534"/>
      <c r="AX43" s="537"/>
      <c r="AY43" s="302"/>
      <c r="AZ43" s="185"/>
      <c r="BA43" s="183"/>
      <c r="BB43" s="183"/>
      <c r="BC43" s="184"/>
      <c r="BD43" s="184"/>
      <c r="BE43" s="184"/>
      <c r="BF43" s="185"/>
      <c r="BG43" s="494"/>
      <c r="BH43" s="190"/>
      <c r="BI43" s="186"/>
      <c r="BJ43" s="186"/>
      <c r="BK43" s="352"/>
      <c r="BL43" s="183"/>
      <c r="BM43" s="183"/>
      <c r="BN43" s="183"/>
      <c r="BO43" s="187"/>
      <c r="BP43" s="187"/>
      <c r="BQ43" s="349"/>
      <c r="BR43" s="416"/>
      <c r="BS43" s="417" t="str">
        <f>IF(AND('MAPA DE RIESGOS'!$AP43="Muy Alta",'MAPA DE RIESGOS'!$AR43="Leve"),CONCATENATE("R",'MAPA DE RIESGOS'!$H43,"C",'MAPA DE RIESGOS'!$AF43),"")</f>
        <v/>
      </c>
      <c r="BT43" s="417"/>
      <c r="BU43" s="418"/>
      <c r="BV43" s="188"/>
      <c r="BW43" s="188"/>
      <c r="BX43" s="188"/>
      <c r="BY43" s="188"/>
      <c r="BZ43" s="188"/>
      <c r="CA43" s="188"/>
      <c r="CB43" s="188"/>
      <c r="CC43" s="188"/>
      <c r="CD43" s="188"/>
      <c r="CE43" s="188"/>
      <c r="CF43" s="188"/>
      <c r="CG43" s="188"/>
      <c r="CH43" s="188"/>
      <c r="CI43" s="188"/>
      <c r="CJ43" s="188"/>
      <c r="CK43" s="188"/>
    </row>
    <row r="44" spans="1:89" ht="28.5" hidden="1" customHeight="1">
      <c r="A44" s="699"/>
      <c r="B44" s="585"/>
      <c r="C44" s="588"/>
      <c r="D44" s="588"/>
      <c r="E44" s="494"/>
      <c r="F44" s="494"/>
      <c r="G44" s="577"/>
      <c r="H44" s="343">
        <v>6</v>
      </c>
      <c r="I44" s="569"/>
      <c r="J44" s="494"/>
      <c r="K44" s="494"/>
      <c r="L44" s="494"/>
      <c r="M44" s="494"/>
      <c r="N44" s="494"/>
      <c r="O44" s="494"/>
      <c r="P44" s="562"/>
      <c r="Q44" s="553"/>
      <c r="R44" s="556"/>
      <c r="S44" s="556"/>
      <c r="T44" s="556"/>
      <c r="U44" s="556"/>
      <c r="V44" s="582"/>
      <c r="W44" s="566"/>
      <c r="X44" s="572"/>
      <c r="Y44" s="550"/>
      <c r="Z44" s="575"/>
      <c r="AA44" s="566"/>
      <c r="AB44" s="559"/>
      <c r="AC44" s="525"/>
      <c r="AD44" s="547"/>
      <c r="AE44" s="534"/>
      <c r="AF44" s="181">
        <v>5</v>
      </c>
      <c r="AG44" s="182"/>
      <c r="AH44" s="207" t="str">
        <f t="shared" ref="AH44" si="61">IF(OR(AI44="Preventivo",AI44="Detectivo"),"Probabilidad",IF(AI44="Correctivo","Impacto",""))</f>
        <v/>
      </c>
      <c r="AI44" s="299"/>
      <c r="AJ44" s="299"/>
      <c r="AK44" s="208" t="str">
        <f t="shared" ref="AK44" si="62">IF(AND(AI44="Preventivo",AJ44="Automático"),"50%",IF(AND(AI44="Preventivo",AJ44="Manual"),"40%",IF(AND(AI44="Detectivo",AJ44="Automático"),"40%",IF(AND(AI44="Detectivo",AJ44="Manual"),"30%",IF(AND(AI44="Correctivo",AJ44="Automático"),"35%",IF(AND(AI44="Correctivo",AJ44="Manual"),"25%",""))))))</f>
        <v/>
      </c>
      <c r="AL44" s="300"/>
      <c r="AM44" s="300"/>
      <c r="AN44" s="301"/>
      <c r="AO44" s="209" t="str">
        <f>IF(ISBLANK(AD40),(IFERROR(IF(AND(AH43="Probabilidad",AH44="Probabilidad"),(AQ43-(+AQ43*AK44)),IF(AND(AH43="Impacto",AH44="Probabilidad"),(AQ42-(+AQ42*AK44)),IF(AH44="Impacto",AQ43,""))),""))," ")</f>
        <v/>
      </c>
      <c r="AP44" s="154" t="str">
        <f>IF(ISBLANK(AD40),(IFERROR(IF(AO44="","",IF(AO44&lt;=0.2,"Muy Baja",IF(AO44&lt;=0.4,"Baja",IF(AO44&lt;=0.6,"Media",IF(AO44&lt;=0.8,"Alta","Muy Alta"))))),""))," ")</f>
        <v/>
      </c>
      <c r="AQ44" s="210" t="str">
        <f t="shared" si="28"/>
        <v/>
      </c>
      <c r="AR44" s="211" t="str">
        <f t="shared" si="29"/>
        <v/>
      </c>
      <c r="AS44" s="210" t="str">
        <f>IFERROR(IF(AND(AH43="Impacto",AH44="Impacto"),(AS43-(+AS43*AK44)),IF(AND(AH43="Probabilidad",AH44="Impacto"),(AS42-(+AS42*AK44)),IF(AH44="Probabilidad",AS43,""))),"")</f>
        <v/>
      </c>
      <c r="AT44" s="212" t="str">
        <f t="shared" si="30"/>
        <v/>
      </c>
      <c r="AU44" s="528"/>
      <c r="AV44" s="531"/>
      <c r="AW44" s="534"/>
      <c r="AX44" s="537"/>
      <c r="AY44" s="302"/>
      <c r="AZ44" s="185"/>
      <c r="BA44" s="183"/>
      <c r="BB44" s="183"/>
      <c r="BC44" s="184"/>
      <c r="BD44" s="184"/>
      <c r="BE44" s="184"/>
      <c r="BF44" s="185"/>
      <c r="BG44" s="494"/>
      <c r="BH44" s="190"/>
      <c r="BI44" s="186"/>
      <c r="BJ44" s="186"/>
      <c r="BK44" s="352"/>
      <c r="BL44" s="183"/>
      <c r="BM44" s="183"/>
      <c r="BN44" s="183"/>
      <c r="BO44" s="187"/>
      <c r="BP44" s="187"/>
      <c r="BQ44" s="349"/>
      <c r="BR44" s="416"/>
      <c r="BS44" s="417" t="str">
        <f>IF(AND('MAPA DE RIESGOS'!$AP44="Muy Alta",'MAPA DE RIESGOS'!$AR44="Leve"),CONCATENATE("R",'MAPA DE RIESGOS'!$H44,"C",'MAPA DE RIESGOS'!$AF44),"")</f>
        <v/>
      </c>
      <c r="BT44" s="417"/>
      <c r="BU44" s="418"/>
      <c r="BV44" s="188"/>
      <c r="BW44" s="188"/>
      <c r="BX44" s="188"/>
      <c r="BY44" s="188"/>
      <c r="BZ44" s="188"/>
      <c r="CA44" s="188"/>
      <c r="CB44" s="188"/>
      <c r="CC44" s="188"/>
      <c r="CD44" s="188"/>
      <c r="CE44" s="188"/>
      <c r="CF44" s="188"/>
      <c r="CG44" s="188"/>
      <c r="CH44" s="188"/>
      <c r="CI44" s="188"/>
      <c r="CJ44" s="188"/>
      <c r="CK44" s="188"/>
    </row>
    <row r="45" spans="1:89" ht="28.5" hidden="1" customHeight="1">
      <c r="A45" s="700"/>
      <c r="B45" s="586"/>
      <c r="C45" s="589"/>
      <c r="D45" s="589"/>
      <c r="E45" s="495"/>
      <c r="F45" s="495"/>
      <c r="G45" s="577"/>
      <c r="H45" s="343">
        <v>6</v>
      </c>
      <c r="I45" s="570"/>
      <c r="J45" s="495"/>
      <c r="K45" s="495"/>
      <c r="L45" s="495"/>
      <c r="M45" s="495"/>
      <c r="N45" s="495"/>
      <c r="O45" s="495"/>
      <c r="P45" s="563"/>
      <c r="Q45" s="554"/>
      <c r="R45" s="557"/>
      <c r="S45" s="557"/>
      <c r="T45" s="557"/>
      <c r="U45" s="557"/>
      <c r="V45" s="583"/>
      <c r="W45" s="567"/>
      <c r="X45" s="573"/>
      <c r="Y45" s="551"/>
      <c r="Z45" s="576"/>
      <c r="AA45" s="567"/>
      <c r="AB45" s="560"/>
      <c r="AC45" s="526"/>
      <c r="AD45" s="548"/>
      <c r="AE45" s="535"/>
      <c r="AF45" s="181">
        <v>6</v>
      </c>
      <c r="AG45" s="182"/>
      <c r="AH45" s="207" t="str">
        <f t="shared" si="52"/>
        <v/>
      </c>
      <c r="AI45" s="299"/>
      <c r="AJ45" s="299"/>
      <c r="AK45" s="208" t="str">
        <f t="shared" si="53"/>
        <v/>
      </c>
      <c r="AL45" s="300"/>
      <c r="AM45" s="300"/>
      <c r="AN45" s="301"/>
      <c r="AO45" s="209" t="str">
        <f>IF(ISBLANK(AD40),(IFERROR(IF(AND(AH43="Probabilidad",AH45="Probabilidad"),(AQ43-(+AQ43*AK45)),IF(AND(AH43="Impacto",AH45="Probabilidad"),(AQ42-(+AQ42*AK45)),IF(AH45="Impacto",AQ43,""))),""))," ")</f>
        <v/>
      </c>
      <c r="AP45" s="154" t="str">
        <f>IF(ISBLANK(AD40),(IFERROR(IF(AO45="","",IF(AO45&lt;=0.2,"Muy Baja",IF(AO45&lt;=0.4,"Baja",IF(AO45&lt;=0.6,"Media",IF(AO45&lt;=0.8,"Alta","Muy Alta"))))),"")), " ")</f>
        <v/>
      </c>
      <c r="AQ45" s="210" t="str">
        <f t="shared" si="28"/>
        <v/>
      </c>
      <c r="AR45" s="211" t="str">
        <f t="shared" si="29"/>
        <v/>
      </c>
      <c r="AS45" s="210" t="str">
        <f>IFERROR(IF(AND(AH44="Impacto",AH45="Impacto"),(AS43-(+AS44*AK45)),IF(AND(AH43="Probabilidad",AH45="Impacto"),(AS42-(+AS42*AK45)),IF(AH45="Probabilidad",AS43,""))),"")</f>
        <v/>
      </c>
      <c r="AT45" s="212" t="str">
        <f t="shared" si="30"/>
        <v/>
      </c>
      <c r="AU45" s="529"/>
      <c r="AV45" s="532"/>
      <c r="AW45" s="535"/>
      <c r="AX45" s="538"/>
      <c r="AY45" s="302"/>
      <c r="AZ45" s="185"/>
      <c r="BA45" s="183"/>
      <c r="BB45" s="183"/>
      <c r="BC45" s="184"/>
      <c r="BD45" s="184"/>
      <c r="BE45" s="184"/>
      <c r="BF45" s="185"/>
      <c r="BG45" s="495"/>
      <c r="BH45" s="190"/>
      <c r="BI45" s="186"/>
      <c r="BJ45" s="186"/>
      <c r="BK45" s="352"/>
      <c r="BL45" s="183"/>
      <c r="BM45" s="183"/>
      <c r="BN45" s="183"/>
      <c r="BO45" s="187"/>
      <c r="BP45" s="187"/>
      <c r="BQ45" s="349"/>
      <c r="BR45" s="416"/>
      <c r="BS45" s="417" t="str">
        <f>IF(AND('MAPA DE RIESGOS'!$AP45="Muy Alta",'MAPA DE RIESGOS'!$AR45="Leve"),CONCATENATE("R",'MAPA DE RIESGOS'!$H45,"C",'MAPA DE RIESGOS'!$AF45),"")</f>
        <v/>
      </c>
      <c r="BT45" s="417"/>
      <c r="BU45" s="418"/>
      <c r="BV45" s="188"/>
      <c r="BW45" s="188"/>
      <c r="BX45" s="188"/>
      <c r="BY45" s="188"/>
      <c r="BZ45" s="188"/>
      <c r="CA45" s="188"/>
      <c r="CB45" s="188"/>
      <c r="CC45" s="188"/>
      <c r="CD45" s="188"/>
      <c r="CE45" s="188"/>
      <c r="CF45" s="188"/>
      <c r="CG45" s="188"/>
      <c r="CH45" s="188"/>
      <c r="CI45" s="188"/>
      <c r="CJ45" s="188"/>
      <c r="CK45" s="188"/>
    </row>
    <row r="46" spans="1:89" ht="78.75" hidden="1" customHeight="1">
      <c r="A46" s="701">
        <v>2</v>
      </c>
      <c r="B46" s="584" t="s">
        <v>258</v>
      </c>
      <c r="C46" s="587" t="str">
        <f>IFERROR((VLOOKUP($B46,'Listados Datos'!$D$3:$E$18,2,FALSE))," ")</f>
        <v xml:space="preserve">Tramitar oportuna y adecuadamente las solicitudes de los clientes y usuarios, velando por su
satisfacción. </v>
      </c>
      <c r="D46" s="587" t="str">
        <f>IFERROR((VLOOKUP($B46,'Listados Datos'!$D$3:$F$18,3,FALSE))," ")</f>
        <v>Inicia con la atención de una solicitudes de información, derechos de petición, quejas, reclamos,
sugerencias y/o felicitaciones, y finaliza con la entrega de la respuesta a los Usuarios y la medición del
nivel de satisfacción.</v>
      </c>
      <c r="E46" s="513" t="s">
        <v>259</v>
      </c>
      <c r="F46" s="513" t="s">
        <v>260</v>
      </c>
      <c r="G46" s="577">
        <v>7</v>
      </c>
      <c r="H46" s="343">
        <v>7</v>
      </c>
      <c r="I46" s="568" t="s">
        <v>261</v>
      </c>
      <c r="J46" s="513" t="s">
        <v>210</v>
      </c>
      <c r="K46" s="513" t="s">
        <v>261</v>
      </c>
      <c r="L46" s="513" t="s">
        <v>261</v>
      </c>
      <c r="M46" s="513" t="str">
        <f t="shared" ref="M46" si="63">+CONCATENATE("Posibilidad de afectación ", J46, " por ", K46," debido a ", L46)</f>
        <v>Posibilidad de afectación Reputacional por No disponer de los canales de atención para la ciudadanía debido a No disponer de los canales de atención para la ciudadanía</v>
      </c>
      <c r="N46" s="513" t="s">
        <v>189</v>
      </c>
      <c r="O46" s="513" t="s">
        <v>190</v>
      </c>
      <c r="P46" s="561">
        <v>228</v>
      </c>
      <c r="Q46" s="552"/>
      <c r="R46" s="555"/>
      <c r="S46" s="555"/>
      <c r="T46" s="555"/>
      <c r="U46" s="555"/>
      <c r="V46" s="581" t="str">
        <f t="shared" ref="V46" si="64">IF(ISBLANK(AC46),(IF(P46&lt;=0,"",IF(P46&lt;=2,"Muy Baja",IF(P46&lt;=24,"Baja",IF(P46&lt;=500,"Media",IF(P46&lt;=5000,"Alta","Muy Alta"))))))," ")</f>
        <v>Media</v>
      </c>
      <c r="W46" s="565">
        <f t="shared" ref="W46" si="65">IF(ISBLANK(AC46),(IF(V46="","",IF(V46="Muy Baja",20%,IF(V46="Baja",40%,IF(V46="Media",60%,IF(V46="Alta",80%,IF(V46="Muy Alta",100%,0)))))))," ")</f>
        <v>0.6</v>
      </c>
      <c r="X46" s="571" t="s">
        <v>191</v>
      </c>
      <c r="Y46" s="549" t="str">
        <f>IF(X46&gt;0,IF(NOT(ISERROR(MATCH(X46,'Listados Datos'!$N$3:$N$4,0))),'Listados Datos'!$N$6&amp;"Por favor no seleccionar este criterios de impacto (Afectación Económica o presupuestal y/o Pérdida Reputacional)",'Listados Datos'!$N$7),"")</f>
        <v>✔</v>
      </c>
      <c r="Z46" s="574" t="str">
        <f>IF(OR(X46='Listados Datos'!$R$3,X46='Listados Datos'!$S$3),"Leve",IF(OR(X46='Listados Datos'!$R$4,X46='Listados Datos'!$S$4),"Menor",IF(OR(X46='Listados Datos'!$R$5,X46='Listados Datos'!$S$5),"Moderado",IF(OR(X46='Listados Datos'!$R$6,X46='Listados Datos'!$S$6),"Mayor",IF(OR(X46='Listados Datos'!$R$7,X46='Listados Datos'!$S$7),"Catastrófico","")))))</f>
        <v/>
      </c>
      <c r="AA46" s="565" t="str">
        <f>IF(Z46="","",IF(Z46="Leve",20%,IF(Z46="Menor",40%,IF(Z46="Moderado",60%,IF(Z46="Mayor",80%,IF(Z46="Catastrófico",100%,0))))))</f>
        <v/>
      </c>
      <c r="AB46" s="558" t="str">
        <f>IF(OR(AND(V46="Muy Baja",Z46="Leve"),AND(V46="Muy Baja",Z46="Menor"),AND(V46="Baja",Z46="Leve")),"Bajo",IF(OR(AND(V46="Muy baja",Z46="Moderado"),AND(V46="Baja",Z46="Menor"),AND(V46="Baja",Z46="Moderado"),AND(V46="Media",Z46="Leve"),AND(V46="Media",Z46="Menor"),AND(V46="Media",Z46="Moderado"),AND(V46="Alta",Z46="Leve"),AND(V46="Alta",Z46="Menor")),"Moderado",IF(OR(AND(V46="Muy Baja",Z46="Mayor"),AND(V46="Baja",Z46="Mayor"),AND(V46="Media",Z46="Mayor"),AND(V46="Alta",Z46="Moderado"),AND(V46="Alta",Z46="Mayor"),AND(V46="Muy Alta",Z46="Leve"),AND(V46="Muy Alta",Z46="Menor"),AND(V46="Muy Alta",Z46="Moderado"),AND(V46="Muy Alta",Z46="Mayor")),"Alto",IF(OR(AND(V46="Muy Baja",Z46="Catastrófico"),AND(V46="Baja",Z46="Catastrófico"),AND(V46="Media",Z46="Catastrófico"),AND(V46="Alta",Z46="Catastrófico"),AND(V46="Muy Alta",Z46="Catastrófico")),"Extremo",""))))</f>
        <v/>
      </c>
      <c r="AC46" s="524"/>
      <c r="AD46" s="546"/>
      <c r="AE46" s="533" t="str">
        <f t="shared" ref="AE46" si="66">IF(AND(AC46="Rara Vez",AD46="Insignificante"),("BAJA"),IF(AND(AC46="Rara Vez",AD46="Menor"),("BAJA"),IF(AND(AC46="Rara Vez",AD46="Moderado"),("MODERADA"),IF(AND(AC46="Rara Vez",AD46="Mayor"),("ALTA"),IF(AND(AC46="Improbable",AD46="Insignificante"),("BAJA"),IF(AND(AC46="Improbable",AD46="Menor"),("BAJA"),IF(AND(AC46="Improbable",AD46="Moderado"),("MODERADA"),IF(AND(AC46="Improbable",AD46="Mayor"),("ALTA"),IF(AND(AC46="Posible",AD46="Insignificante"),("BAJA"),IF(AND(AC46="Posible",AD46="Menor"),("MODERADA"),IF(AND(AC46="Posible",AD46="Moderado"),("ALTA"),IF(AND(AC46="Posible",AD46="Mayor"),("EXTREMA"),IF(AND(AC46="Probable",AD46="Insignificante"),("MODERADA"),IF(AND(AC46="Probable",AD46="Menor"),("ALTA"),IF(AND(AC46="Probable",AD46="Moderado"),("ALTA"),IF(AND(AC46="Probable",AD46="Mayor"),("EXTREMA"),IF(AND(AC46="Casi Seguro",AD46="Insignificante"),("ALTA"),IF(AND(AC46="Casi Seguro",AD46="Menor"),("ALTA"),IF(AND(AC46="Casi Seguro",AD46="Moderado"),("EXTREMA"),IF(AND(AC46="Casi Seguro",AD46="Mayor"),("EXTREMA"),IF(AD46="Catastrófico","EXTREMA","VALORAR")))))))))))))))))))))</f>
        <v>VALORAR</v>
      </c>
      <c r="AF46" s="181">
        <v>1</v>
      </c>
      <c r="AG46" s="182" t="s">
        <v>262</v>
      </c>
      <c r="AH46" s="207" t="str">
        <f t="shared" si="52"/>
        <v>Probabilidad</v>
      </c>
      <c r="AI46" s="299" t="s">
        <v>193</v>
      </c>
      <c r="AJ46" s="299" t="s">
        <v>194</v>
      </c>
      <c r="AK46" s="208" t="str">
        <f t="shared" si="53"/>
        <v>40%</v>
      </c>
      <c r="AL46" s="300" t="s">
        <v>195</v>
      </c>
      <c r="AM46" s="300" t="s">
        <v>196</v>
      </c>
      <c r="AN46" s="301" t="s">
        <v>197</v>
      </c>
      <c r="AO46" s="209">
        <f>IF(ISBLANK(AD46),(IFERROR(IF(AH46="Probabilidad",(W46-(+W46*AK46)),IF(AH46="Impacto",W46,"")),""))," ")</f>
        <v>0.36</v>
      </c>
      <c r="AP46" s="154" t="str">
        <f>IF(ISBLANK(AD46), (IFERROR(IF(AO46="","",IF(AO46&lt;=0.2,"Muy Baja",IF(AO46&lt;=0.4,"Baja",IF(AO46&lt;=0.6,"Media",IF(AO46&lt;=0.8,"Alta","Muy Alta"))))),""))," ")</f>
        <v>Baja</v>
      </c>
      <c r="AQ46" s="210">
        <f t="shared" si="28"/>
        <v>0.36</v>
      </c>
      <c r="AR46" s="211" t="str">
        <f t="shared" si="29"/>
        <v/>
      </c>
      <c r="AS46" s="210" t="str">
        <f>IFERROR(IF(AH46="Impacto",(AA46-(+AA46*AK46)),IF(AH46="Probabilidad",AA46,"")),"")</f>
        <v/>
      </c>
      <c r="AT46" s="212" t="str">
        <f t="shared" si="30"/>
        <v/>
      </c>
      <c r="AU46" s="527"/>
      <c r="AV46" s="530" t="str">
        <f>IF(ISBLANK(AD46), " ", AD46)</f>
        <v xml:space="preserve"> </v>
      </c>
      <c r="AW46" s="533" t="str">
        <f t="shared" ref="AW46" si="67">IF(AND(AU46="Rara Vez",AV46="Insignificante"),("BAJA"),IF(AND(AU46="Rara Vez",AV46="Menor"),("BAJA"),IF(AND(AU46="Rara Vez",AV46="Moderado"),("MODERADA"),IF(AND(AU46="Rara Vez",AV46="Mayor"),("ALTA"),IF(AND(AU46="Improbable",AV46="Insignificante"),("BAJA"),IF(AND(AU46="Improbable",AV46="Menor"),("BAJA"),IF(AND(AU46="Improbable",AV46="Moderado"),("MODERADA"),IF(AND(AU46="Improbable",AV46="Mayor"),("ALTA"),IF(AND(AU46="Posible",AV46="Insignificante"),("BAJA"),IF(AND(AU46="Posible",AV46="Menor"),("MODERADA"),IF(AND(AU46="Posible",AV46="Moderado"),("ALTA"),IF(AND(AU46="Posible",AV46="Mayor"),("EXTREMA"),IF(AND(AU46="Probable",AV46="Insignificante"),("MODERADA"),IF(AND(AU46="Probable",AV46="Menor"),("ALTA"),IF(AND(AU46="Probable",AV46="Moderado"),("ALTA"),IF(AND(AU46="Probable",AV46="Mayor"),("EXTREMA"),IF(AND(AU46="Casi Seguro",AV46="Insignificante"),("ALTA"),IF(AND(AU46="Casi Seguro",AV46="Menor"),("ALTA"),IF(AND(AU46="Casi Seguro",AV46="Moderado"),("EXTREMA"),IF(AND(AU46="Casi Seguro",AV46="Mayor"),("EXTREMA"),IF(AV46="Catastrófico","EXTREMA","VALORAR")))))))))))))))))))))</f>
        <v>VALORAR</v>
      </c>
      <c r="AX46" s="536" t="s">
        <v>198</v>
      </c>
      <c r="AY46" s="302" t="s">
        <v>263</v>
      </c>
      <c r="AZ46" s="185" t="s">
        <v>264</v>
      </c>
      <c r="BA46" s="183" t="s">
        <v>258</v>
      </c>
      <c r="BB46" s="183" t="s">
        <v>265</v>
      </c>
      <c r="BC46" s="184">
        <v>44562</v>
      </c>
      <c r="BD46" s="184">
        <v>44926</v>
      </c>
      <c r="BE46" s="185" t="s">
        <v>266</v>
      </c>
      <c r="BF46" s="185" t="s">
        <v>267</v>
      </c>
      <c r="BG46" s="513" t="s">
        <v>268</v>
      </c>
      <c r="BH46" s="190" t="s">
        <v>205</v>
      </c>
      <c r="BI46" s="374" t="s">
        <v>269</v>
      </c>
      <c r="BJ46" s="351">
        <f>8/8</f>
        <v>1</v>
      </c>
      <c r="BK46" s="352">
        <v>44680</v>
      </c>
      <c r="BL46" s="375" t="s">
        <v>270</v>
      </c>
      <c r="BM46" s="376" t="s">
        <v>271</v>
      </c>
      <c r="BN46" s="183" t="s">
        <v>207</v>
      </c>
      <c r="BO46" s="187" t="s">
        <v>208</v>
      </c>
      <c r="BP46" s="187" t="s">
        <v>272</v>
      </c>
      <c r="BQ46" s="402" t="s">
        <v>272</v>
      </c>
      <c r="BR46" s="416"/>
      <c r="BS46" s="417" t="str">
        <f>IF(AND('MAPA DE RIESGOS'!$AP46="Muy Alta",'MAPA DE RIESGOS'!$AR46="Leve"),CONCATENATE("R",'MAPA DE RIESGOS'!$H46,"C",'MAPA DE RIESGOS'!$AF46),"")</f>
        <v/>
      </c>
      <c r="BT46" s="417"/>
      <c r="BU46" s="418"/>
      <c r="BV46" s="188"/>
      <c r="BW46" s="188"/>
      <c r="BX46" s="188"/>
      <c r="BY46" s="188"/>
      <c r="BZ46" s="188"/>
      <c r="CA46" s="188"/>
      <c r="CB46" s="188"/>
      <c r="CC46" s="188"/>
      <c r="CD46" s="188"/>
      <c r="CE46" s="188"/>
      <c r="CF46" s="188"/>
      <c r="CG46" s="188"/>
      <c r="CH46" s="188"/>
      <c r="CI46" s="188"/>
      <c r="CJ46" s="188"/>
      <c r="CK46" s="188"/>
    </row>
    <row r="47" spans="1:89" ht="86.25" hidden="1" customHeight="1">
      <c r="A47" s="699"/>
      <c r="B47" s="585"/>
      <c r="C47" s="588"/>
      <c r="D47" s="588"/>
      <c r="E47" s="494"/>
      <c r="F47" s="494"/>
      <c r="G47" s="577"/>
      <c r="H47" s="343">
        <v>7</v>
      </c>
      <c r="I47" s="569"/>
      <c r="J47" s="494"/>
      <c r="K47" s="494"/>
      <c r="L47" s="494"/>
      <c r="M47" s="494"/>
      <c r="N47" s="494"/>
      <c r="O47" s="494"/>
      <c r="P47" s="562"/>
      <c r="Q47" s="553"/>
      <c r="R47" s="556"/>
      <c r="S47" s="556"/>
      <c r="T47" s="556"/>
      <c r="U47" s="556"/>
      <c r="V47" s="582"/>
      <c r="W47" s="566"/>
      <c r="X47" s="572"/>
      <c r="Y47" s="550"/>
      <c r="Z47" s="575"/>
      <c r="AA47" s="566"/>
      <c r="AB47" s="559"/>
      <c r="AC47" s="525"/>
      <c r="AD47" s="547"/>
      <c r="AE47" s="534"/>
      <c r="AF47" s="181">
        <v>2</v>
      </c>
      <c r="AG47" s="182" t="s">
        <v>273</v>
      </c>
      <c r="AH47" s="207" t="str">
        <f t="shared" si="52"/>
        <v>Probabilidad</v>
      </c>
      <c r="AI47" s="299" t="s">
        <v>193</v>
      </c>
      <c r="AJ47" s="299" t="s">
        <v>194</v>
      </c>
      <c r="AK47" s="208" t="str">
        <f t="shared" si="53"/>
        <v>40%</v>
      </c>
      <c r="AL47" s="300" t="s">
        <v>195</v>
      </c>
      <c r="AM47" s="300" t="s">
        <v>196</v>
      </c>
      <c r="AN47" s="301" t="s">
        <v>197</v>
      </c>
      <c r="AO47" s="209">
        <f>IF(ISBLANK(AD46),(IFERROR(IF(AND(AH46="Probabilidad",AH47="Probabilidad"),(AQ46-(+AQ46*AK47)),IF(AH47="Probabilidad",(W46-(+W46*AK47)),IF(AH47="Impacto",AQ46,""))),""))," ")</f>
        <v>0.216</v>
      </c>
      <c r="AP47" s="154" t="str">
        <f>IF(ISBLANK(AD46),(IFERROR(IF(AO47="","",IF(AO47&lt;=0.2,"Muy Baja",IF(AO47&lt;=0.4,"Baja",IF(AO47&lt;=0.6,"Media",IF(AO47&lt;=0.8,"Alta","Muy Alta"))))),""))," ")</f>
        <v>Baja</v>
      </c>
      <c r="AQ47" s="210">
        <f t="shared" si="28"/>
        <v>0.216</v>
      </c>
      <c r="AR47" s="211" t="str">
        <f t="shared" si="29"/>
        <v/>
      </c>
      <c r="AS47" s="210" t="str">
        <f>IFERROR(IF(AND(AH46="Impacto",AH47="Impacto"),(AS46-(+AS46*AK47)),IF(AH47="Impacto",(AA46-(+AA46*AK47)),IF(AH47="Probabilidad",AS46,""))),"")</f>
        <v/>
      </c>
      <c r="AT47" s="212" t="str">
        <f t="shared" si="30"/>
        <v/>
      </c>
      <c r="AU47" s="528"/>
      <c r="AV47" s="531"/>
      <c r="AW47" s="534"/>
      <c r="AX47" s="537"/>
      <c r="AY47" s="539" t="s">
        <v>274</v>
      </c>
      <c r="AZ47" s="542" t="s">
        <v>275</v>
      </c>
      <c r="BA47" s="542" t="s">
        <v>258</v>
      </c>
      <c r="BB47" s="542" t="s">
        <v>265</v>
      </c>
      <c r="BC47" s="635">
        <v>44805</v>
      </c>
      <c r="BD47" s="635">
        <v>44926</v>
      </c>
      <c r="BE47" s="542" t="s">
        <v>276</v>
      </c>
      <c r="BF47" s="542" t="s">
        <v>277</v>
      </c>
      <c r="BG47" s="494"/>
      <c r="BH47" s="515" t="s">
        <v>205</v>
      </c>
      <c r="BI47" s="513" t="s">
        <v>278</v>
      </c>
      <c r="BJ47" s="513">
        <f>1/1</f>
        <v>1</v>
      </c>
      <c r="BK47" s="517">
        <v>44680</v>
      </c>
      <c r="BL47" s="513" t="s">
        <v>279</v>
      </c>
      <c r="BM47" s="513" t="s">
        <v>271</v>
      </c>
      <c r="BN47" s="513" t="s">
        <v>207</v>
      </c>
      <c r="BO47" s="513" t="s">
        <v>208</v>
      </c>
      <c r="BP47" s="513" t="s">
        <v>272</v>
      </c>
      <c r="BQ47" s="496" t="s">
        <v>272</v>
      </c>
      <c r="BR47" s="416"/>
      <c r="BS47" s="417" t="str">
        <f>IF(AND('MAPA DE RIESGOS'!$AP47="Muy Alta",'MAPA DE RIESGOS'!$AR47="Leve"),CONCATENATE("R",'MAPA DE RIESGOS'!$H47,"C",'MAPA DE RIESGOS'!$AF47),"")</f>
        <v/>
      </c>
      <c r="BT47" s="417"/>
      <c r="BU47" s="418"/>
      <c r="BV47" s="188"/>
      <c r="BW47" s="188"/>
      <c r="BX47" s="188"/>
      <c r="BY47" s="188"/>
      <c r="BZ47" s="188"/>
      <c r="CA47" s="188"/>
      <c r="CB47" s="188"/>
      <c r="CC47" s="188"/>
      <c r="CD47" s="188"/>
      <c r="CE47" s="188"/>
      <c r="CF47" s="188"/>
      <c r="CG47" s="188"/>
      <c r="CH47" s="188"/>
      <c r="CI47" s="188"/>
      <c r="CJ47" s="188"/>
      <c r="CK47" s="188"/>
    </row>
    <row r="48" spans="1:89" ht="78.75" hidden="1" customHeight="1">
      <c r="A48" s="699"/>
      <c r="B48" s="585"/>
      <c r="C48" s="588"/>
      <c r="D48" s="588"/>
      <c r="E48" s="494"/>
      <c r="F48" s="494"/>
      <c r="G48" s="577"/>
      <c r="H48" s="343">
        <v>7</v>
      </c>
      <c r="I48" s="569"/>
      <c r="J48" s="494"/>
      <c r="K48" s="494"/>
      <c r="L48" s="494"/>
      <c r="M48" s="494"/>
      <c r="N48" s="494"/>
      <c r="O48" s="494"/>
      <c r="P48" s="562"/>
      <c r="Q48" s="553"/>
      <c r="R48" s="556"/>
      <c r="S48" s="556"/>
      <c r="T48" s="556"/>
      <c r="U48" s="556"/>
      <c r="V48" s="582"/>
      <c r="W48" s="566"/>
      <c r="X48" s="572"/>
      <c r="Y48" s="550"/>
      <c r="Z48" s="575"/>
      <c r="AA48" s="566"/>
      <c r="AB48" s="559"/>
      <c r="AC48" s="525"/>
      <c r="AD48" s="547"/>
      <c r="AE48" s="534"/>
      <c r="AF48" s="181">
        <v>3</v>
      </c>
      <c r="AG48" s="182" t="s">
        <v>280</v>
      </c>
      <c r="AH48" s="207" t="str">
        <f t="shared" si="52"/>
        <v>Probabilidad</v>
      </c>
      <c r="AI48" s="299" t="s">
        <v>193</v>
      </c>
      <c r="AJ48" s="299" t="s">
        <v>194</v>
      </c>
      <c r="AK48" s="208" t="str">
        <f t="shared" si="53"/>
        <v>40%</v>
      </c>
      <c r="AL48" s="300" t="s">
        <v>195</v>
      </c>
      <c r="AM48" s="300" t="s">
        <v>196</v>
      </c>
      <c r="AN48" s="301" t="s">
        <v>197</v>
      </c>
      <c r="AO48" s="209">
        <f>IF(ISBLANK(AD46),(IFERROR(IF(AND(AH47="Probabilidad",AH48="Probabilidad"),(AQ47-(+AQ47*AK48)),IF(AND(AH47="Impacto",AH48="Probabilidad"),(AQ46-(+AQ46*AK48)),IF(AH48="Impacto",AQ47,""))),""))," ")</f>
        <v>0.12959999999999999</v>
      </c>
      <c r="AP48" s="154" t="str">
        <f>IF(ISBLANK(AD46),(IFERROR(IF(AO48="","",IF(AO48&lt;=0.2,"Muy Baja",IF(AO48&lt;=0.4,"Baja",IF(AO48&lt;=0.6,"Media",IF(AO48&lt;=0.8,"Alta","Muy Alta"))))),""))," ")</f>
        <v>Muy Baja</v>
      </c>
      <c r="AQ48" s="210">
        <f t="shared" si="28"/>
        <v>0.12959999999999999</v>
      </c>
      <c r="AR48" s="211" t="str">
        <f t="shared" si="29"/>
        <v/>
      </c>
      <c r="AS48" s="210" t="str">
        <f>IFERROR(IF(AND(AH47="Impacto",AH48="Impacto"),(AS47-(+AS47*AK48)),IF(AND(AH47="Probabilidad",AH48="Impacto"),(AS46-(+AS46*AK48)),IF(AH48="Probabilidad",AS47,""))),"")</f>
        <v/>
      </c>
      <c r="AT48" s="212" t="str">
        <f t="shared" si="30"/>
        <v/>
      </c>
      <c r="AU48" s="528"/>
      <c r="AV48" s="531"/>
      <c r="AW48" s="534"/>
      <c r="AX48" s="537"/>
      <c r="AY48" s="541"/>
      <c r="AZ48" s="544"/>
      <c r="BA48" s="544"/>
      <c r="BB48" s="544"/>
      <c r="BC48" s="635"/>
      <c r="BD48" s="635"/>
      <c r="BE48" s="544"/>
      <c r="BF48" s="544"/>
      <c r="BG48" s="494"/>
      <c r="BH48" s="516"/>
      <c r="BI48" s="495"/>
      <c r="BJ48" s="495"/>
      <c r="BK48" s="518"/>
      <c r="BL48" s="495"/>
      <c r="BM48" s="495"/>
      <c r="BN48" s="495"/>
      <c r="BO48" s="495"/>
      <c r="BP48" s="495"/>
      <c r="BQ48" s="498"/>
      <c r="BR48" s="416"/>
      <c r="BS48" s="417" t="str">
        <f>IF(AND('MAPA DE RIESGOS'!$AP48="Muy Alta",'MAPA DE RIESGOS'!$AR48="Leve"),CONCATENATE("R",'MAPA DE RIESGOS'!$H48,"C",'MAPA DE RIESGOS'!$AF48),"")</f>
        <v/>
      </c>
      <c r="BT48" s="417"/>
      <c r="BU48" s="418"/>
      <c r="BV48" s="188"/>
      <c r="BW48" s="188"/>
      <c r="BX48" s="188"/>
      <c r="BY48" s="188"/>
      <c r="BZ48" s="188"/>
      <c r="CA48" s="188"/>
      <c r="CB48" s="188"/>
      <c r="CC48" s="188"/>
      <c r="CD48" s="188"/>
      <c r="CE48" s="188"/>
      <c r="CF48" s="188"/>
      <c r="CG48" s="188"/>
      <c r="CH48" s="188"/>
      <c r="CI48" s="188"/>
      <c r="CJ48" s="188"/>
      <c r="CK48" s="188"/>
    </row>
    <row r="49" spans="1:89" ht="28.5" hidden="1" customHeight="1">
      <c r="A49" s="699"/>
      <c r="B49" s="585"/>
      <c r="C49" s="588"/>
      <c r="D49" s="588"/>
      <c r="E49" s="494"/>
      <c r="F49" s="494"/>
      <c r="G49" s="577"/>
      <c r="H49" s="343">
        <v>7</v>
      </c>
      <c r="I49" s="569"/>
      <c r="J49" s="494"/>
      <c r="K49" s="494"/>
      <c r="L49" s="494"/>
      <c r="M49" s="494"/>
      <c r="N49" s="494"/>
      <c r="O49" s="494"/>
      <c r="P49" s="562"/>
      <c r="Q49" s="553"/>
      <c r="R49" s="556"/>
      <c r="S49" s="556"/>
      <c r="T49" s="556"/>
      <c r="U49" s="556"/>
      <c r="V49" s="582"/>
      <c r="W49" s="566"/>
      <c r="X49" s="572"/>
      <c r="Y49" s="550"/>
      <c r="Z49" s="575"/>
      <c r="AA49" s="566"/>
      <c r="AB49" s="559"/>
      <c r="AC49" s="525"/>
      <c r="AD49" s="547"/>
      <c r="AE49" s="534"/>
      <c r="AF49" s="181">
        <v>4</v>
      </c>
      <c r="AG49" s="182"/>
      <c r="AH49" s="207" t="str">
        <f t="shared" si="52"/>
        <v/>
      </c>
      <c r="AI49" s="299"/>
      <c r="AJ49" s="299"/>
      <c r="AK49" s="208" t="str">
        <f t="shared" si="53"/>
        <v/>
      </c>
      <c r="AL49" s="300"/>
      <c r="AM49" s="300"/>
      <c r="AN49" s="301"/>
      <c r="AO49" s="209" t="str">
        <f>IF(ISBLANK(AD46),(IFERROR(IF(AND(AH48="Probabilidad",AH49="Probabilidad"),(AQ48-(+AQ48*AK49)),IF(AND(AH48="Impacto",AH49="Probabilidad"),(AQ47-(+AQ47*AK49)),IF(AH49="Impacto",AQ48,""))),""))," ")</f>
        <v/>
      </c>
      <c r="AP49" s="154" t="str">
        <f>IF(ISBLANK(AD46),(IFERROR(IF(AO49="","",IF(AO49&lt;=0.2,"Muy Baja",IF(AO49&lt;=0.4,"Baja",IF(AO49&lt;=0.6,"Media",IF(AO49&lt;=0.8,"Alta","Muy Alta"))))),""))," ")</f>
        <v/>
      </c>
      <c r="AQ49" s="210" t="str">
        <f t="shared" si="28"/>
        <v/>
      </c>
      <c r="AR49" s="211" t="str">
        <f t="shared" si="29"/>
        <v/>
      </c>
      <c r="AS49" s="210" t="str">
        <f>IFERROR(IF(AND(AH48="Impacto",AH49="Impacto"),(AS48-(+AS48*AK49)),IF(AND(AH48="Probabilidad",AH49="Impacto"),(AS47-(+AS47*AK49)),IF(AH49="Probabilidad",AS48,""))),"")</f>
        <v/>
      </c>
      <c r="AT49" s="212" t="str">
        <f t="shared" si="30"/>
        <v/>
      </c>
      <c r="AU49" s="528"/>
      <c r="AV49" s="531"/>
      <c r="AW49" s="534"/>
      <c r="AX49" s="537"/>
      <c r="AY49" s="302"/>
      <c r="AZ49" s="185"/>
      <c r="BA49" s="183"/>
      <c r="BB49" s="183"/>
      <c r="BC49" s="184"/>
      <c r="BD49" s="184"/>
      <c r="BE49" s="184"/>
      <c r="BF49" s="185"/>
      <c r="BG49" s="494"/>
      <c r="BH49" s="190"/>
      <c r="BI49" s="186"/>
      <c r="BJ49" s="186"/>
      <c r="BK49" s="352"/>
      <c r="BL49" s="183"/>
      <c r="BM49" s="183"/>
      <c r="BN49" s="183"/>
      <c r="BO49" s="187"/>
      <c r="BP49" s="187"/>
      <c r="BQ49" s="349"/>
      <c r="BR49" s="416"/>
      <c r="BS49" s="417" t="str">
        <f>IF(AND('MAPA DE RIESGOS'!$AP49="Muy Alta",'MAPA DE RIESGOS'!$AR49="Leve"),CONCATENATE("R",'MAPA DE RIESGOS'!$H49,"C",'MAPA DE RIESGOS'!$AF49),"")</f>
        <v/>
      </c>
      <c r="BT49" s="417"/>
      <c r="BU49" s="418"/>
      <c r="BV49" s="188"/>
      <c r="BW49" s="188"/>
      <c r="BX49" s="188"/>
      <c r="BY49" s="188"/>
      <c r="BZ49" s="188"/>
      <c r="CA49" s="188"/>
      <c r="CB49" s="188"/>
      <c r="CC49" s="188"/>
      <c r="CD49" s="188"/>
      <c r="CE49" s="188"/>
      <c r="CF49" s="188"/>
      <c r="CG49" s="188"/>
      <c r="CH49" s="188"/>
      <c r="CI49" s="188"/>
      <c r="CJ49" s="188"/>
      <c r="CK49" s="188"/>
    </row>
    <row r="50" spans="1:89" ht="28.5" hidden="1" customHeight="1">
      <c r="A50" s="699"/>
      <c r="B50" s="585"/>
      <c r="C50" s="588"/>
      <c r="D50" s="588"/>
      <c r="E50" s="494"/>
      <c r="F50" s="494"/>
      <c r="G50" s="577"/>
      <c r="H50" s="343">
        <v>7</v>
      </c>
      <c r="I50" s="569"/>
      <c r="J50" s="494"/>
      <c r="K50" s="494"/>
      <c r="L50" s="494"/>
      <c r="M50" s="494"/>
      <c r="N50" s="494"/>
      <c r="O50" s="494"/>
      <c r="P50" s="562"/>
      <c r="Q50" s="553"/>
      <c r="R50" s="556"/>
      <c r="S50" s="556"/>
      <c r="T50" s="556"/>
      <c r="U50" s="556"/>
      <c r="V50" s="582"/>
      <c r="W50" s="566"/>
      <c r="X50" s="572"/>
      <c r="Y50" s="550"/>
      <c r="Z50" s="575"/>
      <c r="AA50" s="566"/>
      <c r="AB50" s="559"/>
      <c r="AC50" s="525"/>
      <c r="AD50" s="547"/>
      <c r="AE50" s="534"/>
      <c r="AF50" s="181">
        <v>5</v>
      </c>
      <c r="AG50" s="182"/>
      <c r="AH50" s="207" t="str">
        <f t="shared" ref="AH50" si="68">IF(OR(AI50="Preventivo",AI50="Detectivo"),"Probabilidad",IF(AI50="Correctivo","Impacto",""))</f>
        <v/>
      </c>
      <c r="AI50" s="299"/>
      <c r="AJ50" s="299"/>
      <c r="AK50" s="208" t="str">
        <f t="shared" ref="AK50" si="69">IF(AND(AI50="Preventivo",AJ50="Automático"),"50%",IF(AND(AI50="Preventivo",AJ50="Manual"),"40%",IF(AND(AI50="Detectivo",AJ50="Automático"),"40%",IF(AND(AI50="Detectivo",AJ50="Manual"),"30%",IF(AND(AI50="Correctivo",AJ50="Automático"),"35%",IF(AND(AI50="Correctivo",AJ50="Manual"),"25%",""))))))</f>
        <v/>
      </c>
      <c r="AL50" s="300"/>
      <c r="AM50" s="300"/>
      <c r="AN50" s="301"/>
      <c r="AO50" s="209" t="str">
        <f>IF(ISBLANK(AD46),(IFERROR(IF(AND(AH49="Probabilidad",AH50="Probabilidad"),(AQ49-(+AQ49*AK50)),IF(AND(AH49="Impacto",AH50="Probabilidad"),(AQ48-(+AQ48*AK50)),IF(AH50="Impacto",AQ49,""))),""))," ")</f>
        <v/>
      </c>
      <c r="AP50" s="154" t="str">
        <f>IF(ISBLANK(AD46),(IFERROR(IF(AO50="","",IF(AO50&lt;=0.2,"Muy Baja",IF(AO50&lt;=0.4,"Baja",IF(AO50&lt;=0.6,"Media",IF(AO50&lt;=0.8,"Alta","Muy Alta"))))),""))," ")</f>
        <v/>
      </c>
      <c r="AQ50" s="210" t="str">
        <f t="shared" si="28"/>
        <v/>
      </c>
      <c r="AR50" s="211" t="str">
        <f t="shared" si="29"/>
        <v/>
      </c>
      <c r="AS50" s="210" t="str">
        <f>IFERROR(IF(AND(AH49="Impacto",AH50="Impacto"),(AS49-(+AS49*AK50)),IF(AND(AH49="Probabilidad",AH50="Impacto"),(AS48-(+AS48*AK50)),IF(AH50="Probabilidad",AS49,""))),"")</f>
        <v/>
      </c>
      <c r="AT50" s="212" t="str">
        <f t="shared" si="30"/>
        <v/>
      </c>
      <c r="AU50" s="528"/>
      <c r="AV50" s="531"/>
      <c r="AW50" s="534"/>
      <c r="AX50" s="537"/>
      <c r="AY50" s="302"/>
      <c r="AZ50" s="185"/>
      <c r="BA50" s="183"/>
      <c r="BB50" s="183"/>
      <c r="BC50" s="184"/>
      <c r="BD50" s="184"/>
      <c r="BE50" s="184"/>
      <c r="BF50" s="185"/>
      <c r="BG50" s="494"/>
      <c r="BH50" s="190"/>
      <c r="BI50" s="186"/>
      <c r="BJ50" s="186"/>
      <c r="BK50" s="352"/>
      <c r="BL50" s="183"/>
      <c r="BM50" s="183"/>
      <c r="BN50" s="183"/>
      <c r="BO50" s="187"/>
      <c r="BP50" s="187"/>
      <c r="BQ50" s="349"/>
      <c r="BR50" s="416"/>
      <c r="BS50" s="417" t="str">
        <f>IF(AND('MAPA DE RIESGOS'!$AP50="Muy Alta",'MAPA DE RIESGOS'!$AR50="Leve"),CONCATENATE("R",'MAPA DE RIESGOS'!$H50,"C",'MAPA DE RIESGOS'!$AF50),"")</f>
        <v/>
      </c>
      <c r="BT50" s="417"/>
      <c r="BU50" s="418"/>
      <c r="BV50" s="188"/>
      <c r="BW50" s="188"/>
      <c r="BX50" s="188"/>
      <c r="BY50" s="188"/>
      <c r="BZ50" s="188"/>
      <c r="CA50" s="188"/>
      <c r="CB50" s="188"/>
      <c r="CC50" s="188"/>
      <c r="CD50" s="188"/>
      <c r="CE50" s="188"/>
      <c r="CF50" s="188"/>
      <c r="CG50" s="188"/>
      <c r="CH50" s="188"/>
      <c r="CI50" s="188"/>
      <c r="CJ50" s="188"/>
      <c r="CK50" s="188"/>
    </row>
    <row r="51" spans="1:89" ht="28.5" hidden="1" customHeight="1">
      <c r="A51" s="699"/>
      <c r="B51" s="585"/>
      <c r="C51" s="588"/>
      <c r="D51" s="588"/>
      <c r="E51" s="494"/>
      <c r="F51" s="494"/>
      <c r="G51" s="577"/>
      <c r="H51" s="343">
        <v>7</v>
      </c>
      <c r="I51" s="570"/>
      <c r="J51" s="495"/>
      <c r="K51" s="495"/>
      <c r="L51" s="495"/>
      <c r="M51" s="495"/>
      <c r="N51" s="495"/>
      <c r="O51" s="495"/>
      <c r="P51" s="563"/>
      <c r="Q51" s="554"/>
      <c r="R51" s="557"/>
      <c r="S51" s="557"/>
      <c r="T51" s="557"/>
      <c r="U51" s="557"/>
      <c r="V51" s="583"/>
      <c r="W51" s="567"/>
      <c r="X51" s="573"/>
      <c r="Y51" s="551"/>
      <c r="Z51" s="576"/>
      <c r="AA51" s="567"/>
      <c r="AB51" s="560"/>
      <c r="AC51" s="526"/>
      <c r="AD51" s="548"/>
      <c r="AE51" s="535"/>
      <c r="AF51" s="181">
        <v>6</v>
      </c>
      <c r="AG51" s="182"/>
      <c r="AH51" s="207" t="str">
        <f t="shared" si="52"/>
        <v/>
      </c>
      <c r="AI51" s="299"/>
      <c r="AJ51" s="299"/>
      <c r="AK51" s="208" t="str">
        <f t="shared" si="53"/>
        <v/>
      </c>
      <c r="AL51" s="300"/>
      <c r="AM51" s="300"/>
      <c r="AN51" s="301"/>
      <c r="AO51" s="209" t="str">
        <f>IF(ISBLANK(AD46),(IFERROR(IF(AND(AH49="Probabilidad",AH51="Probabilidad"),(AQ49-(+AQ49*AK51)),IF(AND(AH49="Impacto",AH51="Probabilidad"),(AQ48-(+AQ48*AK51)),IF(AH51="Impacto",AQ49,""))),""))," ")</f>
        <v/>
      </c>
      <c r="AP51" s="154" t="str">
        <f>IF(ISBLANK(AD46),(IFERROR(IF(AO51="","",IF(AO51&lt;=0.2,"Muy Baja",IF(AO51&lt;=0.4,"Baja",IF(AO51&lt;=0.6,"Media",IF(AO51&lt;=0.8,"Alta","Muy Alta"))))),"")), " ")</f>
        <v/>
      </c>
      <c r="AQ51" s="210" t="str">
        <f t="shared" si="28"/>
        <v/>
      </c>
      <c r="AR51" s="211" t="str">
        <f t="shared" si="29"/>
        <v/>
      </c>
      <c r="AS51" s="210" t="str">
        <f>IFERROR(IF(AND(AH50="Impacto",AH51="Impacto"),(AS49-(+AS50*AK51)),IF(AND(AH49="Probabilidad",AH51="Impacto"),(AS48-(+AS48*AK51)),IF(AH51="Probabilidad",AS49,""))),"")</f>
        <v/>
      </c>
      <c r="AT51" s="212" t="str">
        <f t="shared" si="30"/>
        <v/>
      </c>
      <c r="AU51" s="529"/>
      <c r="AV51" s="532"/>
      <c r="AW51" s="535"/>
      <c r="AX51" s="538"/>
      <c r="AY51" s="302"/>
      <c r="AZ51" s="185"/>
      <c r="BA51" s="183"/>
      <c r="BB51" s="183"/>
      <c r="BC51" s="184"/>
      <c r="BD51" s="184"/>
      <c r="BE51" s="184"/>
      <c r="BF51" s="185"/>
      <c r="BG51" s="495"/>
      <c r="BH51" s="190"/>
      <c r="BI51" s="186"/>
      <c r="BJ51" s="186"/>
      <c r="BK51" s="352"/>
      <c r="BL51" s="183"/>
      <c r="BM51" s="183"/>
      <c r="BN51" s="183"/>
      <c r="BO51" s="187"/>
      <c r="BP51" s="187"/>
      <c r="BQ51" s="349"/>
      <c r="BR51" s="416"/>
      <c r="BS51" s="417" t="str">
        <f>IF(AND('MAPA DE RIESGOS'!$AP51="Muy Alta",'MAPA DE RIESGOS'!$AR51="Leve"),CONCATENATE("R",'MAPA DE RIESGOS'!$H51,"C",'MAPA DE RIESGOS'!$AF51),"")</f>
        <v/>
      </c>
      <c r="BT51" s="417"/>
      <c r="BU51" s="418"/>
      <c r="BV51" s="188"/>
      <c r="BW51" s="188"/>
      <c r="BX51" s="188"/>
      <c r="BY51" s="188"/>
      <c r="BZ51" s="188"/>
      <c r="CA51" s="188"/>
      <c r="CB51" s="188"/>
      <c r="CC51" s="188"/>
      <c r="CD51" s="188"/>
      <c r="CE51" s="188"/>
      <c r="CF51" s="188"/>
      <c r="CG51" s="188"/>
      <c r="CH51" s="188"/>
      <c r="CI51" s="188"/>
      <c r="CJ51" s="188"/>
      <c r="CK51" s="188"/>
    </row>
    <row r="52" spans="1:89" ht="111" hidden="1" customHeight="1">
      <c r="A52" s="699"/>
      <c r="B52" s="585"/>
      <c r="C52" s="588"/>
      <c r="D52" s="588" t="str">
        <f>IFERROR((VLOOKUP($B52,'Listados Datos'!$D$3:$F$18,3,FALSE))," ")</f>
        <v xml:space="preserve"> </v>
      </c>
      <c r="E52" s="494"/>
      <c r="F52" s="494"/>
      <c r="G52" s="577">
        <v>8</v>
      </c>
      <c r="H52" s="343">
        <v>8</v>
      </c>
      <c r="I52" s="568" t="s">
        <v>281</v>
      </c>
      <c r="J52" s="513" t="s">
        <v>210</v>
      </c>
      <c r="K52" s="513" t="s">
        <v>281</v>
      </c>
      <c r="L52" s="513" t="s">
        <v>281</v>
      </c>
      <c r="M52" s="513" t="str">
        <f t="shared" ref="M52" si="70">+CONCATENATE("Posibilidad de afectación ", J52, " por ", K52," debido a ", L52)</f>
        <v>Posibilidad de afectación Reputacional por No aplicar los criterios de calidez, amabilidad, oportunidad, efectividad, rapidez y confiabilidad a través de los canales de atención. debido a No aplicar los criterios de calidez, amabilidad, oportunidad, efectividad, rapidez y confiabilidad a través de los canales de atención.</v>
      </c>
      <c r="N52" s="513" t="s">
        <v>189</v>
      </c>
      <c r="O52" s="513" t="s">
        <v>190</v>
      </c>
      <c r="P52" s="561">
        <v>228</v>
      </c>
      <c r="Q52" s="552"/>
      <c r="R52" s="555"/>
      <c r="S52" s="555"/>
      <c r="T52" s="555"/>
      <c r="U52" s="555"/>
      <c r="V52" s="581" t="str">
        <f t="shared" ref="V52" si="71">IF(ISBLANK(AC52),(IF(P52&lt;=0,"",IF(P52&lt;=2,"Muy Baja",IF(P52&lt;=24,"Baja",IF(P52&lt;=500,"Media",IF(P52&lt;=5000,"Alta","Muy Alta"))))))," ")</f>
        <v>Media</v>
      </c>
      <c r="W52" s="565">
        <f t="shared" ref="W52" si="72">IF(ISBLANK(AC52),(IF(V52="","",IF(V52="Muy Baja",20%,IF(V52="Baja",40%,IF(V52="Media",60%,IF(V52="Alta",80%,IF(V52="Muy Alta",100%,0)))))))," ")</f>
        <v>0.6</v>
      </c>
      <c r="X52" s="571" t="s">
        <v>191</v>
      </c>
      <c r="Y52" s="549" t="str">
        <f>IF(X52&gt;0,IF(NOT(ISERROR(MATCH(X52,'Listados Datos'!$N$3:$N$4,0))),'Listados Datos'!$N$6&amp;"Por favor no seleccionar este criterios de impacto (Afectación Económica o presupuestal y/o Pérdida Reputacional)",'Listados Datos'!$N$7),"")</f>
        <v>✔</v>
      </c>
      <c r="Z52" s="574" t="str">
        <f>IF(OR(X52='Listados Datos'!$R$3,X52='Listados Datos'!$S$3),"Leve",IF(OR(X52='Listados Datos'!$R$4,X52='Listados Datos'!$S$4),"Menor",IF(OR(X52='Listados Datos'!$R$5,X52='Listados Datos'!$S$5),"Moderado",IF(OR(X52='Listados Datos'!$R$6,X52='Listados Datos'!$S$6),"Mayor",IF(OR(X52='Listados Datos'!$R$7,X52='Listados Datos'!$S$7),"Catastrófico","")))))</f>
        <v/>
      </c>
      <c r="AA52" s="565" t="str">
        <f>IF(Z52="","",IF(Z52="Leve",20%,IF(Z52="Menor",40%,IF(Z52="Moderado",60%,IF(Z52="Mayor",80%,IF(Z52="Catastrófico",100%,0))))))</f>
        <v/>
      </c>
      <c r="AB52" s="558" t="str">
        <f>IF(OR(AND(V52="Muy Baja",Z52="Leve"),AND(V52="Muy Baja",Z52="Menor"),AND(V52="Baja",Z52="Leve")),"Bajo",IF(OR(AND(V52="Muy baja",Z52="Moderado"),AND(V52="Baja",Z52="Menor"),AND(V52="Baja",Z52="Moderado"),AND(V52="Media",Z52="Leve"),AND(V52="Media",Z52="Menor"),AND(V52="Media",Z52="Moderado"),AND(V52="Alta",Z52="Leve"),AND(V52="Alta",Z52="Menor")),"Moderado",IF(OR(AND(V52="Muy Baja",Z52="Mayor"),AND(V52="Baja",Z52="Mayor"),AND(V52="Media",Z52="Mayor"),AND(V52="Alta",Z52="Moderado"),AND(V52="Alta",Z52="Mayor"),AND(V52="Muy Alta",Z52="Leve"),AND(V52="Muy Alta",Z52="Menor"),AND(V52="Muy Alta",Z52="Moderado"),AND(V52="Muy Alta",Z52="Mayor")),"Alto",IF(OR(AND(V52="Muy Baja",Z52="Catastrófico"),AND(V52="Baja",Z52="Catastrófico"),AND(V52="Media",Z52="Catastrófico"),AND(V52="Alta",Z52="Catastrófico"),AND(V52="Muy Alta",Z52="Catastrófico")),"Extremo",""))))</f>
        <v/>
      </c>
      <c r="AC52" s="524"/>
      <c r="AD52" s="546"/>
      <c r="AE52" s="533" t="str">
        <f t="shared" ref="AE52" si="73">IF(AND(AC52="Rara Vez",AD52="Insignificante"),("BAJA"),IF(AND(AC52="Rara Vez",AD52="Menor"),("BAJA"),IF(AND(AC52="Rara Vez",AD52="Moderado"),("MODERADA"),IF(AND(AC52="Rara Vez",AD52="Mayor"),("ALTA"),IF(AND(AC52="Improbable",AD52="Insignificante"),("BAJA"),IF(AND(AC52="Improbable",AD52="Menor"),("BAJA"),IF(AND(AC52="Improbable",AD52="Moderado"),("MODERADA"),IF(AND(AC52="Improbable",AD52="Mayor"),("ALTA"),IF(AND(AC52="Posible",AD52="Insignificante"),("BAJA"),IF(AND(AC52="Posible",AD52="Menor"),("MODERADA"),IF(AND(AC52="Posible",AD52="Moderado"),("ALTA"),IF(AND(AC52="Posible",AD52="Mayor"),("EXTREMA"),IF(AND(AC52="Probable",AD52="Insignificante"),("MODERADA"),IF(AND(AC52="Probable",AD52="Menor"),("ALTA"),IF(AND(AC52="Probable",AD52="Moderado"),("ALTA"),IF(AND(AC52="Probable",AD52="Mayor"),("EXTREMA"),IF(AND(AC52="Casi Seguro",AD52="Insignificante"),("ALTA"),IF(AND(AC52="Casi Seguro",AD52="Menor"),("ALTA"),IF(AND(AC52="Casi Seguro",AD52="Moderado"),("EXTREMA"),IF(AND(AC52="Casi Seguro",AD52="Mayor"),("EXTREMA"),IF(AD52="Catastrófico","EXTREMA","VALORAR")))))))))))))))))))))</f>
        <v>VALORAR</v>
      </c>
      <c r="AF52" s="181">
        <v>1</v>
      </c>
      <c r="AG52" s="182" t="s">
        <v>282</v>
      </c>
      <c r="AH52" s="207" t="str">
        <f t="shared" si="52"/>
        <v>Probabilidad</v>
      </c>
      <c r="AI52" s="299" t="s">
        <v>193</v>
      </c>
      <c r="AJ52" s="299" t="s">
        <v>194</v>
      </c>
      <c r="AK52" s="208" t="str">
        <f t="shared" si="53"/>
        <v>40%</v>
      </c>
      <c r="AL52" s="300" t="s">
        <v>195</v>
      </c>
      <c r="AM52" s="300" t="s">
        <v>196</v>
      </c>
      <c r="AN52" s="301" t="s">
        <v>197</v>
      </c>
      <c r="AO52" s="209">
        <f>IF(ISBLANK(AD52),(IFERROR(IF(AH52="Probabilidad",(W52-(+W52*AK52)),IF(AH52="Impacto",W52,"")),""))," ")</f>
        <v>0.36</v>
      </c>
      <c r="AP52" s="154" t="str">
        <f>IF(ISBLANK(AD52), (IFERROR(IF(AO52="","",IF(AO52&lt;=0.2,"Muy Baja",IF(AO52&lt;=0.4,"Baja",IF(AO52&lt;=0.6,"Media",IF(AO52&lt;=0.8,"Alta","Muy Alta"))))),""))," ")</f>
        <v>Baja</v>
      </c>
      <c r="AQ52" s="210">
        <f t="shared" si="28"/>
        <v>0.36</v>
      </c>
      <c r="AR52" s="211" t="str">
        <f t="shared" si="29"/>
        <v/>
      </c>
      <c r="AS52" s="210" t="str">
        <f>IFERROR(IF(AH52="Impacto",(AA52-(+AA52*AK52)),IF(AH52="Probabilidad",AA52,"")),"")</f>
        <v/>
      </c>
      <c r="AT52" s="212" t="str">
        <f t="shared" si="30"/>
        <v/>
      </c>
      <c r="AU52" s="527"/>
      <c r="AV52" s="530" t="str">
        <f>IF(ISBLANK(AD52), " ", AD52)</f>
        <v xml:space="preserve"> </v>
      </c>
      <c r="AW52" s="533" t="str">
        <f t="shared" ref="AW52" si="74">IF(AND(AU52="Rara Vez",AV52="Insignificante"),("BAJA"),IF(AND(AU52="Rara Vez",AV52="Menor"),("BAJA"),IF(AND(AU52="Rara Vez",AV52="Moderado"),("MODERADA"),IF(AND(AU52="Rara Vez",AV52="Mayor"),("ALTA"),IF(AND(AU52="Improbable",AV52="Insignificante"),("BAJA"),IF(AND(AU52="Improbable",AV52="Menor"),("BAJA"),IF(AND(AU52="Improbable",AV52="Moderado"),("MODERADA"),IF(AND(AU52="Improbable",AV52="Mayor"),("ALTA"),IF(AND(AU52="Posible",AV52="Insignificante"),("BAJA"),IF(AND(AU52="Posible",AV52="Menor"),("MODERADA"),IF(AND(AU52="Posible",AV52="Moderado"),("ALTA"),IF(AND(AU52="Posible",AV52="Mayor"),("EXTREMA"),IF(AND(AU52="Probable",AV52="Insignificante"),("MODERADA"),IF(AND(AU52="Probable",AV52="Menor"),("ALTA"),IF(AND(AU52="Probable",AV52="Moderado"),("ALTA"),IF(AND(AU52="Probable",AV52="Mayor"),("EXTREMA"),IF(AND(AU52="Casi Seguro",AV52="Insignificante"),("ALTA"),IF(AND(AU52="Casi Seguro",AV52="Menor"),("ALTA"),IF(AND(AU52="Casi Seguro",AV52="Moderado"),("EXTREMA"),IF(AND(AU52="Casi Seguro",AV52="Mayor"),("EXTREMA"),IF(AV52="Catastrófico","EXTREMA","VALORAR")))))))))))))))))))))</f>
        <v>VALORAR</v>
      </c>
      <c r="AX52" s="536" t="s">
        <v>198</v>
      </c>
      <c r="AY52" s="302" t="s">
        <v>283</v>
      </c>
      <c r="AZ52" s="185" t="s">
        <v>284</v>
      </c>
      <c r="BA52" s="183" t="s">
        <v>258</v>
      </c>
      <c r="BB52" s="183" t="s">
        <v>265</v>
      </c>
      <c r="BC52" s="184">
        <v>44562</v>
      </c>
      <c r="BD52" s="184">
        <v>44926</v>
      </c>
      <c r="BE52" s="185" t="s">
        <v>285</v>
      </c>
      <c r="BF52" s="185" t="s">
        <v>286</v>
      </c>
      <c r="BG52" s="513" t="s">
        <v>287</v>
      </c>
      <c r="BH52" s="190" t="s">
        <v>205</v>
      </c>
      <c r="BI52" s="377" t="s">
        <v>288</v>
      </c>
      <c r="BJ52" s="353">
        <v>1</v>
      </c>
      <c r="BK52" s="352">
        <v>44680</v>
      </c>
      <c r="BL52" s="374" t="s">
        <v>289</v>
      </c>
      <c r="BM52" s="259" t="s">
        <v>271</v>
      </c>
      <c r="BN52" s="183" t="s">
        <v>207</v>
      </c>
      <c r="BO52" s="187" t="s">
        <v>208</v>
      </c>
      <c r="BP52" s="183" t="s">
        <v>272</v>
      </c>
      <c r="BQ52" s="401" t="s">
        <v>272</v>
      </c>
      <c r="BR52" s="416"/>
      <c r="BS52" s="417" t="str">
        <f>IF(AND('MAPA DE RIESGOS'!$AP52="Muy Alta",'MAPA DE RIESGOS'!$AR52="Leve"),CONCATENATE("R",'MAPA DE RIESGOS'!$H52,"C",'MAPA DE RIESGOS'!$AF52),"")</f>
        <v/>
      </c>
      <c r="BT52" s="417"/>
      <c r="BU52" s="418"/>
      <c r="BV52" s="188"/>
      <c r="BW52" s="188"/>
      <c r="BX52" s="188"/>
      <c r="BY52" s="188"/>
      <c r="BZ52" s="188"/>
      <c r="CA52" s="188"/>
      <c r="CB52" s="188"/>
      <c r="CC52" s="188"/>
      <c r="CD52" s="188"/>
      <c r="CE52" s="188"/>
      <c r="CF52" s="188"/>
      <c r="CG52" s="188"/>
      <c r="CH52" s="188"/>
      <c r="CI52" s="188"/>
      <c r="CJ52" s="188"/>
      <c r="CK52" s="188"/>
    </row>
    <row r="53" spans="1:89" ht="28.5" hidden="1" customHeight="1">
      <c r="A53" s="699"/>
      <c r="B53" s="585"/>
      <c r="C53" s="588"/>
      <c r="D53" s="588"/>
      <c r="E53" s="494"/>
      <c r="F53" s="494"/>
      <c r="G53" s="577"/>
      <c r="H53" s="343">
        <v>8</v>
      </c>
      <c r="I53" s="569"/>
      <c r="J53" s="494"/>
      <c r="K53" s="494"/>
      <c r="L53" s="494"/>
      <c r="M53" s="494"/>
      <c r="N53" s="494"/>
      <c r="O53" s="494"/>
      <c r="P53" s="562"/>
      <c r="Q53" s="553"/>
      <c r="R53" s="556"/>
      <c r="S53" s="556"/>
      <c r="T53" s="556"/>
      <c r="U53" s="556"/>
      <c r="V53" s="582"/>
      <c r="W53" s="566"/>
      <c r="X53" s="572"/>
      <c r="Y53" s="550"/>
      <c r="Z53" s="575"/>
      <c r="AA53" s="566"/>
      <c r="AB53" s="559"/>
      <c r="AC53" s="525"/>
      <c r="AD53" s="547"/>
      <c r="AE53" s="534"/>
      <c r="AF53" s="181">
        <v>2</v>
      </c>
      <c r="AG53" s="182"/>
      <c r="AH53" s="207" t="str">
        <f t="shared" si="52"/>
        <v/>
      </c>
      <c r="AI53" s="299"/>
      <c r="AJ53" s="299"/>
      <c r="AK53" s="208" t="str">
        <f t="shared" si="53"/>
        <v/>
      </c>
      <c r="AL53" s="300"/>
      <c r="AM53" s="300"/>
      <c r="AN53" s="301"/>
      <c r="AO53" s="209" t="str">
        <f>IF(ISBLANK(AD52),(IFERROR(IF(AND(AH52="Probabilidad",AH53="Probabilidad"),(AQ52-(+AQ52*AK53)),IF(AH53="Probabilidad",(W52-(+W52*AK53)),IF(AH53="Impacto",AQ52,""))),""))," ")</f>
        <v/>
      </c>
      <c r="AP53" s="154" t="str">
        <f>IF(ISBLANK(AD52),(IFERROR(IF(AO53="","",IF(AO53&lt;=0.2,"Muy Baja",IF(AO53&lt;=0.4,"Baja",IF(AO53&lt;=0.6,"Media",IF(AO53&lt;=0.8,"Alta","Muy Alta"))))),""))," ")</f>
        <v/>
      </c>
      <c r="AQ53" s="210" t="str">
        <f t="shared" si="28"/>
        <v/>
      </c>
      <c r="AR53" s="211" t="str">
        <f t="shared" si="29"/>
        <v/>
      </c>
      <c r="AS53" s="210" t="str">
        <f>IFERROR(IF(AND(AH52="Impacto",AH53="Impacto"),(AS52-(+AS52*AK53)),IF(AH53="Impacto",(AA52-(+AA52*AK53)),IF(AH53="Probabilidad",AS52,""))),"")</f>
        <v/>
      </c>
      <c r="AT53" s="212" t="str">
        <f t="shared" si="30"/>
        <v/>
      </c>
      <c r="AU53" s="528"/>
      <c r="AV53" s="531"/>
      <c r="AW53" s="534"/>
      <c r="AX53" s="537"/>
      <c r="AY53" s="302"/>
      <c r="AZ53" s="185"/>
      <c r="BA53" s="183"/>
      <c r="BB53" s="183"/>
      <c r="BC53" s="184"/>
      <c r="BD53" s="184"/>
      <c r="BE53" s="184"/>
      <c r="BF53" s="184"/>
      <c r="BG53" s="494"/>
      <c r="BH53" s="190"/>
      <c r="BI53" s="186"/>
      <c r="BJ53" s="186"/>
      <c r="BK53" s="352"/>
      <c r="BL53" s="183"/>
      <c r="BM53" s="183"/>
      <c r="BN53" s="183"/>
      <c r="BO53" s="187"/>
      <c r="BP53" s="187"/>
      <c r="BQ53" s="349"/>
      <c r="BR53" s="416"/>
      <c r="BS53" s="417" t="str">
        <f>IF(AND('MAPA DE RIESGOS'!$AP53="Muy Alta",'MAPA DE RIESGOS'!$AR53="Leve"),CONCATENATE("R",'MAPA DE RIESGOS'!$H53,"C",'MAPA DE RIESGOS'!$AF53),"")</f>
        <v/>
      </c>
      <c r="BT53" s="417"/>
      <c r="BU53" s="418"/>
      <c r="BV53" s="188"/>
      <c r="BW53" s="188"/>
      <c r="BX53" s="188"/>
      <c r="BY53" s="188"/>
      <c r="BZ53" s="188"/>
      <c r="CA53" s="188"/>
      <c r="CB53" s="188"/>
      <c r="CC53" s="188"/>
      <c r="CD53" s="188"/>
      <c r="CE53" s="188"/>
      <c r="CF53" s="188"/>
      <c r="CG53" s="188"/>
      <c r="CH53" s="188"/>
      <c r="CI53" s="188"/>
      <c r="CJ53" s="188"/>
      <c r="CK53" s="188"/>
    </row>
    <row r="54" spans="1:89" ht="28.5" hidden="1" customHeight="1">
      <c r="A54" s="699"/>
      <c r="B54" s="585"/>
      <c r="C54" s="588"/>
      <c r="D54" s="588"/>
      <c r="E54" s="494"/>
      <c r="F54" s="494"/>
      <c r="G54" s="577"/>
      <c r="H54" s="343">
        <v>8</v>
      </c>
      <c r="I54" s="569"/>
      <c r="J54" s="494"/>
      <c r="K54" s="494"/>
      <c r="L54" s="494"/>
      <c r="M54" s="494"/>
      <c r="N54" s="494"/>
      <c r="O54" s="494"/>
      <c r="P54" s="562"/>
      <c r="Q54" s="553"/>
      <c r="R54" s="556"/>
      <c r="S54" s="556"/>
      <c r="T54" s="556"/>
      <c r="U54" s="556"/>
      <c r="V54" s="582"/>
      <c r="W54" s="566"/>
      <c r="X54" s="572"/>
      <c r="Y54" s="550"/>
      <c r="Z54" s="575"/>
      <c r="AA54" s="566"/>
      <c r="AB54" s="559"/>
      <c r="AC54" s="525"/>
      <c r="AD54" s="547"/>
      <c r="AE54" s="534"/>
      <c r="AF54" s="181">
        <v>3</v>
      </c>
      <c r="AG54" s="182"/>
      <c r="AH54" s="207" t="str">
        <f t="shared" si="52"/>
        <v/>
      </c>
      <c r="AI54" s="299"/>
      <c r="AJ54" s="299"/>
      <c r="AK54" s="208" t="str">
        <f t="shared" si="53"/>
        <v/>
      </c>
      <c r="AL54" s="300"/>
      <c r="AM54" s="300"/>
      <c r="AN54" s="301"/>
      <c r="AO54" s="209" t="str">
        <f>IF(ISBLANK(AD52),(IFERROR(IF(AND(AH53="Probabilidad",AH54="Probabilidad"),(AQ53-(+AQ53*AK54)),IF(AND(AH53="Impacto",AH54="Probabilidad"),(AQ52-(+AQ52*AK54)),IF(AH54="Impacto",AQ53,""))),""))," ")</f>
        <v/>
      </c>
      <c r="AP54" s="154" t="str">
        <f>IF(ISBLANK(AD52),(IFERROR(IF(AO54="","",IF(AO54&lt;=0.2,"Muy Baja",IF(AO54&lt;=0.4,"Baja",IF(AO54&lt;=0.6,"Media",IF(AO54&lt;=0.8,"Alta","Muy Alta"))))),""))," ")</f>
        <v/>
      </c>
      <c r="AQ54" s="210" t="str">
        <f t="shared" si="28"/>
        <v/>
      </c>
      <c r="AR54" s="211" t="str">
        <f t="shared" si="29"/>
        <v/>
      </c>
      <c r="AS54" s="210" t="str">
        <f>IFERROR(IF(AND(AH53="Impacto",AH54="Impacto"),(AS53-(+AS53*AK54)),IF(AND(AH53="Probabilidad",AH54="Impacto"),(AS52-(+AS52*AK54)),IF(AH54="Probabilidad",AS53,""))),"")</f>
        <v/>
      </c>
      <c r="AT54" s="212" t="str">
        <f t="shared" si="30"/>
        <v/>
      </c>
      <c r="AU54" s="528"/>
      <c r="AV54" s="531"/>
      <c r="AW54" s="534"/>
      <c r="AX54" s="537"/>
      <c r="AY54" s="302"/>
      <c r="AZ54" s="185"/>
      <c r="BA54" s="183"/>
      <c r="BB54" s="183"/>
      <c r="BC54" s="184"/>
      <c r="BD54" s="184"/>
      <c r="BE54" s="184"/>
      <c r="BF54" s="185"/>
      <c r="BG54" s="494"/>
      <c r="BH54" s="190"/>
      <c r="BI54" s="186"/>
      <c r="BJ54" s="186"/>
      <c r="BK54" s="352"/>
      <c r="BL54" s="183"/>
      <c r="BM54" s="183"/>
      <c r="BN54" s="183"/>
      <c r="BO54" s="187"/>
      <c r="BP54" s="187"/>
      <c r="BQ54" s="349"/>
      <c r="BR54" s="416"/>
      <c r="BS54" s="417" t="str">
        <f>IF(AND('MAPA DE RIESGOS'!$AP54="Muy Alta",'MAPA DE RIESGOS'!$AR54="Leve"),CONCATENATE("R",'MAPA DE RIESGOS'!$H54,"C",'MAPA DE RIESGOS'!$AF54),"")</f>
        <v/>
      </c>
      <c r="BT54" s="417"/>
      <c r="BU54" s="418"/>
      <c r="BV54" s="188"/>
      <c r="BW54" s="188"/>
      <c r="BX54" s="188"/>
      <c r="BY54" s="188"/>
      <c r="BZ54" s="188"/>
      <c r="CA54" s="188"/>
      <c r="CB54" s="188"/>
      <c r="CC54" s="188"/>
      <c r="CD54" s="188"/>
      <c r="CE54" s="188"/>
      <c r="CF54" s="188"/>
      <c r="CG54" s="188"/>
      <c r="CH54" s="188"/>
      <c r="CI54" s="188"/>
      <c r="CJ54" s="188"/>
      <c r="CK54" s="188"/>
    </row>
    <row r="55" spans="1:89" ht="28.5" hidden="1" customHeight="1">
      <c r="A55" s="699"/>
      <c r="B55" s="585"/>
      <c r="C55" s="588"/>
      <c r="D55" s="588"/>
      <c r="E55" s="494"/>
      <c r="F55" s="494"/>
      <c r="G55" s="577"/>
      <c r="H55" s="343">
        <v>8</v>
      </c>
      <c r="I55" s="569"/>
      <c r="J55" s="494"/>
      <c r="K55" s="494"/>
      <c r="L55" s="494"/>
      <c r="M55" s="494"/>
      <c r="N55" s="494"/>
      <c r="O55" s="494"/>
      <c r="P55" s="562"/>
      <c r="Q55" s="553"/>
      <c r="R55" s="556"/>
      <c r="S55" s="556"/>
      <c r="T55" s="556"/>
      <c r="U55" s="556"/>
      <c r="V55" s="582"/>
      <c r="W55" s="566"/>
      <c r="X55" s="572"/>
      <c r="Y55" s="550"/>
      <c r="Z55" s="575"/>
      <c r="AA55" s="566"/>
      <c r="AB55" s="559"/>
      <c r="AC55" s="525"/>
      <c r="AD55" s="547"/>
      <c r="AE55" s="534"/>
      <c r="AF55" s="181">
        <v>4</v>
      </c>
      <c r="AG55" s="182"/>
      <c r="AH55" s="207" t="str">
        <f t="shared" si="52"/>
        <v/>
      </c>
      <c r="AI55" s="299"/>
      <c r="AJ55" s="299"/>
      <c r="AK55" s="208" t="str">
        <f t="shared" si="53"/>
        <v/>
      </c>
      <c r="AL55" s="300"/>
      <c r="AM55" s="300"/>
      <c r="AN55" s="301"/>
      <c r="AO55" s="209" t="str">
        <f>IF(ISBLANK(AD52),(IFERROR(IF(AND(AH54="Probabilidad",AH55="Probabilidad"),(AQ54-(+AQ54*AK55)),IF(AND(AH54="Impacto",AH55="Probabilidad"),(AQ53-(+AQ53*AK55)),IF(AH55="Impacto",AQ54,""))),""))," ")</f>
        <v/>
      </c>
      <c r="AP55" s="154" t="str">
        <f>IF(ISBLANK(AD52),(IFERROR(IF(AO55="","",IF(AO55&lt;=0.2,"Muy Baja",IF(AO55&lt;=0.4,"Baja",IF(AO55&lt;=0.6,"Media",IF(AO55&lt;=0.8,"Alta","Muy Alta"))))),""))," ")</f>
        <v/>
      </c>
      <c r="AQ55" s="210" t="str">
        <f t="shared" si="28"/>
        <v/>
      </c>
      <c r="AR55" s="211" t="str">
        <f t="shared" si="29"/>
        <v/>
      </c>
      <c r="AS55" s="210" t="str">
        <f>IFERROR(IF(AND(AH54="Impacto",AH55="Impacto"),(AS54-(+AS54*AK55)),IF(AND(AH54="Probabilidad",AH55="Impacto"),(AS53-(+AS53*AK55)),IF(AH55="Probabilidad",AS54,""))),"")</f>
        <v/>
      </c>
      <c r="AT55" s="212" t="str">
        <f t="shared" si="30"/>
        <v/>
      </c>
      <c r="AU55" s="528"/>
      <c r="AV55" s="531"/>
      <c r="AW55" s="534"/>
      <c r="AX55" s="537"/>
      <c r="AY55" s="302"/>
      <c r="AZ55" s="185"/>
      <c r="BA55" s="183"/>
      <c r="BB55" s="183"/>
      <c r="BC55" s="184"/>
      <c r="BD55" s="184"/>
      <c r="BE55" s="184"/>
      <c r="BF55" s="185"/>
      <c r="BG55" s="494"/>
      <c r="BH55" s="190"/>
      <c r="BI55" s="186"/>
      <c r="BJ55" s="186"/>
      <c r="BK55" s="352"/>
      <c r="BL55" s="183"/>
      <c r="BM55" s="183"/>
      <c r="BN55" s="183"/>
      <c r="BO55" s="187"/>
      <c r="BP55" s="187"/>
      <c r="BQ55" s="349"/>
      <c r="BR55" s="416"/>
      <c r="BS55" s="417" t="str">
        <f>IF(AND('MAPA DE RIESGOS'!$AP55="Muy Alta",'MAPA DE RIESGOS'!$AR55="Leve"),CONCATENATE("R",'MAPA DE RIESGOS'!$H55,"C",'MAPA DE RIESGOS'!$AF55),"")</f>
        <v/>
      </c>
      <c r="BT55" s="417"/>
      <c r="BU55" s="418"/>
      <c r="BV55" s="188"/>
      <c r="BW55" s="188"/>
      <c r="BX55" s="188"/>
      <c r="BY55" s="188"/>
      <c r="BZ55" s="188"/>
      <c r="CA55" s="188"/>
      <c r="CB55" s="188"/>
      <c r="CC55" s="188"/>
      <c r="CD55" s="188"/>
      <c r="CE55" s="188"/>
      <c r="CF55" s="188"/>
      <c r="CG55" s="188"/>
      <c r="CH55" s="188"/>
      <c r="CI55" s="188"/>
      <c r="CJ55" s="188"/>
      <c r="CK55" s="188"/>
    </row>
    <row r="56" spans="1:89" ht="28.5" hidden="1" customHeight="1">
      <c r="A56" s="699"/>
      <c r="B56" s="585"/>
      <c r="C56" s="588"/>
      <c r="D56" s="588"/>
      <c r="E56" s="494"/>
      <c r="F56" s="494"/>
      <c r="G56" s="577"/>
      <c r="H56" s="343">
        <v>8</v>
      </c>
      <c r="I56" s="569"/>
      <c r="J56" s="494"/>
      <c r="K56" s="494"/>
      <c r="L56" s="494"/>
      <c r="M56" s="494"/>
      <c r="N56" s="494"/>
      <c r="O56" s="494"/>
      <c r="P56" s="562"/>
      <c r="Q56" s="553"/>
      <c r="R56" s="556"/>
      <c r="S56" s="556"/>
      <c r="T56" s="556"/>
      <c r="U56" s="556"/>
      <c r="V56" s="582"/>
      <c r="W56" s="566"/>
      <c r="X56" s="572"/>
      <c r="Y56" s="550"/>
      <c r="Z56" s="575"/>
      <c r="AA56" s="566"/>
      <c r="AB56" s="559"/>
      <c r="AC56" s="525"/>
      <c r="AD56" s="547"/>
      <c r="AE56" s="534"/>
      <c r="AF56" s="181">
        <v>5</v>
      </c>
      <c r="AG56" s="182"/>
      <c r="AH56" s="207" t="str">
        <f t="shared" ref="AH56" si="75">IF(OR(AI56="Preventivo",AI56="Detectivo"),"Probabilidad",IF(AI56="Correctivo","Impacto",""))</f>
        <v/>
      </c>
      <c r="AI56" s="299"/>
      <c r="AJ56" s="299"/>
      <c r="AK56" s="208" t="str">
        <f t="shared" ref="AK56" si="76">IF(AND(AI56="Preventivo",AJ56="Automático"),"50%",IF(AND(AI56="Preventivo",AJ56="Manual"),"40%",IF(AND(AI56="Detectivo",AJ56="Automático"),"40%",IF(AND(AI56="Detectivo",AJ56="Manual"),"30%",IF(AND(AI56="Correctivo",AJ56="Automático"),"35%",IF(AND(AI56="Correctivo",AJ56="Manual"),"25%",""))))))</f>
        <v/>
      </c>
      <c r="AL56" s="300"/>
      <c r="AM56" s="300"/>
      <c r="AN56" s="301"/>
      <c r="AO56" s="209" t="str">
        <f>IF(ISBLANK(AD52),(IFERROR(IF(AND(AH55="Probabilidad",AH56="Probabilidad"),(AQ55-(+AQ55*AK56)),IF(AND(AH55="Impacto",AH56="Probabilidad"),(AQ54-(+AQ54*AK56)),IF(AH56="Impacto",AQ55,""))),""))," ")</f>
        <v/>
      </c>
      <c r="AP56" s="154" t="str">
        <f>IF(ISBLANK(AD52),(IFERROR(IF(AO56="","",IF(AO56&lt;=0.2,"Muy Baja",IF(AO56&lt;=0.4,"Baja",IF(AO56&lt;=0.6,"Media",IF(AO56&lt;=0.8,"Alta","Muy Alta"))))),""))," ")</f>
        <v/>
      </c>
      <c r="AQ56" s="210" t="str">
        <f t="shared" si="28"/>
        <v/>
      </c>
      <c r="AR56" s="211" t="str">
        <f t="shared" si="29"/>
        <v/>
      </c>
      <c r="AS56" s="210" t="str">
        <f>IFERROR(IF(AND(AH55="Impacto",AH56="Impacto"),(AS55-(+AS55*AK56)),IF(AND(AH55="Probabilidad",AH56="Impacto"),(AS54-(+AS54*AK56)),IF(AH56="Probabilidad",AS55,""))),"")</f>
        <v/>
      </c>
      <c r="AT56" s="212" t="str">
        <f t="shared" si="30"/>
        <v/>
      </c>
      <c r="AU56" s="528"/>
      <c r="AV56" s="531"/>
      <c r="AW56" s="534"/>
      <c r="AX56" s="537"/>
      <c r="AY56" s="302"/>
      <c r="AZ56" s="185"/>
      <c r="BA56" s="183"/>
      <c r="BB56" s="183"/>
      <c r="BC56" s="184"/>
      <c r="BD56" s="184"/>
      <c r="BE56" s="184"/>
      <c r="BF56" s="185"/>
      <c r="BG56" s="494"/>
      <c r="BH56" s="190"/>
      <c r="BI56" s="186"/>
      <c r="BJ56" s="186"/>
      <c r="BK56" s="352"/>
      <c r="BL56" s="183"/>
      <c r="BM56" s="183"/>
      <c r="BN56" s="183"/>
      <c r="BO56" s="187"/>
      <c r="BP56" s="187"/>
      <c r="BQ56" s="349"/>
      <c r="BR56" s="416"/>
      <c r="BS56" s="417" t="str">
        <f>IF(AND('MAPA DE RIESGOS'!$AP56="Muy Alta",'MAPA DE RIESGOS'!$AR56="Leve"),CONCATENATE("R",'MAPA DE RIESGOS'!$H56,"C",'MAPA DE RIESGOS'!$AF56),"")</f>
        <v/>
      </c>
      <c r="BT56" s="417"/>
      <c r="BU56" s="418"/>
      <c r="BV56" s="188"/>
      <c r="BW56" s="188"/>
      <c r="BX56" s="188"/>
      <c r="BY56" s="188"/>
      <c r="BZ56" s="188"/>
      <c r="CA56" s="188"/>
      <c r="CB56" s="188"/>
      <c r="CC56" s="188"/>
      <c r="CD56" s="188"/>
      <c r="CE56" s="188"/>
      <c r="CF56" s="188"/>
      <c r="CG56" s="188"/>
      <c r="CH56" s="188"/>
      <c r="CI56" s="188"/>
      <c r="CJ56" s="188"/>
      <c r="CK56" s="188"/>
    </row>
    <row r="57" spans="1:89" ht="28.5" hidden="1" customHeight="1">
      <c r="A57" s="699"/>
      <c r="B57" s="585"/>
      <c r="C57" s="588"/>
      <c r="D57" s="588"/>
      <c r="E57" s="494"/>
      <c r="F57" s="494"/>
      <c r="G57" s="577"/>
      <c r="H57" s="343">
        <v>8</v>
      </c>
      <c r="I57" s="570"/>
      <c r="J57" s="495"/>
      <c r="K57" s="495"/>
      <c r="L57" s="495"/>
      <c r="M57" s="495"/>
      <c r="N57" s="495"/>
      <c r="O57" s="495"/>
      <c r="P57" s="563"/>
      <c r="Q57" s="554"/>
      <c r="R57" s="557"/>
      <c r="S57" s="557"/>
      <c r="T57" s="557"/>
      <c r="U57" s="557"/>
      <c r="V57" s="583"/>
      <c r="W57" s="567"/>
      <c r="X57" s="573"/>
      <c r="Y57" s="551"/>
      <c r="Z57" s="576"/>
      <c r="AA57" s="567"/>
      <c r="AB57" s="560"/>
      <c r="AC57" s="526"/>
      <c r="AD57" s="548"/>
      <c r="AE57" s="535"/>
      <c r="AF57" s="181">
        <v>6</v>
      </c>
      <c r="AG57" s="182"/>
      <c r="AH57" s="207" t="str">
        <f t="shared" si="52"/>
        <v/>
      </c>
      <c r="AI57" s="299"/>
      <c r="AJ57" s="299"/>
      <c r="AK57" s="208" t="str">
        <f t="shared" si="53"/>
        <v/>
      </c>
      <c r="AL57" s="300"/>
      <c r="AM57" s="300"/>
      <c r="AN57" s="301"/>
      <c r="AO57" s="209" t="str">
        <f>IF(ISBLANK(AD52),(IFERROR(IF(AND(AH55="Probabilidad",AH57="Probabilidad"),(AQ55-(+AQ55*AK57)),IF(AND(AH55="Impacto",AH57="Probabilidad"),(AQ54-(+AQ54*AK57)),IF(AH57="Impacto",AQ55,""))),""))," ")</f>
        <v/>
      </c>
      <c r="AP57" s="154" t="str">
        <f>IF(ISBLANK(AD52),(IFERROR(IF(AO57="","",IF(AO57&lt;=0.2,"Muy Baja",IF(AO57&lt;=0.4,"Baja",IF(AO57&lt;=0.6,"Media",IF(AO57&lt;=0.8,"Alta","Muy Alta"))))),"")), " ")</f>
        <v/>
      </c>
      <c r="AQ57" s="210" t="str">
        <f t="shared" si="28"/>
        <v/>
      </c>
      <c r="AR57" s="211" t="str">
        <f t="shared" si="29"/>
        <v/>
      </c>
      <c r="AS57" s="210" t="str">
        <f>IFERROR(IF(AND(AH56="Impacto",AH57="Impacto"),(AS55-(+AS56*AK57)),IF(AND(AH55="Probabilidad",AH57="Impacto"),(AS54-(+AS54*AK57)),IF(AH57="Probabilidad",AS55,""))),"")</f>
        <v/>
      </c>
      <c r="AT57" s="212" t="str">
        <f t="shared" si="30"/>
        <v/>
      </c>
      <c r="AU57" s="529"/>
      <c r="AV57" s="532"/>
      <c r="AW57" s="535"/>
      <c r="AX57" s="538"/>
      <c r="AY57" s="302"/>
      <c r="AZ57" s="185"/>
      <c r="BA57" s="183"/>
      <c r="BB57" s="183"/>
      <c r="BC57" s="184"/>
      <c r="BD57" s="184"/>
      <c r="BE57" s="184"/>
      <c r="BF57" s="185"/>
      <c r="BG57" s="495"/>
      <c r="BH57" s="190"/>
      <c r="BI57" s="186"/>
      <c r="BJ57" s="186"/>
      <c r="BK57" s="352"/>
      <c r="BL57" s="183"/>
      <c r="BM57" s="183"/>
      <c r="BN57" s="183"/>
      <c r="BO57" s="187"/>
      <c r="BP57" s="187"/>
      <c r="BQ57" s="349"/>
      <c r="BR57" s="416"/>
      <c r="BS57" s="417" t="str">
        <f>IF(AND('MAPA DE RIESGOS'!$AP57="Muy Alta",'MAPA DE RIESGOS'!$AR57="Leve"),CONCATENATE("R",'MAPA DE RIESGOS'!$H57,"C",'MAPA DE RIESGOS'!$AF57),"")</f>
        <v/>
      </c>
      <c r="BT57" s="417"/>
      <c r="BU57" s="418"/>
      <c r="BV57" s="188"/>
      <c r="BW57" s="188"/>
      <c r="BX57" s="188"/>
      <c r="BY57" s="188"/>
      <c r="BZ57" s="188"/>
      <c r="CA57" s="188"/>
      <c r="CB57" s="188"/>
      <c r="CC57" s="188"/>
      <c r="CD57" s="188"/>
      <c r="CE57" s="188"/>
      <c r="CF57" s="188"/>
      <c r="CG57" s="188"/>
      <c r="CH57" s="188"/>
      <c r="CI57" s="188"/>
      <c r="CJ57" s="188"/>
      <c r="CK57" s="188"/>
    </row>
    <row r="58" spans="1:89" ht="95.25" hidden="1" customHeight="1">
      <c r="A58" s="699"/>
      <c r="B58" s="585"/>
      <c r="C58" s="588"/>
      <c r="D58" s="588" t="str">
        <f>IFERROR((VLOOKUP($B58,'Listados Datos'!$D$3:$F$18,3,FALSE))," ")</f>
        <v xml:space="preserve"> </v>
      </c>
      <c r="E58" s="494"/>
      <c r="F58" s="494"/>
      <c r="G58" s="577">
        <v>9</v>
      </c>
      <c r="H58" s="343">
        <v>9</v>
      </c>
      <c r="I58" s="568" t="s">
        <v>290</v>
      </c>
      <c r="J58" s="513" t="s">
        <v>187</v>
      </c>
      <c r="K58" s="513" t="s">
        <v>290</v>
      </c>
      <c r="L58" s="513" t="s">
        <v>290</v>
      </c>
      <c r="M58" s="513" t="str">
        <f t="shared" ref="M58" si="77">+CONCATENATE("Posibilidad de afectación ", J58, " por ", K58," debido a ", L58)</f>
        <v>Posibilidad de afectación Económico y Reputacional por Posibilidad de prestar servicios a través de procesos que no cumplan con las necesidades de la ciudadanía. debido a Posibilidad de prestar servicios a través de procesos que no cumplan con las necesidades de la ciudadanía.</v>
      </c>
      <c r="N58" s="513" t="s">
        <v>189</v>
      </c>
      <c r="O58" s="513" t="s">
        <v>291</v>
      </c>
      <c r="P58" s="561">
        <v>228</v>
      </c>
      <c r="Q58" s="552"/>
      <c r="R58" s="555"/>
      <c r="S58" s="555"/>
      <c r="T58" s="555"/>
      <c r="U58" s="555"/>
      <c r="V58" s="581" t="str">
        <f t="shared" ref="V58" si="78">IF(ISBLANK(AC58),(IF(P58&lt;=0,"",IF(P58&lt;=2,"Muy Baja",IF(P58&lt;=24,"Baja",IF(P58&lt;=500,"Media",IF(P58&lt;=5000,"Alta","Muy Alta"))))))," ")</f>
        <v>Media</v>
      </c>
      <c r="W58" s="565">
        <f t="shared" ref="W58" si="79">IF(ISBLANK(AC58),(IF(V58="","",IF(V58="Muy Baja",20%,IF(V58="Baja",40%,IF(V58="Media",60%,IF(V58="Alta",80%,IF(V58="Muy Alta",100%,0)))))))," ")</f>
        <v>0.6</v>
      </c>
      <c r="X58" s="571" t="s">
        <v>191</v>
      </c>
      <c r="Y58" s="549" t="str">
        <f>IF(X58&gt;0,IF(NOT(ISERROR(MATCH(X58,'Listados Datos'!$N$3:$N$4,0))),'Listados Datos'!$N$6&amp;"Por favor no seleccionar este criterios de impacto (Afectación Económica o presupuestal y/o Pérdida Reputacional)",'Listados Datos'!$N$7),"")</f>
        <v>✔</v>
      </c>
      <c r="Z58" s="574" t="str">
        <f>IF(OR(X58='Listados Datos'!$R$3,X58='Listados Datos'!$S$3),"Leve",IF(OR(X58='Listados Datos'!$R$4,X58='Listados Datos'!$S$4),"Menor",IF(OR(X58='Listados Datos'!$R$5,X58='Listados Datos'!$S$5),"Moderado",IF(OR(X58='Listados Datos'!$R$6,X58='Listados Datos'!$S$6),"Mayor",IF(OR(X58='Listados Datos'!$R$7,X58='Listados Datos'!$S$7),"Catastrófico","")))))</f>
        <v/>
      </c>
      <c r="AA58" s="565" t="str">
        <f>IF(Z58="","",IF(Z58="Leve",20%,IF(Z58="Menor",40%,IF(Z58="Moderado",60%,IF(Z58="Mayor",80%,IF(Z58="Catastrófico",100%,0))))))</f>
        <v/>
      </c>
      <c r="AB58" s="558" t="str">
        <f>IF(OR(AND(V58="Muy Baja",Z58="Leve"),AND(V58="Muy Baja",Z58="Menor"),AND(V58="Baja",Z58="Leve")),"Bajo",IF(OR(AND(V58="Muy baja",Z58="Moderado"),AND(V58="Baja",Z58="Menor"),AND(V58="Baja",Z58="Moderado"),AND(V58="Media",Z58="Leve"),AND(V58="Media",Z58="Menor"),AND(V58="Media",Z58="Moderado"),AND(V58="Alta",Z58="Leve"),AND(V58="Alta",Z58="Menor")),"Moderado",IF(OR(AND(V58="Muy Baja",Z58="Mayor"),AND(V58="Baja",Z58="Mayor"),AND(V58="Media",Z58="Mayor"),AND(V58="Alta",Z58="Moderado"),AND(V58="Alta",Z58="Mayor"),AND(V58="Muy Alta",Z58="Leve"),AND(V58="Muy Alta",Z58="Menor"),AND(V58="Muy Alta",Z58="Moderado"),AND(V58="Muy Alta",Z58="Mayor")),"Alto",IF(OR(AND(V58="Muy Baja",Z58="Catastrófico"),AND(V58="Baja",Z58="Catastrófico"),AND(V58="Media",Z58="Catastrófico"),AND(V58="Alta",Z58="Catastrófico"),AND(V58="Muy Alta",Z58="Catastrófico")),"Extremo",""))))</f>
        <v/>
      </c>
      <c r="AC58" s="524"/>
      <c r="AD58" s="546"/>
      <c r="AE58" s="533" t="str">
        <f t="shared" ref="AE58" si="80">IF(AND(AC58="Rara Vez",AD58="Insignificante"),("BAJA"),IF(AND(AC58="Rara Vez",AD58="Menor"),("BAJA"),IF(AND(AC58="Rara Vez",AD58="Moderado"),("MODERADA"),IF(AND(AC58="Rara Vez",AD58="Mayor"),("ALTA"),IF(AND(AC58="Improbable",AD58="Insignificante"),("BAJA"),IF(AND(AC58="Improbable",AD58="Menor"),("BAJA"),IF(AND(AC58="Improbable",AD58="Moderado"),("MODERADA"),IF(AND(AC58="Improbable",AD58="Mayor"),("ALTA"),IF(AND(AC58="Posible",AD58="Insignificante"),("BAJA"),IF(AND(AC58="Posible",AD58="Menor"),("MODERADA"),IF(AND(AC58="Posible",AD58="Moderado"),("ALTA"),IF(AND(AC58="Posible",AD58="Mayor"),("EXTREMA"),IF(AND(AC58="Probable",AD58="Insignificante"),("MODERADA"),IF(AND(AC58="Probable",AD58="Menor"),("ALTA"),IF(AND(AC58="Probable",AD58="Moderado"),("ALTA"),IF(AND(AC58="Probable",AD58="Mayor"),("EXTREMA"),IF(AND(AC58="Casi Seguro",AD58="Insignificante"),("ALTA"),IF(AND(AC58="Casi Seguro",AD58="Menor"),("ALTA"),IF(AND(AC58="Casi Seguro",AD58="Moderado"),("EXTREMA"),IF(AND(AC58="Casi Seguro",AD58="Mayor"),("EXTREMA"),IF(AD58="Catastrófico","EXTREMA","VALORAR")))))))))))))))))))))</f>
        <v>VALORAR</v>
      </c>
      <c r="AF58" s="181">
        <v>1</v>
      </c>
      <c r="AG58" s="182" t="s">
        <v>292</v>
      </c>
      <c r="AH58" s="207" t="str">
        <f t="shared" si="52"/>
        <v>Probabilidad</v>
      </c>
      <c r="AI58" s="299" t="s">
        <v>193</v>
      </c>
      <c r="AJ58" s="299" t="s">
        <v>194</v>
      </c>
      <c r="AK58" s="208" t="str">
        <f t="shared" si="53"/>
        <v>40%</v>
      </c>
      <c r="AL58" s="300" t="s">
        <v>195</v>
      </c>
      <c r="AM58" s="300" t="s">
        <v>196</v>
      </c>
      <c r="AN58" s="301" t="s">
        <v>197</v>
      </c>
      <c r="AO58" s="209">
        <f>IF(ISBLANK(AD58),(IFERROR(IF(AH58="Probabilidad",(W58-(+W58*AK58)),IF(AH58="Impacto",W58,"")),""))," ")</f>
        <v>0.36</v>
      </c>
      <c r="AP58" s="154" t="str">
        <f>IF(ISBLANK(AD58), (IFERROR(IF(AO58="","",IF(AO58&lt;=0.2,"Muy Baja",IF(AO58&lt;=0.4,"Baja",IF(AO58&lt;=0.6,"Media",IF(AO58&lt;=0.8,"Alta","Muy Alta"))))),""))," ")</f>
        <v>Baja</v>
      </c>
      <c r="AQ58" s="210">
        <f t="shared" ref="AQ58:AQ63" si="81">+AO58</f>
        <v>0.36</v>
      </c>
      <c r="AR58" s="211" t="str">
        <f t="shared" ref="AR58:AR63" si="82">IFERROR(IF(AS58="","",IF(AS58&lt;=0.2,"Leve",IF(AS58&lt;=0.4,"Menor",IF(AS58&lt;=0.6,"Moderado",IF(AS58&lt;=0.8,"Mayor","Catastrófico"))))),"")</f>
        <v/>
      </c>
      <c r="AS58" s="210" t="str">
        <f>IFERROR(IF(AH58="Impacto",(AA58-(+AA58*AK58)),IF(AH58="Probabilidad",AA58,"")),"")</f>
        <v/>
      </c>
      <c r="AT58" s="212" t="str">
        <f t="shared" ref="AT58:AT63" si="83">IFERROR(IF(OR(AND(AP58="Muy Baja",AR58="Leve"),AND(AP58="Muy Baja",AR58="Menor"),AND(AP58="Baja",AR58="Leve")),"Bajo",IF(OR(AND(AP58="Muy baja",AR58="Moderado"),AND(AP58="Baja",AR58="Menor"),AND(AP58="Baja",AR58="Moderado"),AND(AP58="Media",AR58="Leve"),AND(AP58="Media",AR58="Menor"),AND(AP58="Media",AR58="Moderado"),AND(AP58="Alta",AR58="Leve"),AND(AP58="Alta",AR58="Menor")),"Moderado",IF(OR(AND(AP58="Muy Baja",AR58="Mayor"),AND(AP58="Baja",AR58="Mayor"),AND(AP58="Media",AR58="Mayor"),AND(AP58="Alta",AR58="Moderado"),AND(AP58="Alta",AR58="Mayor"),AND(AP58="Muy Alta",AR58="Leve"),AND(AP58="Muy Alta",AR58="Menor"),AND(AP58="Muy Alta",AR58="Moderado"),AND(AP58="Muy Alta",AR58="Mayor")),"Alto",IF(OR(AND(AP58="Muy Baja",AR58="Catastrófico"),AND(AP58="Baja",AR58="Catastrófico"),AND(AP58="Media",AR58="Catastrófico"),AND(AP58="Alta",AR58="Catastrófico"),AND(AP58="Muy Alta",AR58="Catastrófico")),"Extremo","")))),"")</f>
        <v/>
      </c>
      <c r="AU58" s="527"/>
      <c r="AV58" s="530" t="str">
        <f>IF(ISBLANK(AD58), " ", AD58)</f>
        <v xml:space="preserve"> </v>
      </c>
      <c r="AW58" s="533" t="str">
        <f t="shared" ref="AW58" si="84">IF(AND(AU58="Rara Vez",AV58="Insignificante"),("BAJA"),IF(AND(AU58="Rara Vez",AV58="Menor"),("BAJA"),IF(AND(AU58="Rara Vez",AV58="Moderado"),("MODERADA"),IF(AND(AU58="Rara Vez",AV58="Mayor"),("ALTA"),IF(AND(AU58="Improbable",AV58="Insignificante"),("BAJA"),IF(AND(AU58="Improbable",AV58="Menor"),("BAJA"),IF(AND(AU58="Improbable",AV58="Moderado"),("MODERADA"),IF(AND(AU58="Improbable",AV58="Mayor"),("ALTA"),IF(AND(AU58="Posible",AV58="Insignificante"),("BAJA"),IF(AND(AU58="Posible",AV58="Menor"),("MODERADA"),IF(AND(AU58="Posible",AV58="Moderado"),("ALTA"),IF(AND(AU58="Posible",AV58="Mayor"),("EXTREMA"),IF(AND(AU58="Probable",AV58="Insignificante"),("MODERADA"),IF(AND(AU58="Probable",AV58="Menor"),("ALTA"),IF(AND(AU58="Probable",AV58="Moderado"),("ALTA"),IF(AND(AU58="Probable",AV58="Mayor"),("EXTREMA"),IF(AND(AU58="Casi Seguro",AV58="Insignificante"),("ALTA"),IF(AND(AU58="Casi Seguro",AV58="Menor"),("ALTA"),IF(AND(AU58="Casi Seguro",AV58="Moderado"),("EXTREMA"),IF(AND(AU58="Casi Seguro",AV58="Mayor"),("EXTREMA"),IF(AV58="Catastrófico","EXTREMA","VALORAR")))))))))))))))))))))</f>
        <v>VALORAR</v>
      </c>
      <c r="AX58" s="536" t="s">
        <v>198</v>
      </c>
      <c r="AY58" s="302" t="s">
        <v>293</v>
      </c>
      <c r="AZ58" s="185" t="s">
        <v>294</v>
      </c>
      <c r="BA58" s="183" t="s">
        <v>258</v>
      </c>
      <c r="BB58" s="183" t="s">
        <v>202</v>
      </c>
      <c r="BC58" s="184">
        <v>44562</v>
      </c>
      <c r="BD58" s="184">
        <v>44926</v>
      </c>
      <c r="BE58" s="184" t="s">
        <v>295</v>
      </c>
      <c r="BF58" s="185" t="s">
        <v>296</v>
      </c>
      <c r="BG58" s="513" t="s">
        <v>297</v>
      </c>
      <c r="BH58" s="190" t="s">
        <v>205</v>
      </c>
      <c r="BI58" s="377" t="s">
        <v>298</v>
      </c>
      <c r="BJ58" s="353">
        <v>1</v>
      </c>
      <c r="BK58" s="352">
        <v>44680</v>
      </c>
      <c r="BL58" s="377" t="s">
        <v>299</v>
      </c>
      <c r="BM58" s="398" t="s">
        <v>271</v>
      </c>
      <c r="BN58" s="183" t="s">
        <v>207</v>
      </c>
      <c r="BO58" s="187" t="s">
        <v>208</v>
      </c>
      <c r="BP58" s="183" t="s">
        <v>272</v>
      </c>
      <c r="BQ58" s="402" t="s">
        <v>272</v>
      </c>
      <c r="BR58" s="416"/>
      <c r="BS58" s="417" t="str">
        <f>IF(AND('MAPA DE RIESGOS'!$AP58="Muy Alta",'MAPA DE RIESGOS'!$AR58="Leve"),CONCATENATE("R",'MAPA DE RIESGOS'!$H58,"C",'MAPA DE RIESGOS'!$AF58),"")</f>
        <v/>
      </c>
      <c r="BT58" s="417"/>
      <c r="BU58" s="418"/>
      <c r="BV58" s="188"/>
      <c r="BW58" s="188"/>
      <c r="BX58" s="188"/>
      <c r="BY58" s="188"/>
      <c r="BZ58" s="188"/>
      <c r="CA58" s="188"/>
      <c r="CB58" s="188"/>
      <c r="CC58" s="188"/>
      <c r="CD58" s="188"/>
      <c r="CE58" s="188"/>
      <c r="CF58" s="188"/>
      <c r="CG58" s="188"/>
      <c r="CH58" s="188"/>
      <c r="CI58" s="188"/>
      <c r="CJ58" s="188"/>
      <c r="CK58" s="188"/>
    </row>
    <row r="59" spans="1:89" ht="28.5" hidden="1" customHeight="1">
      <c r="A59" s="699"/>
      <c r="B59" s="585"/>
      <c r="C59" s="588"/>
      <c r="D59" s="588"/>
      <c r="E59" s="494"/>
      <c r="F59" s="494"/>
      <c r="G59" s="577"/>
      <c r="H59" s="343">
        <v>9</v>
      </c>
      <c r="I59" s="569"/>
      <c r="J59" s="494"/>
      <c r="K59" s="494"/>
      <c r="L59" s="494"/>
      <c r="M59" s="494"/>
      <c r="N59" s="494"/>
      <c r="O59" s="494"/>
      <c r="P59" s="562"/>
      <c r="Q59" s="553"/>
      <c r="R59" s="556"/>
      <c r="S59" s="556"/>
      <c r="T59" s="556"/>
      <c r="U59" s="556"/>
      <c r="V59" s="582"/>
      <c r="W59" s="566"/>
      <c r="X59" s="572"/>
      <c r="Y59" s="550"/>
      <c r="Z59" s="575"/>
      <c r="AA59" s="566"/>
      <c r="AB59" s="559"/>
      <c r="AC59" s="525"/>
      <c r="AD59" s="547"/>
      <c r="AE59" s="534"/>
      <c r="AF59" s="181">
        <v>2</v>
      </c>
      <c r="AG59" s="182"/>
      <c r="AH59" s="207" t="str">
        <f t="shared" si="52"/>
        <v/>
      </c>
      <c r="AI59" s="299"/>
      <c r="AJ59" s="299"/>
      <c r="AK59" s="208" t="str">
        <f t="shared" si="53"/>
        <v/>
      </c>
      <c r="AL59" s="300"/>
      <c r="AM59" s="300"/>
      <c r="AN59" s="301"/>
      <c r="AO59" s="209" t="str">
        <f>IF(ISBLANK(AD58),(IFERROR(IF(AND(AH58="Probabilidad",AH59="Probabilidad"),(AQ58-(+AQ58*AK59)),IF(AH59="Probabilidad",(W58-(+W58*AK59)),IF(AH59="Impacto",AQ58,""))),""))," ")</f>
        <v/>
      </c>
      <c r="AP59" s="154" t="str">
        <f>IF(ISBLANK(AD58),(IFERROR(IF(AO59="","",IF(AO59&lt;=0.2,"Muy Baja",IF(AO59&lt;=0.4,"Baja",IF(AO59&lt;=0.6,"Media",IF(AO59&lt;=0.8,"Alta","Muy Alta"))))),""))," ")</f>
        <v/>
      </c>
      <c r="AQ59" s="210" t="str">
        <f t="shared" si="81"/>
        <v/>
      </c>
      <c r="AR59" s="211" t="str">
        <f t="shared" si="82"/>
        <v/>
      </c>
      <c r="AS59" s="210" t="str">
        <f>IFERROR(IF(AND(AH58="Impacto",AH59="Impacto"),(AS58-(+AS58*AK59)),IF(AH59="Impacto",(AA58-(+AA58*AK59)),IF(AH59="Probabilidad",AS58,""))),"")</f>
        <v/>
      </c>
      <c r="AT59" s="212" t="str">
        <f t="shared" si="83"/>
        <v/>
      </c>
      <c r="AU59" s="528"/>
      <c r="AV59" s="531"/>
      <c r="AW59" s="534"/>
      <c r="AX59" s="537"/>
      <c r="AY59" s="302"/>
      <c r="AZ59" s="185"/>
      <c r="BA59" s="183"/>
      <c r="BB59" s="183"/>
      <c r="BC59" s="184"/>
      <c r="BD59" s="184"/>
      <c r="BE59" s="184"/>
      <c r="BF59" s="185"/>
      <c r="BG59" s="494"/>
      <c r="BH59" s="190"/>
      <c r="BI59" s="186"/>
      <c r="BJ59" s="186"/>
      <c r="BK59" s="352"/>
      <c r="BL59" s="183"/>
      <c r="BM59" s="183"/>
      <c r="BN59" s="183"/>
      <c r="BO59" s="187"/>
      <c r="BP59" s="187"/>
      <c r="BQ59" s="349"/>
      <c r="BR59" s="416"/>
      <c r="BS59" s="417" t="str">
        <f>IF(AND('MAPA DE RIESGOS'!$AP59="Muy Alta",'MAPA DE RIESGOS'!$AR59="Leve"),CONCATENATE("R",'MAPA DE RIESGOS'!$H59,"C",'MAPA DE RIESGOS'!$AF59),"")</f>
        <v/>
      </c>
      <c r="BT59" s="417"/>
      <c r="BU59" s="418"/>
      <c r="BV59" s="188"/>
      <c r="BW59" s="188"/>
      <c r="BX59" s="188"/>
      <c r="BY59" s="188"/>
      <c r="BZ59" s="188"/>
      <c r="CA59" s="188"/>
      <c r="CB59" s="188"/>
      <c r="CC59" s="188"/>
      <c r="CD59" s="188"/>
      <c r="CE59" s="188"/>
      <c r="CF59" s="188"/>
      <c r="CG59" s="188"/>
      <c r="CH59" s="188"/>
      <c r="CI59" s="188"/>
      <c r="CJ59" s="188"/>
      <c r="CK59" s="188"/>
    </row>
    <row r="60" spans="1:89" ht="28.5" hidden="1" customHeight="1">
      <c r="A60" s="699"/>
      <c r="B60" s="585"/>
      <c r="C60" s="588"/>
      <c r="D60" s="588"/>
      <c r="E60" s="494"/>
      <c r="F60" s="494"/>
      <c r="G60" s="577"/>
      <c r="H60" s="343">
        <v>9</v>
      </c>
      <c r="I60" s="569"/>
      <c r="J60" s="494"/>
      <c r="K60" s="494"/>
      <c r="L60" s="494"/>
      <c r="M60" s="494"/>
      <c r="N60" s="494"/>
      <c r="O60" s="494"/>
      <c r="P60" s="562"/>
      <c r="Q60" s="553"/>
      <c r="R60" s="556"/>
      <c r="S60" s="556"/>
      <c r="T60" s="556"/>
      <c r="U60" s="556"/>
      <c r="V60" s="582"/>
      <c r="W60" s="566"/>
      <c r="X60" s="572"/>
      <c r="Y60" s="550"/>
      <c r="Z60" s="575"/>
      <c r="AA60" s="566"/>
      <c r="AB60" s="559"/>
      <c r="AC60" s="525"/>
      <c r="AD60" s="547"/>
      <c r="AE60" s="534"/>
      <c r="AF60" s="181">
        <v>3</v>
      </c>
      <c r="AG60" s="182"/>
      <c r="AH60" s="207" t="str">
        <f t="shared" si="52"/>
        <v/>
      </c>
      <c r="AI60" s="299"/>
      <c r="AJ60" s="299"/>
      <c r="AK60" s="208" t="str">
        <f t="shared" si="53"/>
        <v/>
      </c>
      <c r="AL60" s="300"/>
      <c r="AM60" s="300"/>
      <c r="AN60" s="301"/>
      <c r="AO60" s="209" t="str">
        <f>IF(ISBLANK(AD58),(IFERROR(IF(AND(AH59="Probabilidad",AH60="Probabilidad"),(AQ59-(+AQ59*AK60)),IF(AND(AH59="Impacto",AH60="Probabilidad"),(AQ58-(+AQ58*AK60)),IF(AH60="Impacto",AQ59,""))),""))," ")</f>
        <v/>
      </c>
      <c r="AP60" s="154" t="str">
        <f>IF(ISBLANK(AD58),(IFERROR(IF(AO60="","",IF(AO60&lt;=0.2,"Muy Baja",IF(AO60&lt;=0.4,"Baja",IF(AO60&lt;=0.6,"Media",IF(AO60&lt;=0.8,"Alta","Muy Alta"))))),""))," ")</f>
        <v/>
      </c>
      <c r="AQ60" s="210" t="str">
        <f t="shared" si="81"/>
        <v/>
      </c>
      <c r="AR60" s="211" t="str">
        <f t="shared" si="82"/>
        <v/>
      </c>
      <c r="AS60" s="210" t="str">
        <f>IFERROR(IF(AND(AH59="Impacto",AH60="Impacto"),(AS59-(+AS59*AK60)),IF(AND(AH59="Probabilidad",AH60="Impacto"),(AS58-(+AS58*AK60)),IF(AH60="Probabilidad",AS59,""))),"")</f>
        <v/>
      </c>
      <c r="AT60" s="212" t="str">
        <f t="shared" si="83"/>
        <v/>
      </c>
      <c r="AU60" s="528"/>
      <c r="AV60" s="531"/>
      <c r="AW60" s="534"/>
      <c r="AX60" s="537"/>
      <c r="AY60" s="302"/>
      <c r="AZ60" s="185"/>
      <c r="BA60" s="183"/>
      <c r="BB60" s="183"/>
      <c r="BC60" s="184"/>
      <c r="BD60" s="184"/>
      <c r="BE60" s="184"/>
      <c r="BF60" s="185"/>
      <c r="BG60" s="494"/>
      <c r="BH60" s="190"/>
      <c r="BI60" s="186"/>
      <c r="BJ60" s="186"/>
      <c r="BK60" s="352"/>
      <c r="BL60" s="183"/>
      <c r="BM60" s="183"/>
      <c r="BN60" s="183"/>
      <c r="BO60" s="187"/>
      <c r="BP60" s="187"/>
      <c r="BQ60" s="349"/>
      <c r="BR60" s="416"/>
      <c r="BS60" s="417" t="str">
        <f>IF(AND('MAPA DE RIESGOS'!$AP60="Muy Alta",'MAPA DE RIESGOS'!$AR60="Leve"),CONCATENATE("R",'MAPA DE RIESGOS'!$H60,"C",'MAPA DE RIESGOS'!$AF60),"")</f>
        <v/>
      </c>
      <c r="BT60" s="417"/>
      <c r="BU60" s="418"/>
      <c r="BV60" s="188"/>
      <c r="BW60" s="188"/>
      <c r="BX60" s="188"/>
      <c r="BY60" s="188"/>
      <c r="BZ60" s="188"/>
      <c r="CA60" s="188"/>
      <c r="CB60" s="188"/>
      <c r="CC60" s="188"/>
      <c r="CD60" s="188"/>
      <c r="CE60" s="188"/>
      <c r="CF60" s="188"/>
      <c r="CG60" s="188"/>
      <c r="CH60" s="188"/>
      <c r="CI60" s="188"/>
      <c r="CJ60" s="188"/>
      <c r="CK60" s="188"/>
    </row>
    <row r="61" spans="1:89" ht="28.5" hidden="1" customHeight="1">
      <c r="A61" s="699"/>
      <c r="B61" s="585"/>
      <c r="C61" s="588"/>
      <c r="D61" s="588"/>
      <c r="E61" s="494"/>
      <c r="F61" s="494"/>
      <c r="G61" s="577"/>
      <c r="H61" s="343">
        <v>9</v>
      </c>
      <c r="I61" s="569"/>
      <c r="J61" s="494"/>
      <c r="K61" s="494"/>
      <c r="L61" s="494"/>
      <c r="M61" s="494"/>
      <c r="N61" s="494"/>
      <c r="O61" s="494"/>
      <c r="P61" s="562"/>
      <c r="Q61" s="553"/>
      <c r="R61" s="556"/>
      <c r="S61" s="556"/>
      <c r="T61" s="556"/>
      <c r="U61" s="556"/>
      <c r="V61" s="582"/>
      <c r="W61" s="566"/>
      <c r="X61" s="572"/>
      <c r="Y61" s="550"/>
      <c r="Z61" s="575"/>
      <c r="AA61" s="566"/>
      <c r="AB61" s="559"/>
      <c r="AC61" s="525"/>
      <c r="AD61" s="547"/>
      <c r="AE61" s="534"/>
      <c r="AF61" s="181">
        <v>4</v>
      </c>
      <c r="AG61" s="182"/>
      <c r="AH61" s="207" t="str">
        <f t="shared" si="52"/>
        <v/>
      </c>
      <c r="AI61" s="299"/>
      <c r="AJ61" s="299"/>
      <c r="AK61" s="208" t="str">
        <f t="shared" si="53"/>
        <v/>
      </c>
      <c r="AL61" s="300"/>
      <c r="AM61" s="300"/>
      <c r="AN61" s="301"/>
      <c r="AO61" s="209" t="str">
        <f>IF(ISBLANK(AD58),(IFERROR(IF(AND(AH60="Probabilidad",AH61="Probabilidad"),(AQ60-(+AQ60*AK61)),IF(AND(AH60="Impacto",AH61="Probabilidad"),(AQ59-(+AQ59*AK61)),IF(AH61="Impacto",AQ60,""))),""))," ")</f>
        <v/>
      </c>
      <c r="AP61" s="154" t="str">
        <f>IF(ISBLANK(AD58),(IFERROR(IF(AO61="","",IF(AO61&lt;=0.2,"Muy Baja",IF(AO61&lt;=0.4,"Baja",IF(AO61&lt;=0.6,"Media",IF(AO61&lt;=0.8,"Alta","Muy Alta"))))),""))," ")</f>
        <v/>
      </c>
      <c r="AQ61" s="210" t="str">
        <f t="shared" si="81"/>
        <v/>
      </c>
      <c r="AR61" s="211" t="str">
        <f t="shared" si="82"/>
        <v/>
      </c>
      <c r="AS61" s="210" t="str">
        <f>IFERROR(IF(AND(AH60="Impacto",AH61="Impacto"),(AS60-(+AS60*AK61)),IF(AND(AH60="Probabilidad",AH61="Impacto"),(AS59-(+AS59*AK61)),IF(AH61="Probabilidad",AS60,""))),"")</f>
        <v/>
      </c>
      <c r="AT61" s="212" t="str">
        <f t="shared" si="83"/>
        <v/>
      </c>
      <c r="AU61" s="528"/>
      <c r="AV61" s="531"/>
      <c r="AW61" s="534"/>
      <c r="AX61" s="537"/>
      <c r="AY61" s="302"/>
      <c r="AZ61" s="185"/>
      <c r="BA61" s="183"/>
      <c r="BB61" s="183"/>
      <c r="BC61" s="184"/>
      <c r="BD61" s="184"/>
      <c r="BE61" s="184"/>
      <c r="BF61" s="185"/>
      <c r="BG61" s="494"/>
      <c r="BH61" s="190"/>
      <c r="BI61" s="186"/>
      <c r="BJ61" s="186"/>
      <c r="BK61" s="352"/>
      <c r="BL61" s="183"/>
      <c r="BM61" s="183"/>
      <c r="BN61" s="183"/>
      <c r="BO61" s="187"/>
      <c r="BP61" s="187"/>
      <c r="BQ61" s="349"/>
      <c r="BR61" s="416"/>
      <c r="BS61" s="417" t="str">
        <f>IF(AND('MAPA DE RIESGOS'!$AP61="Muy Alta",'MAPA DE RIESGOS'!$AR61="Leve"),CONCATENATE("R",'MAPA DE RIESGOS'!$H61,"C",'MAPA DE RIESGOS'!$AF61),"")</f>
        <v/>
      </c>
      <c r="BT61" s="417"/>
      <c r="BU61" s="418"/>
      <c r="BV61" s="188"/>
      <c r="BW61" s="188"/>
      <c r="BX61" s="188"/>
      <c r="BY61" s="188"/>
      <c r="BZ61" s="188"/>
      <c r="CA61" s="188"/>
      <c r="CB61" s="188"/>
      <c r="CC61" s="188"/>
      <c r="CD61" s="188"/>
      <c r="CE61" s="188"/>
      <c r="CF61" s="188"/>
      <c r="CG61" s="188"/>
      <c r="CH61" s="188"/>
      <c r="CI61" s="188"/>
      <c r="CJ61" s="188"/>
      <c r="CK61" s="188"/>
    </row>
    <row r="62" spans="1:89" ht="28.5" hidden="1" customHeight="1">
      <c r="A62" s="699"/>
      <c r="B62" s="585"/>
      <c r="C62" s="588"/>
      <c r="D62" s="588"/>
      <c r="E62" s="494"/>
      <c r="F62" s="494"/>
      <c r="G62" s="577"/>
      <c r="H62" s="343">
        <v>9</v>
      </c>
      <c r="I62" s="569"/>
      <c r="J62" s="494"/>
      <c r="K62" s="494"/>
      <c r="L62" s="494"/>
      <c r="M62" s="494"/>
      <c r="N62" s="494"/>
      <c r="O62" s="494"/>
      <c r="P62" s="562"/>
      <c r="Q62" s="553"/>
      <c r="R62" s="556"/>
      <c r="S62" s="556"/>
      <c r="T62" s="556"/>
      <c r="U62" s="556"/>
      <c r="V62" s="582"/>
      <c r="W62" s="566"/>
      <c r="X62" s="572"/>
      <c r="Y62" s="550"/>
      <c r="Z62" s="575"/>
      <c r="AA62" s="566"/>
      <c r="AB62" s="559"/>
      <c r="AC62" s="525"/>
      <c r="AD62" s="547"/>
      <c r="AE62" s="534"/>
      <c r="AF62" s="181">
        <v>5</v>
      </c>
      <c r="AG62" s="182"/>
      <c r="AH62" s="207" t="str">
        <f t="shared" ref="AH62" si="85">IF(OR(AI62="Preventivo",AI62="Detectivo"),"Probabilidad",IF(AI62="Correctivo","Impacto",""))</f>
        <v/>
      </c>
      <c r="AI62" s="299"/>
      <c r="AJ62" s="299"/>
      <c r="AK62" s="208" t="str">
        <f t="shared" ref="AK62" si="86">IF(AND(AI62="Preventivo",AJ62="Automático"),"50%",IF(AND(AI62="Preventivo",AJ62="Manual"),"40%",IF(AND(AI62="Detectivo",AJ62="Automático"),"40%",IF(AND(AI62="Detectivo",AJ62="Manual"),"30%",IF(AND(AI62="Correctivo",AJ62="Automático"),"35%",IF(AND(AI62="Correctivo",AJ62="Manual"),"25%",""))))))</f>
        <v/>
      </c>
      <c r="AL62" s="300"/>
      <c r="AM62" s="300"/>
      <c r="AN62" s="301"/>
      <c r="AO62" s="209" t="str">
        <f>IF(ISBLANK(AD58),(IFERROR(IF(AND(AH61="Probabilidad",AH62="Probabilidad"),(AQ61-(+AQ61*AK62)),IF(AND(AH61="Impacto",AH62="Probabilidad"),(AQ60-(+AQ60*AK62)),IF(AH62="Impacto",AQ61,""))),""))," ")</f>
        <v/>
      </c>
      <c r="AP62" s="154" t="str">
        <f>IF(ISBLANK(AD58),(IFERROR(IF(AO62="","",IF(AO62&lt;=0.2,"Muy Baja",IF(AO62&lt;=0.4,"Baja",IF(AO62&lt;=0.6,"Media",IF(AO62&lt;=0.8,"Alta","Muy Alta"))))),""))," ")</f>
        <v/>
      </c>
      <c r="AQ62" s="210" t="str">
        <f t="shared" si="81"/>
        <v/>
      </c>
      <c r="AR62" s="211" t="str">
        <f t="shared" si="82"/>
        <v/>
      </c>
      <c r="AS62" s="210" t="str">
        <f>IFERROR(IF(AND(AH61="Impacto",AH62="Impacto"),(AS61-(+AS61*AK62)),IF(AND(AH61="Probabilidad",AH62="Impacto"),(AS60-(+AS60*AK62)),IF(AH62="Probabilidad",AS61,""))),"")</f>
        <v/>
      </c>
      <c r="AT62" s="212" t="str">
        <f t="shared" si="83"/>
        <v/>
      </c>
      <c r="AU62" s="528"/>
      <c r="AV62" s="531"/>
      <c r="AW62" s="534"/>
      <c r="AX62" s="537"/>
      <c r="AY62" s="302"/>
      <c r="AZ62" s="185"/>
      <c r="BA62" s="183"/>
      <c r="BB62" s="183"/>
      <c r="BC62" s="184"/>
      <c r="BD62" s="184"/>
      <c r="BE62" s="184"/>
      <c r="BF62" s="185"/>
      <c r="BG62" s="494"/>
      <c r="BH62" s="190"/>
      <c r="BI62" s="186"/>
      <c r="BJ62" s="186"/>
      <c r="BK62" s="352"/>
      <c r="BL62" s="183"/>
      <c r="BM62" s="183"/>
      <c r="BN62" s="183"/>
      <c r="BO62" s="187"/>
      <c r="BP62" s="187"/>
      <c r="BQ62" s="349"/>
      <c r="BR62" s="416"/>
      <c r="BS62" s="417" t="str">
        <f>IF(AND('MAPA DE RIESGOS'!$AP62="Muy Alta",'MAPA DE RIESGOS'!$AR62="Leve"),CONCATENATE("R",'MAPA DE RIESGOS'!$H62,"C",'MAPA DE RIESGOS'!$AF62),"")</f>
        <v/>
      </c>
      <c r="BT62" s="417"/>
      <c r="BU62" s="418"/>
      <c r="BV62" s="188"/>
      <c r="BW62" s="188"/>
      <c r="BX62" s="188"/>
      <c r="BY62" s="188"/>
      <c r="BZ62" s="188"/>
      <c r="CA62" s="188"/>
      <c r="CB62" s="188"/>
      <c r="CC62" s="188"/>
      <c r="CD62" s="188"/>
      <c r="CE62" s="188"/>
      <c r="CF62" s="188"/>
      <c r="CG62" s="188"/>
      <c r="CH62" s="188"/>
      <c r="CI62" s="188"/>
      <c r="CJ62" s="188"/>
      <c r="CK62" s="188"/>
    </row>
    <row r="63" spans="1:89" ht="159.75" hidden="1" customHeight="1">
      <c r="A63" s="699"/>
      <c r="B63" s="585"/>
      <c r="C63" s="588"/>
      <c r="D63" s="588"/>
      <c r="E63" s="494"/>
      <c r="F63" s="494"/>
      <c r="G63" s="577"/>
      <c r="H63" s="343">
        <v>9</v>
      </c>
      <c r="I63" s="570"/>
      <c r="J63" s="495"/>
      <c r="K63" s="495"/>
      <c r="L63" s="495"/>
      <c r="M63" s="495"/>
      <c r="N63" s="495"/>
      <c r="O63" s="495"/>
      <c r="P63" s="563"/>
      <c r="Q63" s="554"/>
      <c r="R63" s="557"/>
      <c r="S63" s="557"/>
      <c r="T63" s="557"/>
      <c r="U63" s="557"/>
      <c r="V63" s="583"/>
      <c r="W63" s="567"/>
      <c r="X63" s="573"/>
      <c r="Y63" s="551"/>
      <c r="Z63" s="576"/>
      <c r="AA63" s="567"/>
      <c r="AB63" s="560"/>
      <c r="AC63" s="526"/>
      <c r="AD63" s="548"/>
      <c r="AE63" s="535"/>
      <c r="AF63" s="181">
        <v>6</v>
      </c>
      <c r="AG63" s="182"/>
      <c r="AH63" s="207" t="str">
        <f t="shared" si="52"/>
        <v/>
      </c>
      <c r="AI63" s="299"/>
      <c r="AJ63" s="299"/>
      <c r="AK63" s="208" t="str">
        <f t="shared" si="53"/>
        <v/>
      </c>
      <c r="AL63" s="300"/>
      <c r="AM63" s="300"/>
      <c r="AN63" s="301"/>
      <c r="AO63" s="209" t="str">
        <f>IF(ISBLANK(AD58),(IFERROR(IF(AND(AH61="Probabilidad",AH63="Probabilidad"),(AQ61-(+AQ61*AK63)),IF(AND(AH61="Impacto",AH63="Probabilidad"),(AQ60-(+AQ60*AK63)),IF(AH63="Impacto",AQ61,""))),""))," ")</f>
        <v/>
      </c>
      <c r="AP63" s="154" t="str">
        <f>IF(ISBLANK(AD58),(IFERROR(IF(AO63="","",IF(AO63&lt;=0.2,"Muy Baja",IF(AO63&lt;=0.4,"Baja",IF(AO63&lt;=0.6,"Media",IF(AO63&lt;=0.8,"Alta","Muy Alta"))))),"")), " ")</f>
        <v/>
      </c>
      <c r="AQ63" s="210" t="str">
        <f t="shared" si="81"/>
        <v/>
      </c>
      <c r="AR63" s="211" t="str">
        <f t="shared" si="82"/>
        <v/>
      </c>
      <c r="AS63" s="210" t="str">
        <f>IFERROR(IF(AND(AH62="Impacto",AH63="Impacto"),(AS61-(+AS62*AK63)),IF(AND(AH61="Probabilidad",AH63="Impacto"),(AS60-(+AS60*AK63)),IF(AH63="Probabilidad",AS61,""))),"")</f>
        <v/>
      </c>
      <c r="AT63" s="212" t="str">
        <f t="shared" si="83"/>
        <v/>
      </c>
      <c r="AU63" s="529"/>
      <c r="AV63" s="532"/>
      <c r="AW63" s="535"/>
      <c r="AX63" s="538"/>
      <c r="AY63" s="302"/>
      <c r="AZ63" s="185"/>
      <c r="BA63" s="183"/>
      <c r="BB63" s="183"/>
      <c r="BC63" s="184"/>
      <c r="BD63" s="184"/>
      <c r="BE63" s="184"/>
      <c r="BF63" s="185"/>
      <c r="BG63" s="495"/>
      <c r="BH63" s="190"/>
      <c r="BI63" s="186"/>
      <c r="BJ63" s="186"/>
      <c r="BK63" s="352"/>
      <c r="BL63" s="183"/>
      <c r="BM63" s="183"/>
      <c r="BN63" s="183"/>
      <c r="BO63" s="187"/>
      <c r="BP63" s="187"/>
      <c r="BQ63" s="349"/>
      <c r="BR63" s="416"/>
      <c r="BS63" s="417" t="str">
        <f>IF(AND('MAPA DE RIESGOS'!$AP63="Muy Alta",'MAPA DE RIESGOS'!$AR63="Leve"),CONCATENATE("R",'MAPA DE RIESGOS'!$H63,"C",'MAPA DE RIESGOS'!$AF63),"")</f>
        <v/>
      </c>
      <c r="BT63" s="417"/>
      <c r="BU63" s="418"/>
      <c r="BV63" s="188"/>
      <c r="BW63" s="188"/>
      <c r="BX63" s="188"/>
      <c r="BY63" s="188"/>
      <c r="BZ63" s="188"/>
      <c r="CA63" s="188"/>
      <c r="CB63" s="188"/>
      <c r="CC63" s="188"/>
      <c r="CD63" s="188"/>
      <c r="CE63" s="188"/>
      <c r="CF63" s="188"/>
      <c r="CG63" s="188"/>
      <c r="CH63" s="188"/>
      <c r="CI63" s="188"/>
      <c r="CJ63" s="188"/>
      <c r="CK63" s="188"/>
    </row>
    <row r="64" spans="1:89" ht="211.5" customHeight="1">
      <c r="A64" s="699"/>
      <c r="B64" s="585"/>
      <c r="C64" s="588"/>
      <c r="D64" s="588" t="str">
        <f>IFERROR((VLOOKUP($B64,'Listados Datos'!$D$3:$F$18,3,FALSE))," ")</f>
        <v xml:space="preserve"> </v>
      </c>
      <c r="E64" s="494"/>
      <c r="F64" s="494"/>
      <c r="G64" s="577">
        <v>10</v>
      </c>
      <c r="H64" s="343">
        <v>10</v>
      </c>
      <c r="I64" s="568" t="s">
        <v>300</v>
      </c>
      <c r="J64" s="513" t="s">
        <v>210</v>
      </c>
      <c r="K64" s="513" t="s">
        <v>301</v>
      </c>
      <c r="L64" s="513" t="s">
        <v>302</v>
      </c>
      <c r="M64" s="513" t="str">
        <f t="shared" ref="M64:M69" si="87">+I64</f>
        <v>Posibilidad de recibir o solicitar cualquier dádiva o beneficio a nombre propio o de terceros con el fin de agilizar, demorar la respuesta ante una solicitud de servicio o trámite y/o manejo inadecuado de los datos personales.</v>
      </c>
      <c r="N64" s="513" t="s">
        <v>238</v>
      </c>
      <c r="O64" s="513" t="s">
        <v>239</v>
      </c>
      <c r="P64" s="561">
        <v>228</v>
      </c>
      <c r="Q64" s="552"/>
      <c r="R64" s="555"/>
      <c r="S64" s="555"/>
      <c r="T64" s="555"/>
      <c r="U64" s="555"/>
      <c r="V64" s="581" t="str">
        <f t="shared" ref="V64" si="88">IF(ISBLANK(AC64),(IF(P64&lt;=0,"",IF(P64&lt;=2,"Muy Baja",IF(P64&lt;=24,"Baja",IF(P64&lt;=500,"Media",IF(P64&lt;=5000,"Alta","Muy Alta"))))))," ")</f>
        <v xml:space="preserve"> </v>
      </c>
      <c r="W64" s="565" t="str">
        <f t="shared" ref="W64" si="89">IF(ISBLANK(AC64),(IF(V64="","",IF(V64="Muy Baja",20%,IF(V64="Baja",40%,IF(V64="Media",60%,IF(V64="Alta",80%,IF(V64="Muy Alta",100%,0)))))))," ")</f>
        <v xml:space="preserve"> </v>
      </c>
      <c r="X64" s="571"/>
      <c r="Y64" s="549" t="str">
        <f>IF(X64&gt;0,IF(NOT(ISERROR(MATCH(X64,'Listados Datos'!$N$3:$N$4,0))),'Listados Datos'!$N$6&amp;"Por favor no seleccionar este criterios de impacto (Afectación Económica o presupuestal y/o Pérdida Reputacional)",'Listados Datos'!$N$7),"")</f>
        <v/>
      </c>
      <c r="Z64" s="574" t="str">
        <f>IF(OR(X64='Listados Datos'!$R$3,X64='Listados Datos'!$S$3),"Leve",IF(OR(X64='Listados Datos'!$R$4,X64='Listados Datos'!$S$4),"Menor",IF(OR(X64='Listados Datos'!$R$5,X64='Listados Datos'!$S$5),"Moderado",IF(OR(X64='Listados Datos'!$R$6,X64='Listados Datos'!$S$6),"Mayor",IF(OR(X64='Listados Datos'!$R$7,X64='Listados Datos'!$S$7),"Catastrófico","")))))</f>
        <v/>
      </c>
      <c r="AA64" s="565" t="str">
        <f>IF(Z64="","",IF(Z64="Leve",20%,IF(Z64="Menor",40%,IF(Z64="Moderado",60%,IF(Z64="Mayor",80%,IF(Z64="Catastrófico",100%,0))))))</f>
        <v/>
      </c>
      <c r="AB64" s="558" t="str">
        <f>IF(OR(AND(V64="Muy Baja",Z64="Leve"),AND(V64="Muy Baja",Z64="Menor"),AND(V64="Baja",Z64="Leve")),"Bajo",IF(OR(AND(V64="Muy baja",Z64="Moderado"),AND(V64="Baja",Z64="Menor"),AND(V64="Baja",Z64="Moderado"),AND(V64="Media",Z64="Leve"),AND(V64="Media",Z64="Menor"),AND(V64="Media",Z64="Moderado"),AND(V64="Alta",Z64="Leve"),AND(V64="Alta",Z64="Menor")),"Moderado",IF(OR(AND(V64="Muy Baja",Z64="Mayor"),AND(V64="Baja",Z64="Mayor"),AND(V64="Media",Z64="Mayor"),AND(V64="Alta",Z64="Moderado"),AND(V64="Alta",Z64="Mayor"),AND(V64="Muy Alta",Z64="Leve"),AND(V64="Muy Alta",Z64="Menor"),AND(V64="Muy Alta",Z64="Moderado"),AND(V64="Muy Alta",Z64="Mayor")),"Alto",IF(OR(AND(V64="Muy Baja",Z64="Catastrófico"),AND(V64="Baja",Z64="Catastrófico"),AND(V64="Media",Z64="Catastrófico"),AND(V64="Alta",Z64="Catastrófico"),AND(V64="Muy Alta",Z64="Catastrófico")),"Extremo",""))))</f>
        <v/>
      </c>
      <c r="AC64" s="524" t="s">
        <v>240</v>
      </c>
      <c r="AD64" s="546" t="s">
        <v>241</v>
      </c>
      <c r="AE64" s="533" t="str">
        <f t="shared" ref="AE64" si="90">IF(AND(AC64="Rara Vez",AD64="Insignificante"),("BAJA"),IF(AND(AC64="Rara Vez",AD64="Menor"),("BAJA"),IF(AND(AC64="Rara Vez",AD64="Moderado"),("MODERADA"),IF(AND(AC64="Rara Vez",AD64="Mayor"),("ALTA"),IF(AND(AC64="Improbable",AD64="Insignificante"),("BAJA"),IF(AND(AC64="Improbable",AD64="Menor"),("BAJA"),IF(AND(AC64="Improbable",AD64="Moderado"),("MODERADA"),IF(AND(AC64="Improbable",AD64="Mayor"),("ALTA"),IF(AND(AC64="Posible",AD64="Insignificante"),("BAJA"),IF(AND(AC64="Posible",AD64="Menor"),("MODERADA"),IF(AND(AC64="Posible",AD64="Moderado"),("ALTA"),IF(AND(AC64="Posible",AD64="Mayor"),("EXTREMA"),IF(AND(AC64="Probable",AD64="Insignificante"),("MODERADA"),IF(AND(AC64="Probable",AD64="Menor"),("ALTA"),IF(AND(AC64="Probable",AD64="Moderado"),("ALTA"),IF(AND(AC64="Probable",AD64="Mayor"),("EXTREMA"),IF(AND(AC64="Casi Seguro",AD64="Insignificante"),("ALTA"),IF(AND(AC64="Casi Seguro",AD64="Menor"),("ALTA"),IF(AND(AC64="Casi Seguro",AD64="Moderado"),("EXTREMA"),IF(AND(AC64="Casi Seguro",AD64="Mayor"),("EXTREMA"),IF(AD64="Catastrófico","EXTREMA","VALORAR")))))))))))))))))))))</f>
        <v>MODERADA</v>
      </c>
      <c r="AF64" s="181">
        <v>1</v>
      </c>
      <c r="AG64" s="182" t="s">
        <v>303</v>
      </c>
      <c r="AH64" s="207" t="str">
        <f t="shared" ref="AH64:AH87" si="91">IF(OR(AI64="Preventivo",AI64="Detectivo"),"Probabilidad",IF(AI64="Correctivo","Impacto",""))</f>
        <v>Probabilidad</v>
      </c>
      <c r="AI64" s="299" t="s">
        <v>193</v>
      </c>
      <c r="AJ64" s="299" t="s">
        <v>194</v>
      </c>
      <c r="AK64" s="208" t="str">
        <f t="shared" ref="AK64:AK87" si="92">IF(AND(AI64="Preventivo",AJ64="Automático"),"50%",IF(AND(AI64="Preventivo",AJ64="Manual"),"40%",IF(AND(AI64="Detectivo",AJ64="Automático"),"40%",IF(AND(AI64="Detectivo",AJ64="Manual"),"30%",IF(AND(AI64="Correctivo",AJ64="Automático"),"35%",IF(AND(AI64="Correctivo",AJ64="Manual"),"25%",""))))))</f>
        <v>40%</v>
      </c>
      <c r="AL64" s="300" t="s">
        <v>195</v>
      </c>
      <c r="AM64" s="300" t="s">
        <v>196</v>
      </c>
      <c r="AN64" s="301" t="s">
        <v>197</v>
      </c>
      <c r="AO64" s="209" t="str">
        <f>IF(ISBLANK(AD64),(IFERROR(IF(AH64="Probabilidad",(W64-(+W64*AK64)),IF(AH64="Impacto",W64,"")),""))," ")</f>
        <v xml:space="preserve"> </v>
      </c>
      <c r="AP64" s="154" t="str">
        <f>IF(ISBLANK(AD64), (IFERROR(IF(AO64="","",IF(AO64&lt;=0.2,"Muy Baja",IF(AO64&lt;=0.4,"Baja",IF(AO64&lt;=0.6,"Media",IF(AO64&lt;=0.8,"Alta","Muy Alta"))))),""))," ")</f>
        <v xml:space="preserve"> </v>
      </c>
      <c r="AQ64" s="210" t="str">
        <f t="shared" ref="AQ64:AQ69" si="93">+AO64</f>
        <v xml:space="preserve"> </v>
      </c>
      <c r="AR64" s="211" t="str">
        <f t="shared" ref="AR64:AR69" si="94">IFERROR(IF(AS64="","",IF(AS64&lt;=0.2,"Leve",IF(AS64&lt;=0.4,"Menor",IF(AS64&lt;=0.6,"Moderado",IF(AS64&lt;=0.8,"Mayor","Catastrófico"))))),"")</f>
        <v/>
      </c>
      <c r="AS64" s="210" t="str">
        <f>IFERROR(IF(AH64="Impacto",(AA64-(+AA64*AK64)),IF(AH64="Probabilidad",AA64,"")),"")</f>
        <v/>
      </c>
      <c r="AT64" s="212" t="str">
        <f t="shared" ref="AT64:AT69" si="95">IFERROR(IF(OR(AND(AP64="Muy Baja",AR64="Leve"),AND(AP64="Muy Baja",AR64="Menor"),AND(AP64="Baja",AR64="Leve")),"Bajo",IF(OR(AND(AP64="Muy baja",AR64="Moderado"),AND(AP64="Baja",AR64="Menor"),AND(AP64="Baja",AR64="Moderado"),AND(AP64="Media",AR64="Leve"),AND(AP64="Media",AR64="Menor"),AND(AP64="Media",AR64="Moderado"),AND(AP64="Alta",AR64="Leve"),AND(AP64="Alta",AR64="Menor")),"Moderado",IF(OR(AND(AP64="Muy Baja",AR64="Mayor"),AND(AP64="Baja",AR64="Mayor"),AND(AP64="Media",AR64="Mayor"),AND(AP64="Alta",AR64="Moderado"),AND(AP64="Alta",AR64="Mayor"),AND(AP64="Muy Alta",AR64="Leve"),AND(AP64="Muy Alta",AR64="Menor"),AND(AP64="Muy Alta",AR64="Moderado"),AND(AP64="Muy Alta",AR64="Mayor")),"Alto",IF(OR(AND(AP64="Muy Baja",AR64="Catastrófico"),AND(AP64="Baja",AR64="Catastrófico"),AND(AP64="Media",AR64="Catastrófico"),AND(AP64="Alta",AR64="Catastrófico"),AND(AP64="Muy Alta",AR64="Catastrófico")),"Extremo","")))),"")</f>
        <v/>
      </c>
      <c r="AU64" s="527" t="s">
        <v>240</v>
      </c>
      <c r="AV64" s="530" t="str">
        <f>IF(ISBLANK(AD64), " ", AD64)</f>
        <v>Moderado</v>
      </c>
      <c r="AW64" s="533" t="str">
        <f t="shared" ref="AW64" si="96">IF(AND(AU64="Rara Vez",AV64="Insignificante"),("BAJA"),IF(AND(AU64="Rara Vez",AV64="Menor"),("BAJA"),IF(AND(AU64="Rara Vez",AV64="Moderado"),("MODERADA"),IF(AND(AU64="Rara Vez",AV64="Mayor"),("ALTA"),IF(AND(AU64="Improbable",AV64="Insignificante"),("BAJA"),IF(AND(AU64="Improbable",AV64="Menor"),("BAJA"),IF(AND(AU64="Improbable",AV64="Moderado"),("MODERADA"),IF(AND(AU64="Improbable",AV64="Mayor"),("ALTA"),IF(AND(AU64="Posible",AV64="Insignificante"),("BAJA"),IF(AND(AU64="Posible",AV64="Menor"),("MODERADA"),IF(AND(AU64="Posible",AV64="Moderado"),("ALTA"),IF(AND(AU64="Posible",AV64="Mayor"),("EXTREMA"),IF(AND(AU64="Probable",AV64="Insignificante"),("MODERADA"),IF(AND(AU64="Probable",AV64="Menor"),("ALTA"),IF(AND(AU64="Probable",AV64="Moderado"),("ALTA"),IF(AND(AU64="Probable",AV64="Mayor"),("EXTREMA"),IF(AND(AU64="Casi Seguro",AV64="Insignificante"),("ALTA"),IF(AND(AU64="Casi Seguro",AV64="Menor"),("ALTA"),IF(AND(AU64="Casi Seguro",AV64="Moderado"),("EXTREMA"),IF(AND(AU64="Casi Seguro",AV64="Mayor"),("EXTREMA"),IF(AV64="Catastrófico","EXTREMA","VALORAR")))))))))))))))))))))</f>
        <v>MODERADA</v>
      </c>
      <c r="AX64" s="536"/>
      <c r="AY64" s="302" t="s">
        <v>304</v>
      </c>
      <c r="AZ64" s="185" t="s">
        <v>305</v>
      </c>
      <c r="BA64" s="183" t="s">
        <v>306</v>
      </c>
      <c r="BB64" s="183" t="s">
        <v>265</v>
      </c>
      <c r="BC64" s="184">
        <v>44562</v>
      </c>
      <c r="BD64" s="184">
        <v>44926</v>
      </c>
      <c r="BE64" s="184" t="s">
        <v>307</v>
      </c>
      <c r="BF64" s="184" t="s">
        <v>308</v>
      </c>
      <c r="BG64" s="513" t="s">
        <v>309</v>
      </c>
      <c r="BH64" s="190" t="s">
        <v>205</v>
      </c>
      <c r="BI64" s="426" t="s">
        <v>1946</v>
      </c>
      <c r="BJ64" s="380" t="s">
        <v>207</v>
      </c>
      <c r="BK64" s="391" t="s">
        <v>207</v>
      </c>
      <c r="BL64" s="427" t="s">
        <v>307</v>
      </c>
      <c r="BM64" s="427" t="s">
        <v>1944</v>
      </c>
      <c r="BN64" s="391" t="s">
        <v>207</v>
      </c>
      <c r="BO64" s="381" t="s">
        <v>208</v>
      </c>
      <c r="BP64" s="381" t="s">
        <v>207</v>
      </c>
      <c r="BQ64" s="403" t="s">
        <v>207</v>
      </c>
      <c r="BR64" s="422" t="s">
        <v>1976</v>
      </c>
      <c r="BS64" s="421" t="s">
        <v>1977</v>
      </c>
      <c r="BT64" s="421" t="s">
        <v>207</v>
      </c>
      <c r="BU64" s="419" t="s">
        <v>1944</v>
      </c>
      <c r="BV64" s="188"/>
      <c r="BW64" s="188"/>
      <c r="BX64" s="188"/>
      <c r="BY64" s="188"/>
      <c r="BZ64" s="188"/>
      <c r="CA64" s="188"/>
      <c r="CB64" s="188"/>
      <c r="CC64" s="188"/>
      <c r="CD64" s="188"/>
      <c r="CE64" s="188"/>
      <c r="CF64" s="188"/>
      <c r="CG64" s="188"/>
      <c r="CH64" s="188"/>
      <c r="CI64" s="188"/>
      <c r="CJ64" s="188"/>
      <c r="CK64" s="188"/>
    </row>
    <row r="65" spans="1:89" ht="28.5" hidden="1" customHeight="1">
      <c r="A65" s="699"/>
      <c r="B65" s="585"/>
      <c r="C65" s="588"/>
      <c r="D65" s="588"/>
      <c r="E65" s="494"/>
      <c r="F65" s="494"/>
      <c r="G65" s="577"/>
      <c r="H65" s="343">
        <v>10</v>
      </c>
      <c r="I65" s="569"/>
      <c r="J65" s="494"/>
      <c r="K65" s="494"/>
      <c r="L65" s="494"/>
      <c r="M65" s="494">
        <f t="shared" si="87"/>
        <v>0</v>
      </c>
      <c r="N65" s="494"/>
      <c r="O65" s="494"/>
      <c r="P65" s="562"/>
      <c r="Q65" s="553"/>
      <c r="R65" s="556"/>
      <c r="S65" s="556"/>
      <c r="T65" s="556"/>
      <c r="U65" s="556"/>
      <c r="V65" s="582"/>
      <c r="W65" s="566"/>
      <c r="X65" s="572"/>
      <c r="Y65" s="550"/>
      <c r="Z65" s="575"/>
      <c r="AA65" s="566"/>
      <c r="AB65" s="559"/>
      <c r="AC65" s="525"/>
      <c r="AD65" s="547"/>
      <c r="AE65" s="534"/>
      <c r="AF65" s="181">
        <v>2</v>
      </c>
      <c r="AG65" s="182"/>
      <c r="AH65" s="207" t="str">
        <f t="shared" si="91"/>
        <v/>
      </c>
      <c r="AI65" s="299"/>
      <c r="AJ65" s="299"/>
      <c r="AK65" s="208" t="str">
        <f t="shared" si="92"/>
        <v/>
      </c>
      <c r="AL65" s="300"/>
      <c r="AM65" s="300"/>
      <c r="AN65" s="301"/>
      <c r="AO65" s="209" t="str">
        <f>IF(ISBLANK(AD64),(IFERROR(IF(AND(AH64="Probabilidad",AH65="Probabilidad"),(AQ64-(+AQ64*AK65)),IF(AH65="Probabilidad",(W64-(+W64*AK65)),IF(AH65="Impacto",AQ64,""))),""))," ")</f>
        <v xml:space="preserve"> </v>
      </c>
      <c r="AP65" s="154" t="str">
        <f>IF(ISBLANK(AD64),(IFERROR(IF(AO65="","",IF(AO65&lt;=0.2,"Muy Baja",IF(AO65&lt;=0.4,"Baja",IF(AO65&lt;=0.6,"Media",IF(AO65&lt;=0.8,"Alta","Muy Alta"))))),""))," ")</f>
        <v xml:space="preserve"> </v>
      </c>
      <c r="AQ65" s="210" t="str">
        <f t="shared" si="93"/>
        <v xml:space="preserve"> </v>
      </c>
      <c r="AR65" s="211" t="str">
        <f t="shared" si="94"/>
        <v/>
      </c>
      <c r="AS65" s="210" t="str">
        <f>IFERROR(IF(AND(AH64="Impacto",AH65="Impacto"),(AS64-(+AS64*AK65)),IF(AH65="Impacto",(AA64-(+AA64*AK65)),IF(AH65="Probabilidad",AS64,""))),"")</f>
        <v/>
      </c>
      <c r="AT65" s="212" t="str">
        <f t="shared" si="95"/>
        <v/>
      </c>
      <c r="AU65" s="528"/>
      <c r="AV65" s="531"/>
      <c r="AW65" s="534"/>
      <c r="AX65" s="537"/>
      <c r="AY65" s="302"/>
      <c r="AZ65" s="185"/>
      <c r="BA65" s="183"/>
      <c r="BB65" s="183"/>
      <c r="BC65" s="184"/>
      <c r="BD65" s="184"/>
      <c r="BE65" s="184"/>
      <c r="BF65" s="185"/>
      <c r="BG65" s="494"/>
      <c r="BH65" s="190"/>
      <c r="BI65" s="186"/>
      <c r="BJ65" s="186"/>
      <c r="BK65" s="352"/>
      <c r="BL65" s="183"/>
      <c r="BM65" s="183"/>
      <c r="BN65" s="183"/>
      <c r="BO65" s="187"/>
      <c r="BP65" s="187"/>
      <c r="BQ65" s="349"/>
      <c r="BR65" s="416"/>
      <c r="BS65" s="417" t="str">
        <f>IF(AND('MAPA DE RIESGOS'!$AP65="Muy Alta",'MAPA DE RIESGOS'!$AR65="Leve"),CONCATENATE("R",'MAPA DE RIESGOS'!$H65,"C",'MAPA DE RIESGOS'!$AF65),"")</f>
        <v/>
      </c>
      <c r="BT65" s="417"/>
      <c r="BU65" s="418"/>
      <c r="BV65" s="188"/>
      <c r="BW65" s="188"/>
      <c r="BX65" s="188"/>
      <c r="BY65" s="188"/>
      <c r="BZ65" s="188"/>
      <c r="CA65" s="188"/>
      <c r="CB65" s="188"/>
      <c r="CC65" s="188"/>
      <c r="CD65" s="188"/>
      <c r="CE65" s="188"/>
      <c r="CF65" s="188"/>
      <c r="CG65" s="188"/>
      <c r="CH65" s="188"/>
      <c r="CI65" s="188"/>
      <c r="CJ65" s="188"/>
      <c r="CK65" s="188"/>
    </row>
    <row r="66" spans="1:89" ht="28.5" hidden="1" customHeight="1">
      <c r="A66" s="699"/>
      <c r="B66" s="585"/>
      <c r="C66" s="588"/>
      <c r="D66" s="588"/>
      <c r="E66" s="494"/>
      <c r="F66" s="494"/>
      <c r="G66" s="577"/>
      <c r="H66" s="343">
        <v>10</v>
      </c>
      <c r="I66" s="569"/>
      <c r="J66" s="494"/>
      <c r="K66" s="494"/>
      <c r="L66" s="494"/>
      <c r="M66" s="494">
        <f t="shared" si="87"/>
        <v>0</v>
      </c>
      <c r="N66" s="494"/>
      <c r="O66" s="494"/>
      <c r="P66" s="562"/>
      <c r="Q66" s="553"/>
      <c r="R66" s="556"/>
      <c r="S66" s="556"/>
      <c r="T66" s="556"/>
      <c r="U66" s="556"/>
      <c r="V66" s="582"/>
      <c r="W66" s="566"/>
      <c r="X66" s="572"/>
      <c r="Y66" s="550"/>
      <c r="Z66" s="575"/>
      <c r="AA66" s="566"/>
      <c r="AB66" s="559"/>
      <c r="AC66" s="525"/>
      <c r="AD66" s="547"/>
      <c r="AE66" s="534"/>
      <c r="AF66" s="181">
        <v>3</v>
      </c>
      <c r="AG66" s="182"/>
      <c r="AH66" s="207" t="str">
        <f t="shared" si="91"/>
        <v/>
      </c>
      <c r="AI66" s="299"/>
      <c r="AJ66" s="299"/>
      <c r="AK66" s="208" t="str">
        <f t="shared" si="92"/>
        <v/>
      </c>
      <c r="AL66" s="300"/>
      <c r="AM66" s="300"/>
      <c r="AN66" s="301"/>
      <c r="AO66" s="209" t="str">
        <f>IF(ISBLANK(AD64),(IFERROR(IF(AND(AH65="Probabilidad",AH66="Probabilidad"),(AQ65-(+AQ65*AK66)),IF(AND(AH65="Impacto",AH66="Probabilidad"),(AQ64-(+AQ64*AK66)),IF(AH66="Impacto",AQ65,""))),""))," ")</f>
        <v xml:space="preserve"> </v>
      </c>
      <c r="AP66" s="154" t="str">
        <f>IF(ISBLANK(AD64),(IFERROR(IF(AO66="","",IF(AO66&lt;=0.2,"Muy Baja",IF(AO66&lt;=0.4,"Baja",IF(AO66&lt;=0.6,"Media",IF(AO66&lt;=0.8,"Alta","Muy Alta"))))),""))," ")</f>
        <v xml:space="preserve"> </v>
      </c>
      <c r="AQ66" s="210" t="str">
        <f t="shared" si="93"/>
        <v xml:space="preserve"> </v>
      </c>
      <c r="AR66" s="211" t="str">
        <f t="shared" si="94"/>
        <v/>
      </c>
      <c r="AS66" s="210" t="str">
        <f>IFERROR(IF(AND(AH65="Impacto",AH66="Impacto"),(AS65-(+AS65*AK66)),IF(AND(AH65="Probabilidad",AH66="Impacto"),(AS64-(+AS64*AK66)),IF(AH66="Probabilidad",AS65,""))),"")</f>
        <v/>
      </c>
      <c r="AT66" s="212" t="str">
        <f t="shared" si="95"/>
        <v/>
      </c>
      <c r="AU66" s="528"/>
      <c r="AV66" s="531"/>
      <c r="AW66" s="534"/>
      <c r="AX66" s="537"/>
      <c r="AY66" s="302"/>
      <c r="AZ66" s="185"/>
      <c r="BA66" s="183"/>
      <c r="BB66" s="183"/>
      <c r="BC66" s="184"/>
      <c r="BD66" s="184"/>
      <c r="BE66" s="184"/>
      <c r="BF66" s="185"/>
      <c r="BG66" s="494"/>
      <c r="BH66" s="190"/>
      <c r="BI66" s="186"/>
      <c r="BJ66" s="186"/>
      <c r="BK66" s="352"/>
      <c r="BL66" s="183"/>
      <c r="BM66" s="183"/>
      <c r="BN66" s="183"/>
      <c r="BO66" s="187"/>
      <c r="BP66" s="187"/>
      <c r="BQ66" s="349"/>
      <c r="BR66" s="416"/>
      <c r="BS66" s="417" t="str">
        <f>IF(AND('MAPA DE RIESGOS'!$AP66="Muy Alta",'MAPA DE RIESGOS'!$AR66="Leve"),CONCATENATE("R",'MAPA DE RIESGOS'!$H66,"C",'MAPA DE RIESGOS'!$AF66),"")</f>
        <v/>
      </c>
      <c r="BT66" s="417"/>
      <c r="BU66" s="418"/>
      <c r="BV66" s="188"/>
      <c r="BW66" s="188"/>
      <c r="BX66" s="188"/>
      <c r="BY66" s="188"/>
      <c r="BZ66" s="188"/>
      <c r="CA66" s="188"/>
      <c r="CB66" s="188"/>
      <c r="CC66" s="188"/>
      <c r="CD66" s="188"/>
      <c r="CE66" s="188"/>
      <c r="CF66" s="188"/>
      <c r="CG66" s="188"/>
      <c r="CH66" s="188"/>
      <c r="CI66" s="188"/>
      <c r="CJ66" s="188"/>
      <c r="CK66" s="188"/>
    </row>
    <row r="67" spans="1:89" ht="28.5" hidden="1" customHeight="1">
      <c r="A67" s="699"/>
      <c r="B67" s="585"/>
      <c r="C67" s="588"/>
      <c r="D67" s="588"/>
      <c r="E67" s="494"/>
      <c r="F67" s="494"/>
      <c r="G67" s="577"/>
      <c r="H67" s="343">
        <v>10</v>
      </c>
      <c r="I67" s="569"/>
      <c r="J67" s="494"/>
      <c r="K67" s="494"/>
      <c r="L67" s="494"/>
      <c r="M67" s="494">
        <f t="shared" si="87"/>
        <v>0</v>
      </c>
      <c r="N67" s="494"/>
      <c r="O67" s="494"/>
      <c r="P67" s="562"/>
      <c r="Q67" s="553"/>
      <c r="R67" s="556"/>
      <c r="S67" s="556"/>
      <c r="T67" s="556"/>
      <c r="U67" s="556"/>
      <c r="V67" s="582"/>
      <c r="W67" s="566"/>
      <c r="X67" s="572"/>
      <c r="Y67" s="550"/>
      <c r="Z67" s="575"/>
      <c r="AA67" s="566"/>
      <c r="AB67" s="559"/>
      <c r="AC67" s="525"/>
      <c r="AD67" s="547"/>
      <c r="AE67" s="534"/>
      <c r="AF67" s="181">
        <v>4</v>
      </c>
      <c r="AG67" s="182"/>
      <c r="AH67" s="207" t="str">
        <f t="shared" si="91"/>
        <v/>
      </c>
      <c r="AI67" s="299"/>
      <c r="AJ67" s="299"/>
      <c r="AK67" s="208" t="str">
        <f t="shared" si="92"/>
        <v/>
      </c>
      <c r="AL67" s="300"/>
      <c r="AM67" s="300"/>
      <c r="AN67" s="301"/>
      <c r="AO67" s="209" t="str">
        <f>IF(ISBLANK(AD64),(IFERROR(IF(AND(AH66="Probabilidad",AH67="Probabilidad"),(AQ66-(+AQ66*AK67)),IF(AND(AH66="Impacto",AH67="Probabilidad"),(AQ65-(+AQ65*AK67)),IF(AH67="Impacto",AQ66,""))),""))," ")</f>
        <v xml:space="preserve"> </v>
      </c>
      <c r="AP67" s="154" t="str">
        <f>IF(ISBLANK(AD64),(IFERROR(IF(AO67="","",IF(AO67&lt;=0.2,"Muy Baja",IF(AO67&lt;=0.4,"Baja",IF(AO67&lt;=0.6,"Media",IF(AO67&lt;=0.8,"Alta","Muy Alta"))))),""))," ")</f>
        <v xml:space="preserve"> </v>
      </c>
      <c r="AQ67" s="210" t="str">
        <f t="shared" si="93"/>
        <v xml:space="preserve"> </v>
      </c>
      <c r="AR67" s="211" t="str">
        <f t="shared" si="94"/>
        <v/>
      </c>
      <c r="AS67" s="210" t="str">
        <f>IFERROR(IF(AND(AH66="Impacto",AH67="Impacto"),(AS66-(+AS66*AK67)),IF(AND(AH66="Probabilidad",AH67="Impacto"),(AS65-(+AS65*AK67)),IF(AH67="Probabilidad",AS66,""))),"")</f>
        <v/>
      </c>
      <c r="AT67" s="212" t="str">
        <f t="shared" si="95"/>
        <v/>
      </c>
      <c r="AU67" s="528"/>
      <c r="AV67" s="531"/>
      <c r="AW67" s="534"/>
      <c r="AX67" s="537"/>
      <c r="AY67" s="302"/>
      <c r="AZ67" s="185"/>
      <c r="BA67" s="183"/>
      <c r="BB67" s="183"/>
      <c r="BC67" s="184"/>
      <c r="BD67" s="184"/>
      <c r="BE67" s="184"/>
      <c r="BF67" s="185"/>
      <c r="BG67" s="494"/>
      <c r="BH67" s="190"/>
      <c r="BI67" s="186"/>
      <c r="BJ67" s="186"/>
      <c r="BK67" s="352"/>
      <c r="BL67" s="183"/>
      <c r="BM67" s="183"/>
      <c r="BN67" s="183"/>
      <c r="BO67" s="187"/>
      <c r="BP67" s="187"/>
      <c r="BQ67" s="349"/>
      <c r="BR67" s="416"/>
      <c r="BS67" s="417" t="str">
        <f>IF(AND('MAPA DE RIESGOS'!$AP67="Muy Alta",'MAPA DE RIESGOS'!$AR67="Leve"),CONCATENATE("R",'MAPA DE RIESGOS'!$H67,"C",'MAPA DE RIESGOS'!$AF67),"")</f>
        <v/>
      </c>
      <c r="BT67" s="417"/>
      <c r="BU67" s="418"/>
      <c r="BV67" s="188"/>
      <c r="BW67" s="188"/>
      <c r="BX67" s="188"/>
      <c r="BY67" s="188"/>
      <c r="BZ67" s="188"/>
      <c r="CA67" s="188"/>
      <c r="CB67" s="188"/>
      <c r="CC67" s="188"/>
      <c r="CD67" s="188"/>
      <c r="CE67" s="188"/>
      <c r="CF67" s="188"/>
      <c r="CG67" s="188"/>
      <c r="CH67" s="188"/>
      <c r="CI67" s="188"/>
      <c r="CJ67" s="188"/>
      <c r="CK67" s="188"/>
    </row>
    <row r="68" spans="1:89" ht="28.5" hidden="1" customHeight="1">
      <c r="A68" s="699"/>
      <c r="B68" s="585"/>
      <c r="C68" s="588"/>
      <c r="D68" s="588"/>
      <c r="E68" s="494"/>
      <c r="F68" s="494"/>
      <c r="G68" s="577"/>
      <c r="H68" s="343">
        <v>10</v>
      </c>
      <c r="I68" s="569"/>
      <c r="J68" s="494"/>
      <c r="K68" s="494"/>
      <c r="L68" s="494"/>
      <c r="M68" s="494">
        <f t="shared" si="87"/>
        <v>0</v>
      </c>
      <c r="N68" s="494"/>
      <c r="O68" s="494"/>
      <c r="P68" s="562"/>
      <c r="Q68" s="553"/>
      <c r="R68" s="556"/>
      <c r="S68" s="556"/>
      <c r="T68" s="556"/>
      <c r="U68" s="556"/>
      <c r="V68" s="582"/>
      <c r="W68" s="566"/>
      <c r="X68" s="572"/>
      <c r="Y68" s="550"/>
      <c r="Z68" s="575"/>
      <c r="AA68" s="566"/>
      <c r="AB68" s="559"/>
      <c r="AC68" s="525"/>
      <c r="AD68" s="547"/>
      <c r="AE68" s="534"/>
      <c r="AF68" s="181">
        <v>5</v>
      </c>
      <c r="AG68" s="182"/>
      <c r="AH68" s="207" t="str">
        <f t="shared" ref="AH68" si="97">IF(OR(AI68="Preventivo",AI68="Detectivo"),"Probabilidad",IF(AI68="Correctivo","Impacto",""))</f>
        <v/>
      </c>
      <c r="AI68" s="299"/>
      <c r="AJ68" s="299"/>
      <c r="AK68" s="208" t="str">
        <f t="shared" ref="AK68" si="98">IF(AND(AI68="Preventivo",AJ68="Automático"),"50%",IF(AND(AI68="Preventivo",AJ68="Manual"),"40%",IF(AND(AI68="Detectivo",AJ68="Automático"),"40%",IF(AND(AI68="Detectivo",AJ68="Manual"),"30%",IF(AND(AI68="Correctivo",AJ68="Automático"),"35%",IF(AND(AI68="Correctivo",AJ68="Manual"),"25%",""))))))</f>
        <v/>
      </c>
      <c r="AL68" s="300"/>
      <c r="AM68" s="300"/>
      <c r="AN68" s="301"/>
      <c r="AO68" s="209" t="str">
        <f>IF(ISBLANK(AD64),(IFERROR(IF(AND(AH67="Probabilidad",AH68="Probabilidad"),(AQ67-(+AQ67*AK68)),IF(AND(AH67="Impacto",AH68="Probabilidad"),(AQ66-(+AQ66*AK68)),IF(AH68="Impacto",AQ67,""))),""))," ")</f>
        <v xml:space="preserve"> </v>
      </c>
      <c r="AP68" s="154" t="str">
        <f>IF(ISBLANK(AD64),(IFERROR(IF(AO68="","",IF(AO68&lt;=0.2,"Muy Baja",IF(AO68&lt;=0.4,"Baja",IF(AO68&lt;=0.6,"Media",IF(AO68&lt;=0.8,"Alta","Muy Alta"))))),""))," ")</f>
        <v xml:space="preserve"> </v>
      </c>
      <c r="AQ68" s="210" t="str">
        <f t="shared" si="93"/>
        <v xml:space="preserve"> </v>
      </c>
      <c r="AR68" s="211" t="str">
        <f t="shared" si="94"/>
        <v/>
      </c>
      <c r="AS68" s="210" t="str">
        <f>IFERROR(IF(AND(AH67="Impacto",AH68="Impacto"),(AS67-(+AS67*AK68)),IF(AND(AH67="Probabilidad",AH68="Impacto"),(AS66-(+AS66*AK68)),IF(AH68="Probabilidad",AS67,""))),"")</f>
        <v/>
      </c>
      <c r="AT68" s="212" t="str">
        <f t="shared" si="95"/>
        <v/>
      </c>
      <c r="AU68" s="528"/>
      <c r="AV68" s="531"/>
      <c r="AW68" s="534"/>
      <c r="AX68" s="537"/>
      <c r="AY68" s="302"/>
      <c r="AZ68" s="185"/>
      <c r="BA68" s="183"/>
      <c r="BB68" s="183"/>
      <c r="BC68" s="184"/>
      <c r="BD68" s="184"/>
      <c r="BE68" s="184"/>
      <c r="BF68" s="185"/>
      <c r="BG68" s="494"/>
      <c r="BH68" s="190"/>
      <c r="BI68" s="186"/>
      <c r="BJ68" s="186"/>
      <c r="BK68" s="352"/>
      <c r="BL68" s="183"/>
      <c r="BM68" s="183"/>
      <c r="BN68" s="183"/>
      <c r="BO68" s="187"/>
      <c r="BP68" s="187"/>
      <c r="BQ68" s="349"/>
      <c r="BR68" s="416"/>
      <c r="BS68" s="417" t="str">
        <f>IF(AND('MAPA DE RIESGOS'!$AP68="Muy Alta",'MAPA DE RIESGOS'!$AR68="Leve"),CONCATENATE("R",'MAPA DE RIESGOS'!$H68,"C",'MAPA DE RIESGOS'!$AF68),"")</f>
        <v/>
      </c>
      <c r="BT68" s="417"/>
      <c r="BU68" s="418"/>
      <c r="BV68" s="188"/>
      <c r="BW68" s="188"/>
      <c r="BX68" s="188"/>
      <c r="BY68" s="188"/>
      <c r="BZ68" s="188"/>
      <c r="CA68" s="188"/>
      <c r="CB68" s="188"/>
      <c r="CC68" s="188"/>
      <c r="CD68" s="188"/>
      <c r="CE68" s="188"/>
      <c r="CF68" s="188"/>
      <c r="CG68" s="188"/>
      <c r="CH68" s="188"/>
      <c r="CI68" s="188"/>
      <c r="CJ68" s="188"/>
      <c r="CK68" s="188"/>
    </row>
    <row r="69" spans="1:89" ht="28.5" hidden="1" customHeight="1">
      <c r="A69" s="699"/>
      <c r="B69" s="585"/>
      <c r="C69" s="588"/>
      <c r="D69" s="588"/>
      <c r="E69" s="494"/>
      <c r="F69" s="494"/>
      <c r="G69" s="577"/>
      <c r="H69" s="343">
        <v>10</v>
      </c>
      <c r="I69" s="570"/>
      <c r="J69" s="495"/>
      <c r="K69" s="495"/>
      <c r="L69" s="495"/>
      <c r="M69" s="495">
        <f t="shared" si="87"/>
        <v>0</v>
      </c>
      <c r="N69" s="495"/>
      <c r="O69" s="495"/>
      <c r="P69" s="563"/>
      <c r="Q69" s="554"/>
      <c r="R69" s="557"/>
      <c r="S69" s="557"/>
      <c r="T69" s="557"/>
      <c r="U69" s="557"/>
      <c r="V69" s="583"/>
      <c r="W69" s="567"/>
      <c r="X69" s="573"/>
      <c r="Y69" s="551"/>
      <c r="Z69" s="576"/>
      <c r="AA69" s="567"/>
      <c r="AB69" s="560"/>
      <c r="AC69" s="526"/>
      <c r="AD69" s="548"/>
      <c r="AE69" s="535"/>
      <c r="AF69" s="181">
        <v>6</v>
      </c>
      <c r="AG69" s="182"/>
      <c r="AH69" s="207" t="str">
        <f t="shared" si="91"/>
        <v/>
      </c>
      <c r="AI69" s="299"/>
      <c r="AJ69" s="299"/>
      <c r="AK69" s="208" t="str">
        <f t="shared" si="92"/>
        <v/>
      </c>
      <c r="AL69" s="300"/>
      <c r="AM69" s="300"/>
      <c r="AN69" s="301"/>
      <c r="AO69" s="209" t="str">
        <f>IF(ISBLANK(AD64),(IFERROR(IF(AND(AH67="Probabilidad",AH69="Probabilidad"),(AQ67-(+AQ67*AK69)),IF(AND(AH67="Impacto",AH69="Probabilidad"),(AQ66-(+AQ66*AK69)),IF(AH69="Impacto",AQ67,""))),""))," ")</f>
        <v xml:space="preserve"> </v>
      </c>
      <c r="AP69" s="154" t="str">
        <f>IF(ISBLANK(AD64),(IFERROR(IF(AO69="","",IF(AO69&lt;=0.2,"Muy Baja",IF(AO69&lt;=0.4,"Baja",IF(AO69&lt;=0.6,"Media",IF(AO69&lt;=0.8,"Alta","Muy Alta"))))),"")), " ")</f>
        <v xml:space="preserve"> </v>
      </c>
      <c r="AQ69" s="210" t="str">
        <f t="shared" si="93"/>
        <v xml:space="preserve"> </v>
      </c>
      <c r="AR69" s="211" t="str">
        <f t="shared" si="94"/>
        <v/>
      </c>
      <c r="AS69" s="210" t="str">
        <f>IFERROR(IF(AND(AH68="Impacto",AH69="Impacto"),(AS67-(+AS68*AK69)),IF(AND(AH67="Probabilidad",AH69="Impacto"),(AS66-(+AS66*AK69)),IF(AH69="Probabilidad",AS67,""))),"")</f>
        <v/>
      </c>
      <c r="AT69" s="212" t="str">
        <f t="shared" si="95"/>
        <v/>
      </c>
      <c r="AU69" s="529"/>
      <c r="AV69" s="532"/>
      <c r="AW69" s="535"/>
      <c r="AX69" s="538"/>
      <c r="AY69" s="302"/>
      <c r="AZ69" s="185"/>
      <c r="BA69" s="183"/>
      <c r="BB69" s="183"/>
      <c r="BC69" s="184"/>
      <c r="BD69" s="184"/>
      <c r="BE69" s="184"/>
      <c r="BF69" s="185"/>
      <c r="BG69" s="495"/>
      <c r="BH69" s="190"/>
      <c r="BI69" s="186"/>
      <c r="BJ69" s="186"/>
      <c r="BK69" s="352"/>
      <c r="BL69" s="183"/>
      <c r="BM69" s="183"/>
      <c r="BN69" s="183"/>
      <c r="BO69" s="187"/>
      <c r="BP69" s="187"/>
      <c r="BQ69" s="349"/>
      <c r="BR69" s="416"/>
      <c r="BS69" s="417" t="str">
        <f>IF(AND('MAPA DE RIESGOS'!$AP69="Muy Alta",'MAPA DE RIESGOS'!$AR69="Leve"),CONCATENATE("R",'MAPA DE RIESGOS'!$H69,"C",'MAPA DE RIESGOS'!$AF69),"")</f>
        <v/>
      </c>
      <c r="BT69" s="417"/>
      <c r="BU69" s="418"/>
      <c r="BV69" s="188"/>
      <c r="BW69" s="188"/>
      <c r="BX69" s="188"/>
      <c r="BY69" s="188"/>
      <c r="BZ69" s="188"/>
      <c r="CA69" s="188"/>
      <c r="CB69" s="188"/>
      <c r="CC69" s="188"/>
      <c r="CD69" s="188"/>
      <c r="CE69" s="188"/>
      <c r="CF69" s="188"/>
      <c r="CG69" s="188"/>
      <c r="CH69" s="188"/>
      <c r="CI69" s="188"/>
      <c r="CJ69" s="188"/>
      <c r="CK69" s="188"/>
    </row>
    <row r="70" spans="1:89" ht="28.5" hidden="1" customHeight="1">
      <c r="A70" s="699"/>
      <c r="B70" s="585"/>
      <c r="C70" s="588"/>
      <c r="D70" s="588" t="str">
        <f>IFERROR((VLOOKUP($B70,'Listados Datos'!$D$3:$F$18,3,FALSE))," ")</f>
        <v xml:space="preserve"> </v>
      </c>
      <c r="E70" s="494"/>
      <c r="F70" s="494"/>
      <c r="G70" s="577">
        <v>11</v>
      </c>
      <c r="H70" s="343">
        <v>11</v>
      </c>
      <c r="I70" s="676" t="s">
        <v>310</v>
      </c>
      <c r="J70" s="513"/>
      <c r="K70" s="513" t="s">
        <v>310</v>
      </c>
      <c r="L70" s="513"/>
      <c r="M70" s="513" t="str">
        <f t="shared" ref="M70:M75" si="99">+CONCATENATE("Posibilidad de perdida de ", Q70, " debido a amenazas como ", S70, "y vulderabilidades,", T70, " afectando a los activos de información de ", R70)</f>
        <v xml:space="preserve">Posibilidad de perdida de  debido a amenazas como y vulderabilidades, afectando a los activos de información de </v>
      </c>
      <c r="N70" s="513" t="s">
        <v>250</v>
      </c>
      <c r="O70" s="513" t="s">
        <v>239</v>
      </c>
      <c r="P70" s="561">
        <v>228</v>
      </c>
      <c r="Q70" s="552"/>
      <c r="R70" s="555"/>
      <c r="S70" s="555"/>
      <c r="T70" s="555"/>
      <c r="U70" s="555"/>
      <c r="V70" s="581" t="str">
        <f t="shared" ref="V70" si="100">IF(ISBLANK(AC70),(IF(P70&lt;=0,"",IF(P70&lt;=2,"Muy Baja",IF(P70&lt;=24,"Baja",IF(P70&lt;=500,"Media",IF(P70&lt;=5000,"Alta","Muy Alta"))))))," ")</f>
        <v>Media</v>
      </c>
      <c r="W70" s="565">
        <f t="shared" ref="W70" si="101">IF(ISBLANK(AC70),(IF(V70="","",IF(V70="Muy Baja",20%,IF(V70="Baja",40%,IF(V70="Media",60%,IF(V70="Alta",80%,IF(V70="Muy Alta",100%,0)))))))," ")</f>
        <v>0.6</v>
      </c>
      <c r="X70" s="571"/>
      <c r="Y70" s="549" t="str">
        <f>IF(X70&gt;0,IF(NOT(ISERROR(MATCH(X70,'Listados Datos'!$N$3:$N$4,0))),'Listados Datos'!$N$6&amp;"Por favor no seleccionar este criterios de impacto (Afectación Económica o presupuestal y/o Pérdida Reputacional)",'Listados Datos'!$N$7),"")</f>
        <v/>
      </c>
      <c r="Z70" s="574" t="str">
        <f>IF(OR(X70='Listados Datos'!$R$3,X70='Listados Datos'!$S$3),"Leve",IF(OR(X70='Listados Datos'!$R$4,X70='Listados Datos'!$S$4),"Menor",IF(OR(X70='Listados Datos'!$R$5,X70='Listados Datos'!$S$5),"Moderado",IF(OR(X70='Listados Datos'!$R$6,X70='Listados Datos'!$S$6),"Mayor",IF(OR(X70='Listados Datos'!$R$7,X70='Listados Datos'!$S$7),"Catastrófico","")))))</f>
        <v/>
      </c>
      <c r="AA70" s="565" t="str">
        <f>IF(Z70="","",IF(Z70="Leve",20%,IF(Z70="Menor",40%,IF(Z70="Moderado",60%,IF(Z70="Mayor",80%,IF(Z70="Catastrófico",100%,0))))))</f>
        <v/>
      </c>
      <c r="AB70" s="558" t="str">
        <f>IF(OR(AND(V70="Muy Baja",Z70="Leve"),AND(V70="Muy Baja",Z70="Menor"),AND(V70="Baja",Z70="Leve")),"Bajo",IF(OR(AND(V70="Muy baja",Z70="Moderado"),AND(V70="Baja",Z70="Menor"),AND(V70="Baja",Z70="Moderado"),AND(V70="Media",Z70="Leve"),AND(V70="Media",Z70="Menor"),AND(V70="Media",Z70="Moderado"),AND(V70="Alta",Z70="Leve"),AND(V70="Alta",Z70="Menor")),"Moderado",IF(OR(AND(V70="Muy Baja",Z70="Mayor"),AND(V70="Baja",Z70="Mayor"),AND(V70="Media",Z70="Mayor"),AND(V70="Alta",Z70="Moderado"),AND(V70="Alta",Z70="Mayor"),AND(V70="Muy Alta",Z70="Leve"),AND(V70="Muy Alta",Z70="Menor"),AND(V70="Muy Alta",Z70="Moderado"),AND(V70="Muy Alta",Z70="Mayor")),"Alto",IF(OR(AND(V70="Muy Baja",Z70="Catastrófico"),AND(V70="Baja",Z70="Catastrófico"),AND(V70="Media",Z70="Catastrófico"),AND(V70="Alta",Z70="Catastrófico"),AND(V70="Muy Alta",Z70="Catastrófico")),"Extremo",""))))</f>
        <v/>
      </c>
      <c r="AC70" s="524"/>
      <c r="AD70" s="546"/>
      <c r="AE70" s="533" t="str">
        <f t="shared" ref="AE70" si="102">IF(AND(AC70="Rara Vez",AD70="Insignificante"),("BAJA"),IF(AND(AC70="Rara Vez",AD70="Menor"),("BAJA"),IF(AND(AC70="Rara Vez",AD70="Moderado"),("MODERADA"),IF(AND(AC70="Rara Vez",AD70="Mayor"),("ALTA"),IF(AND(AC70="Improbable",AD70="Insignificante"),("BAJA"),IF(AND(AC70="Improbable",AD70="Menor"),("BAJA"),IF(AND(AC70="Improbable",AD70="Moderado"),("MODERADA"),IF(AND(AC70="Improbable",AD70="Mayor"),("ALTA"),IF(AND(AC70="Posible",AD70="Insignificante"),("BAJA"),IF(AND(AC70="Posible",AD70="Menor"),("MODERADA"),IF(AND(AC70="Posible",AD70="Moderado"),("ALTA"),IF(AND(AC70="Posible",AD70="Mayor"),("EXTREMA"),IF(AND(AC70="Probable",AD70="Insignificante"),("MODERADA"),IF(AND(AC70="Probable",AD70="Menor"),("ALTA"),IF(AND(AC70="Probable",AD70="Moderado"),("ALTA"),IF(AND(AC70="Probable",AD70="Mayor"),("EXTREMA"),IF(AND(AC70="Casi Seguro",AD70="Insignificante"),("ALTA"),IF(AND(AC70="Casi Seguro",AD70="Menor"),("ALTA"),IF(AND(AC70="Casi Seguro",AD70="Moderado"),("EXTREMA"),IF(AND(AC70="Casi Seguro",AD70="Mayor"),("EXTREMA"),IF(AD70="Catastrófico","EXTREMA","VALORAR")))))))))))))))))))))</f>
        <v>VALORAR</v>
      </c>
      <c r="AF70" s="181">
        <v>1</v>
      </c>
      <c r="AG70" s="182"/>
      <c r="AH70" s="207" t="str">
        <f t="shared" si="91"/>
        <v>Probabilidad</v>
      </c>
      <c r="AI70" s="299" t="s">
        <v>193</v>
      </c>
      <c r="AJ70" s="299" t="s">
        <v>194</v>
      </c>
      <c r="AK70" s="208" t="str">
        <f t="shared" si="92"/>
        <v>40%</v>
      </c>
      <c r="AL70" s="300" t="s">
        <v>195</v>
      </c>
      <c r="AM70" s="300" t="s">
        <v>196</v>
      </c>
      <c r="AN70" s="301" t="s">
        <v>197</v>
      </c>
      <c r="AO70" s="209">
        <f>IF(ISBLANK(AD70),(IFERROR(IF(AH70="Probabilidad",(W70-(+W70*AK70)),IF(AH70="Impacto",W70,"")),""))," ")</f>
        <v>0.36</v>
      </c>
      <c r="AP70" s="154" t="str">
        <f>IF(ISBLANK(AD70), (IFERROR(IF(AO70="","",IF(AO70&lt;=0.2,"Muy Baja",IF(AO70&lt;=0.4,"Baja",IF(AO70&lt;=0.6,"Media",IF(AO70&lt;=0.8,"Alta","Muy Alta"))))),""))," ")</f>
        <v>Baja</v>
      </c>
      <c r="AQ70" s="210">
        <f t="shared" ref="AQ70:AQ75" si="103">+AO70</f>
        <v>0.36</v>
      </c>
      <c r="AR70" s="211" t="str">
        <f t="shared" ref="AR70:AR75" si="104">IFERROR(IF(AS70="","",IF(AS70&lt;=0.2,"Leve",IF(AS70&lt;=0.4,"Menor",IF(AS70&lt;=0.6,"Moderado",IF(AS70&lt;=0.8,"Mayor","Catastrófico"))))),"")</f>
        <v/>
      </c>
      <c r="AS70" s="210" t="str">
        <f>IFERROR(IF(AH70="Impacto",(AA70-(+AA70*AK70)),IF(AH70="Probabilidad",AA70,"")),"")</f>
        <v/>
      </c>
      <c r="AT70" s="212" t="str">
        <f t="shared" ref="AT70:AT75" si="105">IFERROR(IF(OR(AND(AP70="Muy Baja",AR70="Leve"),AND(AP70="Muy Baja",AR70="Menor"),AND(AP70="Baja",AR70="Leve")),"Bajo",IF(OR(AND(AP70="Muy baja",AR70="Moderado"),AND(AP70="Baja",AR70="Menor"),AND(AP70="Baja",AR70="Moderado"),AND(AP70="Media",AR70="Leve"),AND(AP70="Media",AR70="Menor"),AND(AP70="Media",AR70="Moderado"),AND(AP70="Alta",AR70="Leve"),AND(AP70="Alta",AR70="Menor")),"Moderado",IF(OR(AND(AP70="Muy Baja",AR70="Mayor"),AND(AP70="Baja",AR70="Mayor"),AND(AP70="Media",AR70="Mayor"),AND(AP70="Alta",AR70="Moderado"),AND(AP70="Alta",AR70="Mayor"),AND(AP70="Muy Alta",AR70="Leve"),AND(AP70="Muy Alta",AR70="Menor"),AND(AP70="Muy Alta",AR70="Moderado"),AND(AP70="Muy Alta",AR70="Mayor")),"Alto",IF(OR(AND(AP70="Muy Baja",AR70="Catastrófico"),AND(AP70="Baja",AR70="Catastrófico"),AND(AP70="Media",AR70="Catastrófico"),AND(AP70="Alta",AR70="Catastrófico"),AND(AP70="Muy Alta",AR70="Catastrófico")),"Extremo","")))),"")</f>
        <v/>
      </c>
      <c r="AU70" s="527"/>
      <c r="AV70" s="530" t="str">
        <f>IF(ISBLANK(AD70), " ", AD70)</f>
        <v xml:space="preserve"> </v>
      </c>
      <c r="AW70" s="533" t="str">
        <f t="shared" ref="AW70" si="106">IF(AND(AU70="Rara Vez",AV70="Insignificante"),("BAJA"),IF(AND(AU70="Rara Vez",AV70="Menor"),("BAJA"),IF(AND(AU70="Rara Vez",AV70="Moderado"),("MODERADA"),IF(AND(AU70="Rara Vez",AV70="Mayor"),("ALTA"),IF(AND(AU70="Improbable",AV70="Insignificante"),("BAJA"),IF(AND(AU70="Improbable",AV70="Menor"),("BAJA"),IF(AND(AU70="Improbable",AV70="Moderado"),("MODERADA"),IF(AND(AU70="Improbable",AV70="Mayor"),("ALTA"),IF(AND(AU70="Posible",AV70="Insignificante"),("BAJA"),IF(AND(AU70="Posible",AV70="Menor"),("MODERADA"),IF(AND(AU70="Posible",AV70="Moderado"),("ALTA"),IF(AND(AU70="Posible",AV70="Mayor"),("EXTREMA"),IF(AND(AU70="Probable",AV70="Insignificante"),("MODERADA"),IF(AND(AU70="Probable",AV70="Menor"),("ALTA"),IF(AND(AU70="Probable",AV70="Moderado"),("ALTA"),IF(AND(AU70="Probable",AV70="Mayor"),("EXTREMA"),IF(AND(AU70="Casi Seguro",AV70="Insignificante"),("ALTA"),IF(AND(AU70="Casi Seguro",AV70="Menor"),("ALTA"),IF(AND(AU70="Casi Seguro",AV70="Moderado"),("EXTREMA"),IF(AND(AU70="Casi Seguro",AV70="Mayor"),("EXTREMA"),IF(AV70="Catastrófico","EXTREMA","VALORAR")))))))))))))))))))))</f>
        <v>VALORAR</v>
      </c>
      <c r="AX70" s="536" t="s">
        <v>198</v>
      </c>
      <c r="AY70" s="302"/>
      <c r="AZ70" s="185"/>
      <c r="BA70" s="183"/>
      <c r="BB70" s="183"/>
      <c r="BC70" s="184">
        <v>44562</v>
      </c>
      <c r="BD70" s="184">
        <v>44926</v>
      </c>
      <c r="BE70" s="184"/>
      <c r="BF70" s="184"/>
      <c r="BG70" s="513"/>
      <c r="BH70" s="190"/>
      <c r="BI70" s="186"/>
      <c r="BJ70" s="186"/>
      <c r="BK70" s="352"/>
      <c r="BL70" s="183"/>
      <c r="BM70" s="183"/>
      <c r="BN70" s="183"/>
      <c r="BO70" s="187"/>
      <c r="BP70" s="187"/>
      <c r="BQ70" s="349"/>
      <c r="BR70" s="416"/>
      <c r="BS70" s="417" t="str">
        <f>IF(AND('MAPA DE RIESGOS'!$AP70="Muy Alta",'MAPA DE RIESGOS'!$AR70="Leve"),CONCATENATE("R",'MAPA DE RIESGOS'!$H70,"C",'MAPA DE RIESGOS'!$AF70),"")</f>
        <v/>
      </c>
      <c r="BT70" s="417"/>
      <c r="BU70" s="418"/>
      <c r="BV70" s="188"/>
      <c r="BW70" s="188"/>
      <c r="BX70" s="188"/>
      <c r="BY70" s="188"/>
      <c r="BZ70" s="188"/>
      <c r="CA70" s="188"/>
      <c r="CB70" s="188"/>
      <c r="CC70" s="188"/>
      <c r="CD70" s="188"/>
      <c r="CE70" s="188"/>
      <c r="CF70" s="188"/>
      <c r="CG70" s="188"/>
      <c r="CH70" s="188"/>
      <c r="CI70" s="188"/>
      <c r="CJ70" s="188"/>
      <c r="CK70" s="188"/>
    </row>
    <row r="71" spans="1:89" ht="28.5" hidden="1" customHeight="1">
      <c r="A71" s="699"/>
      <c r="B71" s="585"/>
      <c r="C71" s="588"/>
      <c r="D71" s="588"/>
      <c r="E71" s="494"/>
      <c r="F71" s="494"/>
      <c r="G71" s="577"/>
      <c r="H71" s="343">
        <v>11</v>
      </c>
      <c r="I71" s="677"/>
      <c r="J71" s="494"/>
      <c r="K71" s="494"/>
      <c r="L71" s="494"/>
      <c r="M71" s="494" t="str">
        <f t="shared" si="99"/>
        <v xml:space="preserve">Posibilidad de perdida de  debido a amenazas como y vulderabilidades, afectando a los activos de información de </v>
      </c>
      <c r="N71" s="494"/>
      <c r="O71" s="494"/>
      <c r="P71" s="562"/>
      <c r="Q71" s="553"/>
      <c r="R71" s="556"/>
      <c r="S71" s="556"/>
      <c r="T71" s="556"/>
      <c r="U71" s="556"/>
      <c r="V71" s="582"/>
      <c r="W71" s="566"/>
      <c r="X71" s="572"/>
      <c r="Y71" s="550"/>
      <c r="Z71" s="575"/>
      <c r="AA71" s="566"/>
      <c r="AB71" s="559"/>
      <c r="AC71" s="525"/>
      <c r="AD71" s="547"/>
      <c r="AE71" s="534"/>
      <c r="AF71" s="181">
        <v>2</v>
      </c>
      <c r="AG71" s="182"/>
      <c r="AH71" s="207" t="str">
        <f t="shared" si="91"/>
        <v/>
      </c>
      <c r="AI71" s="299"/>
      <c r="AJ71" s="299"/>
      <c r="AK71" s="208" t="str">
        <f t="shared" si="92"/>
        <v/>
      </c>
      <c r="AL71" s="300"/>
      <c r="AM71" s="300"/>
      <c r="AN71" s="301"/>
      <c r="AO71" s="209" t="str">
        <f>IF(ISBLANK(AD70),(IFERROR(IF(AND(AH70="Probabilidad",AH71="Probabilidad"),(AQ70-(+AQ70*AK71)),IF(AH71="Probabilidad",(W70-(+W70*AK71)),IF(AH71="Impacto",AQ70,""))),""))," ")</f>
        <v/>
      </c>
      <c r="AP71" s="154" t="str">
        <f>IF(ISBLANK(AD70),(IFERROR(IF(AO71="","",IF(AO71&lt;=0.2,"Muy Baja",IF(AO71&lt;=0.4,"Baja",IF(AO71&lt;=0.6,"Media",IF(AO71&lt;=0.8,"Alta","Muy Alta"))))),""))," ")</f>
        <v/>
      </c>
      <c r="AQ71" s="210" t="str">
        <f t="shared" si="103"/>
        <v/>
      </c>
      <c r="AR71" s="211" t="str">
        <f t="shared" si="104"/>
        <v/>
      </c>
      <c r="AS71" s="210" t="str">
        <f>IFERROR(IF(AND(AH70="Impacto",AH71="Impacto"),(AS70-(+AS70*AK71)),IF(AH71="Impacto",(AA70-(+AA70*AK71)),IF(AH71="Probabilidad",AS70,""))),"")</f>
        <v/>
      </c>
      <c r="AT71" s="212" t="str">
        <f t="shared" si="105"/>
        <v/>
      </c>
      <c r="AU71" s="528"/>
      <c r="AV71" s="531"/>
      <c r="AW71" s="534"/>
      <c r="AX71" s="537"/>
      <c r="AY71" s="302"/>
      <c r="AZ71" s="185"/>
      <c r="BA71" s="183"/>
      <c r="BB71" s="183"/>
      <c r="BC71" s="184"/>
      <c r="BD71" s="184"/>
      <c r="BE71" s="184"/>
      <c r="BF71" s="185"/>
      <c r="BG71" s="494"/>
      <c r="BH71" s="190"/>
      <c r="BI71" s="186"/>
      <c r="BJ71" s="186"/>
      <c r="BK71" s="352"/>
      <c r="BL71" s="183"/>
      <c r="BM71" s="183"/>
      <c r="BN71" s="183"/>
      <c r="BO71" s="187"/>
      <c r="BP71" s="187"/>
      <c r="BQ71" s="349"/>
      <c r="BR71" s="416"/>
      <c r="BS71" s="417" t="str">
        <f>IF(AND('MAPA DE RIESGOS'!$AP71="Muy Alta",'MAPA DE RIESGOS'!$AR71="Leve"),CONCATENATE("R",'MAPA DE RIESGOS'!$H71,"C",'MAPA DE RIESGOS'!$AF71),"")</f>
        <v/>
      </c>
      <c r="BT71" s="417"/>
      <c r="BU71" s="418"/>
      <c r="BV71" s="188"/>
      <c r="BW71" s="188"/>
      <c r="BX71" s="188"/>
      <c r="BY71" s="188"/>
      <c r="BZ71" s="188"/>
      <c r="CA71" s="188"/>
      <c r="CB71" s="188"/>
      <c r="CC71" s="188"/>
      <c r="CD71" s="188"/>
      <c r="CE71" s="188"/>
      <c r="CF71" s="188"/>
      <c r="CG71" s="188"/>
      <c r="CH71" s="188"/>
      <c r="CI71" s="188"/>
      <c r="CJ71" s="188"/>
      <c r="CK71" s="188"/>
    </row>
    <row r="72" spans="1:89" ht="28.5" hidden="1" customHeight="1">
      <c r="A72" s="699"/>
      <c r="B72" s="585"/>
      <c r="C72" s="588"/>
      <c r="D72" s="588"/>
      <c r="E72" s="494"/>
      <c r="F72" s="494"/>
      <c r="G72" s="577"/>
      <c r="H72" s="343">
        <v>11</v>
      </c>
      <c r="I72" s="677"/>
      <c r="J72" s="494"/>
      <c r="K72" s="494"/>
      <c r="L72" s="494"/>
      <c r="M72" s="494" t="str">
        <f t="shared" si="99"/>
        <v xml:space="preserve">Posibilidad de perdida de  debido a amenazas como y vulderabilidades, afectando a los activos de información de </v>
      </c>
      <c r="N72" s="494"/>
      <c r="O72" s="494"/>
      <c r="P72" s="562"/>
      <c r="Q72" s="553"/>
      <c r="R72" s="556"/>
      <c r="S72" s="556"/>
      <c r="T72" s="556"/>
      <c r="U72" s="556"/>
      <c r="V72" s="582"/>
      <c r="W72" s="566"/>
      <c r="X72" s="572"/>
      <c r="Y72" s="550"/>
      <c r="Z72" s="575"/>
      <c r="AA72" s="566"/>
      <c r="AB72" s="559"/>
      <c r="AC72" s="525"/>
      <c r="AD72" s="547"/>
      <c r="AE72" s="534"/>
      <c r="AF72" s="181">
        <v>3</v>
      </c>
      <c r="AG72" s="182"/>
      <c r="AH72" s="207" t="str">
        <f t="shared" si="91"/>
        <v/>
      </c>
      <c r="AI72" s="299"/>
      <c r="AJ72" s="299"/>
      <c r="AK72" s="208" t="str">
        <f t="shared" si="92"/>
        <v/>
      </c>
      <c r="AL72" s="300"/>
      <c r="AM72" s="300"/>
      <c r="AN72" s="301"/>
      <c r="AO72" s="209" t="str">
        <f>IF(ISBLANK(AD70),(IFERROR(IF(AND(AH71="Probabilidad",AH72="Probabilidad"),(AQ71-(+AQ71*AK72)),IF(AND(AH71="Impacto",AH72="Probabilidad"),(AQ70-(+AQ70*AK72)),IF(AH72="Impacto",AQ71,""))),""))," ")</f>
        <v/>
      </c>
      <c r="AP72" s="154" t="str">
        <f>IF(ISBLANK(AD70),(IFERROR(IF(AO72="","",IF(AO72&lt;=0.2,"Muy Baja",IF(AO72&lt;=0.4,"Baja",IF(AO72&lt;=0.6,"Media",IF(AO72&lt;=0.8,"Alta","Muy Alta"))))),""))," ")</f>
        <v/>
      </c>
      <c r="AQ72" s="210" t="str">
        <f t="shared" si="103"/>
        <v/>
      </c>
      <c r="AR72" s="211" t="str">
        <f t="shared" si="104"/>
        <v/>
      </c>
      <c r="AS72" s="210" t="str">
        <f>IFERROR(IF(AND(AH71="Impacto",AH72="Impacto"),(AS71-(+AS71*AK72)),IF(AND(AH71="Probabilidad",AH72="Impacto"),(AS70-(+AS70*AK72)),IF(AH72="Probabilidad",AS71,""))),"")</f>
        <v/>
      </c>
      <c r="AT72" s="212" t="str">
        <f t="shared" si="105"/>
        <v/>
      </c>
      <c r="AU72" s="528"/>
      <c r="AV72" s="531"/>
      <c r="AW72" s="534"/>
      <c r="AX72" s="537"/>
      <c r="AY72" s="302"/>
      <c r="AZ72" s="185"/>
      <c r="BA72" s="183"/>
      <c r="BB72" s="183"/>
      <c r="BC72" s="184"/>
      <c r="BD72" s="184"/>
      <c r="BE72" s="184"/>
      <c r="BF72" s="185"/>
      <c r="BG72" s="494"/>
      <c r="BH72" s="190"/>
      <c r="BI72" s="186"/>
      <c r="BJ72" s="186"/>
      <c r="BK72" s="352"/>
      <c r="BL72" s="183"/>
      <c r="BM72" s="183"/>
      <c r="BN72" s="183"/>
      <c r="BO72" s="187"/>
      <c r="BP72" s="187"/>
      <c r="BQ72" s="349"/>
      <c r="BR72" s="416"/>
      <c r="BS72" s="417" t="str">
        <f>IF(AND('MAPA DE RIESGOS'!$AP72="Muy Alta",'MAPA DE RIESGOS'!$AR72="Leve"),CONCATENATE("R",'MAPA DE RIESGOS'!$H72,"C",'MAPA DE RIESGOS'!$AF72),"")</f>
        <v/>
      </c>
      <c r="BT72" s="417"/>
      <c r="BU72" s="418"/>
      <c r="BV72" s="188"/>
      <c r="BW72" s="188"/>
      <c r="BX72" s="188"/>
      <c r="BY72" s="188"/>
      <c r="BZ72" s="188"/>
      <c r="CA72" s="188"/>
      <c r="CB72" s="188"/>
      <c r="CC72" s="188"/>
      <c r="CD72" s="188"/>
      <c r="CE72" s="188"/>
      <c r="CF72" s="188"/>
      <c r="CG72" s="188"/>
      <c r="CH72" s="188"/>
      <c r="CI72" s="188"/>
      <c r="CJ72" s="188"/>
      <c r="CK72" s="188"/>
    </row>
    <row r="73" spans="1:89" ht="28.5" hidden="1" customHeight="1">
      <c r="A73" s="699"/>
      <c r="B73" s="585"/>
      <c r="C73" s="588"/>
      <c r="D73" s="588"/>
      <c r="E73" s="494"/>
      <c r="F73" s="494"/>
      <c r="G73" s="577"/>
      <c r="H73" s="343">
        <v>11</v>
      </c>
      <c r="I73" s="677"/>
      <c r="J73" s="494"/>
      <c r="K73" s="494"/>
      <c r="L73" s="494"/>
      <c r="M73" s="494" t="str">
        <f t="shared" si="99"/>
        <v xml:space="preserve">Posibilidad de perdida de  debido a amenazas como y vulderabilidades, afectando a los activos de información de </v>
      </c>
      <c r="N73" s="494"/>
      <c r="O73" s="494"/>
      <c r="P73" s="562"/>
      <c r="Q73" s="553"/>
      <c r="R73" s="556"/>
      <c r="S73" s="556"/>
      <c r="T73" s="556"/>
      <c r="U73" s="556"/>
      <c r="V73" s="582"/>
      <c r="W73" s="566"/>
      <c r="X73" s="572"/>
      <c r="Y73" s="550"/>
      <c r="Z73" s="575"/>
      <c r="AA73" s="566"/>
      <c r="AB73" s="559"/>
      <c r="AC73" s="525"/>
      <c r="AD73" s="547"/>
      <c r="AE73" s="534"/>
      <c r="AF73" s="181">
        <v>4</v>
      </c>
      <c r="AG73" s="182"/>
      <c r="AH73" s="207" t="str">
        <f t="shared" si="91"/>
        <v/>
      </c>
      <c r="AI73" s="299"/>
      <c r="AJ73" s="299"/>
      <c r="AK73" s="208" t="str">
        <f t="shared" si="92"/>
        <v/>
      </c>
      <c r="AL73" s="300"/>
      <c r="AM73" s="300"/>
      <c r="AN73" s="301"/>
      <c r="AO73" s="209" t="str">
        <f>IF(ISBLANK(AD70),(IFERROR(IF(AND(AH72="Probabilidad",AH73="Probabilidad"),(AQ72-(+AQ72*AK73)),IF(AND(AH72="Impacto",AH73="Probabilidad"),(AQ71-(+AQ71*AK73)),IF(AH73="Impacto",AQ72,""))),""))," ")</f>
        <v/>
      </c>
      <c r="AP73" s="154" t="str">
        <f>IF(ISBLANK(AD70),(IFERROR(IF(AO73="","",IF(AO73&lt;=0.2,"Muy Baja",IF(AO73&lt;=0.4,"Baja",IF(AO73&lt;=0.6,"Media",IF(AO73&lt;=0.8,"Alta","Muy Alta"))))),""))," ")</f>
        <v/>
      </c>
      <c r="AQ73" s="210" t="str">
        <f t="shared" si="103"/>
        <v/>
      </c>
      <c r="AR73" s="211" t="str">
        <f t="shared" si="104"/>
        <v/>
      </c>
      <c r="AS73" s="210" t="str">
        <f>IFERROR(IF(AND(AH72="Impacto",AH73="Impacto"),(AS72-(+AS72*AK73)),IF(AND(AH72="Probabilidad",AH73="Impacto"),(AS71-(+AS71*AK73)),IF(AH73="Probabilidad",AS72,""))),"")</f>
        <v/>
      </c>
      <c r="AT73" s="212" t="str">
        <f t="shared" si="105"/>
        <v/>
      </c>
      <c r="AU73" s="528"/>
      <c r="AV73" s="531"/>
      <c r="AW73" s="534"/>
      <c r="AX73" s="537"/>
      <c r="AY73" s="302"/>
      <c r="AZ73" s="185"/>
      <c r="BA73" s="183"/>
      <c r="BB73" s="183"/>
      <c r="BC73" s="184"/>
      <c r="BD73" s="184"/>
      <c r="BE73" s="184"/>
      <c r="BF73" s="185"/>
      <c r="BG73" s="494"/>
      <c r="BH73" s="190"/>
      <c r="BI73" s="186"/>
      <c r="BJ73" s="186"/>
      <c r="BK73" s="352"/>
      <c r="BL73" s="183"/>
      <c r="BM73" s="183"/>
      <c r="BN73" s="183"/>
      <c r="BO73" s="187"/>
      <c r="BP73" s="187"/>
      <c r="BQ73" s="349"/>
      <c r="BR73" s="416"/>
      <c r="BS73" s="417" t="str">
        <f>IF(AND('MAPA DE RIESGOS'!$AP73="Muy Alta",'MAPA DE RIESGOS'!$AR73="Leve"),CONCATENATE("R",'MAPA DE RIESGOS'!$H73,"C",'MAPA DE RIESGOS'!$AF73),"")</f>
        <v/>
      </c>
      <c r="BT73" s="417"/>
      <c r="BU73" s="418"/>
      <c r="BV73" s="188"/>
      <c r="BW73" s="188"/>
      <c r="BX73" s="188"/>
      <c r="BY73" s="188"/>
      <c r="BZ73" s="188"/>
      <c r="CA73" s="188"/>
      <c r="CB73" s="188"/>
      <c r="CC73" s="188"/>
      <c r="CD73" s="188"/>
      <c r="CE73" s="188"/>
      <c r="CF73" s="188"/>
      <c r="CG73" s="188"/>
      <c r="CH73" s="188"/>
      <c r="CI73" s="188"/>
      <c r="CJ73" s="188"/>
      <c r="CK73" s="188"/>
    </row>
    <row r="74" spans="1:89" ht="28.5" hidden="1" customHeight="1">
      <c r="A74" s="699"/>
      <c r="B74" s="585"/>
      <c r="C74" s="588"/>
      <c r="D74" s="588"/>
      <c r="E74" s="494"/>
      <c r="F74" s="494"/>
      <c r="G74" s="577"/>
      <c r="H74" s="343">
        <v>11</v>
      </c>
      <c r="I74" s="677"/>
      <c r="J74" s="494"/>
      <c r="K74" s="494"/>
      <c r="L74" s="494"/>
      <c r="M74" s="494" t="str">
        <f t="shared" si="99"/>
        <v xml:space="preserve">Posibilidad de perdida de  debido a amenazas como y vulderabilidades, afectando a los activos de información de </v>
      </c>
      <c r="N74" s="494"/>
      <c r="O74" s="494"/>
      <c r="P74" s="562"/>
      <c r="Q74" s="553"/>
      <c r="R74" s="556"/>
      <c r="S74" s="556"/>
      <c r="T74" s="556"/>
      <c r="U74" s="556"/>
      <c r="V74" s="582"/>
      <c r="W74" s="566"/>
      <c r="X74" s="572"/>
      <c r="Y74" s="550"/>
      <c r="Z74" s="575"/>
      <c r="AA74" s="566"/>
      <c r="AB74" s="559"/>
      <c r="AC74" s="525"/>
      <c r="AD74" s="547"/>
      <c r="AE74" s="534"/>
      <c r="AF74" s="181">
        <v>5</v>
      </c>
      <c r="AG74" s="182"/>
      <c r="AH74" s="207" t="str">
        <f t="shared" ref="AH74" si="107">IF(OR(AI74="Preventivo",AI74="Detectivo"),"Probabilidad",IF(AI74="Correctivo","Impacto",""))</f>
        <v/>
      </c>
      <c r="AI74" s="299"/>
      <c r="AJ74" s="299"/>
      <c r="AK74" s="208" t="str">
        <f t="shared" ref="AK74" si="108">IF(AND(AI74="Preventivo",AJ74="Automático"),"50%",IF(AND(AI74="Preventivo",AJ74="Manual"),"40%",IF(AND(AI74="Detectivo",AJ74="Automático"),"40%",IF(AND(AI74="Detectivo",AJ74="Manual"),"30%",IF(AND(AI74="Correctivo",AJ74="Automático"),"35%",IF(AND(AI74="Correctivo",AJ74="Manual"),"25%",""))))))</f>
        <v/>
      </c>
      <c r="AL74" s="300"/>
      <c r="AM74" s="300"/>
      <c r="AN74" s="301"/>
      <c r="AO74" s="209" t="str">
        <f>IF(ISBLANK(AD70),(IFERROR(IF(AND(AH73="Probabilidad",AH74="Probabilidad"),(AQ73-(+AQ73*AK74)),IF(AND(AH73="Impacto",AH74="Probabilidad"),(AQ72-(+AQ72*AK74)),IF(AH74="Impacto",AQ73,""))),""))," ")</f>
        <v/>
      </c>
      <c r="AP74" s="154" t="str">
        <f>IF(ISBLANK(AD70),(IFERROR(IF(AO74="","",IF(AO74&lt;=0.2,"Muy Baja",IF(AO74&lt;=0.4,"Baja",IF(AO74&lt;=0.6,"Media",IF(AO74&lt;=0.8,"Alta","Muy Alta"))))),""))," ")</f>
        <v/>
      </c>
      <c r="AQ74" s="210" t="str">
        <f t="shared" si="103"/>
        <v/>
      </c>
      <c r="AR74" s="211" t="str">
        <f t="shared" si="104"/>
        <v/>
      </c>
      <c r="AS74" s="210" t="str">
        <f>IFERROR(IF(AND(AH73="Impacto",AH74="Impacto"),(AS73-(+AS73*AK74)),IF(AND(AH73="Probabilidad",AH74="Impacto"),(AS72-(+AS72*AK74)),IF(AH74="Probabilidad",AS73,""))),"")</f>
        <v/>
      </c>
      <c r="AT74" s="212" t="str">
        <f t="shared" si="105"/>
        <v/>
      </c>
      <c r="AU74" s="528"/>
      <c r="AV74" s="531"/>
      <c r="AW74" s="534"/>
      <c r="AX74" s="537"/>
      <c r="AY74" s="302"/>
      <c r="AZ74" s="185"/>
      <c r="BA74" s="183"/>
      <c r="BB74" s="183"/>
      <c r="BC74" s="184"/>
      <c r="BD74" s="184"/>
      <c r="BE74" s="184"/>
      <c r="BF74" s="185"/>
      <c r="BG74" s="494"/>
      <c r="BH74" s="190"/>
      <c r="BI74" s="186"/>
      <c r="BJ74" s="186"/>
      <c r="BK74" s="352"/>
      <c r="BL74" s="183"/>
      <c r="BM74" s="183"/>
      <c r="BN74" s="183"/>
      <c r="BO74" s="187"/>
      <c r="BP74" s="187"/>
      <c r="BQ74" s="349"/>
      <c r="BR74" s="416"/>
      <c r="BS74" s="417" t="str">
        <f>IF(AND('MAPA DE RIESGOS'!$AP74="Muy Alta",'MAPA DE RIESGOS'!$AR74="Leve"),CONCATENATE("R",'MAPA DE RIESGOS'!$H74,"C",'MAPA DE RIESGOS'!$AF74),"")</f>
        <v/>
      </c>
      <c r="BT74" s="417"/>
      <c r="BU74" s="418"/>
      <c r="BV74" s="188"/>
      <c r="BW74" s="188"/>
      <c r="BX74" s="188"/>
      <c r="BY74" s="188"/>
      <c r="BZ74" s="188"/>
      <c r="CA74" s="188"/>
      <c r="CB74" s="188"/>
      <c r="CC74" s="188"/>
      <c r="CD74" s="188"/>
      <c r="CE74" s="188"/>
      <c r="CF74" s="188"/>
      <c r="CG74" s="188"/>
      <c r="CH74" s="188"/>
      <c r="CI74" s="188"/>
      <c r="CJ74" s="188"/>
      <c r="CK74" s="188"/>
    </row>
    <row r="75" spans="1:89" ht="28.5" hidden="1" customHeight="1">
      <c r="A75" s="700"/>
      <c r="B75" s="586"/>
      <c r="C75" s="589"/>
      <c r="D75" s="589"/>
      <c r="E75" s="495"/>
      <c r="F75" s="495"/>
      <c r="G75" s="577"/>
      <c r="H75" s="343">
        <v>11</v>
      </c>
      <c r="I75" s="678"/>
      <c r="J75" s="495"/>
      <c r="K75" s="495"/>
      <c r="L75" s="495"/>
      <c r="M75" s="495" t="str">
        <f t="shared" si="99"/>
        <v xml:space="preserve">Posibilidad de perdida de  debido a amenazas como y vulderabilidades, afectando a los activos de información de </v>
      </c>
      <c r="N75" s="495"/>
      <c r="O75" s="495"/>
      <c r="P75" s="563"/>
      <c r="Q75" s="554"/>
      <c r="R75" s="557"/>
      <c r="S75" s="557"/>
      <c r="T75" s="557"/>
      <c r="U75" s="557"/>
      <c r="V75" s="583"/>
      <c r="W75" s="567"/>
      <c r="X75" s="573"/>
      <c r="Y75" s="551"/>
      <c r="Z75" s="576"/>
      <c r="AA75" s="567"/>
      <c r="AB75" s="560"/>
      <c r="AC75" s="526"/>
      <c r="AD75" s="548"/>
      <c r="AE75" s="535"/>
      <c r="AF75" s="181">
        <v>6</v>
      </c>
      <c r="AG75" s="182"/>
      <c r="AH75" s="207" t="str">
        <f t="shared" si="91"/>
        <v/>
      </c>
      <c r="AI75" s="299"/>
      <c r="AJ75" s="299"/>
      <c r="AK75" s="208" t="str">
        <f t="shared" si="92"/>
        <v/>
      </c>
      <c r="AL75" s="300"/>
      <c r="AM75" s="300"/>
      <c r="AN75" s="301"/>
      <c r="AO75" s="209" t="str">
        <f>IF(ISBLANK(AD70),(IFERROR(IF(AND(AH73="Probabilidad",AH75="Probabilidad"),(AQ73-(+AQ73*AK75)),IF(AND(AH73="Impacto",AH75="Probabilidad"),(AQ72-(+AQ72*AK75)),IF(AH75="Impacto",AQ73,""))),""))," ")</f>
        <v/>
      </c>
      <c r="AP75" s="154" t="str">
        <f>IF(ISBLANK(AD70),(IFERROR(IF(AO75="","",IF(AO75&lt;=0.2,"Muy Baja",IF(AO75&lt;=0.4,"Baja",IF(AO75&lt;=0.6,"Media",IF(AO75&lt;=0.8,"Alta","Muy Alta"))))),"")), " ")</f>
        <v/>
      </c>
      <c r="AQ75" s="210" t="str">
        <f t="shared" si="103"/>
        <v/>
      </c>
      <c r="AR75" s="211" t="str">
        <f t="shared" si="104"/>
        <v/>
      </c>
      <c r="AS75" s="210" t="str">
        <f>IFERROR(IF(AND(AH74="Impacto",AH75="Impacto"),(AS73-(+AS74*AK75)),IF(AND(AH73="Probabilidad",AH75="Impacto"),(AS72-(+AS72*AK75)),IF(AH75="Probabilidad",AS73,""))),"")</f>
        <v/>
      </c>
      <c r="AT75" s="212" t="str">
        <f t="shared" si="105"/>
        <v/>
      </c>
      <c r="AU75" s="529"/>
      <c r="AV75" s="532"/>
      <c r="AW75" s="535"/>
      <c r="AX75" s="538"/>
      <c r="AY75" s="302"/>
      <c r="AZ75" s="185"/>
      <c r="BA75" s="183"/>
      <c r="BB75" s="183"/>
      <c r="BC75" s="184"/>
      <c r="BD75" s="184"/>
      <c r="BE75" s="184"/>
      <c r="BF75" s="185"/>
      <c r="BG75" s="495"/>
      <c r="BH75" s="190"/>
      <c r="BI75" s="186"/>
      <c r="BJ75" s="186"/>
      <c r="BK75" s="352"/>
      <c r="BL75" s="183"/>
      <c r="BM75" s="183"/>
      <c r="BN75" s="183"/>
      <c r="BO75" s="187"/>
      <c r="BP75" s="187"/>
      <c r="BQ75" s="349"/>
      <c r="BR75" s="416"/>
      <c r="BS75" s="417" t="str">
        <f>IF(AND('MAPA DE RIESGOS'!$AP75="Muy Alta",'MAPA DE RIESGOS'!$AR75="Leve"),CONCATENATE("R",'MAPA DE RIESGOS'!$H75,"C",'MAPA DE RIESGOS'!$AF75),"")</f>
        <v/>
      </c>
      <c r="BT75" s="417"/>
      <c r="BU75" s="418"/>
      <c r="BV75" s="188"/>
      <c r="BW75" s="188"/>
      <c r="BX75" s="188"/>
      <c r="BY75" s="188"/>
      <c r="BZ75" s="188"/>
      <c r="CA75" s="188"/>
      <c r="CB75" s="188"/>
      <c r="CC75" s="188"/>
      <c r="CD75" s="188"/>
      <c r="CE75" s="188"/>
      <c r="CF75" s="188"/>
      <c r="CG75" s="188"/>
      <c r="CH75" s="188"/>
      <c r="CI75" s="188"/>
      <c r="CJ75" s="188"/>
      <c r="CK75" s="188"/>
    </row>
    <row r="76" spans="1:89" ht="69.75" hidden="1" customHeight="1">
      <c r="A76" s="701">
        <v>3</v>
      </c>
      <c r="B76" s="584" t="s">
        <v>311</v>
      </c>
      <c r="C76" s="587" t="str">
        <f>IFERROR((VLOOKUP($B76,'Listados Datos'!$D$3:$E$18,2,FALSE))," ")</f>
        <v>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tecnológias articuladoras de información.</v>
      </c>
      <c r="D76" s="587" t="str">
        <f>IFERROR((VLOOKUP($B76,'Listados Datos'!$D$3:$F$18,3,FALSE))," ")</f>
        <v>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v>
      </c>
      <c r="E76" s="513" t="s">
        <v>312</v>
      </c>
      <c r="F76" s="513" t="s">
        <v>313</v>
      </c>
      <c r="G76" s="577">
        <v>12</v>
      </c>
      <c r="H76" s="343">
        <v>12</v>
      </c>
      <c r="I76" s="568" t="s">
        <v>314</v>
      </c>
      <c r="J76" s="513" t="s">
        <v>210</v>
      </c>
      <c r="K76" s="513" t="s">
        <v>314</v>
      </c>
      <c r="L76" s="513" t="s">
        <v>315</v>
      </c>
      <c r="M76" s="513" t="str">
        <f t="shared" ref="M76" si="109">+CONCATENATE("Posibilidad de afectación ", J76, " por ", K76," debido a ", L76)</f>
        <v>Posibilidad de afectación Reputacional por Falta de apropiación del Observatorio del Espacio Público por la comunidad u otras entidades para la toma de decisiones. debido a Gestión y documentos técnicos que no se apropien a nivel institucional y distrital.</v>
      </c>
      <c r="N76" s="513" t="s">
        <v>189</v>
      </c>
      <c r="O76" s="513" t="s">
        <v>190</v>
      </c>
      <c r="P76" s="561">
        <v>228</v>
      </c>
      <c r="Q76" s="552"/>
      <c r="R76" s="555"/>
      <c r="S76" s="555"/>
      <c r="T76" s="555"/>
      <c r="U76" s="555"/>
      <c r="V76" s="581" t="str">
        <f t="shared" ref="V76" si="110">IF(ISBLANK(AC76),(IF(P76&lt;=0,"",IF(P76&lt;=2,"Muy Baja",IF(P76&lt;=24,"Baja",IF(P76&lt;=500,"Media",IF(P76&lt;=5000,"Alta","Muy Alta"))))))," ")</f>
        <v>Media</v>
      </c>
      <c r="W76" s="565">
        <f t="shared" ref="W76" si="111">IF(ISBLANK(AC76),(IF(V76="","",IF(V76="Muy Baja",20%,IF(V76="Baja",40%,IF(V76="Media",60%,IF(V76="Alta",80%,IF(V76="Muy Alta",100%,0)))))))," ")</f>
        <v>0.6</v>
      </c>
      <c r="X76" s="571" t="s">
        <v>191</v>
      </c>
      <c r="Y76" s="549" t="str">
        <f>IF(X76&gt;0,IF(NOT(ISERROR(MATCH(X76,'Listados Datos'!$N$3:$N$4,0))),'Listados Datos'!$N$6&amp;"Por favor no seleccionar este criterios de impacto (Afectación Económica o presupuestal y/o Pérdida Reputacional)",'Listados Datos'!$N$7),"")</f>
        <v>✔</v>
      </c>
      <c r="Z76" s="574" t="str">
        <f>IF(OR(X76='Listados Datos'!$R$3,X76='Listados Datos'!$S$3),"Leve",IF(OR(X76='Listados Datos'!$R$4,X76='Listados Datos'!$S$4),"Menor",IF(OR(X76='Listados Datos'!$R$5,X76='Listados Datos'!$S$5),"Moderado",IF(OR(X76='Listados Datos'!$R$6,X76='Listados Datos'!$S$6),"Mayor",IF(OR(X76='Listados Datos'!$R$7,X76='Listados Datos'!$S$7),"Catastrófico","")))))</f>
        <v/>
      </c>
      <c r="AA76" s="565" t="str">
        <f>IF(Z76="","",IF(Z76="Leve",20%,IF(Z76="Menor",40%,IF(Z76="Moderado",60%,IF(Z76="Mayor",80%,IF(Z76="Catastrófico",100%,0))))))</f>
        <v/>
      </c>
      <c r="AB76" s="558" t="str">
        <f>IF(OR(AND(V76="Muy Baja",Z76="Leve"),AND(V76="Muy Baja",Z76="Menor"),AND(V76="Baja",Z76="Leve")),"Bajo",IF(OR(AND(V76="Muy baja",Z76="Moderado"),AND(V76="Baja",Z76="Menor"),AND(V76="Baja",Z76="Moderado"),AND(V76="Media",Z76="Leve"),AND(V76="Media",Z76="Menor"),AND(V76="Media",Z76="Moderado"),AND(V76="Alta",Z76="Leve"),AND(V76="Alta",Z76="Menor")),"Moderado",IF(OR(AND(V76="Muy Baja",Z76="Mayor"),AND(V76="Baja",Z76="Mayor"),AND(V76="Media",Z76="Mayor"),AND(V76="Alta",Z76="Moderado"),AND(V76="Alta",Z76="Mayor"),AND(V76="Muy Alta",Z76="Leve"),AND(V76="Muy Alta",Z76="Menor"),AND(V76="Muy Alta",Z76="Moderado"),AND(V76="Muy Alta",Z76="Mayor")),"Alto",IF(OR(AND(V76="Muy Baja",Z76="Catastrófico"),AND(V76="Baja",Z76="Catastrófico"),AND(V76="Media",Z76="Catastrófico"),AND(V76="Alta",Z76="Catastrófico"),AND(V76="Muy Alta",Z76="Catastrófico")),"Extremo",""))))</f>
        <v/>
      </c>
      <c r="AC76" s="524"/>
      <c r="AD76" s="546"/>
      <c r="AE76" s="533" t="str">
        <f t="shared" ref="AE76" si="112">IF(AND(AC76="Rara Vez",AD76="Insignificante"),("BAJA"),IF(AND(AC76="Rara Vez",AD76="Menor"),("BAJA"),IF(AND(AC76="Rara Vez",AD76="Moderado"),("MODERADA"),IF(AND(AC76="Rara Vez",AD76="Mayor"),("ALTA"),IF(AND(AC76="Improbable",AD76="Insignificante"),("BAJA"),IF(AND(AC76="Improbable",AD76="Menor"),("BAJA"),IF(AND(AC76="Improbable",AD76="Moderado"),("MODERADA"),IF(AND(AC76="Improbable",AD76="Mayor"),("ALTA"),IF(AND(AC76="Posible",AD76="Insignificante"),("BAJA"),IF(AND(AC76="Posible",AD76="Menor"),("MODERADA"),IF(AND(AC76="Posible",AD76="Moderado"),("ALTA"),IF(AND(AC76="Posible",AD76="Mayor"),("EXTREMA"),IF(AND(AC76="Probable",AD76="Insignificante"),("MODERADA"),IF(AND(AC76="Probable",AD76="Menor"),("ALTA"),IF(AND(AC76="Probable",AD76="Moderado"),("ALTA"),IF(AND(AC76="Probable",AD76="Mayor"),("EXTREMA"),IF(AND(AC76="Casi Seguro",AD76="Insignificante"),("ALTA"),IF(AND(AC76="Casi Seguro",AD76="Menor"),("ALTA"),IF(AND(AC76="Casi Seguro",AD76="Moderado"),("EXTREMA"),IF(AND(AC76="Casi Seguro",AD76="Mayor"),("EXTREMA"),IF(AD76="Catastrófico","EXTREMA","VALORAR")))))))))))))))))))))</f>
        <v>VALORAR</v>
      </c>
      <c r="AF76" s="181">
        <v>1</v>
      </c>
      <c r="AG76" s="182" t="s">
        <v>316</v>
      </c>
      <c r="AH76" s="207" t="str">
        <f t="shared" si="91"/>
        <v>Probabilidad</v>
      </c>
      <c r="AI76" s="299" t="s">
        <v>193</v>
      </c>
      <c r="AJ76" s="299" t="s">
        <v>194</v>
      </c>
      <c r="AK76" s="208" t="str">
        <f t="shared" si="92"/>
        <v>40%</v>
      </c>
      <c r="AL76" s="300" t="s">
        <v>195</v>
      </c>
      <c r="AM76" s="300" t="s">
        <v>196</v>
      </c>
      <c r="AN76" s="301" t="s">
        <v>197</v>
      </c>
      <c r="AO76" s="209">
        <f>IF(ISBLANK(AD76),(IFERROR(IF(AH76="Probabilidad",(W76-(+W76*AK76)),IF(AH76="Impacto",W76,"")),""))," ")</f>
        <v>0.36</v>
      </c>
      <c r="AP76" s="154" t="str">
        <f>IF(ISBLANK(AD76), (IFERROR(IF(AO76="","",IF(AO76&lt;=0.2,"Muy Baja",IF(AO76&lt;=0.4,"Baja",IF(AO76&lt;=0.6,"Media",IF(AO76&lt;=0.8,"Alta","Muy Alta"))))),""))," ")</f>
        <v>Baja</v>
      </c>
      <c r="AQ76" s="210">
        <f t="shared" ref="AQ76:AQ81" si="113">+AO76</f>
        <v>0.36</v>
      </c>
      <c r="AR76" s="211" t="str">
        <f t="shared" ref="AR76:AR81" si="114">IFERROR(IF(AS76="","",IF(AS76&lt;=0.2,"Leve",IF(AS76&lt;=0.4,"Menor",IF(AS76&lt;=0.6,"Moderado",IF(AS76&lt;=0.8,"Mayor","Catastrófico"))))),"")</f>
        <v/>
      </c>
      <c r="AS76" s="210" t="str">
        <f>IFERROR(IF(AH76="Impacto",(AA76-(+AA76*AK76)),IF(AH76="Probabilidad",AA76,"")),"")</f>
        <v/>
      </c>
      <c r="AT76" s="212" t="str">
        <f t="shared" ref="AT76:AT81" si="115">IFERROR(IF(OR(AND(AP76="Muy Baja",AR76="Leve"),AND(AP76="Muy Baja",AR76="Menor"),AND(AP76="Baja",AR76="Leve")),"Bajo",IF(OR(AND(AP76="Muy baja",AR76="Moderado"),AND(AP76="Baja",AR76="Menor"),AND(AP76="Baja",AR76="Moderado"),AND(AP76="Media",AR76="Leve"),AND(AP76="Media",AR76="Menor"),AND(AP76="Media",AR76="Moderado"),AND(AP76="Alta",AR76="Leve"),AND(AP76="Alta",AR76="Menor")),"Moderado",IF(OR(AND(AP76="Muy Baja",AR76="Mayor"),AND(AP76="Baja",AR76="Mayor"),AND(AP76="Media",AR76="Mayor"),AND(AP76="Alta",AR76="Moderado"),AND(AP76="Alta",AR76="Mayor"),AND(AP76="Muy Alta",AR76="Leve"),AND(AP76="Muy Alta",AR76="Menor"),AND(AP76="Muy Alta",AR76="Moderado"),AND(AP76="Muy Alta",AR76="Mayor")),"Alto",IF(OR(AND(AP76="Muy Baja",AR76="Catastrófico"),AND(AP76="Baja",AR76="Catastrófico"),AND(AP76="Media",AR76="Catastrófico"),AND(AP76="Alta",AR76="Catastrófico"),AND(AP76="Muy Alta",AR76="Catastrófico")),"Extremo","")))),"")</f>
        <v/>
      </c>
      <c r="AU76" s="527"/>
      <c r="AV76" s="530" t="str">
        <f>IF(ISBLANK(AD76), " ", AD76)</f>
        <v xml:space="preserve"> </v>
      </c>
      <c r="AW76" s="533" t="str">
        <f t="shared" ref="AW76" si="116">IF(AND(AU76="Rara Vez",AV76="Insignificante"),("BAJA"),IF(AND(AU76="Rara Vez",AV76="Menor"),("BAJA"),IF(AND(AU76="Rara Vez",AV76="Moderado"),("MODERADA"),IF(AND(AU76="Rara Vez",AV76="Mayor"),("ALTA"),IF(AND(AU76="Improbable",AV76="Insignificante"),("BAJA"),IF(AND(AU76="Improbable",AV76="Menor"),("BAJA"),IF(AND(AU76="Improbable",AV76="Moderado"),("MODERADA"),IF(AND(AU76="Improbable",AV76="Mayor"),("ALTA"),IF(AND(AU76="Posible",AV76="Insignificante"),("BAJA"),IF(AND(AU76="Posible",AV76="Menor"),("MODERADA"),IF(AND(AU76="Posible",AV76="Moderado"),("ALTA"),IF(AND(AU76="Posible",AV76="Mayor"),("EXTREMA"),IF(AND(AU76="Probable",AV76="Insignificante"),("MODERADA"),IF(AND(AU76="Probable",AV76="Menor"),("ALTA"),IF(AND(AU76="Probable",AV76="Moderado"),("ALTA"),IF(AND(AU76="Probable",AV76="Mayor"),("EXTREMA"),IF(AND(AU76="Casi Seguro",AV76="Insignificante"),("ALTA"),IF(AND(AU76="Casi Seguro",AV76="Menor"),("ALTA"),IF(AND(AU76="Casi Seguro",AV76="Moderado"),("EXTREMA"),IF(AND(AU76="Casi Seguro",AV76="Mayor"),("EXTREMA"),IF(AV76="Catastrófico","EXTREMA","VALORAR")))))))))))))))))))))</f>
        <v>VALORAR</v>
      </c>
      <c r="AX76" s="536" t="s">
        <v>198</v>
      </c>
      <c r="AY76" s="302" t="s">
        <v>317</v>
      </c>
      <c r="AZ76" s="185" t="s">
        <v>318</v>
      </c>
      <c r="BA76" s="183" t="s">
        <v>313</v>
      </c>
      <c r="BB76" s="183" t="s">
        <v>229</v>
      </c>
      <c r="BC76" s="184">
        <v>44562</v>
      </c>
      <c r="BD76" s="184">
        <v>44926</v>
      </c>
      <c r="BE76" s="184" t="s">
        <v>319</v>
      </c>
      <c r="BF76" s="184" t="s">
        <v>320</v>
      </c>
      <c r="BG76" s="513" t="s">
        <v>321</v>
      </c>
      <c r="BH76" s="190" t="s">
        <v>205</v>
      </c>
      <c r="BI76" s="186" t="s">
        <v>257</v>
      </c>
      <c r="BJ76" s="186" t="s">
        <v>207</v>
      </c>
      <c r="BK76" s="352" t="s">
        <v>207</v>
      </c>
      <c r="BL76" s="186" t="s">
        <v>207</v>
      </c>
      <c r="BM76" s="186" t="s">
        <v>207</v>
      </c>
      <c r="BN76" s="186" t="s">
        <v>207</v>
      </c>
      <c r="BO76" s="187" t="s">
        <v>208</v>
      </c>
      <c r="BP76" s="187" t="s">
        <v>322</v>
      </c>
      <c r="BQ76" s="349" t="s">
        <v>322</v>
      </c>
      <c r="BR76" s="416"/>
      <c r="BS76" s="417" t="str">
        <f>IF(AND('MAPA DE RIESGOS'!$AP76="Muy Alta",'MAPA DE RIESGOS'!$AR76="Leve"),CONCATENATE("R",'MAPA DE RIESGOS'!$H76,"C",'MAPA DE RIESGOS'!$AF76),"")</f>
        <v/>
      </c>
      <c r="BT76" s="417"/>
      <c r="BU76" s="418"/>
      <c r="BV76" s="188"/>
      <c r="BW76" s="188"/>
      <c r="BX76" s="188"/>
      <c r="BY76" s="188"/>
      <c r="BZ76" s="188"/>
      <c r="CA76" s="188"/>
      <c r="CB76" s="188"/>
      <c r="CC76" s="188"/>
      <c r="CD76" s="188"/>
      <c r="CE76" s="188"/>
      <c r="CF76" s="188"/>
      <c r="CG76" s="188"/>
      <c r="CH76" s="188"/>
      <c r="CI76" s="188"/>
      <c r="CJ76" s="188"/>
      <c r="CK76" s="188"/>
    </row>
    <row r="77" spans="1:89" ht="69.75" hidden="1" customHeight="1">
      <c r="A77" s="699"/>
      <c r="B77" s="585"/>
      <c r="C77" s="588"/>
      <c r="D77" s="588"/>
      <c r="E77" s="494"/>
      <c r="F77" s="494"/>
      <c r="G77" s="577"/>
      <c r="H77" s="343">
        <v>12</v>
      </c>
      <c r="I77" s="569"/>
      <c r="J77" s="494"/>
      <c r="K77" s="494"/>
      <c r="L77" s="494"/>
      <c r="M77" s="494"/>
      <c r="N77" s="494"/>
      <c r="O77" s="494"/>
      <c r="P77" s="562"/>
      <c r="Q77" s="553"/>
      <c r="R77" s="556"/>
      <c r="S77" s="556"/>
      <c r="T77" s="556"/>
      <c r="U77" s="556"/>
      <c r="V77" s="582"/>
      <c r="W77" s="566"/>
      <c r="X77" s="572"/>
      <c r="Y77" s="550"/>
      <c r="Z77" s="575"/>
      <c r="AA77" s="566"/>
      <c r="AB77" s="559"/>
      <c r="AC77" s="525"/>
      <c r="AD77" s="547"/>
      <c r="AE77" s="534"/>
      <c r="AF77" s="181">
        <v>2</v>
      </c>
      <c r="AG77" s="182" t="s">
        <v>323</v>
      </c>
      <c r="AH77" s="207" t="str">
        <f t="shared" si="91"/>
        <v>Probabilidad</v>
      </c>
      <c r="AI77" s="299" t="s">
        <v>193</v>
      </c>
      <c r="AJ77" s="299" t="s">
        <v>194</v>
      </c>
      <c r="AK77" s="208" t="str">
        <f t="shared" si="92"/>
        <v>40%</v>
      </c>
      <c r="AL77" s="300" t="s">
        <v>195</v>
      </c>
      <c r="AM77" s="300" t="s">
        <v>196</v>
      </c>
      <c r="AN77" s="301" t="s">
        <v>197</v>
      </c>
      <c r="AO77" s="209">
        <f>IF(ISBLANK(AD76),(IFERROR(IF(AND(AH76="Probabilidad",AH77="Probabilidad"),(AQ76-(+AQ76*AK77)),IF(AH77="Probabilidad",(W76-(+W76*AK77)),IF(AH77="Impacto",AQ76,""))),""))," ")</f>
        <v>0.216</v>
      </c>
      <c r="AP77" s="154" t="str">
        <f>IF(ISBLANK(AD76),(IFERROR(IF(AO77="","",IF(AO77&lt;=0.2,"Muy Baja",IF(AO77&lt;=0.4,"Baja",IF(AO77&lt;=0.6,"Media",IF(AO77&lt;=0.8,"Alta","Muy Alta"))))),""))," ")</f>
        <v>Baja</v>
      </c>
      <c r="AQ77" s="210">
        <f t="shared" si="113"/>
        <v>0.216</v>
      </c>
      <c r="AR77" s="211" t="str">
        <f t="shared" si="114"/>
        <v/>
      </c>
      <c r="AS77" s="210" t="str">
        <f>IFERROR(IF(AND(AH76="Impacto",AH77="Impacto"),(AS76-(+AS76*AK77)),IF(AH77="Impacto",(AA76-(+AA76*AK77)),IF(AH77="Probabilidad",AS76,""))),"")</f>
        <v/>
      </c>
      <c r="AT77" s="212" t="str">
        <f t="shared" si="115"/>
        <v/>
      </c>
      <c r="AU77" s="528"/>
      <c r="AV77" s="531"/>
      <c r="AW77" s="534"/>
      <c r="AX77" s="537"/>
      <c r="AY77" s="302" t="s">
        <v>324</v>
      </c>
      <c r="AZ77" s="185" t="s">
        <v>325</v>
      </c>
      <c r="BA77" s="183" t="s">
        <v>313</v>
      </c>
      <c r="BB77" s="183" t="s">
        <v>229</v>
      </c>
      <c r="BC77" s="184">
        <v>44562</v>
      </c>
      <c r="BD77" s="184">
        <v>44926</v>
      </c>
      <c r="BE77" s="184" t="s">
        <v>326</v>
      </c>
      <c r="BF77" s="184" t="s">
        <v>327</v>
      </c>
      <c r="BG77" s="494"/>
      <c r="BH77" s="190" t="s">
        <v>205</v>
      </c>
      <c r="BI77" s="186" t="s">
        <v>257</v>
      </c>
      <c r="BJ77" s="186" t="s">
        <v>207</v>
      </c>
      <c r="BK77" s="352" t="s">
        <v>207</v>
      </c>
      <c r="BL77" s="186" t="s">
        <v>207</v>
      </c>
      <c r="BM77" s="186" t="s">
        <v>207</v>
      </c>
      <c r="BN77" s="186" t="s">
        <v>207</v>
      </c>
      <c r="BO77" s="187" t="s">
        <v>208</v>
      </c>
      <c r="BP77" s="187" t="s">
        <v>322</v>
      </c>
      <c r="BQ77" s="349" t="s">
        <v>322</v>
      </c>
      <c r="BR77" s="416"/>
      <c r="BS77" s="417" t="str">
        <f>IF(AND('MAPA DE RIESGOS'!$AP77="Muy Alta",'MAPA DE RIESGOS'!$AR77="Leve"),CONCATENATE("R",'MAPA DE RIESGOS'!$H77,"C",'MAPA DE RIESGOS'!$AF77),"")</f>
        <v/>
      </c>
      <c r="BT77" s="417"/>
      <c r="BU77" s="418"/>
      <c r="BV77" s="188"/>
      <c r="BW77" s="188"/>
      <c r="BX77" s="188"/>
      <c r="BY77" s="188"/>
      <c r="BZ77" s="188"/>
      <c r="CA77" s="188"/>
      <c r="CB77" s="188"/>
      <c r="CC77" s="188"/>
      <c r="CD77" s="188"/>
      <c r="CE77" s="188"/>
      <c r="CF77" s="188"/>
      <c r="CG77" s="188"/>
      <c r="CH77" s="188"/>
      <c r="CI77" s="188"/>
      <c r="CJ77" s="188"/>
      <c r="CK77" s="188"/>
    </row>
    <row r="78" spans="1:89" ht="69.75" hidden="1" customHeight="1">
      <c r="A78" s="699"/>
      <c r="B78" s="585"/>
      <c r="C78" s="588"/>
      <c r="D78" s="588"/>
      <c r="E78" s="494"/>
      <c r="F78" s="494"/>
      <c r="G78" s="577"/>
      <c r="H78" s="343">
        <v>12</v>
      </c>
      <c r="I78" s="569"/>
      <c r="J78" s="494"/>
      <c r="K78" s="494"/>
      <c r="L78" s="494"/>
      <c r="M78" s="494"/>
      <c r="N78" s="494"/>
      <c r="O78" s="494"/>
      <c r="P78" s="562"/>
      <c r="Q78" s="553"/>
      <c r="R78" s="556"/>
      <c r="S78" s="556"/>
      <c r="T78" s="556"/>
      <c r="U78" s="556"/>
      <c r="V78" s="582"/>
      <c r="W78" s="566"/>
      <c r="X78" s="572"/>
      <c r="Y78" s="550"/>
      <c r="Z78" s="575"/>
      <c r="AA78" s="566"/>
      <c r="AB78" s="559"/>
      <c r="AC78" s="525"/>
      <c r="AD78" s="547"/>
      <c r="AE78" s="534"/>
      <c r="AF78" s="181">
        <v>3</v>
      </c>
      <c r="AG78" s="182" t="s">
        <v>328</v>
      </c>
      <c r="AH78" s="207" t="str">
        <f t="shared" si="91"/>
        <v>Probabilidad</v>
      </c>
      <c r="AI78" s="299" t="s">
        <v>193</v>
      </c>
      <c r="AJ78" s="299" t="s">
        <v>194</v>
      </c>
      <c r="AK78" s="208" t="str">
        <f t="shared" si="92"/>
        <v>40%</v>
      </c>
      <c r="AL78" s="300" t="s">
        <v>195</v>
      </c>
      <c r="AM78" s="300" t="s">
        <v>196</v>
      </c>
      <c r="AN78" s="301" t="s">
        <v>197</v>
      </c>
      <c r="AO78" s="209">
        <f>IF(ISBLANK(AD76),(IFERROR(IF(AND(AH77="Probabilidad",AH78="Probabilidad"),(AQ77-(+AQ77*AK78)),IF(AND(AH77="Impacto",AH78="Probabilidad"),(AQ76-(+AQ76*AK78)),IF(AH78="Impacto",AQ77,""))),""))," ")</f>
        <v>0.12959999999999999</v>
      </c>
      <c r="AP78" s="154" t="str">
        <f>IF(ISBLANK(AD76),(IFERROR(IF(AO78="","",IF(AO78&lt;=0.2,"Muy Baja",IF(AO78&lt;=0.4,"Baja",IF(AO78&lt;=0.6,"Media",IF(AO78&lt;=0.8,"Alta","Muy Alta"))))),""))," ")</f>
        <v>Muy Baja</v>
      </c>
      <c r="AQ78" s="210">
        <f t="shared" si="113"/>
        <v>0.12959999999999999</v>
      </c>
      <c r="AR78" s="211" t="str">
        <f t="shared" si="114"/>
        <v/>
      </c>
      <c r="AS78" s="210" t="str">
        <f>IFERROR(IF(AND(AH77="Impacto",AH78="Impacto"),(AS77-(+AS77*AK78)),IF(AND(AH77="Probabilidad",AH78="Impacto"),(AS76-(+AS76*AK78)),IF(AH78="Probabilidad",AS77,""))),"")</f>
        <v/>
      </c>
      <c r="AT78" s="212" t="str">
        <f t="shared" si="115"/>
        <v/>
      </c>
      <c r="AU78" s="528"/>
      <c r="AV78" s="531"/>
      <c r="AW78" s="534"/>
      <c r="AX78" s="537"/>
      <c r="AY78" s="539" t="s">
        <v>329</v>
      </c>
      <c r="AZ78" s="542" t="s">
        <v>330</v>
      </c>
      <c r="BA78" s="542" t="s">
        <v>313</v>
      </c>
      <c r="BB78" s="542" t="s">
        <v>229</v>
      </c>
      <c r="BC78" s="635">
        <v>44805</v>
      </c>
      <c r="BD78" s="635">
        <v>44926</v>
      </c>
      <c r="BE78" s="542" t="s">
        <v>330</v>
      </c>
      <c r="BF78" s="542" t="s">
        <v>330</v>
      </c>
      <c r="BG78" s="494"/>
      <c r="BH78" s="515" t="s">
        <v>205</v>
      </c>
      <c r="BI78" s="513" t="s">
        <v>257</v>
      </c>
      <c r="BJ78" s="513" t="s">
        <v>207</v>
      </c>
      <c r="BK78" s="517" t="s">
        <v>207</v>
      </c>
      <c r="BL78" s="513" t="s">
        <v>207</v>
      </c>
      <c r="BM78" s="513" t="s">
        <v>207</v>
      </c>
      <c r="BN78" s="513" t="s">
        <v>207</v>
      </c>
      <c r="BO78" s="513" t="s">
        <v>208</v>
      </c>
      <c r="BP78" s="513" t="s">
        <v>322</v>
      </c>
      <c r="BQ78" s="496" t="s">
        <v>322</v>
      </c>
      <c r="BR78" s="416"/>
      <c r="BS78" s="417" t="str">
        <f>IF(AND('MAPA DE RIESGOS'!$AP78="Muy Alta",'MAPA DE RIESGOS'!$AR78="Leve"),CONCATENATE("R",'MAPA DE RIESGOS'!$H78,"C",'MAPA DE RIESGOS'!$AF78),"")</f>
        <v/>
      </c>
      <c r="BT78" s="417"/>
      <c r="BU78" s="418"/>
      <c r="BV78" s="188"/>
      <c r="BW78" s="188"/>
      <c r="BX78" s="188"/>
      <c r="BY78" s="188"/>
      <c r="BZ78" s="188"/>
      <c r="CA78" s="188"/>
      <c r="CB78" s="188"/>
      <c r="CC78" s="188"/>
      <c r="CD78" s="188"/>
      <c r="CE78" s="188"/>
      <c r="CF78" s="188"/>
      <c r="CG78" s="188"/>
      <c r="CH78" s="188"/>
      <c r="CI78" s="188"/>
      <c r="CJ78" s="188"/>
      <c r="CK78" s="188"/>
    </row>
    <row r="79" spans="1:89" ht="69.75" hidden="1" customHeight="1">
      <c r="A79" s="699"/>
      <c r="B79" s="585"/>
      <c r="C79" s="588"/>
      <c r="D79" s="588"/>
      <c r="E79" s="494"/>
      <c r="F79" s="494"/>
      <c r="G79" s="577"/>
      <c r="H79" s="343">
        <v>12</v>
      </c>
      <c r="I79" s="569"/>
      <c r="J79" s="494"/>
      <c r="K79" s="494"/>
      <c r="L79" s="494"/>
      <c r="M79" s="494"/>
      <c r="N79" s="494"/>
      <c r="O79" s="494"/>
      <c r="P79" s="562"/>
      <c r="Q79" s="553"/>
      <c r="R79" s="556"/>
      <c r="S79" s="556"/>
      <c r="T79" s="556"/>
      <c r="U79" s="556"/>
      <c r="V79" s="582"/>
      <c r="W79" s="566"/>
      <c r="X79" s="572"/>
      <c r="Y79" s="550"/>
      <c r="Z79" s="575"/>
      <c r="AA79" s="566"/>
      <c r="AB79" s="559"/>
      <c r="AC79" s="525"/>
      <c r="AD79" s="547"/>
      <c r="AE79" s="534"/>
      <c r="AF79" s="181">
        <v>4</v>
      </c>
      <c r="AG79" s="182" t="s">
        <v>331</v>
      </c>
      <c r="AH79" s="207" t="str">
        <f t="shared" si="91"/>
        <v>Probabilidad</v>
      </c>
      <c r="AI79" s="299" t="s">
        <v>193</v>
      </c>
      <c r="AJ79" s="299" t="s">
        <v>194</v>
      </c>
      <c r="AK79" s="208" t="str">
        <f t="shared" si="92"/>
        <v>40%</v>
      </c>
      <c r="AL79" s="300" t="s">
        <v>195</v>
      </c>
      <c r="AM79" s="300" t="s">
        <v>196</v>
      </c>
      <c r="AN79" s="301" t="s">
        <v>197</v>
      </c>
      <c r="AO79" s="209">
        <f>IF(ISBLANK(AD76),(IFERROR(IF(AND(AH78="Probabilidad",AH79="Probabilidad"),(AQ78-(+AQ78*AK79)),IF(AND(AH78="Impacto",AH79="Probabilidad"),(AQ77-(+AQ77*AK79)),IF(AH79="Impacto",AQ78,""))),""))," ")</f>
        <v>7.7759999999999996E-2</v>
      </c>
      <c r="AP79" s="154" t="str">
        <f>IF(ISBLANK(AD76),(IFERROR(IF(AO79="","",IF(AO79&lt;=0.2,"Muy Baja",IF(AO79&lt;=0.4,"Baja",IF(AO79&lt;=0.6,"Media",IF(AO79&lt;=0.8,"Alta","Muy Alta"))))),""))," ")</f>
        <v>Muy Baja</v>
      </c>
      <c r="AQ79" s="210">
        <f t="shared" si="113"/>
        <v>7.7759999999999996E-2</v>
      </c>
      <c r="AR79" s="211" t="str">
        <f t="shared" si="114"/>
        <v/>
      </c>
      <c r="AS79" s="210" t="str">
        <f>IFERROR(IF(AND(AH78="Impacto",AH79="Impacto"),(AS78-(+AS78*AK79)),IF(AND(AH78="Probabilidad",AH79="Impacto"),(AS77-(+AS77*AK79)),IF(AH79="Probabilidad",AS78,""))),"")</f>
        <v/>
      </c>
      <c r="AT79" s="212" t="str">
        <f t="shared" si="115"/>
        <v/>
      </c>
      <c r="AU79" s="528"/>
      <c r="AV79" s="531"/>
      <c r="AW79" s="534"/>
      <c r="AX79" s="537"/>
      <c r="AY79" s="541"/>
      <c r="AZ79" s="544"/>
      <c r="BA79" s="544"/>
      <c r="BB79" s="544"/>
      <c r="BC79" s="635"/>
      <c r="BD79" s="635"/>
      <c r="BE79" s="544"/>
      <c r="BF79" s="544"/>
      <c r="BG79" s="494"/>
      <c r="BH79" s="516"/>
      <c r="BI79" s="495"/>
      <c r="BJ79" s="495"/>
      <c r="BK79" s="518"/>
      <c r="BL79" s="495"/>
      <c r="BM79" s="495"/>
      <c r="BN79" s="495"/>
      <c r="BO79" s="495"/>
      <c r="BP79" s="495"/>
      <c r="BQ79" s="498"/>
      <c r="BR79" s="416"/>
      <c r="BS79" s="417" t="str">
        <f>IF(AND('MAPA DE RIESGOS'!$AP79="Muy Alta",'MAPA DE RIESGOS'!$AR79="Leve"),CONCATENATE("R",'MAPA DE RIESGOS'!$H79,"C",'MAPA DE RIESGOS'!$AF79),"")</f>
        <v/>
      </c>
      <c r="BT79" s="417"/>
      <c r="BU79" s="418"/>
      <c r="BV79" s="188"/>
      <c r="BW79" s="188"/>
      <c r="BX79" s="188"/>
      <c r="BY79" s="188"/>
      <c r="BZ79" s="188"/>
      <c r="CA79" s="188"/>
      <c r="CB79" s="188"/>
      <c r="CC79" s="188"/>
      <c r="CD79" s="188"/>
      <c r="CE79" s="188"/>
      <c r="CF79" s="188"/>
      <c r="CG79" s="188"/>
      <c r="CH79" s="188"/>
      <c r="CI79" s="188"/>
      <c r="CJ79" s="188"/>
      <c r="CK79" s="188"/>
    </row>
    <row r="80" spans="1:89" ht="28.5" hidden="1" customHeight="1">
      <c r="A80" s="699"/>
      <c r="B80" s="585"/>
      <c r="C80" s="588"/>
      <c r="D80" s="588"/>
      <c r="E80" s="494"/>
      <c r="F80" s="494"/>
      <c r="G80" s="577"/>
      <c r="H80" s="343">
        <v>12</v>
      </c>
      <c r="I80" s="569"/>
      <c r="J80" s="494"/>
      <c r="K80" s="494"/>
      <c r="L80" s="494"/>
      <c r="M80" s="494"/>
      <c r="N80" s="494"/>
      <c r="O80" s="494"/>
      <c r="P80" s="562"/>
      <c r="Q80" s="553"/>
      <c r="R80" s="556"/>
      <c r="S80" s="556"/>
      <c r="T80" s="556"/>
      <c r="U80" s="556"/>
      <c r="V80" s="582"/>
      <c r="W80" s="566"/>
      <c r="X80" s="572"/>
      <c r="Y80" s="550"/>
      <c r="Z80" s="575"/>
      <c r="AA80" s="566"/>
      <c r="AB80" s="559"/>
      <c r="AC80" s="525"/>
      <c r="AD80" s="547"/>
      <c r="AE80" s="534"/>
      <c r="AF80" s="181">
        <v>5</v>
      </c>
      <c r="AG80" s="182"/>
      <c r="AH80" s="207" t="str">
        <f t="shared" ref="AH80" si="117">IF(OR(AI80="Preventivo",AI80="Detectivo"),"Probabilidad",IF(AI80="Correctivo","Impacto",""))</f>
        <v/>
      </c>
      <c r="AI80" s="299"/>
      <c r="AJ80" s="299"/>
      <c r="AK80" s="208" t="str">
        <f t="shared" ref="AK80" si="118">IF(AND(AI80="Preventivo",AJ80="Automático"),"50%",IF(AND(AI80="Preventivo",AJ80="Manual"),"40%",IF(AND(AI80="Detectivo",AJ80="Automático"),"40%",IF(AND(AI80="Detectivo",AJ80="Manual"),"30%",IF(AND(AI80="Correctivo",AJ80="Automático"),"35%",IF(AND(AI80="Correctivo",AJ80="Manual"),"25%",""))))))</f>
        <v/>
      </c>
      <c r="AL80" s="300"/>
      <c r="AM80" s="300"/>
      <c r="AN80" s="301"/>
      <c r="AO80" s="209" t="str">
        <f>IF(ISBLANK(AD76),(IFERROR(IF(AND(AH79="Probabilidad",AH80="Probabilidad"),(AQ79-(+AQ79*AK80)),IF(AND(AH79="Impacto",AH80="Probabilidad"),(AQ78-(+AQ78*AK80)),IF(AH80="Impacto",AQ79,""))),""))," ")</f>
        <v/>
      </c>
      <c r="AP80" s="154" t="str">
        <f>IF(ISBLANK(AD76),(IFERROR(IF(AO80="","",IF(AO80&lt;=0.2,"Muy Baja",IF(AO80&lt;=0.4,"Baja",IF(AO80&lt;=0.6,"Media",IF(AO80&lt;=0.8,"Alta","Muy Alta"))))),""))," ")</f>
        <v/>
      </c>
      <c r="AQ80" s="210" t="str">
        <f t="shared" si="113"/>
        <v/>
      </c>
      <c r="AR80" s="211" t="str">
        <f t="shared" si="114"/>
        <v/>
      </c>
      <c r="AS80" s="210" t="str">
        <f>IFERROR(IF(AND(AH79="Impacto",AH80="Impacto"),(AS79-(+AS79*AK80)),IF(AND(AH79="Probabilidad",AH80="Impacto"),(AS78-(+AS78*AK80)),IF(AH80="Probabilidad",AS79,""))),"")</f>
        <v/>
      </c>
      <c r="AT80" s="212" t="str">
        <f t="shared" si="115"/>
        <v/>
      </c>
      <c r="AU80" s="528"/>
      <c r="AV80" s="531"/>
      <c r="AW80" s="534"/>
      <c r="AX80" s="537"/>
      <c r="AY80" s="302"/>
      <c r="AZ80" s="185"/>
      <c r="BA80" s="183"/>
      <c r="BB80" s="183"/>
      <c r="BC80" s="184"/>
      <c r="BD80" s="184"/>
      <c r="BE80" s="184"/>
      <c r="BF80" s="185"/>
      <c r="BG80" s="494"/>
      <c r="BH80" s="190" t="s">
        <v>205</v>
      </c>
      <c r="BI80" s="186"/>
      <c r="BJ80" s="186"/>
      <c r="BK80" s="352"/>
      <c r="BL80" s="183"/>
      <c r="BM80" s="183"/>
      <c r="BN80" s="183"/>
      <c r="BO80" s="187"/>
      <c r="BP80" s="187"/>
      <c r="BQ80" s="349"/>
      <c r="BR80" s="416"/>
      <c r="BS80" s="417" t="str">
        <f>IF(AND('MAPA DE RIESGOS'!$AP80="Muy Alta",'MAPA DE RIESGOS'!$AR80="Leve"),CONCATENATE("R",'MAPA DE RIESGOS'!$H80,"C",'MAPA DE RIESGOS'!$AF80),"")</f>
        <v/>
      </c>
      <c r="BT80" s="417"/>
      <c r="BU80" s="418"/>
      <c r="BV80" s="188"/>
      <c r="BW80" s="188"/>
      <c r="BX80" s="188"/>
      <c r="BY80" s="188"/>
      <c r="BZ80" s="188"/>
      <c r="CA80" s="188"/>
      <c r="CB80" s="188"/>
      <c r="CC80" s="188"/>
      <c r="CD80" s="188"/>
      <c r="CE80" s="188"/>
      <c r="CF80" s="188"/>
      <c r="CG80" s="188"/>
      <c r="CH80" s="188"/>
      <c r="CI80" s="188"/>
      <c r="CJ80" s="188"/>
      <c r="CK80" s="188"/>
    </row>
    <row r="81" spans="1:89" ht="28.5" hidden="1" customHeight="1">
      <c r="A81" s="699"/>
      <c r="B81" s="585"/>
      <c r="C81" s="588"/>
      <c r="D81" s="588"/>
      <c r="E81" s="494"/>
      <c r="F81" s="494"/>
      <c r="G81" s="577"/>
      <c r="H81" s="343">
        <v>12</v>
      </c>
      <c r="I81" s="570"/>
      <c r="J81" s="495"/>
      <c r="K81" s="495"/>
      <c r="L81" s="495"/>
      <c r="M81" s="495"/>
      <c r="N81" s="495"/>
      <c r="O81" s="495"/>
      <c r="P81" s="563"/>
      <c r="Q81" s="554"/>
      <c r="R81" s="557"/>
      <c r="S81" s="557"/>
      <c r="T81" s="557"/>
      <c r="U81" s="557"/>
      <c r="V81" s="583"/>
      <c r="W81" s="567"/>
      <c r="X81" s="573"/>
      <c r="Y81" s="551"/>
      <c r="Z81" s="576"/>
      <c r="AA81" s="567"/>
      <c r="AB81" s="560"/>
      <c r="AC81" s="526"/>
      <c r="AD81" s="548"/>
      <c r="AE81" s="535"/>
      <c r="AF81" s="181">
        <v>6</v>
      </c>
      <c r="AG81" s="182"/>
      <c r="AH81" s="207" t="str">
        <f t="shared" si="91"/>
        <v/>
      </c>
      <c r="AI81" s="299"/>
      <c r="AJ81" s="299"/>
      <c r="AK81" s="208" t="str">
        <f t="shared" si="92"/>
        <v/>
      </c>
      <c r="AL81" s="300"/>
      <c r="AM81" s="300"/>
      <c r="AN81" s="301"/>
      <c r="AO81" s="209" t="str">
        <f>IF(ISBLANK(AD76),(IFERROR(IF(AND(AH79="Probabilidad",AH81="Probabilidad"),(AQ79-(+AQ79*AK81)),IF(AND(AH79="Impacto",AH81="Probabilidad"),(AQ78-(+AQ78*AK81)),IF(AH81="Impacto",AQ79,""))),""))," ")</f>
        <v/>
      </c>
      <c r="AP81" s="154" t="str">
        <f>IF(ISBLANK(AD76),(IFERROR(IF(AO81="","",IF(AO81&lt;=0.2,"Muy Baja",IF(AO81&lt;=0.4,"Baja",IF(AO81&lt;=0.6,"Media",IF(AO81&lt;=0.8,"Alta","Muy Alta"))))),"")), " ")</f>
        <v/>
      </c>
      <c r="AQ81" s="210" t="str">
        <f t="shared" si="113"/>
        <v/>
      </c>
      <c r="AR81" s="211" t="str">
        <f t="shared" si="114"/>
        <v/>
      </c>
      <c r="AS81" s="210" t="str">
        <f>IFERROR(IF(AND(AH80="Impacto",AH81="Impacto"),(AS79-(+AS80*AK81)),IF(AND(AH79="Probabilidad",AH81="Impacto"),(AS78-(+AS78*AK81)),IF(AH81="Probabilidad",AS79,""))),"")</f>
        <v/>
      </c>
      <c r="AT81" s="212" t="str">
        <f t="shared" si="115"/>
        <v/>
      </c>
      <c r="AU81" s="529"/>
      <c r="AV81" s="532"/>
      <c r="AW81" s="535"/>
      <c r="AX81" s="538"/>
      <c r="AY81" s="302"/>
      <c r="AZ81" s="185"/>
      <c r="BA81" s="183"/>
      <c r="BB81" s="183"/>
      <c r="BC81" s="184"/>
      <c r="BD81" s="184"/>
      <c r="BE81" s="184"/>
      <c r="BF81" s="185"/>
      <c r="BG81" s="495"/>
      <c r="BH81" s="190" t="s">
        <v>205</v>
      </c>
      <c r="BI81" s="186"/>
      <c r="BJ81" s="186"/>
      <c r="BK81" s="352"/>
      <c r="BL81" s="183"/>
      <c r="BM81" s="183"/>
      <c r="BN81" s="183"/>
      <c r="BO81" s="187"/>
      <c r="BP81" s="187"/>
      <c r="BQ81" s="349"/>
      <c r="BR81" s="416"/>
      <c r="BS81" s="417" t="str">
        <f>IF(AND('MAPA DE RIESGOS'!$AP81="Muy Alta",'MAPA DE RIESGOS'!$AR81="Leve"),CONCATENATE("R",'MAPA DE RIESGOS'!$H81,"C",'MAPA DE RIESGOS'!$AF81),"")</f>
        <v/>
      </c>
      <c r="BT81" s="417"/>
      <c r="BU81" s="418"/>
      <c r="BV81" s="188"/>
      <c r="BW81" s="188"/>
      <c r="BX81" s="188"/>
      <c r="BY81" s="188"/>
      <c r="BZ81" s="188"/>
      <c r="CA81" s="188"/>
      <c r="CB81" s="188"/>
      <c r="CC81" s="188"/>
      <c r="CD81" s="188"/>
      <c r="CE81" s="188"/>
      <c r="CF81" s="188"/>
      <c r="CG81" s="188"/>
      <c r="CH81" s="188"/>
      <c r="CI81" s="188"/>
      <c r="CJ81" s="188"/>
      <c r="CK81" s="188"/>
    </row>
    <row r="82" spans="1:89" ht="107.25" hidden="1" customHeight="1">
      <c r="A82" s="699"/>
      <c r="B82" s="585"/>
      <c r="C82" s="588"/>
      <c r="D82" s="588"/>
      <c r="E82" s="494"/>
      <c r="F82" s="494"/>
      <c r="G82" s="577">
        <v>13</v>
      </c>
      <c r="H82" s="343">
        <v>13</v>
      </c>
      <c r="I82" s="568" t="s">
        <v>332</v>
      </c>
      <c r="J82" s="513" t="s">
        <v>210</v>
      </c>
      <c r="K82" s="513" t="s">
        <v>332</v>
      </c>
      <c r="L82" s="513" t="s">
        <v>333</v>
      </c>
      <c r="M82" s="513" t="str">
        <f t="shared" ref="M82" si="119">+CONCATENATE("Posibilidad de afectación ", J82, " por ", K82," debido a ", L82)</f>
        <v>Posibilidad de afectación Reputacional por Resultados inconsistentes producto de las investigaciones  debido a Información de los productos de investigación con inconsistencias.</v>
      </c>
      <c r="N82" s="513" t="s">
        <v>189</v>
      </c>
      <c r="O82" s="513" t="s">
        <v>190</v>
      </c>
      <c r="P82" s="561">
        <v>12</v>
      </c>
      <c r="Q82" s="552"/>
      <c r="R82" s="555"/>
      <c r="S82" s="555"/>
      <c r="T82" s="555"/>
      <c r="U82" s="555"/>
      <c r="V82" s="581" t="str">
        <f t="shared" ref="V82" si="120">IF(ISBLANK(AC82),(IF(P82&lt;=0,"",IF(P82&lt;=2,"Muy Baja",IF(P82&lt;=24,"Baja",IF(P82&lt;=500,"Media",IF(P82&lt;=5000,"Alta","Muy Alta"))))))," ")</f>
        <v>Baja</v>
      </c>
      <c r="W82" s="565">
        <f t="shared" ref="W82" si="121">IF(ISBLANK(AC82),(IF(V82="","",IF(V82="Muy Baja",20%,IF(V82="Baja",40%,IF(V82="Media",60%,IF(V82="Alta",80%,IF(V82="Muy Alta",100%,0)))))))," ")</f>
        <v>0.4</v>
      </c>
      <c r="X82" s="571" t="s">
        <v>191</v>
      </c>
      <c r="Y82" s="549" t="str">
        <f>IF(X82&gt;0,IF(NOT(ISERROR(MATCH(X82,'Listados Datos'!$N$3:$N$4,0))),'Listados Datos'!$N$6&amp;"Por favor no seleccionar este criterios de impacto (Afectación Económica o presupuestal y/o Pérdida Reputacional)",'Listados Datos'!$N$7),"")</f>
        <v>✔</v>
      </c>
      <c r="Z82" s="574" t="str">
        <f>IF(OR(X82='Listados Datos'!$R$3,X82='Listados Datos'!$S$3),"Leve",IF(OR(X82='Listados Datos'!$R$4,X82='Listados Datos'!$S$4),"Menor",IF(OR(X82='Listados Datos'!$R$5,X82='Listados Datos'!$S$5),"Moderado",IF(OR(X82='Listados Datos'!$R$6,X82='Listados Datos'!$S$6),"Mayor",IF(OR(X82='Listados Datos'!$R$7,X82='Listados Datos'!$S$7),"Catastrófico","")))))</f>
        <v/>
      </c>
      <c r="AA82" s="565" t="str">
        <f>IF(Z82="","",IF(Z82="Leve",20%,IF(Z82="Menor",40%,IF(Z82="Moderado",60%,IF(Z82="Mayor",80%,IF(Z82="Catastrófico",100%,0))))))</f>
        <v/>
      </c>
      <c r="AB82" s="558" t="str">
        <f>IF(OR(AND(V82="Muy Baja",Z82="Leve"),AND(V82="Muy Baja",Z82="Menor"),AND(V82="Baja",Z82="Leve")),"Bajo",IF(OR(AND(V82="Muy baja",Z82="Moderado"),AND(V82="Baja",Z82="Menor"),AND(V82="Baja",Z82="Moderado"),AND(V82="Media",Z82="Leve"),AND(V82="Media",Z82="Menor"),AND(V82="Media",Z82="Moderado"),AND(V82="Alta",Z82="Leve"),AND(V82="Alta",Z82="Menor")),"Moderado",IF(OR(AND(V82="Muy Baja",Z82="Mayor"),AND(V82="Baja",Z82="Mayor"),AND(V82="Media",Z82="Mayor"),AND(V82="Alta",Z82="Moderado"),AND(V82="Alta",Z82="Mayor"),AND(V82="Muy Alta",Z82="Leve"),AND(V82="Muy Alta",Z82="Menor"),AND(V82="Muy Alta",Z82="Moderado"),AND(V82="Muy Alta",Z82="Mayor")),"Alto",IF(OR(AND(V82="Muy Baja",Z82="Catastrófico"),AND(V82="Baja",Z82="Catastrófico"),AND(V82="Media",Z82="Catastrófico"),AND(V82="Alta",Z82="Catastrófico"),AND(V82="Muy Alta",Z82="Catastrófico")),"Extremo",""))))</f>
        <v/>
      </c>
      <c r="AC82" s="524"/>
      <c r="AD82" s="546"/>
      <c r="AE82" s="533" t="str">
        <f t="shared" ref="AE82" si="122">IF(AND(AC82="Rara Vez",AD82="Insignificante"),("BAJA"),IF(AND(AC82="Rara Vez",AD82="Menor"),("BAJA"),IF(AND(AC82="Rara Vez",AD82="Moderado"),("MODERADA"),IF(AND(AC82="Rara Vez",AD82="Mayor"),("ALTA"),IF(AND(AC82="Improbable",AD82="Insignificante"),("BAJA"),IF(AND(AC82="Improbable",AD82="Menor"),("BAJA"),IF(AND(AC82="Improbable",AD82="Moderado"),("MODERADA"),IF(AND(AC82="Improbable",AD82="Mayor"),("ALTA"),IF(AND(AC82="Posible",AD82="Insignificante"),("BAJA"),IF(AND(AC82="Posible",AD82="Menor"),("MODERADA"),IF(AND(AC82="Posible",AD82="Moderado"),("ALTA"),IF(AND(AC82="Posible",AD82="Mayor"),("EXTREMA"),IF(AND(AC82="Probable",AD82="Insignificante"),("MODERADA"),IF(AND(AC82="Probable",AD82="Menor"),("ALTA"),IF(AND(AC82="Probable",AD82="Moderado"),("ALTA"),IF(AND(AC82="Probable",AD82="Mayor"),("EXTREMA"),IF(AND(AC82="Casi Seguro",AD82="Insignificante"),("ALTA"),IF(AND(AC82="Casi Seguro",AD82="Menor"),("ALTA"),IF(AND(AC82="Casi Seguro",AD82="Moderado"),("EXTREMA"),IF(AND(AC82="Casi Seguro",AD82="Mayor"),("EXTREMA"),IF(AD82="Catastrófico","EXTREMA","VALORAR")))))))))))))))))))))</f>
        <v>VALORAR</v>
      </c>
      <c r="AF82" s="181">
        <v>1</v>
      </c>
      <c r="AG82" s="182" t="s">
        <v>334</v>
      </c>
      <c r="AH82" s="207" t="str">
        <f t="shared" si="91"/>
        <v>Probabilidad</v>
      </c>
      <c r="AI82" s="299" t="s">
        <v>193</v>
      </c>
      <c r="AJ82" s="299" t="s">
        <v>194</v>
      </c>
      <c r="AK82" s="208" t="str">
        <f t="shared" si="92"/>
        <v>40%</v>
      </c>
      <c r="AL82" s="300" t="s">
        <v>195</v>
      </c>
      <c r="AM82" s="300" t="s">
        <v>196</v>
      </c>
      <c r="AN82" s="301" t="s">
        <v>197</v>
      </c>
      <c r="AO82" s="209">
        <f>IF(ISBLANK(AD82),(IFERROR(IF(AH82="Probabilidad",(W82-(+W82*AK82)),IF(AH82="Impacto",W82,"")),""))," ")</f>
        <v>0.24</v>
      </c>
      <c r="AP82" s="154" t="str">
        <f>IF(ISBLANK(AD82), (IFERROR(IF(AO82="","",IF(AO82&lt;=0.2,"Muy Baja",IF(AO82&lt;=0.4,"Baja",IF(AO82&lt;=0.6,"Media",IF(AO82&lt;=0.8,"Alta","Muy Alta"))))),""))," ")</f>
        <v>Baja</v>
      </c>
      <c r="AQ82" s="210">
        <f t="shared" ref="AQ82:AQ87" si="123">+AO82</f>
        <v>0.24</v>
      </c>
      <c r="AR82" s="211" t="str">
        <f t="shared" ref="AR82:AR87" si="124">IFERROR(IF(AS82="","",IF(AS82&lt;=0.2,"Leve",IF(AS82&lt;=0.4,"Menor",IF(AS82&lt;=0.6,"Moderado",IF(AS82&lt;=0.8,"Mayor","Catastrófico"))))),"")</f>
        <v/>
      </c>
      <c r="AS82" s="210" t="str">
        <f>IFERROR(IF(AH82="Impacto",(AA82-(+AA82*AK82)),IF(AH82="Probabilidad",AA82,"")),"")</f>
        <v/>
      </c>
      <c r="AT82" s="212" t="str">
        <f t="shared" ref="AT82:AT87" si="125">IFERROR(IF(OR(AND(AP82="Muy Baja",AR82="Leve"),AND(AP82="Muy Baja",AR82="Menor"),AND(AP82="Baja",AR82="Leve")),"Bajo",IF(OR(AND(AP82="Muy baja",AR82="Moderado"),AND(AP82="Baja",AR82="Menor"),AND(AP82="Baja",AR82="Moderado"),AND(AP82="Media",AR82="Leve"),AND(AP82="Media",AR82="Menor"),AND(AP82="Media",AR82="Moderado"),AND(AP82="Alta",AR82="Leve"),AND(AP82="Alta",AR82="Menor")),"Moderado",IF(OR(AND(AP82="Muy Baja",AR82="Mayor"),AND(AP82="Baja",AR82="Mayor"),AND(AP82="Media",AR82="Mayor"),AND(AP82="Alta",AR82="Moderado"),AND(AP82="Alta",AR82="Mayor"),AND(AP82="Muy Alta",AR82="Leve"),AND(AP82="Muy Alta",AR82="Menor"),AND(AP82="Muy Alta",AR82="Moderado"),AND(AP82="Muy Alta",AR82="Mayor")),"Alto",IF(OR(AND(AP82="Muy Baja",AR82="Catastrófico"),AND(AP82="Baja",AR82="Catastrófico"),AND(AP82="Media",AR82="Catastrófico"),AND(AP82="Alta",AR82="Catastrófico"),AND(AP82="Muy Alta",AR82="Catastrófico")),"Extremo","")))),"")</f>
        <v/>
      </c>
      <c r="AU82" s="527"/>
      <c r="AV82" s="530" t="str">
        <f>IF(ISBLANK(AD82), " ", AD82)</f>
        <v xml:space="preserve"> </v>
      </c>
      <c r="AW82" s="533" t="str">
        <f t="shared" ref="AW82" si="126">IF(AND(AU82="Rara Vez",AV82="Insignificante"),("BAJA"),IF(AND(AU82="Rara Vez",AV82="Menor"),("BAJA"),IF(AND(AU82="Rara Vez",AV82="Moderado"),("MODERADA"),IF(AND(AU82="Rara Vez",AV82="Mayor"),("ALTA"),IF(AND(AU82="Improbable",AV82="Insignificante"),("BAJA"),IF(AND(AU82="Improbable",AV82="Menor"),("BAJA"),IF(AND(AU82="Improbable",AV82="Moderado"),("MODERADA"),IF(AND(AU82="Improbable",AV82="Mayor"),("ALTA"),IF(AND(AU82="Posible",AV82="Insignificante"),("BAJA"),IF(AND(AU82="Posible",AV82="Menor"),("MODERADA"),IF(AND(AU82="Posible",AV82="Moderado"),("ALTA"),IF(AND(AU82="Posible",AV82="Mayor"),("EXTREMA"),IF(AND(AU82="Probable",AV82="Insignificante"),("MODERADA"),IF(AND(AU82="Probable",AV82="Menor"),("ALTA"),IF(AND(AU82="Probable",AV82="Moderado"),("ALTA"),IF(AND(AU82="Probable",AV82="Mayor"),("EXTREMA"),IF(AND(AU82="Casi Seguro",AV82="Insignificante"),("ALTA"),IF(AND(AU82="Casi Seguro",AV82="Menor"),("ALTA"),IF(AND(AU82="Casi Seguro",AV82="Moderado"),("EXTREMA"),IF(AND(AU82="Casi Seguro",AV82="Mayor"),("EXTREMA"),IF(AV82="Catastrófico","EXTREMA","VALORAR")))))))))))))))))))))</f>
        <v>VALORAR</v>
      </c>
      <c r="AX82" s="536" t="s">
        <v>198</v>
      </c>
      <c r="AY82" s="302" t="s">
        <v>335</v>
      </c>
      <c r="AZ82" s="185" t="s">
        <v>336</v>
      </c>
      <c r="BA82" s="183" t="s">
        <v>313</v>
      </c>
      <c r="BB82" s="183" t="s">
        <v>229</v>
      </c>
      <c r="BC82" s="184">
        <v>44562</v>
      </c>
      <c r="BD82" s="184">
        <v>44926</v>
      </c>
      <c r="BE82" s="184" t="s">
        <v>337</v>
      </c>
      <c r="BF82" s="184" t="s">
        <v>338</v>
      </c>
      <c r="BG82" s="513" t="s">
        <v>339</v>
      </c>
      <c r="BH82" s="190" t="s">
        <v>205</v>
      </c>
      <c r="BI82" s="186" t="s">
        <v>257</v>
      </c>
      <c r="BJ82" s="186" t="s">
        <v>207</v>
      </c>
      <c r="BK82" s="352" t="s">
        <v>207</v>
      </c>
      <c r="BL82" s="186" t="s">
        <v>207</v>
      </c>
      <c r="BM82" s="186" t="s">
        <v>207</v>
      </c>
      <c r="BN82" s="186" t="s">
        <v>207</v>
      </c>
      <c r="BO82" s="187" t="s">
        <v>208</v>
      </c>
      <c r="BP82" s="187" t="s">
        <v>322</v>
      </c>
      <c r="BQ82" s="349" t="s">
        <v>322</v>
      </c>
      <c r="BR82" s="416"/>
      <c r="BS82" s="417" t="str">
        <f>IF(AND('MAPA DE RIESGOS'!$AP82="Muy Alta",'MAPA DE RIESGOS'!$AR82="Leve"),CONCATENATE("R",'MAPA DE RIESGOS'!$H82,"C",'MAPA DE RIESGOS'!$AF82),"")</f>
        <v/>
      </c>
      <c r="BT82" s="417"/>
      <c r="BU82" s="418"/>
      <c r="BV82" s="188"/>
      <c r="BW82" s="188"/>
      <c r="BX82" s="188"/>
      <c r="BY82" s="188"/>
      <c r="BZ82" s="188"/>
      <c r="CA82" s="188"/>
      <c r="CB82" s="188"/>
      <c r="CC82" s="188"/>
      <c r="CD82" s="188"/>
      <c r="CE82" s="188"/>
      <c r="CF82" s="188"/>
      <c r="CG82" s="188"/>
      <c r="CH82" s="188"/>
      <c r="CI82" s="188"/>
      <c r="CJ82" s="188"/>
      <c r="CK82" s="188"/>
    </row>
    <row r="83" spans="1:89" ht="28.5" hidden="1" customHeight="1">
      <c r="A83" s="699"/>
      <c r="B83" s="585"/>
      <c r="C83" s="588"/>
      <c r="D83" s="588"/>
      <c r="E83" s="494"/>
      <c r="F83" s="494"/>
      <c r="G83" s="577"/>
      <c r="H83" s="343">
        <v>13</v>
      </c>
      <c r="I83" s="569"/>
      <c r="J83" s="494"/>
      <c r="K83" s="494"/>
      <c r="L83" s="494"/>
      <c r="M83" s="494"/>
      <c r="N83" s="494"/>
      <c r="O83" s="494"/>
      <c r="P83" s="562"/>
      <c r="Q83" s="553"/>
      <c r="R83" s="556"/>
      <c r="S83" s="556"/>
      <c r="T83" s="556"/>
      <c r="U83" s="556"/>
      <c r="V83" s="582"/>
      <c r="W83" s="566"/>
      <c r="X83" s="572"/>
      <c r="Y83" s="550"/>
      <c r="Z83" s="575"/>
      <c r="AA83" s="566"/>
      <c r="AB83" s="559"/>
      <c r="AC83" s="525"/>
      <c r="AD83" s="547"/>
      <c r="AE83" s="534"/>
      <c r="AF83" s="181">
        <v>2</v>
      </c>
      <c r="AG83" s="182"/>
      <c r="AH83" s="207" t="str">
        <f t="shared" si="91"/>
        <v/>
      </c>
      <c r="AI83" s="299"/>
      <c r="AJ83" s="299"/>
      <c r="AK83" s="208" t="str">
        <f t="shared" si="92"/>
        <v/>
      </c>
      <c r="AL83" s="300"/>
      <c r="AM83" s="300"/>
      <c r="AN83" s="301"/>
      <c r="AO83" s="209" t="str">
        <f>IF(ISBLANK(AD82),(IFERROR(IF(AND(AH82="Probabilidad",AH83="Probabilidad"),(AQ82-(+AQ82*AK83)),IF(AH83="Probabilidad",(W82-(+W82*AK83)),IF(AH83="Impacto",AQ82,""))),""))," ")</f>
        <v/>
      </c>
      <c r="AP83" s="154" t="str">
        <f>IF(ISBLANK(AD82),(IFERROR(IF(AO83="","",IF(AO83&lt;=0.2,"Muy Baja",IF(AO83&lt;=0.4,"Baja",IF(AO83&lt;=0.6,"Media",IF(AO83&lt;=0.8,"Alta","Muy Alta"))))),""))," ")</f>
        <v/>
      </c>
      <c r="AQ83" s="210" t="str">
        <f t="shared" si="123"/>
        <v/>
      </c>
      <c r="AR83" s="211" t="str">
        <f t="shared" si="124"/>
        <v/>
      </c>
      <c r="AS83" s="210" t="str">
        <f>IFERROR(IF(AND(AH82="Impacto",AH83="Impacto"),(AS82-(+AS82*AK83)),IF(AH83="Impacto",(AA82-(+AA82*AK83)),IF(AH83="Probabilidad",AS82,""))),"")</f>
        <v/>
      </c>
      <c r="AT83" s="212" t="str">
        <f t="shared" si="125"/>
        <v/>
      </c>
      <c r="AU83" s="528"/>
      <c r="AV83" s="531"/>
      <c r="AW83" s="534"/>
      <c r="AX83" s="537"/>
      <c r="AY83" s="302"/>
      <c r="AZ83" s="185"/>
      <c r="BA83" s="183"/>
      <c r="BB83" s="183"/>
      <c r="BC83" s="184"/>
      <c r="BD83" s="184"/>
      <c r="BE83" s="184"/>
      <c r="BF83" s="185"/>
      <c r="BG83" s="494"/>
      <c r="BH83" s="190"/>
      <c r="BI83" s="186"/>
      <c r="BJ83" s="186"/>
      <c r="BK83" s="352"/>
      <c r="BL83" s="183"/>
      <c r="BM83" s="183"/>
      <c r="BN83" s="183"/>
      <c r="BO83" s="187"/>
      <c r="BP83" s="187"/>
      <c r="BQ83" s="349"/>
      <c r="BR83" s="416"/>
      <c r="BS83" s="417" t="str">
        <f>IF(AND('MAPA DE RIESGOS'!$AP83="Muy Alta",'MAPA DE RIESGOS'!$AR83="Leve"),CONCATENATE("R",'MAPA DE RIESGOS'!$H83,"C",'MAPA DE RIESGOS'!$AF83),"")</f>
        <v/>
      </c>
      <c r="BT83" s="417"/>
      <c r="BU83" s="418"/>
      <c r="BV83" s="188"/>
      <c r="BW83" s="188"/>
      <c r="BX83" s="188"/>
      <c r="BY83" s="188"/>
      <c r="BZ83" s="188"/>
      <c r="CA83" s="188"/>
      <c r="CB83" s="188"/>
      <c r="CC83" s="188"/>
      <c r="CD83" s="188"/>
      <c r="CE83" s="188"/>
      <c r="CF83" s="188"/>
      <c r="CG83" s="188"/>
      <c r="CH83" s="188"/>
      <c r="CI83" s="188"/>
      <c r="CJ83" s="188"/>
      <c r="CK83" s="188"/>
    </row>
    <row r="84" spans="1:89" ht="28.5" hidden="1" customHeight="1">
      <c r="A84" s="699"/>
      <c r="B84" s="585"/>
      <c r="C84" s="588"/>
      <c r="D84" s="588"/>
      <c r="E84" s="494"/>
      <c r="F84" s="494"/>
      <c r="G84" s="577"/>
      <c r="H84" s="343">
        <v>13</v>
      </c>
      <c r="I84" s="569"/>
      <c r="J84" s="494"/>
      <c r="K84" s="494"/>
      <c r="L84" s="494"/>
      <c r="M84" s="494"/>
      <c r="N84" s="494"/>
      <c r="O84" s="494"/>
      <c r="P84" s="562"/>
      <c r="Q84" s="553"/>
      <c r="R84" s="556"/>
      <c r="S84" s="556"/>
      <c r="T84" s="556"/>
      <c r="U84" s="556"/>
      <c r="V84" s="582"/>
      <c r="W84" s="566"/>
      <c r="X84" s="572"/>
      <c r="Y84" s="550"/>
      <c r="Z84" s="575"/>
      <c r="AA84" s="566"/>
      <c r="AB84" s="559"/>
      <c r="AC84" s="525"/>
      <c r="AD84" s="547"/>
      <c r="AE84" s="534"/>
      <c r="AF84" s="181">
        <v>3</v>
      </c>
      <c r="AG84" s="182"/>
      <c r="AH84" s="207" t="str">
        <f t="shared" si="91"/>
        <v/>
      </c>
      <c r="AI84" s="299"/>
      <c r="AJ84" s="299"/>
      <c r="AK84" s="208" t="str">
        <f t="shared" si="92"/>
        <v/>
      </c>
      <c r="AL84" s="300"/>
      <c r="AM84" s="300"/>
      <c r="AN84" s="301"/>
      <c r="AO84" s="209" t="str">
        <f>IF(ISBLANK(AD82),(IFERROR(IF(AND(AH83="Probabilidad",AH84="Probabilidad"),(AQ83-(+AQ83*AK84)),IF(AND(AH83="Impacto",AH84="Probabilidad"),(AQ82-(+AQ82*AK84)),IF(AH84="Impacto",AQ83,""))),""))," ")</f>
        <v/>
      </c>
      <c r="AP84" s="154" t="str">
        <f>IF(ISBLANK(AD82),(IFERROR(IF(AO84="","",IF(AO84&lt;=0.2,"Muy Baja",IF(AO84&lt;=0.4,"Baja",IF(AO84&lt;=0.6,"Media",IF(AO84&lt;=0.8,"Alta","Muy Alta"))))),""))," ")</f>
        <v/>
      </c>
      <c r="AQ84" s="210" t="str">
        <f t="shared" si="123"/>
        <v/>
      </c>
      <c r="AR84" s="211" t="str">
        <f t="shared" si="124"/>
        <v/>
      </c>
      <c r="AS84" s="210" t="str">
        <f>IFERROR(IF(AND(AH83="Impacto",AH84="Impacto"),(AS83-(+AS83*AK84)),IF(AND(AH83="Probabilidad",AH84="Impacto"),(AS82-(+AS82*AK84)),IF(AH84="Probabilidad",AS83,""))),"")</f>
        <v/>
      </c>
      <c r="AT84" s="212" t="str">
        <f t="shared" si="125"/>
        <v/>
      </c>
      <c r="AU84" s="528"/>
      <c r="AV84" s="531"/>
      <c r="AW84" s="534"/>
      <c r="AX84" s="537"/>
      <c r="AY84" s="302"/>
      <c r="AZ84" s="185"/>
      <c r="BA84" s="183"/>
      <c r="BB84" s="183"/>
      <c r="BC84" s="184"/>
      <c r="BD84" s="184"/>
      <c r="BE84" s="184"/>
      <c r="BF84" s="185"/>
      <c r="BG84" s="494"/>
      <c r="BH84" s="190"/>
      <c r="BI84" s="186"/>
      <c r="BJ84" s="186"/>
      <c r="BK84" s="352"/>
      <c r="BL84" s="183"/>
      <c r="BM84" s="183"/>
      <c r="BN84" s="183"/>
      <c r="BO84" s="187"/>
      <c r="BP84" s="187"/>
      <c r="BQ84" s="349"/>
      <c r="BR84" s="416"/>
      <c r="BS84" s="417" t="str">
        <f>IF(AND('MAPA DE RIESGOS'!$AP84="Muy Alta",'MAPA DE RIESGOS'!$AR84="Leve"),CONCATENATE("R",'MAPA DE RIESGOS'!$H84,"C",'MAPA DE RIESGOS'!$AF84),"")</f>
        <v/>
      </c>
      <c r="BT84" s="417"/>
      <c r="BU84" s="418"/>
      <c r="BV84" s="188"/>
      <c r="BW84" s="188"/>
      <c r="BX84" s="188"/>
      <c r="BY84" s="188"/>
      <c r="BZ84" s="188"/>
      <c r="CA84" s="188"/>
      <c r="CB84" s="188"/>
      <c r="CC84" s="188"/>
      <c r="CD84" s="188"/>
      <c r="CE84" s="188"/>
      <c r="CF84" s="188"/>
      <c r="CG84" s="188"/>
      <c r="CH84" s="188"/>
      <c r="CI84" s="188"/>
      <c r="CJ84" s="188"/>
      <c r="CK84" s="188"/>
    </row>
    <row r="85" spans="1:89" ht="28.5" hidden="1" customHeight="1">
      <c r="A85" s="699"/>
      <c r="B85" s="585"/>
      <c r="C85" s="588"/>
      <c r="D85" s="588"/>
      <c r="E85" s="494"/>
      <c r="F85" s="494"/>
      <c r="G85" s="577"/>
      <c r="H85" s="343">
        <v>13</v>
      </c>
      <c r="I85" s="569"/>
      <c r="J85" s="494"/>
      <c r="K85" s="494"/>
      <c r="L85" s="494"/>
      <c r="M85" s="494"/>
      <c r="N85" s="494"/>
      <c r="O85" s="494"/>
      <c r="P85" s="562"/>
      <c r="Q85" s="553"/>
      <c r="R85" s="556"/>
      <c r="S85" s="556"/>
      <c r="T85" s="556"/>
      <c r="U85" s="556"/>
      <c r="V85" s="582"/>
      <c r="W85" s="566"/>
      <c r="X85" s="572"/>
      <c r="Y85" s="550"/>
      <c r="Z85" s="575"/>
      <c r="AA85" s="566"/>
      <c r="AB85" s="559"/>
      <c r="AC85" s="525"/>
      <c r="AD85" s="547"/>
      <c r="AE85" s="534"/>
      <c r="AF85" s="181">
        <v>4</v>
      </c>
      <c r="AG85" s="182"/>
      <c r="AH85" s="207" t="str">
        <f t="shared" si="91"/>
        <v/>
      </c>
      <c r="AI85" s="299"/>
      <c r="AJ85" s="299"/>
      <c r="AK85" s="208" t="str">
        <f t="shared" si="92"/>
        <v/>
      </c>
      <c r="AL85" s="300"/>
      <c r="AM85" s="300"/>
      <c r="AN85" s="301"/>
      <c r="AO85" s="209" t="str">
        <f>IF(ISBLANK(AD82),(IFERROR(IF(AND(AH84="Probabilidad",AH85="Probabilidad"),(AQ84-(+AQ84*AK85)),IF(AND(AH84="Impacto",AH85="Probabilidad"),(AQ83-(+AQ83*AK85)),IF(AH85="Impacto",AQ84,""))),""))," ")</f>
        <v/>
      </c>
      <c r="AP85" s="154" t="str">
        <f>IF(ISBLANK(AD82),(IFERROR(IF(AO85="","",IF(AO85&lt;=0.2,"Muy Baja",IF(AO85&lt;=0.4,"Baja",IF(AO85&lt;=0.6,"Media",IF(AO85&lt;=0.8,"Alta","Muy Alta"))))),""))," ")</f>
        <v/>
      </c>
      <c r="AQ85" s="210" t="str">
        <f t="shared" si="123"/>
        <v/>
      </c>
      <c r="AR85" s="211" t="str">
        <f t="shared" si="124"/>
        <v/>
      </c>
      <c r="AS85" s="210" t="str">
        <f>IFERROR(IF(AND(AH84="Impacto",AH85="Impacto"),(AS84-(+AS84*AK85)),IF(AND(AH84="Probabilidad",AH85="Impacto"),(AS83-(+AS83*AK85)),IF(AH85="Probabilidad",AS84,""))),"")</f>
        <v/>
      </c>
      <c r="AT85" s="212" t="str">
        <f t="shared" si="125"/>
        <v/>
      </c>
      <c r="AU85" s="528"/>
      <c r="AV85" s="531"/>
      <c r="AW85" s="534"/>
      <c r="AX85" s="537"/>
      <c r="AY85" s="302"/>
      <c r="AZ85" s="185"/>
      <c r="BA85" s="183"/>
      <c r="BB85" s="183"/>
      <c r="BC85" s="184"/>
      <c r="BD85" s="184"/>
      <c r="BE85" s="184"/>
      <c r="BF85" s="185"/>
      <c r="BG85" s="494"/>
      <c r="BH85" s="190"/>
      <c r="BI85" s="186"/>
      <c r="BJ85" s="186"/>
      <c r="BK85" s="352"/>
      <c r="BL85" s="183"/>
      <c r="BM85" s="183"/>
      <c r="BN85" s="183"/>
      <c r="BO85" s="187"/>
      <c r="BP85" s="187"/>
      <c r="BQ85" s="349"/>
      <c r="BR85" s="416"/>
      <c r="BS85" s="417" t="str">
        <f>IF(AND('MAPA DE RIESGOS'!$AP85="Muy Alta",'MAPA DE RIESGOS'!$AR85="Leve"),CONCATENATE("R",'MAPA DE RIESGOS'!$H85,"C",'MAPA DE RIESGOS'!$AF85),"")</f>
        <v/>
      </c>
      <c r="BT85" s="417"/>
      <c r="BU85" s="418"/>
      <c r="BV85" s="188"/>
      <c r="BW85" s="188"/>
      <c r="BX85" s="188"/>
      <c r="BY85" s="188"/>
      <c r="BZ85" s="188"/>
      <c r="CA85" s="188"/>
      <c r="CB85" s="188"/>
      <c r="CC85" s="188"/>
      <c r="CD85" s="188"/>
      <c r="CE85" s="188"/>
      <c r="CF85" s="188"/>
      <c r="CG85" s="188"/>
      <c r="CH85" s="188"/>
      <c r="CI85" s="188"/>
      <c r="CJ85" s="188"/>
      <c r="CK85" s="188"/>
    </row>
    <row r="86" spans="1:89" ht="28.5" hidden="1" customHeight="1">
      <c r="A86" s="699"/>
      <c r="B86" s="585"/>
      <c r="C86" s="588"/>
      <c r="D86" s="588"/>
      <c r="E86" s="494"/>
      <c r="F86" s="494"/>
      <c r="G86" s="577"/>
      <c r="H86" s="343">
        <v>13</v>
      </c>
      <c r="I86" s="569"/>
      <c r="J86" s="494"/>
      <c r="K86" s="494"/>
      <c r="L86" s="494"/>
      <c r="M86" s="494"/>
      <c r="N86" s="494"/>
      <c r="O86" s="494"/>
      <c r="P86" s="562"/>
      <c r="Q86" s="553"/>
      <c r="R86" s="556"/>
      <c r="S86" s="556"/>
      <c r="T86" s="556"/>
      <c r="U86" s="556"/>
      <c r="V86" s="582"/>
      <c r="W86" s="566"/>
      <c r="X86" s="572"/>
      <c r="Y86" s="550"/>
      <c r="Z86" s="575"/>
      <c r="AA86" s="566"/>
      <c r="AB86" s="559"/>
      <c r="AC86" s="525"/>
      <c r="AD86" s="547"/>
      <c r="AE86" s="534"/>
      <c r="AF86" s="181">
        <v>5</v>
      </c>
      <c r="AG86" s="182"/>
      <c r="AH86" s="207" t="str">
        <f t="shared" ref="AH86" si="127">IF(OR(AI86="Preventivo",AI86="Detectivo"),"Probabilidad",IF(AI86="Correctivo","Impacto",""))</f>
        <v/>
      </c>
      <c r="AI86" s="299"/>
      <c r="AJ86" s="299"/>
      <c r="AK86" s="208" t="str">
        <f t="shared" ref="AK86" si="128">IF(AND(AI86="Preventivo",AJ86="Automático"),"50%",IF(AND(AI86="Preventivo",AJ86="Manual"),"40%",IF(AND(AI86="Detectivo",AJ86="Automático"),"40%",IF(AND(AI86="Detectivo",AJ86="Manual"),"30%",IF(AND(AI86="Correctivo",AJ86="Automático"),"35%",IF(AND(AI86="Correctivo",AJ86="Manual"),"25%",""))))))</f>
        <v/>
      </c>
      <c r="AL86" s="300"/>
      <c r="AM86" s="300"/>
      <c r="AN86" s="301"/>
      <c r="AO86" s="209" t="str">
        <f>IF(ISBLANK(AD82),(IFERROR(IF(AND(AH85="Probabilidad",AH86="Probabilidad"),(AQ85-(+AQ85*AK86)),IF(AND(AH85="Impacto",AH86="Probabilidad"),(AQ84-(+AQ84*AK86)),IF(AH86="Impacto",AQ85,""))),""))," ")</f>
        <v/>
      </c>
      <c r="AP86" s="154" t="str">
        <f>IF(ISBLANK(AD82),(IFERROR(IF(AO86="","",IF(AO86&lt;=0.2,"Muy Baja",IF(AO86&lt;=0.4,"Baja",IF(AO86&lt;=0.6,"Media",IF(AO86&lt;=0.8,"Alta","Muy Alta"))))),""))," ")</f>
        <v/>
      </c>
      <c r="AQ86" s="210" t="str">
        <f t="shared" si="123"/>
        <v/>
      </c>
      <c r="AR86" s="211" t="str">
        <f t="shared" si="124"/>
        <v/>
      </c>
      <c r="AS86" s="210" t="str">
        <f>IFERROR(IF(AND(AH85="Impacto",AH86="Impacto"),(AS85-(+AS85*AK86)),IF(AND(AH85="Probabilidad",AH86="Impacto"),(AS84-(+AS84*AK86)),IF(AH86="Probabilidad",AS85,""))),"")</f>
        <v/>
      </c>
      <c r="AT86" s="212" t="str">
        <f t="shared" si="125"/>
        <v/>
      </c>
      <c r="AU86" s="528"/>
      <c r="AV86" s="531"/>
      <c r="AW86" s="534"/>
      <c r="AX86" s="537"/>
      <c r="AY86" s="302"/>
      <c r="AZ86" s="185"/>
      <c r="BA86" s="183"/>
      <c r="BB86" s="183"/>
      <c r="BC86" s="184"/>
      <c r="BD86" s="184"/>
      <c r="BE86" s="184"/>
      <c r="BF86" s="185"/>
      <c r="BG86" s="494"/>
      <c r="BH86" s="190"/>
      <c r="BI86" s="186"/>
      <c r="BJ86" s="186"/>
      <c r="BK86" s="352"/>
      <c r="BL86" s="183"/>
      <c r="BM86" s="183"/>
      <c r="BN86" s="183"/>
      <c r="BO86" s="187"/>
      <c r="BP86" s="187"/>
      <c r="BQ86" s="349"/>
      <c r="BR86" s="416"/>
      <c r="BS86" s="417" t="str">
        <f>IF(AND('MAPA DE RIESGOS'!$AP86="Muy Alta",'MAPA DE RIESGOS'!$AR86="Leve"),CONCATENATE("R",'MAPA DE RIESGOS'!$H86,"C",'MAPA DE RIESGOS'!$AF86),"")</f>
        <v/>
      </c>
      <c r="BT86" s="417"/>
      <c r="BU86" s="418"/>
      <c r="BV86" s="188"/>
      <c r="BW86" s="188"/>
      <c r="BX86" s="188"/>
      <c r="BY86" s="188"/>
      <c r="BZ86" s="188"/>
      <c r="CA86" s="188"/>
      <c r="CB86" s="188"/>
      <c r="CC86" s="188"/>
      <c r="CD86" s="188"/>
      <c r="CE86" s="188"/>
      <c r="CF86" s="188"/>
      <c r="CG86" s="188"/>
      <c r="CH86" s="188"/>
      <c r="CI86" s="188"/>
      <c r="CJ86" s="188"/>
      <c r="CK86" s="188"/>
    </row>
    <row r="87" spans="1:89" ht="28.5" hidden="1" customHeight="1">
      <c r="A87" s="699"/>
      <c r="B87" s="585"/>
      <c r="C87" s="588"/>
      <c r="D87" s="588"/>
      <c r="E87" s="494"/>
      <c r="F87" s="494"/>
      <c r="G87" s="577"/>
      <c r="H87" s="343">
        <v>13</v>
      </c>
      <c r="I87" s="570"/>
      <c r="J87" s="495"/>
      <c r="K87" s="495"/>
      <c r="L87" s="495"/>
      <c r="M87" s="495"/>
      <c r="N87" s="495"/>
      <c r="O87" s="495"/>
      <c r="P87" s="563"/>
      <c r="Q87" s="554"/>
      <c r="R87" s="557"/>
      <c r="S87" s="557"/>
      <c r="T87" s="557"/>
      <c r="U87" s="557"/>
      <c r="V87" s="583"/>
      <c r="W87" s="567"/>
      <c r="X87" s="573"/>
      <c r="Y87" s="551"/>
      <c r="Z87" s="576"/>
      <c r="AA87" s="567"/>
      <c r="AB87" s="560"/>
      <c r="AC87" s="526"/>
      <c r="AD87" s="548"/>
      <c r="AE87" s="535"/>
      <c r="AF87" s="181">
        <v>6</v>
      </c>
      <c r="AG87" s="182"/>
      <c r="AH87" s="207" t="str">
        <f t="shared" si="91"/>
        <v/>
      </c>
      <c r="AI87" s="299"/>
      <c r="AJ87" s="299"/>
      <c r="AK87" s="208" t="str">
        <f t="shared" si="92"/>
        <v/>
      </c>
      <c r="AL87" s="300"/>
      <c r="AM87" s="300"/>
      <c r="AN87" s="301"/>
      <c r="AO87" s="209" t="str">
        <f>IF(ISBLANK(AD82),(IFERROR(IF(AND(AH85="Probabilidad",AH87="Probabilidad"),(AQ85-(+AQ85*AK87)),IF(AND(AH85="Impacto",AH87="Probabilidad"),(AQ84-(+AQ84*AK87)),IF(AH87="Impacto",AQ85,""))),""))," ")</f>
        <v/>
      </c>
      <c r="AP87" s="154" t="str">
        <f>IF(ISBLANK(AD82),(IFERROR(IF(AO87="","",IF(AO87&lt;=0.2,"Muy Baja",IF(AO87&lt;=0.4,"Baja",IF(AO87&lt;=0.6,"Media",IF(AO87&lt;=0.8,"Alta","Muy Alta"))))),"")), " ")</f>
        <v/>
      </c>
      <c r="AQ87" s="210" t="str">
        <f t="shared" si="123"/>
        <v/>
      </c>
      <c r="AR87" s="211" t="str">
        <f t="shared" si="124"/>
        <v/>
      </c>
      <c r="AS87" s="210" t="str">
        <f>IFERROR(IF(AND(AH86="Impacto",AH87="Impacto"),(AS85-(+AS86*AK87)),IF(AND(AH85="Probabilidad",AH87="Impacto"),(AS84-(+AS84*AK87)),IF(AH87="Probabilidad",AS85,""))),"")</f>
        <v/>
      </c>
      <c r="AT87" s="212" t="str">
        <f t="shared" si="125"/>
        <v/>
      </c>
      <c r="AU87" s="529"/>
      <c r="AV87" s="532"/>
      <c r="AW87" s="535"/>
      <c r="AX87" s="538"/>
      <c r="AY87" s="302"/>
      <c r="AZ87" s="185"/>
      <c r="BA87" s="183"/>
      <c r="BB87" s="183"/>
      <c r="BC87" s="184"/>
      <c r="BD87" s="184"/>
      <c r="BE87" s="184"/>
      <c r="BF87" s="185"/>
      <c r="BG87" s="495"/>
      <c r="BH87" s="190"/>
      <c r="BI87" s="186"/>
      <c r="BJ87" s="186"/>
      <c r="BK87" s="352"/>
      <c r="BL87" s="183"/>
      <c r="BM87" s="183"/>
      <c r="BN87" s="183"/>
      <c r="BO87" s="187"/>
      <c r="BP87" s="187"/>
      <c r="BQ87" s="349"/>
      <c r="BR87" s="416"/>
      <c r="BS87" s="417" t="str">
        <f>IF(AND('MAPA DE RIESGOS'!$AP87="Muy Alta",'MAPA DE RIESGOS'!$AR87="Leve"),CONCATENATE("R",'MAPA DE RIESGOS'!$H87,"C",'MAPA DE RIESGOS'!$AF87),"")</f>
        <v/>
      </c>
      <c r="BT87" s="417"/>
      <c r="BU87" s="418"/>
      <c r="BV87" s="188"/>
      <c r="BW87" s="188"/>
      <c r="BX87" s="188"/>
      <c r="BY87" s="188"/>
      <c r="BZ87" s="188"/>
      <c r="CA87" s="188"/>
      <c r="CB87" s="188"/>
      <c r="CC87" s="188"/>
      <c r="CD87" s="188"/>
      <c r="CE87" s="188"/>
      <c r="CF87" s="188"/>
      <c r="CG87" s="188"/>
      <c r="CH87" s="188"/>
      <c r="CI87" s="188"/>
      <c r="CJ87" s="188"/>
      <c r="CK87" s="188"/>
    </row>
    <row r="88" spans="1:89" ht="237.95" customHeight="1">
      <c r="A88" s="699"/>
      <c r="B88" s="585"/>
      <c r="C88" s="588"/>
      <c r="D88" s="588"/>
      <c r="E88" s="494"/>
      <c r="F88" s="494"/>
      <c r="G88" s="577">
        <v>14</v>
      </c>
      <c r="H88" s="343">
        <v>14</v>
      </c>
      <c r="I88" s="568" t="s">
        <v>340</v>
      </c>
      <c r="J88" s="513" t="s">
        <v>210</v>
      </c>
      <c r="K88" s="513" t="s">
        <v>341</v>
      </c>
      <c r="L88" s="513" t="s">
        <v>342</v>
      </c>
      <c r="M88" s="513" t="str">
        <f t="shared" ref="M88:M93" si="129">+I88</f>
        <v>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v>
      </c>
      <c r="N88" s="513" t="s">
        <v>238</v>
      </c>
      <c r="O88" s="513" t="s">
        <v>190</v>
      </c>
      <c r="P88" s="561">
        <v>228</v>
      </c>
      <c r="Q88" s="552"/>
      <c r="R88" s="555"/>
      <c r="S88" s="555"/>
      <c r="T88" s="555"/>
      <c r="U88" s="555"/>
      <c r="V88" s="581" t="str">
        <f t="shared" ref="V88" si="130">IF(ISBLANK(AC88),(IF(P88&lt;=0,"",IF(P88&lt;=2,"Muy Baja",IF(P88&lt;=24,"Baja",IF(P88&lt;=500,"Media",IF(P88&lt;=5000,"Alta","Muy Alta"))))))," ")</f>
        <v xml:space="preserve"> </v>
      </c>
      <c r="W88" s="565" t="str">
        <f t="shared" ref="W88" si="131">IF(ISBLANK(AC88),(IF(V88="","",IF(V88="Muy Baja",20%,IF(V88="Baja",40%,IF(V88="Media",60%,IF(V88="Alta",80%,IF(V88="Muy Alta",100%,0)))))))," ")</f>
        <v xml:space="preserve"> </v>
      </c>
      <c r="X88" s="571"/>
      <c r="Y88" s="549" t="str">
        <f>IF(X88&gt;0,IF(NOT(ISERROR(MATCH(X88,'Listados Datos'!$N$3:$N$4,0))),'Listados Datos'!$N$6&amp;"Por favor no seleccionar este criterios de impacto (Afectación Económica o presupuestal y/o Pérdida Reputacional)",'Listados Datos'!$N$7),"")</f>
        <v/>
      </c>
      <c r="Z88" s="574" t="str">
        <f>IF(OR(X88='Listados Datos'!$R$3,X88='Listados Datos'!$S$3),"Leve",IF(OR(X88='Listados Datos'!$R$4,X88='Listados Datos'!$S$4),"Menor",IF(OR(X88='Listados Datos'!$R$5,X88='Listados Datos'!$S$5),"Moderado",IF(OR(X88='Listados Datos'!$R$6,X88='Listados Datos'!$S$6),"Mayor",IF(OR(X88='Listados Datos'!$R$7,X88='Listados Datos'!$S$7),"Catastrófico","")))))</f>
        <v/>
      </c>
      <c r="AA88" s="565" t="str">
        <f>IF(Z88="","",IF(Z88="Leve",20%,IF(Z88="Menor",40%,IF(Z88="Moderado",60%,IF(Z88="Mayor",80%,IF(Z88="Catastrófico",100%,0))))))</f>
        <v/>
      </c>
      <c r="AB88" s="558" t="str">
        <f>IF(OR(AND(V88="Muy Baja",Z88="Leve"),AND(V88="Muy Baja",Z88="Menor"),AND(V88="Baja",Z88="Leve")),"Bajo",IF(OR(AND(V88="Muy baja",Z88="Moderado"),AND(V88="Baja",Z88="Menor"),AND(V88="Baja",Z88="Moderado"),AND(V88="Media",Z88="Leve"),AND(V88="Media",Z88="Menor"),AND(V88="Media",Z88="Moderado"),AND(V88="Alta",Z88="Leve"),AND(V88="Alta",Z88="Menor")),"Moderado",IF(OR(AND(V88="Muy Baja",Z88="Mayor"),AND(V88="Baja",Z88="Mayor"),AND(V88="Media",Z88="Mayor"),AND(V88="Alta",Z88="Moderado"),AND(V88="Alta",Z88="Mayor"),AND(V88="Muy Alta",Z88="Leve"),AND(V88="Muy Alta",Z88="Menor"),AND(V88="Muy Alta",Z88="Moderado"),AND(V88="Muy Alta",Z88="Mayor")),"Alto",IF(OR(AND(V88="Muy Baja",Z88="Catastrófico"),AND(V88="Baja",Z88="Catastrófico"),AND(V88="Media",Z88="Catastrófico"),AND(V88="Alta",Z88="Catastrófico"),AND(V88="Muy Alta",Z88="Catastrófico")),"Extremo",""))))</f>
        <v/>
      </c>
      <c r="AC88" s="524" t="s">
        <v>240</v>
      </c>
      <c r="AD88" s="546" t="s">
        <v>343</v>
      </c>
      <c r="AE88" s="533" t="str">
        <f t="shared" ref="AE88" si="132">IF(AND(AC88="Rara Vez",AD88="Insignificante"),("BAJA"),IF(AND(AC88="Rara Vez",AD88="Menor"),("BAJA"),IF(AND(AC88="Rara Vez",AD88="Moderado"),("MODERADA"),IF(AND(AC88="Rara Vez",AD88="Mayor"),("ALTA"),IF(AND(AC88="Improbable",AD88="Insignificante"),("BAJA"),IF(AND(AC88="Improbable",AD88="Menor"),("BAJA"),IF(AND(AC88="Improbable",AD88="Moderado"),("MODERADA"),IF(AND(AC88="Improbable",AD88="Mayor"),("ALTA"),IF(AND(AC88="Posible",AD88="Insignificante"),("BAJA"),IF(AND(AC88="Posible",AD88="Menor"),("MODERADA"),IF(AND(AC88="Posible",AD88="Moderado"),("ALTA"),IF(AND(AC88="Posible",AD88="Mayor"),("EXTREMA"),IF(AND(AC88="Probable",AD88="Insignificante"),("MODERADA"),IF(AND(AC88="Probable",AD88="Menor"),("ALTA"),IF(AND(AC88="Probable",AD88="Moderado"),("ALTA"),IF(AND(AC88="Probable",AD88="Mayor"),("EXTREMA"),IF(AND(AC88="Casi Seguro",AD88="Insignificante"),("ALTA"),IF(AND(AC88="Casi Seguro",AD88="Menor"),("ALTA"),IF(AND(AC88="Casi Seguro",AD88="Moderado"),("EXTREMA"),IF(AND(AC88="Casi Seguro",AD88="Mayor"),("EXTREMA"),IF(AD88="Catastrófico","EXTREMA","VALORAR")))))))))))))))))))))</f>
        <v>ALTA</v>
      </c>
      <c r="AF88" s="181">
        <v>1</v>
      </c>
      <c r="AG88" s="182" t="s">
        <v>344</v>
      </c>
      <c r="AH88" s="207" t="str">
        <f t="shared" ref="AH88:AH93" si="133">IF(OR(AI88="Preventivo",AI88="Detectivo"),"Probabilidad",IF(AI88="Correctivo","Impacto",""))</f>
        <v>Probabilidad</v>
      </c>
      <c r="AI88" s="299" t="s">
        <v>193</v>
      </c>
      <c r="AJ88" s="299" t="s">
        <v>194</v>
      </c>
      <c r="AK88" s="208" t="str">
        <f t="shared" ref="AK88:AK93" si="134">IF(AND(AI88="Preventivo",AJ88="Automático"),"50%",IF(AND(AI88="Preventivo",AJ88="Manual"),"40%",IF(AND(AI88="Detectivo",AJ88="Automático"),"40%",IF(AND(AI88="Detectivo",AJ88="Manual"),"30%",IF(AND(AI88="Correctivo",AJ88="Automático"),"35%",IF(AND(AI88="Correctivo",AJ88="Manual"),"25%",""))))))</f>
        <v>40%</v>
      </c>
      <c r="AL88" s="300" t="s">
        <v>195</v>
      </c>
      <c r="AM88" s="300" t="s">
        <v>196</v>
      </c>
      <c r="AN88" s="301" t="s">
        <v>197</v>
      </c>
      <c r="AO88" s="209" t="str">
        <f>IF(ISBLANK(AD88),(IFERROR(IF(AH88="Probabilidad",(W88-(+W88*AK88)),IF(AH88="Impacto",W88,"")),""))," ")</f>
        <v xml:space="preserve"> </v>
      </c>
      <c r="AP88" s="154" t="str">
        <f>IF(ISBLANK(AD88), (IFERROR(IF(AO88="","",IF(AO88&lt;=0.2,"Muy Baja",IF(AO88&lt;=0.4,"Baja",IF(AO88&lt;=0.6,"Media",IF(AO88&lt;=0.8,"Alta","Muy Alta"))))),""))," ")</f>
        <v xml:space="preserve"> </v>
      </c>
      <c r="AQ88" s="210" t="str">
        <f t="shared" ref="AQ88:AQ111" si="135">+AO88</f>
        <v xml:space="preserve"> </v>
      </c>
      <c r="AR88" s="211" t="str">
        <f t="shared" ref="AR88:AR111" si="136">IFERROR(IF(AS88="","",IF(AS88&lt;=0.2,"Leve",IF(AS88&lt;=0.4,"Menor",IF(AS88&lt;=0.6,"Moderado",IF(AS88&lt;=0.8,"Mayor","Catastrófico"))))),"")</f>
        <v/>
      </c>
      <c r="AS88" s="210" t="str">
        <f>IFERROR(IF(AH88="Impacto",(AA88-(+AA88*AK88)),IF(AH88="Probabilidad",AA88,"")),"")</f>
        <v/>
      </c>
      <c r="AT88" s="212" t="str">
        <f t="shared" ref="AT88:AT111" si="137">IFERROR(IF(OR(AND(AP88="Muy Baja",AR88="Leve"),AND(AP88="Muy Baja",AR88="Menor"),AND(AP88="Baja",AR88="Leve")),"Bajo",IF(OR(AND(AP88="Muy baja",AR88="Moderado"),AND(AP88="Baja",AR88="Menor"),AND(AP88="Baja",AR88="Moderado"),AND(AP88="Media",AR88="Leve"),AND(AP88="Media",AR88="Menor"),AND(AP88="Media",AR88="Moderado"),AND(AP88="Alta",AR88="Leve"),AND(AP88="Alta",AR88="Menor")),"Moderado",IF(OR(AND(AP88="Muy Baja",AR88="Mayor"),AND(AP88="Baja",AR88="Mayor"),AND(AP88="Media",AR88="Mayor"),AND(AP88="Alta",AR88="Moderado"),AND(AP88="Alta",AR88="Mayor"),AND(AP88="Muy Alta",AR88="Leve"),AND(AP88="Muy Alta",AR88="Menor"),AND(AP88="Muy Alta",AR88="Moderado"),AND(AP88="Muy Alta",AR88="Mayor")),"Alto",IF(OR(AND(AP88="Muy Baja",AR88="Catastrófico"),AND(AP88="Baja",AR88="Catastrófico"),AND(AP88="Media",AR88="Catastrófico"),AND(AP88="Alta",AR88="Catastrófico"),AND(AP88="Muy Alta",AR88="Catastrófico")),"Extremo","")))),"")</f>
        <v/>
      </c>
      <c r="AU88" s="527" t="s">
        <v>240</v>
      </c>
      <c r="AV88" s="530" t="str">
        <f>IF(ISBLANK(AD88), " ", AD88)</f>
        <v>Mayor</v>
      </c>
      <c r="AW88" s="533" t="str">
        <f t="shared" ref="AW88" si="138">IF(AND(AU88="Rara Vez",AV88="Insignificante"),("BAJA"),IF(AND(AU88="Rara Vez",AV88="Menor"),("BAJA"),IF(AND(AU88="Rara Vez",AV88="Moderado"),("MODERADA"),IF(AND(AU88="Rara Vez",AV88="Mayor"),("ALTA"),IF(AND(AU88="Improbable",AV88="Insignificante"),("BAJA"),IF(AND(AU88="Improbable",AV88="Menor"),("BAJA"),IF(AND(AU88="Improbable",AV88="Moderado"),("MODERADA"),IF(AND(AU88="Improbable",AV88="Mayor"),("ALTA"),IF(AND(AU88="Posible",AV88="Insignificante"),("BAJA"),IF(AND(AU88="Posible",AV88="Menor"),("MODERADA"),IF(AND(AU88="Posible",AV88="Moderado"),("ALTA"),IF(AND(AU88="Posible",AV88="Mayor"),("EXTREMA"),IF(AND(AU88="Probable",AV88="Insignificante"),("MODERADA"),IF(AND(AU88="Probable",AV88="Menor"),("ALTA"),IF(AND(AU88="Probable",AV88="Moderado"),("ALTA"),IF(AND(AU88="Probable",AV88="Mayor"),("EXTREMA"),IF(AND(AU88="Casi Seguro",AV88="Insignificante"),("ALTA"),IF(AND(AU88="Casi Seguro",AV88="Menor"),("ALTA"),IF(AND(AU88="Casi Seguro",AV88="Moderado"),("EXTREMA"),IF(AND(AU88="Casi Seguro",AV88="Mayor"),("EXTREMA"),IF(AV88="Catastrófico","EXTREMA","VALORAR")))))))))))))))))))))</f>
        <v>ALTA</v>
      </c>
      <c r="AX88" s="536" t="s">
        <v>198</v>
      </c>
      <c r="AY88" s="302" t="s">
        <v>345</v>
      </c>
      <c r="AZ88" s="185" t="s">
        <v>346</v>
      </c>
      <c r="BA88" s="183" t="s">
        <v>313</v>
      </c>
      <c r="BB88" s="183" t="s">
        <v>229</v>
      </c>
      <c r="BC88" s="184">
        <v>44562</v>
      </c>
      <c r="BD88" s="184">
        <v>44926</v>
      </c>
      <c r="BE88" s="184" t="s">
        <v>347</v>
      </c>
      <c r="BF88" s="185" t="s">
        <v>348</v>
      </c>
      <c r="BG88" s="513" t="s">
        <v>349</v>
      </c>
      <c r="BH88" s="190" t="s">
        <v>205</v>
      </c>
      <c r="BI88" s="426" t="s">
        <v>1947</v>
      </c>
      <c r="BJ88" s="186">
        <v>1</v>
      </c>
      <c r="BK88" s="352">
        <v>44680</v>
      </c>
      <c r="BL88" s="429" t="s">
        <v>350</v>
      </c>
      <c r="BM88" s="428" t="s">
        <v>1945</v>
      </c>
      <c r="BN88" s="183"/>
      <c r="BO88" s="187" t="s">
        <v>208</v>
      </c>
      <c r="BP88" s="187" t="s">
        <v>322</v>
      </c>
      <c r="BQ88" s="349" t="s">
        <v>322</v>
      </c>
      <c r="BR88" s="422" t="s">
        <v>1974</v>
      </c>
      <c r="BS88" s="433" t="s">
        <v>350</v>
      </c>
      <c r="BT88" s="421" t="s">
        <v>207</v>
      </c>
      <c r="BU88" s="419" t="s">
        <v>1945</v>
      </c>
      <c r="BW88" s="188"/>
      <c r="BX88" s="188"/>
      <c r="BY88" s="188"/>
      <c r="BZ88" s="188"/>
      <c r="CA88" s="188"/>
      <c r="CB88" s="188"/>
      <c r="CC88" s="188"/>
      <c r="CD88" s="188"/>
      <c r="CE88" s="188"/>
      <c r="CF88" s="188"/>
      <c r="CG88" s="188"/>
      <c r="CH88" s="188"/>
      <c r="CI88" s="188"/>
      <c r="CJ88" s="188"/>
      <c r="CK88" s="188"/>
    </row>
    <row r="89" spans="1:89" ht="28.5" hidden="1" customHeight="1">
      <c r="A89" s="699"/>
      <c r="B89" s="585"/>
      <c r="C89" s="588"/>
      <c r="D89" s="588"/>
      <c r="E89" s="494"/>
      <c r="F89" s="494"/>
      <c r="G89" s="577"/>
      <c r="H89" s="343">
        <v>14</v>
      </c>
      <c r="I89" s="569"/>
      <c r="J89" s="494"/>
      <c r="K89" s="494"/>
      <c r="L89" s="494"/>
      <c r="M89" s="494">
        <f t="shared" si="129"/>
        <v>0</v>
      </c>
      <c r="N89" s="494"/>
      <c r="O89" s="494"/>
      <c r="P89" s="562"/>
      <c r="Q89" s="553"/>
      <c r="R89" s="556"/>
      <c r="S89" s="556"/>
      <c r="T89" s="556"/>
      <c r="U89" s="556"/>
      <c r="V89" s="582"/>
      <c r="W89" s="566"/>
      <c r="X89" s="572"/>
      <c r="Y89" s="550"/>
      <c r="Z89" s="575"/>
      <c r="AA89" s="566"/>
      <c r="AB89" s="559"/>
      <c r="AC89" s="525"/>
      <c r="AD89" s="547"/>
      <c r="AE89" s="534"/>
      <c r="AF89" s="181">
        <v>2</v>
      </c>
      <c r="AG89" s="182"/>
      <c r="AH89" s="207" t="str">
        <f t="shared" si="133"/>
        <v/>
      </c>
      <c r="AI89" s="299"/>
      <c r="AJ89" s="299"/>
      <c r="AK89" s="208" t="str">
        <f t="shared" si="134"/>
        <v/>
      </c>
      <c r="AL89" s="300"/>
      <c r="AM89" s="300"/>
      <c r="AN89" s="301"/>
      <c r="AO89" s="209" t="str">
        <f>IF(ISBLANK(AD88),(IFERROR(IF(AND(AH88="Probabilidad",AH89="Probabilidad"),(AQ88-(+AQ88*AK89)),IF(AH89="Probabilidad",(W88-(+W88*AK89)),IF(AH89="Impacto",AQ88,""))),""))," ")</f>
        <v xml:space="preserve"> </v>
      </c>
      <c r="AP89" s="154" t="str">
        <f>IF(ISBLANK(AD88),(IFERROR(IF(AO89="","",IF(AO89&lt;=0.2,"Muy Baja",IF(AO89&lt;=0.4,"Baja",IF(AO89&lt;=0.6,"Media",IF(AO89&lt;=0.8,"Alta","Muy Alta"))))),""))," ")</f>
        <v xml:space="preserve"> </v>
      </c>
      <c r="AQ89" s="210" t="str">
        <f t="shared" si="135"/>
        <v xml:space="preserve"> </v>
      </c>
      <c r="AR89" s="211" t="str">
        <f t="shared" si="136"/>
        <v/>
      </c>
      <c r="AS89" s="210" t="str">
        <f>IFERROR(IF(AND(AH88="Impacto",AH89="Impacto"),(AS88-(+AS88*AK89)),IF(AH89="Impacto",(AA88-(+AA88*AK89)),IF(AH89="Probabilidad",AS88,""))),"")</f>
        <v/>
      </c>
      <c r="AT89" s="212" t="str">
        <f t="shared" si="137"/>
        <v/>
      </c>
      <c r="AU89" s="528"/>
      <c r="AV89" s="531"/>
      <c r="AW89" s="534"/>
      <c r="AX89" s="537"/>
      <c r="AY89" s="302"/>
      <c r="AZ89" s="185"/>
      <c r="BA89" s="183"/>
      <c r="BB89" s="183"/>
      <c r="BC89" s="184"/>
      <c r="BD89" s="184"/>
      <c r="BE89" s="184"/>
      <c r="BF89" s="185"/>
      <c r="BG89" s="494"/>
      <c r="BH89" s="190"/>
      <c r="BI89" s="186"/>
      <c r="BJ89" s="186"/>
      <c r="BK89" s="352"/>
      <c r="BL89" s="183"/>
      <c r="BM89" s="183"/>
      <c r="BN89" s="183"/>
      <c r="BO89" s="187"/>
      <c r="BP89" s="187"/>
      <c r="BQ89" s="349"/>
      <c r="BR89" s="416"/>
      <c r="BS89" s="417" t="str">
        <f>IF(AND('MAPA DE RIESGOS'!$AP89="Muy Alta",'MAPA DE RIESGOS'!$AR89="Leve"),CONCATENATE("R",'MAPA DE RIESGOS'!$H89,"C",'MAPA DE RIESGOS'!$AF89),"")</f>
        <v/>
      </c>
      <c r="BT89" s="417"/>
      <c r="BU89" s="418"/>
      <c r="BV89" s="422" t="s">
        <v>1923</v>
      </c>
      <c r="BW89" s="188" t="s">
        <v>207</v>
      </c>
      <c r="BX89" s="188" t="s">
        <v>207</v>
      </c>
      <c r="BY89" s="188" t="s">
        <v>207</v>
      </c>
      <c r="BZ89" s="188"/>
      <c r="CA89" s="188"/>
      <c r="CB89" s="188"/>
      <c r="CC89" s="188"/>
      <c r="CD89" s="188"/>
      <c r="CE89" s="188"/>
      <c r="CF89" s="188"/>
      <c r="CG89" s="188"/>
      <c r="CH89" s="188"/>
      <c r="CI89" s="188"/>
      <c r="CJ89" s="188"/>
      <c r="CK89" s="188"/>
    </row>
    <row r="90" spans="1:89" ht="28.5" hidden="1" customHeight="1">
      <c r="A90" s="699"/>
      <c r="B90" s="585"/>
      <c r="C90" s="588"/>
      <c r="D90" s="588"/>
      <c r="E90" s="494"/>
      <c r="F90" s="494"/>
      <c r="G90" s="577"/>
      <c r="H90" s="343">
        <v>14</v>
      </c>
      <c r="I90" s="569"/>
      <c r="J90" s="494"/>
      <c r="K90" s="494"/>
      <c r="L90" s="494"/>
      <c r="M90" s="494">
        <f t="shared" si="129"/>
        <v>0</v>
      </c>
      <c r="N90" s="494"/>
      <c r="O90" s="494"/>
      <c r="P90" s="562"/>
      <c r="Q90" s="553"/>
      <c r="R90" s="556"/>
      <c r="S90" s="556"/>
      <c r="T90" s="556"/>
      <c r="U90" s="556"/>
      <c r="V90" s="582"/>
      <c r="W90" s="566"/>
      <c r="X90" s="572"/>
      <c r="Y90" s="550"/>
      <c r="Z90" s="575"/>
      <c r="AA90" s="566"/>
      <c r="AB90" s="559"/>
      <c r="AC90" s="525"/>
      <c r="AD90" s="547"/>
      <c r="AE90" s="534"/>
      <c r="AF90" s="181">
        <v>3</v>
      </c>
      <c r="AG90" s="182"/>
      <c r="AH90" s="207" t="str">
        <f t="shared" si="133"/>
        <v/>
      </c>
      <c r="AI90" s="299"/>
      <c r="AJ90" s="299"/>
      <c r="AK90" s="208" t="str">
        <f t="shared" si="134"/>
        <v/>
      </c>
      <c r="AL90" s="300"/>
      <c r="AM90" s="300"/>
      <c r="AN90" s="301"/>
      <c r="AO90" s="209" t="str">
        <f>IF(ISBLANK(AD88),(IFERROR(IF(AND(AH89="Probabilidad",AH90="Probabilidad"),(AQ89-(+AQ89*AK90)),IF(AND(AH89="Impacto",AH90="Probabilidad"),(AQ88-(+AQ88*AK90)),IF(AH90="Impacto",AQ89,""))),""))," ")</f>
        <v xml:space="preserve"> </v>
      </c>
      <c r="AP90" s="154" t="str">
        <f>IF(ISBLANK(AD88),(IFERROR(IF(AO90="","",IF(AO90&lt;=0.2,"Muy Baja",IF(AO90&lt;=0.4,"Baja",IF(AO90&lt;=0.6,"Media",IF(AO90&lt;=0.8,"Alta","Muy Alta"))))),""))," ")</f>
        <v xml:space="preserve"> </v>
      </c>
      <c r="AQ90" s="210" t="str">
        <f t="shared" si="135"/>
        <v xml:space="preserve"> </v>
      </c>
      <c r="AR90" s="211" t="str">
        <f t="shared" si="136"/>
        <v/>
      </c>
      <c r="AS90" s="210" t="str">
        <f>IFERROR(IF(AND(AH89="Impacto",AH90="Impacto"),(AS89-(+AS89*AK90)),IF(AND(AH89="Probabilidad",AH90="Impacto"),(AS88-(+AS88*AK90)),IF(AH90="Probabilidad",AS89,""))),"")</f>
        <v/>
      </c>
      <c r="AT90" s="212" t="str">
        <f t="shared" si="137"/>
        <v/>
      </c>
      <c r="AU90" s="528"/>
      <c r="AV90" s="531"/>
      <c r="AW90" s="534"/>
      <c r="AX90" s="537"/>
      <c r="AY90" s="302"/>
      <c r="AZ90" s="185"/>
      <c r="BA90" s="183"/>
      <c r="BB90" s="183"/>
      <c r="BC90" s="184"/>
      <c r="BD90" s="184"/>
      <c r="BE90" s="184"/>
      <c r="BF90" s="185"/>
      <c r="BG90" s="494"/>
      <c r="BH90" s="190"/>
      <c r="BI90" s="186"/>
      <c r="BJ90" s="186"/>
      <c r="BK90" s="352"/>
      <c r="BL90" s="183"/>
      <c r="BM90" s="183"/>
      <c r="BN90" s="183"/>
      <c r="BO90" s="187"/>
      <c r="BP90" s="187"/>
      <c r="BQ90" s="349"/>
      <c r="BR90" s="416"/>
      <c r="BS90" s="417" t="str">
        <f>IF(AND('MAPA DE RIESGOS'!$AP90="Muy Alta",'MAPA DE RIESGOS'!$AR90="Leve"),CONCATENATE("R",'MAPA DE RIESGOS'!$H90,"C",'MAPA DE RIESGOS'!$AF90),"")</f>
        <v/>
      </c>
      <c r="BT90" s="417"/>
      <c r="BU90" s="418"/>
      <c r="BV90" s="422" t="s">
        <v>1924</v>
      </c>
      <c r="BW90" s="188" t="s">
        <v>207</v>
      </c>
      <c r="BX90" s="188" t="s">
        <v>207</v>
      </c>
      <c r="BY90" s="188" t="s">
        <v>207</v>
      </c>
      <c r="BZ90" s="188"/>
      <c r="CA90" s="188"/>
      <c r="CB90" s="188"/>
      <c r="CC90" s="188"/>
      <c r="CD90" s="188"/>
      <c r="CE90" s="188"/>
      <c r="CF90" s="188"/>
      <c r="CG90" s="188"/>
      <c r="CH90" s="188"/>
      <c r="CI90" s="188"/>
      <c r="CJ90" s="188"/>
      <c r="CK90" s="188"/>
    </row>
    <row r="91" spans="1:89" ht="28.5" hidden="1" customHeight="1">
      <c r="A91" s="699"/>
      <c r="B91" s="585"/>
      <c r="C91" s="588"/>
      <c r="D91" s="588"/>
      <c r="E91" s="494"/>
      <c r="F91" s="494"/>
      <c r="G91" s="577"/>
      <c r="H91" s="343">
        <v>14</v>
      </c>
      <c r="I91" s="569"/>
      <c r="J91" s="494"/>
      <c r="K91" s="494"/>
      <c r="L91" s="494"/>
      <c r="M91" s="494">
        <f t="shared" si="129"/>
        <v>0</v>
      </c>
      <c r="N91" s="494"/>
      <c r="O91" s="494"/>
      <c r="P91" s="562"/>
      <c r="Q91" s="553"/>
      <c r="R91" s="556"/>
      <c r="S91" s="556"/>
      <c r="T91" s="556"/>
      <c r="U91" s="556"/>
      <c r="V91" s="582"/>
      <c r="W91" s="566"/>
      <c r="X91" s="572"/>
      <c r="Y91" s="550"/>
      <c r="Z91" s="575"/>
      <c r="AA91" s="566"/>
      <c r="AB91" s="559"/>
      <c r="AC91" s="525"/>
      <c r="AD91" s="547"/>
      <c r="AE91" s="534"/>
      <c r="AF91" s="181">
        <v>4</v>
      </c>
      <c r="AG91" s="182"/>
      <c r="AH91" s="207" t="str">
        <f t="shared" si="133"/>
        <v/>
      </c>
      <c r="AI91" s="299"/>
      <c r="AJ91" s="299"/>
      <c r="AK91" s="208" t="str">
        <f t="shared" si="134"/>
        <v/>
      </c>
      <c r="AL91" s="300"/>
      <c r="AM91" s="300"/>
      <c r="AN91" s="301"/>
      <c r="AO91" s="209" t="str">
        <f>IF(ISBLANK(AD88),(IFERROR(IF(AND(AH90="Probabilidad",AH91="Probabilidad"),(AQ90-(+AQ90*AK91)),IF(AND(AH90="Impacto",AH91="Probabilidad"),(AQ89-(+AQ89*AK91)),IF(AH91="Impacto",AQ90,""))),""))," ")</f>
        <v xml:space="preserve"> </v>
      </c>
      <c r="AP91" s="154" t="str">
        <f>IF(ISBLANK(AD88),(IFERROR(IF(AO91="","",IF(AO91&lt;=0.2,"Muy Baja",IF(AO91&lt;=0.4,"Baja",IF(AO91&lt;=0.6,"Media",IF(AO91&lt;=0.8,"Alta","Muy Alta"))))),""))," ")</f>
        <v xml:space="preserve"> </v>
      </c>
      <c r="AQ91" s="210" t="str">
        <f t="shared" si="135"/>
        <v xml:space="preserve"> </v>
      </c>
      <c r="AR91" s="211" t="str">
        <f t="shared" si="136"/>
        <v/>
      </c>
      <c r="AS91" s="210" t="str">
        <f>IFERROR(IF(AND(AH90="Impacto",AH91="Impacto"),(AS90-(+AS90*AK91)),IF(AND(AH90="Probabilidad",AH91="Impacto"),(AS89-(+AS89*AK91)),IF(AH91="Probabilidad",AS90,""))),"")</f>
        <v/>
      </c>
      <c r="AT91" s="212" t="str">
        <f t="shared" si="137"/>
        <v/>
      </c>
      <c r="AU91" s="528"/>
      <c r="AV91" s="531"/>
      <c r="AW91" s="534"/>
      <c r="AX91" s="537"/>
      <c r="AY91" s="302"/>
      <c r="AZ91" s="185"/>
      <c r="BA91" s="183"/>
      <c r="BB91" s="183"/>
      <c r="BC91" s="184"/>
      <c r="BD91" s="184"/>
      <c r="BE91" s="184"/>
      <c r="BF91" s="185"/>
      <c r="BG91" s="494"/>
      <c r="BH91" s="190"/>
      <c r="BI91" s="186"/>
      <c r="BJ91" s="186"/>
      <c r="BK91" s="352"/>
      <c r="BL91" s="183"/>
      <c r="BM91" s="183"/>
      <c r="BN91" s="183"/>
      <c r="BO91" s="187"/>
      <c r="BP91" s="187"/>
      <c r="BQ91" s="349"/>
      <c r="BR91" s="416"/>
      <c r="BS91" s="417" t="str">
        <f>IF(AND('MAPA DE RIESGOS'!$AP91="Muy Alta",'MAPA DE RIESGOS'!$AR91="Leve"),CONCATENATE("R",'MAPA DE RIESGOS'!$H91,"C",'MAPA DE RIESGOS'!$AF91),"")</f>
        <v/>
      </c>
      <c r="BT91" s="417"/>
      <c r="BU91" s="418"/>
      <c r="BV91" s="422" t="s">
        <v>1925</v>
      </c>
      <c r="BW91" s="188" t="s">
        <v>207</v>
      </c>
      <c r="BX91" s="188" t="s">
        <v>207</v>
      </c>
      <c r="BY91" s="188" t="s">
        <v>207</v>
      </c>
      <c r="BZ91" s="188"/>
      <c r="CA91" s="188"/>
      <c r="CB91" s="188"/>
      <c r="CC91" s="188"/>
      <c r="CD91" s="188"/>
      <c r="CE91" s="188"/>
      <c r="CF91" s="188"/>
      <c r="CG91" s="188"/>
      <c r="CH91" s="188"/>
      <c r="CI91" s="188"/>
      <c r="CJ91" s="188"/>
      <c r="CK91" s="188"/>
    </row>
    <row r="92" spans="1:89" ht="28.5" hidden="1" customHeight="1">
      <c r="A92" s="699"/>
      <c r="B92" s="585"/>
      <c r="C92" s="588"/>
      <c r="D92" s="588"/>
      <c r="E92" s="494"/>
      <c r="F92" s="494"/>
      <c r="G92" s="577"/>
      <c r="H92" s="343">
        <v>14</v>
      </c>
      <c r="I92" s="569"/>
      <c r="J92" s="494"/>
      <c r="K92" s="494"/>
      <c r="L92" s="494"/>
      <c r="M92" s="494">
        <f t="shared" si="129"/>
        <v>0</v>
      </c>
      <c r="N92" s="494"/>
      <c r="O92" s="494"/>
      <c r="P92" s="562"/>
      <c r="Q92" s="553"/>
      <c r="R92" s="556"/>
      <c r="S92" s="556"/>
      <c r="T92" s="556"/>
      <c r="U92" s="556"/>
      <c r="V92" s="582"/>
      <c r="W92" s="566"/>
      <c r="X92" s="572"/>
      <c r="Y92" s="550"/>
      <c r="Z92" s="575"/>
      <c r="AA92" s="566"/>
      <c r="AB92" s="559"/>
      <c r="AC92" s="525"/>
      <c r="AD92" s="547"/>
      <c r="AE92" s="534"/>
      <c r="AF92" s="181">
        <v>5</v>
      </c>
      <c r="AG92" s="182"/>
      <c r="AH92" s="207" t="str">
        <f t="shared" ref="AH92" si="139">IF(OR(AI92="Preventivo",AI92="Detectivo"),"Probabilidad",IF(AI92="Correctivo","Impacto",""))</f>
        <v/>
      </c>
      <c r="AI92" s="299"/>
      <c r="AJ92" s="299"/>
      <c r="AK92" s="208" t="str">
        <f t="shared" ref="AK92" si="140">IF(AND(AI92="Preventivo",AJ92="Automático"),"50%",IF(AND(AI92="Preventivo",AJ92="Manual"),"40%",IF(AND(AI92="Detectivo",AJ92="Automático"),"40%",IF(AND(AI92="Detectivo",AJ92="Manual"),"30%",IF(AND(AI92="Correctivo",AJ92="Automático"),"35%",IF(AND(AI92="Correctivo",AJ92="Manual"),"25%",""))))))</f>
        <v/>
      </c>
      <c r="AL92" s="300"/>
      <c r="AM92" s="300"/>
      <c r="AN92" s="301"/>
      <c r="AO92" s="209" t="str">
        <f>IF(ISBLANK(AD88),(IFERROR(IF(AND(AH91="Probabilidad",AH92="Probabilidad"),(AQ91-(+AQ91*AK92)),IF(AND(AH91="Impacto",AH92="Probabilidad"),(AQ90-(+AQ90*AK92)),IF(AH92="Impacto",AQ91,""))),""))," ")</f>
        <v xml:space="preserve"> </v>
      </c>
      <c r="AP92" s="154" t="str">
        <f>IF(ISBLANK(AD88),(IFERROR(IF(AO92="","",IF(AO92&lt;=0.2,"Muy Baja",IF(AO92&lt;=0.4,"Baja",IF(AO92&lt;=0.6,"Media",IF(AO92&lt;=0.8,"Alta","Muy Alta"))))),""))," ")</f>
        <v xml:space="preserve"> </v>
      </c>
      <c r="AQ92" s="210" t="str">
        <f t="shared" si="135"/>
        <v xml:space="preserve"> </v>
      </c>
      <c r="AR92" s="211" t="str">
        <f t="shared" si="136"/>
        <v/>
      </c>
      <c r="AS92" s="210" t="str">
        <f>IFERROR(IF(AND(AH91="Impacto",AH92="Impacto"),(AS91-(+AS91*AK92)),IF(AND(AH91="Probabilidad",AH92="Impacto"),(AS90-(+AS90*AK92)),IF(AH92="Probabilidad",AS91,""))),"")</f>
        <v/>
      </c>
      <c r="AT92" s="212" t="str">
        <f t="shared" si="137"/>
        <v/>
      </c>
      <c r="AU92" s="528"/>
      <c r="AV92" s="531"/>
      <c r="AW92" s="534"/>
      <c r="AX92" s="537"/>
      <c r="AY92" s="302"/>
      <c r="AZ92" s="185"/>
      <c r="BA92" s="183"/>
      <c r="BB92" s="183"/>
      <c r="BC92" s="184"/>
      <c r="BD92" s="184"/>
      <c r="BE92" s="184"/>
      <c r="BF92" s="185"/>
      <c r="BG92" s="494"/>
      <c r="BH92" s="190"/>
      <c r="BI92" s="186"/>
      <c r="BJ92" s="186"/>
      <c r="BK92" s="352"/>
      <c r="BL92" s="183"/>
      <c r="BM92" s="183"/>
      <c r="BN92" s="183"/>
      <c r="BO92" s="187"/>
      <c r="BP92" s="187"/>
      <c r="BQ92" s="349"/>
      <c r="BR92" s="416"/>
      <c r="BS92" s="417" t="str">
        <f>IF(AND('MAPA DE RIESGOS'!$AP92="Muy Alta",'MAPA DE RIESGOS'!$AR92="Leve"),CONCATENATE("R",'MAPA DE RIESGOS'!$H92,"C",'MAPA DE RIESGOS'!$AF92),"")</f>
        <v/>
      </c>
      <c r="BT92" s="417"/>
      <c r="BU92" s="418"/>
      <c r="BV92" s="422" t="s">
        <v>1926</v>
      </c>
      <c r="BW92" s="188" t="s">
        <v>407</v>
      </c>
      <c r="BX92" s="188" t="s">
        <v>207</v>
      </c>
      <c r="BY92" s="188" t="s">
        <v>1839</v>
      </c>
      <c r="BZ92" s="188"/>
      <c r="CA92" s="188"/>
      <c r="CB92" s="188"/>
      <c r="CC92" s="188"/>
      <c r="CD92" s="188"/>
      <c r="CE92" s="188"/>
      <c r="CF92" s="188"/>
      <c r="CG92" s="188"/>
      <c r="CH92" s="188"/>
      <c r="CI92" s="188"/>
      <c r="CJ92" s="188"/>
      <c r="CK92" s="188"/>
    </row>
    <row r="93" spans="1:89" ht="28.5" hidden="1" customHeight="1">
      <c r="A93" s="699"/>
      <c r="B93" s="585"/>
      <c r="C93" s="588"/>
      <c r="D93" s="588"/>
      <c r="E93" s="494"/>
      <c r="F93" s="494"/>
      <c r="G93" s="577"/>
      <c r="H93" s="343">
        <v>14</v>
      </c>
      <c r="I93" s="570"/>
      <c r="J93" s="495"/>
      <c r="K93" s="495"/>
      <c r="L93" s="495"/>
      <c r="M93" s="495">
        <f t="shared" si="129"/>
        <v>0</v>
      </c>
      <c r="N93" s="495"/>
      <c r="O93" s="495"/>
      <c r="P93" s="563"/>
      <c r="Q93" s="554"/>
      <c r="R93" s="557"/>
      <c r="S93" s="557"/>
      <c r="T93" s="557"/>
      <c r="U93" s="557"/>
      <c r="V93" s="583"/>
      <c r="W93" s="567"/>
      <c r="X93" s="573"/>
      <c r="Y93" s="551"/>
      <c r="Z93" s="576"/>
      <c r="AA93" s="567"/>
      <c r="AB93" s="560"/>
      <c r="AC93" s="526"/>
      <c r="AD93" s="548"/>
      <c r="AE93" s="535"/>
      <c r="AF93" s="181">
        <v>6</v>
      </c>
      <c r="AG93" s="182"/>
      <c r="AH93" s="207" t="str">
        <f t="shared" si="133"/>
        <v/>
      </c>
      <c r="AI93" s="299"/>
      <c r="AJ93" s="299"/>
      <c r="AK93" s="208" t="str">
        <f t="shared" si="134"/>
        <v/>
      </c>
      <c r="AL93" s="300"/>
      <c r="AM93" s="300"/>
      <c r="AN93" s="301"/>
      <c r="AO93" s="209" t="str">
        <f>IF(ISBLANK(AD88),(IFERROR(IF(AND(AH91="Probabilidad",AH93="Probabilidad"),(AQ91-(+AQ91*AK93)),IF(AND(AH91="Impacto",AH93="Probabilidad"),(AQ90-(+AQ90*AK93)),IF(AH93="Impacto",AQ91,""))),""))," ")</f>
        <v xml:space="preserve"> </v>
      </c>
      <c r="AP93" s="154" t="str">
        <f>IF(ISBLANK(AD88),(IFERROR(IF(AO93="","",IF(AO93&lt;=0.2,"Muy Baja",IF(AO93&lt;=0.4,"Baja",IF(AO93&lt;=0.6,"Media",IF(AO93&lt;=0.8,"Alta","Muy Alta"))))),"")), " ")</f>
        <v xml:space="preserve"> </v>
      </c>
      <c r="AQ93" s="210" t="str">
        <f t="shared" si="135"/>
        <v xml:space="preserve"> </v>
      </c>
      <c r="AR93" s="211" t="str">
        <f t="shared" si="136"/>
        <v/>
      </c>
      <c r="AS93" s="210" t="str">
        <f>IFERROR(IF(AND(AH92="Impacto",AH93="Impacto"),(AS91-(+AS92*AK93)),IF(AND(AH91="Probabilidad",AH93="Impacto"),(AS90-(+AS90*AK93)),IF(AH93="Probabilidad",AS91,""))),"")</f>
        <v/>
      </c>
      <c r="AT93" s="212" t="str">
        <f t="shared" si="137"/>
        <v/>
      </c>
      <c r="AU93" s="529"/>
      <c r="AV93" s="532"/>
      <c r="AW93" s="535"/>
      <c r="AX93" s="538"/>
      <c r="AY93" s="302"/>
      <c r="AZ93" s="185"/>
      <c r="BA93" s="183"/>
      <c r="BB93" s="183"/>
      <c r="BC93" s="184"/>
      <c r="BD93" s="184"/>
      <c r="BE93" s="184"/>
      <c r="BF93" s="185"/>
      <c r="BG93" s="495"/>
      <c r="BH93" s="190"/>
      <c r="BI93" s="186"/>
      <c r="BJ93" s="186"/>
      <c r="BK93" s="352"/>
      <c r="BL93" s="183"/>
      <c r="BM93" s="183"/>
      <c r="BN93" s="183"/>
      <c r="BO93" s="187"/>
      <c r="BP93" s="187"/>
      <c r="BQ93" s="349"/>
      <c r="BR93" s="416"/>
      <c r="BS93" s="417" t="str">
        <f>IF(AND('MAPA DE RIESGOS'!$AP93="Muy Alta",'MAPA DE RIESGOS'!$AR93="Leve"),CONCATENATE("R",'MAPA DE RIESGOS'!$H93,"C",'MAPA DE RIESGOS'!$AF93),"")</f>
        <v/>
      </c>
      <c r="BT93" s="417"/>
      <c r="BU93" s="418"/>
      <c r="BV93" s="416"/>
      <c r="BW93" s="188" t="s">
        <v>1975</v>
      </c>
      <c r="BX93" s="188"/>
      <c r="BY93" s="188"/>
      <c r="BZ93" s="188"/>
      <c r="CA93" s="188"/>
      <c r="CB93" s="188"/>
      <c r="CC93" s="188"/>
      <c r="CD93" s="188"/>
      <c r="CE93" s="188"/>
      <c r="CF93" s="188"/>
      <c r="CG93" s="188"/>
      <c r="CH93" s="188"/>
      <c r="CI93" s="188"/>
      <c r="CJ93" s="188"/>
      <c r="CK93" s="188"/>
    </row>
    <row r="94" spans="1:89" ht="81.95" hidden="1" customHeight="1">
      <c r="A94" s="699"/>
      <c r="B94" s="585"/>
      <c r="C94" s="588"/>
      <c r="D94" s="588"/>
      <c r="E94" s="494"/>
      <c r="F94" s="494"/>
      <c r="G94" s="577">
        <v>15</v>
      </c>
      <c r="H94" s="343">
        <v>15</v>
      </c>
      <c r="I94" s="568" t="s">
        <v>310</v>
      </c>
      <c r="J94" s="513" t="s">
        <v>210</v>
      </c>
      <c r="K94" s="513" t="s">
        <v>351</v>
      </c>
      <c r="L94" s="513" t="s">
        <v>1867</v>
      </c>
      <c r="M94" s="513" t="str">
        <f t="shared" ref="M94:M99" si="141">+CONCATENATE("Posibilidad de perdida de ", Q94, " debido a amenazas como ", S94, "y vulderabilidades,", T94, " afectando a los activos de información de ", R94)</f>
        <v xml:space="preserve">Posibilidad de perdida de  debido a amenazas como y vulderabilidades, afectando a los activos de información de </v>
      </c>
      <c r="N94" s="513" t="s">
        <v>250</v>
      </c>
      <c r="O94" s="513" t="s">
        <v>251</v>
      </c>
      <c r="P94" s="561">
        <v>228</v>
      </c>
      <c r="Q94" s="552"/>
      <c r="R94" s="555"/>
      <c r="S94" s="555"/>
      <c r="T94" s="555"/>
      <c r="U94" s="555"/>
      <c r="V94" s="581" t="str">
        <f t="shared" ref="V94" si="142">IF(ISBLANK(AC94),(IF(P94&lt;=0,"",IF(P94&lt;=2,"Muy Baja",IF(P94&lt;=24,"Baja",IF(P94&lt;=500,"Media",IF(P94&lt;=5000,"Alta","Muy Alta"))))))," ")</f>
        <v>Media</v>
      </c>
      <c r="W94" s="565">
        <f t="shared" ref="W94" si="143">IF(ISBLANK(AC94),(IF(V94="","",IF(V94="Muy Baja",20%,IF(V94="Baja",40%,IF(V94="Media",60%,IF(V94="Alta",80%,IF(V94="Muy Alta",100%,0)))))))," ")</f>
        <v>0.6</v>
      </c>
      <c r="X94" s="571" t="s">
        <v>352</v>
      </c>
      <c r="Y94" s="549" t="str">
        <f>IF(X94&gt;0,IF(NOT(ISERROR(MATCH(X94,'Listados Datos'!$N$3:$N$4,0))),'Listados Datos'!$N$6&amp;"Por favor no seleccionar este criterios de impacto (Afectación Económica o presupuestal y/o Pérdida Reputacional)",'Listados Datos'!$N$7),"")</f>
        <v>✔</v>
      </c>
      <c r="Z94" s="574" t="str">
        <f>IF(OR(X94='Listados Datos'!$R$3,X94='Listados Datos'!$S$3),"Leve",IF(OR(X94='Listados Datos'!$R$4,X94='Listados Datos'!$S$4),"Menor",IF(OR(X94='Listados Datos'!$R$5,X94='Listados Datos'!$S$5),"Moderado",IF(OR(X94='Listados Datos'!$R$6,X94='Listados Datos'!$S$6),"Mayor",IF(OR(X94='Listados Datos'!$R$7,X94='Listados Datos'!$S$7),"Catastrófico","")))))</f>
        <v>Leve</v>
      </c>
      <c r="AA94" s="565">
        <f>IF(Z94="","",IF(Z94="Leve",20%,IF(Z94="Menor",40%,IF(Z94="Moderado",60%,IF(Z94="Mayor",80%,IF(Z94="Catastrófico",100%,0))))))</f>
        <v>0.2</v>
      </c>
      <c r="AB94" s="558" t="str">
        <f>IF(OR(AND(V94="Muy Baja",Z94="Leve"),AND(V94="Muy Baja",Z94="Menor"),AND(V94="Baja",Z94="Leve")),"Bajo",IF(OR(AND(V94="Muy baja",Z94="Moderado"),AND(V94="Baja",Z94="Menor"),AND(V94="Baja",Z94="Moderado"),AND(V94="Media",Z94="Leve"),AND(V94="Media",Z94="Menor"),AND(V94="Media",Z94="Moderado"),AND(V94="Alta",Z94="Leve"),AND(V94="Alta",Z94="Menor")),"Moderado",IF(OR(AND(V94="Muy Baja",Z94="Mayor"),AND(V94="Baja",Z94="Mayor"),AND(V94="Media",Z94="Mayor"),AND(V94="Alta",Z94="Moderado"),AND(V94="Alta",Z94="Mayor"),AND(V94="Muy Alta",Z94="Leve"),AND(V94="Muy Alta",Z94="Menor"),AND(V94="Muy Alta",Z94="Moderado"),AND(V94="Muy Alta",Z94="Mayor")),"Alto",IF(OR(AND(V94="Muy Baja",Z94="Catastrófico"),AND(V94="Baja",Z94="Catastrófico"),AND(V94="Media",Z94="Catastrófico"),AND(V94="Alta",Z94="Catastrófico"),AND(V94="Muy Alta",Z94="Catastrófico")),"Extremo",""))))</f>
        <v>Moderado</v>
      </c>
      <c r="AC94" s="524"/>
      <c r="AD94" s="546"/>
      <c r="AE94" s="533" t="str">
        <f t="shared" ref="AE94" si="144">IF(AND(AC94="Rara Vez",AD94="Insignificante"),("BAJA"),IF(AND(AC94="Rara Vez",AD94="Menor"),("BAJA"),IF(AND(AC94="Rara Vez",AD94="Moderado"),("MODERADA"),IF(AND(AC94="Rara Vez",AD94="Mayor"),("ALTA"),IF(AND(AC94="Improbable",AD94="Insignificante"),("BAJA"),IF(AND(AC94="Improbable",AD94="Menor"),("BAJA"),IF(AND(AC94="Improbable",AD94="Moderado"),("MODERADA"),IF(AND(AC94="Improbable",AD94="Mayor"),("ALTA"),IF(AND(AC94="Posible",AD94="Insignificante"),("BAJA"),IF(AND(AC94="Posible",AD94="Menor"),("MODERADA"),IF(AND(AC94="Posible",AD94="Moderado"),("ALTA"),IF(AND(AC94="Posible",AD94="Mayor"),("EXTREMA"),IF(AND(AC94="Probable",AD94="Insignificante"),("MODERADA"),IF(AND(AC94="Probable",AD94="Menor"),("ALTA"),IF(AND(AC94="Probable",AD94="Moderado"),("ALTA"),IF(AND(AC94="Probable",AD94="Mayor"),("EXTREMA"),IF(AND(AC94="Casi Seguro",AD94="Insignificante"),("ALTA"),IF(AND(AC94="Casi Seguro",AD94="Menor"),("ALTA"),IF(AND(AC94="Casi Seguro",AD94="Moderado"),("EXTREMA"),IF(AND(AC94="Casi Seguro",AD94="Mayor"),("EXTREMA"),IF(AD94="Catastrófico","EXTREMA","VALORAR")))))))))))))))))))))</f>
        <v>VALORAR</v>
      </c>
      <c r="AF94" s="181">
        <v>1</v>
      </c>
      <c r="AG94" s="182" t="s">
        <v>353</v>
      </c>
      <c r="AH94" s="207" t="str">
        <f t="shared" ref="AH94:AH99" si="145">IF(OR(AI94="Preventivo",AI94="Detectivo"),"Probabilidad",IF(AI94="Correctivo","Impacto",""))</f>
        <v>Probabilidad</v>
      </c>
      <c r="AI94" s="299" t="s">
        <v>193</v>
      </c>
      <c r="AJ94" s="299" t="s">
        <v>194</v>
      </c>
      <c r="AK94" s="208" t="str">
        <f t="shared" ref="AK94:AK99" si="146">IF(AND(AI94="Preventivo",AJ94="Automático"),"50%",IF(AND(AI94="Preventivo",AJ94="Manual"),"40%",IF(AND(AI94="Detectivo",AJ94="Automático"),"40%",IF(AND(AI94="Detectivo",AJ94="Manual"),"30%",IF(AND(AI94="Correctivo",AJ94="Automático"),"35%",IF(AND(AI94="Correctivo",AJ94="Manual"),"25%",""))))))</f>
        <v>40%</v>
      </c>
      <c r="AL94" s="300" t="s">
        <v>195</v>
      </c>
      <c r="AM94" s="300" t="s">
        <v>196</v>
      </c>
      <c r="AN94" s="301" t="s">
        <v>197</v>
      </c>
      <c r="AO94" s="209">
        <f>IF(ISBLANK(AD94),(IFERROR(IF(AH94="Probabilidad",(W94-(+W94*AK94)),IF(AH94="Impacto",W94,"")),""))," ")</f>
        <v>0.36</v>
      </c>
      <c r="AP94" s="154" t="str">
        <f>IF(ISBLANK(AD94), (IFERROR(IF(AO94="","",IF(AO94&lt;=0.2,"Muy Baja",IF(AO94&lt;=0.4,"Baja",IF(AO94&lt;=0.6,"Media",IF(AO94&lt;=0.8,"Alta","Muy Alta"))))),""))," ")</f>
        <v>Baja</v>
      </c>
      <c r="AQ94" s="210">
        <f t="shared" si="135"/>
        <v>0.36</v>
      </c>
      <c r="AR94" s="211" t="str">
        <f t="shared" si="136"/>
        <v>Leve</v>
      </c>
      <c r="AS94" s="210">
        <f>IFERROR(IF(AH94="Impacto",(AA94-(+AA94*AK94)),IF(AH94="Probabilidad",AA94,"")),"")</f>
        <v>0.2</v>
      </c>
      <c r="AT94" s="212" t="str">
        <f t="shared" si="137"/>
        <v>Bajo</v>
      </c>
      <c r="AU94" s="527"/>
      <c r="AV94" s="530" t="str">
        <f>IF(ISBLANK(AD94), " ", AD94)</f>
        <v xml:space="preserve"> </v>
      </c>
      <c r="AW94" s="533" t="str">
        <f t="shared" ref="AW94" si="147">IF(AND(AU94="Rara Vez",AV94="Insignificante"),("BAJA"),IF(AND(AU94="Rara Vez",AV94="Menor"),("BAJA"),IF(AND(AU94="Rara Vez",AV94="Moderado"),("MODERADA"),IF(AND(AU94="Rara Vez",AV94="Mayor"),("ALTA"),IF(AND(AU94="Improbable",AV94="Insignificante"),("BAJA"),IF(AND(AU94="Improbable",AV94="Menor"),("BAJA"),IF(AND(AU94="Improbable",AV94="Moderado"),("MODERADA"),IF(AND(AU94="Improbable",AV94="Mayor"),("ALTA"),IF(AND(AU94="Posible",AV94="Insignificante"),("BAJA"),IF(AND(AU94="Posible",AV94="Menor"),("MODERADA"),IF(AND(AU94="Posible",AV94="Moderado"),("ALTA"),IF(AND(AU94="Posible",AV94="Mayor"),("EXTREMA"),IF(AND(AU94="Probable",AV94="Insignificante"),("MODERADA"),IF(AND(AU94="Probable",AV94="Menor"),("ALTA"),IF(AND(AU94="Probable",AV94="Moderado"),("ALTA"),IF(AND(AU94="Probable",AV94="Mayor"),("EXTREMA"),IF(AND(AU94="Casi Seguro",AV94="Insignificante"),("ALTA"),IF(AND(AU94="Casi Seguro",AV94="Menor"),("ALTA"),IF(AND(AU94="Casi Seguro",AV94="Moderado"),("EXTREMA"),IF(AND(AU94="Casi Seguro",AV94="Mayor"),("EXTREMA"),IF(AV94="Catastrófico","EXTREMA","VALORAR")))))))))))))))))))))</f>
        <v>VALORAR</v>
      </c>
      <c r="AX94" s="536" t="s">
        <v>198</v>
      </c>
      <c r="AY94" s="302" t="s">
        <v>1868</v>
      </c>
      <c r="AZ94" s="185" t="s">
        <v>354</v>
      </c>
      <c r="BA94" s="183" t="s">
        <v>313</v>
      </c>
      <c r="BB94" s="183" t="s">
        <v>229</v>
      </c>
      <c r="BC94" s="184">
        <v>44562</v>
      </c>
      <c r="BD94" s="184">
        <v>44926</v>
      </c>
      <c r="BE94" s="184" t="s">
        <v>355</v>
      </c>
      <c r="BF94" s="185" t="s">
        <v>356</v>
      </c>
      <c r="BG94" s="513" t="s">
        <v>357</v>
      </c>
      <c r="BH94" s="190" t="s">
        <v>205</v>
      </c>
      <c r="BI94" s="186" t="s">
        <v>358</v>
      </c>
      <c r="BJ94" s="186">
        <v>1</v>
      </c>
      <c r="BK94" s="352">
        <v>44680</v>
      </c>
      <c r="BL94" s="184" t="s">
        <v>355</v>
      </c>
      <c r="BM94" s="183" t="s">
        <v>1869</v>
      </c>
      <c r="BN94" s="183" t="s">
        <v>207</v>
      </c>
      <c r="BO94" s="187" t="s">
        <v>208</v>
      </c>
      <c r="BP94" s="187" t="s">
        <v>322</v>
      </c>
      <c r="BQ94" s="349" t="s">
        <v>322</v>
      </c>
      <c r="BR94" s="416"/>
      <c r="BS94" s="417" t="str">
        <f>IF(AND('MAPA DE RIESGOS'!$AP94="Muy Alta",'MAPA DE RIESGOS'!$AR94="Leve"),CONCATENATE("R",'MAPA DE RIESGOS'!$H94,"C",'MAPA DE RIESGOS'!$AF94),"")</f>
        <v/>
      </c>
      <c r="BT94" s="417"/>
      <c r="BU94" s="418"/>
      <c r="BV94" s="423" t="s">
        <v>1927</v>
      </c>
      <c r="BW94" s="188" t="s">
        <v>1928</v>
      </c>
      <c r="BX94" s="188" t="s">
        <v>207</v>
      </c>
      <c r="BY94" s="188" t="s">
        <v>1847</v>
      </c>
      <c r="BZ94" s="188"/>
      <c r="CA94" s="188"/>
      <c r="CB94" s="188"/>
      <c r="CC94" s="188"/>
      <c r="CD94" s="188"/>
      <c r="CE94" s="188"/>
      <c r="CF94" s="188"/>
      <c r="CG94" s="188"/>
      <c r="CH94" s="188"/>
      <c r="CI94" s="188"/>
      <c r="CJ94" s="188"/>
      <c r="CK94" s="188"/>
    </row>
    <row r="95" spans="1:89" ht="28.5" hidden="1" customHeight="1">
      <c r="A95" s="699"/>
      <c r="B95" s="585"/>
      <c r="C95" s="588"/>
      <c r="D95" s="588"/>
      <c r="E95" s="494"/>
      <c r="F95" s="494"/>
      <c r="G95" s="577"/>
      <c r="H95" s="343">
        <v>15</v>
      </c>
      <c r="I95" s="569"/>
      <c r="J95" s="494"/>
      <c r="K95" s="494"/>
      <c r="L95" s="494"/>
      <c r="M95" s="494" t="str">
        <f t="shared" si="141"/>
        <v xml:space="preserve">Posibilidad de perdida de  debido a amenazas como y vulderabilidades, afectando a los activos de información de </v>
      </c>
      <c r="N95" s="494"/>
      <c r="O95" s="494"/>
      <c r="P95" s="562"/>
      <c r="Q95" s="553"/>
      <c r="R95" s="556"/>
      <c r="S95" s="556"/>
      <c r="T95" s="556"/>
      <c r="U95" s="556"/>
      <c r="V95" s="582"/>
      <c r="W95" s="566"/>
      <c r="X95" s="572"/>
      <c r="Y95" s="550"/>
      <c r="Z95" s="575"/>
      <c r="AA95" s="566"/>
      <c r="AB95" s="559"/>
      <c r="AC95" s="525"/>
      <c r="AD95" s="547"/>
      <c r="AE95" s="534"/>
      <c r="AF95" s="181">
        <v>2</v>
      </c>
      <c r="AG95" s="182"/>
      <c r="AH95" s="207" t="str">
        <f t="shared" si="145"/>
        <v/>
      </c>
      <c r="AI95" s="299"/>
      <c r="AJ95" s="299"/>
      <c r="AK95" s="208" t="str">
        <f t="shared" si="146"/>
        <v/>
      </c>
      <c r="AL95" s="300"/>
      <c r="AM95" s="300"/>
      <c r="AN95" s="301"/>
      <c r="AO95" s="209" t="str">
        <f>IF(ISBLANK(AD94),(IFERROR(IF(AND(AH94="Probabilidad",AH95="Probabilidad"),(AQ94-(+AQ94*AK95)),IF(AH95="Probabilidad",(W94-(+W94*AK95)),IF(AH95="Impacto",AQ94,""))),""))," ")</f>
        <v/>
      </c>
      <c r="AP95" s="154" t="str">
        <f>IF(ISBLANK(AD94),(IFERROR(IF(AO95="","",IF(AO95&lt;=0.2,"Muy Baja",IF(AO95&lt;=0.4,"Baja",IF(AO95&lt;=0.6,"Media",IF(AO95&lt;=0.8,"Alta","Muy Alta"))))),""))," ")</f>
        <v/>
      </c>
      <c r="AQ95" s="210" t="str">
        <f t="shared" si="135"/>
        <v/>
      </c>
      <c r="AR95" s="211" t="str">
        <f t="shared" si="136"/>
        <v/>
      </c>
      <c r="AS95" s="210" t="str">
        <f>IFERROR(IF(AND(AH94="Impacto",AH95="Impacto"),(AS94-(+AS94*AK95)),IF(AH95="Impacto",(AA94-(+AA94*AK95)),IF(AH95="Probabilidad",AS94,""))),"")</f>
        <v/>
      </c>
      <c r="AT95" s="212" t="str">
        <f t="shared" si="137"/>
        <v/>
      </c>
      <c r="AU95" s="528"/>
      <c r="AV95" s="531"/>
      <c r="AW95" s="534"/>
      <c r="AX95" s="537"/>
      <c r="AY95" s="302"/>
      <c r="AZ95" s="185"/>
      <c r="BA95" s="183"/>
      <c r="BB95" s="183"/>
      <c r="BC95" s="184"/>
      <c r="BD95" s="184"/>
      <c r="BE95" s="184"/>
      <c r="BF95" s="185"/>
      <c r="BG95" s="494"/>
      <c r="BH95" s="190"/>
      <c r="BI95" s="186"/>
      <c r="BJ95" s="186"/>
      <c r="BK95" s="352"/>
      <c r="BL95" s="183"/>
      <c r="BM95" s="183"/>
      <c r="BN95" s="183"/>
      <c r="BO95" s="187"/>
      <c r="BP95" s="187"/>
      <c r="BQ95" s="349"/>
      <c r="BR95" s="416"/>
      <c r="BS95" s="417" t="str">
        <f>IF(AND('MAPA DE RIESGOS'!$AP95="Muy Alta",'MAPA DE RIESGOS'!$AR95="Leve"),CONCATENATE("R",'MAPA DE RIESGOS'!$H95,"C",'MAPA DE RIESGOS'!$AF95),"")</f>
        <v/>
      </c>
      <c r="BT95" s="417"/>
      <c r="BU95" s="418"/>
      <c r="BV95" s="423" t="s">
        <v>1929</v>
      </c>
      <c r="BW95" s="188" t="s">
        <v>207</v>
      </c>
      <c r="BX95" s="188" t="s">
        <v>207</v>
      </c>
      <c r="BY95" s="188" t="s">
        <v>207</v>
      </c>
      <c r="BZ95" s="188"/>
      <c r="CA95" s="188"/>
      <c r="CB95" s="188"/>
      <c r="CC95" s="188"/>
      <c r="CD95" s="188"/>
      <c r="CE95" s="188"/>
      <c r="CF95" s="188"/>
      <c r="CG95" s="188"/>
      <c r="CH95" s="188"/>
      <c r="CI95" s="188"/>
      <c r="CJ95" s="188"/>
      <c r="CK95" s="188"/>
    </row>
    <row r="96" spans="1:89" ht="28.5" hidden="1" customHeight="1">
      <c r="A96" s="699"/>
      <c r="B96" s="585"/>
      <c r="C96" s="588"/>
      <c r="D96" s="588"/>
      <c r="E96" s="494"/>
      <c r="F96" s="494"/>
      <c r="G96" s="577"/>
      <c r="H96" s="343">
        <v>15</v>
      </c>
      <c r="I96" s="569"/>
      <c r="J96" s="494"/>
      <c r="K96" s="494"/>
      <c r="L96" s="494"/>
      <c r="M96" s="494" t="str">
        <f t="shared" si="141"/>
        <v xml:space="preserve">Posibilidad de perdida de  debido a amenazas como y vulderabilidades, afectando a los activos de información de </v>
      </c>
      <c r="N96" s="494"/>
      <c r="O96" s="494"/>
      <c r="P96" s="562"/>
      <c r="Q96" s="553"/>
      <c r="R96" s="556"/>
      <c r="S96" s="556"/>
      <c r="T96" s="556"/>
      <c r="U96" s="556"/>
      <c r="V96" s="582"/>
      <c r="W96" s="566"/>
      <c r="X96" s="572"/>
      <c r="Y96" s="550"/>
      <c r="Z96" s="575"/>
      <c r="AA96" s="566"/>
      <c r="AB96" s="559"/>
      <c r="AC96" s="525"/>
      <c r="AD96" s="547"/>
      <c r="AE96" s="534"/>
      <c r="AF96" s="181">
        <v>3</v>
      </c>
      <c r="AG96" s="182"/>
      <c r="AH96" s="207" t="str">
        <f t="shared" si="145"/>
        <v/>
      </c>
      <c r="AI96" s="299"/>
      <c r="AJ96" s="299"/>
      <c r="AK96" s="208" t="str">
        <f t="shared" si="146"/>
        <v/>
      </c>
      <c r="AL96" s="300"/>
      <c r="AM96" s="300"/>
      <c r="AN96" s="301"/>
      <c r="AO96" s="209" t="str">
        <f>IF(ISBLANK(AD94),(IFERROR(IF(AND(AH95="Probabilidad",AH96="Probabilidad"),(AQ95-(+AQ95*AK96)),IF(AND(AH95="Impacto",AH96="Probabilidad"),(AQ94-(+AQ94*AK96)),IF(AH96="Impacto",AQ95,""))),""))," ")</f>
        <v/>
      </c>
      <c r="AP96" s="154" t="str">
        <f>IF(ISBLANK(AD94),(IFERROR(IF(AO96="","",IF(AO96&lt;=0.2,"Muy Baja",IF(AO96&lt;=0.4,"Baja",IF(AO96&lt;=0.6,"Media",IF(AO96&lt;=0.8,"Alta","Muy Alta"))))),""))," ")</f>
        <v/>
      </c>
      <c r="AQ96" s="210" t="str">
        <f t="shared" si="135"/>
        <v/>
      </c>
      <c r="AR96" s="211" t="str">
        <f t="shared" si="136"/>
        <v/>
      </c>
      <c r="AS96" s="210" t="str">
        <f>IFERROR(IF(AND(AH95="Impacto",AH96="Impacto"),(AS95-(+AS95*AK96)),IF(AND(AH95="Probabilidad",AH96="Impacto"),(AS94-(+AS94*AK96)),IF(AH96="Probabilidad",AS95,""))),"")</f>
        <v/>
      </c>
      <c r="AT96" s="212" t="str">
        <f t="shared" si="137"/>
        <v/>
      </c>
      <c r="AU96" s="528"/>
      <c r="AV96" s="531"/>
      <c r="AW96" s="534"/>
      <c r="AX96" s="537"/>
      <c r="AY96" s="302"/>
      <c r="AZ96" s="185"/>
      <c r="BA96" s="183"/>
      <c r="BB96" s="183"/>
      <c r="BC96" s="184"/>
      <c r="BD96" s="184"/>
      <c r="BE96" s="184"/>
      <c r="BF96" s="185"/>
      <c r="BG96" s="494"/>
      <c r="BH96" s="190"/>
      <c r="BI96" s="186"/>
      <c r="BJ96" s="186"/>
      <c r="BK96" s="352"/>
      <c r="BL96" s="183"/>
      <c r="BM96" s="183"/>
      <c r="BN96" s="183"/>
      <c r="BO96" s="187"/>
      <c r="BP96" s="187"/>
      <c r="BQ96" s="349"/>
      <c r="BR96" s="416"/>
      <c r="BS96" s="417" t="str">
        <f>IF(AND('MAPA DE RIESGOS'!$AP96="Muy Alta",'MAPA DE RIESGOS'!$AR96="Leve"),CONCATENATE("R",'MAPA DE RIESGOS'!$H96,"C",'MAPA DE RIESGOS'!$AF96),"")</f>
        <v/>
      </c>
      <c r="BT96" s="417"/>
      <c r="BU96" s="418"/>
      <c r="BV96" s="423" t="s">
        <v>1930</v>
      </c>
      <c r="BW96" s="188" t="s">
        <v>207</v>
      </c>
      <c r="BX96" s="188" t="s">
        <v>207</v>
      </c>
      <c r="BY96" s="188" t="s">
        <v>207</v>
      </c>
      <c r="BZ96" s="188"/>
      <c r="CA96" s="188"/>
      <c r="CB96" s="188"/>
      <c r="CC96" s="188"/>
      <c r="CD96" s="188"/>
      <c r="CE96" s="188"/>
      <c r="CF96" s="188"/>
      <c r="CG96" s="188"/>
      <c r="CH96" s="188"/>
      <c r="CI96" s="188"/>
      <c r="CJ96" s="188"/>
      <c r="CK96" s="188"/>
    </row>
    <row r="97" spans="1:89" ht="28.5" hidden="1" customHeight="1">
      <c r="A97" s="699"/>
      <c r="B97" s="585"/>
      <c r="C97" s="588"/>
      <c r="D97" s="588"/>
      <c r="E97" s="494"/>
      <c r="F97" s="494"/>
      <c r="G97" s="577"/>
      <c r="H97" s="343">
        <v>15</v>
      </c>
      <c r="I97" s="569"/>
      <c r="J97" s="494"/>
      <c r="K97" s="494"/>
      <c r="L97" s="494"/>
      <c r="M97" s="494" t="str">
        <f t="shared" si="141"/>
        <v xml:space="preserve">Posibilidad de perdida de  debido a amenazas como y vulderabilidades, afectando a los activos de información de </v>
      </c>
      <c r="N97" s="494"/>
      <c r="O97" s="494"/>
      <c r="P97" s="562"/>
      <c r="Q97" s="553"/>
      <c r="R97" s="556"/>
      <c r="S97" s="556"/>
      <c r="T97" s="556"/>
      <c r="U97" s="556"/>
      <c r="V97" s="582"/>
      <c r="W97" s="566"/>
      <c r="X97" s="572"/>
      <c r="Y97" s="550"/>
      <c r="Z97" s="575"/>
      <c r="AA97" s="566"/>
      <c r="AB97" s="559"/>
      <c r="AC97" s="525"/>
      <c r="AD97" s="547"/>
      <c r="AE97" s="534"/>
      <c r="AF97" s="181">
        <v>4</v>
      </c>
      <c r="AG97" s="182"/>
      <c r="AH97" s="207" t="str">
        <f t="shared" si="145"/>
        <v/>
      </c>
      <c r="AI97" s="299"/>
      <c r="AJ97" s="299"/>
      <c r="AK97" s="208" t="str">
        <f t="shared" si="146"/>
        <v/>
      </c>
      <c r="AL97" s="300"/>
      <c r="AM97" s="300"/>
      <c r="AN97" s="301"/>
      <c r="AO97" s="209" t="str">
        <f>IF(ISBLANK(AD94),(IFERROR(IF(AND(AH96="Probabilidad",AH97="Probabilidad"),(AQ96-(+AQ96*AK97)),IF(AND(AH96="Impacto",AH97="Probabilidad"),(AQ95-(+AQ95*AK97)),IF(AH97="Impacto",AQ96,""))),""))," ")</f>
        <v/>
      </c>
      <c r="AP97" s="154" t="str">
        <f>IF(ISBLANK(AD94),(IFERROR(IF(AO97="","",IF(AO97&lt;=0.2,"Muy Baja",IF(AO97&lt;=0.4,"Baja",IF(AO97&lt;=0.6,"Media",IF(AO97&lt;=0.8,"Alta","Muy Alta"))))),""))," ")</f>
        <v/>
      </c>
      <c r="AQ97" s="210" t="str">
        <f t="shared" si="135"/>
        <v/>
      </c>
      <c r="AR97" s="211" t="str">
        <f t="shared" si="136"/>
        <v/>
      </c>
      <c r="AS97" s="210" t="str">
        <f>IFERROR(IF(AND(AH96="Impacto",AH97="Impacto"),(AS96-(+AS96*AK97)),IF(AND(AH96="Probabilidad",AH97="Impacto"),(AS95-(+AS95*AK97)),IF(AH97="Probabilidad",AS96,""))),"")</f>
        <v/>
      </c>
      <c r="AT97" s="212" t="str">
        <f t="shared" si="137"/>
        <v/>
      </c>
      <c r="AU97" s="528"/>
      <c r="AV97" s="531"/>
      <c r="AW97" s="534"/>
      <c r="AX97" s="537"/>
      <c r="AY97" s="302"/>
      <c r="AZ97" s="185"/>
      <c r="BA97" s="183"/>
      <c r="BB97" s="183"/>
      <c r="BC97" s="184"/>
      <c r="BD97" s="184"/>
      <c r="BE97" s="184"/>
      <c r="BF97" s="185"/>
      <c r="BG97" s="494"/>
      <c r="BH97" s="190"/>
      <c r="BI97" s="186"/>
      <c r="BJ97" s="186"/>
      <c r="BK97" s="352"/>
      <c r="BL97" s="183"/>
      <c r="BM97" s="183"/>
      <c r="BN97" s="183"/>
      <c r="BO97" s="187"/>
      <c r="BP97" s="187"/>
      <c r="BQ97" s="349"/>
      <c r="BR97" s="416"/>
      <c r="BS97" s="417" t="str">
        <f>IF(AND('MAPA DE RIESGOS'!$AP97="Muy Alta",'MAPA DE RIESGOS'!$AR97="Leve"),CONCATENATE("R",'MAPA DE RIESGOS'!$H97,"C",'MAPA DE RIESGOS'!$AF97),"")</f>
        <v/>
      </c>
      <c r="BT97" s="417"/>
      <c r="BU97" s="418"/>
      <c r="BV97" s="416"/>
      <c r="BW97" s="188" t="s">
        <v>1975</v>
      </c>
      <c r="BX97" s="188"/>
      <c r="BY97" s="188"/>
      <c r="BZ97" s="188"/>
      <c r="CA97" s="188"/>
      <c r="CB97" s="188"/>
      <c r="CC97" s="188"/>
      <c r="CD97" s="188"/>
      <c r="CE97" s="188"/>
      <c r="CF97" s="188"/>
      <c r="CG97" s="188"/>
      <c r="CH97" s="188"/>
      <c r="CI97" s="188"/>
      <c r="CJ97" s="188"/>
      <c r="CK97" s="188"/>
    </row>
    <row r="98" spans="1:89" ht="28.5" hidden="1" customHeight="1">
      <c r="A98" s="699"/>
      <c r="B98" s="585"/>
      <c r="C98" s="588"/>
      <c r="D98" s="588"/>
      <c r="E98" s="494"/>
      <c r="F98" s="494"/>
      <c r="G98" s="577"/>
      <c r="H98" s="343">
        <v>15</v>
      </c>
      <c r="I98" s="569"/>
      <c r="J98" s="494"/>
      <c r="K98" s="494"/>
      <c r="L98" s="494"/>
      <c r="M98" s="494" t="str">
        <f t="shared" si="141"/>
        <v xml:space="preserve">Posibilidad de perdida de  debido a amenazas como y vulderabilidades, afectando a los activos de información de </v>
      </c>
      <c r="N98" s="494"/>
      <c r="O98" s="494"/>
      <c r="P98" s="562"/>
      <c r="Q98" s="553"/>
      <c r="R98" s="556"/>
      <c r="S98" s="556"/>
      <c r="T98" s="556"/>
      <c r="U98" s="556"/>
      <c r="V98" s="582"/>
      <c r="W98" s="566"/>
      <c r="X98" s="572"/>
      <c r="Y98" s="550"/>
      <c r="Z98" s="575"/>
      <c r="AA98" s="566"/>
      <c r="AB98" s="559"/>
      <c r="AC98" s="525"/>
      <c r="AD98" s="547"/>
      <c r="AE98" s="534"/>
      <c r="AF98" s="181">
        <v>5</v>
      </c>
      <c r="AG98" s="182"/>
      <c r="AH98" s="207" t="str">
        <f t="shared" ref="AH98" si="148">IF(OR(AI98="Preventivo",AI98="Detectivo"),"Probabilidad",IF(AI98="Correctivo","Impacto",""))</f>
        <v/>
      </c>
      <c r="AI98" s="299"/>
      <c r="AJ98" s="299"/>
      <c r="AK98" s="208" t="str">
        <f t="shared" ref="AK98" si="149">IF(AND(AI98="Preventivo",AJ98="Automático"),"50%",IF(AND(AI98="Preventivo",AJ98="Manual"),"40%",IF(AND(AI98="Detectivo",AJ98="Automático"),"40%",IF(AND(AI98="Detectivo",AJ98="Manual"),"30%",IF(AND(AI98="Correctivo",AJ98="Automático"),"35%",IF(AND(AI98="Correctivo",AJ98="Manual"),"25%",""))))))</f>
        <v/>
      </c>
      <c r="AL98" s="300"/>
      <c r="AM98" s="300"/>
      <c r="AN98" s="301"/>
      <c r="AO98" s="209" t="str">
        <f>IF(ISBLANK(AD94),(IFERROR(IF(AND(AH97="Probabilidad",AH98="Probabilidad"),(AQ97-(+AQ97*AK98)),IF(AND(AH97="Impacto",AH98="Probabilidad"),(AQ96-(+AQ96*AK98)),IF(AH98="Impacto",AQ97,""))),""))," ")</f>
        <v/>
      </c>
      <c r="AP98" s="154" t="str">
        <f>IF(ISBLANK(AD94),(IFERROR(IF(AO98="","",IF(AO98&lt;=0.2,"Muy Baja",IF(AO98&lt;=0.4,"Baja",IF(AO98&lt;=0.6,"Media",IF(AO98&lt;=0.8,"Alta","Muy Alta"))))),""))," ")</f>
        <v/>
      </c>
      <c r="AQ98" s="210" t="str">
        <f t="shared" si="135"/>
        <v/>
      </c>
      <c r="AR98" s="211" t="str">
        <f t="shared" si="136"/>
        <v/>
      </c>
      <c r="AS98" s="210" t="str">
        <f>IFERROR(IF(AND(AH97="Impacto",AH98="Impacto"),(AS97-(+AS97*AK98)),IF(AND(AH97="Probabilidad",AH98="Impacto"),(AS96-(+AS96*AK98)),IF(AH98="Probabilidad",AS97,""))),"")</f>
        <v/>
      </c>
      <c r="AT98" s="212" t="str">
        <f t="shared" si="137"/>
        <v/>
      </c>
      <c r="AU98" s="528"/>
      <c r="AV98" s="531"/>
      <c r="AW98" s="534"/>
      <c r="AX98" s="537"/>
      <c r="AY98" s="302"/>
      <c r="AZ98" s="185"/>
      <c r="BA98" s="183"/>
      <c r="BB98" s="183"/>
      <c r="BC98" s="184"/>
      <c r="BD98" s="184"/>
      <c r="BE98" s="184"/>
      <c r="BF98" s="185"/>
      <c r="BG98" s="494"/>
      <c r="BH98" s="190"/>
      <c r="BI98" s="186"/>
      <c r="BJ98" s="186"/>
      <c r="BK98" s="352"/>
      <c r="BL98" s="183"/>
      <c r="BM98" s="183"/>
      <c r="BN98" s="183"/>
      <c r="BO98" s="187"/>
      <c r="BP98" s="187"/>
      <c r="BQ98" s="349"/>
      <c r="BR98" s="416"/>
      <c r="BS98" s="417" t="str">
        <f>IF(AND('MAPA DE RIESGOS'!$AP98="Muy Alta",'MAPA DE RIESGOS'!$AR98="Leve"),CONCATENATE("R",'MAPA DE RIESGOS'!$H98,"C",'MAPA DE RIESGOS'!$AF98),"")</f>
        <v/>
      </c>
      <c r="BT98" s="417"/>
      <c r="BU98" s="418"/>
      <c r="BV98" s="435" t="s">
        <v>1931</v>
      </c>
      <c r="BW98" s="188" t="s">
        <v>1943</v>
      </c>
      <c r="BX98" s="188"/>
      <c r="BY98" s="188"/>
      <c r="BZ98" s="188"/>
      <c r="CA98" s="188"/>
      <c r="CB98" s="188"/>
      <c r="CC98" s="188"/>
      <c r="CD98" s="188"/>
      <c r="CE98" s="188"/>
      <c r="CF98" s="188"/>
      <c r="CG98" s="188"/>
      <c r="CH98" s="188"/>
      <c r="CI98" s="188"/>
      <c r="CJ98" s="188"/>
      <c r="CK98" s="188"/>
    </row>
    <row r="99" spans="1:89" ht="28.5" hidden="1" customHeight="1">
      <c r="A99" s="700"/>
      <c r="B99" s="586"/>
      <c r="C99" s="589"/>
      <c r="D99" s="589"/>
      <c r="E99" s="495"/>
      <c r="F99" s="495"/>
      <c r="G99" s="577"/>
      <c r="H99" s="343">
        <v>15</v>
      </c>
      <c r="I99" s="570"/>
      <c r="J99" s="495"/>
      <c r="K99" s="495"/>
      <c r="L99" s="495"/>
      <c r="M99" s="495" t="str">
        <f t="shared" si="141"/>
        <v xml:space="preserve">Posibilidad de perdida de  debido a amenazas como y vulderabilidades, afectando a los activos de información de </v>
      </c>
      <c r="N99" s="495"/>
      <c r="O99" s="495"/>
      <c r="P99" s="563"/>
      <c r="Q99" s="554"/>
      <c r="R99" s="557"/>
      <c r="S99" s="557"/>
      <c r="T99" s="557"/>
      <c r="U99" s="557"/>
      <c r="V99" s="583"/>
      <c r="W99" s="567"/>
      <c r="X99" s="573"/>
      <c r="Y99" s="551"/>
      <c r="Z99" s="576"/>
      <c r="AA99" s="567"/>
      <c r="AB99" s="560"/>
      <c r="AC99" s="526"/>
      <c r="AD99" s="548"/>
      <c r="AE99" s="535"/>
      <c r="AF99" s="181">
        <v>6</v>
      </c>
      <c r="AG99" s="182"/>
      <c r="AH99" s="207" t="str">
        <f t="shared" si="145"/>
        <v/>
      </c>
      <c r="AI99" s="299"/>
      <c r="AJ99" s="299"/>
      <c r="AK99" s="208" t="str">
        <f t="shared" si="146"/>
        <v/>
      </c>
      <c r="AL99" s="300"/>
      <c r="AM99" s="300"/>
      <c r="AN99" s="301"/>
      <c r="AO99" s="209" t="str">
        <f>IF(ISBLANK(AD94),(IFERROR(IF(AND(AH97="Probabilidad",AH99="Probabilidad"),(AQ97-(+AQ97*AK99)),IF(AND(AH97="Impacto",AH99="Probabilidad"),(AQ96-(+AQ96*AK99)),IF(AH99="Impacto",AQ97,""))),""))," ")</f>
        <v/>
      </c>
      <c r="AP99" s="154" t="str">
        <f>IF(ISBLANK(AD94),(IFERROR(IF(AO99="","",IF(AO99&lt;=0.2,"Muy Baja",IF(AO99&lt;=0.4,"Baja",IF(AO99&lt;=0.6,"Media",IF(AO99&lt;=0.8,"Alta","Muy Alta"))))),"")), " ")</f>
        <v/>
      </c>
      <c r="AQ99" s="210" t="str">
        <f t="shared" si="135"/>
        <v/>
      </c>
      <c r="AR99" s="211" t="str">
        <f t="shared" si="136"/>
        <v/>
      </c>
      <c r="AS99" s="210" t="str">
        <f>IFERROR(IF(AND(AH98="Impacto",AH99="Impacto"),(AS97-(+AS98*AK99)),IF(AND(AH97="Probabilidad",AH99="Impacto"),(AS96-(+AS96*AK99)),IF(AH99="Probabilidad",AS97,""))),"")</f>
        <v/>
      </c>
      <c r="AT99" s="212" t="str">
        <f t="shared" si="137"/>
        <v/>
      </c>
      <c r="AU99" s="529"/>
      <c r="AV99" s="532"/>
      <c r="AW99" s="535"/>
      <c r="AX99" s="538"/>
      <c r="AY99" s="302"/>
      <c r="AZ99" s="185"/>
      <c r="BA99" s="183"/>
      <c r="BB99" s="183"/>
      <c r="BC99" s="184"/>
      <c r="BD99" s="184"/>
      <c r="BE99" s="184"/>
      <c r="BF99" s="185"/>
      <c r="BG99" s="495"/>
      <c r="BH99" s="190"/>
      <c r="BI99" s="186"/>
      <c r="BJ99" s="186"/>
      <c r="BK99" s="352"/>
      <c r="BL99" s="183"/>
      <c r="BM99" s="183"/>
      <c r="BN99" s="183"/>
      <c r="BO99" s="187"/>
      <c r="BP99" s="187"/>
      <c r="BQ99" s="349"/>
      <c r="BR99" s="416"/>
      <c r="BS99" s="417" t="str">
        <f>IF(AND('MAPA DE RIESGOS'!$AP99="Muy Alta",'MAPA DE RIESGOS'!$AR99="Leve"),CONCATENATE("R",'MAPA DE RIESGOS'!$H99,"C",'MAPA DE RIESGOS'!$AF99),"")</f>
        <v/>
      </c>
      <c r="BT99" s="417"/>
      <c r="BU99" s="418"/>
      <c r="BV99" s="435" t="s">
        <v>1932</v>
      </c>
      <c r="BW99" s="188" t="s">
        <v>1943</v>
      </c>
      <c r="BX99" s="188"/>
      <c r="BY99" s="188"/>
      <c r="BZ99" s="188"/>
      <c r="CA99" s="188"/>
      <c r="CB99" s="188"/>
      <c r="CC99" s="188"/>
      <c r="CD99" s="188"/>
      <c r="CE99" s="188"/>
      <c r="CF99" s="188"/>
      <c r="CG99" s="188"/>
      <c r="CH99" s="188"/>
      <c r="CI99" s="188"/>
      <c r="CJ99" s="188"/>
      <c r="CK99" s="188"/>
    </row>
    <row r="100" spans="1:89" ht="111.75" hidden="1" customHeight="1">
      <c r="A100" s="702">
        <v>4</v>
      </c>
      <c r="B100" s="584" t="s">
        <v>359</v>
      </c>
      <c r="C100" s="587" t="str">
        <f>IFERROR((VLOOKUP($B100,'Listados Datos'!$D$3:$E$18,2,FALSE))," ")</f>
        <v>Mantener actualizada la información de las urbanizaciones predios y/o construcciones del inventario general del espacio público y bienes fiscales del Distrito Capital, asegurando la calidad y oportunidad de los datos cartográficos y alfanuméricos.</v>
      </c>
      <c r="D100" s="587" t="str">
        <f>IFERROR((VLOOKUP($B100,'Listados Datos'!$D$3:$F$18,3,FALSE))," ")</f>
        <v>Inicia con el ingreso de la información al censo de los elementos urbanos con carácter de uso público y finaliza con la incorporación o actualización de la información de lotes y/o construcciones en el Inventario general de espacio público y bienes fiscales.</v>
      </c>
      <c r="E100" s="513" t="s">
        <v>360</v>
      </c>
      <c r="F100" s="513" t="s">
        <v>313</v>
      </c>
      <c r="G100" s="577">
        <v>16</v>
      </c>
      <c r="H100" s="343">
        <v>16</v>
      </c>
      <c r="I100" s="568" t="s">
        <v>361</v>
      </c>
      <c r="J100" s="513" t="s">
        <v>210</v>
      </c>
      <c r="K100" s="513" t="s">
        <v>361</v>
      </c>
      <c r="L100" s="513" t="s">
        <v>362</v>
      </c>
      <c r="M100" s="513" t="str">
        <f t="shared" ref="M100" si="150">+CONCATENATE("Posibilidad de afectación ", J100, " por ", K100," debido a ", L100)</f>
        <v>Posibilidad de afectación Reputacional por Suministro de información del Espacio Público desactualizada, duplicada, incompleta, de baja calidad o errada. debido a Información del inventario de los predios del espacio público desactualizado o incompleta</v>
      </c>
      <c r="N100" s="513" t="s">
        <v>189</v>
      </c>
      <c r="O100" s="513" t="s">
        <v>190</v>
      </c>
      <c r="P100" s="561">
        <v>228</v>
      </c>
      <c r="Q100" s="552"/>
      <c r="R100" s="555"/>
      <c r="S100" s="555"/>
      <c r="T100" s="555"/>
      <c r="U100" s="555"/>
      <c r="V100" s="581" t="str">
        <f t="shared" ref="V100" si="151">IF(ISBLANK(AC100),(IF(P100&lt;=0,"",IF(P100&lt;=2,"Muy Baja",IF(P100&lt;=24,"Baja",IF(P100&lt;=500,"Media",IF(P100&lt;=5000,"Alta","Muy Alta"))))))," ")</f>
        <v>Media</v>
      </c>
      <c r="W100" s="565">
        <f t="shared" ref="W100" si="152">IF(ISBLANK(AC100),(IF(V100="","",IF(V100="Muy Baja",20%,IF(V100="Baja",40%,IF(V100="Media",60%,IF(V100="Alta",80%,IF(V100="Muy Alta",100%,0)))))))," ")</f>
        <v>0.6</v>
      </c>
      <c r="X100" s="571" t="s">
        <v>352</v>
      </c>
      <c r="Y100" s="549" t="str">
        <f>IF(X100&gt;0,IF(NOT(ISERROR(MATCH(X100,'Listados Datos'!$N$3:$N$4,0))),'Listados Datos'!$N$6&amp;"Por favor no seleccionar este criterios de impacto (Afectación Económica o presupuestal y/o Pérdida Reputacional)",'Listados Datos'!$N$7),"")</f>
        <v>✔</v>
      </c>
      <c r="Z100" s="574" t="str">
        <f>IF(OR(X100='Listados Datos'!$R$3,X100='Listados Datos'!$S$3),"Leve",IF(OR(X100='Listados Datos'!$R$4,X100='Listados Datos'!$S$4),"Menor",IF(OR(X100='Listados Datos'!$R$5,X100='Listados Datos'!$S$5),"Moderado",IF(OR(X100='Listados Datos'!$R$6,X100='Listados Datos'!$S$6),"Mayor",IF(OR(X100='Listados Datos'!$R$7,X100='Listados Datos'!$S$7),"Catastrófico","")))))</f>
        <v>Leve</v>
      </c>
      <c r="AA100" s="565">
        <f>IF(Z100="","",IF(Z100="Leve",20%,IF(Z100="Menor",40%,IF(Z100="Moderado",60%,IF(Z100="Mayor",80%,IF(Z100="Catastrófico",100%,0))))))</f>
        <v>0.2</v>
      </c>
      <c r="AB100" s="558" t="str">
        <f>IF(OR(AND(V100="Muy Baja",Z100="Leve"),AND(V100="Muy Baja",Z100="Menor"),AND(V100="Baja",Z100="Leve")),"Bajo",IF(OR(AND(V100="Muy baja",Z100="Moderado"),AND(V100="Baja",Z100="Menor"),AND(V100="Baja",Z100="Moderado"),AND(V100="Media",Z100="Leve"),AND(V100="Media",Z100="Menor"),AND(V100="Media",Z100="Moderado"),AND(V100="Alta",Z100="Leve"),AND(V100="Alta",Z100="Menor")),"Moderado",IF(OR(AND(V100="Muy Baja",Z100="Mayor"),AND(V100="Baja",Z100="Mayor"),AND(V100="Media",Z100="Mayor"),AND(V100="Alta",Z100="Moderado"),AND(V100="Alta",Z100="Mayor"),AND(V100="Muy Alta",Z100="Leve"),AND(V100="Muy Alta",Z100="Menor"),AND(V100="Muy Alta",Z100="Moderado"),AND(V100="Muy Alta",Z100="Mayor")),"Alto",IF(OR(AND(V100="Muy Baja",Z100="Catastrófico"),AND(V100="Baja",Z100="Catastrófico"),AND(V100="Media",Z100="Catastrófico"),AND(V100="Alta",Z100="Catastrófico"),AND(V100="Muy Alta",Z100="Catastrófico")),"Extremo",""))))</f>
        <v>Moderado</v>
      </c>
      <c r="AC100" s="524"/>
      <c r="AD100" s="546"/>
      <c r="AE100" s="533" t="str">
        <f t="shared" ref="AE100" si="153">IF(AND(AC100="Rara Vez",AD100="Insignificante"),("BAJA"),IF(AND(AC100="Rara Vez",AD100="Menor"),("BAJA"),IF(AND(AC100="Rara Vez",AD100="Moderado"),("MODERADA"),IF(AND(AC100="Rara Vez",AD100="Mayor"),("ALTA"),IF(AND(AC100="Improbable",AD100="Insignificante"),("BAJA"),IF(AND(AC100="Improbable",AD100="Menor"),("BAJA"),IF(AND(AC100="Improbable",AD100="Moderado"),("MODERADA"),IF(AND(AC100="Improbable",AD100="Mayor"),("ALTA"),IF(AND(AC100="Posible",AD100="Insignificante"),("BAJA"),IF(AND(AC100="Posible",AD100="Menor"),("MODERADA"),IF(AND(AC100="Posible",AD100="Moderado"),("ALTA"),IF(AND(AC100="Posible",AD100="Mayor"),("EXTREMA"),IF(AND(AC100="Probable",AD100="Insignificante"),("MODERADA"),IF(AND(AC100="Probable",AD100="Menor"),("ALTA"),IF(AND(AC100="Probable",AD100="Moderado"),("ALTA"),IF(AND(AC100="Probable",AD100="Mayor"),("EXTREMA"),IF(AND(AC100="Casi Seguro",AD100="Insignificante"),("ALTA"),IF(AND(AC100="Casi Seguro",AD100="Menor"),("ALTA"),IF(AND(AC100="Casi Seguro",AD100="Moderado"),("EXTREMA"),IF(AND(AC100="Casi Seguro",AD100="Mayor"),("EXTREMA"),IF(AD100="Catastrófico","EXTREMA","VALORAR")))))))))))))))))))))</f>
        <v>VALORAR</v>
      </c>
      <c r="AF100" s="181">
        <v>1</v>
      </c>
      <c r="AG100" s="182" t="s">
        <v>363</v>
      </c>
      <c r="AH100" s="207" t="str">
        <f t="shared" ref="AH100:AH111" si="154">IF(OR(AI100="Preventivo",AI100="Detectivo"),"Probabilidad",IF(AI100="Correctivo","Impacto",""))</f>
        <v>Probabilidad</v>
      </c>
      <c r="AI100" s="299" t="s">
        <v>193</v>
      </c>
      <c r="AJ100" s="299" t="s">
        <v>194</v>
      </c>
      <c r="AK100" s="208" t="str">
        <f t="shared" ref="AK100:AK111" si="155">IF(AND(AI100="Preventivo",AJ100="Automático"),"50%",IF(AND(AI100="Preventivo",AJ100="Manual"),"40%",IF(AND(AI100="Detectivo",AJ100="Automático"),"40%",IF(AND(AI100="Detectivo",AJ100="Manual"),"30%",IF(AND(AI100="Correctivo",AJ100="Automático"),"35%",IF(AND(AI100="Correctivo",AJ100="Manual"),"25%",""))))))</f>
        <v>40%</v>
      </c>
      <c r="AL100" s="300" t="s">
        <v>195</v>
      </c>
      <c r="AM100" s="300" t="s">
        <v>196</v>
      </c>
      <c r="AN100" s="301" t="s">
        <v>197</v>
      </c>
      <c r="AO100" s="209">
        <f>IF(ISBLANK(AD100),(IFERROR(IF(AH100="Probabilidad",(W100-(+W100*AK100)),IF(AH100="Impacto",W100,"")),""))," ")</f>
        <v>0.36</v>
      </c>
      <c r="AP100" s="154" t="str">
        <f>IF(ISBLANK(AD100), (IFERROR(IF(AO100="","",IF(AO100&lt;=0.2,"Muy Baja",IF(AO100&lt;=0.4,"Baja",IF(AO100&lt;=0.6,"Media",IF(AO100&lt;=0.8,"Alta","Muy Alta"))))),""))," ")</f>
        <v>Baja</v>
      </c>
      <c r="AQ100" s="210">
        <f t="shared" si="135"/>
        <v>0.36</v>
      </c>
      <c r="AR100" s="211" t="str">
        <f t="shared" si="136"/>
        <v>Leve</v>
      </c>
      <c r="AS100" s="210">
        <f>IFERROR(IF(AH100="Impacto",(AA100-(+AA100*AK100)),IF(AH100="Probabilidad",AA100,"")),"")</f>
        <v>0.2</v>
      </c>
      <c r="AT100" s="212" t="str">
        <f t="shared" si="137"/>
        <v>Bajo</v>
      </c>
      <c r="AU100" s="527"/>
      <c r="AV100" s="530" t="str">
        <f>IF(ISBLANK(AD100), " ", AD100)</f>
        <v xml:space="preserve"> </v>
      </c>
      <c r="AW100" s="533" t="str">
        <f t="shared" ref="AW100" si="156">IF(AND(AU100="Rara Vez",AV100="Insignificante"),("BAJA"),IF(AND(AU100="Rara Vez",AV100="Menor"),("BAJA"),IF(AND(AU100="Rara Vez",AV100="Moderado"),("MODERADA"),IF(AND(AU100="Rara Vez",AV100="Mayor"),("ALTA"),IF(AND(AU100="Improbable",AV100="Insignificante"),("BAJA"),IF(AND(AU100="Improbable",AV100="Menor"),("BAJA"),IF(AND(AU100="Improbable",AV100="Moderado"),("MODERADA"),IF(AND(AU100="Improbable",AV100="Mayor"),("ALTA"),IF(AND(AU100="Posible",AV100="Insignificante"),("BAJA"),IF(AND(AU100="Posible",AV100="Menor"),("MODERADA"),IF(AND(AU100="Posible",AV100="Moderado"),("ALTA"),IF(AND(AU100="Posible",AV100="Mayor"),("EXTREMA"),IF(AND(AU100="Probable",AV100="Insignificante"),("MODERADA"),IF(AND(AU100="Probable",AV100="Menor"),("ALTA"),IF(AND(AU100="Probable",AV100="Moderado"),("ALTA"),IF(AND(AU100="Probable",AV100="Mayor"),("EXTREMA"),IF(AND(AU100="Casi Seguro",AV100="Insignificante"),("ALTA"),IF(AND(AU100="Casi Seguro",AV100="Menor"),("ALTA"),IF(AND(AU100="Casi Seguro",AV100="Moderado"),("EXTREMA"),IF(AND(AU100="Casi Seguro",AV100="Mayor"),("EXTREMA"),IF(AV100="Catastrófico","EXTREMA","VALORAR")))))))))))))))))))))</f>
        <v>VALORAR</v>
      </c>
      <c r="AX100" s="536" t="s">
        <v>198</v>
      </c>
      <c r="AY100" s="302" t="s">
        <v>364</v>
      </c>
      <c r="AZ100" s="185" t="s">
        <v>365</v>
      </c>
      <c r="BA100" s="183" t="s">
        <v>313</v>
      </c>
      <c r="BB100" s="183" t="s">
        <v>229</v>
      </c>
      <c r="BC100" s="184">
        <v>44562</v>
      </c>
      <c r="BD100" s="184">
        <v>44926</v>
      </c>
      <c r="BE100" s="184" t="s">
        <v>366</v>
      </c>
      <c r="BF100" s="185" t="s">
        <v>367</v>
      </c>
      <c r="BG100" s="513" t="s">
        <v>368</v>
      </c>
      <c r="BH100" s="190" t="s">
        <v>205</v>
      </c>
      <c r="BI100" s="186" t="s">
        <v>257</v>
      </c>
      <c r="BJ100" s="186" t="s">
        <v>207</v>
      </c>
      <c r="BK100" s="352" t="s">
        <v>207</v>
      </c>
      <c r="BL100" s="186" t="s">
        <v>207</v>
      </c>
      <c r="BM100" s="186" t="s">
        <v>207</v>
      </c>
      <c r="BN100" s="186" t="s">
        <v>207</v>
      </c>
      <c r="BO100" s="187" t="s">
        <v>208</v>
      </c>
      <c r="BP100" s="187" t="s">
        <v>322</v>
      </c>
      <c r="BQ100" s="349" t="s">
        <v>322</v>
      </c>
      <c r="BR100" s="416"/>
      <c r="BS100" s="417" t="str">
        <f>IF(AND('MAPA DE RIESGOS'!$AP100="Muy Alta",'MAPA DE RIESGOS'!$AR100="Leve"),CONCATENATE("R",'MAPA DE RIESGOS'!$H100,"C",'MAPA DE RIESGOS'!$AF100),"")</f>
        <v/>
      </c>
      <c r="BT100" s="417"/>
      <c r="BU100" s="418"/>
      <c r="BV100" s="416"/>
      <c r="BW100" s="188" t="s">
        <v>1975</v>
      </c>
      <c r="BX100" s="188"/>
      <c r="BY100" s="188"/>
      <c r="BZ100" s="188"/>
      <c r="CA100" s="188"/>
      <c r="CB100" s="188"/>
      <c r="CC100" s="188"/>
      <c r="CD100" s="188"/>
      <c r="CE100" s="188"/>
      <c r="CF100" s="188"/>
      <c r="CG100" s="188"/>
      <c r="CH100" s="188"/>
      <c r="CI100" s="188"/>
      <c r="CJ100" s="188"/>
      <c r="CK100" s="188"/>
    </row>
    <row r="101" spans="1:89" ht="28.5" hidden="1" customHeight="1">
      <c r="A101" s="703"/>
      <c r="B101" s="585"/>
      <c r="C101" s="588"/>
      <c r="D101" s="588"/>
      <c r="E101" s="494"/>
      <c r="F101" s="494"/>
      <c r="G101" s="577"/>
      <c r="H101" s="343">
        <v>16</v>
      </c>
      <c r="I101" s="569"/>
      <c r="J101" s="494"/>
      <c r="K101" s="494"/>
      <c r="L101" s="494"/>
      <c r="M101" s="494"/>
      <c r="N101" s="494"/>
      <c r="O101" s="494"/>
      <c r="P101" s="562"/>
      <c r="Q101" s="553"/>
      <c r="R101" s="556"/>
      <c r="S101" s="556"/>
      <c r="T101" s="556"/>
      <c r="U101" s="556"/>
      <c r="V101" s="582"/>
      <c r="W101" s="566"/>
      <c r="X101" s="572"/>
      <c r="Y101" s="550"/>
      <c r="Z101" s="575"/>
      <c r="AA101" s="566"/>
      <c r="AB101" s="559"/>
      <c r="AC101" s="525"/>
      <c r="AD101" s="547"/>
      <c r="AE101" s="534"/>
      <c r="AF101" s="181">
        <v>2</v>
      </c>
      <c r="AG101" s="182"/>
      <c r="AH101" s="207" t="str">
        <f t="shared" si="154"/>
        <v/>
      </c>
      <c r="AI101" s="299"/>
      <c r="AJ101" s="299"/>
      <c r="AK101" s="208" t="str">
        <f t="shared" si="155"/>
        <v/>
      </c>
      <c r="AL101" s="300"/>
      <c r="AM101" s="300"/>
      <c r="AN101" s="301"/>
      <c r="AO101" s="209" t="str">
        <f>IF(ISBLANK(AD100),(IFERROR(IF(AND(AH100="Probabilidad",AH101="Probabilidad"),(AQ100-(+AQ100*AK101)),IF(AH101="Probabilidad",(W100-(+W100*AK101)),IF(AH101="Impacto",AQ100,""))),""))," ")</f>
        <v/>
      </c>
      <c r="AP101" s="154" t="str">
        <f>IF(ISBLANK(AD100),(IFERROR(IF(AO101="","",IF(AO101&lt;=0.2,"Muy Baja",IF(AO101&lt;=0.4,"Baja",IF(AO101&lt;=0.6,"Media",IF(AO101&lt;=0.8,"Alta","Muy Alta"))))),""))," ")</f>
        <v/>
      </c>
      <c r="AQ101" s="210" t="str">
        <f t="shared" si="135"/>
        <v/>
      </c>
      <c r="AR101" s="211" t="str">
        <f t="shared" si="136"/>
        <v/>
      </c>
      <c r="AS101" s="210" t="str">
        <f>IFERROR(IF(AND(AH100="Impacto",AH101="Impacto"),(AS100-(+AS100*AK101)),IF(AH101="Impacto",(AA100-(+AA100*AK101)),IF(AH101="Probabilidad",AS100,""))),"")</f>
        <v/>
      </c>
      <c r="AT101" s="212" t="str">
        <f t="shared" si="137"/>
        <v/>
      </c>
      <c r="AU101" s="528"/>
      <c r="AV101" s="531"/>
      <c r="AW101" s="534"/>
      <c r="AX101" s="537"/>
      <c r="AY101" s="302"/>
      <c r="AZ101" s="185"/>
      <c r="BA101" s="183"/>
      <c r="BB101" s="183"/>
      <c r="BC101" s="184"/>
      <c r="BD101" s="184"/>
      <c r="BE101" s="184"/>
      <c r="BF101" s="185"/>
      <c r="BG101" s="494"/>
      <c r="BH101" s="190"/>
      <c r="BI101" s="186"/>
      <c r="BJ101" s="186"/>
      <c r="BK101" s="352"/>
      <c r="BL101" s="183"/>
      <c r="BM101" s="183"/>
      <c r="BN101" s="183"/>
      <c r="BO101" s="187"/>
      <c r="BP101" s="187"/>
      <c r="BQ101" s="349"/>
      <c r="BR101" s="416"/>
      <c r="BS101" s="417" t="str">
        <f>IF(AND('MAPA DE RIESGOS'!$AP101="Muy Alta",'MAPA DE RIESGOS'!$AR101="Leve"),CONCATENATE("R",'MAPA DE RIESGOS'!$H101,"C",'MAPA DE RIESGOS'!$AF101),"")</f>
        <v/>
      </c>
      <c r="BT101" s="417"/>
      <c r="BU101" s="418"/>
      <c r="BV101" s="416"/>
      <c r="BW101" s="188" t="s">
        <v>1975</v>
      </c>
      <c r="BX101" s="188"/>
      <c r="BY101" s="188"/>
      <c r="BZ101" s="188"/>
      <c r="CA101" s="188"/>
      <c r="CB101" s="188"/>
      <c r="CC101" s="188"/>
      <c r="CD101" s="188"/>
      <c r="CE101" s="188"/>
      <c r="CF101" s="188"/>
      <c r="CG101" s="188"/>
      <c r="CH101" s="188"/>
      <c r="CI101" s="188"/>
      <c r="CJ101" s="188"/>
      <c r="CK101" s="188"/>
    </row>
    <row r="102" spans="1:89" ht="28.5" hidden="1" customHeight="1">
      <c r="A102" s="703"/>
      <c r="B102" s="585"/>
      <c r="C102" s="588"/>
      <c r="D102" s="588"/>
      <c r="E102" s="494"/>
      <c r="F102" s="494"/>
      <c r="G102" s="577"/>
      <c r="H102" s="343">
        <v>16</v>
      </c>
      <c r="I102" s="569"/>
      <c r="J102" s="494"/>
      <c r="K102" s="494"/>
      <c r="L102" s="494"/>
      <c r="M102" s="494"/>
      <c r="N102" s="494"/>
      <c r="O102" s="494"/>
      <c r="P102" s="562"/>
      <c r="Q102" s="553"/>
      <c r="R102" s="556"/>
      <c r="S102" s="556"/>
      <c r="T102" s="556"/>
      <c r="U102" s="556"/>
      <c r="V102" s="582"/>
      <c r="W102" s="566"/>
      <c r="X102" s="572"/>
      <c r="Y102" s="550"/>
      <c r="Z102" s="575"/>
      <c r="AA102" s="566"/>
      <c r="AB102" s="559"/>
      <c r="AC102" s="525"/>
      <c r="AD102" s="547"/>
      <c r="AE102" s="534"/>
      <c r="AF102" s="181">
        <v>3</v>
      </c>
      <c r="AG102" s="182"/>
      <c r="AH102" s="207" t="str">
        <f t="shared" si="154"/>
        <v/>
      </c>
      <c r="AI102" s="299"/>
      <c r="AJ102" s="299"/>
      <c r="AK102" s="208" t="str">
        <f t="shared" si="155"/>
        <v/>
      </c>
      <c r="AL102" s="300"/>
      <c r="AM102" s="300"/>
      <c r="AN102" s="301"/>
      <c r="AO102" s="209" t="str">
        <f>IF(ISBLANK(AD100),(IFERROR(IF(AND(AH101="Probabilidad",AH102="Probabilidad"),(AQ101-(+AQ101*AK102)),IF(AND(AH101="Impacto",AH102="Probabilidad"),(AQ100-(+AQ100*AK102)),IF(AH102="Impacto",AQ101,""))),""))," ")</f>
        <v/>
      </c>
      <c r="AP102" s="154" t="str">
        <f>IF(ISBLANK(AD100),(IFERROR(IF(AO102="","",IF(AO102&lt;=0.2,"Muy Baja",IF(AO102&lt;=0.4,"Baja",IF(AO102&lt;=0.6,"Media",IF(AO102&lt;=0.8,"Alta","Muy Alta"))))),""))," ")</f>
        <v/>
      </c>
      <c r="AQ102" s="210" t="str">
        <f t="shared" si="135"/>
        <v/>
      </c>
      <c r="AR102" s="211" t="str">
        <f t="shared" si="136"/>
        <v/>
      </c>
      <c r="AS102" s="210" t="str">
        <f>IFERROR(IF(AND(AH101="Impacto",AH102="Impacto"),(AS101-(+AS101*AK102)),IF(AND(AH101="Probabilidad",AH102="Impacto"),(AS100-(+AS100*AK102)),IF(AH102="Probabilidad",AS101,""))),"")</f>
        <v/>
      </c>
      <c r="AT102" s="212" t="str">
        <f t="shared" si="137"/>
        <v/>
      </c>
      <c r="AU102" s="528"/>
      <c r="AV102" s="531"/>
      <c r="AW102" s="534"/>
      <c r="AX102" s="537"/>
      <c r="AY102" s="302"/>
      <c r="AZ102" s="185"/>
      <c r="BA102" s="183"/>
      <c r="BB102" s="183"/>
      <c r="BC102" s="184"/>
      <c r="BD102" s="184"/>
      <c r="BE102" s="184"/>
      <c r="BF102" s="185"/>
      <c r="BG102" s="494"/>
      <c r="BH102" s="190"/>
      <c r="BI102" s="186"/>
      <c r="BJ102" s="186"/>
      <c r="BK102" s="352"/>
      <c r="BL102" s="183"/>
      <c r="BM102" s="183"/>
      <c r="BN102" s="183"/>
      <c r="BO102" s="187"/>
      <c r="BP102" s="187"/>
      <c r="BQ102" s="349"/>
      <c r="BR102" s="416"/>
      <c r="BS102" s="417" t="str">
        <f>IF(AND('MAPA DE RIESGOS'!$AP102="Muy Alta",'MAPA DE RIESGOS'!$AR102="Leve"),CONCATENATE("R",'MAPA DE RIESGOS'!$H102,"C",'MAPA DE RIESGOS'!$AF102),"")</f>
        <v/>
      </c>
      <c r="BT102" s="417"/>
      <c r="BU102" s="418"/>
      <c r="BV102" s="435" t="s">
        <v>1933</v>
      </c>
      <c r="BW102" s="188" t="s">
        <v>823</v>
      </c>
      <c r="BX102" s="188"/>
      <c r="BY102" s="188" t="s">
        <v>804</v>
      </c>
      <c r="BZ102" s="188"/>
      <c r="CA102" s="188"/>
      <c r="CB102" s="188"/>
      <c r="CC102" s="188"/>
      <c r="CD102" s="188"/>
      <c r="CE102" s="188"/>
      <c r="CF102" s="188"/>
      <c r="CG102" s="188"/>
      <c r="CH102" s="188"/>
      <c r="CI102" s="188"/>
      <c r="CJ102" s="188"/>
      <c r="CK102" s="188"/>
    </row>
    <row r="103" spans="1:89" ht="28.5" hidden="1" customHeight="1">
      <c r="A103" s="703"/>
      <c r="B103" s="585"/>
      <c r="C103" s="588"/>
      <c r="D103" s="588"/>
      <c r="E103" s="494"/>
      <c r="F103" s="494"/>
      <c r="G103" s="577"/>
      <c r="H103" s="343">
        <v>16</v>
      </c>
      <c r="I103" s="569"/>
      <c r="J103" s="494"/>
      <c r="K103" s="494"/>
      <c r="L103" s="494"/>
      <c r="M103" s="494"/>
      <c r="N103" s="494"/>
      <c r="O103" s="494"/>
      <c r="P103" s="562"/>
      <c r="Q103" s="553"/>
      <c r="R103" s="556"/>
      <c r="S103" s="556"/>
      <c r="T103" s="556"/>
      <c r="U103" s="556"/>
      <c r="V103" s="582"/>
      <c r="W103" s="566"/>
      <c r="X103" s="572"/>
      <c r="Y103" s="550"/>
      <c r="Z103" s="575"/>
      <c r="AA103" s="566"/>
      <c r="AB103" s="559"/>
      <c r="AC103" s="525"/>
      <c r="AD103" s="547"/>
      <c r="AE103" s="534"/>
      <c r="AF103" s="181">
        <v>4</v>
      </c>
      <c r="AG103" s="182"/>
      <c r="AH103" s="207" t="str">
        <f t="shared" si="154"/>
        <v/>
      </c>
      <c r="AI103" s="299"/>
      <c r="AJ103" s="299"/>
      <c r="AK103" s="208" t="str">
        <f t="shared" si="155"/>
        <v/>
      </c>
      <c r="AL103" s="300"/>
      <c r="AM103" s="300"/>
      <c r="AN103" s="301"/>
      <c r="AO103" s="209" t="str">
        <f>IF(ISBLANK(AD100),(IFERROR(IF(AND(AH102="Probabilidad",AH103="Probabilidad"),(AQ102-(+AQ102*AK103)),IF(AND(AH102="Impacto",AH103="Probabilidad"),(AQ101-(+AQ101*AK103)),IF(AH103="Impacto",AQ102,""))),""))," ")</f>
        <v/>
      </c>
      <c r="AP103" s="154" t="str">
        <f>IF(ISBLANK(AD100),(IFERROR(IF(AO103="","",IF(AO103&lt;=0.2,"Muy Baja",IF(AO103&lt;=0.4,"Baja",IF(AO103&lt;=0.6,"Media",IF(AO103&lt;=0.8,"Alta","Muy Alta"))))),""))," ")</f>
        <v/>
      </c>
      <c r="AQ103" s="210" t="str">
        <f t="shared" si="135"/>
        <v/>
      </c>
      <c r="AR103" s="211" t="str">
        <f t="shared" si="136"/>
        <v/>
      </c>
      <c r="AS103" s="210" t="str">
        <f>IFERROR(IF(AND(AH102="Impacto",AH103="Impacto"),(AS102-(+AS102*AK103)),IF(AND(AH102="Probabilidad",AH103="Impacto"),(AS101-(+AS101*AK103)),IF(AH103="Probabilidad",AS102,""))),"")</f>
        <v/>
      </c>
      <c r="AT103" s="212" t="str">
        <f t="shared" si="137"/>
        <v/>
      </c>
      <c r="AU103" s="528"/>
      <c r="AV103" s="531"/>
      <c r="AW103" s="534"/>
      <c r="AX103" s="537"/>
      <c r="AY103" s="302"/>
      <c r="AZ103" s="185"/>
      <c r="BA103" s="183"/>
      <c r="BB103" s="183"/>
      <c r="BC103" s="184"/>
      <c r="BD103" s="184"/>
      <c r="BE103" s="184"/>
      <c r="BF103" s="185"/>
      <c r="BG103" s="494"/>
      <c r="BH103" s="190"/>
      <c r="BI103" s="186"/>
      <c r="BJ103" s="186"/>
      <c r="BK103" s="352"/>
      <c r="BL103" s="183"/>
      <c r="BM103" s="183"/>
      <c r="BN103" s="183"/>
      <c r="BO103" s="187"/>
      <c r="BP103" s="187"/>
      <c r="BQ103" s="349"/>
      <c r="BR103" s="416"/>
      <c r="BS103" s="417" t="str">
        <f>IF(AND('MAPA DE RIESGOS'!$AP103="Muy Alta",'MAPA DE RIESGOS'!$AR103="Leve"),CONCATENATE("R",'MAPA DE RIESGOS'!$H103,"C",'MAPA DE RIESGOS'!$AF103),"")</f>
        <v/>
      </c>
      <c r="BT103" s="417"/>
      <c r="BU103" s="418"/>
      <c r="BV103" s="435" t="s">
        <v>1934</v>
      </c>
      <c r="BW103" s="188" t="s">
        <v>877</v>
      </c>
      <c r="BX103" s="188"/>
      <c r="BY103" s="188" t="s">
        <v>878</v>
      </c>
      <c r="BZ103" s="188"/>
      <c r="CA103" s="188"/>
      <c r="CB103" s="188"/>
      <c r="CC103" s="188"/>
      <c r="CD103" s="188"/>
      <c r="CE103" s="188"/>
      <c r="CF103" s="188"/>
      <c r="CG103" s="188"/>
      <c r="CH103" s="188"/>
      <c r="CI103" s="188"/>
      <c r="CJ103" s="188"/>
      <c r="CK103" s="188"/>
    </row>
    <row r="104" spans="1:89" ht="28.5" hidden="1" customHeight="1">
      <c r="A104" s="703"/>
      <c r="B104" s="585"/>
      <c r="C104" s="588"/>
      <c r="D104" s="588"/>
      <c r="E104" s="494"/>
      <c r="F104" s="494"/>
      <c r="G104" s="577"/>
      <c r="H104" s="343">
        <v>16</v>
      </c>
      <c r="I104" s="569"/>
      <c r="J104" s="494"/>
      <c r="K104" s="494"/>
      <c r="L104" s="494"/>
      <c r="M104" s="494"/>
      <c r="N104" s="494"/>
      <c r="O104" s="494"/>
      <c r="P104" s="562"/>
      <c r="Q104" s="553"/>
      <c r="R104" s="556"/>
      <c r="S104" s="556"/>
      <c r="T104" s="556"/>
      <c r="U104" s="556"/>
      <c r="V104" s="582"/>
      <c r="W104" s="566"/>
      <c r="X104" s="572"/>
      <c r="Y104" s="550"/>
      <c r="Z104" s="575"/>
      <c r="AA104" s="566"/>
      <c r="AB104" s="559"/>
      <c r="AC104" s="525"/>
      <c r="AD104" s="547"/>
      <c r="AE104" s="534"/>
      <c r="AF104" s="181">
        <v>5</v>
      </c>
      <c r="AG104" s="182"/>
      <c r="AH104" s="207" t="str">
        <f t="shared" ref="AH104" si="157">IF(OR(AI104="Preventivo",AI104="Detectivo"),"Probabilidad",IF(AI104="Correctivo","Impacto",""))</f>
        <v/>
      </c>
      <c r="AI104" s="299"/>
      <c r="AJ104" s="299"/>
      <c r="AK104" s="208" t="str">
        <f t="shared" ref="AK104" si="158">IF(AND(AI104="Preventivo",AJ104="Automático"),"50%",IF(AND(AI104="Preventivo",AJ104="Manual"),"40%",IF(AND(AI104="Detectivo",AJ104="Automático"),"40%",IF(AND(AI104="Detectivo",AJ104="Manual"),"30%",IF(AND(AI104="Correctivo",AJ104="Automático"),"35%",IF(AND(AI104="Correctivo",AJ104="Manual"),"25%",""))))))</f>
        <v/>
      </c>
      <c r="AL104" s="300"/>
      <c r="AM104" s="300"/>
      <c r="AN104" s="301"/>
      <c r="AO104" s="209" t="str">
        <f>IF(ISBLANK(AD100),(IFERROR(IF(AND(AH103="Probabilidad",AH104="Probabilidad"),(AQ103-(+AQ103*AK104)),IF(AND(AH103="Impacto",AH104="Probabilidad"),(AQ102-(+AQ102*AK104)),IF(AH104="Impacto",AQ103,""))),""))," ")</f>
        <v/>
      </c>
      <c r="AP104" s="154" t="str">
        <f>IF(ISBLANK(AD100),(IFERROR(IF(AO104="","",IF(AO104&lt;=0.2,"Muy Baja",IF(AO104&lt;=0.4,"Baja",IF(AO104&lt;=0.6,"Media",IF(AO104&lt;=0.8,"Alta","Muy Alta"))))),""))," ")</f>
        <v/>
      </c>
      <c r="AQ104" s="210" t="str">
        <f t="shared" si="135"/>
        <v/>
      </c>
      <c r="AR104" s="211" t="str">
        <f t="shared" si="136"/>
        <v/>
      </c>
      <c r="AS104" s="210" t="str">
        <f>IFERROR(IF(AND(AH103="Impacto",AH104="Impacto"),(AS103-(+AS103*AK104)),IF(AND(AH103="Probabilidad",AH104="Impacto"),(AS102-(+AS102*AK104)),IF(AH104="Probabilidad",AS103,""))),"")</f>
        <v/>
      </c>
      <c r="AT104" s="212" t="str">
        <f t="shared" si="137"/>
        <v/>
      </c>
      <c r="AU104" s="528"/>
      <c r="AV104" s="531"/>
      <c r="AW104" s="534"/>
      <c r="AX104" s="537"/>
      <c r="AY104" s="302"/>
      <c r="AZ104" s="185"/>
      <c r="BA104" s="183"/>
      <c r="BB104" s="183"/>
      <c r="BC104" s="184"/>
      <c r="BD104" s="184"/>
      <c r="BE104" s="184"/>
      <c r="BF104" s="185"/>
      <c r="BG104" s="494"/>
      <c r="BH104" s="190"/>
      <c r="BI104" s="186"/>
      <c r="BJ104" s="186"/>
      <c r="BK104" s="352"/>
      <c r="BL104" s="183"/>
      <c r="BM104" s="183"/>
      <c r="BN104" s="183"/>
      <c r="BO104" s="187"/>
      <c r="BP104" s="187"/>
      <c r="BQ104" s="349"/>
      <c r="BR104" s="416"/>
      <c r="BS104" s="417" t="str">
        <f>IF(AND('MAPA DE RIESGOS'!$AP104="Muy Alta",'MAPA DE RIESGOS'!$AR104="Leve"),CONCATENATE("R",'MAPA DE RIESGOS'!$H104,"C",'MAPA DE RIESGOS'!$AF104),"")</f>
        <v/>
      </c>
      <c r="BT104" s="417"/>
      <c r="BU104" s="418"/>
      <c r="BV104" s="435" t="s">
        <v>1935</v>
      </c>
      <c r="BW104" s="188" t="s">
        <v>1936</v>
      </c>
      <c r="BX104" s="188"/>
      <c r="BY104" s="188" t="s">
        <v>1921</v>
      </c>
      <c r="BZ104" s="188"/>
      <c r="CA104" s="188"/>
      <c r="CB104" s="188"/>
      <c r="CC104" s="188"/>
      <c r="CD104" s="188"/>
      <c r="CE104" s="188"/>
      <c r="CF104" s="188"/>
      <c r="CG104" s="188"/>
      <c r="CH104" s="188"/>
      <c r="CI104" s="188"/>
      <c r="CJ104" s="188"/>
      <c r="CK104" s="188"/>
    </row>
    <row r="105" spans="1:89" ht="28.5" hidden="1" customHeight="1">
      <c r="A105" s="703"/>
      <c r="B105" s="585"/>
      <c r="C105" s="588"/>
      <c r="D105" s="588"/>
      <c r="E105" s="494"/>
      <c r="F105" s="494"/>
      <c r="G105" s="577"/>
      <c r="H105" s="343">
        <v>16</v>
      </c>
      <c r="I105" s="570"/>
      <c r="J105" s="495"/>
      <c r="K105" s="495"/>
      <c r="L105" s="495"/>
      <c r="M105" s="495"/>
      <c r="N105" s="495"/>
      <c r="O105" s="495"/>
      <c r="P105" s="563"/>
      <c r="Q105" s="554"/>
      <c r="R105" s="557"/>
      <c r="S105" s="557"/>
      <c r="T105" s="557"/>
      <c r="U105" s="557"/>
      <c r="V105" s="583"/>
      <c r="W105" s="567"/>
      <c r="X105" s="573"/>
      <c r="Y105" s="551"/>
      <c r="Z105" s="576"/>
      <c r="AA105" s="567"/>
      <c r="AB105" s="560"/>
      <c r="AC105" s="526"/>
      <c r="AD105" s="548"/>
      <c r="AE105" s="535"/>
      <c r="AF105" s="181">
        <v>6</v>
      </c>
      <c r="AG105" s="182"/>
      <c r="AH105" s="207" t="str">
        <f t="shared" si="154"/>
        <v/>
      </c>
      <c r="AI105" s="299"/>
      <c r="AJ105" s="299"/>
      <c r="AK105" s="208" t="str">
        <f t="shared" si="155"/>
        <v/>
      </c>
      <c r="AL105" s="300"/>
      <c r="AM105" s="300"/>
      <c r="AN105" s="301"/>
      <c r="AO105" s="209" t="str">
        <f>IF(ISBLANK(AD100),(IFERROR(IF(AND(AH103="Probabilidad",AH105="Probabilidad"),(AQ103-(+AQ103*AK105)),IF(AND(AH103="Impacto",AH105="Probabilidad"),(AQ102-(+AQ102*AK105)),IF(AH105="Impacto",AQ103,""))),""))," ")</f>
        <v/>
      </c>
      <c r="AP105" s="154" t="str">
        <f>IF(ISBLANK(AD100),(IFERROR(IF(AO105="","",IF(AO105&lt;=0.2,"Muy Baja",IF(AO105&lt;=0.4,"Baja",IF(AO105&lt;=0.6,"Media",IF(AO105&lt;=0.8,"Alta","Muy Alta"))))),"")), " ")</f>
        <v/>
      </c>
      <c r="AQ105" s="210" t="str">
        <f t="shared" si="135"/>
        <v/>
      </c>
      <c r="AR105" s="211" t="str">
        <f t="shared" si="136"/>
        <v/>
      </c>
      <c r="AS105" s="210" t="str">
        <f>IFERROR(IF(AND(AH104="Impacto",AH105="Impacto"),(AS103-(+AS104*AK105)),IF(AND(AH103="Probabilidad",AH105="Impacto"),(AS102-(+AS102*AK105)),IF(AH105="Probabilidad",AS103,""))),"")</f>
        <v/>
      </c>
      <c r="AT105" s="212" t="str">
        <f t="shared" si="137"/>
        <v/>
      </c>
      <c r="AU105" s="529"/>
      <c r="AV105" s="532"/>
      <c r="AW105" s="535"/>
      <c r="AX105" s="538"/>
      <c r="AY105" s="302"/>
      <c r="AZ105" s="185"/>
      <c r="BA105" s="183"/>
      <c r="BB105" s="183"/>
      <c r="BC105" s="184"/>
      <c r="BD105" s="184"/>
      <c r="BE105" s="184"/>
      <c r="BF105" s="185"/>
      <c r="BG105" s="495"/>
      <c r="BH105" s="190"/>
      <c r="BI105" s="186"/>
      <c r="BJ105" s="186"/>
      <c r="BK105" s="352"/>
      <c r="BL105" s="183"/>
      <c r="BM105" s="183"/>
      <c r="BN105" s="183"/>
      <c r="BO105" s="187"/>
      <c r="BP105" s="187"/>
      <c r="BQ105" s="349"/>
      <c r="BR105" s="416"/>
      <c r="BS105" s="417" t="str">
        <f>IF(AND('MAPA DE RIESGOS'!$AP105="Muy Alta",'MAPA DE RIESGOS'!$AR105="Leve"),CONCATENATE("R",'MAPA DE RIESGOS'!$H105,"C",'MAPA DE RIESGOS'!$AF105),"")</f>
        <v/>
      </c>
      <c r="BT105" s="417"/>
      <c r="BU105" s="418"/>
      <c r="BV105" s="435" t="s">
        <v>961</v>
      </c>
      <c r="BW105" s="188" t="s">
        <v>1918</v>
      </c>
      <c r="BX105" s="188"/>
      <c r="BY105" s="188" t="s">
        <v>955</v>
      </c>
      <c r="BZ105" s="188"/>
      <c r="CA105" s="188"/>
      <c r="CB105" s="188"/>
      <c r="CC105" s="188"/>
      <c r="CD105" s="188"/>
      <c r="CE105" s="188"/>
      <c r="CF105" s="188"/>
      <c r="CG105" s="188"/>
      <c r="CH105" s="188"/>
      <c r="CI105" s="188"/>
      <c r="CJ105" s="188"/>
      <c r="CK105" s="188"/>
    </row>
    <row r="106" spans="1:89" ht="142.5" hidden="1" customHeight="1">
      <c r="A106" s="703"/>
      <c r="B106" s="585"/>
      <c r="C106" s="588"/>
      <c r="D106" s="588" t="str">
        <f>IFERROR((VLOOKUP($B106,'Listados Datos'!$D$3:$F$18,3,FALSE))," ")</f>
        <v xml:space="preserve"> </v>
      </c>
      <c r="E106" s="494"/>
      <c r="F106" s="494"/>
      <c r="G106" s="577">
        <v>17</v>
      </c>
      <c r="H106" s="343">
        <v>17</v>
      </c>
      <c r="I106" s="568" t="s">
        <v>369</v>
      </c>
      <c r="J106" s="513" t="s">
        <v>210</v>
      </c>
      <c r="K106" s="513" t="s">
        <v>369</v>
      </c>
      <c r="L106" s="513" t="s">
        <v>370</v>
      </c>
      <c r="M106" s="513" t="str">
        <f t="shared" ref="M106" si="159">+CONCATENATE("Posibilidad de afectación ", J106, " por ", K106," debido a ", L106)</f>
        <v>Posibilidad de afectación Reputacional por Incumplimiento en el reporte de información de las aprobaciones y/o modificaciones urbanísticas realizadas por las curadurías urbanas debido a Ausencia del reporte de  información de las aprobaciones y/o modificaciones urbanísticas realizadas por las curadurías urbanas.</v>
      </c>
      <c r="N106" s="513" t="s">
        <v>189</v>
      </c>
      <c r="O106" s="513" t="s">
        <v>190</v>
      </c>
      <c r="P106" s="561">
        <v>12</v>
      </c>
      <c r="Q106" s="552"/>
      <c r="R106" s="555"/>
      <c r="S106" s="555"/>
      <c r="T106" s="555"/>
      <c r="U106" s="555"/>
      <c r="V106" s="581" t="str">
        <f t="shared" ref="V106" si="160">IF(ISBLANK(AC106),(IF(P106&lt;=0,"",IF(P106&lt;=2,"Muy Baja",IF(P106&lt;=24,"Baja",IF(P106&lt;=500,"Media",IF(P106&lt;=5000,"Alta","Muy Alta"))))))," ")</f>
        <v>Baja</v>
      </c>
      <c r="W106" s="565">
        <f t="shared" ref="W106" si="161">IF(ISBLANK(AC106),(IF(V106="","",IF(V106="Muy Baja",20%,IF(V106="Baja",40%,IF(V106="Media",60%,IF(V106="Alta",80%,IF(V106="Muy Alta",100%,0)))))))," ")</f>
        <v>0.4</v>
      </c>
      <c r="X106" s="571" t="s">
        <v>352</v>
      </c>
      <c r="Y106" s="549" t="str">
        <f>IF(X106&gt;0,IF(NOT(ISERROR(MATCH(X106,'Listados Datos'!$N$3:$N$4,0))),'Listados Datos'!$N$6&amp;"Por favor no seleccionar este criterios de impacto (Afectación Económica o presupuestal y/o Pérdida Reputacional)",'Listados Datos'!$N$7),"")</f>
        <v>✔</v>
      </c>
      <c r="Z106" s="574" t="str">
        <f>IF(OR(X106='Listados Datos'!$R$3,X106='Listados Datos'!$S$3),"Leve",IF(OR(X106='Listados Datos'!$R$4,X106='Listados Datos'!$S$4),"Menor",IF(OR(X106='Listados Datos'!$R$5,X106='Listados Datos'!$S$5),"Moderado",IF(OR(X106='Listados Datos'!$R$6,X106='Listados Datos'!$S$6),"Mayor",IF(OR(X106='Listados Datos'!$R$7,X106='Listados Datos'!$S$7),"Catastrófico","")))))</f>
        <v>Leve</v>
      </c>
      <c r="AA106" s="565">
        <f>IF(Z106="","",IF(Z106="Leve",20%,IF(Z106="Menor",40%,IF(Z106="Moderado",60%,IF(Z106="Mayor",80%,IF(Z106="Catastrófico",100%,0))))))</f>
        <v>0.2</v>
      </c>
      <c r="AB106" s="558" t="str">
        <f>IF(OR(AND(V106="Muy Baja",Z106="Leve"),AND(V106="Muy Baja",Z106="Menor"),AND(V106="Baja",Z106="Leve")),"Bajo",IF(OR(AND(V106="Muy baja",Z106="Moderado"),AND(V106="Baja",Z106="Menor"),AND(V106="Baja",Z106="Moderado"),AND(V106="Media",Z106="Leve"),AND(V106="Media",Z106="Menor"),AND(V106="Media",Z106="Moderado"),AND(V106="Alta",Z106="Leve"),AND(V106="Alta",Z106="Menor")),"Moderado",IF(OR(AND(V106="Muy Baja",Z106="Mayor"),AND(V106="Baja",Z106="Mayor"),AND(V106="Media",Z106="Mayor"),AND(V106="Alta",Z106="Moderado"),AND(V106="Alta",Z106="Mayor"),AND(V106="Muy Alta",Z106="Leve"),AND(V106="Muy Alta",Z106="Menor"),AND(V106="Muy Alta",Z106="Moderado"),AND(V106="Muy Alta",Z106="Mayor")),"Alto",IF(OR(AND(V106="Muy Baja",Z106="Catastrófico"),AND(V106="Baja",Z106="Catastrófico"),AND(V106="Media",Z106="Catastrófico"),AND(V106="Alta",Z106="Catastrófico"),AND(V106="Muy Alta",Z106="Catastrófico")),"Extremo",""))))</f>
        <v>Bajo</v>
      </c>
      <c r="AC106" s="524"/>
      <c r="AD106" s="546"/>
      <c r="AE106" s="533" t="str">
        <f t="shared" ref="AE106" si="162">IF(AND(AC106="Rara Vez",AD106="Insignificante"),("BAJA"),IF(AND(AC106="Rara Vez",AD106="Menor"),("BAJA"),IF(AND(AC106="Rara Vez",AD106="Moderado"),("MODERADA"),IF(AND(AC106="Rara Vez",AD106="Mayor"),("ALTA"),IF(AND(AC106="Improbable",AD106="Insignificante"),("BAJA"),IF(AND(AC106="Improbable",AD106="Menor"),("BAJA"),IF(AND(AC106="Improbable",AD106="Moderado"),("MODERADA"),IF(AND(AC106="Improbable",AD106="Mayor"),("ALTA"),IF(AND(AC106="Posible",AD106="Insignificante"),("BAJA"),IF(AND(AC106="Posible",AD106="Menor"),("MODERADA"),IF(AND(AC106="Posible",AD106="Moderado"),("ALTA"),IF(AND(AC106="Posible",AD106="Mayor"),("EXTREMA"),IF(AND(AC106="Probable",AD106="Insignificante"),("MODERADA"),IF(AND(AC106="Probable",AD106="Menor"),("ALTA"),IF(AND(AC106="Probable",AD106="Moderado"),("ALTA"),IF(AND(AC106="Probable",AD106="Mayor"),("EXTREMA"),IF(AND(AC106="Casi Seguro",AD106="Insignificante"),("ALTA"),IF(AND(AC106="Casi Seguro",AD106="Menor"),("ALTA"),IF(AND(AC106="Casi Seguro",AD106="Moderado"),("EXTREMA"),IF(AND(AC106="Casi Seguro",AD106="Mayor"),("EXTREMA"),IF(AD106="Catastrófico","EXTREMA","VALORAR")))))))))))))))))))))</f>
        <v>VALORAR</v>
      </c>
      <c r="AF106" s="181">
        <v>1</v>
      </c>
      <c r="AG106" s="182" t="s">
        <v>371</v>
      </c>
      <c r="AH106" s="207" t="str">
        <f t="shared" si="154"/>
        <v>Probabilidad</v>
      </c>
      <c r="AI106" s="299" t="s">
        <v>193</v>
      </c>
      <c r="AJ106" s="299" t="s">
        <v>194</v>
      </c>
      <c r="AK106" s="208" t="str">
        <f t="shared" si="155"/>
        <v>40%</v>
      </c>
      <c r="AL106" s="300" t="s">
        <v>195</v>
      </c>
      <c r="AM106" s="300" t="s">
        <v>196</v>
      </c>
      <c r="AN106" s="301" t="s">
        <v>197</v>
      </c>
      <c r="AO106" s="209">
        <f>IF(ISBLANK(AD106),(IFERROR(IF(AH106="Probabilidad",(W106-(+W106*AK106)),IF(AH106="Impacto",W106,"")),""))," ")</f>
        <v>0.24</v>
      </c>
      <c r="AP106" s="154" t="str">
        <f>IF(ISBLANK(AD106), (IFERROR(IF(AO106="","",IF(AO106&lt;=0.2,"Muy Baja",IF(AO106&lt;=0.4,"Baja",IF(AO106&lt;=0.6,"Media",IF(AO106&lt;=0.8,"Alta","Muy Alta"))))),""))," ")</f>
        <v>Baja</v>
      </c>
      <c r="AQ106" s="210">
        <f t="shared" si="135"/>
        <v>0.24</v>
      </c>
      <c r="AR106" s="211" t="str">
        <f t="shared" si="136"/>
        <v>Leve</v>
      </c>
      <c r="AS106" s="210">
        <f>IFERROR(IF(AH106="Impacto",(AA106-(+AA106*AK106)),IF(AH106="Probabilidad",AA106,"")),"")</f>
        <v>0.2</v>
      </c>
      <c r="AT106" s="212" t="str">
        <f t="shared" si="137"/>
        <v>Bajo</v>
      </c>
      <c r="AU106" s="527"/>
      <c r="AV106" s="530" t="str">
        <f>IF(ISBLANK(AD106), " ", AD106)</f>
        <v xml:space="preserve"> </v>
      </c>
      <c r="AW106" s="533" t="str">
        <f t="shared" ref="AW106" si="163">IF(AND(AU106="Rara Vez",AV106="Insignificante"),("BAJA"),IF(AND(AU106="Rara Vez",AV106="Menor"),("BAJA"),IF(AND(AU106="Rara Vez",AV106="Moderado"),("MODERADA"),IF(AND(AU106="Rara Vez",AV106="Mayor"),("ALTA"),IF(AND(AU106="Improbable",AV106="Insignificante"),("BAJA"),IF(AND(AU106="Improbable",AV106="Menor"),("BAJA"),IF(AND(AU106="Improbable",AV106="Moderado"),("MODERADA"),IF(AND(AU106="Improbable",AV106="Mayor"),("ALTA"),IF(AND(AU106="Posible",AV106="Insignificante"),("BAJA"),IF(AND(AU106="Posible",AV106="Menor"),("MODERADA"),IF(AND(AU106="Posible",AV106="Moderado"),("ALTA"),IF(AND(AU106="Posible",AV106="Mayor"),("EXTREMA"),IF(AND(AU106="Probable",AV106="Insignificante"),("MODERADA"),IF(AND(AU106="Probable",AV106="Menor"),("ALTA"),IF(AND(AU106="Probable",AV106="Moderado"),("ALTA"),IF(AND(AU106="Probable",AV106="Mayor"),("EXTREMA"),IF(AND(AU106="Casi Seguro",AV106="Insignificante"),("ALTA"),IF(AND(AU106="Casi Seguro",AV106="Menor"),("ALTA"),IF(AND(AU106="Casi Seguro",AV106="Moderado"),("EXTREMA"),IF(AND(AU106="Casi Seguro",AV106="Mayor"),("EXTREMA"),IF(AV106="Catastrófico","EXTREMA","VALORAR")))))))))))))))))))))</f>
        <v>VALORAR</v>
      </c>
      <c r="AX106" s="536" t="s">
        <v>198</v>
      </c>
      <c r="AY106" s="302" t="s">
        <v>372</v>
      </c>
      <c r="AZ106" s="185" t="s">
        <v>373</v>
      </c>
      <c r="BA106" s="183" t="s">
        <v>313</v>
      </c>
      <c r="BB106" s="183" t="s">
        <v>229</v>
      </c>
      <c r="BC106" s="184">
        <v>44562</v>
      </c>
      <c r="BD106" s="184">
        <v>44926</v>
      </c>
      <c r="BE106" s="184" t="s">
        <v>374</v>
      </c>
      <c r="BF106" s="184" t="s">
        <v>375</v>
      </c>
      <c r="BG106" s="513" t="s">
        <v>376</v>
      </c>
      <c r="BH106" s="190" t="s">
        <v>205</v>
      </c>
      <c r="BI106" s="186" t="s">
        <v>257</v>
      </c>
      <c r="BJ106" s="186" t="s">
        <v>207</v>
      </c>
      <c r="BK106" s="352" t="s">
        <v>207</v>
      </c>
      <c r="BL106" s="183" t="s">
        <v>207</v>
      </c>
      <c r="BM106" s="183" t="s">
        <v>207</v>
      </c>
      <c r="BN106" s="183" t="s">
        <v>207</v>
      </c>
      <c r="BO106" s="187" t="s">
        <v>208</v>
      </c>
      <c r="BP106" s="187" t="s">
        <v>322</v>
      </c>
      <c r="BQ106" s="349" t="s">
        <v>322</v>
      </c>
      <c r="BR106" s="416"/>
      <c r="BS106" s="417" t="str">
        <f>IF(AND('MAPA DE RIESGOS'!$AP106="Muy Alta",'MAPA DE RIESGOS'!$AR106="Leve"),CONCATENATE("R",'MAPA DE RIESGOS'!$H106,"C",'MAPA DE RIESGOS'!$AF106),"")</f>
        <v/>
      </c>
      <c r="BT106" s="417"/>
      <c r="BU106" s="418"/>
      <c r="BV106" s="416"/>
      <c r="BW106" s="188" t="s">
        <v>1975</v>
      </c>
      <c r="BX106" s="188"/>
      <c r="BY106" s="188"/>
      <c r="BZ106" s="188"/>
      <c r="CA106" s="188"/>
      <c r="CB106" s="188"/>
      <c r="CC106" s="188"/>
      <c r="CD106" s="188"/>
      <c r="CE106" s="188"/>
      <c r="CF106" s="188"/>
      <c r="CG106" s="188"/>
      <c r="CH106" s="188"/>
      <c r="CI106" s="188"/>
      <c r="CJ106" s="188"/>
      <c r="CK106" s="188"/>
    </row>
    <row r="107" spans="1:89" ht="28.5" hidden="1" customHeight="1">
      <c r="A107" s="703"/>
      <c r="B107" s="585"/>
      <c r="C107" s="588"/>
      <c r="D107" s="588"/>
      <c r="E107" s="494"/>
      <c r="F107" s="494"/>
      <c r="G107" s="577"/>
      <c r="H107" s="343">
        <v>17</v>
      </c>
      <c r="I107" s="569"/>
      <c r="J107" s="494"/>
      <c r="K107" s="494"/>
      <c r="L107" s="494"/>
      <c r="M107" s="494"/>
      <c r="N107" s="494"/>
      <c r="O107" s="494"/>
      <c r="P107" s="562"/>
      <c r="Q107" s="553"/>
      <c r="R107" s="556"/>
      <c r="S107" s="556"/>
      <c r="T107" s="556"/>
      <c r="U107" s="556"/>
      <c r="V107" s="582"/>
      <c r="W107" s="566"/>
      <c r="X107" s="572"/>
      <c r="Y107" s="550"/>
      <c r="Z107" s="575"/>
      <c r="AA107" s="566"/>
      <c r="AB107" s="559"/>
      <c r="AC107" s="525"/>
      <c r="AD107" s="547"/>
      <c r="AE107" s="534"/>
      <c r="AF107" s="181">
        <v>2</v>
      </c>
      <c r="AG107" s="182"/>
      <c r="AH107" s="207" t="str">
        <f t="shared" si="154"/>
        <v/>
      </c>
      <c r="AI107" s="299"/>
      <c r="AJ107" s="299"/>
      <c r="AK107" s="208" t="str">
        <f t="shared" si="155"/>
        <v/>
      </c>
      <c r="AL107" s="300"/>
      <c r="AM107" s="300"/>
      <c r="AN107" s="301"/>
      <c r="AO107" s="209" t="str">
        <f>IF(ISBLANK(AD106),(IFERROR(IF(AND(AH106="Probabilidad",AH107="Probabilidad"),(AQ106-(+AQ106*AK107)),IF(AH107="Probabilidad",(W106-(+W106*AK107)),IF(AH107="Impacto",AQ106,""))),""))," ")</f>
        <v/>
      </c>
      <c r="AP107" s="154" t="str">
        <f>IF(ISBLANK(AD106),(IFERROR(IF(AO107="","",IF(AO107&lt;=0.2,"Muy Baja",IF(AO107&lt;=0.4,"Baja",IF(AO107&lt;=0.6,"Media",IF(AO107&lt;=0.8,"Alta","Muy Alta"))))),""))," ")</f>
        <v/>
      </c>
      <c r="AQ107" s="210" t="str">
        <f t="shared" si="135"/>
        <v/>
      </c>
      <c r="AR107" s="211" t="str">
        <f t="shared" si="136"/>
        <v/>
      </c>
      <c r="AS107" s="210" t="str">
        <f>IFERROR(IF(AND(AH106="Impacto",AH107="Impacto"),(AS106-(+AS106*AK107)),IF(AH107="Impacto",(AA106-(+AA106*AK107)),IF(AH107="Probabilidad",AS106,""))),"")</f>
        <v/>
      </c>
      <c r="AT107" s="212" t="str">
        <f t="shared" si="137"/>
        <v/>
      </c>
      <c r="AU107" s="528"/>
      <c r="AV107" s="531"/>
      <c r="AW107" s="534"/>
      <c r="AX107" s="537"/>
      <c r="AY107" s="302"/>
      <c r="AZ107" s="185"/>
      <c r="BA107" s="183"/>
      <c r="BB107" s="183"/>
      <c r="BC107" s="184"/>
      <c r="BD107" s="184"/>
      <c r="BE107" s="184"/>
      <c r="BF107" s="185"/>
      <c r="BG107" s="494"/>
      <c r="BH107" s="190" t="s">
        <v>205</v>
      </c>
      <c r="BI107" s="186"/>
      <c r="BJ107" s="186"/>
      <c r="BK107" s="352"/>
      <c r="BL107" s="183"/>
      <c r="BM107" s="183"/>
      <c r="BN107" s="183"/>
      <c r="BO107" s="187"/>
      <c r="BP107" s="187"/>
      <c r="BQ107" s="349"/>
      <c r="BR107" s="416"/>
      <c r="BS107" s="417" t="str">
        <f>IF(AND('MAPA DE RIESGOS'!$AP107="Muy Alta",'MAPA DE RIESGOS'!$AR107="Leve"),CONCATENATE("R",'MAPA DE RIESGOS'!$H107,"C",'MAPA DE RIESGOS'!$AF107),"")</f>
        <v/>
      </c>
      <c r="BT107" s="417"/>
      <c r="BU107" s="418"/>
      <c r="BV107" s="188"/>
      <c r="BW107" s="188"/>
      <c r="BX107" s="188"/>
      <c r="BY107" s="188"/>
      <c r="BZ107" s="188"/>
      <c r="CA107" s="188"/>
      <c r="CB107" s="188"/>
      <c r="CC107" s="188"/>
      <c r="CD107" s="188"/>
      <c r="CE107" s="188"/>
      <c r="CF107" s="188"/>
      <c r="CG107" s="188"/>
      <c r="CH107" s="188"/>
      <c r="CI107" s="188"/>
      <c r="CJ107" s="188"/>
      <c r="CK107" s="188"/>
    </row>
    <row r="108" spans="1:89" ht="28.5" hidden="1" customHeight="1">
      <c r="A108" s="703"/>
      <c r="B108" s="585"/>
      <c r="C108" s="588"/>
      <c r="D108" s="588"/>
      <c r="E108" s="494"/>
      <c r="F108" s="494"/>
      <c r="G108" s="577"/>
      <c r="H108" s="343">
        <v>17</v>
      </c>
      <c r="I108" s="569"/>
      <c r="J108" s="494"/>
      <c r="K108" s="494"/>
      <c r="L108" s="494"/>
      <c r="M108" s="494"/>
      <c r="N108" s="494"/>
      <c r="O108" s="494"/>
      <c r="P108" s="562"/>
      <c r="Q108" s="553"/>
      <c r="R108" s="556"/>
      <c r="S108" s="556"/>
      <c r="T108" s="556"/>
      <c r="U108" s="556"/>
      <c r="V108" s="582"/>
      <c r="W108" s="566"/>
      <c r="X108" s="572"/>
      <c r="Y108" s="550"/>
      <c r="Z108" s="575"/>
      <c r="AA108" s="566"/>
      <c r="AB108" s="559"/>
      <c r="AC108" s="525"/>
      <c r="AD108" s="547"/>
      <c r="AE108" s="534"/>
      <c r="AF108" s="181">
        <v>3</v>
      </c>
      <c r="AG108" s="182"/>
      <c r="AH108" s="207" t="str">
        <f t="shared" si="154"/>
        <v/>
      </c>
      <c r="AI108" s="299"/>
      <c r="AJ108" s="299"/>
      <c r="AK108" s="208" t="str">
        <f t="shared" si="155"/>
        <v/>
      </c>
      <c r="AL108" s="300"/>
      <c r="AM108" s="300"/>
      <c r="AN108" s="301"/>
      <c r="AO108" s="209" t="str">
        <f>IF(ISBLANK(AD106),(IFERROR(IF(AND(AH107="Probabilidad",AH108="Probabilidad"),(AQ107-(+AQ107*AK108)),IF(AND(AH107="Impacto",AH108="Probabilidad"),(AQ106-(+AQ106*AK108)),IF(AH108="Impacto",AQ107,""))),""))," ")</f>
        <v/>
      </c>
      <c r="AP108" s="154" t="str">
        <f>IF(ISBLANK(AD106),(IFERROR(IF(AO108="","",IF(AO108&lt;=0.2,"Muy Baja",IF(AO108&lt;=0.4,"Baja",IF(AO108&lt;=0.6,"Media",IF(AO108&lt;=0.8,"Alta","Muy Alta"))))),""))," ")</f>
        <v/>
      </c>
      <c r="AQ108" s="210" t="str">
        <f t="shared" si="135"/>
        <v/>
      </c>
      <c r="AR108" s="211" t="str">
        <f t="shared" si="136"/>
        <v/>
      </c>
      <c r="AS108" s="210" t="str">
        <f>IFERROR(IF(AND(AH107="Impacto",AH108="Impacto"),(AS107-(+AS107*AK108)),IF(AND(AH107="Probabilidad",AH108="Impacto"),(AS106-(+AS106*AK108)),IF(AH108="Probabilidad",AS107,""))),"")</f>
        <v/>
      </c>
      <c r="AT108" s="212" t="str">
        <f t="shared" si="137"/>
        <v/>
      </c>
      <c r="AU108" s="528"/>
      <c r="AV108" s="531"/>
      <c r="AW108" s="534"/>
      <c r="AX108" s="537"/>
      <c r="AY108" s="302"/>
      <c r="AZ108" s="185"/>
      <c r="BA108" s="183"/>
      <c r="BB108" s="183"/>
      <c r="BC108" s="184"/>
      <c r="BD108" s="184"/>
      <c r="BE108" s="184"/>
      <c r="BF108" s="185"/>
      <c r="BG108" s="494"/>
      <c r="BH108" s="190" t="s">
        <v>205</v>
      </c>
      <c r="BI108" s="186"/>
      <c r="BJ108" s="186"/>
      <c r="BK108" s="352"/>
      <c r="BL108" s="183"/>
      <c r="BM108" s="183"/>
      <c r="BN108" s="183"/>
      <c r="BO108" s="187"/>
      <c r="BP108" s="187"/>
      <c r="BQ108" s="349"/>
      <c r="BR108" s="416"/>
      <c r="BS108" s="417" t="str">
        <f>IF(AND('MAPA DE RIESGOS'!$AP108="Muy Alta",'MAPA DE RIESGOS'!$AR108="Leve"),CONCATENATE("R",'MAPA DE RIESGOS'!$H108,"C",'MAPA DE RIESGOS'!$AF108),"")</f>
        <v/>
      </c>
      <c r="BT108" s="417"/>
      <c r="BU108" s="418"/>
      <c r="BV108" s="188"/>
      <c r="BW108" s="188"/>
      <c r="BX108" s="188"/>
      <c r="BY108" s="188"/>
      <c r="BZ108" s="188"/>
      <c r="CA108" s="188"/>
      <c r="CB108" s="188"/>
      <c r="CC108" s="188"/>
      <c r="CD108" s="188"/>
      <c r="CE108" s="188"/>
      <c r="CF108" s="188"/>
      <c r="CG108" s="188"/>
      <c r="CH108" s="188"/>
      <c r="CI108" s="188"/>
      <c r="CJ108" s="188"/>
      <c r="CK108" s="188"/>
    </row>
    <row r="109" spans="1:89" ht="28.5" hidden="1" customHeight="1">
      <c r="A109" s="703"/>
      <c r="B109" s="585"/>
      <c r="C109" s="588"/>
      <c r="D109" s="588"/>
      <c r="E109" s="494"/>
      <c r="F109" s="494"/>
      <c r="G109" s="577"/>
      <c r="H109" s="343">
        <v>17</v>
      </c>
      <c r="I109" s="569"/>
      <c r="J109" s="494"/>
      <c r="K109" s="494"/>
      <c r="L109" s="494"/>
      <c r="M109" s="494"/>
      <c r="N109" s="494"/>
      <c r="O109" s="494"/>
      <c r="P109" s="562"/>
      <c r="Q109" s="553"/>
      <c r="R109" s="556"/>
      <c r="S109" s="556"/>
      <c r="T109" s="556"/>
      <c r="U109" s="556"/>
      <c r="V109" s="582"/>
      <c r="W109" s="566"/>
      <c r="X109" s="572"/>
      <c r="Y109" s="550"/>
      <c r="Z109" s="575"/>
      <c r="AA109" s="566"/>
      <c r="AB109" s="559"/>
      <c r="AC109" s="525"/>
      <c r="AD109" s="547"/>
      <c r="AE109" s="534"/>
      <c r="AF109" s="181">
        <v>4</v>
      </c>
      <c r="AG109" s="182"/>
      <c r="AH109" s="207" t="str">
        <f t="shared" si="154"/>
        <v/>
      </c>
      <c r="AI109" s="299"/>
      <c r="AJ109" s="299"/>
      <c r="AK109" s="208" t="str">
        <f t="shared" si="155"/>
        <v/>
      </c>
      <c r="AL109" s="300"/>
      <c r="AM109" s="300"/>
      <c r="AN109" s="301"/>
      <c r="AO109" s="209" t="str">
        <f>IF(ISBLANK(AD106),(IFERROR(IF(AND(AH108="Probabilidad",AH109="Probabilidad"),(AQ108-(+AQ108*AK109)),IF(AND(AH108="Impacto",AH109="Probabilidad"),(AQ107-(+AQ107*AK109)),IF(AH109="Impacto",AQ108,""))),""))," ")</f>
        <v/>
      </c>
      <c r="AP109" s="154" t="str">
        <f>IF(ISBLANK(AD106),(IFERROR(IF(AO109="","",IF(AO109&lt;=0.2,"Muy Baja",IF(AO109&lt;=0.4,"Baja",IF(AO109&lt;=0.6,"Media",IF(AO109&lt;=0.8,"Alta","Muy Alta"))))),""))," ")</f>
        <v/>
      </c>
      <c r="AQ109" s="210" t="str">
        <f t="shared" si="135"/>
        <v/>
      </c>
      <c r="AR109" s="211" t="str">
        <f t="shared" si="136"/>
        <v/>
      </c>
      <c r="AS109" s="210" t="str">
        <f>IFERROR(IF(AND(AH108="Impacto",AH109="Impacto"),(AS108-(+AS108*AK109)),IF(AND(AH108="Probabilidad",AH109="Impacto"),(AS107-(+AS107*AK109)),IF(AH109="Probabilidad",AS108,""))),"")</f>
        <v/>
      </c>
      <c r="AT109" s="212" t="str">
        <f t="shared" si="137"/>
        <v/>
      </c>
      <c r="AU109" s="528"/>
      <c r="AV109" s="531"/>
      <c r="AW109" s="534"/>
      <c r="AX109" s="537"/>
      <c r="AY109" s="302"/>
      <c r="AZ109" s="185"/>
      <c r="BA109" s="183"/>
      <c r="BB109" s="183"/>
      <c r="BC109" s="184"/>
      <c r="BD109" s="184"/>
      <c r="BE109" s="184"/>
      <c r="BF109" s="185"/>
      <c r="BG109" s="494"/>
      <c r="BH109" s="190" t="s">
        <v>205</v>
      </c>
      <c r="BI109" s="186"/>
      <c r="BJ109" s="186"/>
      <c r="BK109" s="352"/>
      <c r="BL109" s="183"/>
      <c r="BM109" s="183"/>
      <c r="BN109" s="183"/>
      <c r="BO109" s="187"/>
      <c r="BP109" s="187"/>
      <c r="BQ109" s="349"/>
      <c r="BR109" s="416"/>
      <c r="BS109" s="417" t="str">
        <f>IF(AND('MAPA DE RIESGOS'!$AP109="Muy Alta",'MAPA DE RIESGOS'!$AR109="Leve"),CONCATENATE("R",'MAPA DE RIESGOS'!$H109,"C",'MAPA DE RIESGOS'!$AF109),"")</f>
        <v/>
      </c>
      <c r="BT109" s="417"/>
      <c r="BU109" s="418"/>
      <c r="BV109" s="188"/>
      <c r="BW109" s="188"/>
      <c r="BX109" s="188"/>
      <c r="BY109" s="188"/>
      <c r="BZ109" s="188"/>
      <c r="CA109" s="188"/>
      <c r="CB109" s="188"/>
      <c r="CC109" s="188"/>
      <c r="CD109" s="188"/>
      <c r="CE109" s="188"/>
      <c r="CF109" s="188"/>
      <c r="CG109" s="188"/>
      <c r="CH109" s="188"/>
      <c r="CI109" s="188"/>
      <c r="CJ109" s="188"/>
      <c r="CK109" s="188"/>
    </row>
    <row r="110" spans="1:89" ht="28.5" hidden="1" customHeight="1">
      <c r="A110" s="703"/>
      <c r="B110" s="585"/>
      <c r="C110" s="588"/>
      <c r="D110" s="588"/>
      <c r="E110" s="494"/>
      <c r="F110" s="494"/>
      <c r="G110" s="577"/>
      <c r="H110" s="343">
        <v>17</v>
      </c>
      <c r="I110" s="569"/>
      <c r="J110" s="494"/>
      <c r="K110" s="494"/>
      <c r="L110" s="494"/>
      <c r="M110" s="494"/>
      <c r="N110" s="494"/>
      <c r="O110" s="494"/>
      <c r="P110" s="562"/>
      <c r="Q110" s="553"/>
      <c r="R110" s="556"/>
      <c r="S110" s="556"/>
      <c r="T110" s="556"/>
      <c r="U110" s="556"/>
      <c r="V110" s="582"/>
      <c r="W110" s="566"/>
      <c r="X110" s="572"/>
      <c r="Y110" s="550"/>
      <c r="Z110" s="575"/>
      <c r="AA110" s="566"/>
      <c r="AB110" s="559"/>
      <c r="AC110" s="525"/>
      <c r="AD110" s="547"/>
      <c r="AE110" s="534"/>
      <c r="AF110" s="181">
        <v>5</v>
      </c>
      <c r="AG110" s="182"/>
      <c r="AH110" s="207" t="str">
        <f t="shared" si="154"/>
        <v/>
      </c>
      <c r="AI110" s="299"/>
      <c r="AJ110" s="299"/>
      <c r="AK110" s="208" t="str">
        <f t="shared" si="155"/>
        <v/>
      </c>
      <c r="AL110" s="300"/>
      <c r="AM110" s="300"/>
      <c r="AN110" s="301"/>
      <c r="AO110" s="209" t="str">
        <f>IF(ISBLANK(AD106),(IFERROR(IF(AND(AH109="Probabilidad",AH110="Probabilidad"),(AQ109-(+AQ109*AK110)),IF(AND(AH109="Impacto",AH110="Probabilidad"),(AQ108-(+AQ108*AK110)),IF(AH110="Impacto",AQ109,""))),""))," ")</f>
        <v/>
      </c>
      <c r="AP110" s="154" t="str">
        <f>IF(ISBLANK(AD106),(IFERROR(IF(AO110="","",IF(AO110&lt;=0.2,"Muy Baja",IF(AO110&lt;=0.4,"Baja",IF(AO110&lt;=0.6,"Media",IF(AO110&lt;=0.8,"Alta","Muy Alta"))))),""))," ")</f>
        <v/>
      </c>
      <c r="AQ110" s="210" t="str">
        <f t="shared" si="135"/>
        <v/>
      </c>
      <c r="AR110" s="211" t="str">
        <f t="shared" si="136"/>
        <v/>
      </c>
      <c r="AS110" s="210" t="str">
        <f>IFERROR(IF(AND(AH109="Impacto",AH110="Impacto"),(AS109-(+AS109*AK110)),IF(AND(AH109="Probabilidad",AH110="Impacto"),(AS108-(+AS108*AK110)),IF(AH110="Probabilidad",AS109,""))),"")</f>
        <v/>
      </c>
      <c r="AT110" s="212" t="str">
        <f t="shared" si="137"/>
        <v/>
      </c>
      <c r="AU110" s="528"/>
      <c r="AV110" s="531"/>
      <c r="AW110" s="534"/>
      <c r="AX110" s="537"/>
      <c r="AY110" s="302"/>
      <c r="AZ110" s="185"/>
      <c r="BA110" s="183"/>
      <c r="BB110" s="183"/>
      <c r="BC110" s="184"/>
      <c r="BD110" s="184"/>
      <c r="BE110" s="184"/>
      <c r="BF110" s="185"/>
      <c r="BG110" s="494"/>
      <c r="BH110" s="190" t="s">
        <v>205</v>
      </c>
      <c r="BI110" s="186"/>
      <c r="BJ110" s="186"/>
      <c r="BK110" s="352"/>
      <c r="BL110" s="183"/>
      <c r="BM110" s="183"/>
      <c r="BN110" s="183"/>
      <c r="BO110" s="187"/>
      <c r="BP110" s="187"/>
      <c r="BQ110" s="349"/>
      <c r="BR110" s="416"/>
      <c r="BS110" s="417" t="str">
        <f>IF(AND('MAPA DE RIESGOS'!$AP110="Muy Alta",'MAPA DE RIESGOS'!$AR110="Leve"),CONCATENATE("R",'MAPA DE RIESGOS'!$H110,"C",'MAPA DE RIESGOS'!$AF110),"")</f>
        <v/>
      </c>
      <c r="BT110" s="417"/>
      <c r="BU110" s="418"/>
      <c r="BV110" s="188"/>
      <c r="BW110" s="188"/>
      <c r="BX110" s="188"/>
      <c r="BY110" s="188"/>
      <c r="BZ110" s="188"/>
      <c r="CA110" s="188"/>
      <c r="CB110" s="188"/>
      <c r="CC110" s="188"/>
      <c r="CD110" s="188"/>
      <c r="CE110" s="188"/>
      <c r="CF110" s="188"/>
      <c r="CG110" s="188"/>
      <c r="CH110" s="188"/>
      <c r="CI110" s="188"/>
      <c r="CJ110" s="188"/>
      <c r="CK110" s="188"/>
    </row>
    <row r="111" spans="1:89" ht="28.5" hidden="1" customHeight="1">
      <c r="A111" s="703"/>
      <c r="B111" s="585"/>
      <c r="C111" s="588"/>
      <c r="D111" s="588"/>
      <c r="E111" s="494"/>
      <c r="F111" s="494"/>
      <c r="G111" s="577"/>
      <c r="H111" s="343">
        <v>17</v>
      </c>
      <c r="I111" s="570"/>
      <c r="J111" s="495"/>
      <c r="K111" s="495"/>
      <c r="L111" s="495"/>
      <c r="M111" s="495"/>
      <c r="N111" s="495"/>
      <c r="O111" s="495"/>
      <c r="P111" s="563"/>
      <c r="Q111" s="554"/>
      <c r="R111" s="557"/>
      <c r="S111" s="557"/>
      <c r="T111" s="557"/>
      <c r="U111" s="557"/>
      <c r="V111" s="583"/>
      <c r="W111" s="567"/>
      <c r="X111" s="573"/>
      <c r="Y111" s="551"/>
      <c r="Z111" s="576"/>
      <c r="AA111" s="567"/>
      <c r="AB111" s="560"/>
      <c r="AC111" s="526"/>
      <c r="AD111" s="548"/>
      <c r="AE111" s="535"/>
      <c r="AF111" s="181">
        <v>6</v>
      </c>
      <c r="AG111" s="182"/>
      <c r="AH111" s="207" t="str">
        <f t="shared" si="154"/>
        <v/>
      </c>
      <c r="AI111" s="299"/>
      <c r="AJ111" s="299"/>
      <c r="AK111" s="208" t="str">
        <f t="shared" si="155"/>
        <v/>
      </c>
      <c r="AL111" s="300"/>
      <c r="AM111" s="300"/>
      <c r="AN111" s="301"/>
      <c r="AO111" s="209" t="str">
        <f>IF(ISBLANK(AD106),(IFERROR(IF(AND(AH109="Probabilidad",AH111="Probabilidad"),(AQ109-(+AQ109*AK111)),IF(AND(AH109="Impacto",AH111="Probabilidad"),(AQ108-(+AQ108*AK111)),IF(AH111="Impacto",AQ109,""))),""))," ")</f>
        <v/>
      </c>
      <c r="AP111" s="154" t="str">
        <f>IF(ISBLANK(AD106),(IFERROR(IF(AO111="","",IF(AO111&lt;=0.2,"Muy Baja",IF(AO111&lt;=0.4,"Baja",IF(AO111&lt;=0.6,"Media",IF(AO111&lt;=0.8,"Alta","Muy Alta"))))),"")), " ")</f>
        <v/>
      </c>
      <c r="AQ111" s="210" t="str">
        <f t="shared" si="135"/>
        <v/>
      </c>
      <c r="AR111" s="211" t="str">
        <f t="shared" si="136"/>
        <v/>
      </c>
      <c r="AS111" s="210" t="str">
        <f>IFERROR(IF(AND(AH110="Impacto",AH111="Impacto"),(AS109-(+AS110*AK111)),IF(AND(AH109="Probabilidad",AH111="Impacto"),(AS108-(+AS108*AK111)),IF(AH111="Probabilidad",AS109,""))),"")</f>
        <v/>
      </c>
      <c r="AT111" s="212" t="str">
        <f t="shared" si="137"/>
        <v/>
      </c>
      <c r="AU111" s="529"/>
      <c r="AV111" s="532"/>
      <c r="AW111" s="535"/>
      <c r="AX111" s="538"/>
      <c r="AY111" s="302"/>
      <c r="AZ111" s="185"/>
      <c r="BA111" s="183"/>
      <c r="BB111" s="183"/>
      <c r="BC111" s="184"/>
      <c r="BD111" s="184"/>
      <c r="BE111" s="184"/>
      <c r="BF111" s="185"/>
      <c r="BG111" s="495"/>
      <c r="BH111" s="190" t="s">
        <v>205</v>
      </c>
      <c r="BI111" s="186"/>
      <c r="BJ111" s="186"/>
      <c r="BK111" s="352"/>
      <c r="BL111" s="183"/>
      <c r="BM111" s="183"/>
      <c r="BN111" s="183"/>
      <c r="BO111" s="187"/>
      <c r="BP111" s="187"/>
      <c r="BQ111" s="349"/>
      <c r="BR111" s="416"/>
      <c r="BS111" s="417" t="str">
        <f>IF(AND('MAPA DE RIESGOS'!$AP111="Muy Alta",'MAPA DE RIESGOS'!$AR111="Leve"),CONCATENATE("R",'MAPA DE RIESGOS'!$H111,"C",'MAPA DE RIESGOS'!$AF111),"")</f>
        <v/>
      </c>
      <c r="BT111" s="417"/>
      <c r="BU111" s="418"/>
      <c r="BV111" s="188"/>
      <c r="BW111" s="188"/>
      <c r="BX111" s="188"/>
      <c r="BY111" s="188"/>
      <c r="BZ111" s="188"/>
      <c r="CA111" s="188"/>
      <c r="CB111" s="188"/>
      <c r="CC111" s="188"/>
      <c r="CD111" s="188"/>
      <c r="CE111" s="188"/>
      <c r="CF111" s="188"/>
      <c r="CG111" s="188"/>
      <c r="CH111" s="188"/>
      <c r="CI111" s="188"/>
      <c r="CJ111" s="188"/>
      <c r="CK111" s="188"/>
    </row>
    <row r="112" spans="1:89" ht="147.75" hidden="1" customHeight="1">
      <c r="A112" s="703"/>
      <c r="B112" s="585"/>
      <c r="C112" s="588"/>
      <c r="D112" s="588" t="str">
        <f>IFERROR((VLOOKUP($B112,'Listados Datos'!$D$3:$F$18,3,FALSE))," ")</f>
        <v xml:space="preserve"> </v>
      </c>
      <c r="E112" s="494"/>
      <c r="F112" s="494"/>
      <c r="G112" s="577">
        <v>18</v>
      </c>
      <c r="H112" s="343">
        <v>18</v>
      </c>
      <c r="I112" s="568" t="s">
        <v>377</v>
      </c>
      <c r="J112" s="513" t="s">
        <v>187</v>
      </c>
      <c r="K112" s="513" t="s">
        <v>377</v>
      </c>
      <c r="L112" s="513" t="s">
        <v>378</v>
      </c>
      <c r="M112" s="513" t="str">
        <f t="shared" ref="M112" si="164">+CONCATENATE("Posibilidad de afectación ", J112, " por ", K112," debido a ", L112)</f>
        <v>Posibilidad de afectación Económico y Reputacional por Incumplimiento por parte de los urbanizadores en cuanto a la escrituración y entrega de zonas de cesión obligatorias y gratuitas a la ciudad debido a Los urbanizadores no entregan las zonas de cesión a la Ciudad  y se pierde espacio público de la Ciudad.</v>
      </c>
      <c r="N112" s="513" t="s">
        <v>189</v>
      </c>
      <c r="O112" s="513" t="s">
        <v>190</v>
      </c>
      <c r="P112" s="561">
        <v>12</v>
      </c>
      <c r="Q112" s="552"/>
      <c r="R112" s="555"/>
      <c r="S112" s="555"/>
      <c r="T112" s="555"/>
      <c r="U112" s="555"/>
      <c r="V112" s="581" t="str">
        <f t="shared" ref="V112" si="165">IF(ISBLANK(AC112),(IF(P112&lt;=0,"",IF(P112&lt;=2,"Muy Baja",IF(P112&lt;=24,"Baja",IF(P112&lt;=500,"Media",IF(P112&lt;=5000,"Alta","Muy Alta"))))))," ")</f>
        <v>Baja</v>
      </c>
      <c r="W112" s="565">
        <f t="shared" ref="W112" si="166">IF(ISBLANK(AC112),(IF(V112="","",IF(V112="Muy Baja",20%,IF(V112="Baja",40%,IF(V112="Media",60%,IF(V112="Alta",80%,IF(V112="Muy Alta",100%,0)))))))," ")</f>
        <v>0.4</v>
      </c>
      <c r="X112" s="571" t="s">
        <v>352</v>
      </c>
      <c r="Y112" s="549" t="str">
        <f>IF(X112&gt;0,IF(NOT(ISERROR(MATCH(X112,'Listados Datos'!$N$3:$N$4,0))),'Listados Datos'!$N$6&amp;"Por favor no seleccionar este criterios de impacto (Afectación Económica o presupuestal y/o Pérdida Reputacional)",'Listados Datos'!$N$7),"")</f>
        <v>✔</v>
      </c>
      <c r="Z112" s="574" t="str">
        <f>IF(OR(X112='Listados Datos'!$R$3,X112='Listados Datos'!$S$3),"Leve",IF(OR(X112='Listados Datos'!$R$4,X112='Listados Datos'!$S$4),"Menor",IF(OR(X112='Listados Datos'!$R$5,X112='Listados Datos'!$S$5),"Moderado",IF(OR(X112='Listados Datos'!$R$6,X112='Listados Datos'!$S$6),"Mayor",IF(OR(X112='Listados Datos'!$R$7,X112='Listados Datos'!$S$7),"Catastrófico","")))))</f>
        <v>Leve</v>
      </c>
      <c r="AA112" s="565">
        <f>IF(Z112="","",IF(Z112="Leve",20%,IF(Z112="Menor",40%,IF(Z112="Moderado",60%,IF(Z112="Mayor",80%,IF(Z112="Catastrófico",100%,0))))))</f>
        <v>0.2</v>
      </c>
      <c r="AB112" s="558" t="str">
        <f>IF(OR(AND(V112="Muy Baja",Z112="Leve"),AND(V112="Muy Baja",Z112="Menor"),AND(V112="Baja",Z112="Leve")),"Bajo",IF(OR(AND(V112="Muy baja",Z112="Moderado"),AND(V112="Baja",Z112="Menor"),AND(V112="Baja",Z112="Moderado"),AND(V112="Media",Z112="Leve"),AND(V112="Media",Z112="Menor"),AND(V112="Media",Z112="Moderado"),AND(V112="Alta",Z112="Leve"),AND(V112="Alta",Z112="Menor")),"Moderado",IF(OR(AND(V112="Muy Baja",Z112="Mayor"),AND(V112="Baja",Z112="Mayor"),AND(V112="Media",Z112="Mayor"),AND(V112="Alta",Z112="Moderado"),AND(V112="Alta",Z112="Mayor"),AND(V112="Muy Alta",Z112="Leve"),AND(V112="Muy Alta",Z112="Menor"),AND(V112="Muy Alta",Z112="Moderado"),AND(V112="Muy Alta",Z112="Mayor")),"Alto",IF(OR(AND(V112="Muy Baja",Z112="Catastrófico"),AND(V112="Baja",Z112="Catastrófico"),AND(V112="Media",Z112="Catastrófico"),AND(V112="Alta",Z112="Catastrófico"),AND(V112="Muy Alta",Z112="Catastrófico")),"Extremo",""))))</f>
        <v>Bajo</v>
      </c>
      <c r="AC112" s="524"/>
      <c r="AD112" s="546"/>
      <c r="AE112" s="533" t="str">
        <f t="shared" ref="AE112" si="167">IF(AND(AC112="Rara Vez",AD112="Insignificante"),("BAJA"),IF(AND(AC112="Rara Vez",AD112="Menor"),("BAJA"),IF(AND(AC112="Rara Vez",AD112="Moderado"),("MODERADA"),IF(AND(AC112="Rara Vez",AD112="Mayor"),("ALTA"),IF(AND(AC112="Improbable",AD112="Insignificante"),("BAJA"),IF(AND(AC112="Improbable",AD112="Menor"),("BAJA"),IF(AND(AC112="Improbable",AD112="Moderado"),("MODERADA"),IF(AND(AC112="Improbable",AD112="Mayor"),("ALTA"),IF(AND(AC112="Posible",AD112="Insignificante"),("BAJA"),IF(AND(AC112="Posible",AD112="Menor"),("MODERADA"),IF(AND(AC112="Posible",AD112="Moderado"),("ALTA"),IF(AND(AC112="Posible",AD112="Mayor"),("EXTREMA"),IF(AND(AC112="Probable",AD112="Insignificante"),("MODERADA"),IF(AND(AC112="Probable",AD112="Menor"),("ALTA"),IF(AND(AC112="Probable",AD112="Moderado"),("ALTA"),IF(AND(AC112="Probable",AD112="Mayor"),("EXTREMA"),IF(AND(AC112="Casi Seguro",AD112="Insignificante"),("ALTA"),IF(AND(AC112="Casi Seguro",AD112="Menor"),("ALTA"),IF(AND(AC112="Casi Seguro",AD112="Moderado"),("EXTREMA"),IF(AND(AC112="Casi Seguro",AD112="Mayor"),("EXTREMA"),IF(AD112="Catastrófico","EXTREMA","VALORAR")))))))))))))))))))))</f>
        <v>VALORAR</v>
      </c>
      <c r="AF112" s="181">
        <v>1</v>
      </c>
      <c r="AG112" s="182" t="s">
        <v>379</v>
      </c>
      <c r="AH112" s="207" t="str">
        <f t="shared" ref="AH112:AH117" si="168">IF(OR(AI112="Preventivo",AI112="Detectivo"),"Probabilidad",IF(AI112="Correctivo","Impacto",""))</f>
        <v>Probabilidad</v>
      </c>
      <c r="AI112" s="299" t="s">
        <v>193</v>
      </c>
      <c r="AJ112" s="299" t="s">
        <v>194</v>
      </c>
      <c r="AK112" s="208" t="str">
        <f t="shared" ref="AK112:AK117" si="169">IF(AND(AI112="Preventivo",AJ112="Automático"),"50%",IF(AND(AI112="Preventivo",AJ112="Manual"),"40%",IF(AND(AI112="Detectivo",AJ112="Automático"),"40%",IF(AND(AI112="Detectivo",AJ112="Manual"),"30%",IF(AND(AI112="Correctivo",AJ112="Automático"),"35%",IF(AND(AI112="Correctivo",AJ112="Manual"),"25%",""))))))</f>
        <v>40%</v>
      </c>
      <c r="AL112" s="300"/>
      <c r="AM112" s="300"/>
      <c r="AN112" s="301"/>
      <c r="AO112" s="209">
        <f>IF(ISBLANK(AD112),(IFERROR(IF(AH112="Probabilidad",(W112-(+W112*AK112)),IF(AH112="Impacto",W112,"")),""))," ")</f>
        <v>0.24</v>
      </c>
      <c r="AP112" s="154" t="str">
        <f>IF(ISBLANK(AD112), (IFERROR(IF(AO112="","",IF(AO112&lt;=0.2,"Muy Baja",IF(AO112&lt;=0.4,"Baja",IF(AO112&lt;=0.6,"Media",IF(AO112&lt;=0.8,"Alta","Muy Alta"))))),""))," ")</f>
        <v>Baja</v>
      </c>
      <c r="AQ112" s="210">
        <f t="shared" ref="AQ112:AQ117" si="170">+AO112</f>
        <v>0.24</v>
      </c>
      <c r="AR112" s="211" t="str">
        <f t="shared" ref="AR112:AR117" si="171">IFERROR(IF(AS112="","",IF(AS112&lt;=0.2,"Leve",IF(AS112&lt;=0.4,"Menor",IF(AS112&lt;=0.6,"Moderado",IF(AS112&lt;=0.8,"Mayor","Catastrófico"))))),"")</f>
        <v>Leve</v>
      </c>
      <c r="AS112" s="210">
        <f>IFERROR(IF(AH112="Impacto",(AA112-(+AA112*AK112)),IF(AH112="Probabilidad",AA112,"")),"")</f>
        <v>0.2</v>
      </c>
      <c r="AT112" s="212" t="str">
        <f t="shared" ref="AT112:AT117" si="172">IFERROR(IF(OR(AND(AP112="Muy Baja",AR112="Leve"),AND(AP112="Muy Baja",AR112="Menor"),AND(AP112="Baja",AR112="Leve")),"Bajo",IF(OR(AND(AP112="Muy baja",AR112="Moderado"),AND(AP112="Baja",AR112="Menor"),AND(AP112="Baja",AR112="Moderado"),AND(AP112="Media",AR112="Leve"),AND(AP112="Media",AR112="Menor"),AND(AP112="Media",AR112="Moderado"),AND(AP112="Alta",AR112="Leve"),AND(AP112="Alta",AR112="Menor")),"Moderado",IF(OR(AND(AP112="Muy Baja",AR112="Mayor"),AND(AP112="Baja",AR112="Mayor"),AND(AP112="Media",AR112="Mayor"),AND(AP112="Alta",AR112="Moderado"),AND(AP112="Alta",AR112="Mayor"),AND(AP112="Muy Alta",AR112="Leve"),AND(AP112="Muy Alta",AR112="Menor"),AND(AP112="Muy Alta",AR112="Moderado"),AND(AP112="Muy Alta",AR112="Mayor")),"Alto",IF(OR(AND(AP112="Muy Baja",AR112="Catastrófico"),AND(AP112="Baja",AR112="Catastrófico"),AND(AP112="Media",AR112="Catastrófico"),AND(AP112="Alta",AR112="Catastrófico"),AND(AP112="Muy Alta",AR112="Catastrófico")),"Extremo","")))),"")</f>
        <v>Bajo</v>
      </c>
      <c r="AU112" s="527"/>
      <c r="AV112" s="530" t="str">
        <f>IF(ISBLANK(AD112), " ", AD112)</f>
        <v xml:space="preserve"> </v>
      </c>
      <c r="AW112" s="533" t="str">
        <f t="shared" ref="AW112" si="173">IF(AND(AU112="Rara Vez",AV112="Insignificante"),("BAJA"),IF(AND(AU112="Rara Vez",AV112="Menor"),("BAJA"),IF(AND(AU112="Rara Vez",AV112="Moderado"),("MODERADA"),IF(AND(AU112="Rara Vez",AV112="Mayor"),("ALTA"),IF(AND(AU112="Improbable",AV112="Insignificante"),("BAJA"),IF(AND(AU112="Improbable",AV112="Menor"),("BAJA"),IF(AND(AU112="Improbable",AV112="Moderado"),("MODERADA"),IF(AND(AU112="Improbable",AV112="Mayor"),("ALTA"),IF(AND(AU112="Posible",AV112="Insignificante"),("BAJA"),IF(AND(AU112="Posible",AV112="Menor"),("MODERADA"),IF(AND(AU112="Posible",AV112="Moderado"),("ALTA"),IF(AND(AU112="Posible",AV112="Mayor"),("EXTREMA"),IF(AND(AU112="Probable",AV112="Insignificante"),("MODERADA"),IF(AND(AU112="Probable",AV112="Menor"),("ALTA"),IF(AND(AU112="Probable",AV112="Moderado"),("ALTA"),IF(AND(AU112="Probable",AV112="Mayor"),("EXTREMA"),IF(AND(AU112="Casi Seguro",AV112="Insignificante"),("ALTA"),IF(AND(AU112="Casi Seguro",AV112="Menor"),("ALTA"),IF(AND(AU112="Casi Seguro",AV112="Moderado"),("EXTREMA"),IF(AND(AU112="Casi Seguro",AV112="Mayor"),("EXTREMA"),IF(AV112="Catastrófico","EXTREMA","VALORAR")))))))))))))))))))))</f>
        <v>VALORAR</v>
      </c>
      <c r="AX112" s="536" t="s">
        <v>198</v>
      </c>
      <c r="AY112" s="302" t="s">
        <v>372</v>
      </c>
      <c r="AZ112" s="185" t="s">
        <v>373</v>
      </c>
      <c r="BA112" s="183" t="s">
        <v>313</v>
      </c>
      <c r="BB112" s="183" t="s">
        <v>229</v>
      </c>
      <c r="BC112" s="184">
        <v>44562</v>
      </c>
      <c r="BD112" s="184">
        <v>44926</v>
      </c>
      <c r="BE112" s="184" t="s">
        <v>374</v>
      </c>
      <c r="BF112" s="184" t="s">
        <v>375</v>
      </c>
      <c r="BG112" s="513" t="s">
        <v>380</v>
      </c>
      <c r="BH112" s="190" t="s">
        <v>205</v>
      </c>
      <c r="BI112" s="186" t="s">
        <v>257</v>
      </c>
      <c r="BJ112" s="186" t="s">
        <v>207</v>
      </c>
      <c r="BK112" s="352" t="s">
        <v>207</v>
      </c>
      <c r="BL112" s="183" t="s">
        <v>207</v>
      </c>
      <c r="BM112" s="183" t="s">
        <v>207</v>
      </c>
      <c r="BN112" s="183" t="s">
        <v>207</v>
      </c>
      <c r="BO112" s="187" t="s">
        <v>208</v>
      </c>
      <c r="BP112" s="187" t="s">
        <v>322</v>
      </c>
      <c r="BQ112" s="349" t="s">
        <v>322</v>
      </c>
      <c r="BR112" s="416"/>
      <c r="BS112" s="417" t="str">
        <f>IF(AND('MAPA DE RIESGOS'!$AP112="Muy Alta",'MAPA DE RIESGOS'!$AR112="Leve"),CONCATENATE("R",'MAPA DE RIESGOS'!$H112,"C",'MAPA DE RIESGOS'!$AF112),"")</f>
        <v/>
      </c>
      <c r="BT112" s="417"/>
      <c r="BU112" s="418"/>
      <c r="BV112" s="188"/>
      <c r="BW112" s="188"/>
      <c r="BX112" s="188"/>
      <c r="BY112" s="188"/>
      <c r="BZ112" s="188"/>
      <c r="CA112" s="188"/>
      <c r="CB112" s="188"/>
      <c r="CC112" s="188"/>
      <c r="CD112" s="188"/>
      <c r="CE112" s="188"/>
      <c r="CF112" s="188"/>
      <c r="CG112" s="188"/>
      <c r="CH112" s="188"/>
      <c r="CI112" s="188"/>
      <c r="CJ112" s="188"/>
      <c r="CK112" s="188"/>
    </row>
    <row r="113" spans="1:89" ht="28.5" hidden="1" customHeight="1">
      <c r="A113" s="703"/>
      <c r="B113" s="585"/>
      <c r="C113" s="588"/>
      <c r="D113" s="588"/>
      <c r="E113" s="494"/>
      <c r="F113" s="494"/>
      <c r="G113" s="577"/>
      <c r="H113" s="343">
        <v>18</v>
      </c>
      <c r="I113" s="569"/>
      <c r="J113" s="494"/>
      <c r="K113" s="494"/>
      <c r="L113" s="494"/>
      <c r="M113" s="494"/>
      <c r="N113" s="494"/>
      <c r="O113" s="494"/>
      <c r="P113" s="562"/>
      <c r="Q113" s="553"/>
      <c r="R113" s="556"/>
      <c r="S113" s="556"/>
      <c r="T113" s="556"/>
      <c r="U113" s="556"/>
      <c r="V113" s="582"/>
      <c r="W113" s="566"/>
      <c r="X113" s="572"/>
      <c r="Y113" s="550"/>
      <c r="Z113" s="575"/>
      <c r="AA113" s="566"/>
      <c r="AB113" s="559"/>
      <c r="AC113" s="525"/>
      <c r="AD113" s="547"/>
      <c r="AE113" s="534"/>
      <c r="AF113" s="181">
        <v>2</v>
      </c>
      <c r="AG113" s="182"/>
      <c r="AH113" s="207" t="str">
        <f t="shared" si="168"/>
        <v/>
      </c>
      <c r="AI113" s="299"/>
      <c r="AJ113" s="299"/>
      <c r="AK113" s="208" t="str">
        <f t="shared" si="169"/>
        <v/>
      </c>
      <c r="AL113" s="300"/>
      <c r="AM113" s="300"/>
      <c r="AN113" s="301"/>
      <c r="AO113" s="209" t="str">
        <f>IF(ISBLANK(AD112),(IFERROR(IF(AND(AH112="Probabilidad",AH113="Probabilidad"),(AQ112-(+AQ112*AK113)),IF(AH113="Probabilidad",(W112-(+W112*AK113)),IF(AH113="Impacto",AQ112,""))),""))," ")</f>
        <v/>
      </c>
      <c r="AP113" s="154" t="str">
        <f>IF(ISBLANK(AD112),(IFERROR(IF(AO113="","",IF(AO113&lt;=0.2,"Muy Baja",IF(AO113&lt;=0.4,"Baja",IF(AO113&lt;=0.6,"Media",IF(AO113&lt;=0.8,"Alta","Muy Alta"))))),""))," ")</f>
        <v/>
      </c>
      <c r="AQ113" s="210" t="str">
        <f t="shared" si="170"/>
        <v/>
      </c>
      <c r="AR113" s="211" t="str">
        <f t="shared" si="171"/>
        <v/>
      </c>
      <c r="AS113" s="210" t="str">
        <f>IFERROR(IF(AND(AH112="Impacto",AH113="Impacto"),(AS112-(+AS112*AK113)),IF(AH113="Impacto",(AA112-(+AA112*AK113)),IF(AH113="Probabilidad",AS112,""))),"")</f>
        <v/>
      </c>
      <c r="AT113" s="212" t="str">
        <f t="shared" si="172"/>
        <v/>
      </c>
      <c r="AU113" s="528"/>
      <c r="AV113" s="531"/>
      <c r="AW113" s="534"/>
      <c r="AX113" s="537"/>
      <c r="AY113" s="302"/>
      <c r="AZ113" s="185"/>
      <c r="BA113" s="183"/>
      <c r="BB113" s="183"/>
      <c r="BC113" s="184"/>
      <c r="BD113" s="184"/>
      <c r="BE113" s="184"/>
      <c r="BF113" s="185"/>
      <c r="BG113" s="494"/>
      <c r="BH113" s="190" t="s">
        <v>205</v>
      </c>
      <c r="BI113" s="186"/>
      <c r="BJ113" s="186"/>
      <c r="BK113" s="352"/>
      <c r="BL113" s="183"/>
      <c r="BM113" s="183"/>
      <c r="BN113" s="183"/>
      <c r="BO113" s="187"/>
      <c r="BP113" s="187"/>
      <c r="BQ113" s="349"/>
      <c r="BR113" s="416"/>
      <c r="BS113" s="417" t="str">
        <f>IF(AND('MAPA DE RIESGOS'!$AP113="Muy Alta",'MAPA DE RIESGOS'!$AR113="Leve"),CONCATENATE("R",'MAPA DE RIESGOS'!$H113,"C",'MAPA DE RIESGOS'!$AF113),"")</f>
        <v/>
      </c>
      <c r="BT113" s="417"/>
      <c r="BU113" s="418"/>
      <c r="BV113" s="188"/>
      <c r="BW113" s="188"/>
      <c r="BX113" s="188"/>
      <c r="BY113" s="188"/>
      <c r="BZ113" s="188"/>
      <c r="CA113" s="188"/>
      <c r="CB113" s="188"/>
      <c r="CC113" s="188"/>
      <c r="CD113" s="188"/>
      <c r="CE113" s="188"/>
      <c r="CF113" s="188"/>
      <c r="CG113" s="188"/>
      <c r="CH113" s="188"/>
      <c r="CI113" s="188"/>
      <c r="CJ113" s="188"/>
      <c r="CK113" s="188"/>
    </row>
    <row r="114" spans="1:89" ht="28.5" hidden="1" customHeight="1">
      <c r="A114" s="703"/>
      <c r="B114" s="585"/>
      <c r="C114" s="588"/>
      <c r="D114" s="588"/>
      <c r="E114" s="494"/>
      <c r="F114" s="494"/>
      <c r="G114" s="577"/>
      <c r="H114" s="343">
        <v>18</v>
      </c>
      <c r="I114" s="569"/>
      <c r="J114" s="494"/>
      <c r="K114" s="494"/>
      <c r="L114" s="494"/>
      <c r="M114" s="494"/>
      <c r="N114" s="494"/>
      <c r="O114" s="494"/>
      <c r="P114" s="562"/>
      <c r="Q114" s="553"/>
      <c r="R114" s="556"/>
      <c r="S114" s="556"/>
      <c r="T114" s="556"/>
      <c r="U114" s="556"/>
      <c r="V114" s="582"/>
      <c r="W114" s="566"/>
      <c r="X114" s="572"/>
      <c r="Y114" s="550"/>
      <c r="Z114" s="575"/>
      <c r="AA114" s="566"/>
      <c r="AB114" s="559"/>
      <c r="AC114" s="525"/>
      <c r="AD114" s="547"/>
      <c r="AE114" s="534"/>
      <c r="AF114" s="181">
        <v>3</v>
      </c>
      <c r="AG114" s="182"/>
      <c r="AH114" s="207" t="str">
        <f t="shared" si="168"/>
        <v/>
      </c>
      <c r="AI114" s="299"/>
      <c r="AJ114" s="299"/>
      <c r="AK114" s="208" t="str">
        <f t="shared" si="169"/>
        <v/>
      </c>
      <c r="AL114" s="300"/>
      <c r="AM114" s="300"/>
      <c r="AN114" s="301"/>
      <c r="AO114" s="209" t="str">
        <f>IF(ISBLANK(AD112),(IFERROR(IF(AND(AH113="Probabilidad",AH114="Probabilidad"),(AQ113-(+AQ113*AK114)),IF(AND(AH113="Impacto",AH114="Probabilidad"),(AQ112-(+AQ112*AK114)),IF(AH114="Impacto",AQ113,""))),""))," ")</f>
        <v/>
      </c>
      <c r="AP114" s="154" t="str">
        <f>IF(ISBLANK(AD112),(IFERROR(IF(AO114="","",IF(AO114&lt;=0.2,"Muy Baja",IF(AO114&lt;=0.4,"Baja",IF(AO114&lt;=0.6,"Media",IF(AO114&lt;=0.8,"Alta","Muy Alta"))))),""))," ")</f>
        <v/>
      </c>
      <c r="AQ114" s="210" t="str">
        <f t="shared" si="170"/>
        <v/>
      </c>
      <c r="AR114" s="211" t="str">
        <f t="shared" si="171"/>
        <v/>
      </c>
      <c r="AS114" s="210" t="str">
        <f>IFERROR(IF(AND(AH113="Impacto",AH114="Impacto"),(AS113-(+AS113*AK114)),IF(AND(AH113="Probabilidad",AH114="Impacto"),(AS112-(+AS112*AK114)),IF(AH114="Probabilidad",AS113,""))),"")</f>
        <v/>
      </c>
      <c r="AT114" s="212" t="str">
        <f t="shared" si="172"/>
        <v/>
      </c>
      <c r="AU114" s="528"/>
      <c r="AV114" s="531"/>
      <c r="AW114" s="534"/>
      <c r="AX114" s="537"/>
      <c r="AY114" s="302"/>
      <c r="AZ114" s="185"/>
      <c r="BA114" s="183"/>
      <c r="BB114" s="183"/>
      <c r="BC114" s="184"/>
      <c r="BD114" s="184"/>
      <c r="BE114" s="184"/>
      <c r="BF114" s="185"/>
      <c r="BG114" s="494"/>
      <c r="BH114" s="190" t="s">
        <v>205</v>
      </c>
      <c r="BI114" s="186"/>
      <c r="BJ114" s="186"/>
      <c r="BK114" s="352"/>
      <c r="BL114" s="183"/>
      <c r="BM114" s="183" t="s">
        <v>381</v>
      </c>
      <c r="BN114" s="183"/>
      <c r="BO114" s="187"/>
      <c r="BP114" s="187"/>
      <c r="BQ114" s="349"/>
      <c r="BR114" s="416"/>
      <c r="BS114" s="417" t="str">
        <f>IF(AND('MAPA DE RIESGOS'!$AP114="Muy Alta",'MAPA DE RIESGOS'!$AR114="Leve"),CONCATENATE("R",'MAPA DE RIESGOS'!$H114,"C",'MAPA DE RIESGOS'!$AF114),"")</f>
        <v/>
      </c>
      <c r="BT114" s="417"/>
      <c r="BU114" s="418"/>
      <c r="BV114" s="188"/>
      <c r="BW114" s="188"/>
      <c r="BX114" s="188"/>
      <c r="BY114" s="188"/>
      <c r="BZ114" s="188"/>
      <c r="CA114" s="188"/>
      <c r="CB114" s="188"/>
      <c r="CC114" s="188"/>
      <c r="CD114" s="188"/>
      <c r="CE114" s="188"/>
      <c r="CF114" s="188"/>
      <c r="CG114" s="188"/>
      <c r="CH114" s="188"/>
      <c r="CI114" s="188"/>
      <c r="CJ114" s="188"/>
      <c r="CK114" s="188"/>
    </row>
    <row r="115" spans="1:89" ht="28.5" hidden="1" customHeight="1">
      <c r="A115" s="703"/>
      <c r="B115" s="585"/>
      <c r="C115" s="588"/>
      <c r="D115" s="588"/>
      <c r="E115" s="494"/>
      <c r="F115" s="494"/>
      <c r="G115" s="577"/>
      <c r="H115" s="343">
        <v>18</v>
      </c>
      <c r="I115" s="569"/>
      <c r="J115" s="494"/>
      <c r="K115" s="494"/>
      <c r="L115" s="494"/>
      <c r="M115" s="494"/>
      <c r="N115" s="494"/>
      <c r="O115" s="494"/>
      <c r="P115" s="562"/>
      <c r="Q115" s="553"/>
      <c r="R115" s="556"/>
      <c r="S115" s="556"/>
      <c r="T115" s="556"/>
      <c r="U115" s="556"/>
      <c r="V115" s="582"/>
      <c r="W115" s="566"/>
      <c r="X115" s="572"/>
      <c r="Y115" s="550"/>
      <c r="Z115" s="575"/>
      <c r="AA115" s="566"/>
      <c r="AB115" s="559"/>
      <c r="AC115" s="525"/>
      <c r="AD115" s="547"/>
      <c r="AE115" s="534"/>
      <c r="AF115" s="181">
        <v>4</v>
      </c>
      <c r="AG115" s="182"/>
      <c r="AH115" s="207" t="str">
        <f t="shared" si="168"/>
        <v/>
      </c>
      <c r="AI115" s="299"/>
      <c r="AJ115" s="299"/>
      <c r="AK115" s="208" t="str">
        <f t="shared" si="169"/>
        <v/>
      </c>
      <c r="AL115" s="300"/>
      <c r="AM115" s="300"/>
      <c r="AN115" s="301"/>
      <c r="AO115" s="209" t="str">
        <f>IF(ISBLANK(AD112),(IFERROR(IF(AND(AH114="Probabilidad",AH115="Probabilidad"),(AQ114-(+AQ114*AK115)),IF(AND(AH114="Impacto",AH115="Probabilidad"),(AQ113-(+AQ113*AK115)),IF(AH115="Impacto",AQ114,""))),""))," ")</f>
        <v/>
      </c>
      <c r="AP115" s="154" t="str">
        <f>IF(ISBLANK(AD112),(IFERROR(IF(AO115="","",IF(AO115&lt;=0.2,"Muy Baja",IF(AO115&lt;=0.4,"Baja",IF(AO115&lt;=0.6,"Media",IF(AO115&lt;=0.8,"Alta","Muy Alta"))))),""))," ")</f>
        <v/>
      </c>
      <c r="AQ115" s="210" t="str">
        <f t="shared" si="170"/>
        <v/>
      </c>
      <c r="AR115" s="211" t="str">
        <f t="shared" si="171"/>
        <v/>
      </c>
      <c r="AS115" s="210" t="str">
        <f>IFERROR(IF(AND(AH114="Impacto",AH115="Impacto"),(AS114-(+AS114*AK115)),IF(AND(AH114="Probabilidad",AH115="Impacto"),(AS113-(+AS113*AK115)),IF(AH115="Probabilidad",AS114,""))),"")</f>
        <v/>
      </c>
      <c r="AT115" s="212" t="str">
        <f t="shared" si="172"/>
        <v/>
      </c>
      <c r="AU115" s="528"/>
      <c r="AV115" s="531"/>
      <c r="AW115" s="534"/>
      <c r="AX115" s="537"/>
      <c r="AY115" s="302"/>
      <c r="AZ115" s="185"/>
      <c r="BA115" s="183"/>
      <c r="BB115" s="183"/>
      <c r="BC115" s="184"/>
      <c r="BD115" s="184"/>
      <c r="BE115" s="184"/>
      <c r="BF115" s="185"/>
      <c r="BG115" s="494"/>
      <c r="BH115" s="190" t="s">
        <v>205</v>
      </c>
      <c r="BI115" s="186"/>
      <c r="BJ115" s="186"/>
      <c r="BK115" s="352"/>
      <c r="BL115" s="183"/>
      <c r="BM115" s="183"/>
      <c r="BN115" s="183"/>
      <c r="BO115" s="187"/>
      <c r="BP115" s="187"/>
      <c r="BQ115" s="349"/>
      <c r="BR115" s="416"/>
      <c r="BS115" s="417" t="str">
        <f>IF(AND('MAPA DE RIESGOS'!$AP115="Muy Alta",'MAPA DE RIESGOS'!$AR115="Leve"),CONCATENATE("R",'MAPA DE RIESGOS'!$H115,"C",'MAPA DE RIESGOS'!$AF115),"")</f>
        <v/>
      </c>
      <c r="BT115" s="417"/>
      <c r="BU115" s="418"/>
      <c r="BV115" s="188"/>
      <c r="BW115" s="188"/>
      <c r="BX115" s="188"/>
      <c r="BY115" s="188"/>
      <c r="BZ115" s="188"/>
      <c r="CA115" s="188"/>
      <c r="CB115" s="188"/>
      <c r="CC115" s="188"/>
      <c r="CD115" s="188"/>
      <c r="CE115" s="188"/>
      <c r="CF115" s="188"/>
      <c r="CG115" s="188"/>
      <c r="CH115" s="188"/>
      <c r="CI115" s="188"/>
      <c r="CJ115" s="188"/>
      <c r="CK115" s="188"/>
    </row>
    <row r="116" spans="1:89" ht="28.5" hidden="1" customHeight="1">
      <c r="A116" s="703"/>
      <c r="B116" s="585"/>
      <c r="C116" s="588"/>
      <c r="D116" s="588"/>
      <c r="E116" s="494"/>
      <c r="F116" s="494"/>
      <c r="G116" s="577"/>
      <c r="H116" s="343">
        <v>18</v>
      </c>
      <c r="I116" s="569"/>
      <c r="J116" s="494"/>
      <c r="K116" s="494"/>
      <c r="L116" s="494"/>
      <c r="M116" s="494"/>
      <c r="N116" s="494"/>
      <c r="O116" s="494"/>
      <c r="P116" s="562"/>
      <c r="Q116" s="553"/>
      <c r="R116" s="556"/>
      <c r="S116" s="556"/>
      <c r="T116" s="556"/>
      <c r="U116" s="556"/>
      <c r="V116" s="582"/>
      <c r="W116" s="566"/>
      <c r="X116" s="572"/>
      <c r="Y116" s="550"/>
      <c r="Z116" s="575"/>
      <c r="AA116" s="566"/>
      <c r="AB116" s="559"/>
      <c r="AC116" s="525"/>
      <c r="AD116" s="547"/>
      <c r="AE116" s="534"/>
      <c r="AF116" s="181">
        <v>5</v>
      </c>
      <c r="AG116" s="182"/>
      <c r="AH116" s="207" t="str">
        <f t="shared" si="168"/>
        <v/>
      </c>
      <c r="AI116" s="299"/>
      <c r="AJ116" s="299"/>
      <c r="AK116" s="208" t="str">
        <f t="shared" si="169"/>
        <v/>
      </c>
      <c r="AL116" s="300"/>
      <c r="AM116" s="300"/>
      <c r="AN116" s="301"/>
      <c r="AO116" s="209" t="str">
        <f>IF(ISBLANK(AD112),(IFERROR(IF(AND(AH115="Probabilidad",AH116="Probabilidad"),(AQ115-(+AQ115*AK116)),IF(AND(AH115="Impacto",AH116="Probabilidad"),(AQ114-(+AQ114*AK116)),IF(AH116="Impacto",AQ115,""))),""))," ")</f>
        <v/>
      </c>
      <c r="AP116" s="154" t="str">
        <f>IF(ISBLANK(AD112),(IFERROR(IF(AO116="","",IF(AO116&lt;=0.2,"Muy Baja",IF(AO116&lt;=0.4,"Baja",IF(AO116&lt;=0.6,"Media",IF(AO116&lt;=0.8,"Alta","Muy Alta"))))),""))," ")</f>
        <v/>
      </c>
      <c r="AQ116" s="210" t="str">
        <f t="shared" si="170"/>
        <v/>
      </c>
      <c r="AR116" s="211" t="str">
        <f t="shared" si="171"/>
        <v/>
      </c>
      <c r="AS116" s="210" t="str">
        <f>IFERROR(IF(AND(AH115="Impacto",AH116="Impacto"),(AS115-(+AS115*AK116)),IF(AND(AH115="Probabilidad",AH116="Impacto"),(AS114-(+AS114*AK116)),IF(AH116="Probabilidad",AS115,""))),"")</f>
        <v/>
      </c>
      <c r="AT116" s="212" t="str">
        <f t="shared" si="172"/>
        <v/>
      </c>
      <c r="AU116" s="528"/>
      <c r="AV116" s="531"/>
      <c r="AW116" s="534"/>
      <c r="AX116" s="537"/>
      <c r="AY116" s="302"/>
      <c r="AZ116" s="185"/>
      <c r="BA116" s="183"/>
      <c r="BB116" s="183"/>
      <c r="BC116" s="184"/>
      <c r="BD116" s="184"/>
      <c r="BE116" s="184"/>
      <c r="BF116" s="185"/>
      <c r="BG116" s="494"/>
      <c r="BH116" s="190" t="s">
        <v>205</v>
      </c>
      <c r="BI116" s="186"/>
      <c r="BJ116" s="186"/>
      <c r="BK116" s="352"/>
      <c r="BL116" s="183"/>
      <c r="BM116" s="183"/>
      <c r="BN116" s="183"/>
      <c r="BO116" s="187"/>
      <c r="BP116" s="187"/>
      <c r="BQ116" s="349"/>
      <c r="BR116" s="416"/>
      <c r="BS116" s="417" t="str">
        <f>IF(AND('MAPA DE RIESGOS'!$AP116="Muy Alta",'MAPA DE RIESGOS'!$AR116="Leve"),CONCATENATE("R",'MAPA DE RIESGOS'!$H116,"C",'MAPA DE RIESGOS'!$AF116),"")</f>
        <v/>
      </c>
      <c r="BT116" s="417"/>
      <c r="BU116" s="418"/>
      <c r="BV116" s="188"/>
      <c r="BW116" s="188"/>
      <c r="BX116" s="188"/>
      <c r="BY116" s="188"/>
      <c r="BZ116" s="188"/>
      <c r="CA116" s="188"/>
      <c r="CB116" s="188"/>
      <c r="CC116" s="188"/>
      <c r="CD116" s="188"/>
      <c r="CE116" s="188"/>
      <c r="CF116" s="188"/>
      <c r="CG116" s="188"/>
      <c r="CH116" s="188"/>
      <c r="CI116" s="188"/>
      <c r="CJ116" s="188"/>
      <c r="CK116" s="188"/>
    </row>
    <row r="117" spans="1:89" ht="28.5" hidden="1" customHeight="1">
      <c r="A117" s="703"/>
      <c r="B117" s="585"/>
      <c r="C117" s="588"/>
      <c r="D117" s="588"/>
      <c r="E117" s="494"/>
      <c r="F117" s="494"/>
      <c r="G117" s="577"/>
      <c r="H117" s="343">
        <v>18</v>
      </c>
      <c r="I117" s="570"/>
      <c r="J117" s="495"/>
      <c r="K117" s="495"/>
      <c r="L117" s="495"/>
      <c r="M117" s="495"/>
      <c r="N117" s="495"/>
      <c r="O117" s="495"/>
      <c r="P117" s="563"/>
      <c r="Q117" s="554"/>
      <c r="R117" s="557"/>
      <c r="S117" s="557"/>
      <c r="T117" s="557"/>
      <c r="U117" s="557"/>
      <c r="V117" s="583"/>
      <c r="W117" s="567"/>
      <c r="X117" s="573"/>
      <c r="Y117" s="551"/>
      <c r="Z117" s="576"/>
      <c r="AA117" s="567"/>
      <c r="AB117" s="560"/>
      <c r="AC117" s="526"/>
      <c r="AD117" s="548"/>
      <c r="AE117" s="535"/>
      <c r="AF117" s="181">
        <v>6</v>
      </c>
      <c r="AG117" s="182"/>
      <c r="AH117" s="207" t="str">
        <f t="shared" si="168"/>
        <v/>
      </c>
      <c r="AI117" s="299"/>
      <c r="AJ117" s="299"/>
      <c r="AK117" s="208" t="str">
        <f t="shared" si="169"/>
        <v/>
      </c>
      <c r="AL117" s="300"/>
      <c r="AM117" s="300"/>
      <c r="AN117" s="301"/>
      <c r="AO117" s="209" t="str">
        <f>IF(ISBLANK(AD112),(IFERROR(IF(AND(AH115="Probabilidad",AH117="Probabilidad"),(AQ115-(+AQ115*AK117)),IF(AND(AH115="Impacto",AH117="Probabilidad"),(AQ114-(+AQ114*AK117)),IF(AH117="Impacto",AQ115,""))),""))," ")</f>
        <v/>
      </c>
      <c r="AP117" s="154" t="str">
        <f>IF(ISBLANK(AD112),(IFERROR(IF(AO117="","",IF(AO117&lt;=0.2,"Muy Baja",IF(AO117&lt;=0.4,"Baja",IF(AO117&lt;=0.6,"Media",IF(AO117&lt;=0.8,"Alta","Muy Alta"))))),"")), " ")</f>
        <v/>
      </c>
      <c r="AQ117" s="210" t="str">
        <f t="shared" si="170"/>
        <v/>
      </c>
      <c r="AR117" s="211" t="str">
        <f t="shared" si="171"/>
        <v/>
      </c>
      <c r="AS117" s="210" t="str">
        <f>IFERROR(IF(AND(AH116="Impacto",AH117="Impacto"),(AS115-(+AS116*AK117)),IF(AND(AH115="Probabilidad",AH117="Impacto"),(AS114-(+AS114*AK117)),IF(AH117="Probabilidad",AS115,""))),"")</f>
        <v/>
      </c>
      <c r="AT117" s="212" t="str">
        <f t="shared" si="172"/>
        <v/>
      </c>
      <c r="AU117" s="529"/>
      <c r="AV117" s="532"/>
      <c r="AW117" s="535"/>
      <c r="AX117" s="538"/>
      <c r="AY117" s="302"/>
      <c r="AZ117" s="185"/>
      <c r="BA117" s="183"/>
      <c r="BB117" s="183"/>
      <c r="BC117" s="184"/>
      <c r="BD117" s="184"/>
      <c r="BE117" s="184"/>
      <c r="BF117" s="185"/>
      <c r="BG117" s="495"/>
      <c r="BH117" s="190" t="s">
        <v>205</v>
      </c>
      <c r="BI117" s="186"/>
      <c r="BJ117" s="186"/>
      <c r="BK117" s="352"/>
      <c r="BL117" s="183"/>
      <c r="BM117" s="183"/>
      <c r="BN117" s="183"/>
      <c r="BO117" s="187"/>
      <c r="BP117" s="187"/>
      <c r="BQ117" s="349"/>
      <c r="BR117" s="416"/>
      <c r="BS117" s="417" t="str">
        <f>IF(AND('MAPA DE RIESGOS'!$AP117="Muy Alta",'MAPA DE RIESGOS'!$AR117="Leve"),CONCATENATE("R",'MAPA DE RIESGOS'!$H117,"C",'MAPA DE RIESGOS'!$AF117),"")</f>
        <v/>
      </c>
      <c r="BT117" s="417"/>
      <c r="BU117" s="418"/>
      <c r="BV117" s="188"/>
      <c r="BW117" s="188"/>
      <c r="BX117" s="188"/>
      <c r="BY117" s="188"/>
      <c r="BZ117" s="188"/>
      <c r="CA117" s="188"/>
      <c r="CB117" s="188"/>
      <c r="CC117" s="188"/>
      <c r="CD117" s="188"/>
      <c r="CE117" s="188"/>
      <c r="CF117" s="188"/>
      <c r="CG117" s="188"/>
      <c r="CH117" s="188"/>
      <c r="CI117" s="188"/>
      <c r="CJ117" s="188"/>
      <c r="CK117" s="188"/>
    </row>
    <row r="118" spans="1:89" ht="140.25" hidden="1" customHeight="1">
      <c r="A118" s="703"/>
      <c r="B118" s="585"/>
      <c r="C118" s="588"/>
      <c r="D118" s="588" t="str">
        <f>IFERROR((VLOOKUP($B118,'Listados Datos'!$D$3:$F$18,3,FALSE))," ")</f>
        <v xml:space="preserve"> </v>
      </c>
      <c r="E118" s="494"/>
      <c r="F118" s="494"/>
      <c r="G118" s="577">
        <v>19</v>
      </c>
      <c r="H118" s="343">
        <v>19</v>
      </c>
      <c r="I118" s="568" t="s">
        <v>382</v>
      </c>
      <c r="J118" s="513" t="s">
        <v>187</v>
      </c>
      <c r="K118" s="513" t="s">
        <v>382</v>
      </c>
      <c r="L118" s="513" t="s">
        <v>383</v>
      </c>
      <c r="M118" s="513" t="str">
        <f t="shared" ref="M118" si="174">+CONCATENATE("Posibilidad de afectación ", J118, " por ", K118," debido a ", L118)</f>
        <v>Posibilidad de afectación Económico y Reputacional por Inconsistencias en la información oficial sobre los predios que van hacer entregados por las otras entidades del orden distrital y del orden nacional debido a Información oficial inconsistente sobre los predios que van hacer entregados por las otras entidades del orden distrital y del orden nacional</v>
      </c>
      <c r="N118" s="513" t="s">
        <v>189</v>
      </c>
      <c r="O118" s="513" t="s">
        <v>190</v>
      </c>
      <c r="P118" s="561">
        <v>12</v>
      </c>
      <c r="Q118" s="552"/>
      <c r="R118" s="555"/>
      <c r="S118" s="555"/>
      <c r="T118" s="555"/>
      <c r="U118" s="555"/>
      <c r="V118" s="581" t="str">
        <f t="shared" ref="V118" si="175">IF(ISBLANK(AC118),(IF(P118&lt;=0,"",IF(P118&lt;=2,"Muy Baja",IF(P118&lt;=24,"Baja",IF(P118&lt;=500,"Media",IF(P118&lt;=5000,"Alta","Muy Alta"))))))," ")</f>
        <v>Baja</v>
      </c>
      <c r="W118" s="565">
        <f t="shared" ref="W118" si="176">IF(ISBLANK(AC118),(IF(V118="","",IF(V118="Muy Baja",20%,IF(V118="Baja",40%,IF(V118="Media",60%,IF(V118="Alta",80%,IF(V118="Muy Alta",100%,0)))))))," ")</f>
        <v>0.4</v>
      </c>
      <c r="X118" s="571" t="s">
        <v>352</v>
      </c>
      <c r="Y118" s="549" t="str">
        <f>IF(X118&gt;0,IF(NOT(ISERROR(MATCH(X118,'Listados Datos'!$N$3:$N$4,0))),'Listados Datos'!$N$6&amp;"Por favor no seleccionar este criterios de impacto (Afectación Económica o presupuestal y/o Pérdida Reputacional)",'Listados Datos'!$N$7),"")</f>
        <v>✔</v>
      </c>
      <c r="Z118" s="574" t="str">
        <f>IF(OR(X118='Listados Datos'!$R$3,X118='Listados Datos'!$S$3),"Leve",IF(OR(X118='Listados Datos'!$R$4,X118='Listados Datos'!$S$4),"Menor",IF(OR(X118='Listados Datos'!$R$5,X118='Listados Datos'!$S$5),"Moderado",IF(OR(X118='Listados Datos'!$R$6,X118='Listados Datos'!$S$6),"Mayor",IF(OR(X118='Listados Datos'!$R$7,X118='Listados Datos'!$S$7),"Catastrófico","")))))</f>
        <v>Leve</v>
      </c>
      <c r="AA118" s="565">
        <f>IF(Z118="","",IF(Z118="Leve",20%,IF(Z118="Menor",40%,IF(Z118="Moderado",60%,IF(Z118="Mayor",80%,IF(Z118="Catastrófico",100%,0))))))</f>
        <v>0.2</v>
      </c>
      <c r="AB118" s="558" t="str">
        <f>IF(OR(AND(V118="Muy Baja",Z118="Leve"),AND(V118="Muy Baja",Z118="Menor"),AND(V118="Baja",Z118="Leve")),"Bajo",IF(OR(AND(V118="Muy baja",Z118="Moderado"),AND(V118="Baja",Z118="Menor"),AND(V118="Baja",Z118="Moderado"),AND(V118="Media",Z118="Leve"),AND(V118="Media",Z118="Menor"),AND(V118="Media",Z118="Moderado"),AND(V118="Alta",Z118="Leve"),AND(V118="Alta",Z118="Menor")),"Moderado",IF(OR(AND(V118="Muy Baja",Z118="Mayor"),AND(V118="Baja",Z118="Mayor"),AND(V118="Media",Z118="Mayor"),AND(V118="Alta",Z118="Moderado"),AND(V118="Alta",Z118="Mayor"),AND(V118="Muy Alta",Z118="Leve"),AND(V118="Muy Alta",Z118="Menor"),AND(V118="Muy Alta",Z118="Moderado"),AND(V118="Muy Alta",Z118="Mayor")),"Alto",IF(OR(AND(V118="Muy Baja",Z118="Catastrófico"),AND(V118="Baja",Z118="Catastrófico"),AND(V118="Media",Z118="Catastrófico"),AND(V118="Alta",Z118="Catastrófico"),AND(V118="Muy Alta",Z118="Catastrófico")),"Extremo",""))))</f>
        <v>Bajo</v>
      </c>
      <c r="AC118" s="524"/>
      <c r="AD118" s="546"/>
      <c r="AE118" s="533" t="str">
        <f t="shared" ref="AE118" si="177">IF(AND(AC118="Rara Vez",AD118="Insignificante"),("BAJA"),IF(AND(AC118="Rara Vez",AD118="Menor"),("BAJA"),IF(AND(AC118="Rara Vez",AD118="Moderado"),("MODERADA"),IF(AND(AC118="Rara Vez",AD118="Mayor"),("ALTA"),IF(AND(AC118="Improbable",AD118="Insignificante"),("BAJA"),IF(AND(AC118="Improbable",AD118="Menor"),("BAJA"),IF(AND(AC118="Improbable",AD118="Moderado"),("MODERADA"),IF(AND(AC118="Improbable",AD118="Mayor"),("ALTA"),IF(AND(AC118="Posible",AD118="Insignificante"),("BAJA"),IF(AND(AC118="Posible",AD118="Menor"),("MODERADA"),IF(AND(AC118="Posible",AD118="Moderado"),("ALTA"),IF(AND(AC118="Posible",AD118="Mayor"),("EXTREMA"),IF(AND(AC118="Probable",AD118="Insignificante"),("MODERADA"),IF(AND(AC118="Probable",AD118="Menor"),("ALTA"),IF(AND(AC118="Probable",AD118="Moderado"),("ALTA"),IF(AND(AC118="Probable",AD118="Mayor"),("EXTREMA"),IF(AND(AC118="Casi Seguro",AD118="Insignificante"),("ALTA"),IF(AND(AC118="Casi Seguro",AD118="Menor"),("ALTA"),IF(AND(AC118="Casi Seguro",AD118="Moderado"),("EXTREMA"),IF(AND(AC118="Casi Seguro",AD118="Mayor"),("EXTREMA"),IF(AD118="Catastrófico","EXTREMA","VALORAR")))))))))))))))))))))</f>
        <v>VALORAR</v>
      </c>
      <c r="AF118" s="181">
        <v>1</v>
      </c>
      <c r="AG118" s="182" t="s">
        <v>384</v>
      </c>
      <c r="AH118" s="207" t="str">
        <f t="shared" ref="AH118:AH123" si="178">IF(OR(AI118="Preventivo",AI118="Detectivo"),"Probabilidad",IF(AI118="Correctivo","Impacto",""))</f>
        <v>Probabilidad</v>
      </c>
      <c r="AI118" s="299" t="s">
        <v>193</v>
      </c>
      <c r="AJ118" s="299" t="s">
        <v>194</v>
      </c>
      <c r="AK118" s="208" t="str">
        <f t="shared" ref="AK118:AK123" si="179">IF(AND(AI118="Preventivo",AJ118="Automático"),"50%",IF(AND(AI118="Preventivo",AJ118="Manual"),"40%",IF(AND(AI118="Detectivo",AJ118="Automático"),"40%",IF(AND(AI118="Detectivo",AJ118="Manual"),"30%",IF(AND(AI118="Correctivo",AJ118="Automático"),"35%",IF(AND(AI118="Correctivo",AJ118="Manual"),"25%",""))))))</f>
        <v>40%</v>
      </c>
      <c r="AL118" s="300" t="s">
        <v>195</v>
      </c>
      <c r="AM118" s="300" t="s">
        <v>196</v>
      </c>
      <c r="AN118" s="301" t="s">
        <v>197</v>
      </c>
      <c r="AO118" s="209">
        <f>IF(ISBLANK(AD118),(IFERROR(IF(AH118="Probabilidad",(W118-(+W118*AK118)),IF(AH118="Impacto",W118,"")),""))," ")</f>
        <v>0.24</v>
      </c>
      <c r="AP118" s="154" t="str">
        <f>IF(ISBLANK(AD118), (IFERROR(IF(AO118="","",IF(AO118&lt;=0.2,"Muy Baja",IF(AO118&lt;=0.4,"Baja",IF(AO118&lt;=0.6,"Media",IF(AO118&lt;=0.8,"Alta","Muy Alta"))))),""))," ")</f>
        <v>Baja</v>
      </c>
      <c r="AQ118" s="210">
        <f t="shared" ref="AQ118:AQ123" si="180">+AO118</f>
        <v>0.24</v>
      </c>
      <c r="AR118" s="211" t="str">
        <f t="shared" ref="AR118:AR123" si="181">IFERROR(IF(AS118="","",IF(AS118&lt;=0.2,"Leve",IF(AS118&lt;=0.4,"Menor",IF(AS118&lt;=0.6,"Moderado",IF(AS118&lt;=0.8,"Mayor","Catastrófico"))))),"")</f>
        <v>Leve</v>
      </c>
      <c r="AS118" s="210">
        <f>IFERROR(IF(AH118="Impacto",(AA118-(+AA118*AK118)),IF(AH118="Probabilidad",AA118,"")),"")</f>
        <v>0.2</v>
      </c>
      <c r="AT118" s="212" t="str">
        <f t="shared" ref="AT118:AT123" si="182">IFERROR(IF(OR(AND(AP118="Muy Baja",AR118="Leve"),AND(AP118="Muy Baja",AR118="Menor"),AND(AP118="Baja",AR118="Leve")),"Bajo",IF(OR(AND(AP118="Muy baja",AR118="Moderado"),AND(AP118="Baja",AR118="Menor"),AND(AP118="Baja",AR118="Moderado"),AND(AP118="Media",AR118="Leve"),AND(AP118="Media",AR118="Menor"),AND(AP118="Media",AR118="Moderado"),AND(AP118="Alta",AR118="Leve"),AND(AP118="Alta",AR118="Menor")),"Moderado",IF(OR(AND(AP118="Muy Baja",AR118="Mayor"),AND(AP118="Baja",AR118="Mayor"),AND(AP118="Media",AR118="Mayor"),AND(AP118="Alta",AR118="Moderado"),AND(AP118="Alta",AR118="Mayor"),AND(AP118="Muy Alta",AR118="Leve"),AND(AP118="Muy Alta",AR118="Menor"),AND(AP118="Muy Alta",AR118="Moderado"),AND(AP118="Muy Alta",AR118="Mayor")),"Alto",IF(OR(AND(AP118="Muy Baja",AR118="Catastrófico"),AND(AP118="Baja",AR118="Catastrófico"),AND(AP118="Media",AR118="Catastrófico"),AND(AP118="Alta",AR118="Catastrófico"),AND(AP118="Muy Alta",AR118="Catastrófico")),"Extremo","")))),"")</f>
        <v>Bajo</v>
      </c>
      <c r="AU118" s="527"/>
      <c r="AV118" s="530" t="str">
        <f>IF(ISBLANK(AD118), " ", AD118)</f>
        <v xml:space="preserve"> </v>
      </c>
      <c r="AW118" s="533" t="str">
        <f t="shared" ref="AW118" si="183">IF(AND(AU118="Rara Vez",AV118="Insignificante"),("BAJA"),IF(AND(AU118="Rara Vez",AV118="Menor"),("BAJA"),IF(AND(AU118="Rara Vez",AV118="Moderado"),("MODERADA"),IF(AND(AU118="Rara Vez",AV118="Mayor"),("ALTA"),IF(AND(AU118="Improbable",AV118="Insignificante"),("BAJA"),IF(AND(AU118="Improbable",AV118="Menor"),("BAJA"),IF(AND(AU118="Improbable",AV118="Moderado"),("MODERADA"),IF(AND(AU118="Improbable",AV118="Mayor"),("ALTA"),IF(AND(AU118="Posible",AV118="Insignificante"),("BAJA"),IF(AND(AU118="Posible",AV118="Menor"),("MODERADA"),IF(AND(AU118="Posible",AV118="Moderado"),("ALTA"),IF(AND(AU118="Posible",AV118="Mayor"),("EXTREMA"),IF(AND(AU118="Probable",AV118="Insignificante"),("MODERADA"),IF(AND(AU118="Probable",AV118="Menor"),("ALTA"),IF(AND(AU118="Probable",AV118="Moderado"),("ALTA"),IF(AND(AU118="Probable",AV118="Mayor"),("EXTREMA"),IF(AND(AU118="Casi Seguro",AV118="Insignificante"),("ALTA"),IF(AND(AU118="Casi Seguro",AV118="Menor"),("ALTA"),IF(AND(AU118="Casi Seguro",AV118="Moderado"),("EXTREMA"),IF(AND(AU118="Casi Seguro",AV118="Mayor"),("EXTREMA"),IF(AV118="Catastrófico","EXTREMA","VALORAR")))))))))))))))))))))</f>
        <v>VALORAR</v>
      </c>
      <c r="AX118" s="536" t="s">
        <v>198</v>
      </c>
      <c r="AY118" s="302" t="s">
        <v>385</v>
      </c>
      <c r="AZ118" s="185" t="s">
        <v>386</v>
      </c>
      <c r="BA118" s="183" t="s">
        <v>313</v>
      </c>
      <c r="BB118" s="183" t="s">
        <v>229</v>
      </c>
      <c r="BC118" s="184">
        <v>44562</v>
      </c>
      <c r="BD118" s="184">
        <v>44926</v>
      </c>
      <c r="BE118" s="184" t="s">
        <v>387</v>
      </c>
      <c r="BF118" s="184" t="s">
        <v>388</v>
      </c>
      <c r="BG118" s="513" t="s">
        <v>389</v>
      </c>
      <c r="BH118" s="190" t="s">
        <v>205</v>
      </c>
      <c r="BI118" s="186" t="s">
        <v>257</v>
      </c>
      <c r="BJ118" s="186" t="s">
        <v>207</v>
      </c>
      <c r="BK118" s="352" t="s">
        <v>207</v>
      </c>
      <c r="BL118" s="183" t="s">
        <v>207</v>
      </c>
      <c r="BM118" s="183" t="s">
        <v>207</v>
      </c>
      <c r="BN118" s="183" t="s">
        <v>207</v>
      </c>
      <c r="BO118" s="187" t="s">
        <v>208</v>
      </c>
      <c r="BP118" s="187" t="s">
        <v>322</v>
      </c>
      <c r="BQ118" s="349" t="s">
        <v>322</v>
      </c>
      <c r="BR118" s="416"/>
      <c r="BS118" s="417" t="str">
        <f>IF(AND('MAPA DE RIESGOS'!$AP118="Muy Alta",'MAPA DE RIESGOS'!$AR118="Leve"),CONCATENATE("R",'MAPA DE RIESGOS'!$H118,"C",'MAPA DE RIESGOS'!$AF118),"")</f>
        <v/>
      </c>
      <c r="BT118" s="417"/>
      <c r="BU118" s="418"/>
      <c r="BV118" s="188"/>
      <c r="BW118" s="188"/>
      <c r="BX118" s="188"/>
      <c r="BY118" s="188"/>
      <c r="BZ118" s="188"/>
      <c r="CA118" s="188"/>
      <c r="CB118" s="188"/>
      <c r="CC118" s="188"/>
      <c r="CD118" s="188"/>
      <c r="CE118" s="188"/>
      <c r="CF118" s="188"/>
      <c r="CG118" s="188"/>
      <c r="CH118" s="188"/>
      <c r="CI118" s="188"/>
      <c r="CJ118" s="188"/>
      <c r="CK118" s="188"/>
    </row>
    <row r="119" spans="1:89" ht="28.5" hidden="1" customHeight="1">
      <c r="A119" s="703"/>
      <c r="B119" s="585"/>
      <c r="C119" s="588"/>
      <c r="D119" s="588"/>
      <c r="E119" s="494"/>
      <c r="F119" s="494"/>
      <c r="G119" s="577"/>
      <c r="H119" s="343">
        <v>19</v>
      </c>
      <c r="I119" s="569"/>
      <c r="J119" s="494"/>
      <c r="K119" s="494"/>
      <c r="L119" s="494"/>
      <c r="M119" s="494"/>
      <c r="N119" s="494"/>
      <c r="O119" s="494"/>
      <c r="P119" s="562"/>
      <c r="Q119" s="553"/>
      <c r="R119" s="556"/>
      <c r="S119" s="556"/>
      <c r="T119" s="556"/>
      <c r="U119" s="556"/>
      <c r="V119" s="582"/>
      <c r="W119" s="566"/>
      <c r="X119" s="572"/>
      <c r="Y119" s="550"/>
      <c r="Z119" s="575"/>
      <c r="AA119" s="566"/>
      <c r="AB119" s="559"/>
      <c r="AC119" s="525"/>
      <c r="AD119" s="547"/>
      <c r="AE119" s="534"/>
      <c r="AF119" s="181">
        <v>2</v>
      </c>
      <c r="AG119" s="182"/>
      <c r="AH119" s="207" t="str">
        <f t="shared" si="178"/>
        <v/>
      </c>
      <c r="AI119" s="299"/>
      <c r="AJ119" s="299"/>
      <c r="AK119" s="208" t="str">
        <f t="shared" si="179"/>
        <v/>
      </c>
      <c r="AL119" s="300"/>
      <c r="AM119" s="300"/>
      <c r="AN119" s="301"/>
      <c r="AO119" s="209" t="str">
        <f>IF(ISBLANK(AD118),(IFERROR(IF(AND(AH118="Probabilidad",AH119="Probabilidad"),(AQ118-(+AQ118*AK119)),IF(AH119="Probabilidad",(W118-(+W118*AK119)),IF(AH119="Impacto",AQ118,""))),""))," ")</f>
        <v/>
      </c>
      <c r="AP119" s="154" t="str">
        <f>IF(ISBLANK(AD118),(IFERROR(IF(AO119="","",IF(AO119&lt;=0.2,"Muy Baja",IF(AO119&lt;=0.4,"Baja",IF(AO119&lt;=0.6,"Media",IF(AO119&lt;=0.8,"Alta","Muy Alta"))))),""))," ")</f>
        <v/>
      </c>
      <c r="AQ119" s="210" t="str">
        <f t="shared" si="180"/>
        <v/>
      </c>
      <c r="AR119" s="211" t="str">
        <f t="shared" si="181"/>
        <v/>
      </c>
      <c r="AS119" s="210" t="str">
        <f>IFERROR(IF(AND(AH118="Impacto",AH119="Impacto"),(AS118-(+AS118*AK119)),IF(AH119="Impacto",(AA118-(+AA118*AK119)),IF(AH119="Probabilidad",AS118,""))),"")</f>
        <v/>
      </c>
      <c r="AT119" s="212" t="str">
        <f t="shared" si="182"/>
        <v/>
      </c>
      <c r="AU119" s="528"/>
      <c r="AV119" s="531"/>
      <c r="AW119" s="534"/>
      <c r="AX119" s="537"/>
      <c r="AY119" s="302"/>
      <c r="AZ119" s="185"/>
      <c r="BA119" s="183"/>
      <c r="BB119" s="183"/>
      <c r="BC119" s="184"/>
      <c r="BD119" s="184"/>
      <c r="BE119" s="184"/>
      <c r="BF119" s="185"/>
      <c r="BG119" s="494"/>
      <c r="BH119" s="190"/>
      <c r="BI119" s="186"/>
      <c r="BJ119" s="186"/>
      <c r="BK119" s="352"/>
      <c r="BL119" s="183"/>
      <c r="BM119" s="183"/>
      <c r="BN119" s="183"/>
      <c r="BO119" s="187"/>
      <c r="BP119" s="187"/>
      <c r="BQ119" s="349"/>
      <c r="BR119" s="416"/>
      <c r="BS119" s="417" t="str">
        <f>IF(AND('MAPA DE RIESGOS'!$AP119="Muy Alta",'MAPA DE RIESGOS'!$AR119="Leve"),CONCATENATE("R",'MAPA DE RIESGOS'!$H119,"C",'MAPA DE RIESGOS'!$AF119),"")</f>
        <v/>
      </c>
      <c r="BT119" s="417"/>
      <c r="BU119" s="418"/>
      <c r="BV119" s="188"/>
      <c r="BW119" s="188"/>
      <c r="BX119" s="188"/>
      <c r="BY119" s="188"/>
      <c r="BZ119" s="188"/>
      <c r="CA119" s="188"/>
      <c r="CB119" s="188"/>
      <c r="CC119" s="188"/>
      <c r="CD119" s="188"/>
      <c r="CE119" s="188"/>
      <c r="CF119" s="188"/>
      <c r="CG119" s="188"/>
      <c r="CH119" s="188"/>
      <c r="CI119" s="188"/>
      <c r="CJ119" s="188"/>
      <c r="CK119" s="188"/>
    </row>
    <row r="120" spans="1:89" ht="28.5" hidden="1" customHeight="1">
      <c r="A120" s="703"/>
      <c r="B120" s="585"/>
      <c r="C120" s="588"/>
      <c r="D120" s="588"/>
      <c r="E120" s="494"/>
      <c r="F120" s="494"/>
      <c r="G120" s="577"/>
      <c r="H120" s="343">
        <v>19</v>
      </c>
      <c r="I120" s="569"/>
      <c r="J120" s="494"/>
      <c r="K120" s="494"/>
      <c r="L120" s="494"/>
      <c r="M120" s="494"/>
      <c r="N120" s="494"/>
      <c r="O120" s="494"/>
      <c r="P120" s="562"/>
      <c r="Q120" s="553"/>
      <c r="R120" s="556"/>
      <c r="S120" s="556"/>
      <c r="T120" s="556"/>
      <c r="U120" s="556"/>
      <c r="V120" s="582"/>
      <c r="W120" s="566"/>
      <c r="X120" s="572"/>
      <c r="Y120" s="550"/>
      <c r="Z120" s="575"/>
      <c r="AA120" s="566"/>
      <c r="AB120" s="559"/>
      <c r="AC120" s="525"/>
      <c r="AD120" s="547"/>
      <c r="AE120" s="534"/>
      <c r="AF120" s="181">
        <v>3</v>
      </c>
      <c r="AG120" s="182"/>
      <c r="AH120" s="207" t="str">
        <f t="shared" si="178"/>
        <v/>
      </c>
      <c r="AI120" s="299"/>
      <c r="AJ120" s="299"/>
      <c r="AK120" s="208" t="str">
        <f t="shared" si="179"/>
        <v/>
      </c>
      <c r="AL120" s="300"/>
      <c r="AM120" s="300"/>
      <c r="AN120" s="301"/>
      <c r="AO120" s="209" t="str">
        <f>IF(ISBLANK(AD118),(IFERROR(IF(AND(AH119="Probabilidad",AH120="Probabilidad"),(AQ119-(+AQ119*AK120)),IF(AND(AH119="Impacto",AH120="Probabilidad"),(AQ118-(+AQ118*AK120)),IF(AH120="Impacto",AQ119,""))),""))," ")</f>
        <v/>
      </c>
      <c r="AP120" s="154" t="str">
        <f>IF(ISBLANK(AD118),(IFERROR(IF(AO120="","",IF(AO120&lt;=0.2,"Muy Baja",IF(AO120&lt;=0.4,"Baja",IF(AO120&lt;=0.6,"Media",IF(AO120&lt;=0.8,"Alta","Muy Alta"))))),""))," ")</f>
        <v/>
      </c>
      <c r="AQ120" s="210" t="str">
        <f t="shared" si="180"/>
        <v/>
      </c>
      <c r="AR120" s="211" t="str">
        <f t="shared" si="181"/>
        <v/>
      </c>
      <c r="AS120" s="210" t="str">
        <f>IFERROR(IF(AND(AH119="Impacto",AH120="Impacto"),(AS119-(+AS119*AK120)),IF(AND(AH119="Probabilidad",AH120="Impacto"),(AS118-(+AS118*AK120)),IF(AH120="Probabilidad",AS119,""))),"")</f>
        <v/>
      </c>
      <c r="AT120" s="212" t="str">
        <f t="shared" si="182"/>
        <v/>
      </c>
      <c r="AU120" s="528"/>
      <c r="AV120" s="531"/>
      <c r="AW120" s="534"/>
      <c r="AX120" s="537"/>
      <c r="AY120" s="302"/>
      <c r="AZ120" s="185"/>
      <c r="BA120" s="183"/>
      <c r="BB120" s="183"/>
      <c r="BC120" s="184"/>
      <c r="BD120" s="184"/>
      <c r="BE120" s="184"/>
      <c r="BF120" s="185"/>
      <c r="BG120" s="494"/>
      <c r="BH120" s="190"/>
      <c r="BI120" s="186"/>
      <c r="BJ120" s="186"/>
      <c r="BK120" s="352"/>
      <c r="BL120" s="183"/>
      <c r="BM120" s="183"/>
      <c r="BN120" s="183"/>
      <c r="BO120" s="187"/>
      <c r="BP120" s="187"/>
      <c r="BQ120" s="349"/>
      <c r="BR120" s="416"/>
      <c r="BS120" s="417" t="str">
        <f>IF(AND('MAPA DE RIESGOS'!$AP120="Muy Alta",'MAPA DE RIESGOS'!$AR120="Leve"),CONCATENATE("R",'MAPA DE RIESGOS'!$H120,"C",'MAPA DE RIESGOS'!$AF120),"")</f>
        <v/>
      </c>
      <c r="BT120" s="417"/>
      <c r="BU120" s="418"/>
      <c r="BV120" s="188"/>
      <c r="BW120" s="188"/>
      <c r="BX120" s="188"/>
      <c r="BY120" s="188"/>
      <c r="BZ120" s="188"/>
      <c r="CA120" s="188"/>
      <c r="CB120" s="188"/>
      <c r="CC120" s="188"/>
      <c r="CD120" s="188"/>
      <c r="CE120" s="188"/>
      <c r="CF120" s="188"/>
      <c r="CG120" s="188"/>
      <c r="CH120" s="188"/>
      <c r="CI120" s="188"/>
      <c r="CJ120" s="188"/>
      <c r="CK120" s="188"/>
    </row>
    <row r="121" spans="1:89" ht="28.5" hidden="1" customHeight="1">
      <c r="A121" s="703"/>
      <c r="B121" s="585"/>
      <c r="C121" s="588"/>
      <c r="D121" s="588"/>
      <c r="E121" s="494"/>
      <c r="F121" s="494"/>
      <c r="G121" s="577"/>
      <c r="H121" s="343">
        <v>19</v>
      </c>
      <c r="I121" s="569"/>
      <c r="J121" s="494"/>
      <c r="K121" s="494"/>
      <c r="L121" s="494"/>
      <c r="M121" s="494"/>
      <c r="N121" s="494"/>
      <c r="O121" s="494"/>
      <c r="P121" s="562"/>
      <c r="Q121" s="553"/>
      <c r="R121" s="556"/>
      <c r="S121" s="556"/>
      <c r="T121" s="556"/>
      <c r="U121" s="556"/>
      <c r="V121" s="582"/>
      <c r="W121" s="566"/>
      <c r="X121" s="572"/>
      <c r="Y121" s="550"/>
      <c r="Z121" s="575"/>
      <c r="AA121" s="566"/>
      <c r="AB121" s="559"/>
      <c r="AC121" s="525"/>
      <c r="AD121" s="547"/>
      <c r="AE121" s="534"/>
      <c r="AF121" s="181">
        <v>4</v>
      </c>
      <c r="AG121" s="182"/>
      <c r="AH121" s="207" t="str">
        <f t="shared" si="178"/>
        <v/>
      </c>
      <c r="AI121" s="299"/>
      <c r="AJ121" s="299"/>
      <c r="AK121" s="208" t="str">
        <f t="shared" si="179"/>
        <v/>
      </c>
      <c r="AL121" s="300"/>
      <c r="AM121" s="300"/>
      <c r="AN121" s="301"/>
      <c r="AO121" s="209" t="str">
        <f>IF(ISBLANK(AD118),(IFERROR(IF(AND(AH120="Probabilidad",AH121="Probabilidad"),(AQ120-(+AQ120*AK121)),IF(AND(AH120="Impacto",AH121="Probabilidad"),(AQ119-(+AQ119*AK121)),IF(AH121="Impacto",AQ120,""))),""))," ")</f>
        <v/>
      </c>
      <c r="AP121" s="154" t="str">
        <f>IF(ISBLANK(AD118),(IFERROR(IF(AO121="","",IF(AO121&lt;=0.2,"Muy Baja",IF(AO121&lt;=0.4,"Baja",IF(AO121&lt;=0.6,"Media",IF(AO121&lt;=0.8,"Alta","Muy Alta"))))),""))," ")</f>
        <v/>
      </c>
      <c r="AQ121" s="210" t="str">
        <f t="shared" si="180"/>
        <v/>
      </c>
      <c r="AR121" s="211" t="str">
        <f t="shared" si="181"/>
        <v/>
      </c>
      <c r="AS121" s="210" t="str">
        <f>IFERROR(IF(AND(AH120="Impacto",AH121="Impacto"),(AS120-(+AS120*AK121)),IF(AND(AH120="Probabilidad",AH121="Impacto"),(AS119-(+AS119*AK121)),IF(AH121="Probabilidad",AS120,""))),"")</f>
        <v/>
      </c>
      <c r="AT121" s="212" t="str">
        <f t="shared" si="182"/>
        <v/>
      </c>
      <c r="AU121" s="528"/>
      <c r="AV121" s="531"/>
      <c r="AW121" s="534"/>
      <c r="AX121" s="537"/>
      <c r="AY121" s="302"/>
      <c r="AZ121" s="185"/>
      <c r="BA121" s="183"/>
      <c r="BB121" s="183"/>
      <c r="BC121" s="184"/>
      <c r="BD121" s="184"/>
      <c r="BE121" s="184"/>
      <c r="BF121" s="185"/>
      <c r="BG121" s="494"/>
      <c r="BH121" s="190"/>
      <c r="BI121" s="186"/>
      <c r="BJ121" s="186"/>
      <c r="BK121" s="352"/>
      <c r="BL121" s="183"/>
      <c r="BM121" s="183"/>
      <c r="BN121" s="183"/>
      <c r="BO121" s="187"/>
      <c r="BP121" s="187"/>
      <c r="BQ121" s="349"/>
      <c r="BR121" s="416"/>
      <c r="BS121" s="417" t="str">
        <f>IF(AND('MAPA DE RIESGOS'!$AP121="Muy Alta",'MAPA DE RIESGOS'!$AR121="Leve"),CONCATENATE("R",'MAPA DE RIESGOS'!$H121,"C",'MAPA DE RIESGOS'!$AF121),"")</f>
        <v/>
      </c>
      <c r="BT121" s="417"/>
      <c r="BU121" s="418"/>
      <c r="BV121" s="188"/>
      <c r="BW121" s="188"/>
      <c r="BX121" s="188"/>
      <c r="BY121" s="188"/>
      <c r="BZ121" s="188"/>
      <c r="CA121" s="188"/>
      <c r="CB121" s="188"/>
      <c r="CC121" s="188"/>
      <c r="CD121" s="188"/>
      <c r="CE121" s="188"/>
      <c r="CF121" s="188"/>
      <c r="CG121" s="188"/>
      <c r="CH121" s="188"/>
      <c r="CI121" s="188"/>
      <c r="CJ121" s="188"/>
      <c r="CK121" s="188"/>
    </row>
    <row r="122" spans="1:89" ht="28.5" hidden="1" customHeight="1">
      <c r="A122" s="703"/>
      <c r="B122" s="585"/>
      <c r="C122" s="588"/>
      <c r="D122" s="588"/>
      <c r="E122" s="494"/>
      <c r="F122" s="494"/>
      <c r="G122" s="577"/>
      <c r="H122" s="343">
        <v>19</v>
      </c>
      <c r="I122" s="569"/>
      <c r="J122" s="494"/>
      <c r="K122" s="494"/>
      <c r="L122" s="494"/>
      <c r="M122" s="494"/>
      <c r="N122" s="494"/>
      <c r="O122" s="494"/>
      <c r="P122" s="562"/>
      <c r="Q122" s="553"/>
      <c r="R122" s="556"/>
      <c r="S122" s="556"/>
      <c r="T122" s="556"/>
      <c r="U122" s="556"/>
      <c r="V122" s="582"/>
      <c r="W122" s="566"/>
      <c r="X122" s="572"/>
      <c r="Y122" s="550"/>
      <c r="Z122" s="575"/>
      <c r="AA122" s="566"/>
      <c r="AB122" s="559"/>
      <c r="AC122" s="525"/>
      <c r="AD122" s="547"/>
      <c r="AE122" s="534"/>
      <c r="AF122" s="181">
        <v>5</v>
      </c>
      <c r="AG122" s="182"/>
      <c r="AH122" s="207" t="str">
        <f t="shared" si="178"/>
        <v/>
      </c>
      <c r="AI122" s="299"/>
      <c r="AJ122" s="299"/>
      <c r="AK122" s="208" t="str">
        <f t="shared" si="179"/>
        <v/>
      </c>
      <c r="AL122" s="300"/>
      <c r="AM122" s="300"/>
      <c r="AN122" s="301"/>
      <c r="AO122" s="209" t="str">
        <f>IF(ISBLANK(AD118),(IFERROR(IF(AND(AH121="Probabilidad",AH122="Probabilidad"),(AQ121-(+AQ121*AK122)),IF(AND(AH121="Impacto",AH122="Probabilidad"),(AQ120-(+AQ120*AK122)),IF(AH122="Impacto",AQ121,""))),""))," ")</f>
        <v/>
      </c>
      <c r="AP122" s="154" t="str">
        <f>IF(ISBLANK(AD118),(IFERROR(IF(AO122="","",IF(AO122&lt;=0.2,"Muy Baja",IF(AO122&lt;=0.4,"Baja",IF(AO122&lt;=0.6,"Media",IF(AO122&lt;=0.8,"Alta","Muy Alta"))))),""))," ")</f>
        <v/>
      </c>
      <c r="AQ122" s="210" t="str">
        <f t="shared" si="180"/>
        <v/>
      </c>
      <c r="AR122" s="211" t="str">
        <f t="shared" si="181"/>
        <v/>
      </c>
      <c r="AS122" s="210" t="str">
        <f>IFERROR(IF(AND(AH121="Impacto",AH122="Impacto"),(AS121-(+AS121*AK122)),IF(AND(AH121="Probabilidad",AH122="Impacto"),(AS120-(+AS120*AK122)),IF(AH122="Probabilidad",AS121,""))),"")</f>
        <v/>
      </c>
      <c r="AT122" s="212" t="str">
        <f t="shared" si="182"/>
        <v/>
      </c>
      <c r="AU122" s="528"/>
      <c r="AV122" s="531"/>
      <c r="AW122" s="534"/>
      <c r="AX122" s="537"/>
      <c r="AY122" s="302"/>
      <c r="AZ122" s="185"/>
      <c r="BA122" s="183"/>
      <c r="BB122" s="183"/>
      <c r="BC122" s="184"/>
      <c r="BD122" s="184"/>
      <c r="BE122" s="184"/>
      <c r="BF122" s="185"/>
      <c r="BG122" s="494"/>
      <c r="BH122" s="190"/>
      <c r="BI122" s="186"/>
      <c r="BJ122" s="186"/>
      <c r="BK122" s="352"/>
      <c r="BL122" s="183"/>
      <c r="BM122" s="183"/>
      <c r="BN122" s="183"/>
      <c r="BO122" s="187"/>
      <c r="BP122" s="187"/>
      <c r="BQ122" s="349"/>
      <c r="BR122" s="416"/>
      <c r="BS122" s="417" t="str">
        <f>IF(AND('MAPA DE RIESGOS'!$AP122="Muy Alta",'MAPA DE RIESGOS'!$AR122="Leve"),CONCATENATE("R",'MAPA DE RIESGOS'!$H122,"C",'MAPA DE RIESGOS'!$AF122),"")</f>
        <v/>
      </c>
      <c r="BT122" s="417"/>
      <c r="BU122" s="418"/>
      <c r="BV122" s="188"/>
      <c r="BW122" s="188"/>
      <c r="BX122" s="188"/>
      <c r="BY122" s="188"/>
      <c r="BZ122" s="188"/>
      <c r="CA122" s="188"/>
      <c r="CB122" s="188"/>
      <c r="CC122" s="188"/>
      <c r="CD122" s="188"/>
      <c r="CE122" s="188"/>
      <c r="CF122" s="188"/>
      <c r="CG122" s="188"/>
      <c r="CH122" s="188"/>
      <c r="CI122" s="188"/>
      <c r="CJ122" s="188"/>
      <c r="CK122" s="188"/>
    </row>
    <row r="123" spans="1:89" ht="28.5" hidden="1" customHeight="1">
      <c r="A123" s="703"/>
      <c r="B123" s="585"/>
      <c r="C123" s="588"/>
      <c r="D123" s="588"/>
      <c r="E123" s="494"/>
      <c r="F123" s="494"/>
      <c r="G123" s="577"/>
      <c r="H123" s="343">
        <v>19</v>
      </c>
      <c r="I123" s="570"/>
      <c r="J123" s="495"/>
      <c r="K123" s="495"/>
      <c r="L123" s="495"/>
      <c r="M123" s="495"/>
      <c r="N123" s="495"/>
      <c r="O123" s="495"/>
      <c r="P123" s="563"/>
      <c r="Q123" s="554"/>
      <c r="R123" s="557"/>
      <c r="S123" s="557"/>
      <c r="T123" s="557"/>
      <c r="U123" s="557"/>
      <c r="V123" s="583"/>
      <c r="W123" s="567"/>
      <c r="X123" s="573"/>
      <c r="Y123" s="551"/>
      <c r="Z123" s="576"/>
      <c r="AA123" s="567"/>
      <c r="AB123" s="560"/>
      <c r="AC123" s="526"/>
      <c r="AD123" s="548"/>
      <c r="AE123" s="535"/>
      <c r="AF123" s="181">
        <v>6</v>
      </c>
      <c r="AG123" s="182"/>
      <c r="AH123" s="207" t="str">
        <f t="shared" si="178"/>
        <v/>
      </c>
      <c r="AI123" s="299"/>
      <c r="AJ123" s="299"/>
      <c r="AK123" s="208" t="str">
        <f t="shared" si="179"/>
        <v/>
      </c>
      <c r="AL123" s="300"/>
      <c r="AM123" s="300"/>
      <c r="AN123" s="301"/>
      <c r="AO123" s="209" t="str">
        <f>IF(ISBLANK(AD118),(IFERROR(IF(AND(AH121="Probabilidad",AH123="Probabilidad"),(AQ121-(+AQ121*AK123)),IF(AND(AH121="Impacto",AH123="Probabilidad"),(AQ120-(+AQ120*AK123)),IF(AH123="Impacto",AQ121,""))),""))," ")</f>
        <v/>
      </c>
      <c r="AP123" s="154" t="str">
        <f>IF(ISBLANK(AD118),(IFERROR(IF(AO123="","",IF(AO123&lt;=0.2,"Muy Baja",IF(AO123&lt;=0.4,"Baja",IF(AO123&lt;=0.6,"Media",IF(AO123&lt;=0.8,"Alta","Muy Alta"))))),"")), " ")</f>
        <v/>
      </c>
      <c r="AQ123" s="210" t="str">
        <f t="shared" si="180"/>
        <v/>
      </c>
      <c r="AR123" s="211" t="str">
        <f t="shared" si="181"/>
        <v/>
      </c>
      <c r="AS123" s="210" t="str">
        <f>IFERROR(IF(AND(AH122="Impacto",AH123="Impacto"),(AS121-(+AS122*AK123)),IF(AND(AH121="Probabilidad",AH123="Impacto"),(AS120-(+AS120*AK123)),IF(AH123="Probabilidad",AS121,""))),"")</f>
        <v/>
      </c>
      <c r="AT123" s="212" t="str">
        <f t="shared" si="182"/>
        <v/>
      </c>
      <c r="AU123" s="529"/>
      <c r="AV123" s="532"/>
      <c r="AW123" s="535"/>
      <c r="AX123" s="538"/>
      <c r="AY123" s="302"/>
      <c r="AZ123" s="185"/>
      <c r="BA123" s="183"/>
      <c r="BB123" s="183"/>
      <c r="BC123" s="184"/>
      <c r="BD123" s="184"/>
      <c r="BE123" s="184"/>
      <c r="BF123" s="185"/>
      <c r="BG123" s="495"/>
      <c r="BH123" s="190"/>
      <c r="BI123" s="186"/>
      <c r="BJ123" s="186"/>
      <c r="BK123" s="352"/>
      <c r="BL123" s="183"/>
      <c r="BM123" s="183"/>
      <c r="BN123" s="183"/>
      <c r="BO123" s="187"/>
      <c r="BP123" s="187"/>
      <c r="BQ123" s="349"/>
      <c r="BR123" s="416"/>
      <c r="BS123" s="417" t="str">
        <f>IF(AND('MAPA DE RIESGOS'!$AP123="Muy Alta",'MAPA DE RIESGOS'!$AR123="Leve"),CONCATENATE("R",'MAPA DE RIESGOS'!$H123,"C",'MAPA DE RIESGOS'!$AF123),"")</f>
        <v/>
      </c>
      <c r="BT123" s="417"/>
      <c r="BU123" s="418"/>
      <c r="BV123" s="188"/>
      <c r="BW123" s="188"/>
      <c r="BX123" s="188"/>
      <c r="BY123" s="188"/>
      <c r="BZ123" s="188"/>
      <c r="CA123" s="188"/>
      <c r="CB123" s="188"/>
      <c r="CC123" s="188"/>
      <c r="CD123" s="188"/>
      <c r="CE123" s="188"/>
      <c r="CF123" s="188"/>
      <c r="CG123" s="188"/>
      <c r="CH123" s="188"/>
      <c r="CI123" s="188"/>
      <c r="CJ123" s="188"/>
      <c r="CK123" s="188"/>
    </row>
    <row r="124" spans="1:89" ht="171" customHeight="1">
      <c r="A124" s="703"/>
      <c r="B124" s="585"/>
      <c r="C124" s="588"/>
      <c r="D124" s="588" t="str">
        <f>IFERROR((VLOOKUP($B124,'Listados Datos'!$D$3:$F$18,3,FALSE))," ")</f>
        <v xml:space="preserve"> </v>
      </c>
      <c r="E124" s="494"/>
      <c r="F124" s="494"/>
      <c r="G124" s="577">
        <v>20</v>
      </c>
      <c r="H124" s="343">
        <v>20</v>
      </c>
      <c r="I124" s="568" t="s">
        <v>390</v>
      </c>
      <c r="J124" s="513" t="s">
        <v>210</v>
      </c>
      <c r="K124" s="513" t="s">
        <v>391</v>
      </c>
      <c r="L124" s="513" t="s">
        <v>392</v>
      </c>
      <c r="M124" s="513" t="str">
        <f t="shared" ref="M124:M129" si="184">+I124</f>
        <v>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v>
      </c>
      <c r="N124" s="513" t="s">
        <v>238</v>
      </c>
      <c r="O124" s="513" t="s">
        <v>190</v>
      </c>
      <c r="P124" s="561">
        <v>228</v>
      </c>
      <c r="Q124" s="552"/>
      <c r="R124" s="555"/>
      <c r="S124" s="555"/>
      <c r="T124" s="555"/>
      <c r="U124" s="555"/>
      <c r="V124" s="581" t="str">
        <f t="shared" ref="V124" si="185">IF(ISBLANK(AC124),(IF(P124&lt;=0,"",IF(P124&lt;=2,"Muy Baja",IF(P124&lt;=24,"Baja",IF(P124&lt;=500,"Media",IF(P124&lt;=5000,"Alta","Muy Alta"))))))," ")</f>
        <v xml:space="preserve"> </v>
      </c>
      <c r="W124" s="565" t="str">
        <f t="shared" ref="W124" si="186">IF(ISBLANK(AC124),(IF(V124="","",IF(V124="Muy Baja",20%,IF(V124="Baja",40%,IF(V124="Media",60%,IF(V124="Alta",80%,IF(V124="Muy Alta",100%,0)))))))," ")</f>
        <v xml:space="preserve"> </v>
      </c>
      <c r="X124" s="571"/>
      <c r="Y124" s="549" t="str">
        <f>IF(X124&gt;0,IF(NOT(ISERROR(MATCH(X124,'Listados Datos'!$N$3:$N$4,0))),'Listados Datos'!$N$6&amp;"Por favor no seleccionar este criterios de impacto (Afectación Económica o presupuestal y/o Pérdida Reputacional)",'Listados Datos'!$N$7),"")</f>
        <v/>
      </c>
      <c r="Z124" s="574" t="str">
        <f>IF(OR(X124='Listados Datos'!$R$3,X124='Listados Datos'!$S$3),"Leve",IF(OR(X124='Listados Datos'!$R$4,X124='Listados Datos'!$S$4),"Menor",IF(OR(X124='Listados Datos'!$R$5,X124='Listados Datos'!$S$5),"Moderado",IF(OR(X124='Listados Datos'!$R$6,X124='Listados Datos'!$S$6),"Mayor",IF(OR(X124='Listados Datos'!$R$7,X124='Listados Datos'!$S$7),"Catastrófico","")))))</f>
        <v/>
      </c>
      <c r="AA124" s="565" t="str">
        <f>IF(Z124="","",IF(Z124="Leve",20%,IF(Z124="Menor",40%,IF(Z124="Moderado",60%,IF(Z124="Mayor",80%,IF(Z124="Catastrófico",100%,0))))))</f>
        <v/>
      </c>
      <c r="AB124" s="558" t="str">
        <f>IF(OR(AND(V124="Muy Baja",Z124="Leve"),AND(V124="Muy Baja",Z124="Menor"),AND(V124="Baja",Z124="Leve")),"Bajo",IF(OR(AND(V124="Muy baja",Z124="Moderado"),AND(V124="Baja",Z124="Menor"),AND(V124="Baja",Z124="Moderado"),AND(V124="Media",Z124="Leve"),AND(V124="Media",Z124="Menor"),AND(V124="Media",Z124="Moderado"),AND(V124="Alta",Z124="Leve"),AND(V124="Alta",Z124="Menor")),"Moderado",IF(OR(AND(V124="Muy Baja",Z124="Mayor"),AND(V124="Baja",Z124="Mayor"),AND(V124="Media",Z124="Mayor"),AND(V124="Alta",Z124="Moderado"),AND(V124="Alta",Z124="Mayor"),AND(V124="Muy Alta",Z124="Leve"),AND(V124="Muy Alta",Z124="Menor"),AND(V124="Muy Alta",Z124="Moderado"),AND(V124="Muy Alta",Z124="Mayor")),"Alto",IF(OR(AND(V124="Muy Baja",Z124="Catastrófico"),AND(V124="Baja",Z124="Catastrófico"),AND(V124="Media",Z124="Catastrófico"),AND(V124="Alta",Z124="Catastrófico"),AND(V124="Muy Alta",Z124="Catastrófico")),"Extremo",""))))</f>
        <v/>
      </c>
      <c r="AC124" s="524" t="s">
        <v>240</v>
      </c>
      <c r="AD124" s="546" t="s">
        <v>343</v>
      </c>
      <c r="AE124" s="533" t="str">
        <f t="shared" ref="AE124" si="187">IF(AND(AC124="Rara Vez",AD124="Insignificante"),("BAJA"),IF(AND(AC124="Rara Vez",AD124="Menor"),("BAJA"),IF(AND(AC124="Rara Vez",AD124="Moderado"),("MODERADA"),IF(AND(AC124="Rara Vez",AD124="Mayor"),("ALTA"),IF(AND(AC124="Improbable",AD124="Insignificante"),("BAJA"),IF(AND(AC124="Improbable",AD124="Menor"),("BAJA"),IF(AND(AC124="Improbable",AD124="Moderado"),("MODERADA"),IF(AND(AC124="Improbable",AD124="Mayor"),("ALTA"),IF(AND(AC124="Posible",AD124="Insignificante"),("BAJA"),IF(AND(AC124="Posible",AD124="Menor"),("MODERADA"),IF(AND(AC124="Posible",AD124="Moderado"),("ALTA"),IF(AND(AC124="Posible",AD124="Mayor"),("EXTREMA"),IF(AND(AC124="Probable",AD124="Insignificante"),("MODERADA"),IF(AND(AC124="Probable",AD124="Menor"),("ALTA"),IF(AND(AC124="Probable",AD124="Moderado"),("ALTA"),IF(AND(AC124="Probable",AD124="Mayor"),("EXTREMA"),IF(AND(AC124="Casi Seguro",AD124="Insignificante"),("ALTA"),IF(AND(AC124="Casi Seguro",AD124="Menor"),("ALTA"),IF(AND(AC124="Casi Seguro",AD124="Moderado"),("EXTREMA"),IF(AND(AC124="Casi Seguro",AD124="Mayor"),("EXTREMA"),IF(AD124="Catastrófico","EXTREMA","VALORAR")))))))))))))))))))))</f>
        <v>ALTA</v>
      </c>
      <c r="AF124" s="181">
        <v>1</v>
      </c>
      <c r="AG124" s="182" t="s">
        <v>393</v>
      </c>
      <c r="AH124" s="207" t="str">
        <f t="shared" ref="AH124:AH189" si="188">IF(OR(AI124="Preventivo",AI124="Detectivo"),"Probabilidad",IF(AI124="Correctivo","Impacto",""))</f>
        <v>Probabilidad</v>
      </c>
      <c r="AI124" s="299" t="s">
        <v>193</v>
      </c>
      <c r="AJ124" s="299" t="s">
        <v>194</v>
      </c>
      <c r="AK124" s="208" t="str">
        <f t="shared" ref="AK124:AK189" si="189">IF(AND(AI124="Preventivo",AJ124="Automático"),"50%",IF(AND(AI124="Preventivo",AJ124="Manual"),"40%",IF(AND(AI124="Detectivo",AJ124="Automático"),"40%",IF(AND(AI124="Detectivo",AJ124="Manual"),"30%",IF(AND(AI124="Correctivo",AJ124="Automático"),"35%",IF(AND(AI124="Correctivo",AJ124="Manual"),"25%",""))))))</f>
        <v>40%</v>
      </c>
      <c r="AL124" s="300" t="s">
        <v>195</v>
      </c>
      <c r="AM124" s="300" t="s">
        <v>196</v>
      </c>
      <c r="AN124" s="301" t="s">
        <v>197</v>
      </c>
      <c r="AO124" s="209" t="str">
        <f>IF(ISBLANK(AD124),(IFERROR(IF(AH124="Probabilidad",(W124-(+W124*AK124)),IF(AH124="Impacto",W124,"")),""))," ")</f>
        <v xml:space="preserve"> </v>
      </c>
      <c r="AP124" s="154" t="str">
        <f>IF(ISBLANK(AD124), (IFERROR(IF(AO124="","",IF(AO124&lt;=0.2,"Muy Baja",IF(AO124&lt;=0.4,"Baja",IF(AO124&lt;=0.6,"Media",IF(AO124&lt;=0.8,"Alta","Muy Alta"))))),""))," ")</f>
        <v xml:space="preserve"> </v>
      </c>
      <c r="AQ124" s="210" t="str">
        <f t="shared" ref="AQ124:AQ189" si="190">+AO124</f>
        <v xml:space="preserve"> </v>
      </c>
      <c r="AR124" s="211" t="str">
        <f t="shared" ref="AR124:AR189" si="191">IFERROR(IF(AS124="","",IF(AS124&lt;=0.2,"Leve",IF(AS124&lt;=0.4,"Menor",IF(AS124&lt;=0.6,"Moderado",IF(AS124&lt;=0.8,"Mayor","Catastrófico"))))),"")</f>
        <v/>
      </c>
      <c r="AS124" s="210" t="str">
        <f>IFERROR(IF(AH124="Impacto",(AA124-(+AA124*AK124)),IF(AH124="Probabilidad",AA124,"")),"")</f>
        <v/>
      </c>
      <c r="AT124" s="212" t="str">
        <f t="shared" ref="AT124:AT189" si="192">IFERROR(IF(OR(AND(AP124="Muy Baja",AR124="Leve"),AND(AP124="Muy Baja",AR124="Menor"),AND(AP124="Baja",AR124="Leve")),"Bajo",IF(OR(AND(AP124="Muy baja",AR124="Moderado"),AND(AP124="Baja",AR124="Menor"),AND(AP124="Baja",AR124="Moderado"),AND(AP124="Media",AR124="Leve"),AND(AP124="Media",AR124="Menor"),AND(AP124="Media",AR124="Moderado"),AND(AP124="Alta",AR124="Leve"),AND(AP124="Alta",AR124="Menor")),"Moderado",IF(OR(AND(AP124="Muy Baja",AR124="Mayor"),AND(AP124="Baja",AR124="Mayor"),AND(AP124="Media",AR124="Mayor"),AND(AP124="Alta",AR124="Moderado"),AND(AP124="Alta",AR124="Mayor"),AND(AP124="Muy Alta",AR124="Leve"),AND(AP124="Muy Alta",AR124="Menor"),AND(AP124="Muy Alta",AR124="Moderado"),AND(AP124="Muy Alta",AR124="Mayor")),"Alto",IF(OR(AND(AP124="Muy Baja",AR124="Catastrófico"),AND(AP124="Baja",AR124="Catastrófico"),AND(AP124="Media",AR124="Catastrófico"),AND(AP124="Alta",AR124="Catastrófico"),AND(AP124="Muy Alta",AR124="Catastrófico")),"Extremo","")))),"")</f>
        <v/>
      </c>
      <c r="AU124" s="527" t="s">
        <v>240</v>
      </c>
      <c r="AV124" s="530" t="str">
        <f>IF(ISBLANK(AD124), " ", AD124)</f>
        <v>Mayor</v>
      </c>
      <c r="AW124" s="533" t="str">
        <f t="shared" ref="AW124" si="193">IF(AND(AU124="Rara Vez",AV124="Insignificante"),("BAJA"),IF(AND(AU124="Rara Vez",AV124="Menor"),("BAJA"),IF(AND(AU124="Rara Vez",AV124="Moderado"),("MODERADA"),IF(AND(AU124="Rara Vez",AV124="Mayor"),("ALTA"),IF(AND(AU124="Improbable",AV124="Insignificante"),("BAJA"),IF(AND(AU124="Improbable",AV124="Menor"),("BAJA"),IF(AND(AU124="Improbable",AV124="Moderado"),("MODERADA"),IF(AND(AU124="Improbable",AV124="Mayor"),("ALTA"),IF(AND(AU124="Posible",AV124="Insignificante"),("BAJA"),IF(AND(AU124="Posible",AV124="Menor"),("MODERADA"),IF(AND(AU124="Posible",AV124="Moderado"),("ALTA"),IF(AND(AU124="Posible",AV124="Mayor"),("EXTREMA"),IF(AND(AU124="Probable",AV124="Insignificante"),("MODERADA"),IF(AND(AU124="Probable",AV124="Menor"),("ALTA"),IF(AND(AU124="Probable",AV124="Moderado"),("ALTA"),IF(AND(AU124="Probable",AV124="Mayor"),("EXTREMA"),IF(AND(AU124="Casi Seguro",AV124="Insignificante"),("ALTA"),IF(AND(AU124="Casi Seguro",AV124="Menor"),("ALTA"),IF(AND(AU124="Casi Seguro",AV124="Moderado"),("EXTREMA"),IF(AND(AU124="Casi Seguro",AV124="Mayor"),("EXTREMA"),IF(AV124="Catastrófico","EXTREMA","VALORAR")))))))))))))))))))))</f>
        <v>ALTA</v>
      </c>
      <c r="AX124" s="536" t="s">
        <v>198</v>
      </c>
      <c r="AY124" s="302" t="s">
        <v>394</v>
      </c>
      <c r="AZ124" s="185" t="s">
        <v>395</v>
      </c>
      <c r="BA124" s="183" t="s">
        <v>313</v>
      </c>
      <c r="BB124" s="183" t="s">
        <v>229</v>
      </c>
      <c r="BC124" s="184">
        <v>44562</v>
      </c>
      <c r="BD124" s="184">
        <v>44926</v>
      </c>
      <c r="BE124" s="184" t="s">
        <v>387</v>
      </c>
      <c r="BF124" s="184" t="s">
        <v>388</v>
      </c>
      <c r="BG124" s="513" t="s">
        <v>396</v>
      </c>
      <c r="BH124" s="190" t="s">
        <v>205</v>
      </c>
      <c r="BI124" s="426" t="s">
        <v>1960</v>
      </c>
      <c r="BJ124" s="186" t="s">
        <v>207</v>
      </c>
      <c r="BK124" s="352" t="s">
        <v>207</v>
      </c>
      <c r="BL124" s="428" t="s">
        <v>935</v>
      </c>
      <c r="BM124" s="428" t="s">
        <v>1948</v>
      </c>
      <c r="BN124" s="183" t="s">
        <v>207</v>
      </c>
      <c r="BO124" s="187" t="s">
        <v>208</v>
      </c>
      <c r="BP124" s="187" t="s">
        <v>322</v>
      </c>
      <c r="BQ124" s="349" t="s">
        <v>322</v>
      </c>
      <c r="BR124" s="422" t="s">
        <v>1965</v>
      </c>
      <c r="BS124" s="433" t="s">
        <v>935</v>
      </c>
      <c r="BT124" s="421" t="s">
        <v>207</v>
      </c>
      <c r="BU124" s="419" t="s">
        <v>1948</v>
      </c>
      <c r="BV124" s="188"/>
      <c r="BW124" s="188"/>
      <c r="BX124" s="188"/>
      <c r="BY124" s="188"/>
      <c r="BZ124" s="188"/>
      <c r="CA124" s="188"/>
      <c r="CB124" s="188"/>
      <c r="CC124" s="188"/>
      <c r="CD124" s="188"/>
      <c r="CE124" s="188"/>
      <c r="CF124" s="188"/>
      <c r="CG124" s="188"/>
      <c r="CH124" s="188"/>
      <c r="CI124" s="188"/>
      <c r="CJ124" s="188"/>
      <c r="CK124" s="188"/>
    </row>
    <row r="125" spans="1:89" ht="108.75" hidden="1" customHeight="1">
      <c r="A125" s="703"/>
      <c r="B125" s="585"/>
      <c r="C125" s="588"/>
      <c r="D125" s="588"/>
      <c r="E125" s="494"/>
      <c r="F125" s="494"/>
      <c r="G125" s="577"/>
      <c r="H125" s="343">
        <v>20</v>
      </c>
      <c r="I125" s="569"/>
      <c r="J125" s="494"/>
      <c r="K125" s="494"/>
      <c r="L125" s="494"/>
      <c r="M125" s="494">
        <f t="shared" si="184"/>
        <v>0</v>
      </c>
      <c r="N125" s="494"/>
      <c r="O125" s="494"/>
      <c r="P125" s="562"/>
      <c r="Q125" s="553"/>
      <c r="R125" s="556"/>
      <c r="S125" s="556"/>
      <c r="T125" s="556"/>
      <c r="U125" s="556"/>
      <c r="V125" s="582"/>
      <c r="W125" s="566"/>
      <c r="X125" s="572"/>
      <c r="Y125" s="550"/>
      <c r="Z125" s="575"/>
      <c r="AA125" s="566"/>
      <c r="AB125" s="559"/>
      <c r="AC125" s="525"/>
      <c r="AD125" s="547"/>
      <c r="AE125" s="534"/>
      <c r="AF125" s="181">
        <v>2</v>
      </c>
      <c r="AG125" s="182" t="s">
        <v>397</v>
      </c>
      <c r="AH125" s="207" t="str">
        <f t="shared" si="188"/>
        <v>Probabilidad</v>
      </c>
      <c r="AI125" s="299" t="s">
        <v>193</v>
      </c>
      <c r="AJ125" s="299" t="s">
        <v>194</v>
      </c>
      <c r="AK125" s="208" t="str">
        <f t="shared" si="189"/>
        <v>40%</v>
      </c>
      <c r="AL125" s="300" t="s">
        <v>195</v>
      </c>
      <c r="AM125" s="300" t="s">
        <v>196</v>
      </c>
      <c r="AN125" s="301" t="s">
        <v>197</v>
      </c>
      <c r="AO125" s="209" t="str">
        <f>IF(ISBLANK(AD124),(IFERROR(IF(AND(AH124="Probabilidad",AH125="Probabilidad"),(AQ124-(+AQ124*AK125)),IF(AH125="Probabilidad",(W124-(+W124*AK125)),IF(AH125="Impacto",AQ124,""))),""))," ")</f>
        <v xml:space="preserve"> </v>
      </c>
      <c r="AP125" s="154" t="str">
        <f>IF(ISBLANK(AD124),(IFERROR(IF(AO125="","",IF(AO125&lt;=0.2,"Muy Baja",IF(AO125&lt;=0.4,"Baja",IF(AO125&lt;=0.6,"Media",IF(AO125&lt;=0.8,"Alta","Muy Alta"))))),""))," ")</f>
        <v xml:space="preserve"> </v>
      </c>
      <c r="AQ125" s="210" t="str">
        <f t="shared" si="190"/>
        <v xml:space="preserve"> </v>
      </c>
      <c r="AR125" s="211" t="str">
        <f t="shared" si="191"/>
        <v/>
      </c>
      <c r="AS125" s="210" t="str">
        <f>IFERROR(IF(AND(AH124="Impacto",AH125="Impacto"),(AS124-(+AS124*AK125)),IF(AH125="Impacto",(AA124-(+AA124*AK125)),IF(AH125="Probabilidad",AS124,""))),"")</f>
        <v/>
      </c>
      <c r="AT125" s="212" t="str">
        <f t="shared" si="192"/>
        <v/>
      </c>
      <c r="AU125" s="528"/>
      <c r="AV125" s="531"/>
      <c r="AW125" s="534"/>
      <c r="AX125" s="537"/>
      <c r="AY125" s="302" t="s">
        <v>398</v>
      </c>
      <c r="AZ125" s="185" t="s">
        <v>399</v>
      </c>
      <c r="BA125" s="183" t="s">
        <v>313</v>
      </c>
      <c r="BB125" s="183" t="s">
        <v>229</v>
      </c>
      <c r="BC125" s="184">
        <v>44562</v>
      </c>
      <c r="BD125" s="184">
        <v>44926</v>
      </c>
      <c r="BE125" s="185" t="s">
        <v>399</v>
      </c>
      <c r="BF125" s="185" t="s">
        <v>400</v>
      </c>
      <c r="BG125" s="494"/>
      <c r="BH125" s="190" t="s">
        <v>205</v>
      </c>
      <c r="BI125" s="186" t="s">
        <v>257</v>
      </c>
      <c r="BJ125" s="186" t="s">
        <v>207</v>
      </c>
      <c r="BK125" s="352" t="s">
        <v>207</v>
      </c>
      <c r="BL125" s="186" t="s">
        <v>207</v>
      </c>
      <c r="BM125" s="186" t="s">
        <v>207</v>
      </c>
      <c r="BN125" s="186" t="s">
        <v>207</v>
      </c>
      <c r="BO125" s="187" t="s">
        <v>208</v>
      </c>
      <c r="BP125" s="187" t="s">
        <v>322</v>
      </c>
      <c r="BQ125" s="349" t="s">
        <v>322</v>
      </c>
      <c r="BR125" s="416"/>
      <c r="BS125" s="417" t="str">
        <f>IF(AND('MAPA DE RIESGOS'!$AP125="Muy Alta",'MAPA DE RIESGOS'!$AR125="Leve"),CONCATENATE("R",'MAPA DE RIESGOS'!$H125,"C",'MAPA DE RIESGOS'!$AF125),"")</f>
        <v/>
      </c>
      <c r="BT125" s="417"/>
      <c r="BU125" s="418"/>
      <c r="BV125" s="188"/>
      <c r="BW125" s="188"/>
      <c r="BX125" s="188"/>
      <c r="BY125" s="188"/>
      <c r="BZ125" s="188"/>
      <c r="CA125" s="188"/>
      <c r="CB125" s="188"/>
      <c r="CC125" s="188"/>
      <c r="CD125" s="188"/>
      <c r="CE125" s="188"/>
      <c r="CF125" s="188"/>
      <c r="CG125" s="188"/>
      <c r="CH125" s="188"/>
      <c r="CI125" s="188"/>
      <c r="CJ125" s="188"/>
      <c r="CK125" s="188"/>
    </row>
    <row r="126" spans="1:89" ht="28.5" hidden="1" customHeight="1">
      <c r="A126" s="703"/>
      <c r="B126" s="585"/>
      <c r="C126" s="588"/>
      <c r="D126" s="588"/>
      <c r="E126" s="494"/>
      <c r="F126" s="494"/>
      <c r="G126" s="577"/>
      <c r="H126" s="343">
        <v>20</v>
      </c>
      <c r="I126" s="569"/>
      <c r="J126" s="494"/>
      <c r="K126" s="494"/>
      <c r="L126" s="494"/>
      <c r="M126" s="494">
        <f t="shared" si="184"/>
        <v>0</v>
      </c>
      <c r="N126" s="494"/>
      <c r="O126" s="494"/>
      <c r="P126" s="562"/>
      <c r="Q126" s="553"/>
      <c r="R126" s="556"/>
      <c r="S126" s="556"/>
      <c r="T126" s="556"/>
      <c r="U126" s="556"/>
      <c r="V126" s="582"/>
      <c r="W126" s="566"/>
      <c r="X126" s="572"/>
      <c r="Y126" s="550"/>
      <c r="Z126" s="575"/>
      <c r="AA126" s="566"/>
      <c r="AB126" s="559"/>
      <c r="AC126" s="525"/>
      <c r="AD126" s="547"/>
      <c r="AE126" s="534"/>
      <c r="AF126" s="181">
        <v>3</v>
      </c>
      <c r="AG126" s="182"/>
      <c r="AH126" s="207" t="str">
        <f t="shared" si="188"/>
        <v/>
      </c>
      <c r="AI126" s="299"/>
      <c r="AJ126" s="299"/>
      <c r="AK126" s="208" t="str">
        <f t="shared" si="189"/>
        <v/>
      </c>
      <c r="AL126" s="300"/>
      <c r="AM126" s="300"/>
      <c r="AN126" s="301"/>
      <c r="AO126" s="209" t="str">
        <f>IF(ISBLANK(AD124),(IFERROR(IF(AND(AH125="Probabilidad",AH126="Probabilidad"),(AQ125-(+AQ125*AK126)),IF(AND(AH125="Impacto",AH126="Probabilidad"),(AQ124-(+AQ124*AK126)),IF(AH126="Impacto",AQ125,""))),""))," ")</f>
        <v xml:space="preserve"> </v>
      </c>
      <c r="AP126" s="154" t="str">
        <f>IF(ISBLANK(AD124),(IFERROR(IF(AO126="","",IF(AO126&lt;=0.2,"Muy Baja",IF(AO126&lt;=0.4,"Baja",IF(AO126&lt;=0.6,"Media",IF(AO126&lt;=0.8,"Alta","Muy Alta"))))),""))," ")</f>
        <v xml:space="preserve"> </v>
      </c>
      <c r="AQ126" s="210" t="str">
        <f t="shared" si="190"/>
        <v xml:space="preserve"> </v>
      </c>
      <c r="AR126" s="211" t="str">
        <f t="shared" si="191"/>
        <v/>
      </c>
      <c r="AS126" s="210" t="str">
        <f>IFERROR(IF(AND(AH125="Impacto",AH126="Impacto"),(AS125-(+AS125*AK126)),IF(AND(AH125="Probabilidad",AH126="Impacto"),(AS124-(+AS124*AK126)),IF(AH126="Probabilidad",AS125,""))),"")</f>
        <v/>
      </c>
      <c r="AT126" s="212" t="str">
        <f t="shared" si="192"/>
        <v/>
      </c>
      <c r="AU126" s="528"/>
      <c r="AV126" s="531"/>
      <c r="AW126" s="534"/>
      <c r="AX126" s="537"/>
      <c r="AY126" s="302"/>
      <c r="AZ126" s="185"/>
      <c r="BA126" s="183"/>
      <c r="BB126" s="183"/>
      <c r="BC126" s="184"/>
      <c r="BD126" s="184"/>
      <c r="BE126" s="184"/>
      <c r="BF126" s="185"/>
      <c r="BG126" s="494"/>
      <c r="BH126" s="190"/>
      <c r="BI126" s="186"/>
      <c r="BJ126" s="186"/>
      <c r="BK126" s="352"/>
      <c r="BL126" s="183"/>
      <c r="BM126" s="183"/>
      <c r="BN126" s="183"/>
      <c r="BO126" s="187"/>
      <c r="BP126" s="187"/>
      <c r="BQ126" s="349"/>
      <c r="BR126" s="416"/>
      <c r="BS126" s="417" t="str">
        <f>IF(AND('MAPA DE RIESGOS'!$AP126="Muy Alta",'MAPA DE RIESGOS'!$AR126="Leve"),CONCATENATE("R",'MAPA DE RIESGOS'!$H126,"C",'MAPA DE RIESGOS'!$AF126),"")</f>
        <v/>
      </c>
      <c r="BT126" s="417"/>
      <c r="BU126" s="418"/>
      <c r="BV126" s="188"/>
      <c r="BW126" s="188"/>
      <c r="BX126" s="188"/>
      <c r="BY126" s="188"/>
      <c r="BZ126" s="188"/>
      <c r="CA126" s="188"/>
      <c r="CB126" s="188"/>
      <c r="CC126" s="188"/>
      <c r="CD126" s="188"/>
      <c r="CE126" s="188"/>
      <c r="CF126" s="188"/>
      <c r="CG126" s="188"/>
      <c r="CH126" s="188"/>
      <c r="CI126" s="188"/>
      <c r="CJ126" s="188"/>
      <c r="CK126" s="188"/>
    </row>
    <row r="127" spans="1:89" ht="28.5" hidden="1" customHeight="1">
      <c r="A127" s="703"/>
      <c r="B127" s="585"/>
      <c r="C127" s="588"/>
      <c r="D127" s="588"/>
      <c r="E127" s="494"/>
      <c r="F127" s="494"/>
      <c r="G127" s="577"/>
      <c r="H127" s="343">
        <v>20</v>
      </c>
      <c r="I127" s="569"/>
      <c r="J127" s="494"/>
      <c r="K127" s="494"/>
      <c r="L127" s="494"/>
      <c r="M127" s="494">
        <f t="shared" si="184"/>
        <v>0</v>
      </c>
      <c r="N127" s="494"/>
      <c r="O127" s="494"/>
      <c r="P127" s="562"/>
      <c r="Q127" s="553"/>
      <c r="R127" s="556"/>
      <c r="S127" s="556"/>
      <c r="T127" s="556"/>
      <c r="U127" s="556"/>
      <c r="V127" s="582"/>
      <c r="W127" s="566"/>
      <c r="X127" s="572"/>
      <c r="Y127" s="550"/>
      <c r="Z127" s="575"/>
      <c r="AA127" s="566"/>
      <c r="AB127" s="559"/>
      <c r="AC127" s="525"/>
      <c r="AD127" s="547"/>
      <c r="AE127" s="534"/>
      <c r="AF127" s="181">
        <v>4</v>
      </c>
      <c r="AG127" s="182"/>
      <c r="AH127" s="207" t="str">
        <f t="shared" si="188"/>
        <v/>
      </c>
      <c r="AI127" s="299"/>
      <c r="AJ127" s="299"/>
      <c r="AK127" s="208" t="str">
        <f t="shared" si="189"/>
        <v/>
      </c>
      <c r="AL127" s="300"/>
      <c r="AM127" s="300"/>
      <c r="AN127" s="301"/>
      <c r="AO127" s="209" t="str">
        <f>IF(ISBLANK(AD124),(IFERROR(IF(AND(AH126="Probabilidad",AH127="Probabilidad"),(AQ126-(+AQ126*AK127)),IF(AND(AH126="Impacto",AH127="Probabilidad"),(AQ125-(+AQ125*AK127)),IF(AH127="Impacto",AQ126,""))),""))," ")</f>
        <v xml:space="preserve"> </v>
      </c>
      <c r="AP127" s="154" t="str">
        <f>IF(ISBLANK(AD124),(IFERROR(IF(AO127="","",IF(AO127&lt;=0.2,"Muy Baja",IF(AO127&lt;=0.4,"Baja",IF(AO127&lt;=0.6,"Media",IF(AO127&lt;=0.8,"Alta","Muy Alta"))))),""))," ")</f>
        <v xml:space="preserve"> </v>
      </c>
      <c r="AQ127" s="210" t="str">
        <f t="shared" si="190"/>
        <v xml:space="preserve"> </v>
      </c>
      <c r="AR127" s="211" t="str">
        <f t="shared" si="191"/>
        <v/>
      </c>
      <c r="AS127" s="210" t="str">
        <f>IFERROR(IF(AND(AH126="Impacto",AH127="Impacto"),(AS126-(+AS126*AK127)),IF(AND(AH126="Probabilidad",AH127="Impacto"),(AS125-(+AS125*AK127)),IF(AH127="Probabilidad",AS126,""))),"")</f>
        <v/>
      </c>
      <c r="AT127" s="212" t="str">
        <f t="shared" si="192"/>
        <v/>
      </c>
      <c r="AU127" s="528"/>
      <c r="AV127" s="531"/>
      <c r="AW127" s="534"/>
      <c r="AX127" s="537"/>
      <c r="AY127" s="302"/>
      <c r="AZ127" s="185"/>
      <c r="BA127" s="183"/>
      <c r="BB127" s="183"/>
      <c r="BC127" s="184"/>
      <c r="BD127" s="184"/>
      <c r="BE127" s="184"/>
      <c r="BF127" s="185"/>
      <c r="BG127" s="494"/>
      <c r="BH127" s="190"/>
      <c r="BI127" s="186"/>
      <c r="BJ127" s="186"/>
      <c r="BK127" s="352"/>
      <c r="BL127" s="183"/>
      <c r="BM127" s="183"/>
      <c r="BN127" s="183"/>
      <c r="BO127" s="187"/>
      <c r="BP127" s="187"/>
      <c r="BQ127" s="349"/>
      <c r="BR127" s="416"/>
      <c r="BS127" s="417" t="str">
        <f>IF(AND('MAPA DE RIESGOS'!$AP127="Muy Alta",'MAPA DE RIESGOS'!$AR127="Leve"),CONCATENATE("R",'MAPA DE RIESGOS'!$H127,"C",'MAPA DE RIESGOS'!$AF127),"")</f>
        <v/>
      </c>
      <c r="BT127" s="417"/>
      <c r="BU127" s="418"/>
      <c r="BV127" s="188"/>
      <c r="BW127" s="188"/>
      <c r="BX127" s="188"/>
      <c r="BY127" s="188"/>
      <c r="BZ127" s="188"/>
      <c r="CA127" s="188"/>
      <c r="CB127" s="188"/>
      <c r="CC127" s="188"/>
      <c r="CD127" s="188"/>
      <c r="CE127" s="188"/>
      <c r="CF127" s="188"/>
      <c r="CG127" s="188"/>
      <c r="CH127" s="188"/>
      <c r="CI127" s="188"/>
      <c r="CJ127" s="188"/>
      <c r="CK127" s="188"/>
    </row>
    <row r="128" spans="1:89" ht="28.5" hidden="1" customHeight="1">
      <c r="A128" s="703"/>
      <c r="B128" s="585"/>
      <c r="C128" s="588"/>
      <c r="D128" s="588"/>
      <c r="E128" s="494"/>
      <c r="F128" s="494"/>
      <c r="G128" s="577"/>
      <c r="H128" s="343">
        <v>20</v>
      </c>
      <c r="I128" s="569"/>
      <c r="J128" s="494"/>
      <c r="K128" s="494"/>
      <c r="L128" s="494"/>
      <c r="M128" s="494">
        <f t="shared" si="184"/>
        <v>0</v>
      </c>
      <c r="N128" s="494"/>
      <c r="O128" s="494"/>
      <c r="P128" s="562"/>
      <c r="Q128" s="553"/>
      <c r="R128" s="556"/>
      <c r="S128" s="556"/>
      <c r="T128" s="556"/>
      <c r="U128" s="556"/>
      <c r="V128" s="582"/>
      <c r="W128" s="566"/>
      <c r="X128" s="572"/>
      <c r="Y128" s="550"/>
      <c r="Z128" s="575"/>
      <c r="AA128" s="566"/>
      <c r="AB128" s="559"/>
      <c r="AC128" s="525"/>
      <c r="AD128" s="547"/>
      <c r="AE128" s="534"/>
      <c r="AF128" s="181">
        <v>5</v>
      </c>
      <c r="AG128" s="182"/>
      <c r="AH128" s="207" t="str">
        <f t="shared" si="188"/>
        <v/>
      </c>
      <c r="AI128" s="299"/>
      <c r="AJ128" s="299"/>
      <c r="AK128" s="208" t="str">
        <f t="shared" si="189"/>
        <v/>
      </c>
      <c r="AL128" s="300"/>
      <c r="AM128" s="300"/>
      <c r="AN128" s="301"/>
      <c r="AO128" s="209" t="str">
        <f>IF(ISBLANK(AD124),(IFERROR(IF(AND(AH127="Probabilidad",AH128="Probabilidad"),(AQ127-(+AQ127*AK128)),IF(AND(AH127="Impacto",AH128="Probabilidad"),(AQ126-(+AQ126*AK128)),IF(AH128="Impacto",AQ127,""))),""))," ")</f>
        <v xml:space="preserve"> </v>
      </c>
      <c r="AP128" s="154" t="str">
        <f>IF(ISBLANK(AD124),(IFERROR(IF(AO128="","",IF(AO128&lt;=0.2,"Muy Baja",IF(AO128&lt;=0.4,"Baja",IF(AO128&lt;=0.6,"Media",IF(AO128&lt;=0.8,"Alta","Muy Alta"))))),""))," ")</f>
        <v xml:space="preserve"> </v>
      </c>
      <c r="AQ128" s="210" t="str">
        <f t="shared" si="190"/>
        <v xml:space="preserve"> </v>
      </c>
      <c r="AR128" s="211" t="str">
        <f t="shared" si="191"/>
        <v/>
      </c>
      <c r="AS128" s="210" t="str">
        <f>IFERROR(IF(AND(AH127="Impacto",AH128="Impacto"),(AS127-(+AS127*AK128)),IF(AND(AH127="Probabilidad",AH128="Impacto"),(AS126-(+AS126*AK128)),IF(AH128="Probabilidad",AS127,""))),"")</f>
        <v/>
      </c>
      <c r="AT128" s="212" t="str">
        <f t="shared" si="192"/>
        <v/>
      </c>
      <c r="AU128" s="528"/>
      <c r="AV128" s="531"/>
      <c r="AW128" s="534"/>
      <c r="AX128" s="537"/>
      <c r="AY128" s="302"/>
      <c r="AZ128" s="185"/>
      <c r="BA128" s="183"/>
      <c r="BB128" s="183"/>
      <c r="BC128" s="184"/>
      <c r="BD128" s="184"/>
      <c r="BE128" s="184"/>
      <c r="BF128" s="185"/>
      <c r="BG128" s="494"/>
      <c r="BH128" s="190"/>
      <c r="BI128" s="186"/>
      <c r="BJ128" s="186"/>
      <c r="BK128" s="352"/>
      <c r="BL128" s="183"/>
      <c r="BM128" s="183"/>
      <c r="BN128" s="183"/>
      <c r="BO128" s="187"/>
      <c r="BP128" s="187"/>
      <c r="BQ128" s="349"/>
      <c r="BR128" s="416"/>
      <c r="BS128" s="417" t="str">
        <f>IF(AND('MAPA DE RIESGOS'!$AP128="Muy Alta",'MAPA DE RIESGOS'!$AR128="Leve"),CONCATENATE("R",'MAPA DE RIESGOS'!$H128,"C",'MAPA DE RIESGOS'!$AF128),"")</f>
        <v/>
      </c>
      <c r="BT128" s="417"/>
      <c r="BU128" s="418"/>
      <c r="BV128" s="188"/>
      <c r="BW128" s="188"/>
      <c r="BX128" s="188"/>
      <c r="BY128" s="188"/>
      <c r="BZ128" s="188"/>
      <c r="CA128" s="188"/>
      <c r="CB128" s="188"/>
      <c r="CC128" s="188"/>
      <c r="CD128" s="188"/>
      <c r="CE128" s="188"/>
      <c r="CF128" s="188"/>
      <c r="CG128" s="188"/>
      <c r="CH128" s="188"/>
      <c r="CI128" s="188"/>
      <c r="CJ128" s="188"/>
      <c r="CK128" s="188"/>
    </row>
    <row r="129" spans="1:89" ht="28.5" hidden="1" customHeight="1">
      <c r="A129" s="703"/>
      <c r="B129" s="585"/>
      <c r="C129" s="588"/>
      <c r="D129" s="588"/>
      <c r="E129" s="494"/>
      <c r="F129" s="494"/>
      <c r="G129" s="577"/>
      <c r="H129" s="343">
        <v>20</v>
      </c>
      <c r="I129" s="570"/>
      <c r="J129" s="495"/>
      <c r="K129" s="495"/>
      <c r="L129" s="495"/>
      <c r="M129" s="495">
        <f t="shared" si="184"/>
        <v>0</v>
      </c>
      <c r="N129" s="495"/>
      <c r="O129" s="495"/>
      <c r="P129" s="563"/>
      <c r="Q129" s="554"/>
      <c r="R129" s="557"/>
      <c r="S129" s="557"/>
      <c r="T129" s="557"/>
      <c r="U129" s="557"/>
      <c r="V129" s="583"/>
      <c r="W129" s="567"/>
      <c r="X129" s="573"/>
      <c r="Y129" s="551"/>
      <c r="Z129" s="576"/>
      <c r="AA129" s="567"/>
      <c r="AB129" s="560"/>
      <c r="AC129" s="526"/>
      <c r="AD129" s="548"/>
      <c r="AE129" s="535"/>
      <c r="AF129" s="181">
        <v>6</v>
      </c>
      <c r="AG129" s="182"/>
      <c r="AH129" s="207" t="str">
        <f t="shared" si="188"/>
        <v/>
      </c>
      <c r="AI129" s="299"/>
      <c r="AJ129" s="299"/>
      <c r="AK129" s="208" t="str">
        <f t="shared" si="189"/>
        <v/>
      </c>
      <c r="AL129" s="300"/>
      <c r="AM129" s="300"/>
      <c r="AN129" s="301"/>
      <c r="AO129" s="209" t="str">
        <f>IF(ISBLANK(AD124),(IFERROR(IF(AND(AH127="Probabilidad",AH129="Probabilidad"),(AQ127-(+AQ127*AK129)),IF(AND(AH127="Impacto",AH129="Probabilidad"),(AQ126-(+AQ126*AK129)),IF(AH129="Impacto",AQ127,""))),""))," ")</f>
        <v xml:space="preserve"> </v>
      </c>
      <c r="AP129" s="154" t="str">
        <f>IF(ISBLANK(AD124),(IFERROR(IF(AO129="","",IF(AO129&lt;=0.2,"Muy Baja",IF(AO129&lt;=0.4,"Baja",IF(AO129&lt;=0.6,"Media",IF(AO129&lt;=0.8,"Alta","Muy Alta"))))),"")), " ")</f>
        <v xml:space="preserve"> </v>
      </c>
      <c r="AQ129" s="210" t="str">
        <f t="shared" si="190"/>
        <v xml:space="preserve"> </v>
      </c>
      <c r="AR129" s="211" t="str">
        <f t="shared" si="191"/>
        <v/>
      </c>
      <c r="AS129" s="210" t="str">
        <f>IFERROR(IF(AND(AH128="Impacto",AH129="Impacto"),(AS127-(+AS128*AK129)),IF(AND(AH127="Probabilidad",AH129="Impacto"),(AS126-(+AS126*AK129)),IF(AH129="Probabilidad",AS127,""))),"")</f>
        <v/>
      </c>
      <c r="AT129" s="212" t="str">
        <f t="shared" si="192"/>
        <v/>
      </c>
      <c r="AU129" s="529"/>
      <c r="AV129" s="532"/>
      <c r="AW129" s="535"/>
      <c r="AX129" s="538"/>
      <c r="AY129" s="302"/>
      <c r="AZ129" s="185"/>
      <c r="BA129" s="183"/>
      <c r="BB129" s="183"/>
      <c r="BC129" s="184"/>
      <c r="BD129" s="184"/>
      <c r="BE129" s="184"/>
      <c r="BF129" s="185"/>
      <c r="BG129" s="495"/>
      <c r="BH129" s="190"/>
      <c r="BI129" s="186"/>
      <c r="BJ129" s="186"/>
      <c r="BK129" s="352"/>
      <c r="BL129" s="183"/>
      <c r="BM129" s="183"/>
      <c r="BN129" s="183"/>
      <c r="BO129" s="187"/>
      <c r="BP129" s="187"/>
      <c r="BQ129" s="349"/>
      <c r="BR129" s="416"/>
      <c r="BS129" s="417" t="str">
        <f>IF(AND('MAPA DE RIESGOS'!$AP129="Muy Alta",'MAPA DE RIESGOS'!$AR129="Leve"),CONCATENATE("R",'MAPA DE RIESGOS'!$H129,"C",'MAPA DE RIESGOS'!$AF129),"")</f>
        <v/>
      </c>
      <c r="BT129" s="417"/>
      <c r="BU129" s="418"/>
      <c r="BV129" s="188"/>
      <c r="BW129" s="188"/>
      <c r="BX129" s="188"/>
      <c r="BY129" s="188"/>
      <c r="BZ129" s="188"/>
      <c r="CA129" s="188"/>
      <c r="CB129" s="188"/>
      <c r="CC129" s="188"/>
      <c r="CD129" s="188"/>
      <c r="CE129" s="188"/>
      <c r="CF129" s="188"/>
      <c r="CG129" s="188"/>
      <c r="CH129" s="188"/>
      <c r="CI129" s="188"/>
      <c r="CJ129" s="188"/>
      <c r="CK129" s="188"/>
    </row>
    <row r="130" spans="1:89" ht="217.5" customHeight="1">
      <c r="A130" s="703"/>
      <c r="B130" s="585"/>
      <c r="C130" s="588"/>
      <c r="D130" s="588"/>
      <c r="E130" s="494"/>
      <c r="F130" s="494"/>
      <c r="G130" s="577">
        <v>21</v>
      </c>
      <c r="H130" s="343">
        <v>21</v>
      </c>
      <c r="I130" s="568" t="s">
        <v>401</v>
      </c>
      <c r="J130" s="513" t="s">
        <v>210</v>
      </c>
      <c r="K130" s="513" t="s">
        <v>402</v>
      </c>
      <c r="L130" s="513" t="s">
        <v>403</v>
      </c>
      <c r="M130" s="513" t="s">
        <v>404</v>
      </c>
      <c r="N130" s="513" t="s">
        <v>238</v>
      </c>
      <c r="O130" s="513" t="s">
        <v>239</v>
      </c>
      <c r="P130" s="561">
        <v>228</v>
      </c>
      <c r="Q130" s="552"/>
      <c r="R130" s="555"/>
      <c r="S130" s="555"/>
      <c r="T130" s="555"/>
      <c r="U130" s="555"/>
      <c r="V130" s="581" t="str">
        <f t="shared" ref="V130" si="194">IF(ISBLANK(AC130),(IF(P130&lt;=0,"",IF(P130&lt;=2,"Muy Baja",IF(P130&lt;=24,"Baja",IF(P130&lt;=500,"Media",IF(P130&lt;=5000,"Alta","Muy Alta"))))))," ")</f>
        <v xml:space="preserve"> </v>
      </c>
      <c r="W130" s="565" t="str">
        <f t="shared" ref="W130" si="195">IF(ISBLANK(AC130),(IF(V130="","",IF(V130="Muy Baja",20%,IF(V130="Baja",40%,IF(V130="Media",60%,IF(V130="Alta",80%,IF(V130="Muy Alta",100%,0)))))))," ")</f>
        <v xml:space="preserve"> </v>
      </c>
      <c r="X130" s="571"/>
      <c r="Y130" s="549" t="str">
        <f>IF(X130&gt;0,IF(NOT(ISERROR(MATCH(X130,'Listados Datos'!$N$3:$N$4,0))),'Listados Datos'!$N$6&amp;"Por favor no seleccionar este criterios de impacto (Afectación Económica o presupuestal y/o Pérdida Reputacional)",'Listados Datos'!$N$7),"")</f>
        <v/>
      </c>
      <c r="Z130" s="574" t="str">
        <f>IF(OR(X130='Listados Datos'!$R$3,X130='Listados Datos'!$S$3),"Leve",IF(OR(X130='Listados Datos'!$R$4,X130='Listados Datos'!$S$4),"Menor",IF(OR(X130='Listados Datos'!$R$5,X130='Listados Datos'!$S$5),"Moderado",IF(OR(X130='Listados Datos'!$R$6,X130='Listados Datos'!$S$6),"Mayor",IF(OR(X130='Listados Datos'!$R$7,X130='Listados Datos'!$S$7),"Catastrófico","")))))</f>
        <v/>
      </c>
      <c r="AA130" s="565" t="str">
        <f>IF(Z130="","",IF(Z130="Leve",20%,IF(Z130="Menor",40%,IF(Z130="Moderado",60%,IF(Z130="Mayor",80%,IF(Z130="Catastrófico",100%,0))))))</f>
        <v/>
      </c>
      <c r="AB130" s="558" t="str">
        <f>IF(OR(AND(V130="Muy Baja",Z130="Leve"),AND(V130="Muy Baja",Z130="Menor"),AND(V130="Baja",Z130="Leve")),"Bajo",IF(OR(AND(V130="Muy baja",Z130="Moderado"),AND(V130="Baja",Z130="Menor"),AND(V130="Baja",Z130="Moderado"),AND(V130="Media",Z130="Leve"),AND(V130="Media",Z130="Menor"),AND(V130="Media",Z130="Moderado"),AND(V130="Alta",Z130="Leve"),AND(V130="Alta",Z130="Menor")),"Moderado",IF(OR(AND(V130="Muy Baja",Z130="Mayor"),AND(V130="Baja",Z130="Mayor"),AND(V130="Media",Z130="Mayor"),AND(V130="Alta",Z130="Moderado"),AND(V130="Alta",Z130="Mayor"),AND(V130="Muy Alta",Z130="Leve"),AND(V130="Muy Alta",Z130="Menor"),AND(V130="Muy Alta",Z130="Moderado"),AND(V130="Muy Alta",Z130="Mayor")),"Alto",IF(OR(AND(V130="Muy Baja",Z130="Catastrófico"),AND(V130="Baja",Z130="Catastrófico"),AND(V130="Media",Z130="Catastrófico"),AND(V130="Alta",Z130="Catastrófico"),AND(V130="Muy Alta",Z130="Catastrófico")),"Extremo",""))))</f>
        <v/>
      </c>
      <c r="AC130" s="524" t="s">
        <v>240</v>
      </c>
      <c r="AD130" s="546" t="s">
        <v>241</v>
      </c>
      <c r="AE130" s="533" t="str">
        <f t="shared" ref="AE130" si="196">IF(AND(AC130="Rara Vez",AD130="Insignificante"),("BAJA"),IF(AND(AC130="Rara Vez",AD130="Menor"),("BAJA"),IF(AND(AC130="Rara Vez",AD130="Moderado"),("MODERADA"),IF(AND(AC130="Rara Vez",AD130="Mayor"),("ALTA"),IF(AND(AC130="Improbable",AD130="Insignificante"),("BAJA"),IF(AND(AC130="Improbable",AD130="Menor"),("BAJA"),IF(AND(AC130="Improbable",AD130="Moderado"),("MODERADA"),IF(AND(AC130="Improbable",AD130="Mayor"),("ALTA"),IF(AND(AC130="Posible",AD130="Insignificante"),("BAJA"),IF(AND(AC130="Posible",AD130="Menor"),("MODERADA"),IF(AND(AC130="Posible",AD130="Moderado"),("ALTA"),IF(AND(AC130="Posible",AD130="Mayor"),("EXTREMA"),IF(AND(AC130="Probable",AD130="Insignificante"),("MODERADA"),IF(AND(AC130="Probable",AD130="Menor"),("ALTA"),IF(AND(AC130="Probable",AD130="Moderado"),("ALTA"),IF(AND(AC130="Probable",AD130="Mayor"),("EXTREMA"),IF(AND(AC130="Casi Seguro",AD130="Insignificante"),("ALTA"),IF(AND(AC130="Casi Seguro",AD130="Menor"),("ALTA"),IF(AND(AC130="Casi Seguro",AD130="Moderado"),("EXTREMA"),IF(AND(AC130="Casi Seguro",AD130="Mayor"),("EXTREMA"),IF(AD130="Catastrófico","EXTREMA","VALORAR")))))))))))))))))))))</f>
        <v>MODERADA</v>
      </c>
      <c r="AF130" s="181">
        <v>1</v>
      </c>
      <c r="AG130" s="182" t="s">
        <v>405</v>
      </c>
      <c r="AH130" s="207" t="str">
        <f t="shared" ref="AH130:AH135" si="197">IF(OR(AI130="Preventivo",AI130="Detectivo"),"Probabilidad",IF(AI130="Correctivo","Impacto",""))</f>
        <v>Probabilidad</v>
      </c>
      <c r="AI130" s="299" t="s">
        <v>193</v>
      </c>
      <c r="AJ130" s="299" t="s">
        <v>194</v>
      </c>
      <c r="AK130" s="208" t="str">
        <f t="shared" ref="AK130:AK135" si="198">IF(AND(AI130="Preventivo",AJ130="Automático"),"50%",IF(AND(AI130="Preventivo",AJ130="Manual"),"40%",IF(AND(AI130="Detectivo",AJ130="Automático"),"40%",IF(AND(AI130="Detectivo",AJ130="Manual"),"30%",IF(AND(AI130="Correctivo",AJ130="Automático"),"35%",IF(AND(AI130="Correctivo",AJ130="Manual"),"25%",""))))))</f>
        <v>40%</v>
      </c>
      <c r="AL130" s="300" t="s">
        <v>195</v>
      </c>
      <c r="AM130" s="300" t="s">
        <v>196</v>
      </c>
      <c r="AN130" s="301" t="s">
        <v>197</v>
      </c>
      <c r="AO130" s="209" t="str">
        <f>IF(ISBLANK(AD130),(IFERROR(IF(AH130="Probabilidad",(W130-(+W130*AK130)),IF(AH130="Impacto",W130,"")),""))," ")</f>
        <v xml:space="preserve"> </v>
      </c>
      <c r="AP130" s="154" t="str">
        <f>IF(ISBLANK(AD130), (IFERROR(IF(AO130="","",IF(AO130&lt;=0.2,"Muy Baja",IF(AO130&lt;=0.4,"Baja",IF(AO130&lt;=0.6,"Media",IF(AO130&lt;=0.8,"Alta","Muy Alta"))))),""))," ")</f>
        <v xml:space="preserve"> </v>
      </c>
      <c r="AQ130" s="210" t="str">
        <f t="shared" ref="AQ130:AQ135" si="199">+AO130</f>
        <v xml:space="preserve"> </v>
      </c>
      <c r="AR130" s="211" t="str">
        <f t="shared" ref="AR130:AR135" si="200">IFERROR(IF(AS130="","",IF(AS130&lt;=0.2,"Leve",IF(AS130&lt;=0.4,"Menor",IF(AS130&lt;=0.6,"Moderado",IF(AS130&lt;=0.8,"Mayor","Catastrófico"))))),"")</f>
        <v/>
      </c>
      <c r="AS130" s="210" t="str">
        <f>IFERROR(IF(AH130="Impacto",(AA130-(+AA130*AK130)),IF(AH130="Probabilidad",AA130,"")),"")</f>
        <v/>
      </c>
      <c r="AT130" s="212" t="str">
        <f t="shared" ref="AT130:AT135" si="201">IFERROR(IF(OR(AND(AP130="Muy Baja",AR130="Leve"),AND(AP130="Muy Baja",AR130="Menor"),AND(AP130="Baja",AR130="Leve")),"Bajo",IF(OR(AND(AP130="Muy baja",AR130="Moderado"),AND(AP130="Baja",AR130="Menor"),AND(AP130="Baja",AR130="Moderado"),AND(AP130="Media",AR130="Leve"),AND(AP130="Media",AR130="Menor"),AND(AP130="Media",AR130="Moderado"),AND(AP130="Alta",AR130="Leve"),AND(AP130="Alta",AR130="Menor")),"Moderado",IF(OR(AND(AP130="Muy Baja",AR130="Mayor"),AND(AP130="Baja",AR130="Mayor"),AND(AP130="Media",AR130="Mayor"),AND(AP130="Alta",AR130="Moderado"),AND(AP130="Alta",AR130="Mayor"),AND(AP130="Muy Alta",AR130="Leve"),AND(AP130="Muy Alta",AR130="Menor"),AND(AP130="Muy Alta",AR130="Moderado"),AND(AP130="Muy Alta",AR130="Mayor")),"Alto",IF(OR(AND(AP130="Muy Baja",AR130="Catastrófico"),AND(AP130="Baja",AR130="Catastrófico"),AND(AP130="Media",AR130="Catastrófico"),AND(AP130="Alta",AR130="Catastrófico"),AND(AP130="Muy Alta",AR130="Catastrófico")),"Extremo","")))),"")</f>
        <v/>
      </c>
      <c r="AU130" s="527" t="s">
        <v>240</v>
      </c>
      <c r="AV130" s="530" t="str">
        <f>IF(ISBLANK(AD130), " ", AD130)</f>
        <v>Moderado</v>
      </c>
      <c r="AW130" s="533" t="str">
        <f t="shared" ref="AW130" si="202">IF(AND(AU130="Rara Vez",AV130="Insignificante"),("BAJA"),IF(AND(AU130="Rara Vez",AV130="Menor"),("BAJA"),IF(AND(AU130="Rara Vez",AV130="Moderado"),("MODERADA"),IF(AND(AU130="Rara Vez",AV130="Mayor"),("ALTA"),IF(AND(AU130="Improbable",AV130="Insignificante"),("BAJA"),IF(AND(AU130="Improbable",AV130="Menor"),("BAJA"),IF(AND(AU130="Improbable",AV130="Moderado"),("MODERADA"),IF(AND(AU130="Improbable",AV130="Mayor"),("ALTA"),IF(AND(AU130="Posible",AV130="Insignificante"),("BAJA"),IF(AND(AU130="Posible",AV130="Menor"),("MODERADA"),IF(AND(AU130="Posible",AV130="Moderado"),("ALTA"),IF(AND(AU130="Posible",AV130="Mayor"),("EXTREMA"),IF(AND(AU130="Probable",AV130="Insignificante"),("MODERADA"),IF(AND(AU130="Probable",AV130="Menor"),("ALTA"),IF(AND(AU130="Probable",AV130="Moderado"),("ALTA"),IF(AND(AU130="Probable",AV130="Mayor"),("EXTREMA"),IF(AND(AU130="Casi Seguro",AV130="Insignificante"),("ALTA"),IF(AND(AU130="Casi Seguro",AV130="Menor"),("ALTA"),IF(AND(AU130="Casi Seguro",AV130="Moderado"),("EXTREMA"),IF(AND(AU130="Casi Seguro",AV130="Mayor"),("EXTREMA"),IF(AV130="Catastrófico","EXTREMA","VALORAR")))))))))))))))))))))</f>
        <v>MODERADA</v>
      </c>
      <c r="AX130" s="536" t="s">
        <v>198</v>
      </c>
      <c r="AY130" s="302" t="s">
        <v>406</v>
      </c>
      <c r="AZ130" s="185" t="s">
        <v>407</v>
      </c>
      <c r="BA130" s="183" t="s">
        <v>313</v>
      </c>
      <c r="BB130" s="183" t="s">
        <v>408</v>
      </c>
      <c r="BC130" s="184">
        <v>44562</v>
      </c>
      <c r="BD130" s="184">
        <v>44926</v>
      </c>
      <c r="BE130" s="184" t="s">
        <v>409</v>
      </c>
      <c r="BF130" s="184" t="s">
        <v>410</v>
      </c>
      <c r="BG130" s="513" t="s">
        <v>411</v>
      </c>
      <c r="BH130" s="190" t="s">
        <v>205</v>
      </c>
      <c r="BI130" s="186" t="s">
        <v>412</v>
      </c>
      <c r="BJ130" s="186">
        <v>1</v>
      </c>
      <c r="BK130" s="352">
        <v>44680</v>
      </c>
      <c r="BL130" s="186" t="s">
        <v>407</v>
      </c>
      <c r="BM130" s="426" t="s">
        <v>1949</v>
      </c>
      <c r="BN130" s="186" t="s">
        <v>207</v>
      </c>
      <c r="BO130" s="187" t="s">
        <v>208</v>
      </c>
      <c r="BP130" s="187" t="s">
        <v>322</v>
      </c>
      <c r="BQ130" s="349" t="s">
        <v>322</v>
      </c>
      <c r="BR130" s="422" t="s">
        <v>1926</v>
      </c>
      <c r="BS130" s="420" t="s">
        <v>407</v>
      </c>
      <c r="BT130" s="421" t="s">
        <v>207</v>
      </c>
      <c r="BU130" s="419" t="s">
        <v>1839</v>
      </c>
      <c r="BV130" s="188"/>
      <c r="BW130" s="188"/>
      <c r="BX130" s="188"/>
      <c r="BY130" s="188"/>
      <c r="BZ130" s="188"/>
      <c r="CA130" s="188"/>
      <c r="CB130" s="188"/>
      <c r="CC130" s="188"/>
      <c r="CD130" s="188"/>
      <c r="CE130" s="188"/>
      <c r="CF130" s="188"/>
      <c r="CG130" s="188"/>
      <c r="CH130" s="188"/>
      <c r="CI130" s="188"/>
      <c r="CJ130" s="188"/>
      <c r="CK130" s="188"/>
    </row>
    <row r="131" spans="1:89" ht="19.5" hidden="1">
      <c r="A131" s="703"/>
      <c r="B131" s="585"/>
      <c r="C131" s="588"/>
      <c r="D131" s="588"/>
      <c r="E131" s="494"/>
      <c r="F131" s="494"/>
      <c r="G131" s="577"/>
      <c r="H131" s="343">
        <v>21</v>
      </c>
      <c r="I131" s="569"/>
      <c r="J131" s="494"/>
      <c r="K131" s="494"/>
      <c r="L131" s="494"/>
      <c r="M131" s="494"/>
      <c r="N131" s="494"/>
      <c r="O131" s="494"/>
      <c r="P131" s="562"/>
      <c r="Q131" s="553"/>
      <c r="R131" s="556"/>
      <c r="S131" s="556"/>
      <c r="T131" s="556"/>
      <c r="U131" s="556"/>
      <c r="V131" s="582"/>
      <c r="W131" s="566"/>
      <c r="X131" s="572"/>
      <c r="Y131" s="550"/>
      <c r="Z131" s="575"/>
      <c r="AA131" s="566"/>
      <c r="AB131" s="559"/>
      <c r="AC131" s="525"/>
      <c r="AD131" s="547"/>
      <c r="AE131" s="534"/>
      <c r="AF131" s="181">
        <v>2</v>
      </c>
      <c r="AG131" s="182"/>
      <c r="AH131" s="207" t="str">
        <f t="shared" si="197"/>
        <v/>
      </c>
      <c r="AI131" s="299"/>
      <c r="AJ131" s="299"/>
      <c r="AK131" s="208" t="str">
        <f t="shared" si="198"/>
        <v/>
      </c>
      <c r="AL131" s="300"/>
      <c r="AM131" s="300"/>
      <c r="AN131" s="301"/>
      <c r="AO131" s="209" t="str">
        <f>IF(ISBLANK(AD130),(IFERROR(IF(AND(AH130="Probabilidad",AH131="Probabilidad"),(AQ130-(+AQ130*AK131)),IF(AH131="Probabilidad",(W130-(+W130*AK131)),IF(AH131="Impacto",AQ130,""))),""))," ")</f>
        <v xml:space="preserve"> </v>
      </c>
      <c r="AP131" s="154" t="str">
        <f>IF(ISBLANK(AD130),(IFERROR(IF(AO131="","",IF(AO131&lt;=0.2,"Muy Baja",IF(AO131&lt;=0.4,"Baja",IF(AO131&lt;=0.6,"Media",IF(AO131&lt;=0.8,"Alta","Muy Alta"))))),""))," ")</f>
        <v xml:space="preserve"> </v>
      </c>
      <c r="AQ131" s="210" t="str">
        <f t="shared" si="199"/>
        <v xml:space="preserve"> </v>
      </c>
      <c r="AR131" s="211" t="str">
        <f t="shared" si="200"/>
        <v/>
      </c>
      <c r="AS131" s="210" t="str">
        <f>IFERROR(IF(AND(AH130="Impacto",AH131="Impacto"),(AS130-(+AS130*AK131)),IF(AH131="Impacto",(AA130-(+AA130*AK131)),IF(AH131="Probabilidad",AS130,""))),"")</f>
        <v/>
      </c>
      <c r="AT131" s="212" t="str">
        <f t="shared" si="201"/>
        <v/>
      </c>
      <c r="AU131" s="528"/>
      <c r="AV131" s="531"/>
      <c r="AW131" s="534"/>
      <c r="AX131" s="537"/>
      <c r="AY131" s="302"/>
      <c r="AZ131" s="185"/>
      <c r="BA131" s="183"/>
      <c r="BB131" s="183"/>
      <c r="BC131" s="184"/>
      <c r="BD131" s="184"/>
      <c r="BE131" s="185"/>
      <c r="BF131" s="185"/>
      <c r="BG131" s="494"/>
      <c r="BH131" s="190"/>
      <c r="BI131" s="186"/>
      <c r="BJ131" s="186"/>
      <c r="BK131" s="352"/>
      <c r="BL131" s="183"/>
      <c r="BM131" s="183"/>
      <c r="BN131" s="183"/>
      <c r="BO131" s="187"/>
      <c r="BP131" s="187"/>
      <c r="BQ131" s="349"/>
      <c r="BR131" s="416"/>
      <c r="BS131" s="417" t="str">
        <f>IF(AND('MAPA DE RIESGOS'!$AP131="Muy Alta",'MAPA DE RIESGOS'!$AR131="Leve"),CONCATENATE("R",'MAPA DE RIESGOS'!$H131,"C",'MAPA DE RIESGOS'!$AF131),"")</f>
        <v/>
      </c>
      <c r="BT131" s="417"/>
      <c r="BU131" s="418"/>
      <c r="BV131" s="188"/>
      <c r="BW131" s="188"/>
      <c r="BX131" s="188"/>
      <c r="BY131" s="188"/>
      <c r="BZ131" s="188"/>
      <c r="CA131" s="188"/>
      <c r="CB131" s="188"/>
      <c r="CC131" s="188"/>
      <c r="CD131" s="188"/>
      <c r="CE131" s="188"/>
      <c r="CF131" s="188"/>
      <c r="CG131" s="188"/>
      <c r="CH131" s="188"/>
      <c r="CI131" s="188"/>
      <c r="CJ131" s="188"/>
      <c r="CK131" s="188"/>
    </row>
    <row r="132" spans="1:89" ht="28.5" hidden="1" customHeight="1">
      <c r="A132" s="703"/>
      <c r="B132" s="585"/>
      <c r="C132" s="588"/>
      <c r="D132" s="588"/>
      <c r="E132" s="494"/>
      <c r="F132" s="494"/>
      <c r="G132" s="577"/>
      <c r="H132" s="343">
        <v>21</v>
      </c>
      <c r="I132" s="569"/>
      <c r="J132" s="494"/>
      <c r="K132" s="494"/>
      <c r="L132" s="494"/>
      <c r="M132" s="494"/>
      <c r="N132" s="494"/>
      <c r="O132" s="494"/>
      <c r="P132" s="562"/>
      <c r="Q132" s="553"/>
      <c r="R132" s="556"/>
      <c r="S132" s="556"/>
      <c r="T132" s="556"/>
      <c r="U132" s="556"/>
      <c r="V132" s="582"/>
      <c r="W132" s="566"/>
      <c r="X132" s="572"/>
      <c r="Y132" s="550"/>
      <c r="Z132" s="575"/>
      <c r="AA132" s="566"/>
      <c r="AB132" s="559"/>
      <c r="AC132" s="525"/>
      <c r="AD132" s="547"/>
      <c r="AE132" s="534"/>
      <c r="AF132" s="181">
        <v>3</v>
      </c>
      <c r="AG132" s="182"/>
      <c r="AH132" s="207" t="str">
        <f t="shared" si="197"/>
        <v/>
      </c>
      <c r="AI132" s="299"/>
      <c r="AJ132" s="299"/>
      <c r="AK132" s="208" t="str">
        <f t="shared" si="198"/>
        <v/>
      </c>
      <c r="AL132" s="300"/>
      <c r="AM132" s="300"/>
      <c r="AN132" s="301"/>
      <c r="AO132" s="209" t="str">
        <f>IF(ISBLANK(AD130),(IFERROR(IF(AND(AH131="Probabilidad",AH132="Probabilidad"),(AQ131-(+AQ131*AK132)),IF(AND(AH131="Impacto",AH132="Probabilidad"),(AQ130-(+AQ130*AK132)),IF(AH132="Impacto",AQ131,""))),""))," ")</f>
        <v xml:space="preserve"> </v>
      </c>
      <c r="AP132" s="154" t="str">
        <f>IF(ISBLANK(AD130),(IFERROR(IF(AO132="","",IF(AO132&lt;=0.2,"Muy Baja",IF(AO132&lt;=0.4,"Baja",IF(AO132&lt;=0.6,"Media",IF(AO132&lt;=0.8,"Alta","Muy Alta"))))),""))," ")</f>
        <v xml:space="preserve"> </v>
      </c>
      <c r="AQ132" s="210" t="str">
        <f t="shared" si="199"/>
        <v xml:space="preserve"> </v>
      </c>
      <c r="AR132" s="211" t="str">
        <f t="shared" si="200"/>
        <v/>
      </c>
      <c r="AS132" s="210" t="str">
        <f>IFERROR(IF(AND(AH131="Impacto",AH132="Impacto"),(AS131-(+AS131*AK132)),IF(AND(AH131="Probabilidad",AH132="Impacto"),(AS130-(+AS130*AK132)),IF(AH132="Probabilidad",AS131,""))),"")</f>
        <v/>
      </c>
      <c r="AT132" s="212" t="str">
        <f t="shared" si="201"/>
        <v/>
      </c>
      <c r="AU132" s="528"/>
      <c r="AV132" s="531"/>
      <c r="AW132" s="534"/>
      <c r="AX132" s="537"/>
      <c r="AY132" s="302"/>
      <c r="AZ132" s="185"/>
      <c r="BA132" s="183"/>
      <c r="BB132" s="183"/>
      <c r="BC132" s="184"/>
      <c r="BD132" s="184"/>
      <c r="BE132" s="184"/>
      <c r="BF132" s="185"/>
      <c r="BG132" s="494"/>
      <c r="BH132" s="190"/>
      <c r="BI132" s="186"/>
      <c r="BJ132" s="186"/>
      <c r="BK132" s="352"/>
      <c r="BL132" s="183"/>
      <c r="BM132" s="183"/>
      <c r="BN132" s="183"/>
      <c r="BO132" s="187"/>
      <c r="BP132" s="187"/>
      <c r="BQ132" s="349"/>
      <c r="BR132" s="416"/>
      <c r="BS132" s="417" t="str">
        <f>IF(AND('MAPA DE RIESGOS'!$AP132="Muy Alta",'MAPA DE RIESGOS'!$AR132="Leve"),CONCATENATE("R",'MAPA DE RIESGOS'!$H132,"C",'MAPA DE RIESGOS'!$AF132),"")</f>
        <v/>
      </c>
      <c r="BT132" s="417"/>
      <c r="BU132" s="418"/>
      <c r="BV132" s="188"/>
      <c r="BW132" s="188"/>
      <c r="BX132" s="188"/>
      <c r="BY132" s="188"/>
      <c r="BZ132" s="188"/>
      <c r="CA132" s="188"/>
      <c r="CB132" s="188"/>
      <c r="CC132" s="188"/>
      <c r="CD132" s="188"/>
      <c r="CE132" s="188"/>
      <c r="CF132" s="188"/>
      <c r="CG132" s="188"/>
      <c r="CH132" s="188"/>
      <c r="CI132" s="188"/>
      <c r="CJ132" s="188"/>
      <c r="CK132" s="188"/>
    </row>
    <row r="133" spans="1:89" ht="28.5" hidden="1" customHeight="1">
      <c r="A133" s="703"/>
      <c r="B133" s="585"/>
      <c r="C133" s="588"/>
      <c r="D133" s="588"/>
      <c r="E133" s="494"/>
      <c r="F133" s="494"/>
      <c r="G133" s="577"/>
      <c r="H133" s="343">
        <v>21</v>
      </c>
      <c r="I133" s="569"/>
      <c r="J133" s="494"/>
      <c r="K133" s="494"/>
      <c r="L133" s="494"/>
      <c r="M133" s="494"/>
      <c r="N133" s="494"/>
      <c r="O133" s="494"/>
      <c r="P133" s="562"/>
      <c r="Q133" s="553"/>
      <c r="R133" s="556"/>
      <c r="S133" s="556"/>
      <c r="T133" s="556"/>
      <c r="U133" s="556"/>
      <c r="V133" s="582"/>
      <c r="W133" s="566"/>
      <c r="X133" s="572"/>
      <c r="Y133" s="550"/>
      <c r="Z133" s="575"/>
      <c r="AA133" s="566"/>
      <c r="AB133" s="559"/>
      <c r="AC133" s="525"/>
      <c r="AD133" s="547"/>
      <c r="AE133" s="534"/>
      <c r="AF133" s="181">
        <v>4</v>
      </c>
      <c r="AG133" s="182"/>
      <c r="AH133" s="207" t="str">
        <f t="shared" si="197"/>
        <v/>
      </c>
      <c r="AI133" s="299"/>
      <c r="AJ133" s="299"/>
      <c r="AK133" s="208" t="str">
        <f t="shared" si="198"/>
        <v/>
      </c>
      <c r="AL133" s="300"/>
      <c r="AM133" s="300"/>
      <c r="AN133" s="301"/>
      <c r="AO133" s="209" t="str">
        <f>IF(ISBLANK(AD130),(IFERROR(IF(AND(AH132="Probabilidad",AH133="Probabilidad"),(AQ132-(+AQ132*AK133)),IF(AND(AH132="Impacto",AH133="Probabilidad"),(AQ131-(+AQ131*AK133)),IF(AH133="Impacto",AQ132,""))),""))," ")</f>
        <v xml:space="preserve"> </v>
      </c>
      <c r="AP133" s="154" t="str">
        <f>IF(ISBLANK(AD130),(IFERROR(IF(AO133="","",IF(AO133&lt;=0.2,"Muy Baja",IF(AO133&lt;=0.4,"Baja",IF(AO133&lt;=0.6,"Media",IF(AO133&lt;=0.8,"Alta","Muy Alta"))))),""))," ")</f>
        <v xml:space="preserve"> </v>
      </c>
      <c r="AQ133" s="210" t="str">
        <f t="shared" si="199"/>
        <v xml:space="preserve"> </v>
      </c>
      <c r="AR133" s="211" t="str">
        <f t="shared" si="200"/>
        <v/>
      </c>
      <c r="AS133" s="210" t="str">
        <f>IFERROR(IF(AND(AH132="Impacto",AH133="Impacto"),(AS132-(+AS132*AK133)),IF(AND(AH132="Probabilidad",AH133="Impacto"),(AS131-(+AS131*AK133)),IF(AH133="Probabilidad",AS132,""))),"")</f>
        <v/>
      </c>
      <c r="AT133" s="212" t="str">
        <f t="shared" si="201"/>
        <v/>
      </c>
      <c r="AU133" s="528"/>
      <c r="AV133" s="531"/>
      <c r="AW133" s="534"/>
      <c r="AX133" s="537"/>
      <c r="AY133" s="302"/>
      <c r="AZ133" s="185"/>
      <c r="BA133" s="183"/>
      <c r="BB133" s="183"/>
      <c r="BC133" s="184"/>
      <c r="BD133" s="184"/>
      <c r="BE133" s="184"/>
      <c r="BF133" s="185"/>
      <c r="BG133" s="494"/>
      <c r="BH133" s="190"/>
      <c r="BI133" s="186"/>
      <c r="BJ133" s="186"/>
      <c r="BK133" s="352"/>
      <c r="BL133" s="183"/>
      <c r="BM133" s="183"/>
      <c r="BN133" s="183"/>
      <c r="BO133" s="187"/>
      <c r="BP133" s="187"/>
      <c r="BQ133" s="349"/>
      <c r="BR133" s="416"/>
      <c r="BS133" s="417" t="str">
        <f>IF(AND('MAPA DE RIESGOS'!$AP133="Muy Alta",'MAPA DE RIESGOS'!$AR133="Leve"),CONCATENATE("R",'MAPA DE RIESGOS'!$H133,"C",'MAPA DE RIESGOS'!$AF133),"")</f>
        <v/>
      </c>
      <c r="BT133" s="417"/>
      <c r="BU133" s="418"/>
      <c r="BV133" s="188"/>
      <c r="BW133" s="188"/>
      <c r="BX133" s="188"/>
      <c r="BY133" s="188"/>
      <c r="BZ133" s="188"/>
      <c r="CA133" s="188"/>
      <c r="CB133" s="188"/>
      <c r="CC133" s="188"/>
      <c r="CD133" s="188"/>
      <c r="CE133" s="188"/>
      <c r="CF133" s="188"/>
      <c r="CG133" s="188"/>
      <c r="CH133" s="188"/>
      <c r="CI133" s="188"/>
      <c r="CJ133" s="188"/>
      <c r="CK133" s="188"/>
    </row>
    <row r="134" spans="1:89" ht="28.5" hidden="1" customHeight="1">
      <c r="A134" s="703"/>
      <c r="B134" s="585"/>
      <c r="C134" s="588"/>
      <c r="D134" s="588"/>
      <c r="E134" s="494"/>
      <c r="F134" s="494"/>
      <c r="G134" s="577"/>
      <c r="H134" s="343">
        <v>21</v>
      </c>
      <c r="I134" s="569"/>
      <c r="J134" s="494"/>
      <c r="K134" s="494"/>
      <c r="L134" s="494"/>
      <c r="M134" s="494"/>
      <c r="N134" s="494"/>
      <c r="O134" s="494"/>
      <c r="P134" s="562"/>
      <c r="Q134" s="553"/>
      <c r="R134" s="556"/>
      <c r="S134" s="556"/>
      <c r="T134" s="556"/>
      <c r="U134" s="556"/>
      <c r="V134" s="582"/>
      <c r="W134" s="566"/>
      <c r="X134" s="572"/>
      <c r="Y134" s="550"/>
      <c r="Z134" s="575"/>
      <c r="AA134" s="566"/>
      <c r="AB134" s="559"/>
      <c r="AC134" s="525"/>
      <c r="AD134" s="547"/>
      <c r="AE134" s="534"/>
      <c r="AF134" s="181">
        <v>5</v>
      </c>
      <c r="AG134" s="182"/>
      <c r="AH134" s="207" t="str">
        <f t="shared" si="197"/>
        <v/>
      </c>
      <c r="AI134" s="299"/>
      <c r="AJ134" s="299"/>
      <c r="AK134" s="208" t="str">
        <f t="shared" si="198"/>
        <v/>
      </c>
      <c r="AL134" s="300"/>
      <c r="AM134" s="300"/>
      <c r="AN134" s="301"/>
      <c r="AO134" s="209" t="str">
        <f>IF(ISBLANK(AD130),(IFERROR(IF(AND(AH133="Probabilidad",AH134="Probabilidad"),(AQ133-(+AQ133*AK134)),IF(AND(AH133="Impacto",AH134="Probabilidad"),(AQ132-(+AQ132*AK134)),IF(AH134="Impacto",AQ133,""))),""))," ")</f>
        <v xml:space="preserve"> </v>
      </c>
      <c r="AP134" s="154" t="str">
        <f>IF(ISBLANK(AD130),(IFERROR(IF(AO134="","",IF(AO134&lt;=0.2,"Muy Baja",IF(AO134&lt;=0.4,"Baja",IF(AO134&lt;=0.6,"Media",IF(AO134&lt;=0.8,"Alta","Muy Alta"))))),""))," ")</f>
        <v xml:space="preserve"> </v>
      </c>
      <c r="AQ134" s="210" t="str">
        <f t="shared" si="199"/>
        <v xml:space="preserve"> </v>
      </c>
      <c r="AR134" s="211" t="str">
        <f t="shared" si="200"/>
        <v/>
      </c>
      <c r="AS134" s="210" t="str">
        <f>IFERROR(IF(AND(AH133="Impacto",AH134="Impacto"),(AS133-(+AS133*AK134)),IF(AND(AH133="Probabilidad",AH134="Impacto"),(AS132-(+AS132*AK134)),IF(AH134="Probabilidad",AS133,""))),"")</f>
        <v/>
      </c>
      <c r="AT134" s="212" t="str">
        <f t="shared" si="201"/>
        <v/>
      </c>
      <c r="AU134" s="528"/>
      <c r="AV134" s="531"/>
      <c r="AW134" s="534"/>
      <c r="AX134" s="537"/>
      <c r="AY134" s="302"/>
      <c r="AZ134" s="185"/>
      <c r="BA134" s="183"/>
      <c r="BB134" s="183"/>
      <c r="BC134" s="184"/>
      <c r="BD134" s="184"/>
      <c r="BE134" s="184"/>
      <c r="BF134" s="185"/>
      <c r="BG134" s="494"/>
      <c r="BH134" s="190"/>
      <c r="BI134" s="186"/>
      <c r="BJ134" s="186"/>
      <c r="BK134" s="352"/>
      <c r="BL134" s="183"/>
      <c r="BM134" s="183"/>
      <c r="BN134" s="183"/>
      <c r="BO134" s="187"/>
      <c r="BP134" s="187"/>
      <c r="BQ134" s="349"/>
      <c r="BR134" s="416"/>
      <c r="BS134" s="417" t="str">
        <f>IF(AND('MAPA DE RIESGOS'!$AP134="Muy Alta",'MAPA DE RIESGOS'!$AR134="Leve"),CONCATENATE("R",'MAPA DE RIESGOS'!$H134,"C",'MAPA DE RIESGOS'!$AF134),"")</f>
        <v/>
      </c>
      <c r="BT134" s="417"/>
      <c r="BU134" s="418"/>
      <c r="BV134" s="188"/>
      <c r="BW134" s="188"/>
      <c r="BX134" s="188"/>
      <c r="BY134" s="188"/>
      <c r="BZ134" s="188"/>
      <c r="CA134" s="188"/>
      <c r="CB134" s="188"/>
      <c r="CC134" s="188"/>
      <c r="CD134" s="188"/>
      <c r="CE134" s="188"/>
      <c r="CF134" s="188"/>
      <c r="CG134" s="188"/>
      <c r="CH134" s="188"/>
      <c r="CI134" s="188"/>
      <c r="CJ134" s="188"/>
      <c r="CK134" s="188"/>
    </row>
    <row r="135" spans="1:89" ht="28.5" hidden="1" customHeight="1">
      <c r="A135" s="703"/>
      <c r="B135" s="585"/>
      <c r="C135" s="588"/>
      <c r="D135" s="588"/>
      <c r="E135" s="494"/>
      <c r="F135" s="494"/>
      <c r="G135" s="577"/>
      <c r="H135" s="343">
        <v>21</v>
      </c>
      <c r="I135" s="570"/>
      <c r="J135" s="495"/>
      <c r="K135" s="495"/>
      <c r="L135" s="495"/>
      <c r="M135" s="495"/>
      <c r="N135" s="495"/>
      <c r="O135" s="495"/>
      <c r="P135" s="563"/>
      <c r="Q135" s="554"/>
      <c r="R135" s="557"/>
      <c r="S135" s="557"/>
      <c r="T135" s="557"/>
      <c r="U135" s="557"/>
      <c r="V135" s="583"/>
      <c r="W135" s="567"/>
      <c r="X135" s="573"/>
      <c r="Y135" s="551"/>
      <c r="Z135" s="576"/>
      <c r="AA135" s="567"/>
      <c r="AB135" s="560"/>
      <c r="AC135" s="526"/>
      <c r="AD135" s="548"/>
      <c r="AE135" s="535"/>
      <c r="AF135" s="181">
        <v>6</v>
      </c>
      <c r="AG135" s="182"/>
      <c r="AH135" s="207" t="str">
        <f t="shared" si="197"/>
        <v/>
      </c>
      <c r="AI135" s="299"/>
      <c r="AJ135" s="299"/>
      <c r="AK135" s="208" t="str">
        <f t="shared" si="198"/>
        <v/>
      </c>
      <c r="AL135" s="300"/>
      <c r="AM135" s="300"/>
      <c r="AN135" s="301"/>
      <c r="AO135" s="209" t="str">
        <f>IF(ISBLANK(AD130),(IFERROR(IF(AND(AH133="Probabilidad",AH135="Probabilidad"),(AQ133-(+AQ133*AK135)),IF(AND(AH133="Impacto",AH135="Probabilidad"),(AQ132-(+AQ132*AK135)),IF(AH135="Impacto",AQ133,""))),""))," ")</f>
        <v xml:space="preserve"> </v>
      </c>
      <c r="AP135" s="154" t="str">
        <f>IF(ISBLANK(AD130),(IFERROR(IF(AO135="","",IF(AO135&lt;=0.2,"Muy Baja",IF(AO135&lt;=0.4,"Baja",IF(AO135&lt;=0.6,"Media",IF(AO135&lt;=0.8,"Alta","Muy Alta"))))),"")), " ")</f>
        <v xml:space="preserve"> </v>
      </c>
      <c r="AQ135" s="210" t="str">
        <f t="shared" si="199"/>
        <v xml:space="preserve"> </v>
      </c>
      <c r="AR135" s="211" t="str">
        <f t="shared" si="200"/>
        <v/>
      </c>
      <c r="AS135" s="210" t="str">
        <f>IFERROR(IF(AND(AH134="Impacto",AH135="Impacto"),(AS133-(+AS134*AK135)),IF(AND(AH133="Probabilidad",AH135="Impacto"),(AS132-(+AS132*AK135)),IF(AH135="Probabilidad",AS133,""))),"")</f>
        <v/>
      </c>
      <c r="AT135" s="212" t="str">
        <f t="shared" si="201"/>
        <v/>
      </c>
      <c r="AU135" s="529"/>
      <c r="AV135" s="532"/>
      <c r="AW135" s="535"/>
      <c r="AX135" s="538"/>
      <c r="AY135" s="302"/>
      <c r="AZ135" s="185"/>
      <c r="BA135" s="183"/>
      <c r="BB135" s="183"/>
      <c r="BC135" s="184"/>
      <c r="BD135" s="184"/>
      <c r="BE135" s="184"/>
      <c r="BF135" s="185"/>
      <c r="BG135" s="495"/>
      <c r="BH135" s="190"/>
      <c r="BI135" s="186"/>
      <c r="BJ135" s="186"/>
      <c r="BK135" s="352"/>
      <c r="BL135" s="183"/>
      <c r="BM135" s="183"/>
      <c r="BN135" s="183"/>
      <c r="BO135" s="187"/>
      <c r="BP135" s="187"/>
      <c r="BQ135" s="349"/>
      <c r="BR135" s="416"/>
      <c r="BS135" s="417" t="str">
        <f>IF(AND('MAPA DE RIESGOS'!$AP135="Muy Alta",'MAPA DE RIESGOS'!$AR135="Leve"),CONCATENATE("R",'MAPA DE RIESGOS'!$H135,"C",'MAPA DE RIESGOS'!$AF135),"")</f>
        <v/>
      </c>
      <c r="BT135" s="417"/>
      <c r="BU135" s="418"/>
      <c r="BV135" s="188"/>
      <c r="BW135" s="188"/>
      <c r="BX135" s="188"/>
      <c r="BY135" s="188"/>
      <c r="BZ135" s="188"/>
      <c r="CA135" s="188"/>
      <c r="CB135" s="188"/>
      <c r="CC135" s="188"/>
      <c r="CD135" s="188"/>
      <c r="CE135" s="188"/>
      <c r="CF135" s="188"/>
      <c r="CG135" s="188"/>
      <c r="CH135" s="188"/>
      <c r="CI135" s="188"/>
      <c r="CJ135" s="188"/>
      <c r="CK135" s="188"/>
    </row>
    <row r="136" spans="1:89" ht="74.25" hidden="1" customHeight="1">
      <c r="A136" s="703"/>
      <c r="B136" s="585"/>
      <c r="C136" s="588"/>
      <c r="D136" s="588" t="str">
        <f>IFERROR((VLOOKUP($B136,'Listados Datos'!$D$3:$F$18,3,FALSE))," ")</f>
        <v xml:space="preserve"> </v>
      </c>
      <c r="E136" s="494"/>
      <c r="F136" s="494"/>
      <c r="G136" s="577">
        <v>21</v>
      </c>
      <c r="H136" s="343">
        <v>21</v>
      </c>
      <c r="I136" s="568" t="s">
        <v>413</v>
      </c>
      <c r="J136" s="513" t="s">
        <v>210</v>
      </c>
      <c r="K136" s="513" t="s">
        <v>413</v>
      </c>
      <c r="L136" s="513" t="s">
        <v>414</v>
      </c>
      <c r="M136" s="513" t="str">
        <f t="shared" ref="M136:M141" si="203">+CONCATENATE("Posibilidad de perdida de ", Q136, " debido a amenazas como ", S136, "y vulderabilidades,", T136, " afectando a los activos de información de ", R136)</f>
        <v>Posibilidad de perdida de Confidencialidad e Integridad debido a amenazas como Modificación no autorizaday vulderabilidades, afectando a los activos de información de Información del SIDEP, SIGDEP y expedientes físicos.</v>
      </c>
      <c r="N136" s="513" t="s">
        <v>250</v>
      </c>
      <c r="O136" s="513" t="s">
        <v>251</v>
      </c>
      <c r="P136" s="561">
        <v>228</v>
      </c>
      <c r="Q136" s="552" t="s">
        <v>415</v>
      </c>
      <c r="R136" s="555" t="s">
        <v>416</v>
      </c>
      <c r="S136" s="555" t="s">
        <v>417</v>
      </c>
      <c r="T136" s="555"/>
      <c r="U136" s="555"/>
      <c r="V136" s="581" t="str">
        <f t="shared" ref="V136" si="204">IF(ISBLANK(AC136),(IF(P136&lt;=0,"",IF(P136&lt;=2,"Muy Baja",IF(P136&lt;=24,"Baja",IF(P136&lt;=500,"Media",IF(P136&lt;=5000,"Alta","Muy Alta"))))))," ")</f>
        <v>Media</v>
      </c>
      <c r="W136" s="565">
        <f t="shared" ref="W136" si="205">IF(ISBLANK(AC136),(IF(V136="","",IF(V136="Muy Baja",20%,IF(V136="Baja",40%,IF(V136="Media",60%,IF(V136="Alta",80%,IF(V136="Muy Alta",100%,0)))))))," ")</f>
        <v>0.6</v>
      </c>
      <c r="X136" s="571" t="s">
        <v>218</v>
      </c>
      <c r="Y136" s="549" t="str">
        <f>IF(X136&gt;0,IF(NOT(ISERROR(MATCH(X136,'Listados Datos'!$N$3:$N$4,0))),'Listados Datos'!$N$6&amp;"Por favor no seleccionar este criterios de impacto (Afectación Económica o presupuestal y/o Pérdida Reputacional)",'Listados Datos'!$N$7),"")</f>
        <v>✔</v>
      </c>
      <c r="Z136" s="574" t="str">
        <f>IF(OR(X136='Listados Datos'!$R$3,X136='Listados Datos'!$S$3),"Leve",IF(OR(X136='Listados Datos'!$R$4,X136='Listados Datos'!$S$4),"Menor",IF(OR(X136='Listados Datos'!$R$5,X136='Listados Datos'!$S$5),"Moderado",IF(OR(X136='Listados Datos'!$R$6,X136='Listados Datos'!$S$6),"Mayor",IF(OR(X136='Listados Datos'!$R$7,X136='Listados Datos'!$S$7),"Catastrófico","")))))</f>
        <v>Moderado</v>
      </c>
      <c r="AA136" s="565">
        <f>IF(Z136="","",IF(Z136="Leve",20%,IF(Z136="Menor",40%,IF(Z136="Moderado",60%,IF(Z136="Mayor",80%,IF(Z136="Catastrófico",100%,0))))))</f>
        <v>0.6</v>
      </c>
      <c r="AB136" s="558" t="str">
        <f>IF(OR(AND(V136="Muy Baja",Z136="Leve"),AND(V136="Muy Baja",Z136="Menor"),AND(V136="Baja",Z136="Leve")),"Bajo",IF(OR(AND(V136="Muy baja",Z136="Moderado"),AND(V136="Baja",Z136="Menor"),AND(V136="Baja",Z136="Moderado"),AND(V136="Media",Z136="Leve"),AND(V136="Media",Z136="Menor"),AND(V136="Media",Z136="Moderado"),AND(V136="Alta",Z136="Leve"),AND(V136="Alta",Z136="Menor")),"Moderado",IF(OR(AND(V136="Muy Baja",Z136="Mayor"),AND(V136="Baja",Z136="Mayor"),AND(V136="Media",Z136="Mayor"),AND(V136="Alta",Z136="Moderado"),AND(V136="Alta",Z136="Mayor"),AND(V136="Muy Alta",Z136="Leve"),AND(V136="Muy Alta",Z136="Menor"),AND(V136="Muy Alta",Z136="Moderado"),AND(V136="Muy Alta",Z136="Mayor")),"Alto",IF(OR(AND(V136="Muy Baja",Z136="Catastrófico"),AND(V136="Baja",Z136="Catastrófico"),AND(V136="Media",Z136="Catastrófico"),AND(V136="Alta",Z136="Catastrófico"),AND(V136="Muy Alta",Z136="Catastrófico")),"Extremo",""))))</f>
        <v>Moderado</v>
      </c>
      <c r="AC136" s="524"/>
      <c r="AD136" s="546"/>
      <c r="AE136" s="533" t="str">
        <f t="shared" ref="AE136" si="206">IF(AND(AC136="Rara Vez",AD136="Insignificante"),("BAJA"),IF(AND(AC136="Rara Vez",AD136="Menor"),("BAJA"),IF(AND(AC136="Rara Vez",AD136="Moderado"),("MODERADA"),IF(AND(AC136="Rara Vez",AD136="Mayor"),("ALTA"),IF(AND(AC136="Improbable",AD136="Insignificante"),("BAJA"),IF(AND(AC136="Improbable",AD136="Menor"),("BAJA"),IF(AND(AC136="Improbable",AD136="Moderado"),("MODERADA"),IF(AND(AC136="Improbable",AD136="Mayor"),("ALTA"),IF(AND(AC136="Posible",AD136="Insignificante"),("BAJA"),IF(AND(AC136="Posible",AD136="Menor"),("MODERADA"),IF(AND(AC136="Posible",AD136="Moderado"),("ALTA"),IF(AND(AC136="Posible",AD136="Mayor"),("EXTREMA"),IF(AND(AC136="Probable",AD136="Insignificante"),("MODERADA"),IF(AND(AC136="Probable",AD136="Menor"),("ALTA"),IF(AND(AC136="Probable",AD136="Moderado"),("ALTA"),IF(AND(AC136="Probable",AD136="Mayor"),("EXTREMA"),IF(AND(AC136="Casi Seguro",AD136="Insignificante"),("ALTA"),IF(AND(AC136="Casi Seguro",AD136="Menor"),("ALTA"),IF(AND(AC136="Casi Seguro",AD136="Moderado"),("EXTREMA"),IF(AND(AC136="Casi Seguro",AD136="Mayor"),("EXTREMA"),IF(AD136="Catastrófico","EXTREMA","VALORAR")))))))))))))))))))))</f>
        <v>VALORAR</v>
      </c>
      <c r="AF136" s="181">
        <v>1</v>
      </c>
      <c r="AG136" s="182" t="s">
        <v>418</v>
      </c>
      <c r="AH136" s="207" t="str">
        <f t="shared" si="188"/>
        <v>Probabilidad</v>
      </c>
      <c r="AI136" s="299" t="s">
        <v>193</v>
      </c>
      <c r="AJ136" s="299" t="s">
        <v>194</v>
      </c>
      <c r="AK136" s="208" t="str">
        <f t="shared" si="189"/>
        <v>40%</v>
      </c>
      <c r="AL136" s="300" t="s">
        <v>195</v>
      </c>
      <c r="AM136" s="300" t="s">
        <v>196</v>
      </c>
      <c r="AN136" s="301" t="s">
        <v>197</v>
      </c>
      <c r="AO136" s="209">
        <f>IF(ISBLANK(AD136),(IFERROR(IF(AH136="Probabilidad",(W136-(+W136*AK136)),IF(AH136="Impacto",W136,"")),""))," ")</f>
        <v>0.36</v>
      </c>
      <c r="AP136" s="154" t="str">
        <f>IF(ISBLANK(AD136), (IFERROR(IF(AO136="","",IF(AO136&lt;=0.2,"Muy Baja",IF(AO136&lt;=0.4,"Baja",IF(AO136&lt;=0.6,"Media",IF(AO136&lt;=0.8,"Alta","Muy Alta"))))),""))," ")</f>
        <v>Baja</v>
      </c>
      <c r="AQ136" s="210">
        <f t="shared" si="190"/>
        <v>0.36</v>
      </c>
      <c r="AR136" s="211" t="str">
        <f t="shared" si="191"/>
        <v>Moderado</v>
      </c>
      <c r="AS136" s="210">
        <f>IFERROR(IF(AH136="Impacto",(AA136-(+AA136*AK136)),IF(AH136="Probabilidad",AA136,"")),"")</f>
        <v>0.6</v>
      </c>
      <c r="AT136" s="212" t="str">
        <f t="shared" si="192"/>
        <v>Moderado</v>
      </c>
      <c r="AU136" s="527"/>
      <c r="AV136" s="530" t="str">
        <f>IF(ISBLANK(AD136), " ", AD136)</f>
        <v xml:space="preserve"> </v>
      </c>
      <c r="AW136" s="533" t="str">
        <f t="shared" ref="AW136" si="207">IF(AND(AU136="Rara Vez",AV136="Insignificante"),("BAJA"),IF(AND(AU136="Rara Vez",AV136="Menor"),("BAJA"),IF(AND(AU136="Rara Vez",AV136="Moderado"),("MODERADA"),IF(AND(AU136="Rara Vez",AV136="Mayor"),("ALTA"),IF(AND(AU136="Improbable",AV136="Insignificante"),("BAJA"),IF(AND(AU136="Improbable",AV136="Menor"),("BAJA"),IF(AND(AU136="Improbable",AV136="Moderado"),("MODERADA"),IF(AND(AU136="Improbable",AV136="Mayor"),("ALTA"),IF(AND(AU136="Posible",AV136="Insignificante"),("BAJA"),IF(AND(AU136="Posible",AV136="Menor"),("MODERADA"),IF(AND(AU136="Posible",AV136="Moderado"),("ALTA"),IF(AND(AU136="Posible",AV136="Mayor"),("EXTREMA"),IF(AND(AU136="Probable",AV136="Insignificante"),("MODERADA"),IF(AND(AU136="Probable",AV136="Menor"),("ALTA"),IF(AND(AU136="Probable",AV136="Moderado"),("ALTA"),IF(AND(AU136="Probable",AV136="Mayor"),("EXTREMA"),IF(AND(AU136="Casi Seguro",AV136="Insignificante"),("ALTA"),IF(AND(AU136="Casi Seguro",AV136="Menor"),("ALTA"),IF(AND(AU136="Casi Seguro",AV136="Moderado"),("EXTREMA"),IF(AND(AU136="Casi Seguro",AV136="Mayor"),("EXTREMA"),IF(AV136="Catastrófico","EXTREMA","VALORAR")))))))))))))))))))))</f>
        <v>VALORAR</v>
      </c>
      <c r="AX136" s="536" t="s">
        <v>198</v>
      </c>
      <c r="AY136" s="302" t="s">
        <v>394</v>
      </c>
      <c r="AZ136" s="185" t="s">
        <v>395</v>
      </c>
      <c r="BA136" s="183" t="s">
        <v>313</v>
      </c>
      <c r="BB136" s="183" t="s">
        <v>229</v>
      </c>
      <c r="BC136" s="184">
        <v>44562</v>
      </c>
      <c r="BD136" s="184">
        <v>44926</v>
      </c>
      <c r="BE136" s="184" t="s">
        <v>387</v>
      </c>
      <c r="BF136" s="184" t="s">
        <v>388</v>
      </c>
      <c r="BG136" s="513" t="s">
        <v>396</v>
      </c>
      <c r="BH136" s="190" t="s">
        <v>205</v>
      </c>
      <c r="BI136" s="186" t="s">
        <v>257</v>
      </c>
      <c r="BJ136" s="186" t="s">
        <v>207</v>
      </c>
      <c r="BK136" s="352" t="s">
        <v>207</v>
      </c>
      <c r="BL136" s="186" t="s">
        <v>207</v>
      </c>
      <c r="BM136" s="186" t="s">
        <v>207</v>
      </c>
      <c r="BN136" s="186" t="s">
        <v>207</v>
      </c>
      <c r="BO136" s="187" t="s">
        <v>208</v>
      </c>
      <c r="BP136" s="187" t="s">
        <v>322</v>
      </c>
      <c r="BQ136" s="349" t="s">
        <v>322</v>
      </c>
      <c r="BR136" s="416"/>
      <c r="BS136" s="417" t="str">
        <f>IF(AND('MAPA DE RIESGOS'!$AP136="Muy Alta",'MAPA DE RIESGOS'!$AR136="Leve"),CONCATENATE("R",'MAPA DE RIESGOS'!$H136,"C",'MAPA DE RIESGOS'!$AF136),"")</f>
        <v/>
      </c>
      <c r="BT136" s="417"/>
      <c r="BU136" s="418"/>
      <c r="BV136" s="188"/>
      <c r="BW136" s="188"/>
      <c r="BX136" s="188"/>
      <c r="BY136" s="188"/>
      <c r="BZ136" s="188"/>
      <c r="CA136" s="188"/>
      <c r="CB136" s="188"/>
      <c r="CC136" s="188"/>
      <c r="CD136" s="188"/>
      <c r="CE136" s="188"/>
      <c r="CF136" s="188"/>
      <c r="CG136" s="188"/>
      <c r="CH136" s="188"/>
      <c r="CI136" s="188"/>
      <c r="CJ136" s="188"/>
      <c r="CK136" s="188"/>
    </row>
    <row r="137" spans="1:89" ht="74.25" hidden="1" customHeight="1">
      <c r="A137" s="703"/>
      <c r="B137" s="585"/>
      <c r="C137" s="588"/>
      <c r="D137" s="588"/>
      <c r="E137" s="494"/>
      <c r="F137" s="494"/>
      <c r="G137" s="577"/>
      <c r="H137" s="343">
        <v>21</v>
      </c>
      <c r="I137" s="569"/>
      <c r="J137" s="494"/>
      <c r="K137" s="494"/>
      <c r="L137" s="494"/>
      <c r="M137" s="494" t="str">
        <f t="shared" si="203"/>
        <v xml:space="preserve">Posibilidad de perdida de  debido a amenazas como y vulderabilidades, afectando a los activos de información de </v>
      </c>
      <c r="N137" s="494"/>
      <c r="O137" s="494"/>
      <c r="P137" s="562"/>
      <c r="Q137" s="553"/>
      <c r="R137" s="556"/>
      <c r="S137" s="556"/>
      <c r="T137" s="556"/>
      <c r="U137" s="556"/>
      <c r="V137" s="582"/>
      <c r="W137" s="566"/>
      <c r="X137" s="572"/>
      <c r="Y137" s="550"/>
      <c r="Z137" s="575"/>
      <c r="AA137" s="566"/>
      <c r="AB137" s="559"/>
      <c r="AC137" s="525"/>
      <c r="AD137" s="547"/>
      <c r="AE137" s="534"/>
      <c r="AF137" s="181">
        <v>2</v>
      </c>
      <c r="AG137" s="182" t="s">
        <v>419</v>
      </c>
      <c r="AH137" s="207" t="str">
        <f t="shared" si="188"/>
        <v>Probabilidad</v>
      </c>
      <c r="AI137" s="299" t="s">
        <v>193</v>
      </c>
      <c r="AJ137" s="299" t="s">
        <v>194</v>
      </c>
      <c r="AK137" s="208" t="str">
        <f t="shared" si="189"/>
        <v>40%</v>
      </c>
      <c r="AL137" s="300" t="s">
        <v>195</v>
      </c>
      <c r="AM137" s="300" t="s">
        <v>196</v>
      </c>
      <c r="AN137" s="301" t="s">
        <v>197</v>
      </c>
      <c r="AO137" s="209">
        <f>IF(ISBLANK(AD136),(IFERROR(IF(AND(AH136="Probabilidad",AH137="Probabilidad"),(AQ136-(+AQ136*AK137)),IF(AH137="Probabilidad",(W136-(+W136*AK137)),IF(AH137="Impacto",AQ136,""))),""))," ")</f>
        <v>0.216</v>
      </c>
      <c r="AP137" s="154" t="str">
        <f>IF(ISBLANK(AD136),(IFERROR(IF(AO137="","",IF(AO137&lt;=0.2,"Muy Baja",IF(AO137&lt;=0.4,"Baja",IF(AO137&lt;=0.6,"Media",IF(AO137&lt;=0.8,"Alta","Muy Alta"))))),""))," ")</f>
        <v>Baja</v>
      </c>
      <c r="AQ137" s="210">
        <f t="shared" si="190"/>
        <v>0.216</v>
      </c>
      <c r="AR137" s="211" t="str">
        <f t="shared" si="191"/>
        <v>Moderado</v>
      </c>
      <c r="AS137" s="210">
        <f>IFERROR(IF(AND(AH136="Impacto",AH137="Impacto"),(AS136-(+AS136*AK137)),IF(AH137="Impacto",(AA136-(+AA136*AK137)),IF(AH137="Probabilidad",AS136,""))),"")</f>
        <v>0.6</v>
      </c>
      <c r="AT137" s="212" t="str">
        <f t="shared" si="192"/>
        <v>Moderado</v>
      </c>
      <c r="AU137" s="528"/>
      <c r="AV137" s="531"/>
      <c r="AW137" s="534"/>
      <c r="AX137" s="537"/>
      <c r="AY137" s="302" t="s">
        <v>420</v>
      </c>
      <c r="AZ137" s="185" t="s">
        <v>399</v>
      </c>
      <c r="BA137" s="183" t="s">
        <v>313</v>
      </c>
      <c r="BB137" s="183" t="s">
        <v>229</v>
      </c>
      <c r="BC137" s="184">
        <v>44562</v>
      </c>
      <c r="BD137" s="184">
        <v>44926</v>
      </c>
      <c r="BE137" s="185" t="s">
        <v>399</v>
      </c>
      <c r="BF137" s="185" t="s">
        <v>400</v>
      </c>
      <c r="BG137" s="494"/>
      <c r="BH137" s="190" t="s">
        <v>205</v>
      </c>
      <c r="BI137" s="186" t="s">
        <v>257</v>
      </c>
      <c r="BJ137" s="186" t="s">
        <v>207</v>
      </c>
      <c r="BK137" s="352" t="s">
        <v>207</v>
      </c>
      <c r="BL137" s="186" t="s">
        <v>207</v>
      </c>
      <c r="BM137" s="186" t="s">
        <v>207</v>
      </c>
      <c r="BN137" s="186" t="s">
        <v>207</v>
      </c>
      <c r="BO137" s="187" t="s">
        <v>208</v>
      </c>
      <c r="BP137" s="187" t="s">
        <v>322</v>
      </c>
      <c r="BQ137" s="349" t="s">
        <v>322</v>
      </c>
      <c r="BR137" s="416"/>
      <c r="BS137" s="417" t="str">
        <f>IF(AND('MAPA DE RIESGOS'!$AP137="Muy Alta",'MAPA DE RIESGOS'!$AR137="Leve"),CONCATENATE("R",'MAPA DE RIESGOS'!$H137,"C",'MAPA DE RIESGOS'!$AF137),"")</f>
        <v/>
      </c>
      <c r="BT137" s="417"/>
      <c r="BU137" s="418"/>
      <c r="BV137" s="188"/>
      <c r="BW137" s="188"/>
      <c r="BX137" s="188"/>
      <c r="BY137" s="188"/>
      <c r="BZ137" s="188"/>
      <c r="CA137" s="188"/>
      <c r="CB137" s="188"/>
      <c r="CC137" s="188"/>
      <c r="CD137" s="188"/>
      <c r="CE137" s="188"/>
      <c r="CF137" s="188"/>
      <c r="CG137" s="188"/>
      <c r="CH137" s="188"/>
      <c r="CI137" s="188"/>
      <c r="CJ137" s="188"/>
      <c r="CK137" s="188"/>
    </row>
    <row r="138" spans="1:89" ht="28.5" hidden="1" customHeight="1">
      <c r="A138" s="703"/>
      <c r="B138" s="585"/>
      <c r="C138" s="588"/>
      <c r="D138" s="588"/>
      <c r="E138" s="494"/>
      <c r="F138" s="494"/>
      <c r="G138" s="577"/>
      <c r="H138" s="343">
        <v>21</v>
      </c>
      <c r="I138" s="569"/>
      <c r="J138" s="494"/>
      <c r="K138" s="494"/>
      <c r="L138" s="494"/>
      <c r="M138" s="494" t="str">
        <f t="shared" si="203"/>
        <v xml:space="preserve">Posibilidad de perdida de  debido a amenazas como y vulderabilidades, afectando a los activos de información de </v>
      </c>
      <c r="N138" s="494"/>
      <c r="O138" s="494"/>
      <c r="P138" s="562"/>
      <c r="Q138" s="553"/>
      <c r="R138" s="556"/>
      <c r="S138" s="556"/>
      <c r="T138" s="556"/>
      <c r="U138" s="556"/>
      <c r="V138" s="582"/>
      <c r="W138" s="566"/>
      <c r="X138" s="572"/>
      <c r="Y138" s="550"/>
      <c r="Z138" s="575"/>
      <c r="AA138" s="566"/>
      <c r="AB138" s="559"/>
      <c r="AC138" s="525"/>
      <c r="AD138" s="547"/>
      <c r="AE138" s="534"/>
      <c r="AF138" s="181">
        <v>3</v>
      </c>
      <c r="AG138" s="182"/>
      <c r="AH138" s="207" t="str">
        <f t="shared" si="188"/>
        <v/>
      </c>
      <c r="AI138" s="299"/>
      <c r="AJ138" s="299"/>
      <c r="AK138" s="208" t="str">
        <f t="shared" si="189"/>
        <v/>
      </c>
      <c r="AL138" s="300"/>
      <c r="AM138" s="300"/>
      <c r="AN138" s="301"/>
      <c r="AO138" s="209" t="str">
        <f>IF(ISBLANK(AD136),(IFERROR(IF(AND(AH137="Probabilidad",AH138="Probabilidad"),(AQ137-(+AQ137*AK138)),IF(AND(AH137="Impacto",AH138="Probabilidad"),(AQ136-(+AQ136*AK138)),IF(AH138="Impacto",AQ137,""))),""))," ")</f>
        <v/>
      </c>
      <c r="AP138" s="154" t="str">
        <f>IF(ISBLANK(AD136),(IFERROR(IF(AO138="","",IF(AO138&lt;=0.2,"Muy Baja",IF(AO138&lt;=0.4,"Baja",IF(AO138&lt;=0.6,"Media",IF(AO138&lt;=0.8,"Alta","Muy Alta"))))),""))," ")</f>
        <v/>
      </c>
      <c r="AQ138" s="210" t="str">
        <f t="shared" si="190"/>
        <v/>
      </c>
      <c r="AR138" s="211" t="str">
        <f t="shared" si="191"/>
        <v/>
      </c>
      <c r="AS138" s="210" t="str">
        <f>IFERROR(IF(AND(AH137="Impacto",AH138="Impacto"),(AS137-(+AS137*AK138)),IF(AND(AH137="Probabilidad",AH138="Impacto"),(AS136-(+AS136*AK138)),IF(AH138="Probabilidad",AS137,""))),"")</f>
        <v/>
      </c>
      <c r="AT138" s="212" t="str">
        <f t="shared" si="192"/>
        <v/>
      </c>
      <c r="AU138" s="528"/>
      <c r="AV138" s="531"/>
      <c r="AW138" s="534"/>
      <c r="AX138" s="537"/>
      <c r="AY138" s="302"/>
      <c r="AZ138" s="185"/>
      <c r="BA138" s="183"/>
      <c r="BB138" s="183"/>
      <c r="BC138" s="184"/>
      <c r="BD138" s="184"/>
      <c r="BE138" s="184"/>
      <c r="BF138" s="185"/>
      <c r="BG138" s="494"/>
      <c r="BH138" s="190"/>
      <c r="BI138" s="186"/>
      <c r="BJ138" s="186"/>
      <c r="BK138" s="352"/>
      <c r="BL138" s="183"/>
      <c r="BM138" s="183"/>
      <c r="BN138" s="183"/>
      <c r="BO138" s="187"/>
      <c r="BP138" s="187"/>
      <c r="BQ138" s="349"/>
      <c r="BR138" s="416"/>
      <c r="BS138" s="417" t="str">
        <f>IF(AND('MAPA DE RIESGOS'!$AP138="Muy Alta",'MAPA DE RIESGOS'!$AR138="Leve"),CONCATENATE("R",'MAPA DE RIESGOS'!$H138,"C",'MAPA DE RIESGOS'!$AF138),"")</f>
        <v/>
      </c>
      <c r="BT138" s="417"/>
      <c r="BU138" s="418"/>
      <c r="BV138" s="188"/>
      <c r="BW138" s="188"/>
      <c r="BX138" s="188"/>
      <c r="BY138" s="188"/>
      <c r="BZ138" s="188"/>
      <c r="CA138" s="188"/>
      <c r="CB138" s="188"/>
      <c r="CC138" s="188"/>
      <c r="CD138" s="188"/>
      <c r="CE138" s="188"/>
      <c r="CF138" s="188"/>
      <c r="CG138" s="188"/>
      <c r="CH138" s="188"/>
      <c r="CI138" s="188"/>
      <c r="CJ138" s="188"/>
      <c r="CK138" s="188"/>
    </row>
    <row r="139" spans="1:89" ht="28.5" hidden="1" customHeight="1">
      <c r="A139" s="703"/>
      <c r="B139" s="585"/>
      <c r="C139" s="588"/>
      <c r="D139" s="588"/>
      <c r="E139" s="494"/>
      <c r="F139" s="494"/>
      <c r="G139" s="577"/>
      <c r="H139" s="343">
        <v>21</v>
      </c>
      <c r="I139" s="569"/>
      <c r="J139" s="494"/>
      <c r="K139" s="494"/>
      <c r="L139" s="494"/>
      <c r="M139" s="494" t="str">
        <f t="shared" si="203"/>
        <v xml:space="preserve">Posibilidad de perdida de  debido a amenazas como y vulderabilidades, afectando a los activos de información de </v>
      </c>
      <c r="N139" s="494"/>
      <c r="O139" s="494"/>
      <c r="P139" s="562"/>
      <c r="Q139" s="553"/>
      <c r="R139" s="556"/>
      <c r="S139" s="556"/>
      <c r="T139" s="556"/>
      <c r="U139" s="556"/>
      <c r="V139" s="582"/>
      <c r="W139" s="566"/>
      <c r="X139" s="572"/>
      <c r="Y139" s="550"/>
      <c r="Z139" s="575"/>
      <c r="AA139" s="566"/>
      <c r="AB139" s="559"/>
      <c r="AC139" s="525"/>
      <c r="AD139" s="547"/>
      <c r="AE139" s="534"/>
      <c r="AF139" s="181">
        <v>4</v>
      </c>
      <c r="AG139" s="182"/>
      <c r="AH139" s="207" t="str">
        <f t="shared" si="188"/>
        <v/>
      </c>
      <c r="AI139" s="299"/>
      <c r="AJ139" s="299"/>
      <c r="AK139" s="208" t="str">
        <f t="shared" si="189"/>
        <v/>
      </c>
      <c r="AL139" s="300"/>
      <c r="AM139" s="300"/>
      <c r="AN139" s="301"/>
      <c r="AO139" s="209" t="str">
        <f>IF(ISBLANK(AD136),(IFERROR(IF(AND(AH138="Probabilidad",AH139="Probabilidad"),(AQ138-(+AQ138*AK139)),IF(AND(AH138="Impacto",AH139="Probabilidad"),(AQ137-(+AQ137*AK139)),IF(AH139="Impacto",AQ138,""))),""))," ")</f>
        <v/>
      </c>
      <c r="AP139" s="154" t="str">
        <f>IF(ISBLANK(AD136),(IFERROR(IF(AO139="","",IF(AO139&lt;=0.2,"Muy Baja",IF(AO139&lt;=0.4,"Baja",IF(AO139&lt;=0.6,"Media",IF(AO139&lt;=0.8,"Alta","Muy Alta"))))),""))," ")</f>
        <v/>
      </c>
      <c r="AQ139" s="210" t="str">
        <f t="shared" si="190"/>
        <v/>
      </c>
      <c r="AR139" s="211" t="str">
        <f t="shared" si="191"/>
        <v/>
      </c>
      <c r="AS139" s="210" t="str">
        <f>IFERROR(IF(AND(AH138="Impacto",AH139="Impacto"),(AS138-(+AS138*AK139)),IF(AND(AH138="Probabilidad",AH139="Impacto"),(AS137-(+AS137*AK139)),IF(AH139="Probabilidad",AS138,""))),"")</f>
        <v/>
      </c>
      <c r="AT139" s="212" t="str">
        <f t="shared" si="192"/>
        <v/>
      </c>
      <c r="AU139" s="528"/>
      <c r="AV139" s="531"/>
      <c r="AW139" s="534"/>
      <c r="AX139" s="537"/>
      <c r="AY139" s="302"/>
      <c r="AZ139" s="185"/>
      <c r="BA139" s="183"/>
      <c r="BB139" s="183"/>
      <c r="BC139" s="184"/>
      <c r="BD139" s="184"/>
      <c r="BE139" s="184"/>
      <c r="BF139" s="185"/>
      <c r="BG139" s="494"/>
      <c r="BH139" s="190"/>
      <c r="BI139" s="186"/>
      <c r="BJ139" s="186"/>
      <c r="BK139" s="352"/>
      <c r="BL139" s="183"/>
      <c r="BM139" s="183"/>
      <c r="BN139" s="183"/>
      <c r="BO139" s="187"/>
      <c r="BP139" s="187"/>
      <c r="BQ139" s="349"/>
      <c r="BR139" s="416"/>
      <c r="BS139" s="417" t="str">
        <f>IF(AND('MAPA DE RIESGOS'!$AP139="Muy Alta",'MAPA DE RIESGOS'!$AR139="Leve"),CONCATENATE("R",'MAPA DE RIESGOS'!$H139,"C",'MAPA DE RIESGOS'!$AF139),"")</f>
        <v/>
      </c>
      <c r="BT139" s="417"/>
      <c r="BU139" s="418"/>
      <c r="BV139" s="188"/>
      <c r="BW139" s="188"/>
      <c r="BX139" s="188"/>
      <c r="BY139" s="188"/>
      <c r="BZ139" s="188"/>
      <c r="CA139" s="188"/>
      <c r="CB139" s="188"/>
      <c r="CC139" s="188"/>
      <c r="CD139" s="188"/>
      <c r="CE139" s="188"/>
      <c r="CF139" s="188"/>
      <c r="CG139" s="188"/>
      <c r="CH139" s="188"/>
      <c r="CI139" s="188"/>
      <c r="CJ139" s="188"/>
      <c r="CK139" s="188"/>
    </row>
    <row r="140" spans="1:89" ht="28.5" hidden="1" customHeight="1">
      <c r="A140" s="703"/>
      <c r="B140" s="585"/>
      <c r="C140" s="588"/>
      <c r="D140" s="588"/>
      <c r="E140" s="494"/>
      <c r="F140" s="494"/>
      <c r="G140" s="577"/>
      <c r="H140" s="343">
        <v>21</v>
      </c>
      <c r="I140" s="569"/>
      <c r="J140" s="494"/>
      <c r="K140" s="494"/>
      <c r="L140" s="494"/>
      <c r="M140" s="494" t="str">
        <f t="shared" si="203"/>
        <v xml:space="preserve">Posibilidad de perdida de  debido a amenazas como y vulderabilidades, afectando a los activos de información de </v>
      </c>
      <c r="N140" s="494"/>
      <c r="O140" s="494"/>
      <c r="P140" s="562"/>
      <c r="Q140" s="553"/>
      <c r="R140" s="556"/>
      <c r="S140" s="556"/>
      <c r="T140" s="556"/>
      <c r="U140" s="556"/>
      <c r="V140" s="582"/>
      <c r="W140" s="566"/>
      <c r="X140" s="572"/>
      <c r="Y140" s="550"/>
      <c r="Z140" s="575"/>
      <c r="AA140" s="566"/>
      <c r="AB140" s="559"/>
      <c r="AC140" s="525"/>
      <c r="AD140" s="547"/>
      <c r="AE140" s="534"/>
      <c r="AF140" s="181">
        <v>5</v>
      </c>
      <c r="AG140" s="182"/>
      <c r="AH140" s="207" t="str">
        <f t="shared" si="188"/>
        <v/>
      </c>
      <c r="AI140" s="299"/>
      <c r="AJ140" s="299"/>
      <c r="AK140" s="208" t="str">
        <f t="shared" si="189"/>
        <v/>
      </c>
      <c r="AL140" s="300"/>
      <c r="AM140" s="300"/>
      <c r="AN140" s="301"/>
      <c r="AO140" s="209" t="str">
        <f>IF(ISBLANK(AD136),(IFERROR(IF(AND(AH139="Probabilidad",AH140="Probabilidad"),(AQ139-(+AQ139*AK140)),IF(AND(AH139="Impacto",AH140="Probabilidad"),(AQ138-(+AQ138*AK140)),IF(AH140="Impacto",AQ139,""))),""))," ")</f>
        <v/>
      </c>
      <c r="AP140" s="154" t="str">
        <f>IF(ISBLANK(AD136),(IFERROR(IF(AO140="","",IF(AO140&lt;=0.2,"Muy Baja",IF(AO140&lt;=0.4,"Baja",IF(AO140&lt;=0.6,"Media",IF(AO140&lt;=0.8,"Alta","Muy Alta"))))),""))," ")</f>
        <v/>
      </c>
      <c r="AQ140" s="210" t="str">
        <f t="shared" si="190"/>
        <v/>
      </c>
      <c r="AR140" s="211" t="str">
        <f t="shared" si="191"/>
        <v/>
      </c>
      <c r="AS140" s="210" t="str">
        <f>IFERROR(IF(AND(AH139="Impacto",AH140="Impacto"),(AS139-(+AS139*AK140)),IF(AND(AH139="Probabilidad",AH140="Impacto"),(AS138-(+AS138*AK140)),IF(AH140="Probabilidad",AS139,""))),"")</f>
        <v/>
      </c>
      <c r="AT140" s="212" t="str">
        <f t="shared" si="192"/>
        <v/>
      </c>
      <c r="AU140" s="528"/>
      <c r="AV140" s="531"/>
      <c r="AW140" s="534"/>
      <c r="AX140" s="537"/>
      <c r="AY140" s="302"/>
      <c r="AZ140" s="185"/>
      <c r="BA140" s="183"/>
      <c r="BB140" s="183"/>
      <c r="BC140" s="184"/>
      <c r="BD140" s="184"/>
      <c r="BE140" s="184"/>
      <c r="BF140" s="185"/>
      <c r="BG140" s="494"/>
      <c r="BH140" s="190"/>
      <c r="BI140" s="186"/>
      <c r="BJ140" s="186"/>
      <c r="BK140" s="352"/>
      <c r="BL140" s="183"/>
      <c r="BM140" s="183"/>
      <c r="BN140" s="183"/>
      <c r="BO140" s="187"/>
      <c r="BP140" s="187"/>
      <c r="BQ140" s="349"/>
      <c r="BR140" s="416"/>
      <c r="BS140" s="417" t="str">
        <f>IF(AND('MAPA DE RIESGOS'!$AP140="Muy Alta",'MAPA DE RIESGOS'!$AR140="Leve"),CONCATENATE("R",'MAPA DE RIESGOS'!$H140,"C",'MAPA DE RIESGOS'!$AF140),"")</f>
        <v/>
      </c>
      <c r="BT140" s="417"/>
      <c r="BU140" s="418"/>
      <c r="BV140" s="188"/>
      <c r="BW140" s="188"/>
      <c r="BX140" s="188"/>
      <c r="BY140" s="188"/>
      <c r="BZ140" s="188"/>
      <c r="CA140" s="188"/>
      <c r="CB140" s="188"/>
      <c r="CC140" s="188"/>
      <c r="CD140" s="188"/>
      <c r="CE140" s="188"/>
      <c r="CF140" s="188"/>
      <c r="CG140" s="188"/>
      <c r="CH140" s="188"/>
      <c r="CI140" s="188"/>
      <c r="CJ140" s="188"/>
      <c r="CK140" s="188"/>
    </row>
    <row r="141" spans="1:89" ht="28.5" hidden="1" customHeight="1">
      <c r="A141" s="704"/>
      <c r="B141" s="586"/>
      <c r="C141" s="589"/>
      <c r="D141" s="589"/>
      <c r="E141" s="495"/>
      <c r="F141" s="495"/>
      <c r="G141" s="577"/>
      <c r="H141" s="343">
        <v>21</v>
      </c>
      <c r="I141" s="570"/>
      <c r="J141" s="495"/>
      <c r="K141" s="495"/>
      <c r="L141" s="495"/>
      <c r="M141" s="495" t="str">
        <f t="shared" si="203"/>
        <v xml:space="preserve">Posibilidad de perdida de  debido a amenazas como y vulderabilidades, afectando a los activos de información de </v>
      </c>
      <c r="N141" s="495"/>
      <c r="O141" s="495"/>
      <c r="P141" s="563"/>
      <c r="Q141" s="554"/>
      <c r="R141" s="557"/>
      <c r="S141" s="557"/>
      <c r="T141" s="557"/>
      <c r="U141" s="557"/>
      <c r="V141" s="583"/>
      <c r="W141" s="567"/>
      <c r="X141" s="573"/>
      <c r="Y141" s="551"/>
      <c r="Z141" s="576"/>
      <c r="AA141" s="567"/>
      <c r="AB141" s="560"/>
      <c r="AC141" s="526"/>
      <c r="AD141" s="548"/>
      <c r="AE141" s="535"/>
      <c r="AF141" s="181">
        <v>6</v>
      </c>
      <c r="AG141" s="182"/>
      <c r="AH141" s="207" t="str">
        <f t="shared" si="188"/>
        <v/>
      </c>
      <c r="AI141" s="299"/>
      <c r="AJ141" s="299"/>
      <c r="AK141" s="208" t="str">
        <f t="shared" si="189"/>
        <v/>
      </c>
      <c r="AL141" s="300"/>
      <c r="AM141" s="300"/>
      <c r="AN141" s="301"/>
      <c r="AO141" s="209" t="str">
        <f>IF(ISBLANK(AD136),(IFERROR(IF(AND(AH139="Probabilidad",AH141="Probabilidad"),(AQ139-(+AQ139*AK141)),IF(AND(AH139="Impacto",AH141="Probabilidad"),(AQ138-(+AQ138*AK141)),IF(AH141="Impacto",AQ139,""))),""))," ")</f>
        <v/>
      </c>
      <c r="AP141" s="154" t="str">
        <f>IF(ISBLANK(AD136),(IFERROR(IF(AO141="","",IF(AO141&lt;=0.2,"Muy Baja",IF(AO141&lt;=0.4,"Baja",IF(AO141&lt;=0.6,"Media",IF(AO141&lt;=0.8,"Alta","Muy Alta"))))),"")), " ")</f>
        <v/>
      </c>
      <c r="AQ141" s="210" t="str">
        <f t="shared" si="190"/>
        <v/>
      </c>
      <c r="AR141" s="211" t="str">
        <f t="shared" si="191"/>
        <v/>
      </c>
      <c r="AS141" s="210" t="str">
        <f>IFERROR(IF(AND(AH140="Impacto",AH141="Impacto"),(AS139-(+AS140*AK141)),IF(AND(AH139="Probabilidad",AH141="Impacto"),(AS138-(+AS138*AK141)),IF(AH141="Probabilidad",AS139,""))),"")</f>
        <v/>
      </c>
      <c r="AT141" s="212" t="str">
        <f t="shared" si="192"/>
        <v/>
      </c>
      <c r="AU141" s="529"/>
      <c r="AV141" s="532"/>
      <c r="AW141" s="535"/>
      <c r="AX141" s="538"/>
      <c r="AY141" s="302"/>
      <c r="AZ141" s="185"/>
      <c r="BA141" s="183"/>
      <c r="BB141" s="183"/>
      <c r="BC141" s="184"/>
      <c r="BD141" s="184"/>
      <c r="BE141" s="184"/>
      <c r="BF141" s="185"/>
      <c r="BG141" s="495"/>
      <c r="BH141" s="190"/>
      <c r="BI141" s="186"/>
      <c r="BJ141" s="186"/>
      <c r="BK141" s="352"/>
      <c r="BL141" s="183"/>
      <c r="BM141" s="183"/>
      <c r="BN141" s="183"/>
      <c r="BO141" s="187"/>
      <c r="BP141" s="187"/>
      <c r="BQ141" s="349"/>
      <c r="BR141" s="416"/>
      <c r="BS141" s="417" t="str">
        <f>IF(AND('MAPA DE RIESGOS'!$AP141="Muy Alta",'MAPA DE RIESGOS'!$AR141="Leve"),CONCATENATE("R",'MAPA DE RIESGOS'!$H141,"C",'MAPA DE RIESGOS'!$AF141),"")</f>
        <v/>
      </c>
      <c r="BT141" s="417"/>
      <c r="BU141" s="418"/>
      <c r="BV141" s="188"/>
      <c r="BW141" s="188"/>
      <c r="BX141" s="188"/>
      <c r="BY141" s="188"/>
      <c r="BZ141" s="188"/>
      <c r="CA141" s="188"/>
      <c r="CB141" s="188"/>
      <c r="CC141" s="188"/>
      <c r="CD141" s="188"/>
      <c r="CE141" s="188"/>
      <c r="CF141" s="188"/>
      <c r="CG141" s="188"/>
      <c r="CH141" s="188"/>
      <c r="CI141" s="188"/>
      <c r="CJ141" s="188"/>
      <c r="CK141" s="188"/>
    </row>
    <row r="142" spans="1:89" ht="73.5" hidden="1" customHeight="1">
      <c r="A142" s="702">
        <v>5</v>
      </c>
      <c r="B142" s="584" t="s">
        <v>421</v>
      </c>
      <c r="C142" s="587" t="str">
        <f>IFERROR((VLOOKUP($B142,'Listados Datos'!$D$3:$E$18,2,FALSE))," ")</f>
        <v>Ejercer el manejo efectivo del Inventario General de espacio público y de bienes fiscales a cargo del Departamento Administrativo de la Defensoría de Espacio Público.</v>
      </c>
      <c r="D142" s="587" t="str">
        <f>IFERROR((VLOOKUP($B142,'Listados Datos'!$D$3:$F$18,3,FALSE))," ")</f>
        <v>Inicia con la consulta en el Sistema de Información del Departamento Administrativo de la Defensoría de Espacio Público y finaliza con el seguimiento a los bienes inmuebles.</v>
      </c>
      <c r="E142" s="513" t="s">
        <v>422</v>
      </c>
      <c r="F142" s="513" t="s">
        <v>423</v>
      </c>
      <c r="G142" s="577">
        <v>22</v>
      </c>
      <c r="H142" s="343">
        <v>22</v>
      </c>
      <c r="I142" s="568" t="s">
        <v>424</v>
      </c>
      <c r="J142" s="513" t="s">
        <v>187</v>
      </c>
      <c r="K142" s="513" t="s">
        <v>424</v>
      </c>
      <c r="L142" s="513" t="s">
        <v>425</v>
      </c>
      <c r="M142" s="513" t="str">
        <f t="shared" ref="M142" si="208">+CONCATENATE("Posibilidad de afectación ", J142, " por ", K142," debido a ", L142)</f>
        <v>Posibilidad de afectación Económico y Reputacional por Daño o pérdida de los bienes administrados directa o indirectamente por el DADEP debido a Al no realizarse el seguimiento o control adecuado de los bienes administrados directa o indirectamente se puede presentar daños o perdidas (estructurales, vandalismo, invasión, derrumbe, etc.) de estos bienes.</v>
      </c>
      <c r="N142" s="513" t="s">
        <v>189</v>
      </c>
      <c r="O142" s="513" t="s">
        <v>190</v>
      </c>
      <c r="P142" s="561">
        <v>228</v>
      </c>
      <c r="Q142" s="552"/>
      <c r="R142" s="555"/>
      <c r="S142" s="555"/>
      <c r="T142" s="555"/>
      <c r="U142" s="555"/>
      <c r="V142" s="581" t="str">
        <f t="shared" ref="V142" si="209">IF(ISBLANK(AC142),(IF(P142&lt;=0,"",IF(P142&lt;=2,"Muy Baja",IF(P142&lt;=24,"Baja",IF(P142&lt;=500,"Media",IF(P142&lt;=5000,"Alta","Muy Alta"))))))," ")</f>
        <v>Media</v>
      </c>
      <c r="W142" s="565">
        <f t="shared" ref="W142" si="210">IF(ISBLANK(AC142),(IF(V142="","",IF(V142="Muy Baja",20%,IF(V142="Baja",40%,IF(V142="Media",60%,IF(V142="Alta",80%,IF(V142="Muy Alta",100%,0)))))))," ")</f>
        <v>0.6</v>
      </c>
      <c r="X142" s="571" t="s">
        <v>191</v>
      </c>
      <c r="Y142" s="549" t="str">
        <f>IF(X142&gt;0,IF(NOT(ISERROR(MATCH(X142,'Listados Datos'!$N$3:$N$4,0))),'Listados Datos'!$N$6&amp;"Por favor no seleccionar este criterios de impacto (Afectación Económica o presupuestal y/o Pérdida Reputacional)",'Listados Datos'!$N$7),"")</f>
        <v>✔</v>
      </c>
      <c r="Z142" s="574" t="str">
        <f>IF(OR(X142='Listados Datos'!$R$3,X142='Listados Datos'!$S$3),"Leve",IF(OR(X142='Listados Datos'!$R$4,X142='Listados Datos'!$S$4),"Menor",IF(OR(X142='Listados Datos'!$R$5,X142='Listados Datos'!$S$5),"Moderado",IF(OR(X142='Listados Datos'!$R$6,X142='Listados Datos'!$S$6),"Mayor",IF(OR(X142='Listados Datos'!$R$7,X142='Listados Datos'!$S$7),"Catastrófico","")))))</f>
        <v/>
      </c>
      <c r="AA142" s="565" t="str">
        <f>IF(Z142="","",IF(Z142="Leve",20%,IF(Z142="Menor",40%,IF(Z142="Moderado",60%,IF(Z142="Mayor",80%,IF(Z142="Catastrófico",100%,0))))))</f>
        <v/>
      </c>
      <c r="AB142" s="558" t="str">
        <f>IF(OR(AND(V142="Muy Baja",Z142="Leve"),AND(V142="Muy Baja",Z142="Menor"),AND(V142="Baja",Z142="Leve")),"Bajo",IF(OR(AND(V142="Muy baja",Z142="Moderado"),AND(V142="Baja",Z142="Menor"),AND(V142="Baja",Z142="Moderado"),AND(V142="Media",Z142="Leve"),AND(V142="Media",Z142="Menor"),AND(V142="Media",Z142="Moderado"),AND(V142="Alta",Z142="Leve"),AND(V142="Alta",Z142="Menor")),"Moderado",IF(OR(AND(V142="Muy Baja",Z142="Mayor"),AND(V142="Baja",Z142="Mayor"),AND(V142="Media",Z142="Mayor"),AND(V142="Alta",Z142="Moderado"),AND(V142="Alta",Z142="Mayor"),AND(V142="Muy Alta",Z142="Leve"),AND(V142="Muy Alta",Z142="Menor"),AND(V142="Muy Alta",Z142="Moderado"),AND(V142="Muy Alta",Z142="Mayor")),"Alto",IF(OR(AND(V142="Muy Baja",Z142="Catastrófico"),AND(V142="Baja",Z142="Catastrófico"),AND(V142="Media",Z142="Catastrófico"),AND(V142="Alta",Z142="Catastrófico"),AND(V142="Muy Alta",Z142="Catastrófico")),"Extremo",""))))</f>
        <v/>
      </c>
      <c r="AC142" s="524"/>
      <c r="AD142" s="546"/>
      <c r="AE142" s="533" t="str">
        <f t="shared" ref="AE142" si="211">IF(AND(AC142="Rara Vez",AD142="Insignificante"),("BAJA"),IF(AND(AC142="Rara Vez",AD142="Menor"),("BAJA"),IF(AND(AC142="Rara Vez",AD142="Moderado"),("MODERADA"),IF(AND(AC142="Rara Vez",AD142="Mayor"),("ALTA"),IF(AND(AC142="Improbable",AD142="Insignificante"),("BAJA"),IF(AND(AC142="Improbable",AD142="Menor"),("BAJA"),IF(AND(AC142="Improbable",AD142="Moderado"),("MODERADA"),IF(AND(AC142="Improbable",AD142="Mayor"),("ALTA"),IF(AND(AC142="Posible",AD142="Insignificante"),("BAJA"),IF(AND(AC142="Posible",AD142="Menor"),("MODERADA"),IF(AND(AC142="Posible",AD142="Moderado"),("ALTA"),IF(AND(AC142="Posible",AD142="Mayor"),("EXTREMA"),IF(AND(AC142="Probable",AD142="Insignificante"),("MODERADA"),IF(AND(AC142="Probable",AD142="Menor"),("ALTA"),IF(AND(AC142="Probable",AD142="Moderado"),("ALTA"),IF(AND(AC142="Probable",AD142="Mayor"),("EXTREMA"),IF(AND(AC142="Casi Seguro",AD142="Insignificante"),("ALTA"),IF(AND(AC142="Casi Seguro",AD142="Menor"),("ALTA"),IF(AND(AC142="Casi Seguro",AD142="Moderado"),("EXTREMA"),IF(AND(AC142="Casi Seguro",AD142="Mayor"),("EXTREMA"),IF(AD142="Catastrófico","EXTREMA","VALORAR")))))))))))))))))))))</f>
        <v>VALORAR</v>
      </c>
      <c r="AF142" s="181">
        <v>1</v>
      </c>
      <c r="AG142" s="182" t="s">
        <v>426</v>
      </c>
      <c r="AH142" s="207" t="str">
        <f t="shared" si="188"/>
        <v>Probabilidad</v>
      </c>
      <c r="AI142" s="299" t="s">
        <v>193</v>
      </c>
      <c r="AJ142" s="299" t="s">
        <v>194</v>
      </c>
      <c r="AK142" s="208" t="str">
        <f t="shared" si="189"/>
        <v>40%</v>
      </c>
      <c r="AL142" s="300" t="s">
        <v>195</v>
      </c>
      <c r="AM142" s="300" t="s">
        <v>196</v>
      </c>
      <c r="AN142" s="301" t="s">
        <v>197</v>
      </c>
      <c r="AO142" s="209">
        <f>IF(ISBLANK(AD142),(IFERROR(IF(AH142="Probabilidad",(W142-(+W142*AK142)),IF(AH142="Impacto",W142,"")),""))," ")</f>
        <v>0.36</v>
      </c>
      <c r="AP142" s="154" t="str">
        <f>IF(ISBLANK(AD142), (IFERROR(IF(AO142="","",IF(AO142&lt;=0.2,"Muy Baja",IF(AO142&lt;=0.4,"Baja",IF(AO142&lt;=0.6,"Media",IF(AO142&lt;=0.8,"Alta","Muy Alta"))))),""))," ")</f>
        <v>Baja</v>
      </c>
      <c r="AQ142" s="210">
        <f t="shared" si="190"/>
        <v>0.36</v>
      </c>
      <c r="AR142" s="211" t="str">
        <f t="shared" si="191"/>
        <v/>
      </c>
      <c r="AS142" s="210" t="str">
        <f>IFERROR(IF(AH142="Impacto",(AA142-(+AA142*AK142)),IF(AH142="Probabilidad",AA142,"")),"")</f>
        <v/>
      </c>
      <c r="AT142" s="212" t="str">
        <f t="shared" si="192"/>
        <v/>
      </c>
      <c r="AU142" s="527"/>
      <c r="AV142" s="530" t="str">
        <f>IF(ISBLANK(AD142), " ", AD142)</f>
        <v xml:space="preserve"> </v>
      </c>
      <c r="AW142" s="533" t="str">
        <f t="shared" ref="AW142" si="212">IF(AND(AU142="Rara Vez",AV142="Insignificante"),("BAJA"),IF(AND(AU142="Rara Vez",AV142="Menor"),("BAJA"),IF(AND(AU142="Rara Vez",AV142="Moderado"),("MODERADA"),IF(AND(AU142="Rara Vez",AV142="Mayor"),("ALTA"),IF(AND(AU142="Improbable",AV142="Insignificante"),("BAJA"),IF(AND(AU142="Improbable",AV142="Menor"),("BAJA"),IF(AND(AU142="Improbable",AV142="Moderado"),("MODERADA"),IF(AND(AU142="Improbable",AV142="Mayor"),("ALTA"),IF(AND(AU142="Posible",AV142="Insignificante"),("BAJA"),IF(AND(AU142="Posible",AV142="Menor"),("MODERADA"),IF(AND(AU142="Posible",AV142="Moderado"),("ALTA"),IF(AND(AU142="Posible",AV142="Mayor"),("EXTREMA"),IF(AND(AU142="Probable",AV142="Insignificante"),("MODERADA"),IF(AND(AU142="Probable",AV142="Menor"),("ALTA"),IF(AND(AU142="Probable",AV142="Moderado"),("ALTA"),IF(AND(AU142="Probable",AV142="Mayor"),("EXTREMA"),IF(AND(AU142="Casi Seguro",AV142="Insignificante"),("ALTA"),IF(AND(AU142="Casi Seguro",AV142="Menor"),("ALTA"),IF(AND(AU142="Casi Seguro",AV142="Moderado"),("EXTREMA"),IF(AND(AU142="Casi Seguro",AV142="Mayor"),("EXTREMA"),IF(AV142="Catastrófico","EXTREMA","VALORAR")))))))))))))))))))))</f>
        <v>VALORAR</v>
      </c>
      <c r="AX142" s="536" t="s">
        <v>198</v>
      </c>
      <c r="AY142" s="302" t="s">
        <v>427</v>
      </c>
      <c r="AZ142" s="185" t="s">
        <v>428</v>
      </c>
      <c r="BA142" s="183" t="s">
        <v>423</v>
      </c>
      <c r="BB142" s="183" t="s">
        <v>265</v>
      </c>
      <c r="BC142" s="184">
        <v>44562</v>
      </c>
      <c r="BD142" s="184">
        <v>44926</v>
      </c>
      <c r="BE142" s="184" t="s">
        <v>429</v>
      </c>
      <c r="BF142" s="184" t="s">
        <v>430</v>
      </c>
      <c r="BG142" s="513" t="s">
        <v>431</v>
      </c>
      <c r="BH142" s="190" t="s">
        <v>432</v>
      </c>
      <c r="BI142" s="186" t="s">
        <v>433</v>
      </c>
      <c r="BJ142" s="351">
        <f>275/1120</f>
        <v>0.24553571428571427</v>
      </c>
      <c r="BK142" s="352">
        <v>44680</v>
      </c>
      <c r="BL142" s="183" t="s">
        <v>434</v>
      </c>
      <c r="BM142" s="183" t="s">
        <v>1870</v>
      </c>
      <c r="BN142" s="186" t="s">
        <v>207</v>
      </c>
      <c r="BO142" s="183" t="s">
        <v>208</v>
      </c>
      <c r="BP142" s="187" t="s">
        <v>322</v>
      </c>
      <c r="BQ142" s="349" t="s">
        <v>322</v>
      </c>
      <c r="BR142" s="416"/>
      <c r="BS142" s="417" t="str">
        <f>IF(AND('MAPA DE RIESGOS'!$AP142="Muy Alta",'MAPA DE RIESGOS'!$AR142="Leve"),CONCATENATE("R",'MAPA DE RIESGOS'!$H142,"C",'MAPA DE RIESGOS'!$AF142),"")</f>
        <v/>
      </c>
      <c r="BT142" s="417"/>
      <c r="BU142" s="418"/>
      <c r="BV142" s="188"/>
      <c r="BW142" s="188"/>
      <c r="BX142" s="188"/>
      <c r="BY142" s="188"/>
      <c r="BZ142" s="188"/>
      <c r="CA142" s="188"/>
      <c r="CB142" s="188"/>
      <c r="CC142" s="188"/>
      <c r="CD142" s="188"/>
      <c r="CE142" s="188"/>
      <c r="CF142" s="188"/>
      <c r="CG142" s="188"/>
      <c r="CH142" s="188"/>
      <c r="CI142" s="188"/>
      <c r="CJ142" s="188"/>
      <c r="CK142" s="188"/>
    </row>
    <row r="143" spans="1:89" ht="73.5" hidden="1" customHeight="1">
      <c r="A143" s="703"/>
      <c r="B143" s="585"/>
      <c r="C143" s="588"/>
      <c r="D143" s="588"/>
      <c r="E143" s="494"/>
      <c r="F143" s="494"/>
      <c r="G143" s="577"/>
      <c r="H143" s="343">
        <v>22</v>
      </c>
      <c r="I143" s="569"/>
      <c r="J143" s="494"/>
      <c r="K143" s="494"/>
      <c r="L143" s="494"/>
      <c r="M143" s="494"/>
      <c r="N143" s="494"/>
      <c r="O143" s="494"/>
      <c r="P143" s="562"/>
      <c r="Q143" s="553"/>
      <c r="R143" s="556"/>
      <c r="S143" s="556"/>
      <c r="T143" s="556"/>
      <c r="U143" s="556"/>
      <c r="V143" s="582"/>
      <c r="W143" s="566"/>
      <c r="X143" s="572"/>
      <c r="Y143" s="550"/>
      <c r="Z143" s="575"/>
      <c r="AA143" s="566"/>
      <c r="AB143" s="559"/>
      <c r="AC143" s="525"/>
      <c r="AD143" s="547"/>
      <c r="AE143" s="534"/>
      <c r="AF143" s="181">
        <v>2</v>
      </c>
      <c r="AG143" s="182" t="s">
        <v>435</v>
      </c>
      <c r="AH143" s="207" t="str">
        <f t="shared" si="188"/>
        <v>Probabilidad</v>
      </c>
      <c r="AI143" s="299" t="s">
        <v>193</v>
      </c>
      <c r="AJ143" s="299" t="s">
        <v>194</v>
      </c>
      <c r="AK143" s="208" t="str">
        <f t="shared" si="189"/>
        <v>40%</v>
      </c>
      <c r="AL143" s="300" t="s">
        <v>195</v>
      </c>
      <c r="AM143" s="300" t="s">
        <v>196</v>
      </c>
      <c r="AN143" s="301" t="s">
        <v>197</v>
      </c>
      <c r="AO143" s="209">
        <f>IF(ISBLANK(AD142),(IFERROR(IF(AND(AH142="Probabilidad",AH143="Probabilidad"),(AQ142-(+AQ142*AK143)),IF(AH143="Probabilidad",(W142-(+W142*AK143)),IF(AH143="Impacto",AQ142,""))),""))," ")</f>
        <v>0.216</v>
      </c>
      <c r="AP143" s="154" t="str">
        <f>IF(ISBLANK(AD142),(IFERROR(IF(AO143="","",IF(AO143&lt;=0.2,"Muy Baja",IF(AO143&lt;=0.4,"Baja",IF(AO143&lt;=0.6,"Media",IF(AO143&lt;=0.8,"Alta","Muy Alta"))))),""))," ")</f>
        <v>Baja</v>
      </c>
      <c r="AQ143" s="210">
        <f t="shared" si="190"/>
        <v>0.216</v>
      </c>
      <c r="AR143" s="211" t="str">
        <f t="shared" si="191"/>
        <v/>
      </c>
      <c r="AS143" s="210" t="str">
        <f>IFERROR(IF(AND(AH142="Impacto",AH143="Impacto"),(AS142-(+AS142*AK143)),IF(AH143="Impacto",(AA142-(+AA142*AK143)),IF(AH143="Probabilidad",AS142,""))),"")</f>
        <v/>
      </c>
      <c r="AT143" s="212" t="str">
        <f t="shared" si="192"/>
        <v/>
      </c>
      <c r="AU143" s="528"/>
      <c r="AV143" s="531"/>
      <c r="AW143" s="534"/>
      <c r="AX143" s="537"/>
      <c r="AY143" s="302" t="s">
        <v>436</v>
      </c>
      <c r="AZ143" s="185" t="s">
        <v>437</v>
      </c>
      <c r="BA143" s="183" t="s">
        <v>423</v>
      </c>
      <c r="BB143" s="183" t="s">
        <v>265</v>
      </c>
      <c r="BC143" s="184">
        <v>44562</v>
      </c>
      <c r="BD143" s="184">
        <v>44926</v>
      </c>
      <c r="BE143" s="184" t="s">
        <v>438</v>
      </c>
      <c r="BF143" s="184" t="s">
        <v>439</v>
      </c>
      <c r="BG143" s="494"/>
      <c r="BH143" s="190" t="s">
        <v>432</v>
      </c>
      <c r="BI143" s="186" t="s">
        <v>440</v>
      </c>
      <c r="BJ143" s="353">
        <v>1</v>
      </c>
      <c r="BK143" s="352">
        <v>44680</v>
      </c>
      <c r="BL143" s="183" t="s">
        <v>441</v>
      </c>
      <c r="BM143" s="183" t="s">
        <v>1844</v>
      </c>
      <c r="BN143" s="186" t="s">
        <v>207</v>
      </c>
      <c r="BO143" s="187" t="s">
        <v>208</v>
      </c>
      <c r="BP143" s="187" t="s">
        <v>322</v>
      </c>
      <c r="BQ143" s="349" t="s">
        <v>322</v>
      </c>
      <c r="BR143" s="416"/>
      <c r="BS143" s="417" t="str">
        <f>IF(AND('MAPA DE RIESGOS'!$AP143="Muy Alta",'MAPA DE RIESGOS'!$AR143="Leve"),CONCATENATE("R",'MAPA DE RIESGOS'!$H143,"C",'MAPA DE RIESGOS'!$AF143),"")</f>
        <v/>
      </c>
      <c r="BT143" s="417"/>
      <c r="BU143" s="418"/>
      <c r="BV143" s="188"/>
      <c r="BW143" s="188"/>
      <c r="BX143" s="188"/>
      <c r="BY143" s="188"/>
      <c r="BZ143" s="188"/>
      <c r="CA143" s="188"/>
      <c r="CB143" s="188"/>
      <c r="CC143" s="188"/>
      <c r="CD143" s="188"/>
      <c r="CE143" s="188"/>
      <c r="CF143" s="188"/>
      <c r="CG143" s="188"/>
      <c r="CH143" s="188"/>
      <c r="CI143" s="188"/>
      <c r="CJ143" s="188"/>
      <c r="CK143" s="188"/>
    </row>
    <row r="144" spans="1:89" ht="28.5" hidden="1" customHeight="1">
      <c r="A144" s="703"/>
      <c r="B144" s="585"/>
      <c r="C144" s="588"/>
      <c r="D144" s="588"/>
      <c r="E144" s="494"/>
      <c r="F144" s="494"/>
      <c r="G144" s="577"/>
      <c r="H144" s="343">
        <v>22</v>
      </c>
      <c r="I144" s="569"/>
      <c r="J144" s="494"/>
      <c r="K144" s="494"/>
      <c r="L144" s="494"/>
      <c r="M144" s="494"/>
      <c r="N144" s="494"/>
      <c r="O144" s="494"/>
      <c r="P144" s="562"/>
      <c r="Q144" s="553"/>
      <c r="R144" s="556"/>
      <c r="S144" s="556"/>
      <c r="T144" s="556"/>
      <c r="U144" s="556"/>
      <c r="V144" s="582"/>
      <c r="W144" s="566"/>
      <c r="X144" s="572"/>
      <c r="Y144" s="550"/>
      <c r="Z144" s="575"/>
      <c r="AA144" s="566"/>
      <c r="AB144" s="559"/>
      <c r="AC144" s="525"/>
      <c r="AD144" s="547"/>
      <c r="AE144" s="534"/>
      <c r="AF144" s="181">
        <v>3</v>
      </c>
      <c r="AG144" s="182"/>
      <c r="AH144" s="207" t="str">
        <f t="shared" si="188"/>
        <v/>
      </c>
      <c r="AI144" s="299"/>
      <c r="AJ144" s="299"/>
      <c r="AK144" s="208" t="str">
        <f t="shared" si="189"/>
        <v/>
      </c>
      <c r="AL144" s="300"/>
      <c r="AM144" s="300"/>
      <c r="AN144" s="301"/>
      <c r="AO144" s="209" t="str">
        <f>IF(ISBLANK(AD142),(IFERROR(IF(AND(AH143="Probabilidad",AH144="Probabilidad"),(AQ143-(+AQ143*AK144)),IF(AND(AH143="Impacto",AH144="Probabilidad"),(AQ142-(+AQ142*AK144)),IF(AH144="Impacto",AQ143,""))),""))," ")</f>
        <v/>
      </c>
      <c r="AP144" s="154" t="str">
        <f>IF(ISBLANK(AD142),(IFERROR(IF(AO144="","",IF(AO144&lt;=0.2,"Muy Baja",IF(AO144&lt;=0.4,"Baja",IF(AO144&lt;=0.6,"Media",IF(AO144&lt;=0.8,"Alta","Muy Alta"))))),""))," ")</f>
        <v/>
      </c>
      <c r="AQ144" s="210" t="str">
        <f t="shared" si="190"/>
        <v/>
      </c>
      <c r="AR144" s="211" t="str">
        <f t="shared" si="191"/>
        <v/>
      </c>
      <c r="AS144" s="210" t="str">
        <f>IFERROR(IF(AND(AH143="Impacto",AH144="Impacto"),(AS143-(+AS143*AK144)),IF(AND(AH143="Probabilidad",AH144="Impacto"),(AS142-(+AS142*AK144)),IF(AH144="Probabilidad",AS143,""))),"")</f>
        <v/>
      </c>
      <c r="AT144" s="212" t="str">
        <f t="shared" si="192"/>
        <v/>
      </c>
      <c r="AU144" s="528"/>
      <c r="AV144" s="531"/>
      <c r="AW144" s="534"/>
      <c r="AX144" s="537"/>
      <c r="AY144" s="302"/>
      <c r="AZ144" s="185"/>
      <c r="BA144" s="183"/>
      <c r="BB144" s="183"/>
      <c r="BC144" s="184"/>
      <c r="BD144" s="184"/>
      <c r="BE144" s="184"/>
      <c r="BF144" s="185"/>
      <c r="BG144" s="494"/>
      <c r="BH144" s="190"/>
      <c r="BI144" s="186"/>
      <c r="BJ144" s="186"/>
      <c r="BK144" s="352"/>
      <c r="BL144" s="183"/>
      <c r="BM144" s="183"/>
      <c r="BN144" s="183"/>
      <c r="BO144" s="187"/>
      <c r="BP144" s="187"/>
      <c r="BQ144" s="349"/>
      <c r="BR144" s="416"/>
      <c r="BS144" s="417" t="str">
        <f>IF(AND('MAPA DE RIESGOS'!$AP144="Muy Alta",'MAPA DE RIESGOS'!$AR144="Leve"),CONCATENATE("R",'MAPA DE RIESGOS'!$H144,"C",'MAPA DE RIESGOS'!$AF144),"")</f>
        <v/>
      </c>
      <c r="BT144" s="417"/>
      <c r="BU144" s="418"/>
      <c r="BV144" s="188"/>
      <c r="BW144" s="188"/>
      <c r="BX144" s="188"/>
      <c r="BY144" s="188"/>
      <c r="BZ144" s="188"/>
      <c r="CA144" s="188"/>
      <c r="CB144" s="188"/>
      <c r="CC144" s="188"/>
      <c r="CD144" s="188"/>
      <c r="CE144" s="188"/>
      <c r="CF144" s="188"/>
      <c r="CG144" s="188"/>
      <c r="CH144" s="188"/>
      <c r="CI144" s="188"/>
      <c r="CJ144" s="188"/>
      <c r="CK144" s="188"/>
    </row>
    <row r="145" spans="1:89" ht="28.5" hidden="1" customHeight="1">
      <c r="A145" s="703"/>
      <c r="B145" s="585"/>
      <c r="C145" s="588"/>
      <c r="D145" s="588"/>
      <c r="E145" s="494"/>
      <c r="F145" s="494"/>
      <c r="G145" s="577"/>
      <c r="H145" s="343">
        <v>22</v>
      </c>
      <c r="I145" s="569"/>
      <c r="J145" s="494"/>
      <c r="K145" s="494"/>
      <c r="L145" s="494"/>
      <c r="M145" s="494"/>
      <c r="N145" s="494"/>
      <c r="O145" s="494"/>
      <c r="P145" s="562"/>
      <c r="Q145" s="553"/>
      <c r="R145" s="556"/>
      <c r="S145" s="556"/>
      <c r="T145" s="556"/>
      <c r="U145" s="556"/>
      <c r="V145" s="582"/>
      <c r="W145" s="566"/>
      <c r="X145" s="572"/>
      <c r="Y145" s="550"/>
      <c r="Z145" s="575"/>
      <c r="AA145" s="566"/>
      <c r="AB145" s="559"/>
      <c r="AC145" s="525"/>
      <c r="AD145" s="547"/>
      <c r="AE145" s="534"/>
      <c r="AF145" s="181">
        <v>4</v>
      </c>
      <c r="AG145" s="182"/>
      <c r="AH145" s="207" t="str">
        <f t="shared" si="188"/>
        <v/>
      </c>
      <c r="AI145" s="299"/>
      <c r="AJ145" s="299"/>
      <c r="AK145" s="208" t="str">
        <f t="shared" si="189"/>
        <v/>
      </c>
      <c r="AL145" s="300"/>
      <c r="AM145" s="300"/>
      <c r="AN145" s="301"/>
      <c r="AO145" s="209" t="str">
        <f>IF(ISBLANK(AD142),(IFERROR(IF(AND(AH144="Probabilidad",AH145="Probabilidad"),(AQ144-(+AQ144*AK145)),IF(AND(AH144="Impacto",AH145="Probabilidad"),(AQ143-(+AQ143*AK145)),IF(AH145="Impacto",AQ144,""))),""))," ")</f>
        <v/>
      </c>
      <c r="AP145" s="154" t="str">
        <f>IF(ISBLANK(AD142),(IFERROR(IF(AO145="","",IF(AO145&lt;=0.2,"Muy Baja",IF(AO145&lt;=0.4,"Baja",IF(AO145&lt;=0.6,"Media",IF(AO145&lt;=0.8,"Alta","Muy Alta"))))),""))," ")</f>
        <v/>
      </c>
      <c r="AQ145" s="210" t="str">
        <f t="shared" si="190"/>
        <v/>
      </c>
      <c r="AR145" s="211" t="str">
        <f t="shared" si="191"/>
        <v/>
      </c>
      <c r="AS145" s="210" t="str">
        <f>IFERROR(IF(AND(AH144="Impacto",AH145="Impacto"),(AS144-(+AS144*AK145)),IF(AND(AH144="Probabilidad",AH145="Impacto"),(AS143-(+AS143*AK145)),IF(AH145="Probabilidad",AS144,""))),"")</f>
        <v/>
      </c>
      <c r="AT145" s="212" t="str">
        <f t="shared" si="192"/>
        <v/>
      </c>
      <c r="AU145" s="528"/>
      <c r="AV145" s="531"/>
      <c r="AW145" s="534"/>
      <c r="AX145" s="537"/>
      <c r="AY145" s="302"/>
      <c r="AZ145" s="185"/>
      <c r="BA145" s="183"/>
      <c r="BB145" s="183"/>
      <c r="BC145" s="184"/>
      <c r="BD145" s="184"/>
      <c r="BE145" s="184"/>
      <c r="BF145" s="185"/>
      <c r="BG145" s="494"/>
      <c r="BH145" s="190"/>
      <c r="BI145" s="186"/>
      <c r="BJ145" s="186"/>
      <c r="BK145" s="352"/>
      <c r="BL145" s="183"/>
      <c r="BM145" s="183"/>
      <c r="BN145" s="183"/>
      <c r="BO145" s="187"/>
      <c r="BP145" s="187"/>
      <c r="BQ145" s="349"/>
      <c r="BR145" s="416"/>
      <c r="BS145" s="417" t="str">
        <f>IF(AND('MAPA DE RIESGOS'!$AP145="Muy Alta",'MAPA DE RIESGOS'!$AR145="Leve"),CONCATENATE("R",'MAPA DE RIESGOS'!$H145,"C",'MAPA DE RIESGOS'!$AF145),"")</f>
        <v/>
      </c>
      <c r="BT145" s="417"/>
      <c r="BU145" s="418"/>
      <c r="BV145" s="188"/>
      <c r="BW145" s="188"/>
      <c r="BX145" s="188"/>
      <c r="BY145" s="188"/>
      <c r="BZ145" s="188"/>
      <c r="CA145" s="188"/>
      <c r="CB145" s="188"/>
      <c r="CC145" s="188"/>
      <c r="CD145" s="188"/>
      <c r="CE145" s="188"/>
      <c r="CF145" s="188"/>
      <c r="CG145" s="188"/>
      <c r="CH145" s="188"/>
      <c r="CI145" s="188"/>
      <c r="CJ145" s="188"/>
      <c r="CK145" s="188"/>
    </row>
    <row r="146" spans="1:89" ht="28.5" hidden="1" customHeight="1">
      <c r="A146" s="703"/>
      <c r="B146" s="585"/>
      <c r="C146" s="588"/>
      <c r="D146" s="588"/>
      <c r="E146" s="494"/>
      <c r="F146" s="494"/>
      <c r="G146" s="577"/>
      <c r="H146" s="343">
        <v>22</v>
      </c>
      <c r="I146" s="569"/>
      <c r="J146" s="494"/>
      <c r="K146" s="494"/>
      <c r="L146" s="494"/>
      <c r="M146" s="494"/>
      <c r="N146" s="494"/>
      <c r="O146" s="494"/>
      <c r="P146" s="562"/>
      <c r="Q146" s="553"/>
      <c r="R146" s="556"/>
      <c r="S146" s="556"/>
      <c r="T146" s="556"/>
      <c r="U146" s="556"/>
      <c r="V146" s="582"/>
      <c r="W146" s="566"/>
      <c r="X146" s="572"/>
      <c r="Y146" s="550"/>
      <c r="Z146" s="575"/>
      <c r="AA146" s="566"/>
      <c r="AB146" s="559"/>
      <c r="AC146" s="525"/>
      <c r="AD146" s="547"/>
      <c r="AE146" s="534"/>
      <c r="AF146" s="181">
        <v>5</v>
      </c>
      <c r="AG146" s="182"/>
      <c r="AH146" s="207" t="str">
        <f t="shared" si="188"/>
        <v/>
      </c>
      <c r="AI146" s="299"/>
      <c r="AJ146" s="299"/>
      <c r="AK146" s="208" t="str">
        <f t="shared" si="189"/>
        <v/>
      </c>
      <c r="AL146" s="300"/>
      <c r="AM146" s="300"/>
      <c r="AN146" s="301"/>
      <c r="AO146" s="209" t="str">
        <f>IF(ISBLANK(AD142),(IFERROR(IF(AND(AH145="Probabilidad",AH146="Probabilidad"),(AQ145-(+AQ145*AK146)),IF(AND(AH145="Impacto",AH146="Probabilidad"),(AQ144-(+AQ144*AK146)),IF(AH146="Impacto",AQ145,""))),""))," ")</f>
        <v/>
      </c>
      <c r="AP146" s="154" t="str">
        <f>IF(ISBLANK(AD142),(IFERROR(IF(AO146="","",IF(AO146&lt;=0.2,"Muy Baja",IF(AO146&lt;=0.4,"Baja",IF(AO146&lt;=0.6,"Media",IF(AO146&lt;=0.8,"Alta","Muy Alta"))))),""))," ")</f>
        <v/>
      </c>
      <c r="AQ146" s="210" t="str">
        <f t="shared" si="190"/>
        <v/>
      </c>
      <c r="AR146" s="211" t="str">
        <f t="shared" si="191"/>
        <v/>
      </c>
      <c r="AS146" s="210" t="str">
        <f>IFERROR(IF(AND(AH145="Impacto",AH146="Impacto"),(AS145-(+AS145*AK146)),IF(AND(AH145="Probabilidad",AH146="Impacto"),(AS144-(+AS144*AK146)),IF(AH146="Probabilidad",AS145,""))),"")</f>
        <v/>
      </c>
      <c r="AT146" s="212" t="str">
        <f t="shared" si="192"/>
        <v/>
      </c>
      <c r="AU146" s="528"/>
      <c r="AV146" s="531"/>
      <c r="AW146" s="534"/>
      <c r="AX146" s="537"/>
      <c r="AY146" s="302"/>
      <c r="AZ146" s="185"/>
      <c r="BA146" s="183"/>
      <c r="BB146" s="183"/>
      <c r="BC146" s="184"/>
      <c r="BD146" s="184"/>
      <c r="BE146" s="184"/>
      <c r="BF146" s="185"/>
      <c r="BG146" s="494"/>
      <c r="BH146" s="190"/>
      <c r="BI146" s="186"/>
      <c r="BJ146" s="186"/>
      <c r="BK146" s="352"/>
      <c r="BL146" s="183"/>
      <c r="BM146" s="183"/>
      <c r="BN146" s="183"/>
      <c r="BO146" s="187"/>
      <c r="BP146" s="187"/>
      <c r="BQ146" s="349"/>
      <c r="BR146" s="416"/>
      <c r="BS146" s="417" t="str">
        <f>IF(AND('MAPA DE RIESGOS'!$AP146="Muy Alta",'MAPA DE RIESGOS'!$AR146="Leve"),CONCATENATE("R",'MAPA DE RIESGOS'!$H146,"C",'MAPA DE RIESGOS'!$AF146),"")</f>
        <v/>
      </c>
      <c r="BT146" s="417"/>
      <c r="BU146" s="418"/>
      <c r="BV146" s="188"/>
      <c r="BW146" s="188"/>
      <c r="BX146" s="188"/>
      <c r="BY146" s="188"/>
      <c r="BZ146" s="188"/>
      <c r="CA146" s="188"/>
      <c r="CB146" s="188"/>
      <c r="CC146" s="188"/>
      <c r="CD146" s="188"/>
      <c r="CE146" s="188"/>
      <c r="CF146" s="188"/>
      <c r="CG146" s="188"/>
      <c r="CH146" s="188"/>
      <c r="CI146" s="188"/>
      <c r="CJ146" s="188"/>
      <c r="CK146" s="188"/>
    </row>
    <row r="147" spans="1:89" ht="28.5" hidden="1" customHeight="1">
      <c r="A147" s="703"/>
      <c r="B147" s="585"/>
      <c r="C147" s="588"/>
      <c r="D147" s="588"/>
      <c r="E147" s="494"/>
      <c r="F147" s="494"/>
      <c r="G147" s="577"/>
      <c r="H147" s="343">
        <v>22</v>
      </c>
      <c r="I147" s="570"/>
      <c r="J147" s="495"/>
      <c r="K147" s="495"/>
      <c r="L147" s="495"/>
      <c r="M147" s="495"/>
      <c r="N147" s="495"/>
      <c r="O147" s="495"/>
      <c r="P147" s="563"/>
      <c r="Q147" s="554"/>
      <c r="R147" s="557"/>
      <c r="S147" s="557"/>
      <c r="T147" s="557"/>
      <c r="U147" s="557"/>
      <c r="V147" s="583"/>
      <c r="W147" s="567"/>
      <c r="X147" s="573"/>
      <c r="Y147" s="551"/>
      <c r="Z147" s="576"/>
      <c r="AA147" s="567"/>
      <c r="AB147" s="560"/>
      <c r="AC147" s="526"/>
      <c r="AD147" s="548"/>
      <c r="AE147" s="535"/>
      <c r="AF147" s="181">
        <v>6</v>
      </c>
      <c r="AG147" s="182"/>
      <c r="AH147" s="207" t="str">
        <f t="shared" si="188"/>
        <v/>
      </c>
      <c r="AI147" s="299"/>
      <c r="AJ147" s="299"/>
      <c r="AK147" s="208" t="str">
        <f t="shared" si="189"/>
        <v/>
      </c>
      <c r="AL147" s="300"/>
      <c r="AM147" s="300"/>
      <c r="AN147" s="301"/>
      <c r="AO147" s="209" t="str">
        <f>IF(ISBLANK(AD142),(IFERROR(IF(AND(AH145="Probabilidad",AH147="Probabilidad"),(AQ145-(+AQ145*AK147)),IF(AND(AH145="Impacto",AH147="Probabilidad"),(AQ144-(+AQ144*AK147)),IF(AH147="Impacto",AQ145,""))),""))," ")</f>
        <v/>
      </c>
      <c r="AP147" s="154" t="str">
        <f>IF(ISBLANK(AD142),(IFERROR(IF(AO147="","",IF(AO147&lt;=0.2,"Muy Baja",IF(AO147&lt;=0.4,"Baja",IF(AO147&lt;=0.6,"Media",IF(AO147&lt;=0.8,"Alta","Muy Alta"))))),"")), " ")</f>
        <v/>
      </c>
      <c r="AQ147" s="210" t="str">
        <f t="shared" si="190"/>
        <v/>
      </c>
      <c r="AR147" s="211" t="str">
        <f t="shared" si="191"/>
        <v/>
      </c>
      <c r="AS147" s="210" t="str">
        <f>IFERROR(IF(AND(AH146="Impacto",AH147="Impacto"),(AS145-(+AS146*AK147)),IF(AND(AH145="Probabilidad",AH147="Impacto"),(AS144-(+AS144*AK147)),IF(AH147="Probabilidad",AS145,""))),"")</f>
        <v/>
      </c>
      <c r="AT147" s="212" t="str">
        <f t="shared" si="192"/>
        <v/>
      </c>
      <c r="AU147" s="529"/>
      <c r="AV147" s="532"/>
      <c r="AW147" s="535"/>
      <c r="AX147" s="538"/>
      <c r="AY147" s="302"/>
      <c r="AZ147" s="185"/>
      <c r="BA147" s="183"/>
      <c r="BB147" s="183"/>
      <c r="BC147" s="184"/>
      <c r="BD147" s="184"/>
      <c r="BE147" s="184"/>
      <c r="BF147" s="185"/>
      <c r="BG147" s="495"/>
      <c r="BH147" s="190"/>
      <c r="BI147" s="186"/>
      <c r="BJ147" s="186"/>
      <c r="BK147" s="352"/>
      <c r="BL147" s="183"/>
      <c r="BM147" s="183"/>
      <c r="BN147" s="183"/>
      <c r="BO147" s="187"/>
      <c r="BP147" s="187"/>
      <c r="BQ147" s="349"/>
      <c r="BR147" s="416"/>
      <c r="BS147" s="417" t="str">
        <f>IF(AND('MAPA DE RIESGOS'!$AP147="Muy Alta",'MAPA DE RIESGOS'!$AR147="Leve"),CONCATENATE("R",'MAPA DE RIESGOS'!$H147,"C",'MAPA DE RIESGOS'!$AF147),"")</f>
        <v/>
      </c>
      <c r="BT147" s="417"/>
      <c r="BU147" s="418"/>
      <c r="BV147" s="188"/>
      <c r="BW147" s="188"/>
      <c r="BX147" s="188"/>
      <c r="BY147" s="188"/>
      <c r="BZ147" s="188"/>
      <c r="CA147" s="188"/>
      <c r="CB147" s="188"/>
      <c r="CC147" s="188"/>
      <c r="CD147" s="188"/>
      <c r="CE147" s="188"/>
      <c r="CF147" s="188"/>
      <c r="CG147" s="188"/>
      <c r="CH147" s="188"/>
      <c r="CI147" s="188"/>
      <c r="CJ147" s="188"/>
      <c r="CK147" s="188"/>
    </row>
    <row r="148" spans="1:89" ht="117" hidden="1" customHeight="1">
      <c r="A148" s="703"/>
      <c r="B148" s="585"/>
      <c r="C148" s="588"/>
      <c r="D148" s="588" t="str">
        <f>IFERROR((VLOOKUP($B148,'Listados Datos'!$D$3:$F$18,3,FALSE))," ")</f>
        <v xml:space="preserve"> </v>
      </c>
      <c r="E148" s="494"/>
      <c r="F148" s="494" t="s">
        <v>423</v>
      </c>
      <c r="G148" s="577">
        <v>23</v>
      </c>
      <c r="H148" s="343">
        <v>23</v>
      </c>
      <c r="I148" s="568" t="s">
        <v>442</v>
      </c>
      <c r="J148" s="513" t="s">
        <v>210</v>
      </c>
      <c r="K148" s="513" t="s">
        <v>442</v>
      </c>
      <c r="L148" s="513" t="s">
        <v>443</v>
      </c>
      <c r="M148" s="513" t="str">
        <f t="shared" ref="M148" si="213">+CONCATENATE("Posibilidad de afectación ", J148, " por ", K148," debido a ", L148)</f>
        <v>Posibilidad de afectación Reputacional por Desinterés de la comunidad (privados y públicos) en los modelos de administración de los predios a cargo del DADEP. debido a No contar con terceros para la correcta administración de los predios a cargo del DADEP.</v>
      </c>
      <c r="N148" s="513" t="s">
        <v>189</v>
      </c>
      <c r="O148" s="513" t="s">
        <v>190</v>
      </c>
      <c r="P148" s="561">
        <v>228</v>
      </c>
      <c r="Q148" s="552"/>
      <c r="R148" s="555"/>
      <c r="S148" s="555"/>
      <c r="T148" s="555"/>
      <c r="U148" s="555"/>
      <c r="V148" s="581" t="str">
        <f t="shared" ref="V148" si="214">IF(ISBLANK(AC148),(IF(P148&lt;=0,"",IF(P148&lt;=2,"Muy Baja",IF(P148&lt;=24,"Baja",IF(P148&lt;=500,"Media",IF(P148&lt;=5000,"Alta","Muy Alta"))))))," ")</f>
        <v>Media</v>
      </c>
      <c r="W148" s="565">
        <f t="shared" ref="W148" si="215">IF(ISBLANK(AC148),(IF(V148="","",IF(V148="Muy Baja",20%,IF(V148="Baja",40%,IF(V148="Media",60%,IF(V148="Alta",80%,IF(V148="Muy Alta",100%,0)))))))," ")</f>
        <v>0.6</v>
      </c>
      <c r="X148" s="571" t="s">
        <v>352</v>
      </c>
      <c r="Y148" s="549" t="str">
        <f>IF(X148&gt;0,IF(NOT(ISERROR(MATCH(X148,'Listados Datos'!$N$3:$N$4,0))),'Listados Datos'!$N$6&amp;"Por favor no seleccionar este criterios de impacto (Afectación Económica o presupuestal y/o Pérdida Reputacional)",'Listados Datos'!$N$7),"")</f>
        <v>✔</v>
      </c>
      <c r="Z148" s="574" t="str">
        <f>IF(OR(X148='Listados Datos'!$R$3,X148='Listados Datos'!$S$3),"Leve",IF(OR(X148='Listados Datos'!$R$4,X148='Listados Datos'!$S$4),"Menor",IF(OR(X148='Listados Datos'!$R$5,X148='Listados Datos'!$S$5),"Moderado",IF(OR(X148='Listados Datos'!$R$6,X148='Listados Datos'!$S$6),"Mayor",IF(OR(X148='Listados Datos'!$R$7,X148='Listados Datos'!$S$7),"Catastrófico","")))))</f>
        <v>Leve</v>
      </c>
      <c r="AA148" s="565">
        <f>IF(Z148="","",IF(Z148="Leve",20%,IF(Z148="Menor",40%,IF(Z148="Moderado",60%,IF(Z148="Mayor",80%,IF(Z148="Catastrófico",100%,0))))))</f>
        <v>0.2</v>
      </c>
      <c r="AB148" s="558" t="str">
        <f>IF(OR(AND(V148="Muy Baja",Z148="Leve"),AND(V148="Muy Baja",Z148="Menor"),AND(V148="Baja",Z148="Leve")),"Bajo",IF(OR(AND(V148="Muy baja",Z148="Moderado"),AND(V148="Baja",Z148="Menor"),AND(V148="Baja",Z148="Moderado"),AND(V148="Media",Z148="Leve"),AND(V148="Media",Z148="Menor"),AND(V148="Media",Z148="Moderado"),AND(V148="Alta",Z148="Leve"),AND(V148="Alta",Z148="Menor")),"Moderado",IF(OR(AND(V148="Muy Baja",Z148="Mayor"),AND(V148="Baja",Z148="Mayor"),AND(V148="Media",Z148="Mayor"),AND(V148="Alta",Z148="Moderado"),AND(V148="Alta",Z148="Mayor"),AND(V148="Muy Alta",Z148="Leve"),AND(V148="Muy Alta",Z148="Menor"),AND(V148="Muy Alta",Z148="Moderado"),AND(V148="Muy Alta",Z148="Mayor")),"Alto",IF(OR(AND(V148="Muy Baja",Z148="Catastrófico"),AND(V148="Baja",Z148="Catastrófico"),AND(V148="Media",Z148="Catastrófico"),AND(V148="Alta",Z148="Catastrófico"),AND(V148="Muy Alta",Z148="Catastrófico")),"Extremo",""))))</f>
        <v>Moderado</v>
      </c>
      <c r="AC148" s="524"/>
      <c r="AD148" s="546"/>
      <c r="AE148" s="533" t="str">
        <f t="shared" ref="AE148" si="216">IF(AND(AC148="Rara Vez",AD148="Insignificante"),("BAJA"),IF(AND(AC148="Rara Vez",AD148="Menor"),("BAJA"),IF(AND(AC148="Rara Vez",AD148="Moderado"),("MODERADA"),IF(AND(AC148="Rara Vez",AD148="Mayor"),("ALTA"),IF(AND(AC148="Improbable",AD148="Insignificante"),("BAJA"),IF(AND(AC148="Improbable",AD148="Menor"),("BAJA"),IF(AND(AC148="Improbable",AD148="Moderado"),("MODERADA"),IF(AND(AC148="Improbable",AD148="Mayor"),("ALTA"),IF(AND(AC148="Posible",AD148="Insignificante"),("BAJA"),IF(AND(AC148="Posible",AD148="Menor"),("MODERADA"),IF(AND(AC148="Posible",AD148="Moderado"),("ALTA"),IF(AND(AC148="Posible",AD148="Mayor"),("EXTREMA"),IF(AND(AC148="Probable",AD148="Insignificante"),("MODERADA"),IF(AND(AC148="Probable",AD148="Menor"),("ALTA"),IF(AND(AC148="Probable",AD148="Moderado"),("ALTA"),IF(AND(AC148="Probable",AD148="Mayor"),("EXTREMA"),IF(AND(AC148="Casi Seguro",AD148="Insignificante"),("ALTA"),IF(AND(AC148="Casi Seguro",AD148="Menor"),("ALTA"),IF(AND(AC148="Casi Seguro",AD148="Moderado"),("EXTREMA"),IF(AND(AC148="Casi Seguro",AD148="Mayor"),("EXTREMA"),IF(AD148="Catastrófico","EXTREMA","VALORAR")))))))))))))))))))))</f>
        <v>VALORAR</v>
      </c>
      <c r="AF148" s="181">
        <v>1</v>
      </c>
      <c r="AG148" s="182" t="s">
        <v>444</v>
      </c>
      <c r="AH148" s="207" t="str">
        <f t="shared" si="188"/>
        <v>Probabilidad</v>
      </c>
      <c r="AI148" s="299" t="s">
        <v>193</v>
      </c>
      <c r="AJ148" s="299" t="s">
        <v>194</v>
      </c>
      <c r="AK148" s="208" t="str">
        <f t="shared" si="189"/>
        <v>40%</v>
      </c>
      <c r="AL148" s="300" t="s">
        <v>195</v>
      </c>
      <c r="AM148" s="300" t="s">
        <v>196</v>
      </c>
      <c r="AN148" s="301" t="s">
        <v>197</v>
      </c>
      <c r="AO148" s="209">
        <f>IF(ISBLANK(AD148),(IFERROR(IF(AH148="Probabilidad",(W148-(+W148*AK148)),IF(AH148="Impacto",W148,"")),""))," ")</f>
        <v>0.36</v>
      </c>
      <c r="AP148" s="154" t="str">
        <f>IF(ISBLANK(AD148), (IFERROR(IF(AO148="","",IF(AO148&lt;=0.2,"Muy Baja",IF(AO148&lt;=0.4,"Baja",IF(AO148&lt;=0.6,"Media",IF(AO148&lt;=0.8,"Alta","Muy Alta"))))),""))," ")</f>
        <v>Baja</v>
      </c>
      <c r="AQ148" s="210">
        <f t="shared" si="190"/>
        <v>0.36</v>
      </c>
      <c r="AR148" s="211" t="str">
        <f t="shared" si="191"/>
        <v>Leve</v>
      </c>
      <c r="AS148" s="210">
        <f>IFERROR(IF(AH148="Impacto",(AA148-(+AA148*AK148)),IF(AH148="Probabilidad",AA148,"")),"")</f>
        <v>0.2</v>
      </c>
      <c r="AT148" s="212" t="str">
        <f t="shared" si="192"/>
        <v>Bajo</v>
      </c>
      <c r="AU148" s="527"/>
      <c r="AV148" s="530" t="str">
        <f>IF(ISBLANK(AD148), " ", AD148)</f>
        <v xml:space="preserve"> </v>
      </c>
      <c r="AW148" s="533" t="str">
        <f t="shared" ref="AW148" si="217">IF(AND(AU148="Rara Vez",AV148="Insignificante"),("BAJA"),IF(AND(AU148="Rara Vez",AV148="Menor"),("BAJA"),IF(AND(AU148="Rara Vez",AV148="Moderado"),("MODERADA"),IF(AND(AU148="Rara Vez",AV148="Mayor"),("ALTA"),IF(AND(AU148="Improbable",AV148="Insignificante"),("BAJA"),IF(AND(AU148="Improbable",AV148="Menor"),("BAJA"),IF(AND(AU148="Improbable",AV148="Moderado"),("MODERADA"),IF(AND(AU148="Improbable",AV148="Mayor"),("ALTA"),IF(AND(AU148="Posible",AV148="Insignificante"),("BAJA"),IF(AND(AU148="Posible",AV148="Menor"),("MODERADA"),IF(AND(AU148="Posible",AV148="Moderado"),("ALTA"),IF(AND(AU148="Posible",AV148="Mayor"),("EXTREMA"),IF(AND(AU148="Probable",AV148="Insignificante"),("MODERADA"),IF(AND(AU148="Probable",AV148="Menor"),("ALTA"),IF(AND(AU148="Probable",AV148="Moderado"),("ALTA"),IF(AND(AU148="Probable",AV148="Mayor"),("EXTREMA"),IF(AND(AU148="Casi Seguro",AV148="Insignificante"),("ALTA"),IF(AND(AU148="Casi Seguro",AV148="Menor"),("ALTA"),IF(AND(AU148="Casi Seguro",AV148="Moderado"),("EXTREMA"),IF(AND(AU148="Casi Seguro",AV148="Mayor"),("EXTREMA"),IF(AV148="Catastrófico","EXTREMA","VALORAR")))))))))))))))))))))</f>
        <v>VALORAR</v>
      </c>
      <c r="AX148" s="536" t="s">
        <v>198</v>
      </c>
      <c r="AY148" s="302" t="s">
        <v>445</v>
      </c>
      <c r="AZ148" s="185" t="s">
        <v>446</v>
      </c>
      <c r="BA148" s="183" t="s">
        <v>423</v>
      </c>
      <c r="BB148" s="183" t="s">
        <v>265</v>
      </c>
      <c r="BC148" s="184">
        <v>44562</v>
      </c>
      <c r="BD148" s="184">
        <v>44926</v>
      </c>
      <c r="BE148" s="184" t="s">
        <v>447</v>
      </c>
      <c r="BF148" s="184" t="s">
        <v>448</v>
      </c>
      <c r="BG148" s="513" t="s">
        <v>449</v>
      </c>
      <c r="BH148" s="190" t="s">
        <v>205</v>
      </c>
      <c r="BI148" s="186" t="s">
        <v>1871</v>
      </c>
      <c r="BJ148" s="186">
        <v>0</v>
      </c>
      <c r="BK148" s="352">
        <v>44680</v>
      </c>
      <c r="BL148" s="183" t="s">
        <v>450</v>
      </c>
      <c r="BM148" s="183" t="s">
        <v>1845</v>
      </c>
      <c r="BN148" s="186" t="s">
        <v>207</v>
      </c>
      <c r="BO148" s="187" t="s">
        <v>208</v>
      </c>
      <c r="BP148" s="187" t="s">
        <v>322</v>
      </c>
      <c r="BQ148" s="349" t="s">
        <v>322</v>
      </c>
      <c r="BR148" s="416"/>
      <c r="BS148" s="417" t="str">
        <f>IF(AND('MAPA DE RIESGOS'!$AP148="Muy Alta",'MAPA DE RIESGOS'!$AR148="Leve"),CONCATENATE("R",'MAPA DE RIESGOS'!$H148,"C",'MAPA DE RIESGOS'!$AF148),"")</f>
        <v/>
      </c>
      <c r="BT148" s="417"/>
      <c r="BU148" s="418"/>
      <c r="BV148" s="188"/>
      <c r="BW148" s="188"/>
      <c r="BX148" s="188"/>
      <c r="BY148" s="188"/>
      <c r="BZ148" s="188"/>
      <c r="CA148" s="188"/>
      <c r="CB148" s="188"/>
      <c r="CC148" s="188"/>
      <c r="CD148" s="188"/>
      <c r="CE148" s="188"/>
      <c r="CF148" s="188"/>
      <c r="CG148" s="188"/>
      <c r="CH148" s="188"/>
      <c r="CI148" s="188"/>
      <c r="CJ148" s="188"/>
      <c r="CK148" s="188"/>
    </row>
    <row r="149" spans="1:89" ht="28.5" hidden="1" customHeight="1">
      <c r="A149" s="703"/>
      <c r="B149" s="585"/>
      <c r="C149" s="588"/>
      <c r="D149" s="588"/>
      <c r="E149" s="494"/>
      <c r="F149" s="494"/>
      <c r="G149" s="577"/>
      <c r="H149" s="343">
        <v>23</v>
      </c>
      <c r="I149" s="569"/>
      <c r="J149" s="494"/>
      <c r="K149" s="494"/>
      <c r="L149" s="494"/>
      <c r="M149" s="494"/>
      <c r="N149" s="494"/>
      <c r="O149" s="494"/>
      <c r="P149" s="562"/>
      <c r="Q149" s="553"/>
      <c r="R149" s="556"/>
      <c r="S149" s="556"/>
      <c r="T149" s="556"/>
      <c r="U149" s="556"/>
      <c r="V149" s="582"/>
      <c r="W149" s="566"/>
      <c r="X149" s="572"/>
      <c r="Y149" s="550"/>
      <c r="Z149" s="575"/>
      <c r="AA149" s="566"/>
      <c r="AB149" s="559"/>
      <c r="AC149" s="525"/>
      <c r="AD149" s="547"/>
      <c r="AE149" s="534"/>
      <c r="AF149" s="181">
        <v>2</v>
      </c>
      <c r="AG149" s="182"/>
      <c r="AH149" s="207" t="str">
        <f t="shared" si="188"/>
        <v/>
      </c>
      <c r="AI149" s="299"/>
      <c r="AJ149" s="299"/>
      <c r="AK149" s="208" t="str">
        <f t="shared" si="189"/>
        <v/>
      </c>
      <c r="AL149" s="300"/>
      <c r="AM149" s="300"/>
      <c r="AN149" s="301"/>
      <c r="AO149" s="209" t="str">
        <f>IF(ISBLANK(AD148),(IFERROR(IF(AND(AH148="Probabilidad",AH149="Probabilidad"),(AQ148-(+AQ148*AK149)),IF(AH149="Probabilidad",(W148-(+W148*AK149)),IF(AH149="Impacto",AQ148,""))),""))," ")</f>
        <v/>
      </c>
      <c r="AP149" s="154" t="str">
        <f>IF(ISBLANK(AD148),(IFERROR(IF(AO149="","",IF(AO149&lt;=0.2,"Muy Baja",IF(AO149&lt;=0.4,"Baja",IF(AO149&lt;=0.6,"Media",IF(AO149&lt;=0.8,"Alta","Muy Alta"))))),""))," ")</f>
        <v/>
      </c>
      <c r="AQ149" s="210" t="str">
        <f t="shared" si="190"/>
        <v/>
      </c>
      <c r="AR149" s="211" t="str">
        <f t="shared" si="191"/>
        <v/>
      </c>
      <c r="AS149" s="210" t="str">
        <f>IFERROR(IF(AND(AH148="Impacto",AH149="Impacto"),(AS148-(+AS148*AK149)),IF(AH149="Impacto",(AA148-(+AA148*AK149)),IF(AH149="Probabilidad",AS148,""))),"")</f>
        <v/>
      </c>
      <c r="AT149" s="212" t="str">
        <f t="shared" si="192"/>
        <v/>
      </c>
      <c r="AU149" s="528"/>
      <c r="AV149" s="531"/>
      <c r="AW149" s="534"/>
      <c r="AX149" s="537"/>
      <c r="AY149" s="302"/>
      <c r="AZ149" s="185"/>
      <c r="BA149" s="183"/>
      <c r="BB149" s="183"/>
      <c r="BC149" s="184"/>
      <c r="BD149" s="184"/>
      <c r="BE149" s="184"/>
      <c r="BF149" s="185"/>
      <c r="BG149" s="494"/>
      <c r="BH149" s="190"/>
      <c r="BI149" s="186"/>
      <c r="BJ149" s="186"/>
      <c r="BK149" s="352"/>
      <c r="BL149" s="183"/>
      <c r="BM149" s="183"/>
      <c r="BN149" s="183"/>
      <c r="BO149" s="187"/>
      <c r="BP149" s="187"/>
      <c r="BQ149" s="349"/>
      <c r="BR149" s="416"/>
      <c r="BS149" s="417" t="str">
        <f>IF(AND('MAPA DE RIESGOS'!$AP149="Muy Alta",'MAPA DE RIESGOS'!$AR149="Leve"),CONCATENATE("R",'MAPA DE RIESGOS'!$H149,"C",'MAPA DE RIESGOS'!$AF149),"")</f>
        <v/>
      </c>
      <c r="BT149" s="417"/>
      <c r="BU149" s="418"/>
      <c r="BV149" s="188"/>
      <c r="BW149" s="188"/>
      <c r="BX149" s="188"/>
      <c r="BY149" s="188"/>
      <c r="BZ149" s="188"/>
      <c r="CA149" s="188"/>
      <c r="CB149" s="188"/>
      <c r="CC149" s="188"/>
      <c r="CD149" s="188"/>
      <c r="CE149" s="188"/>
      <c r="CF149" s="188"/>
      <c r="CG149" s="188"/>
      <c r="CH149" s="188"/>
      <c r="CI149" s="188"/>
      <c r="CJ149" s="188"/>
      <c r="CK149" s="188"/>
    </row>
    <row r="150" spans="1:89" ht="28.5" hidden="1" customHeight="1">
      <c r="A150" s="703"/>
      <c r="B150" s="585"/>
      <c r="C150" s="588"/>
      <c r="D150" s="588"/>
      <c r="E150" s="494"/>
      <c r="F150" s="494"/>
      <c r="G150" s="577"/>
      <c r="H150" s="343">
        <v>23</v>
      </c>
      <c r="I150" s="569"/>
      <c r="J150" s="494"/>
      <c r="K150" s="494"/>
      <c r="L150" s="494"/>
      <c r="M150" s="494"/>
      <c r="N150" s="494"/>
      <c r="O150" s="494"/>
      <c r="P150" s="562"/>
      <c r="Q150" s="553"/>
      <c r="R150" s="556"/>
      <c r="S150" s="556"/>
      <c r="T150" s="556"/>
      <c r="U150" s="556"/>
      <c r="V150" s="582"/>
      <c r="W150" s="566"/>
      <c r="X150" s="572"/>
      <c r="Y150" s="550"/>
      <c r="Z150" s="575"/>
      <c r="AA150" s="566"/>
      <c r="AB150" s="559"/>
      <c r="AC150" s="525"/>
      <c r="AD150" s="547"/>
      <c r="AE150" s="534"/>
      <c r="AF150" s="181">
        <v>3</v>
      </c>
      <c r="AG150" s="182"/>
      <c r="AH150" s="207" t="str">
        <f t="shared" si="188"/>
        <v/>
      </c>
      <c r="AI150" s="299"/>
      <c r="AJ150" s="299"/>
      <c r="AK150" s="208" t="str">
        <f t="shared" si="189"/>
        <v/>
      </c>
      <c r="AL150" s="300"/>
      <c r="AM150" s="300"/>
      <c r="AN150" s="301"/>
      <c r="AO150" s="209" t="str">
        <f>IF(ISBLANK(AD148),(IFERROR(IF(AND(AH149="Probabilidad",AH150="Probabilidad"),(AQ149-(+AQ149*AK150)),IF(AND(AH149="Impacto",AH150="Probabilidad"),(AQ148-(+AQ148*AK150)),IF(AH150="Impacto",AQ149,""))),""))," ")</f>
        <v/>
      </c>
      <c r="AP150" s="154" t="str">
        <f>IF(ISBLANK(AD148),(IFERROR(IF(AO150="","",IF(AO150&lt;=0.2,"Muy Baja",IF(AO150&lt;=0.4,"Baja",IF(AO150&lt;=0.6,"Media",IF(AO150&lt;=0.8,"Alta","Muy Alta"))))),""))," ")</f>
        <v/>
      </c>
      <c r="AQ150" s="210" t="str">
        <f t="shared" si="190"/>
        <v/>
      </c>
      <c r="AR150" s="211" t="str">
        <f t="shared" si="191"/>
        <v/>
      </c>
      <c r="AS150" s="210" t="str">
        <f>IFERROR(IF(AND(AH149="Impacto",AH150="Impacto"),(AS149-(+AS149*AK150)),IF(AND(AH149="Probabilidad",AH150="Impacto"),(AS148-(+AS148*AK150)),IF(AH150="Probabilidad",AS149,""))),"")</f>
        <v/>
      </c>
      <c r="AT150" s="212" t="str">
        <f t="shared" si="192"/>
        <v/>
      </c>
      <c r="AU150" s="528"/>
      <c r="AV150" s="531"/>
      <c r="AW150" s="534"/>
      <c r="AX150" s="537"/>
      <c r="AY150" s="302"/>
      <c r="AZ150" s="185"/>
      <c r="BA150" s="183"/>
      <c r="BB150" s="183"/>
      <c r="BC150" s="184"/>
      <c r="BD150" s="184"/>
      <c r="BE150" s="184"/>
      <c r="BF150" s="185"/>
      <c r="BG150" s="494"/>
      <c r="BH150" s="190"/>
      <c r="BI150" s="186"/>
      <c r="BJ150" s="186"/>
      <c r="BK150" s="352"/>
      <c r="BL150" s="183"/>
      <c r="BM150" s="183"/>
      <c r="BN150" s="183"/>
      <c r="BO150" s="187"/>
      <c r="BP150" s="187"/>
      <c r="BQ150" s="349"/>
      <c r="BR150" s="416"/>
      <c r="BS150" s="417" t="str">
        <f>IF(AND('MAPA DE RIESGOS'!$AP150="Muy Alta",'MAPA DE RIESGOS'!$AR150="Leve"),CONCATENATE("R",'MAPA DE RIESGOS'!$H150,"C",'MAPA DE RIESGOS'!$AF150),"")</f>
        <v/>
      </c>
      <c r="BT150" s="417"/>
      <c r="BU150" s="418"/>
      <c r="BV150" s="188"/>
      <c r="BW150" s="188"/>
      <c r="BX150" s="188"/>
      <c r="BY150" s="188"/>
      <c r="BZ150" s="188"/>
      <c r="CA150" s="188"/>
      <c r="CB150" s="188"/>
      <c r="CC150" s="188"/>
      <c r="CD150" s="188"/>
      <c r="CE150" s="188"/>
      <c r="CF150" s="188"/>
      <c r="CG150" s="188"/>
      <c r="CH150" s="188"/>
      <c r="CI150" s="188"/>
      <c r="CJ150" s="188"/>
      <c r="CK150" s="188"/>
    </row>
    <row r="151" spans="1:89" ht="28.5" hidden="1" customHeight="1">
      <c r="A151" s="703"/>
      <c r="B151" s="585"/>
      <c r="C151" s="588"/>
      <c r="D151" s="588"/>
      <c r="E151" s="494"/>
      <c r="F151" s="494"/>
      <c r="G151" s="577"/>
      <c r="H151" s="343">
        <v>23</v>
      </c>
      <c r="I151" s="569"/>
      <c r="J151" s="494"/>
      <c r="K151" s="494"/>
      <c r="L151" s="494"/>
      <c r="M151" s="494"/>
      <c r="N151" s="494"/>
      <c r="O151" s="494"/>
      <c r="P151" s="562"/>
      <c r="Q151" s="553"/>
      <c r="R151" s="556"/>
      <c r="S151" s="556"/>
      <c r="T151" s="556"/>
      <c r="U151" s="556"/>
      <c r="V151" s="582"/>
      <c r="W151" s="566"/>
      <c r="X151" s="572"/>
      <c r="Y151" s="550"/>
      <c r="Z151" s="575"/>
      <c r="AA151" s="566"/>
      <c r="AB151" s="559"/>
      <c r="AC151" s="525"/>
      <c r="AD151" s="547"/>
      <c r="AE151" s="534"/>
      <c r="AF151" s="181">
        <v>4</v>
      </c>
      <c r="AG151" s="182"/>
      <c r="AH151" s="207" t="str">
        <f t="shared" si="188"/>
        <v/>
      </c>
      <c r="AI151" s="299"/>
      <c r="AJ151" s="299"/>
      <c r="AK151" s="208" t="str">
        <f t="shared" si="189"/>
        <v/>
      </c>
      <c r="AL151" s="300"/>
      <c r="AM151" s="300"/>
      <c r="AN151" s="301"/>
      <c r="AO151" s="209" t="str">
        <f>IF(ISBLANK(AD148),(IFERROR(IF(AND(AH150="Probabilidad",AH151="Probabilidad"),(AQ150-(+AQ150*AK151)),IF(AND(AH150="Impacto",AH151="Probabilidad"),(AQ149-(+AQ149*AK151)),IF(AH151="Impacto",AQ150,""))),""))," ")</f>
        <v/>
      </c>
      <c r="AP151" s="154" t="str">
        <f>IF(ISBLANK(AD148),(IFERROR(IF(AO151="","",IF(AO151&lt;=0.2,"Muy Baja",IF(AO151&lt;=0.4,"Baja",IF(AO151&lt;=0.6,"Media",IF(AO151&lt;=0.8,"Alta","Muy Alta"))))),""))," ")</f>
        <v/>
      </c>
      <c r="AQ151" s="210" t="str">
        <f t="shared" si="190"/>
        <v/>
      </c>
      <c r="AR151" s="211" t="str">
        <f t="shared" si="191"/>
        <v/>
      </c>
      <c r="AS151" s="210" t="str">
        <f>IFERROR(IF(AND(AH150="Impacto",AH151="Impacto"),(AS150-(+AS150*AK151)),IF(AND(AH150="Probabilidad",AH151="Impacto"),(AS149-(+AS149*AK151)),IF(AH151="Probabilidad",AS150,""))),"")</f>
        <v/>
      </c>
      <c r="AT151" s="212" t="str">
        <f t="shared" si="192"/>
        <v/>
      </c>
      <c r="AU151" s="528"/>
      <c r="AV151" s="531"/>
      <c r="AW151" s="534"/>
      <c r="AX151" s="537"/>
      <c r="AY151" s="302"/>
      <c r="AZ151" s="185"/>
      <c r="BA151" s="183"/>
      <c r="BB151" s="183"/>
      <c r="BC151" s="184"/>
      <c r="BD151" s="184"/>
      <c r="BE151" s="184"/>
      <c r="BF151" s="185"/>
      <c r="BG151" s="494"/>
      <c r="BH151" s="190"/>
      <c r="BI151" s="186"/>
      <c r="BJ151" s="186"/>
      <c r="BK151" s="352"/>
      <c r="BL151" s="183"/>
      <c r="BM151" s="183"/>
      <c r="BN151" s="183"/>
      <c r="BO151" s="187"/>
      <c r="BP151" s="187"/>
      <c r="BQ151" s="349"/>
      <c r="BR151" s="416"/>
      <c r="BS151" s="417" t="str">
        <f>IF(AND('MAPA DE RIESGOS'!$AP151="Muy Alta",'MAPA DE RIESGOS'!$AR151="Leve"),CONCATENATE("R",'MAPA DE RIESGOS'!$H151,"C",'MAPA DE RIESGOS'!$AF151),"")</f>
        <v/>
      </c>
      <c r="BT151" s="417"/>
      <c r="BU151" s="418"/>
      <c r="BV151" s="188"/>
      <c r="BW151" s="188"/>
      <c r="BX151" s="188"/>
      <c r="BY151" s="188"/>
      <c r="BZ151" s="188"/>
      <c r="CA151" s="188"/>
      <c r="CB151" s="188"/>
      <c r="CC151" s="188"/>
      <c r="CD151" s="188"/>
      <c r="CE151" s="188"/>
      <c r="CF151" s="188"/>
      <c r="CG151" s="188"/>
      <c r="CH151" s="188"/>
      <c r="CI151" s="188"/>
      <c r="CJ151" s="188"/>
      <c r="CK151" s="188"/>
    </row>
    <row r="152" spans="1:89" ht="28.5" hidden="1" customHeight="1">
      <c r="A152" s="703"/>
      <c r="B152" s="585"/>
      <c r="C152" s="588"/>
      <c r="D152" s="588"/>
      <c r="E152" s="494"/>
      <c r="F152" s="494"/>
      <c r="G152" s="577"/>
      <c r="H152" s="343">
        <v>23</v>
      </c>
      <c r="I152" s="569"/>
      <c r="J152" s="494"/>
      <c r="K152" s="494"/>
      <c r="L152" s="494"/>
      <c r="M152" s="494"/>
      <c r="N152" s="494"/>
      <c r="O152" s="494"/>
      <c r="P152" s="562"/>
      <c r="Q152" s="553"/>
      <c r="R152" s="556"/>
      <c r="S152" s="556"/>
      <c r="T152" s="556"/>
      <c r="U152" s="556"/>
      <c r="V152" s="582"/>
      <c r="W152" s="566"/>
      <c r="X152" s="572"/>
      <c r="Y152" s="550"/>
      <c r="Z152" s="575"/>
      <c r="AA152" s="566"/>
      <c r="AB152" s="559"/>
      <c r="AC152" s="525"/>
      <c r="AD152" s="547"/>
      <c r="AE152" s="534"/>
      <c r="AF152" s="181">
        <v>5</v>
      </c>
      <c r="AG152" s="182"/>
      <c r="AH152" s="207" t="str">
        <f t="shared" si="188"/>
        <v/>
      </c>
      <c r="AI152" s="299"/>
      <c r="AJ152" s="299"/>
      <c r="AK152" s="208" t="str">
        <f t="shared" si="189"/>
        <v/>
      </c>
      <c r="AL152" s="300"/>
      <c r="AM152" s="300"/>
      <c r="AN152" s="301"/>
      <c r="AO152" s="209" t="str">
        <f>IF(ISBLANK(AD148),(IFERROR(IF(AND(AH151="Probabilidad",AH152="Probabilidad"),(AQ151-(+AQ151*AK152)),IF(AND(AH151="Impacto",AH152="Probabilidad"),(AQ150-(+AQ150*AK152)),IF(AH152="Impacto",AQ151,""))),""))," ")</f>
        <v/>
      </c>
      <c r="AP152" s="154" t="str">
        <f>IF(ISBLANK(AD148),(IFERROR(IF(AO152="","",IF(AO152&lt;=0.2,"Muy Baja",IF(AO152&lt;=0.4,"Baja",IF(AO152&lt;=0.6,"Media",IF(AO152&lt;=0.8,"Alta","Muy Alta"))))),""))," ")</f>
        <v/>
      </c>
      <c r="AQ152" s="210" t="str">
        <f t="shared" si="190"/>
        <v/>
      </c>
      <c r="AR152" s="211" t="str">
        <f t="shared" si="191"/>
        <v/>
      </c>
      <c r="AS152" s="210" t="str">
        <f>IFERROR(IF(AND(AH151="Impacto",AH152="Impacto"),(AS151-(+AS151*AK152)),IF(AND(AH151="Probabilidad",AH152="Impacto"),(AS150-(+AS150*AK152)),IF(AH152="Probabilidad",AS151,""))),"")</f>
        <v/>
      </c>
      <c r="AT152" s="212" t="str">
        <f t="shared" si="192"/>
        <v/>
      </c>
      <c r="AU152" s="528"/>
      <c r="AV152" s="531"/>
      <c r="AW152" s="534"/>
      <c r="AX152" s="537"/>
      <c r="AY152" s="302"/>
      <c r="AZ152" s="185"/>
      <c r="BA152" s="183"/>
      <c r="BB152" s="183"/>
      <c r="BC152" s="184"/>
      <c r="BD152" s="184"/>
      <c r="BE152" s="184"/>
      <c r="BF152" s="185"/>
      <c r="BG152" s="494"/>
      <c r="BH152" s="190"/>
      <c r="BI152" s="186"/>
      <c r="BJ152" s="186"/>
      <c r="BK152" s="352"/>
      <c r="BL152" s="183"/>
      <c r="BM152" s="183"/>
      <c r="BN152" s="183"/>
      <c r="BO152" s="187"/>
      <c r="BP152" s="187"/>
      <c r="BQ152" s="349"/>
      <c r="BR152" s="416"/>
      <c r="BS152" s="417" t="str">
        <f>IF(AND('MAPA DE RIESGOS'!$AP152="Muy Alta",'MAPA DE RIESGOS'!$AR152="Leve"),CONCATENATE("R",'MAPA DE RIESGOS'!$H152,"C",'MAPA DE RIESGOS'!$AF152),"")</f>
        <v/>
      </c>
      <c r="BT152" s="417"/>
      <c r="BU152" s="418"/>
      <c r="BV152" s="188"/>
      <c r="BW152" s="188"/>
      <c r="BX152" s="188"/>
      <c r="BY152" s="188"/>
      <c r="BZ152" s="188"/>
      <c r="CA152" s="188"/>
      <c r="CB152" s="188"/>
      <c r="CC152" s="188"/>
      <c r="CD152" s="188"/>
      <c r="CE152" s="188"/>
      <c r="CF152" s="188"/>
      <c r="CG152" s="188"/>
      <c r="CH152" s="188"/>
      <c r="CI152" s="188"/>
      <c r="CJ152" s="188"/>
      <c r="CK152" s="188"/>
    </row>
    <row r="153" spans="1:89" ht="28.5" hidden="1" customHeight="1">
      <c r="A153" s="703"/>
      <c r="B153" s="585"/>
      <c r="C153" s="588"/>
      <c r="D153" s="588"/>
      <c r="E153" s="494"/>
      <c r="F153" s="494"/>
      <c r="G153" s="577"/>
      <c r="H153" s="343">
        <v>23</v>
      </c>
      <c r="I153" s="570"/>
      <c r="J153" s="495"/>
      <c r="K153" s="495"/>
      <c r="L153" s="495"/>
      <c r="M153" s="495"/>
      <c r="N153" s="495"/>
      <c r="O153" s="495"/>
      <c r="P153" s="563"/>
      <c r="Q153" s="554"/>
      <c r="R153" s="557"/>
      <c r="S153" s="557"/>
      <c r="T153" s="557"/>
      <c r="U153" s="557"/>
      <c r="V153" s="583"/>
      <c r="W153" s="567"/>
      <c r="X153" s="573"/>
      <c r="Y153" s="551"/>
      <c r="Z153" s="576"/>
      <c r="AA153" s="567"/>
      <c r="AB153" s="560"/>
      <c r="AC153" s="526"/>
      <c r="AD153" s="548"/>
      <c r="AE153" s="535"/>
      <c r="AF153" s="181">
        <v>6</v>
      </c>
      <c r="AG153" s="182"/>
      <c r="AH153" s="207" t="str">
        <f t="shared" si="188"/>
        <v/>
      </c>
      <c r="AI153" s="299"/>
      <c r="AJ153" s="299"/>
      <c r="AK153" s="208" t="str">
        <f t="shared" si="189"/>
        <v/>
      </c>
      <c r="AL153" s="300"/>
      <c r="AM153" s="300"/>
      <c r="AN153" s="301"/>
      <c r="AO153" s="209" t="str">
        <f>IF(ISBLANK(AD148),(IFERROR(IF(AND(AH151="Probabilidad",AH153="Probabilidad"),(AQ151-(+AQ151*AK153)),IF(AND(AH151="Impacto",AH153="Probabilidad"),(AQ150-(+AQ150*AK153)),IF(AH153="Impacto",AQ151,""))),""))," ")</f>
        <v/>
      </c>
      <c r="AP153" s="154" t="str">
        <f>IF(ISBLANK(AD148),(IFERROR(IF(AO153="","",IF(AO153&lt;=0.2,"Muy Baja",IF(AO153&lt;=0.4,"Baja",IF(AO153&lt;=0.6,"Media",IF(AO153&lt;=0.8,"Alta","Muy Alta"))))),"")), " ")</f>
        <v/>
      </c>
      <c r="AQ153" s="210" t="str">
        <f t="shared" si="190"/>
        <v/>
      </c>
      <c r="AR153" s="211" t="str">
        <f t="shared" si="191"/>
        <v/>
      </c>
      <c r="AS153" s="210" t="str">
        <f>IFERROR(IF(AND(AH152="Impacto",AH153="Impacto"),(AS151-(+AS152*AK153)),IF(AND(AH151="Probabilidad",AH153="Impacto"),(AS150-(+AS150*AK153)),IF(AH153="Probabilidad",AS151,""))),"")</f>
        <v/>
      </c>
      <c r="AT153" s="212" t="str">
        <f t="shared" si="192"/>
        <v/>
      </c>
      <c r="AU153" s="529"/>
      <c r="AV153" s="532"/>
      <c r="AW153" s="535"/>
      <c r="AX153" s="538"/>
      <c r="AY153" s="302"/>
      <c r="AZ153" s="185"/>
      <c r="BA153" s="183"/>
      <c r="BB153" s="183"/>
      <c r="BC153" s="184"/>
      <c r="BD153" s="184"/>
      <c r="BE153" s="184"/>
      <c r="BF153" s="185"/>
      <c r="BG153" s="495"/>
      <c r="BH153" s="190"/>
      <c r="BI153" s="186"/>
      <c r="BJ153" s="186"/>
      <c r="BK153" s="352"/>
      <c r="BL153" s="183"/>
      <c r="BM153" s="183"/>
      <c r="BN153" s="183"/>
      <c r="BO153" s="187"/>
      <c r="BP153" s="187"/>
      <c r="BQ153" s="349"/>
      <c r="BR153" s="416"/>
      <c r="BS153" s="417" t="str">
        <f>IF(AND('MAPA DE RIESGOS'!$AP153="Muy Alta",'MAPA DE RIESGOS'!$AR153="Leve"),CONCATENATE("R",'MAPA DE RIESGOS'!$H153,"C",'MAPA DE RIESGOS'!$AF153),"")</f>
        <v/>
      </c>
      <c r="BT153" s="417"/>
      <c r="BU153" s="418"/>
      <c r="BV153" s="188"/>
      <c r="BW153" s="188"/>
      <c r="BX153" s="188"/>
      <c r="BY153" s="188"/>
      <c r="BZ153" s="188"/>
      <c r="CA153" s="188"/>
      <c r="CB153" s="188"/>
      <c r="CC153" s="188"/>
      <c r="CD153" s="188"/>
      <c r="CE153" s="188"/>
      <c r="CF153" s="188"/>
      <c r="CG153" s="188"/>
      <c r="CH153" s="188"/>
      <c r="CI153" s="188"/>
      <c r="CJ153" s="188"/>
      <c r="CK153" s="188"/>
    </row>
    <row r="154" spans="1:89" ht="68.25" hidden="1" customHeight="1">
      <c r="A154" s="703"/>
      <c r="B154" s="585"/>
      <c r="C154" s="588"/>
      <c r="D154" s="588" t="str">
        <f>IFERROR((VLOOKUP($B154,'Listados Datos'!$D$3:$F$18,3,FALSE))," ")</f>
        <v xml:space="preserve"> </v>
      </c>
      <c r="E154" s="494"/>
      <c r="F154" s="494" t="s">
        <v>423</v>
      </c>
      <c r="G154" s="577">
        <v>24</v>
      </c>
      <c r="H154" s="343">
        <v>24</v>
      </c>
      <c r="I154" s="568" t="s">
        <v>451</v>
      </c>
      <c r="J154" s="513" t="s">
        <v>187</v>
      </c>
      <c r="K154" s="513" t="s">
        <v>451</v>
      </c>
      <c r="L154" s="513" t="s">
        <v>452</v>
      </c>
      <c r="M154" s="513" t="str">
        <f t="shared" ref="M154" si="218">+CONCATENATE("Posibilidad de afectación ", J154, " por ", K154," debido a ", L154)</f>
        <v xml:space="preserve">Posibilidad de afectación Económico y Reputacional por Saneamiento de predios deficiente o sin gestión. debido a No se han adelantado los trámites legales para contar con la disponibilidad del 100% de los predios </v>
      </c>
      <c r="N154" s="513" t="s">
        <v>189</v>
      </c>
      <c r="O154" s="513" t="s">
        <v>190</v>
      </c>
      <c r="P154" s="561">
        <v>12</v>
      </c>
      <c r="Q154" s="552"/>
      <c r="R154" s="555"/>
      <c r="S154" s="555"/>
      <c r="T154" s="555"/>
      <c r="U154" s="555"/>
      <c r="V154" s="581" t="str">
        <f t="shared" ref="V154" si="219">IF(ISBLANK(AC154),(IF(P154&lt;=0,"",IF(P154&lt;=2,"Muy Baja",IF(P154&lt;=24,"Baja",IF(P154&lt;=500,"Media",IF(P154&lt;=5000,"Alta","Muy Alta"))))))," ")</f>
        <v>Baja</v>
      </c>
      <c r="W154" s="565">
        <f t="shared" ref="W154" si="220">IF(ISBLANK(AC154),(IF(V154="","",IF(V154="Muy Baja",20%,IF(V154="Baja",40%,IF(V154="Media",60%,IF(V154="Alta",80%,IF(V154="Muy Alta",100%,0)))))))," ")</f>
        <v>0.4</v>
      </c>
      <c r="X154" s="571" t="s">
        <v>191</v>
      </c>
      <c r="Y154" s="549" t="str">
        <f>IF(X154&gt;0,IF(NOT(ISERROR(MATCH(X154,'Listados Datos'!$N$3:$N$4,0))),'Listados Datos'!$N$6&amp;"Por favor no seleccionar este criterios de impacto (Afectación Económica o presupuestal y/o Pérdida Reputacional)",'Listados Datos'!$N$7),"")</f>
        <v>✔</v>
      </c>
      <c r="Z154" s="574" t="str">
        <f>IF(OR(X154='Listados Datos'!$R$3,X154='Listados Datos'!$S$3),"Leve",IF(OR(X154='Listados Datos'!$R$4,X154='Listados Datos'!$S$4),"Menor",IF(OR(X154='Listados Datos'!$R$5,X154='Listados Datos'!$S$5),"Moderado",IF(OR(X154='Listados Datos'!$R$6,X154='Listados Datos'!$S$6),"Mayor",IF(OR(X154='Listados Datos'!$R$7,X154='Listados Datos'!$S$7),"Catastrófico","")))))</f>
        <v/>
      </c>
      <c r="AA154" s="565" t="str">
        <f>IF(Z154="","",IF(Z154="Leve",20%,IF(Z154="Menor",40%,IF(Z154="Moderado",60%,IF(Z154="Mayor",80%,IF(Z154="Catastrófico",100%,0))))))</f>
        <v/>
      </c>
      <c r="AB154" s="558" t="str">
        <f>IF(OR(AND(V154="Muy Baja",Z154="Leve"),AND(V154="Muy Baja",Z154="Menor"),AND(V154="Baja",Z154="Leve")),"Bajo",IF(OR(AND(V154="Muy baja",Z154="Moderado"),AND(V154="Baja",Z154="Menor"),AND(V154="Baja",Z154="Moderado"),AND(V154="Media",Z154="Leve"),AND(V154="Media",Z154="Menor"),AND(V154="Media",Z154="Moderado"),AND(V154="Alta",Z154="Leve"),AND(V154="Alta",Z154="Menor")),"Moderado",IF(OR(AND(V154="Muy Baja",Z154="Mayor"),AND(V154="Baja",Z154="Mayor"),AND(V154="Media",Z154="Mayor"),AND(V154="Alta",Z154="Moderado"),AND(V154="Alta",Z154="Mayor"),AND(V154="Muy Alta",Z154="Leve"),AND(V154="Muy Alta",Z154="Menor"),AND(V154="Muy Alta",Z154="Moderado"),AND(V154="Muy Alta",Z154="Mayor")),"Alto",IF(OR(AND(V154="Muy Baja",Z154="Catastrófico"),AND(V154="Baja",Z154="Catastrófico"),AND(V154="Media",Z154="Catastrófico"),AND(V154="Alta",Z154="Catastrófico"),AND(V154="Muy Alta",Z154="Catastrófico")),"Extremo",""))))</f>
        <v/>
      </c>
      <c r="AC154" s="524"/>
      <c r="AD154" s="546"/>
      <c r="AE154" s="533" t="str">
        <f t="shared" ref="AE154" si="221">IF(AND(AC154="Rara Vez",AD154="Insignificante"),("BAJA"),IF(AND(AC154="Rara Vez",AD154="Menor"),("BAJA"),IF(AND(AC154="Rara Vez",AD154="Moderado"),("MODERADA"),IF(AND(AC154="Rara Vez",AD154="Mayor"),("ALTA"),IF(AND(AC154="Improbable",AD154="Insignificante"),("BAJA"),IF(AND(AC154="Improbable",AD154="Menor"),("BAJA"),IF(AND(AC154="Improbable",AD154="Moderado"),("MODERADA"),IF(AND(AC154="Improbable",AD154="Mayor"),("ALTA"),IF(AND(AC154="Posible",AD154="Insignificante"),("BAJA"),IF(AND(AC154="Posible",AD154="Menor"),("MODERADA"),IF(AND(AC154="Posible",AD154="Moderado"),("ALTA"),IF(AND(AC154="Posible",AD154="Mayor"),("EXTREMA"),IF(AND(AC154="Probable",AD154="Insignificante"),("MODERADA"),IF(AND(AC154="Probable",AD154="Menor"),("ALTA"),IF(AND(AC154="Probable",AD154="Moderado"),("ALTA"),IF(AND(AC154="Probable",AD154="Mayor"),("EXTREMA"),IF(AND(AC154="Casi Seguro",AD154="Insignificante"),("ALTA"),IF(AND(AC154="Casi Seguro",AD154="Menor"),("ALTA"),IF(AND(AC154="Casi Seguro",AD154="Moderado"),("EXTREMA"),IF(AND(AC154="Casi Seguro",AD154="Mayor"),("EXTREMA"),IF(AD154="Catastrófico","EXTREMA","VALORAR")))))))))))))))))))))</f>
        <v>VALORAR</v>
      </c>
      <c r="AF154" s="181">
        <v>1</v>
      </c>
      <c r="AG154" s="182" t="s">
        <v>453</v>
      </c>
      <c r="AH154" s="207" t="str">
        <f t="shared" si="188"/>
        <v>Probabilidad</v>
      </c>
      <c r="AI154" s="299" t="s">
        <v>193</v>
      </c>
      <c r="AJ154" s="299" t="s">
        <v>194</v>
      </c>
      <c r="AK154" s="208" t="str">
        <f t="shared" si="189"/>
        <v>40%</v>
      </c>
      <c r="AL154" s="300" t="s">
        <v>195</v>
      </c>
      <c r="AM154" s="300" t="s">
        <v>196</v>
      </c>
      <c r="AN154" s="301" t="s">
        <v>197</v>
      </c>
      <c r="AO154" s="209">
        <f>IF(ISBLANK(AD154),(IFERROR(IF(AH154="Probabilidad",(W154-(+W154*AK154)),IF(AH154="Impacto",W154,"")),""))," ")</f>
        <v>0.24</v>
      </c>
      <c r="AP154" s="154" t="str">
        <f>IF(ISBLANK(AD154), (IFERROR(IF(AO154="","",IF(AO154&lt;=0.2,"Muy Baja",IF(AO154&lt;=0.4,"Baja",IF(AO154&lt;=0.6,"Media",IF(AO154&lt;=0.8,"Alta","Muy Alta"))))),""))," ")</f>
        <v>Baja</v>
      </c>
      <c r="AQ154" s="210">
        <f t="shared" si="190"/>
        <v>0.24</v>
      </c>
      <c r="AR154" s="211" t="str">
        <f t="shared" si="191"/>
        <v/>
      </c>
      <c r="AS154" s="210" t="str">
        <f>IFERROR(IF(AH154="Impacto",(AA154-(+AA154*AK154)),IF(AH154="Probabilidad",AA154,"")),"")</f>
        <v/>
      </c>
      <c r="AT154" s="212" t="str">
        <f t="shared" si="192"/>
        <v/>
      </c>
      <c r="AU154" s="527"/>
      <c r="AV154" s="530" t="str">
        <f>IF(ISBLANK(AD154), " ", AD154)</f>
        <v xml:space="preserve"> </v>
      </c>
      <c r="AW154" s="533" t="str">
        <f t="shared" ref="AW154" si="222">IF(AND(AU154="Rara Vez",AV154="Insignificante"),("BAJA"),IF(AND(AU154="Rara Vez",AV154="Menor"),("BAJA"),IF(AND(AU154="Rara Vez",AV154="Moderado"),("MODERADA"),IF(AND(AU154="Rara Vez",AV154="Mayor"),("ALTA"),IF(AND(AU154="Improbable",AV154="Insignificante"),("BAJA"),IF(AND(AU154="Improbable",AV154="Menor"),("BAJA"),IF(AND(AU154="Improbable",AV154="Moderado"),("MODERADA"),IF(AND(AU154="Improbable",AV154="Mayor"),("ALTA"),IF(AND(AU154="Posible",AV154="Insignificante"),("BAJA"),IF(AND(AU154="Posible",AV154="Menor"),("MODERADA"),IF(AND(AU154="Posible",AV154="Moderado"),("ALTA"),IF(AND(AU154="Posible",AV154="Mayor"),("EXTREMA"),IF(AND(AU154="Probable",AV154="Insignificante"),("MODERADA"),IF(AND(AU154="Probable",AV154="Menor"),("ALTA"),IF(AND(AU154="Probable",AV154="Moderado"),("ALTA"),IF(AND(AU154="Probable",AV154="Mayor"),("EXTREMA"),IF(AND(AU154="Casi Seguro",AV154="Insignificante"),("ALTA"),IF(AND(AU154="Casi Seguro",AV154="Menor"),("ALTA"),IF(AND(AU154="Casi Seguro",AV154="Moderado"),("EXTREMA"),IF(AND(AU154="Casi Seguro",AV154="Mayor"),("EXTREMA"),IF(AV154="Catastrófico","EXTREMA","VALORAR")))))))))))))))))))))</f>
        <v>VALORAR</v>
      </c>
      <c r="AX154" s="536" t="s">
        <v>198</v>
      </c>
      <c r="AY154" s="302" t="s">
        <v>454</v>
      </c>
      <c r="AZ154" s="185" t="s">
        <v>455</v>
      </c>
      <c r="BA154" s="183" t="s">
        <v>423</v>
      </c>
      <c r="BB154" s="183" t="s">
        <v>265</v>
      </c>
      <c r="BC154" s="184">
        <v>44562</v>
      </c>
      <c r="BD154" s="184">
        <v>44926</v>
      </c>
      <c r="BE154" s="184" t="s">
        <v>456</v>
      </c>
      <c r="BF154" s="185" t="s">
        <v>457</v>
      </c>
      <c r="BG154" s="513" t="s">
        <v>458</v>
      </c>
      <c r="BH154" s="190" t="s">
        <v>432</v>
      </c>
      <c r="BI154" s="186" t="s">
        <v>1872</v>
      </c>
      <c r="BJ154" s="186">
        <v>77</v>
      </c>
      <c r="BK154" s="352">
        <v>44680</v>
      </c>
      <c r="BL154" s="183" t="s">
        <v>459</v>
      </c>
      <c r="BM154" s="399" t="s">
        <v>1846</v>
      </c>
      <c r="BN154" s="186" t="s">
        <v>207</v>
      </c>
      <c r="BO154" s="187" t="s">
        <v>208</v>
      </c>
      <c r="BP154" s="187" t="s">
        <v>322</v>
      </c>
      <c r="BQ154" s="349" t="s">
        <v>322</v>
      </c>
      <c r="BR154" s="416"/>
      <c r="BS154" s="417" t="str">
        <f>IF(AND('MAPA DE RIESGOS'!$AP154="Muy Alta",'MAPA DE RIESGOS'!$AR154="Leve"),CONCATENATE("R",'MAPA DE RIESGOS'!$H154,"C",'MAPA DE RIESGOS'!$AF154),"")</f>
        <v/>
      </c>
      <c r="BT154" s="417"/>
      <c r="BU154" s="418"/>
      <c r="BV154" s="188"/>
      <c r="BW154" s="188"/>
      <c r="BX154" s="188"/>
      <c r="BY154" s="188"/>
      <c r="BZ154" s="188"/>
      <c r="CA154" s="188"/>
      <c r="CB154" s="188"/>
      <c r="CC154" s="188"/>
      <c r="CD154" s="188"/>
      <c r="CE154" s="188"/>
      <c r="CF154" s="188"/>
      <c r="CG154" s="188"/>
      <c r="CH154" s="188"/>
      <c r="CI154" s="188"/>
      <c r="CJ154" s="188"/>
      <c r="CK154" s="188"/>
    </row>
    <row r="155" spans="1:89" ht="28.5" hidden="1" customHeight="1">
      <c r="A155" s="703"/>
      <c r="B155" s="585"/>
      <c r="C155" s="588"/>
      <c r="D155" s="588"/>
      <c r="E155" s="494"/>
      <c r="F155" s="494"/>
      <c r="G155" s="577"/>
      <c r="H155" s="343">
        <v>24</v>
      </c>
      <c r="I155" s="569"/>
      <c r="J155" s="494"/>
      <c r="K155" s="494"/>
      <c r="L155" s="494"/>
      <c r="M155" s="494"/>
      <c r="N155" s="494"/>
      <c r="O155" s="494"/>
      <c r="P155" s="562"/>
      <c r="Q155" s="553"/>
      <c r="R155" s="556"/>
      <c r="S155" s="556"/>
      <c r="T155" s="556"/>
      <c r="U155" s="556"/>
      <c r="V155" s="582"/>
      <c r="W155" s="566"/>
      <c r="X155" s="572"/>
      <c r="Y155" s="550"/>
      <c r="Z155" s="575"/>
      <c r="AA155" s="566"/>
      <c r="AB155" s="559"/>
      <c r="AC155" s="525"/>
      <c r="AD155" s="547"/>
      <c r="AE155" s="534"/>
      <c r="AF155" s="181">
        <v>2</v>
      </c>
      <c r="AG155" s="182"/>
      <c r="AH155" s="207" t="str">
        <f t="shared" si="188"/>
        <v/>
      </c>
      <c r="AI155" s="299"/>
      <c r="AJ155" s="299"/>
      <c r="AK155" s="208" t="str">
        <f t="shared" si="189"/>
        <v/>
      </c>
      <c r="AL155" s="300"/>
      <c r="AM155" s="300"/>
      <c r="AN155" s="301"/>
      <c r="AO155" s="209" t="str">
        <f>IF(ISBLANK(AD154),(IFERROR(IF(AND(AH154="Probabilidad",AH155="Probabilidad"),(AQ154-(+AQ154*AK155)),IF(AH155="Probabilidad",(W154-(+W154*AK155)),IF(AH155="Impacto",AQ154,""))),""))," ")</f>
        <v/>
      </c>
      <c r="AP155" s="154" t="str">
        <f>IF(ISBLANK(AD154),(IFERROR(IF(AO155="","",IF(AO155&lt;=0.2,"Muy Baja",IF(AO155&lt;=0.4,"Baja",IF(AO155&lt;=0.6,"Media",IF(AO155&lt;=0.8,"Alta","Muy Alta"))))),""))," ")</f>
        <v/>
      </c>
      <c r="AQ155" s="210" t="str">
        <f t="shared" si="190"/>
        <v/>
      </c>
      <c r="AR155" s="211" t="str">
        <f t="shared" si="191"/>
        <v/>
      </c>
      <c r="AS155" s="210" t="str">
        <f>IFERROR(IF(AND(AH154="Impacto",AH155="Impacto"),(AS154-(+AS154*AK155)),IF(AH155="Impacto",(AA154-(+AA154*AK155)),IF(AH155="Probabilidad",AS154,""))),"")</f>
        <v/>
      </c>
      <c r="AT155" s="212" t="str">
        <f t="shared" si="192"/>
        <v/>
      </c>
      <c r="AU155" s="528"/>
      <c r="AV155" s="531"/>
      <c r="AW155" s="534"/>
      <c r="AX155" s="537"/>
      <c r="AY155" s="302"/>
      <c r="AZ155" s="185"/>
      <c r="BA155" s="183"/>
      <c r="BB155" s="183"/>
      <c r="BC155" s="184"/>
      <c r="BD155" s="184"/>
      <c r="BE155" s="184"/>
      <c r="BF155" s="185"/>
      <c r="BG155" s="494"/>
      <c r="BH155" s="190"/>
      <c r="BI155" s="186"/>
      <c r="BJ155" s="186"/>
      <c r="BK155" s="352"/>
      <c r="BL155" s="183"/>
      <c r="BM155" s="183"/>
      <c r="BN155" s="183"/>
      <c r="BO155" s="187"/>
      <c r="BP155" s="187"/>
      <c r="BQ155" s="349"/>
      <c r="BR155" s="416"/>
      <c r="BS155" s="417" t="str">
        <f>IF(AND('MAPA DE RIESGOS'!$AP155="Muy Alta",'MAPA DE RIESGOS'!$AR155="Leve"),CONCATENATE("R",'MAPA DE RIESGOS'!$H155,"C",'MAPA DE RIESGOS'!$AF155),"")</f>
        <v/>
      </c>
      <c r="BT155" s="417"/>
      <c r="BU155" s="418"/>
      <c r="BV155" s="188"/>
      <c r="BW155" s="188"/>
      <c r="BX155" s="188"/>
      <c r="BY155" s="188"/>
      <c r="BZ155" s="188"/>
      <c r="CA155" s="188"/>
      <c r="CB155" s="188"/>
      <c r="CC155" s="188"/>
      <c r="CD155" s="188"/>
      <c r="CE155" s="188"/>
      <c r="CF155" s="188"/>
      <c r="CG155" s="188"/>
      <c r="CH155" s="188"/>
      <c r="CI155" s="188"/>
      <c r="CJ155" s="188"/>
      <c r="CK155" s="188"/>
    </row>
    <row r="156" spans="1:89" ht="28.5" hidden="1" customHeight="1">
      <c r="A156" s="703"/>
      <c r="B156" s="585"/>
      <c r="C156" s="588"/>
      <c r="D156" s="588"/>
      <c r="E156" s="494"/>
      <c r="F156" s="494"/>
      <c r="G156" s="577"/>
      <c r="H156" s="343">
        <v>24</v>
      </c>
      <c r="I156" s="569"/>
      <c r="J156" s="494"/>
      <c r="K156" s="494"/>
      <c r="L156" s="494"/>
      <c r="M156" s="494"/>
      <c r="N156" s="494"/>
      <c r="O156" s="494"/>
      <c r="P156" s="562"/>
      <c r="Q156" s="553"/>
      <c r="R156" s="556"/>
      <c r="S156" s="556"/>
      <c r="T156" s="556"/>
      <c r="U156" s="556"/>
      <c r="V156" s="582"/>
      <c r="W156" s="566"/>
      <c r="X156" s="572"/>
      <c r="Y156" s="550"/>
      <c r="Z156" s="575"/>
      <c r="AA156" s="566"/>
      <c r="AB156" s="559"/>
      <c r="AC156" s="525"/>
      <c r="AD156" s="547"/>
      <c r="AE156" s="534"/>
      <c r="AF156" s="181">
        <v>3</v>
      </c>
      <c r="AG156" s="182"/>
      <c r="AH156" s="207" t="str">
        <f t="shared" si="188"/>
        <v/>
      </c>
      <c r="AI156" s="299"/>
      <c r="AJ156" s="299"/>
      <c r="AK156" s="208" t="str">
        <f t="shared" si="189"/>
        <v/>
      </c>
      <c r="AL156" s="300"/>
      <c r="AM156" s="300"/>
      <c r="AN156" s="301"/>
      <c r="AO156" s="209" t="str">
        <f>IF(ISBLANK(AD154),(IFERROR(IF(AND(AH155="Probabilidad",AH156="Probabilidad"),(AQ155-(+AQ155*AK156)),IF(AND(AH155="Impacto",AH156="Probabilidad"),(AQ154-(+AQ154*AK156)),IF(AH156="Impacto",AQ155,""))),""))," ")</f>
        <v/>
      </c>
      <c r="AP156" s="154" t="str">
        <f>IF(ISBLANK(AD154),(IFERROR(IF(AO156="","",IF(AO156&lt;=0.2,"Muy Baja",IF(AO156&lt;=0.4,"Baja",IF(AO156&lt;=0.6,"Media",IF(AO156&lt;=0.8,"Alta","Muy Alta"))))),""))," ")</f>
        <v/>
      </c>
      <c r="AQ156" s="210" t="str">
        <f t="shared" si="190"/>
        <v/>
      </c>
      <c r="AR156" s="211" t="str">
        <f t="shared" si="191"/>
        <v/>
      </c>
      <c r="AS156" s="210" t="str">
        <f>IFERROR(IF(AND(AH155="Impacto",AH156="Impacto"),(AS155-(+AS155*AK156)),IF(AND(AH155="Probabilidad",AH156="Impacto"),(AS154-(+AS154*AK156)),IF(AH156="Probabilidad",AS155,""))),"")</f>
        <v/>
      </c>
      <c r="AT156" s="212" t="str">
        <f t="shared" si="192"/>
        <v/>
      </c>
      <c r="AU156" s="528"/>
      <c r="AV156" s="531"/>
      <c r="AW156" s="534"/>
      <c r="AX156" s="537"/>
      <c r="AY156" s="302"/>
      <c r="AZ156" s="185"/>
      <c r="BA156" s="183"/>
      <c r="BB156" s="183"/>
      <c r="BC156" s="184"/>
      <c r="BD156" s="184"/>
      <c r="BE156" s="184"/>
      <c r="BF156" s="185"/>
      <c r="BG156" s="494"/>
      <c r="BH156" s="190"/>
      <c r="BI156" s="186"/>
      <c r="BJ156" s="186"/>
      <c r="BK156" s="352"/>
      <c r="BL156" s="183"/>
      <c r="BM156" s="183"/>
      <c r="BN156" s="183"/>
      <c r="BO156" s="187"/>
      <c r="BP156" s="187"/>
      <c r="BQ156" s="349"/>
      <c r="BR156" s="416"/>
      <c r="BS156" s="417" t="str">
        <f>IF(AND('MAPA DE RIESGOS'!$AP156="Muy Alta",'MAPA DE RIESGOS'!$AR156="Leve"),CONCATENATE("R",'MAPA DE RIESGOS'!$H156,"C",'MAPA DE RIESGOS'!$AF156),"")</f>
        <v/>
      </c>
      <c r="BT156" s="417"/>
      <c r="BU156" s="418"/>
      <c r="BV156" s="188"/>
      <c r="BW156" s="188"/>
      <c r="BX156" s="188"/>
      <c r="BY156" s="188"/>
      <c r="BZ156" s="188"/>
      <c r="CA156" s="188"/>
      <c r="CB156" s="188"/>
      <c r="CC156" s="188"/>
      <c r="CD156" s="188"/>
      <c r="CE156" s="188"/>
      <c r="CF156" s="188"/>
      <c r="CG156" s="188"/>
      <c r="CH156" s="188"/>
      <c r="CI156" s="188"/>
      <c r="CJ156" s="188"/>
      <c r="CK156" s="188"/>
    </row>
    <row r="157" spans="1:89" ht="28.5" hidden="1" customHeight="1">
      <c r="A157" s="703"/>
      <c r="B157" s="585"/>
      <c r="C157" s="588"/>
      <c r="D157" s="588"/>
      <c r="E157" s="494"/>
      <c r="F157" s="494"/>
      <c r="G157" s="577"/>
      <c r="H157" s="343">
        <v>24</v>
      </c>
      <c r="I157" s="569"/>
      <c r="J157" s="494"/>
      <c r="K157" s="494"/>
      <c r="L157" s="494"/>
      <c r="M157" s="494"/>
      <c r="N157" s="494"/>
      <c r="O157" s="494"/>
      <c r="P157" s="562"/>
      <c r="Q157" s="553"/>
      <c r="R157" s="556"/>
      <c r="S157" s="556"/>
      <c r="T157" s="556"/>
      <c r="U157" s="556"/>
      <c r="V157" s="582"/>
      <c r="W157" s="566"/>
      <c r="X157" s="572"/>
      <c r="Y157" s="550"/>
      <c r="Z157" s="575"/>
      <c r="AA157" s="566"/>
      <c r="AB157" s="559"/>
      <c r="AC157" s="525"/>
      <c r="AD157" s="547"/>
      <c r="AE157" s="534"/>
      <c r="AF157" s="181">
        <v>4</v>
      </c>
      <c r="AG157" s="182"/>
      <c r="AH157" s="207" t="str">
        <f t="shared" si="188"/>
        <v/>
      </c>
      <c r="AI157" s="299"/>
      <c r="AJ157" s="299"/>
      <c r="AK157" s="208" t="str">
        <f t="shared" si="189"/>
        <v/>
      </c>
      <c r="AL157" s="300"/>
      <c r="AM157" s="300"/>
      <c r="AN157" s="301"/>
      <c r="AO157" s="209" t="str">
        <f>IF(ISBLANK(AD154),(IFERROR(IF(AND(AH156="Probabilidad",AH157="Probabilidad"),(AQ156-(+AQ156*AK157)),IF(AND(AH156="Impacto",AH157="Probabilidad"),(AQ155-(+AQ155*AK157)),IF(AH157="Impacto",AQ156,""))),""))," ")</f>
        <v/>
      </c>
      <c r="AP157" s="154" t="str">
        <f>IF(ISBLANK(AD154),(IFERROR(IF(AO157="","",IF(AO157&lt;=0.2,"Muy Baja",IF(AO157&lt;=0.4,"Baja",IF(AO157&lt;=0.6,"Media",IF(AO157&lt;=0.8,"Alta","Muy Alta"))))),""))," ")</f>
        <v/>
      </c>
      <c r="AQ157" s="210" t="str">
        <f t="shared" si="190"/>
        <v/>
      </c>
      <c r="AR157" s="211" t="str">
        <f t="shared" si="191"/>
        <v/>
      </c>
      <c r="AS157" s="210" t="str">
        <f>IFERROR(IF(AND(AH156="Impacto",AH157="Impacto"),(AS156-(+AS156*AK157)),IF(AND(AH156="Probabilidad",AH157="Impacto"),(AS155-(+AS155*AK157)),IF(AH157="Probabilidad",AS156,""))),"")</f>
        <v/>
      </c>
      <c r="AT157" s="212" t="str">
        <f t="shared" si="192"/>
        <v/>
      </c>
      <c r="AU157" s="528"/>
      <c r="AV157" s="531"/>
      <c r="AW157" s="534"/>
      <c r="AX157" s="537"/>
      <c r="AY157" s="302"/>
      <c r="AZ157" s="185"/>
      <c r="BA157" s="183"/>
      <c r="BB157" s="183"/>
      <c r="BC157" s="184"/>
      <c r="BD157" s="184"/>
      <c r="BE157" s="184"/>
      <c r="BF157" s="185"/>
      <c r="BG157" s="494"/>
      <c r="BH157" s="190"/>
      <c r="BI157" s="186"/>
      <c r="BJ157" s="186"/>
      <c r="BK157" s="352"/>
      <c r="BL157" s="183"/>
      <c r="BM157" s="183"/>
      <c r="BN157" s="183"/>
      <c r="BO157" s="187"/>
      <c r="BP157" s="187"/>
      <c r="BQ157" s="349"/>
      <c r="BR157" s="416"/>
      <c r="BS157" s="417" t="str">
        <f>IF(AND('MAPA DE RIESGOS'!$AP157="Muy Alta",'MAPA DE RIESGOS'!$AR157="Leve"),CONCATENATE("R",'MAPA DE RIESGOS'!$H157,"C",'MAPA DE RIESGOS'!$AF157),"")</f>
        <v/>
      </c>
      <c r="BT157" s="417"/>
      <c r="BU157" s="418"/>
      <c r="BV157" s="188"/>
      <c r="BW157" s="188"/>
      <c r="BX157" s="188"/>
      <c r="BY157" s="188"/>
      <c r="BZ157" s="188"/>
      <c r="CA157" s="188"/>
      <c r="CB157" s="188"/>
      <c r="CC157" s="188"/>
      <c r="CD157" s="188"/>
      <c r="CE157" s="188"/>
      <c r="CF157" s="188"/>
      <c r="CG157" s="188"/>
      <c r="CH157" s="188"/>
      <c r="CI157" s="188"/>
      <c r="CJ157" s="188"/>
      <c r="CK157" s="188"/>
    </row>
    <row r="158" spans="1:89" ht="28.5" hidden="1" customHeight="1">
      <c r="A158" s="703"/>
      <c r="B158" s="585"/>
      <c r="C158" s="588"/>
      <c r="D158" s="588"/>
      <c r="E158" s="494"/>
      <c r="F158" s="494"/>
      <c r="G158" s="577"/>
      <c r="H158" s="343">
        <v>24</v>
      </c>
      <c r="I158" s="569"/>
      <c r="J158" s="494"/>
      <c r="K158" s="494"/>
      <c r="L158" s="494"/>
      <c r="M158" s="494"/>
      <c r="N158" s="494"/>
      <c r="O158" s="494"/>
      <c r="P158" s="562"/>
      <c r="Q158" s="553"/>
      <c r="R158" s="556"/>
      <c r="S158" s="556"/>
      <c r="T158" s="556"/>
      <c r="U158" s="556"/>
      <c r="V158" s="582"/>
      <c r="W158" s="566"/>
      <c r="X158" s="572"/>
      <c r="Y158" s="550"/>
      <c r="Z158" s="575"/>
      <c r="AA158" s="566"/>
      <c r="AB158" s="559"/>
      <c r="AC158" s="525"/>
      <c r="AD158" s="547"/>
      <c r="AE158" s="534"/>
      <c r="AF158" s="181">
        <v>5</v>
      </c>
      <c r="AG158" s="182"/>
      <c r="AH158" s="207" t="str">
        <f t="shared" si="188"/>
        <v/>
      </c>
      <c r="AI158" s="299"/>
      <c r="AJ158" s="299"/>
      <c r="AK158" s="208" t="str">
        <f t="shared" si="189"/>
        <v/>
      </c>
      <c r="AL158" s="300"/>
      <c r="AM158" s="300"/>
      <c r="AN158" s="301"/>
      <c r="AO158" s="209" t="str">
        <f>IF(ISBLANK(AD154),(IFERROR(IF(AND(AH157="Probabilidad",AH158="Probabilidad"),(AQ157-(+AQ157*AK158)),IF(AND(AH157="Impacto",AH158="Probabilidad"),(AQ156-(+AQ156*AK158)),IF(AH158="Impacto",AQ157,""))),""))," ")</f>
        <v/>
      </c>
      <c r="AP158" s="154" t="str">
        <f>IF(ISBLANK(AD154),(IFERROR(IF(AO158="","",IF(AO158&lt;=0.2,"Muy Baja",IF(AO158&lt;=0.4,"Baja",IF(AO158&lt;=0.6,"Media",IF(AO158&lt;=0.8,"Alta","Muy Alta"))))),""))," ")</f>
        <v/>
      </c>
      <c r="AQ158" s="210" t="str">
        <f t="shared" si="190"/>
        <v/>
      </c>
      <c r="AR158" s="211" t="str">
        <f t="shared" si="191"/>
        <v/>
      </c>
      <c r="AS158" s="210" t="str">
        <f>IFERROR(IF(AND(AH157="Impacto",AH158="Impacto"),(AS157-(+AS157*AK158)),IF(AND(AH157="Probabilidad",AH158="Impacto"),(AS156-(+AS156*AK158)),IF(AH158="Probabilidad",AS157,""))),"")</f>
        <v/>
      </c>
      <c r="AT158" s="212" t="str">
        <f t="shared" si="192"/>
        <v/>
      </c>
      <c r="AU158" s="528"/>
      <c r="AV158" s="531"/>
      <c r="AW158" s="534"/>
      <c r="AX158" s="537"/>
      <c r="AY158" s="302"/>
      <c r="AZ158" s="185"/>
      <c r="BA158" s="183"/>
      <c r="BB158" s="183"/>
      <c r="BC158" s="184"/>
      <c r="BD158" s="184"/>
      <c r="BE158" s="184"/>
      <c r="BF158" s="185"/>
      <c r="BG158" s="494"/>
      <c r="BH158" s="190"/>
      <c r="BI158" s="186"/>
      <c r="BJ158" s="186"/>
      <c r="BK158" s="352"/>
      <c r="BL158" s="183"/>
      <c r="BM158" s="183"/>
      <c r="BN158" s="183"/>
      <c r="BO158" s="187"/>
      <c r="BP158" s="187"/>
      <c r="BQ158" s="349"/>
      <c r="BR158" s="416"/>
      <c r="BS158" s="417" t="str">
        <f>IF(AND('MAPA DE RIESGOS'!$AP158="Muy Alta",'MAPA DE RIESGOS'!$AR158="Leve"),CONCATENATE("R",'MAPA DE RIESGOS'!$H158,"C",'MAPA DE RIESGOS'!$AF158),"")</f>
        <v/>
      </c>
      <c r="BT158" s="417"/>
      <c r="BU158" s="418"/>
      <c r="BV158" s="188"/>
      <c r="BW158" s="188"/>
      <c r="BX158" s="188"/>
      <c r="BY158" s="188"/>
      <c r="BZ158" s="188"/>
      <c r="CA158" s="188"/>
      <c r="CB158" s="188"/>
      <c r="CC158" s="188"/>
      <c r="CD158" s="188"/>
      <c r="CE158" s="188"/>
      <c r="CF158" s="188"/>
      <c r="CG158" s="188"/>
      <c r="CH158" s="188"/>
      <c r="CI158" s="188"/>
      <c r="CJ158" s="188"/>
      <c r="CK158" s="188"/>
    </row>
    <row r="159" spans="1:89" ht="28.5" hidden="1" customHeight="1">
      <c r="A159" s="703"/>
      <c r="B159" s="585"/>
      <c r="C159" s="588"/>
      <c r="D159" s="588"/>
      <c r="E159" s="494"/>
      <c r="F159" s="494"/>
      <c r="G159" s="577"/>
      <c r="H159" s="343">
        <v>24</v>
      </c>
      <c r="I159" s="570"/>
      <c r="J159" s="495"/>
      <c r="K159" s="495"/>
      <c r="L159" s="495"/>
      <c r="M159" s="495"/>
      <c r="N159" s="495"/>
      <c r="O159" s="495"/>
      <c r="P159" s="563"/>
      <c r="Q159" s="554"/>
      <c r="R159" s="557"/>
      <c r="S159" s="557"/>
      <c r="T159" s="557"/>
      <c r="U159" s="557"/>
      <c r="V159" s="583"/>
      <c r="W159" s="567"/>
      <c r="X159" s="573"/>
      <c r="Y159" s="551"/>
      <c r="Z159" s="576"/>
      <c r="AA159" s="567"/>
      <c r="AB159" s="560"/>
      <c r="AC159" s="526"/>
      <c r="AD159" s="548"/>
      <c r="AE159" s="535"/>
      <c r="AF159" s="181">
        <v>6</v>
      </c>
      <c r="AG159" s="182"/>
      <c r="AH159" s="207" t="str">
        <f t="shared" si="188"/>
        <v/>
      </c>
      <c r="AI159" s="299"/>
      <c r="AJ159" s="299"/>
      <c r="AK159" s="208" t="str">
        <f t="shared" si="189"/>
        <v/>
      </c>
      <c r="AL159" s="300"/>
      <c r="AM159" s="300"/>
      <c r="AN159" s="301"/>
      <c r="AO159" s="209" t="str">
        <f>IF(ISBLANK(AD154),(IFERROR(IF(AND(AH157="Probabilidad",AH159="Probabilidad"),(AQ157-(+AQ157*AK159)),IF(AND(AH157="Impacto",AH159="Probabilidad"),(AQ156-(+AQ156*AK159)),IF(AH159="Impacto",AQ157,""))),""))," ")</f>
        <v/>
      </c>
      <c r="AP159" s="154" t="str">
        <f>IF(ISBLANK(AD154),(IFERROR(IF(AO159="","",IF(AO159&lt;=0.2,"Muy Baja",IF(AO159&lt;=0.4,"Baja",IF(AO159&lt;=0.6,"Media",IF(AO159&lt;=0.8,"Alta","Muy Alta"))))),"")), " ")</f>
        <v/>
      </c>
      <c r="AQ159" s="210" t="str">
        <f t="shared" si="190"/>
        <v/>
      </c>
      <c r="AR159" s="211" t="str">
        <f t="shared" si="191"/>
        <v/>
      </c>
      <c r="AS159" s="210" t="str">
        <f>IFERROR(IF(AND(AH158="Impacto",AH159="Impacto"),(AS157-(+AS158*AK159)),IF(AND(AH157="Probabilidad",AH159="Impacto"),(AS156-(+AS156*AK159)),IF(AH159="Probabilidad",AS157,""))),"")</f>
        <v/>
      </c>
      <c r="AT159" s="212" t="str">
        <f t="shared" si="192"/>
        <v/>
      </c>
      <c r="AU159" s="529"/>
      <c r="AV159" s="532"/>
      <c r="AW159" s="535"/>
      <c r="AX159" s="538"/>
      <c r="AY159" s="302"/>
      <c r="AZ159" s="185"/>
      <c r="BA159" s="183"/>
      <c r="BB159" s="183"/>
      <c r="BC159" s="184"/>
      <c r="BD159" s="184"/>
      <c r="BE159" s="184"/>
      <c r="BF159" s="185"/>
      <c r="BG159" s="495"/>
      <c r="BH159" s="190"/>
      <c r="BI159" s="186"/>
      <c r="BJ159" s="186"/>
      <c r="BK159" s="352"/>
      <c r="BL159" s="183"/>
      <c r="BM159" s="183"/>
      <c r="BN159" s="183"/>
      <c r="BO159" s="187"/>
      <c r="BP159" s="187"/>
      <c r="BQ159" s="349"/>
      <c r="BR159" s="416"/>
      <c r="BS159" s="417" t="str">
        <f>IF(AND('MAPA DE RIESGOS'!$AP159="Muy Alta",'MAPA DE RIESGOS'!$AR159="Leve"),CONCATENATE("R",'MAPA DE RIESGOS'!$H159,"C",'MAPA DE RIESGOS'!$AF159),"")</f>
        <v/>
      </c>
      <c r="BT159" s="417"/>
      <c r="BU159" s="418"/>
      <c r="BV159" s="188"/>
      <c r="BW159" s="188"/>
      <c r="BX159" s="188"/>
      <c r="BY159" s="188"/>
      <c r="BZ159" s="188"/>
      <c r="CA159" s="188"/>
      <c r="CB159" s="188"/>
      <c r="CC159" s="188"/>
      <c r="CD159" s="188"/>
      <c r="CE159" s="188"/>
      <c r="CF159" s="188"/>
      <c r="CG159" s="188"/>
      <c r="CH159" s="188"/>
      <c r="CI159" s="188"/>
      <c r="CJ159" s="188"/>
      <c r="CK159" s="188"/>
    </row>
    <row r="160" spans="1:89" ht="68.25" hidden="1" customHeight="1">
      <c r="A160" s="703"/>
      <c r="B160" s="585"/>
      <c r="C160" s="588"/>
      <c r="D160" s="588" t="str">
        <f>IFERROR((VLOOKUP($B160,'Listados Datos'!$D$3:$F$18,3,FALSE))," ")</f>
        <v xml:space="preserve"> </v>
      </c>
      <c r="E160" s="494"/>
      <c r="F160" s="494" t="s">
        <v>423</v>
      </c>
      <c r="G160" s="577">
        <v>25</v>
      </c>
      <c r="H160" s="343">
        <v>25</v>
      </c>
      <c r="I160" s="568" t="s">
        <v>460</v>
      </c>
      <c r="J160" s="513" t="s">
        <v>187</v>
      </c>
      <c r="K160" s="513" t="s">
        <v>460</v>
      </c>
      <c r="L160" s="513" t="s">
        <v>461</v>
      </c>
      <c r="M160" s="513" t="str">
        <f t="shared" ref="M160" si="223">+CONCATENATE("Posibilidad de afectación ", J160, " por ", K160," debido a ", L160)</f>
        <v>Posibilidad de afectación Económico y Reputacional por Atrasos de cronogramas en el desarrollo de la revisión y evaluación de los proyectos. debido a Demoras en la consolidación y entrega de la información del proyecto</v>
      </c>
      <c r="N160" s="513" t="s">
        <v>189</v>
      </c>
      <c r="O160" s="513" t="s">
        <v>190</v>
      </c>
      <c r="P160" s="561">
        <v>12</v>
      </c>
      <c r="Q160" s="552"/>
      <c r="R160" s="555"/>
      <c r="S160" s="555"/>
      <c r="T160" s="555"/>
      <c r="U160" s="555"/>
      <c r="V160" s="581" t="str">
        <f t="shared" ref="V160" si="224">IF(ISBLANK(AC160),(IF(P160&lt;=0,"",IF(P160&lt;=2,"Muy Baja",IF(P160&lt;=24,"Baja",IF(P160&lt;=500,"Media",IF(P160&lt;=5000,"Alta","Muy Alta"))))))," ")</f>
        <v>Baja</v>
      </c>
      <c r="W160" s="565">
        <f t="shared" ref="W160" si="225">IF(ISBLANK(AC160),(IF(V160="","",IF(V160="Muy Baja",20%,IF(V160="Baja",40%,IF(V160="Media",60%,IF(V160="Alta",80%,IF(V160="Muy Alta",100%,0)))))))," ")</f>
        <v>0.4</v>
      </c>
      <c r="X160" s="571" t="s">
        <v>191</v>
      </c>
      <c r="Y160" s="549" t="str">
        <f>IF(X160&gt;0,IF(NOT(ISERROR(MATCH(X160,'Listados Datos'!$N$3:$N$4,0))),'Listados Datos'!$N$6&amp;"Por favor no seleccionar este criterios de impacto (Afectación Económica o presupuestal y/o Pérdida Reputacional)",'Listados Datos'!$N$7),"")</f>
        <v>✔</v>
      </c>
      <c r="Z160" s="574" t="str">
        <f>IF(OR(X160='Listados Datos'!$R$3,X160='Listados Datos'!$S$3),"Leve",IF(OR(X160='Listados Datos'!$R$4,X160='Listados Datos'!$S$4),"Menor",IF(OR(X160='Listados Datos'!$R$5,X160='Listados Datos'!$S$5),"Moderado",IF(OR(X160='Listados Datos'!$R$6,X160='Listados Datos'!$S$6),"Mayor",IF(OR(X160='Listados Datos'!$R$7,X160='Listados Datos'!$S$7),"Catastrófico","")))))</f>
        <v/>
      </c>
      <c r="AA160" s="565" t="str">
        <f>IF(Z160="","",IF(Z160="Leve",20%,IF(Z160="Menor",40%,IF(Z160="Moderado",60%,IF(Z160="Mayor",80%,IF(Z160="Catastrófico",100%,0))))))</f>
        <v/>
      </c>
      <c r="AB160" s="558" t="str">
        <f>IF(OR(AND(V160="Muy Baja",Z160="Leve"),AND(V160="Muy Baja",Z160="Menor"),AND(V160="Baja",Z160="Leve")),"Bajo",IF(OR(AND(V160="Muy baja",Z160="Moderado"),AND(V160="Baja",Z160="Menor"),AND(V160="Baja",Z160="Moderado"),AND(V160="Media",Z160="Leve"),AND(V160="Media",Z160="Menor"),AND(V160="Media",Z160="Moderado"),AND(V160="Alta",Z160="Leve"),AND(V160="Alta",Z160="Menor")),"Moderado",IF(OR(AND(V160="Muy Baja",Z160="Mayor"),AND(V160="Baja",Z160="Mayor"),AND(V160="Media",Z160="Mayor"),AND(V160="Alta",Z160="Moderado"),AND(V160="Alta",Z160="Mayor"),AND(V160="Muy Alta",Z160="Leve"),AND(V160="Muy Alta",Z160="Menor"),AND(V160="Muy Alta",Z160="Moderado"),AND(V160="Muy Alta",Z160="Mayor")),"Alto",IF(OR(AND(V160="Muy Baja",Z160="Catastrófico"),AND(V160="Baja",Z160="Catastrófico"),AND(V160="Media",Z160="Catastrófico"),AND(V160="Alta",Z160="Catastrófico"),AND(V160="Muy Alta",Z160="Catastrófico")),"Extremo",""))))</f>
        <v/>
      </c>
      <c r="AC160" s="524"/>
      <c r="AD160" s="546"/>
      <c r="AE160" s="533" t="str">
        <f t="shared" ref="AE160" si="226">IF(AND(AC160="Rara Vez",AD160="Insignificante"),("BAJA"),IF(AND(AC160="Rara Vez",AD160="Menor"),("BAJA"),IF(AND(AC160="Rara Vez",AD160="Moderado"),("MODERADA"),IF(AND(AC160="Rara Vez",AD160="Mayor"),("ALTA"),IF(AND(AC160="Improbable",AD160="Insignificante"),("BAJA"),IF(AND(AC160="Improbable",AD160="Menor"),("BAJA"),IF(AND(AC160="Improbable",AD160="Moderado"),("MODERADA"),IF(AND(AC160="Improbable",AD160="Mayor"),("ALTA"),IF(AND(AC160="Posible",AD160="Insignificante"),("BAJA"),IF(AND(AC160="Posible",AD160="Menor"),("MODERADA"),IF(AND(AC160="Posible",AD160="Moderado"),("ALTA"),IF(AND(AC160="Posible",AD160="Mayor"),("EXTREMA"),IF(AND(AC160="Probable",AD160="Insignificante"),("MODERADA"),IF(AND(AC160="Probable",AD160="Menor"),("ALTA"),IF(AND(AC160="Probable",AD160="Moderado"),("ALTA"),IF(AND(AC160="Probable",AD160="Mayor"),("EXTREMA"),IF(AND(AC160="Casi Seguro",AD160="Insignificante"),("ALTA"),IF(AND(AC160="Casi Seguro",AD160="Menor"),("ALTA"),IF(AND(AC160="Casi Seguro",AD160="Moderado"),("EXTREMA"),IF(AND(AC160="Casi Seguro",AD160="Mayor"),("EXTREMA"),IF(AD160="Catastrófico","EXTREMA","VALORAR")))))))))))))))))))))</f>
        <v>VALORAR</v>
      </c>
      <c r="AF160" s="181">
        <v>1</v>
      </c>
      <c r="AG160" s="182" t="s">
        <v>462</v>
      </c>
      <c r="AH160" s="207" t="str">
        <f t="shared" si="188"/>
        <v>Probabilidad</v>
      </c>
      <c r="AI160" s="299" t="s">
        <v>193</v>
      </c>
      <c r="AJ160" s="299" t="s">
        <v>194</v>
      </c>
      <c r="AK160" s="208" t="str">
        <f t="shared" si="189"/>
        <v>40%</v>
      </c>
      <c r="AL160" s="300" t="s">
        <v>195</v>
      </c>
      <c r="AM160" s="300" t="s">
        <v>196</v>
      </c>
      <c r="AN160" s="301" t="s">
        <v>197</v>
      </c>
      <c r="AO160" s="209">
        <f>IF(ISBLANK(AD160),(IFERROR(IF(AH160="Probabilidad",(W160-(+W160*AK160)),IF(AH160="Impacto",W160,"")),""))," ")</f>
        <v>0.24</v>
      </c>
      <c r="AP160" s="154" t="str">
        <f>IF(ISBLANK(AD160), (IFERROR(IF(AO160="","",IF(AO160&lt;=0.2,"Muy Baja",IF(AO160&lt;=0.4,"Baja",IF(AO160&lt;=0.6,"Media",IF(AO160&lt;=0.8,"Alta","Muy Alta"))))),""))," ")</f>
        <v>Baja</v>
      </c>
      <c r="AQ160" s="210">
        <f t="shared" si="190"/>
        <v>0.24</v>
      </c>
      <c r="AR160" s="211" t="str">
        <f t="shared" si="191"/>
        <v/>
      </c>
      <c r="AS160" s="210" t="str">
        <f>IFERROR(IF(AH160="Impacto",(AA160-(+AA160*AK160)),IF(AH160="Probabilidad",AA160,"")),"")</f>
        <v/>
      </c>
      <c r="AT160" s="212" t="str">
        <f t="shared" si="192"/>
        <v/>
      </c>
      <c r="AU160" s="527"/>
      <c r="AV160" s="530" t="str">
        <f>IF(ISBLANK(AD160), " ", AD160)</f>
        <v xml:space="preserve"> </v>
      </c>
      <c r="AW160" s="533" t="str">
        <f t="shared" ref="AW160" si="227">IF(AND(AU160="Rara Vez",AV160="Insignificante"),("BAJA"),IF(AND(AU160="Rara Vez",AV160="Menor"),("BAJA"),IF(AND(AU160="Rara Vez",AV160="Moderado"),("MODERADA"),IF(AND(AU160="Rara Vez",AV160="Mayor"),("ALTA"),IF(AND(AU160="Improbable",AV160="Insignificante"),("BAJA"),IF(AND(AU160="Improbable",AV160="Menor"),("BAJA"),IF(AND(AU160="Improbable",AV160="Moderado"),("MODERADA"),IF(AND(AU160="Improbable",AV160="Mayor"),("ALTA"),IF(AND(AU160="Posible",AV160="Insignificante"),("BAJA"),IF(AND(AU160="Posible",AV160="Menor"),("MODERADA"),IF(AND(AU160="Posible",AV160="Moderado"),("ALTA"),IF(AND(AU160="Posible",AV160="Mayor"),("EXTREMA"),IF(AND(AU160="Probable",AV160="Insignificante"),("MODERADA"),IF(AND(AU160="Probable",AV160="Menor"),("ALTA"),IF(AND(AU160="Probable",AV160="Moderado"),("ALTA"),IF(AND(AU160="Probable",AV160="Mayor"),("EXTREMA"),IF(AND(AU160="Casi Seguro",AV160="Insignificante"),("ALTA"),IF(AND(AU160="Casi Seguro",AV160="Menor"),("ALTA"),IF(AND(AU160="Casi Seguro",AV160="Moderado"),("EXTREMA"),IF(AND(AU160="Casi Seguro",AV160="Mayor"),("EXTREMA"),IF(AV160="Catastrófico","EXTREMA","VALORAR")))))))))))))))))))))</f>
        <v>VALORAR</v>
      </c>
      <c r="AX160" s="536" t="s">
        <v>198</v>
      </c>
      <c r="AY160" s="539" t="s">
        <v>463</v>
      </c>
      <c r="AZ160" s="542" t="s">
        <v>464</v>
      </c>
      <c r="BA160" s="542" t="s">
        <v>423</v>
      </c>
      <c r="BB160" s="542" t="s">
        <v>265</v>
      </c>
      <c r="BC160" s="517" t="s">
        <v>465</v>
      </c>
      <c r="BD160" s="517" t="s">
        <v>466</v>
      </c>
      <c r="BE160" s="542" t="s">
        <v>467</v>
      </c>
      <c r="BF160" s="542" t="s">
        <v>468</v>
      </c>
      <c r="BG160" s="513" t="s">
        <v>469</v>
      </c>
      <c r="BH160" s="515" t="s">
        <v>432</v>
      </c>
      <c r="BI160" s="513" t="s">
        <v>257</v>
      </c>
      <c r="BJ160" s="513" t="s">
        <v>207</v>
      </c>
      <c r="BK160" s="517" t="s">
        <v>207</v>
      </c>
      <c r="BL160" s="513" t="s">
        <v>207</v>
      </c>
      <c r="BM160" s="513" t="s">
        <v>207</v>
      </c>
      <c r="BN160" s="513" t="s">
        <v>207</v>
      </c>
      <c r="BO160" s="513" t="s">
        <v>470</v>
      </c>
      <c r="BP160" s="513" t="s">
        <v>322</v>
      </c>
      <c r="BQ160" s="496" t="s">
        <v>322</v>
      </c>
      <c r="BR160" s="416"/>
      <c r="BS160" s="417" t="str">
        <f>IF(AND('MAPA DE RIESGOS'!$AP160="Muy Alta",'MAPA DE RIESGOS'!$AR160="Leve"),CONCATENATE("R",'MAPA DE RIESGOS'!$H160,"C",'MAPA DE RIESGOS'!$AF160),"")</f>
        <v/>
      </c>
      <c r="BT160" s="417"/>
      <c r="BU160" s="418"/>
      <c r="BV160" s="188"/>
      <c r="BW160" s="188"/>
      <c r="BX160" s="188"/>
      <c r="BY160" s="188"/>
      <c r="BZ160" s="188"/>
      <c r="CA160" s="188"/>
      <c r="CB160" s="188"/>
      <c r="CC160" s="188"/>
      <c r="CD160" s="188"/>
      <c r="CE160" s="188"/>
      <c r="CF160" s="188"/>
      <c r="CG160" s="188"/>
      <c r="CH160" s="188"/>
      <c r="CI160" s="188"/>
      <c r="CJ160" s="188"/>
      <c r="CK160" s="188"/>
    </row>
    <row r="161" spans="1:89" ht="68.25" hidden="1" customHeight="1">
      <c r="A161" s="703"/>
      <c r="B161" s="585"/>
      <c r="C161" s="588"/>
      <c r="D161" s="588"/>
      <c r="E161" s="494"/>
      <c r="F161" s="494"/>
      <c r="G161" s="577"/>
      <c r="H161" s="343">
        <v>25</v>
      </c>
      <c r="I161" s="569"/>
      <c r="J161" s="494"/>
      <c r="K161" s="494"/>
      <c r="L161" s="494"/>
      <c r="M161" s="494"/>
      <c r="N161" s="494"/>
      <c r="O161" s="494"/>
      <c r="P161" s="562"/>
      <c r="Q161" s="553"/>
      <c r="R161" s="556"/>
      <c r="S161" s="556"/>
      <c r="T161" s="556"/>
      <c r="U161" s="556"/>
      <c r="V161" s="582"/>
      <c r="W161" s="566"/>
      <c r="X161" s="572"/>
      <c r="Y161" s="550"/>
      <c r="Z161" s="575"/>
      <c r="AA161" s="566"/>
      <c r="AB161" s="559"/>
      <c r="AC161" s="525"/>
      <c r="AD161" s="547"/>
      <c r="AE161" s="534"/>
      <c r="AF161" s="181">
        <v>2</v>
      </c>
      <c r="AG161" s="182" t="s">
        <v>471</v>
      </c>
      <c r="AH161" s="207" t="str">
        <f t="shared" si="188"/>
        <v>Probabilidad</v>
      </c>
      <c r="AI161" s="299" t="s">
        <v>193</v>
      </c>
      <c r="AJ161" s="299" t="s">
        <v>194</v>
      </c>
      <c r="AK161" s="208" t="str">
        <f t="shared" si="189"/>
        <v>40%</v>
      </c>
      <c r="AL161" s="300" t="s">
        <v>195</v>
      </c>
      <c r="AM161" s="300" t="s">
        <v>196</v>
      </c>
      <c r="AN161" s="301" t="s">
        <v>197</v>
      </c>
      <c r="AO161" s="209">
        <f>IF(ISBLANK(AD160),(IFERROR(IF(AND(AH160="Probabilidad",AH161="Probabilidad"),(AQ160-(+AQ160*AK161)),IF(AH161="Probabilidad",(W160-(+W160*AK161)),IF(AH161="Impacto",AQ160,""))),""))," ")</f>
        <v>0.14399999999999999</v>
      </c>
      <c r="AP161" s="154" t="str">
        <f>IF(ISBLANK(AD160),(IFERROR(IF(AO161="","",IF(AO161&lt;=0.2,"Muy Baja",IF(AO161&lt;=0.4,"Baja",IF(AO161&lt;=0.6,"Media",IF(AO161&lt;=0.8,"Alta","Muy Alta"))))),""))," ")</f>
        <v>Muy Baja</v>
      </c>
      <c r="AQ161" s="210">
        <f t="shared" si="190"/>
        <v>0.14399999999999999</v>
      </c>
      <c r="AR161" s="211" t="str">
        <f t="shared" si="191"/>
        <v/>
      </c>
      <c r="AS161" s="210" t="str">
        <f>IFERROR(IF(AND(AH160="Impacto",AH161="Impacto"),(AS160-(+AS160*AK161)),IF(AH161="Impacto",(AA160-(+AA160*AK161)),IF(AH161="Probabilidad",AS160,""))),"")</f>
        <v/>
      </c>
      <c r="AT161" s="212" t="str">
        <f t="shared" si="192"/>
        <v/>
      </c>
      <c r="AU161" s="528"/>
      <c r="AV161" s="531"/>
      <c r="AW161" s="534"/>
      <c r="AX161" s="537"/>
      <c r="AY161" s="541"/>
      <c r="AZ161" s="544"/>
      <c r="BA161" s="544"/>
      <c r="BB161" s="544"/>
      <c r="BC161" s="518"/>
      <c r="BD161" s="518"/>
      <c r="BE161" s="544"/>
      <c r="BF161" s="544"/>
      <c r="BG161" s="494"/>
      <c r="BH161" s="516"/>
      <c r="BI161" s="495"/>
      <c r="BJ161" s="495"/>
      <c r="BK161" s="518"/>
      <c r="BL161" s="495"/>
      <c r="BM161" s="495"/>
      <c r="BN161" s="495"/>
      <c r="BO161" s="495"/>
      <c r="BP161" s="495"/>
      <c r="BQ161" s="498"/>
      <c r="BR161" s="416"/>
      <c r="BS161" s="417" t="str">
        <f>IF(AND('MAPA DE RIESGOS'!$AP161="Muy Alta",'MAPA DE RIESGOS'!$AR161="Leve"),CONCATENATE("R",'MAPA DE RIESGOS'!$H161,"C",'MAPA DE RIESGOS'!$AF161),"")</f>
        <v/>
      </c>
      <c r="BT161" s="417"/>
      <c r="BU161" s="418"/>
      <c r="BV161" s="188"/>
      <c r="BW161" s="188"/>
      <c r="BX161" s="188"/>
      <c r="BY161" s="188"/>
      <c r="BZ161" s="188"/>
      <c r="CA161" s="188"/>
      <c r="CB161" s="188"/>
      <c r="CC161" s="188"/>
      <c r="CD161" s="188"/>
      <c r="CE161" s="188"/>
      <c r="CF161" s="188"/>
      <c r="CG161" s="188"/>
      <c r="CH161" s="188"/>
      <c r="CI161" s="188"/>
      <c r="CJ161" s="188"/>
      <c r="CK161" s="188"/>
    </row>
    <row r="162" spans="1:89" ht="28.5" hidden="1" customHeight="1">
      <c r="A162" s="703"/>
      <c r="B162" s="585"/>
      <c r="C162" s="588"/>
      <c r="D162" s="588"/>
      <c r="E162" s="494"/>
      <c r="F162" s="494"/>
      <c r="G162" s="577"/>
      <c r="H162" s="343">
        <v>25</v>
      </c>
      <c r="I162" s="569"/>
      <c r="J162" s="494"/>
      <c r="K162" s="494"/>
      <c r="L162" s="494"/>
      <c r="M162" s="494"/>
      <c r="N162" s="494"/>
      <c r="O162" s="494"/>
      <c r="P162" s="562"/>
      <c r="Q162" s="553"/>
      <c r="R162" s="556"/>
      <c r="S162" s="556"/>
      <c r="T162" s="556"/>
      <c r="U162" s="556"/>
      <c r="V162" s="582"/>
      <c r="W162" s="566"/>
      <c r="X162" s="572"/>
      <c r="Y162" s="550"/>
      <c r="Z162" s="575"/>
      <c r="AA162" s="566"/>
      <c r="AB162" s="559"/>
      <c r="AC162" s="525"/>
      <c r="AD162" s="547"/>
      <c r="AE162" s="534"/>
      <c r="AF162" s="181">
        <v>3</v>
      </c>
      <c r="AG162" s="182"/>
      <c r="AH162" s="207" t="str">
        <f t="shared" si="188"/>
        <v/>
      </c>
      <c r="AI162" s="299"/>
      <c r="AJ162" s="299"/>
      <c r="AK162" s="208" t="str">
        <f t="shared" si="189"/>
        <v/>
      </c>
      <c r="AL162" s="300"/>
      <c r="AM162" s="300"/>
      <c r="AN162" s="301"/>
      <c r="AO162" s="209" t="str">
        <f>IF(ISBLANK(AD160),(IFERROR(IF(AND(AH161="Probabilidad",AH162="Probabilidad"),(AQ161-(+AQ161*AK162)),IF(AND(AH161="Impacto",AH162="Probabilidad"),(AQ160-(+AQ160*AK162)),IF(AH162="Impacto",AQ161,""))),""))," ")</f>
        <v/>
      </c>
      <c r="AP162" s="154" t="str">
        <f>IF(ISBLANK(AD160),(IFERROR(IF(AO162="","",IF(AO162&lt;=0.2,"Muy Baja",IF(AO162&lt;=0.4,"Baja",IF(AO162&lt;=0.6,"Media",IF(AO162&lt;=0.8,"Alta","Muy Alta"))))),""))," ")</f>
        <v/>
      </c>
      <c r="AQ162" s="210" t="str">
        <f t="shared" si="190"/>
        <v/>
      </c>
      <c r="AR162" s="211" t="str">
        <f t="shared" si="191"/>
        <v/>
      </c>
      <c r="AS162" s="210" t="str">
        <f>IFERROR(IF(AND(AH161="Impacto",AH162="Impacto"),(AS161-(+AS161*AK162)),IF(AND(AH161="Probabilidad",AH162="Impacto"),(AS160-(+AS160*AK162)),IF(AH162="Probabilidad",AS161,""))),"")</f>
        <v/>
      </c>
      <c r="AT162" s="212" t="str">
        <f t="shared" si="192"/>
        <v/>
      </c>
      <c r="AU162" s="528"/>
      <c r="AV162" s="531"/>
      <c r="AW162" s="534"/>
      <c r="AX162" s="537"/>
      <c r="AY162" s="302"/>
      <c r="AZ162" s="185"/>
      <c r="BA162" s="183"/>
      <c r="BB162" s="183"/>
      <c r="BC162" s="184"/>
      <c r="BD162" s="184"/>
      <c r="BE162" s="184"/>
      <c r="BF162" s="185"/>
      <c r="BG162" s="494"/>
      <c r="BH162" s="190"/>
      <c r="BI162" s="186"/>
      <c r="BJ162" s="186"/>
      <c r="BK162" s="352"/>
      <c r="BL162" s="183"/>
      <c r="BM162" s="183"/>
      <c r="BN162" s="183"/>
      <c r="BO162" s="187"/>
      <c r="BP162" s="187"/>
      <c r="BQ162" s="349"/>
      <c r="BR162" s="416"/>
      <c r="BS162" s="417" t="str">
        <f>IF(AND('MAPA DE RIESGOS'!$AP162="Muy Alta",'MAPA DE RIESGOS'!$AR162="Leve"),CONCATENATE("R",'MAPA DE RIESGOS'!$H162,"C",'MAPA DE RIESGOS'!$AF162),"")</f>
        <v/>
      </c>
      <c r="BT162" s="417"/>
      <c r="BU162" s="418"/>
      <c r="BV162" s="188"/>
      <c r="BW162" s="188"/>
      <c r="BX162" s="188"/>
      <c r="BY162" s="188"/>
      <c r="BZ162" s="188"/>
      <c r="CA162" s="188"/>
      <c r="CB162" s="188"/>
      <c r="CC162" s="188"/>
      <c r="CD162" s="188"/>
      <c r="CE162" s="188"/>
      <c r="CF162" s="188"/>
      <c r="CG162" s="188"/>
      <c r="CH162" s="188"/>
      <c r="CI162" s="188"/>
      <c r="CJ162" s="188"/>
      <c r="CK162" s="188"/>
    </row>
    <row r="163" spans="1:89" ht="28.5" hidden="1" customHeight="1">
      <c r="A163" s="703"/>
      <c r="B163" s="585"/>
      <c r="C163" s="588"/>
      <c r="D163" s="588"/>
      <c r="E163" s="494"/>
      <c r="F163" s="494"/>
      <c r="G163" s="577"/>
      <c r="H163" s="343">
        <v>25</v>
      </c>
      <c r="I163" s="569"/>
      <c r="J163" s="494"/>
      <c r="K163" s="494"/>
      <c r="L163" s="494"/>
      <c r="M163" s="494"/>
      <c r="N163" s="494"/>
      <c r="O163" s="494"/>
      <c r="P163" s="562"/>
      <c r="Q163" s="553"/>
      <c r="R163" s="556"/>
      <c r="S163" s="556"/>
      <c r="T163" s="556"/>
      <c r="U163" s="556"/>
      <c r="V163" s="582"/>
      <c r="W163" s="566"/>
      <c r="X163" s="572"/>
      <c r="Y163" s="550"/>
      <c r="Z163" s="575"/>
      <c r="AA163" s="566"/>
      <c r="AB163" s="559"/>
      <c r="AC163" s="525"/>
      <c r="AD163" s="547"/>
      <c r="AE163" s="534"/>
      <c r="AF163" s="181">
        <v>4</v>
      </c>
      <c r="AG163" s="182"/>
      <c r="AH163" s="207" t="str">
        <f t="shared" si="188"/>
        <v/>
      </c>
      <c r="AI163" s="299"/>
      <c r="AJ163" s="299"/>
      <c r="AK163" s="208" t="str">
        <f t="shared" si="189"/>
        <v/>
      </c>
      <c r="AL163" s="300"/>
      <c r="AM163" s="300"/>
      <c r="AN163" s="301"/>
      <c r="AO163" s="209" t="str">
        <f>IF(ISBLANK(AD160),(IFERROR(IF(AND(AH162="Probabilidad",AH163="Probabilidad"),(AQ162-(+AQ162*AK163)),IF(AND(AH162="Impacto",AH163="Probabilidad"),(AQ161-(+AQ161*AK163)),IF(AH163="Impacto",AQ162,""))),""))," ")</f>
        <v/>
      </c>
      <c r="AP163" s="154" t="str">
        <f>IF(ISBLANK(AD160),(IFERROR(IF(AO163="","",IF(AO163&lt;=0.2,"Muy Baja",IF(AO163&lt;=0.4,"Baja",IF(AO163&lt;=0.6,"Media",IF(AO163&lt;=0.8,"Alta","Muy Alta"))))),""))," ")</f>
        <v/>
      </c>
      <c r="AQ163" s="210" t="str">
        <f t="shared" si="190"/>
        <v/>
      </c>
      <c r="AR163" s="211" t="str">
        <f t="shared" si="191"/>
        <v/>
      </c>
      <c r="AS163" s="210" t="str">
        <f>IFERROR(IF(AND(AH162="Impacto",AH163="Impacto"),(AS162-(+AS162*AK163)),IF(AND(AH162="Probabilidad",AH163="Impacto"),(AS161-(+AS161*AK163)),IF(AH163="Probabilidad",AS162,""))),"")</f>
        <v/>
      </c>
      <c r="AT163" s="212" t="str">
        <f t="shared" si="192"/>
        <v/>
      </c>
      <c r="AU163" s="528"/>
      <c r="AV163" s="531"/>
      <c r="AW163" s="534"/>
      <c r="AX163" s="537"/>
      <c r="AY163" s="302"/>
      <c r="AZ163" s="185"/>
      <c r="BA163" s="183"/>
      <c r="BB163" s="183"/>
      <c r="BC163" s="184"/>
      <c r="BD163" s="184"/>
      <c r="BE163" s="184"/>
      <c r="BF163" s="185"/>
      <c r="BG163" s="494"/>
      <c r="BH163" s="190"/>
      <c r="BI163" s="186"/>
      <c r="BJ163" s="186"/>
      <c r="BK163" s="352"/>
      <c r="BL163" s="183"/>
      <c r="BM163" s="183"/>
      <c r="BN163" s="183"/>
      <c r="BO163" s="187"/>
      <c r="BP163" s="187"/>
      <c r="BQ163" s="349"/>
      <c r="BR163" s="416"/>
      <c r="BS163" s="417" t="str">
        <f>IF(AND('MAPA DE RIESGOS'!$AP163="Muy Alta",'MAPA DE RIESGOS'!$AR163="Leve"),CONCATENATE("R",'MAPA DE RIESGOS'!$H163,"C",'MAPA DE RIESGOS'!$AF163),"")</f>
        <v/>
      </c>
      <c r="BT163" s="417"/>
      <c r="BU163" s="418"/>
      <c r="BV163" s="188"/>
      <c r="BW163" s="188"/>
      <c r="BX163" s="188"/>
      <c r="BY163" s="188"/>
      <c r="BZ163" s="188"/>
      <c r="CA163" s="188"/>
      <c r="CB163" s="188"/>
      <c r="CC163" s="188"/>
      <c r="CD163" s="188"/>
      <c r="CE163" s="188"/>
      <c r="CF163" s="188"/>
      <c r="CG163" s="188"/>
      <c r="CH163" s="188"/>
      <c r="CI163" s="188"/>
      <c r="CJ163" s="188"/>
      <c r="CK163" s="188"/>
    </row>
    <row r="164" spans="1:89" ht="28.5" hidden="1" customHeight="1">
      <c r="A164" s="703"/>
      <c r="B164" s="585"/>
      <c r="C164" s="588"/>
      <c r="D164" s="588"/>
      <c r="E164" s="494"/>
      <c r="F164" s="494"/>
      <c r="G164" s="577"/>
      <c r="H164" s="343">
        <v>25</v>
      </c>
      <c r="I164" s="569"/>
      <c r="J164" s="494"/>
      <c r="K164" s="494"/>
      <c r="L164" s="494"/>
      <c r="M164" s="494"/>
      <c r="N164" s="494"/>
      <c r="O164" s="494"/>
      <c r="P164" s="562"/>
      <c r="Q164" s="553"/>
      <c r="R164" s="556"/>
      <c r="S164" s="556"/>
      <c r="T164" s="556"/>
      <c r="U164" s="556"/>
      <c r="V164" s="582"/>
      <c r="W164" s="566"/>
      <c r="X164" s="572"/>
      <c r="Y164" s="550"/>
      <c r="Z164" s="575"/>
      <c r="AA164" s="566"/>
      <c r="AB164" s="559"/>
      <c r="AC164" s="525"/>
      <c r="AD164" s="547"/>
      <c r="AE164" s="534"/>
      <c r="AF164" s="181">
        <v>5</v>
      </c>
      <c r="AG164" s="182"/>
      <c r="AH164" s="207" t="str">
        <f t="shared" si="188"/>
        <v/>
      </c>
      <c r="AI164" s="299"/>
      <c r="AJ164" s="299"/>
      <c r="AK164" s="208" t="str">
        <f t="shared" si="189"/>
        <v/>
      </c>
      <c r="AL164" s="300"/>
      <c r="AM164" s="300"/>
      <c r="AN164" s="301"/>
      <c r="AO164" s="209" t="str">
        <f>IF(ISBLANK(AD160),(IFERROR(IF(AND(AH163="Probabilidad",AH164="Probabilidad"),(AQ163-(+AQ163*AK164)),IF(AND(AH163="Impacto",AH164="Probabilidad"),(AQ162-(+AQ162*AK164)),IF(AH164="Impacto",AQ163,""))),""))," ")</f>
        <v/>
      </c>
      <c r="AP164" s="154" t="str">
        <f>IF(ISBLANK(AD160),(IFERROR(IF(AO164="","",IF(AO164&lt;=0.2,"Muy Baja",IF(AO164&lt;=0.4,"Baja",IF(AO164&lt;=0.6,"Media",IF(AO164&lt;=0.8,"Alta","Muy Alta"))))),""))," ")</f>
        <v/>
      </c>
      <c r="AQ164" s="210" t="str">
        <f t="shared" si="190"/>
        <v/>
      </c>
      <c r="AR164" s="211" t="str">
        <f t="shared" si="191"/>
        <v/>
      </c>
      <c r="AS164" s="210" t="str">
        <f>IFERROR(IF(AND(AH163="Impacto",AH164="Impacto"),(AS163-(+AS163*AK164)),IF(AND(AH163="Probabilidad",AH164="Impacto"),(AS162-(+AS162*AK164)),IF(AH164="Probabilidad",AS163,""))),"")</f>
        <v/>
      </c>
      <c r="AT164" s="212" t="str">
        <f t="shared" si="192"/>
        <v/>
      </c>
      <c r="AU164" s="528"/>
      <c r="AV164" s="531"/>
      <c r="AW164" s="534"/>
      <c r="AX164" s="537"/>
      <c r="AY164" s="302"/>
      <c r="AZ164" s="185"/>
      <c r="BA164" s="183"/>
      <c r="BB164" s="183"/>
      <c r="BC164" s="184"/>
      <c r="BD164" s="184"/>
      <c r="BE164" s="184"/>
      <c r="BF164" s="185"/>
      <c r="BG164" s="494"/>
      <c r="BH164" s="190"/>
      <c r="BI164" s="186"/>
      <c r="BJ164" s="186"/>
      <c r="BK164" s="352"/>
      <c r="BL164" s="183"/>
      <c r="BM164" s="183"/>
      <c r="BN164" s="183"/>
      <c r="BO164" s="187"/>
      <c r="BP164" s="187"/>
      <c r="BQ164" s="349"/>
      <c r="BR164" s="416"/>
      <c r="BS164" s="417" t="str">
        <f>IF(AND('MAPA DE RIESGOS'!$AP164="Muy Alta",'MAPA DE RIESGOS'!$AR164="Leve"),CONCATENATE("R",'MAPA DE RIESGOS'!$H164,"C",'MAPA DE RIESGOS'!$AF164),"")</f>
        <v/>
      </c>
      <c r="BT164" s="417"/>
      <c r="BU164" s="418"/>
      <c r="BV164" s="188"/>
      <c r="BW164" s="188"/>
      <c r="BX164" s="188"/>
      <c r="BY164" s="188"/>
      <c r="BZ164" s="188"/>
      <c r="CA164" s="188"/>
      <c r="CB164" s="188"/>
      <c r="CC164" s="188"/>
      <c r="CD164" s="188"/>
      <c r="CE164" s="188"/>
      <c r="CF164" s="188"/>
      <c r="CG164" s="188"/>
      <c r="CH164" s="188"/>
      <c r="CI164" s="188"/>
      <c r="CJ164" s="188"/>
      <c r="CK164" s="188"/>
    </row>
    <row r="165" spans="1:89" ht="28.5" hidden="1" customHeight="1">
      <c r="A165" s="703"/>
      <c r="B165" s="585"/>
      <c r="C165" s="588"/>
      <c r="D165" s="588"/>
      <c r="E165" s="494"/>
      <c r="F165" s="494"/>
      <c r="G165" s="577"/>
      <c r="H165" s="343">
        <v>25</v>
      </c>
      <c r="I165" s="570"/>
      <c r="J165" s="495"/>
      <c r="K165" s="495"/>
      <c r="L165" s="495"/>
      <c r="M165" s="495"/>
      <c r="N165" s="495"/>
      <c r="O165" s="495"/>
      <c r="P165" s="563"/>
      <c r="Q165" s="554"/>
      <c r="R165" s="557"/>
      <c r="S165" s="557"/>
      <c r="T165" s="557"/>
      <c r="U165" s="557"/>
      <c r="V165" s="583"/>
      <c r="W165" s="567"/>
      <c r="X165" s="573"/>
      <c r="Y165" s="551"/>
      <c r="Z165" s="576"/>
      <c r="AA165" s="567"/>
      <c r="AB165" s="560"/>
      <c r="AC165" s="526"/>
      <c r="AD165" s="548"/>
      <c r="AE165" s="535"/>
      <c r="AF165" s="181">
        <v>6</v>
      </c>
      <c r="AG165" s="182"/>
      <c r="AH165" s="207" t="str">
        <f t="shared" si="188"/>
        <v/>
      </c>
      <c r="AI165" s="299"/>
      <c r="AJ165" s="299"/>
      <c r="AK165" s="208" t="str">
        <f t="shared" si="189"/>
        <v/>
      </c>
      <c r="AL165" s="300"/>
      <c r="AM165" s="300"/>
      <c r="AN165" s="301"/>
      <c r="AO165" s="209" t="str">
        <f>IF(ISBLANK(AD160),(IFERROR(IF(AND(AH163="Probabilidad",AH165="Probabilidad"),(AQ163-(+AQ163*AK165)),IF(AND(AH163="Impacto",AH165="Probabilidad"),(AQ162-(+AQ162*AK165)),IF(AH165="Impacto",AQ163,""))),""))," ")</f>
        <v/>
      </c>
      <c r="AP165" s="154" t="str">
        <f>IF(ISBLANK(AD160),(IFERROR(IF(AO165="","",IF(AO165&lt;=0.2,"Muy Baja",IF(AO165&lt;=0.4,"Baja",IF(AO165&lt;=0.6,"Media",IF(AO165&lt;=0.8,"Alta","Muy Alta"))))),"")), " ")</f>
        <v/>
      </c>
      <c r="AQ165" s="210" t="str">
        <f t="shared" si="190"/>
        <v/>
      </c>
      <c r="AR165" s="211" t="str">
        <f t="shared" si="191"/>
        <v/>
      </c>
      <c r="AS165" s="210" t="str">
        <f>IFERROR(IF(AND(AH164="Impacto",AH165="Impacto"),(AS163-(+AS164*AK165)),IF(AND(AH163="Probabilidad",AH165="Impacto"),(AS162-(+AS162*AK165)),IF(AH165="Probabilidad",AS163,""))),"")</f>
        <v/>
      </c>
      <c r="AT165" s="212" t="str">
        <f t="shared" si="192"/>
        <v/>
      </c>
      <c r="AU165" s="529"/>
      <c r="AV165" s="532"/>
      <c r="AW165" s="535"/>
      <c r="AX165" s="538"/>
      <c r="AY165" s="302"/>
      <c r="AZ165" s="185"/>
      <c r="BA165" s="183"/>
      <c r="BB165" s="183"/>
      <c r="BC165" s="184"/>
      <c r="BD165" s="184"/>
      <c r="BE165" s="184"/>
      <c r="BF165" s="185"/>
      <c r="BG165" s="495"/>
      <c r="BH165" s="190"/>
      <c r="BI165" s="186"/>
      <c r="BJ165" s="186"/>
      <c r="BK165" s="352"/>
      <c r="BL165" s="183"/>
      <c r="BM165" s="183"/>
      <c r="BN165" s="183"/>
      <c r="BO165" s="187"/>
      <c r="BP165" s="187"/>
      <c r="BQ165" s="349"/>
      <c r="BR165" s="416"/>
      <c r="BS165" s="417" t="str">
        <f>IF(AND('MAPA DE RIESGOS'!$AP165="Muy Alta",'MAPA DE RIESGOS'!$AR165="Leve"),CONCATENATE("R",'MAPA DE RIESGOS'!$H165,"C",'MAPA DE RIESGOS'!$AF165),"")</f>
        <v/>
      </c>
      <c r="BT165" s="417"/>
      <c r="BU165" s="418"/>
      <c r="BV165" s="188"/>
      <c r="BW165" s="188"/>
      <c r="BX165" s="188"/>
      <c r="BY165" s="188"/>
      <c r="BZ165" s="188"/>
      <c r="CA165" s="188"/>
      <c r="CB165" s="188"/>
      <c r="CC165" s="188"/>
      <c r="CD165" s="188"/>
      <c r="CE165" s="188"/>
      <c r="CF165" s="188"/>
      <c r="CG165" s="188"/>
      <c r="CH165" s="188"/>
      <c r="CI165" s="188"/>
      <c r="CJ165" s="188"/>
      <c r="CK165" s="188"/>
    </row>
    <row r="166" spans="1:89" ht="68.25" hidden="1" customHeight="1">
      <c r="A166" s="703"/>
      <c r="B166" s="585"/>
      <c r="C166" s="588"/>
      <c r="D166" s="588" t="str">
        <f>IFERROR((VLOOKUP($B166,'Listados Datos'!$D$3:$F$18,3,FALSE))," ")</f>
        <v xml:space="preserve"> </v>
      </c>
      <c r="E166" s="494"/>
      <c r="F166" s="494" t="s">
        <v>423</v>
      </c>
      <c r="G166" s="577">
        <v>26</v>
      </c>
      <c r="H166" s="343">
        <v>26</v>
      </c>
      <c r="I166" s="568" t="s">
        <v>472</v>
      </c>
      <c r="J166" s="513" t="s">
        <v>210</v>
      </c>
      <c r="K166" s="513" t="s">
        <v>472</v>
      </c>
      <c r="L166" s="513" t="s">
        <v>473</v>
      </c>
      <c r="M166" s="513" t="str">
        <f t="shared" ref="M166" si="228">+CONCATENATE("Posibilidad de afectación ", J166, " por ", K166," debido a ", L166)</f>
        <v xml:space="preserve">Posibilidad de afectación Reputacional por Violación de la reserva de la información suministrada a terceros sin autorización. debido a Entrega de información confidencial a terceros </v>
      </c>
      <c r="N166" s="513" t="s">
        <v>189</v>
      </c>
      <c r="O166" s="513" t="s">
        <v>190</v>
      </c>
      <c r="P166" s="561">
        <v>228</v>
      </c>
      <c r="Q166" s="552"/>
      <c r="R166" s="555"/>
      <c r="S166" s="555"/>
      <c r="T166" s="555"/>
      <c r="U166" s="555"/>
      <c r="V166" s="581" t="str">
        <f t="shared" ref="V166" si="229">IF(ISBLANK(AC166),(IF(P166&lt;=0,"",IF(P166&lt;=2,"Muy Baja",IF(P166&lt;=24,"Baja",IF(P166&lt;=500,"Media",IF(P166&lt;=5000,"Alta","Muy Alta"))))))," ")</f>
        <v>Media</v>
      </c>
      <c r="W166" s="565">
        <f t="shared" ref="W166" si="230">IF(ISBLANK(AC166),(IF(V166="","",IF(V166="Muy Baja",20%,IF(V166="Baja",40%,IF(V166="Media",60%,IF(V166="Alta",80%,IF(V166="Muy Alta",100%,0)))))))," ")</f>
        <v>0.6</v>
      </c>
      <c r="X166" s="571" t="s">
        <v>191</v>
      </c>
      <c r="Y166" s="549" t="str">
        <f>IF(X166&gt;0,IF(NOT(ISERROR(MATCH(X166,'Listados Datos'!$N$3:$N$4,0))),'Listados Datos'!$N$6&amp;"Por favor no seleccionar este criterios de impacto (Afectación Económica o presupuestal y/o Pérdida Reputacional)",'Listados Datos'!$N$7),"")</f>
        <v>✔</v>
      </c>
      <c r="Z166" s="574" t="str">
        <f>IF(OR(X166='Listados Datos'!$R$3,X166='Listados Datos'!$S$3),"Leve",IF(OR(X166='Listados Datos'!$R$4,X166='Listados Datos'!$S$4),"Menor",IF(OR(X166='Listados Datos'!$R$5,X166='Listados Datos'!$S$5),"Moderado",IF(OR(X166='Listados Datos'!$R$6,X166='Listados Datos'!$S$6),"Mayor",IF(OR(X166='Listados Datos'!$R$7,X166='Listados Datos'!$S$7),"Catastrófico","")))))</f>
        <v/>
      </c>
      <c r="AA166" s="565" t="str">
        <f>IF(Z166="","",IF(Z166="Leve",20%,IF(Z166="Menor",40%,IF(Z166="Moderado",60%,IF(Z166="Mayor",80%,IF(Z166="Catastrófico",100%,0))))))</f>
        <v/>
      </c>
      <c r="AB166" s="558" t="str">
        <f>IF(OR(AND(V166="Muy Baja",Z166="Leve"),AND(V166="Muy Baja",Z166="Menor"),AND(V166="Baja",Z166="Leve")),"Bajo",IF(OR(AND(V166="Muy baja",Z166="Moderado"),AND(V166="Baja",Z166="Menor"),AND(V166="Baja",Z166="Moderado"),AND(V166="Media",Z166="Leve"),AND(V166="Media",Z166="Menor"),AND(V166="Media",Z166="Moderado"),AND(V166="Alta",Z166="Leve"),AND(V166="Alta",Z166="Menor")),"Moderado",IF(OR(AND(V166="Muy Baja",Z166="Mayor"),AND(V166="Baja",Z166="Mayor"),AND(V166="Media",Z166="Mayor"),AND(V166="Alta",Z166="Moderado"),AND(V166="Alta",Z166="Mayor"),AND(V166="Muy Alta",Z166="Leve"),AND(V166="Muy Alta",Z166="Menor"),AND(V166="Muy Alta",Z166="Moderado"),AND(V166="Muy Alta",Z166="Mayor")),"Alto",IF(OR(AND(V166="Muy Baja",Z166="Catastrófico"),AND(V166="Baja",Z166="Catastrófico"),AND(V166="Media",Z166="Catastrófico"),AND(V166="Alta",Z166="Catastrófico"),AND(V166="Muy Alta",Z166="Catastrófico")),"Extremo",""))))</f>
        <v/>
      </c>
      <c r="AC166" s="524"/>
      <c r="AD166" s="546"/>
      <c r="AE166" s="533" t="str">
        <f t="shared" ref="AE166" si="231">IF(AND(AC166="Rara Vez",AD166="Insignificante"),("BAJA"),IF(AND(AC166="Rara Vez",AD166="Menor"),("BAJA"),IF(AND(AC166="Rara Vez",AD166="Moderado"),("MODERADA"),IF(AND(AC166="Rara Vez",AD166="Mayor"),("ALTA"),IF(AND(AC166="Improbable",AD166="Insignificante"),("BAJA"),IF(AND(AC166="Improbable",AD166="Menor"),("BAJA"),IF(AND(AC166="Improbable",AD166="Moderado"),("MODERADA"),IF(AND(AC166="Improbable",AD166="Mayor"),("ALTA"),IF(AND(AC166="Posible",AD166="Insignificante"),("BAJA"),IF(AND(AC166="Posible",AD166="Menor"),("MODERADA"),IF(AND(AC166="Posible",AD166="Moderado"),("ALTA"),IF(AND(AC166="Posible",AD166="Mayor"),("EXTREMA"),IF(AND(AC166="Probable",AD166="Insignificante"),("MODERADA"),IF(AND(AC166="Probable",AD166="Menor"),("ALTA"),IF(AND(AC166="Probable",AD166="Moderado"),("ALTA"),IF(AND(AC166="Probable",AD166="Mayor"),("EXTREMA"),IF(AND(AC166="Casi Seguro",AD166="Insignificante"),("ALTA"),IF(AND(AC166="Casi Seguro",AD166="Menor"),("ALTA"),IF(AND(AC166="Casi Seguro",AD166="Moderado"),("EXTREMA"),IF(AND(AC166="Casi Seguro",AD166="Mayor"),("EXTREMA"),IF(AD166="Catastrófico","EXTREMA","VALORAR")))))))))))))))))))))</f>
        <v>VALORAR</v>
      </c>
      <c r="AF166" s="181">
        <v>1</v>
      </c>
      <c r="AG166" s="182" t="s">
        <v>474</v>
      </c>
      <c r="AH166" s="207" t="str">
        <f t="shared" si="188"/>
        <v>Probabilidad</v>
      </c>
      <c r="AI166" s="299" t="s">
        <v>193</v>
      </c>
      <c r="AJ166" s="299" t="s">
        <v>194</v>
      </c>
      <c r="AK166" s="208" t="str">
        <f t="shared" si="189"/>
        <v>40%</v>
      </c>
      <c r="AL166" s="300" t="s">
        <v>195</v>
      </c>
      <c r="AM166" s="300" t="s">
        <v>196</v>
      </c>
      <c r="AN166" s="301" t="s">
        <v>197</v>
      </c>
      <c r="AO166" s="209">
        <f>IF(ISBLANK(AD166),(IFERROR(IF(AH166="Probabilidad",(W166-(+W166*AK166)),IF(AH166="Impacto",W166,"")),""))," ")</f>
        <v>0.36</v>
      </c>
      <c r="AP166" s="154" t="str">
        <f>IF(ISBLANK(AD166), (IFERROR(IF(AO166="","",IF(AO166&lt;=0.2,"Muy Baja",IF(AO166&lt;=0.4,"Baja",IF(AO166&lt;=0.6,"Media",IF(AO166&lt;=0.8,"Alta","Muy Alta"))))),""))," ")</f>
        <v>Baja</v>
      </c>
      <c r="AQ166" s="210">
        <f t="shared" si="190"/>
        <v>0.36</v>
      </c>
      <c r="AR166" s="211" t="str">
        <f t="shared" si="191"/>
        <v/>
      </c>
      <c r="AS166" s="210" t="str">
        <f>IFERROR(IF(AH166="Impacto",(AA166-(+AA166*AK166)),IF(AH166="Probabilidad",AA166,"")),"")</f>
        <v/>
      </c>
      <c r="AT166" s="212" t="str">
        <f t="shared" si="192"/>
        <v/>
      </c>
      <c r="AU166" s="527"/>
      <c r="AV166" s="530" t="str">
        <f>IF(ISBLANK(AD166), " ", AD166)</f>
        <v xml:space="preserve"> </v>
      </c>
      <c r="AW166" s="533" t="str">
        <f t="shared" ref="AW166" si="232">IF(AND(AU166="Rara Vez",AV166="Insignificante"),("BAJA"),IF(AND(AU166="Rara Vez",AV166="Menor"),("BAJA"),IF(AND(AU166="Rara Vez",AV166="Moderado"),("MODERADA"),IF(AND(AU166="Rara Vez",AV166="Mayor"),("ALTA"),IF(AND(AU166="Improbable",AV166="Insignificante"),("BAJA"),IF(AND(AU166="Improbable",AV166="Menor"),("BAJA"),IF(AND(AU166="Improbable",AV166="Moderado"),("MODERADA"),IF(AND(AU166="Improbable",AV166="Mayor"),("ALTA"),IF(AND(AU166="Posible",AV166="Insignificante"),("BAJA"),IF(AND(AU166="Posible",AV166="Menor"),("MODERADA"),IF(AND(AU166="Posible",AV166="Moderado"),("ALTA"),IF(AND(AU166="Posible",AV166="Mayor"),("EXTREMA"),IF(AND(AU166="Probable",AV166="Insignificante"),("MODERADA"),IF(AND(AU166="Probable",AV166="Menor"),("ALTA"),IF(AND(AU166="Probable",AV166="Moderado"),("ALTA"),IF(AND(AU166="Probable",AV166="Mayor"),("EXTREMA"),IF(AND(AU166="Casi Seguro",AV166="Insignificante"),("ALTA"),IF(AND(AU166="Casi Seguro",AV166="Menor"),("ALTA"),IF(AND(AU166="Casi Seguro",AV166="Moderado"),("EXTREMA"),IF(AND(AU166="Casi Seguro",AV166="Mayor"),("EXTREMA"),IF(AV166="Catastrófico","EXTREMA","VALORAR")))))))))))))))))))))</f>
        <v>VALORAR</v>
      </c>
      <c r="AX166" s="536" t="s">
        <v>198</v>
      </c>
      <c r="AY166" s="539" t="s">
        <v>475</v>
      </c>
      <c r="AZ166" s="542" t="s">
        <v>476</v>
      </c>
      <c r="BA166" s="542" t="s">
        <v>423</v>
      </c>
      <c r="BB166" s="542" t="s">
        <v>265</v>
      </c>
      <c r="BC166" s="517" t="s">
        <v>465</v>
      </c>
      <c r="BD166" s="517" t="s">
        <v>466</v>
      </c>
      <c r="BE166" s="542" t="s">
        <v>467</v>
      </c>
      <c r="BF166" s="542" t="s">
        <v>468</v>
      </c>
      <c r="BG166" s="513" t="s">
        <v>396</v>
      </c>
      <c r="BH166" s="515" t="s">
        <v>205</v>
      </c>
      <c r="BI166" s="513" t="s">
        <v>257</v>
      </c>
      <c r="BJ166" s="513" t="s">
        <v>207</v>
      </c>
      <c r="BK166" s="513" t="s">
        <v>207</v>
      </c>
      <c r="BL166" s="513" t="s">
        <v>207</v>
      </c>
      <c r="BM166" s="513" t="s">
        <v>207</v>
      </c>
      <c r="BN166" s="513" t="s">
        <v>207</v>
      </c>
      <c r="BO166" s="513" t="s">
        <v>208</v>
      </c>
      <c r="BP166" s="513" t="s">
        <v>322</v>
      </c>
      <c r="BQ166" s="496" t="s">
        <v>322</v>
      </c>
      <c r="BR166" s="416"/>
      <c r="BS166" s="417" t="str">
        <f>IF(AND('MAPA DE RIESGOS'!$AP166="Muy Alta",'MAPA DE RIESGOS'!$AR166="Leve"),CONCATENATE("R",'MAPA DE RIESGOS'!$H166,"C",'MAPA DE RIESGOS'!$AF166),"")</f>
        <v/>
      </c>
      <c r="BT166" s="417"/>
      <c r="BU166" s="418"/>
      <c r="BV166" s="188"/>
      <c r="BW166" s="188"/>
      <c r="BX166" s="188"/>
      <c r="BY166" s="188"/>
      <c r="BZ166" s="188"/>
      <c r="CA166" s="188"/>
      <c r="CB166" s="188"/>
      <c r="CC166" s="188"/>
      <c r="CD166" s="188"/>
      <c r="CE166" s="188"/>
      <c r="CF166" s="188"/>
      <c r="CG166" s="188"/>
      <c r="CH166" s="188"/>
      <c r="CI166" s="188"/>
      <c r="CJ166" s="188"/>
      <c r="CK166" s="188"/>
    </row>
    <row r="167" spans="1:89" ht="68.25" hidden="1" customHeight="1">
      <c r="A167" s="703"/>
      <c r="B167" s="585"/>
      <c r="C167" s="588"/>
      <c r="D167" s="588"/>
      <c r="E167" s="494"/>
      <c r="F167" s="494"/>
      <c r="G167" s="577"/>
      <c r="H167" s="343">
        <v>26</v>
      </c>
      <c r="I167" s="569"/>
      <c r="J167" s="494"/>
      <c r="K167" s="494"/>
      <c r="L167" s="494"/>
      <c r="M167" s="494"/>
      <c r="N167" s="494"/>
      <c r="O167" s="494"/>
      <c r="P167" s="562"/>
      <c r="Q167" s="553"/>
      <c r="R167" s="556"/>
      <c r="S167" s="556"/>
      <c r="T167" s="556"/>
      <c r="U167" s="556"/>
      <c r="V167" s="582"/>
      <c r="W167" s="566"/>
      <c r="X167" s="572"/>
      <c r="Y167" s="550"/>
      <c r="Z167" s="575"/>
      <c r="AA167" s="566"/>
      <c r="AB167" s="559"/>
      <c r="AC167" s="525"/>
      <c r="AD167" s="547"/>
      <c r="AE167" s="534"/>
      <c r="AF167" s="181">
        <v>2</v>
      </c>
      <c r="AG167" s="182" t="s">
        <v>477</v>
      </c>
      <c r="AH167" s="207" t="str">
        <f t="shared" si="188"/>
        <v>Probabilidad</v>
      </c>
      <c r="AI167" s="299" t="s">
        <v>193</v>
      </c>
      <c r="AJ167" s="299" t="s">
        <v>194</v>
      </c>
      <c r="AK167" s="208" t="str">
        <f t="shared" si="189"/>
        <v>40%</v>
      </c>
      <c r="AL167" s="300" t="s">
        <v>195</v>
      </c>
      <c r="AM167" s="300" t="s">
        <v>196</v>
      </c>
      <c r="AN167" s="301" t="s">
        <v>197</v>
      </c>
      <c r="AO167" s="209">
        <f>IF(ISBLANK(AD166),(IFERROR(IF(AND(AH166="Probabilidad",AH167="Probabilidad"),(AQ166-(+AQ166*AK167)),IF(AH167="Probabilidad",(W166-(+W166*AK167)),IF(AH167="Impacto",AQ166,""))),""))," ")</f>
        <v>0.216</v>
      </c>
      <c r="AP167" s="154" t="str">
        <f>IF(ISBLANK(AD166),(IFERROR(IF(AO167="","",IF(AO167&lt;=0.2,"Muy Baja",IF(AO167&lt;=0.4,"Baja",IF(AO167&lt;=0.6,"Media",IF(AO167&lt;=0.8,"Alta","Muy Alta"))))),""))," ")</f>
        <v>Baja</v>
      </c>
      <c r="AQ167" s="210">
        <f t="shared" si="190"/>
        <v>0.216</v>
      </c>
      <c r="AR167" s="211" t="str">
        <f t="shared" si="191"/>
        <v/>
      </c>
      <c r="AS167" s="210" t="str">
        <f>IFERROR(IF(AND(AH166="Impacto",AH167="Impacto"),(AS166-(+AS166*AK167)),IF(AH167="Impacto",(AA166-(+AA166*AK167)),IF(AH167="Probabilidad",AS166,""))),"")</f>
        <v/>
      </c>
      <c r="AT167" s="212" t="str">
        <f t="shared" si="192"/>
        <v/>
      </c>
      <c r="AU167" s="528"/>
      <c r="AV167" s="531"/>
      <c r="AW167" s="534"/>
      <c r="AX167" s="537"/>
      <c r="AY167" s="540"/>
      <c r="AZ167" s="543"/>
      <c r="BA167" s="543"/>
      <c r="BB167" s="543"/>
      <c r="BC167" s="545"/>
      <c r="BD167" s="545"/>
      <c r="BE167" s="543"/>
      <c r="BF167" s="543"/>
      <c r="BG167" s="494"/>
      <c r="BH167" s="731"/>
      <c r="BI167" s="494"/>
      <c r="BJ167" s="494"/>
      <c r="BK167" s="494"/>
      <c r="BL167" s="494"/>
      <c r="BM167" s="494"/>
      <c r="BN167" s="494"/>
      <c r="BO167" s="494"/>
      <c r="BP167" s="494"/>
      <c r="BQ167" s="497"/>
      <c r="BR167" s="416"/>
      <c r="BS167" s="417" t="str">
        <f>IF(AND('MAPA DE RIESGOS'!$AP167="Muy Alta",'MAPA DE RIESGOS'!$AR167="Leve"),CONCATENATE("R",'MAPA DE RIESGOS'!$H167,"C",'MAPA DE RIESGOS'!$AF167),"")</f>
        <v/>
      </c>
      <c r="BT167" s="417"/>
      <c r="BU167" s="418"/>
      <c r="BV167" s="188"/>
      <c r="BW167" s="188"/>
      <c r="BX167" s="188"/>
      <c r="BY167" s="188"/>
      <c r="BZ167" s="188"/>
      <c r="CA167" s="188"/>
      <c r="CB167" s="188"/>
      <c r="CC167" s="188"/>
      <c r="CD167" s="188"/>
      <c r="CE167" s="188"/>
      <c r="CF167" s="188"/>
      <c r="CG167" s="188"/>
      <c r="CH167" s="188"/>
      <c r="CI167" s="188"/>
      <c r="CJ167" s="188"/>
      <c r="CK167" s="188"/>
    </row>
    <row r="168" spans="1:89" ht="68.25" hidden="1" customHeight="1">
      <c r="A168" s="703"/>
      <c r="B168" s="585"/>
      <c r="C168" s="588"/>
      <c r="D168" s="588"/>
      <c r="E168" s="494"/>
      <c r="F168" s="494"/>
      <c r="G168" s="577"/>
      <c r="H168" s="343">
        <v>26</v>
      </c>
      <c r="I168" s="569"/>
      <c r="J168" s="494"/>
      <c r="K168" s="494"/>
      <c r="L168" s="494"/>
      <c r="M168" s="494"/>
      <c r="N168" s="494"/>
      <c r="O168" s="494"/>
      <c r="P168" s="562"/>
      <c r="Q168" s="553"/>
      <c r="R168" s="556"/>
      <c r="S168" s="556"/>
      <c r="T168" s="556"/>
      <c r="U168" s="556"/>
      <c r="V168" s="582"/>
      <c r="W168" s="566"/>
      <c r="X168" s="572"/>
      <c r="Y168" s="550"/>
      <c r="Z168" s="575"/>
      <c r="AA168" s="566"/>
      <c r="AB168" s="559"/>
      <c r="AC168" s="525"/>
      <c r="AD168" s="547"/>
      <c r="AE168" s="534"/>
      <c r="AF168" s="181">
        <v>3</v>
      </c>
      <c r="AG168" s="182" t="s">
        <v>478</v>
      </c>
      <c r="AH168" s="207" t="str">
        <f t="shared" si="188"/>
        <v>Probabilidad</v>
      </c>
      <c r="AI168" s="299" t="s">
        <v>193</v>
      </c>
      <c r="AJ168" s="299" t="s">
        <v>194</v>
      </c>
      <c r="AK168" s="208" t="str">
        <f t="shared" si="189"/>
        <v>40%</v>
      </c>
      <c r="AL168" s="300" t="s">
        <v>195</v>
      </c>
      <c r="AM168" s="300" t="s">
        <v>196</v>
      </c>
      <c r="AN168" s="301" t="s">
        <v>197</v>
      </c>
      <c r="AO168" s="209">
        <f>IF(ISBLANK(AD166),(IFERROR(IF(AND(AH167="Probabilidad",AH168="Probabilidad"),(AQ167-(+AQ167*AK168)),IF(AND(AH167="Impacto",AH168="Probabilidad"),(AQ166-(+AQ166*AK168)),IF(AH168="Impacto",AQ167,""))),""))," ")</f>
        <v>0.12959999999999999</v>
      </c>
      <c r="AP168" s="154" t="str">
        <f>IF(ISBLANK(AD166),(IFERROR(IF(AO168="","",IF(AO168&lt;=0.2,"Muy Baja",IF(AO168&lt;=0.4,"Baja",IF(AO168&lt;=0.6,"Media",IF(AO168&lt;=0.8,"Alta","Muy Alta"))))),""))," ")</f>
        <v>Muy Baja</v>
      </c>
      <c r="AQ168" s="210">
        <f t="shared" si="190"/>
        <v>0.12959999999999999</v>
      </c>
      <c r="AR168" s="211" t="str">
        <f t="shared" si="191"/>
        <v/>
      </c>
      <c r="AS168" s="210" t="str">
        <f>IFERROR(IF(AND(AH167="Impacto",AH168="Impacto"),(AS167-(+AS167*AK168)),IF(AND(AH167="Probabilidad",AH168="Impacto"),(AS166-(+AS166*AK168)),IF(AH168="Probabilidad",AS167,""))),"")</f>
        <v/>
      </c>
      <c r="AT168" s="212" t="str">
        <f t="shared" si="192"/>
        <v/>
      </c>
      <c r="AU168" s="528"/>
      <c r="AV168" s="531"/>
      <c r="AW168" s="534"/>
      <c r="AX168" s="537"/>
      <c r="AY168" s="541"/>
      <c r="AZ168" s="544"/>
      <c r="BA168" s="544"/>
      <c r="BB168" s="544"/>
      <c r="BC168" s="518"/>
      <c r="BD168" s="518"/>
      <c r="BE168" s="544"/>
      <c r="BF168" s="544"/>
      <c r="BG168" s="494"/>
      <c r="BH168" s="516"/>
      <c r="BI168" s="495"/>
      <c r="BJ168" s="495"/>
      <c r="BK168" s="495"/>
      <c r="BL168" s="495"/>
      <c r="BM168" s="495"/>
      <c r="BN168" s="495"/>
      <c r="BO168" s="495"/>
      <c r="BP168" s="495"/>
      <c r="BQ168" s="498"/>
      <c r="BR168" s="416"/>
      <c r="BS168" s="417" t="str">
        <f>IF(AND('MAPA DE RIESGOS'!$AP168="Muy Alta",'MAPA DE RIESGOS'!$AR168="Leve"),CONCATENATE("R",'MAPA DE RIESGOS'!$H168,"C",'MAPA DE RIESGOS'!$AF168),"")</f>
        <v/>
      </c>
      <c r="BT168" s="417"/>
      <c r="BU168" s="418"/>
      <c r="BV168" s="188"/>
      <c r="BW168" s="188"/>
      <c r="BX168" s="188"/>
      <c r="BY168" s="188"/>
      <c r="BZ168" s="188"/>
      <c r="CA168" s="188"/>
      <c r="CB168" s="188"/>
      <c r="CC168" s="188"/>
      <c r="CD168" s="188"/>
      <c r="CE168" s="188"/>
      <c r="CF168" s="188"/>
      <c r="CG168" s="188"/>
      <c r="CH168" s="188"/>
      <c r="CI168" s="188"/>
      <c r="CJ168" s="188"/>
      <c r="CK168" s="188"/>
    </row>
    <row r="169" spans="1:89" ht="28.5" hidden="1" customHeight="1">
      <c r="A169" s="703"/>
      <c r="B169" s="585"/>
      <c r="C169" s="588"/>
      <c r="D169" s="588"/>
      <c r="E169" s="494"/>
      <c r="F169" s="494"/>
      <c r="G169" s="577"/>
      <c r="H169" s="343">
        <v>26</v>
      </c>
      <c r="I169" s="569"/>
      <c r="J169" s="494"/>
      <c r="K169" s="494"/>
      <c r="L169" s="494"/>
      <c r="M169" s="494"/>
      <c r="N169" s="494"/>
      <c r="O169" s="494"/>
      <c r="P169" s="562"/>
      <c r="Q169" s="553"/>
      <c r="R169" s="556"/>
      <c r="S169" s="556"/>
      <c r="T169" s="556"/>
      <c r="U169" s="556"/>
      <c r="V169" s="582"/>
      <c r="W169" s="566"/>
      <c r="X169" s="572"/>
      <c r="Y169" s="550"/>
      <c r="Z169" s="575"/>
      <c r="AA169" s="566"/>
      <c r="AB169" s="559"/>
      <c r="AC169" s="525"/>
      <c r="AD169" s="547"/>
      <c r="AE169" s="534"/>
      <c r="AF169" s="181">
        <v>4</v>
      </c>
      <c r="AG169" s="182"/>
      <c r="AH169" s="207" t="str">
        <f t="shared" si="188"/>
        <v/>
      </c>
      <c r="AI169" s="299"/>
      <c r="AJ169" s="299"/>
      <c r="AK169" s="208" t="str">
        <f t="shared" si="189"/>
        <v/>
      </c>
      <c r="AL169" s="300"/>
      <c r="AM169" s="300"/>
      <c r="AN169" s="301"/>
      <c r="AO169" s="209" t="str">
        <f>IF(ISBLANK(AD166),(IFERROR(IF(AND(AH168="Probabilidad",AH169="Probabilidad"),(AQ168-(+AQ168*AK169)),IF(AND(AH168="Impacto",AH169="Probabilidad"),(AQ167-(+AQ167*AK169)),IF(AH169="Impacto",AQ168,""))),""))," ")</f>
        <v/>
      </c>
      <c r="AP169" s="154" t="str">
        <f>IF(ISBLANK(AD166),(IFERROR(IF(AO169="","",IF(AO169&lt;=0.2,"Muy Baja",IF(AO169&lt;=0.4,"Baja",IF(AO169&lt;=0.6,"Media",IF(AO169&lt;=0.8,"Alta","Muy Alta"))))),""))," ")</f>
        <v/>
      </c>
      <c r="AQ169" s="210" t="str">
        <f t="shared" si="190"/>
        <v/>
      </c>
      <c r="AR169" s="211" t="str">
        <f t="shared" si="191"/>
        <v/>
      </c>
      <c r="AS169" s="210" t="str">
        <f>IFERROR(IF(AND(AH168="Impacto",AH169="Impacto"),(AS168-(+AS168*AK169)),IF(AND(AH168="Probabilidad",AH169="Impacto"),(AS167-(+AS167*AK169)),IF(AH169="Probabilidad",AS168,""))),"")</f>
        <v/>
      </c>
      <c r="AT169" s="212" t="str">
        <f t="shared" si="192"/>
        <v/>
      </c>
      <c r="AU169" s="528"/>
      <c r="AV169" s="531"/>
      <c r="AW169" s="534"/>
      <c r="AX169" s="537"/>
      <c r="AY169" s="302"/>
      <c r="AZ169" s="185"/>
      <c r="BA169" s="183"/>
      <c r="BB169" s="183"/>
      <c r="BC169" s="184"/>
      <c r="BD169" s="184"/>
      <c r="BE169" s="184"/>
      <c r="BF169" s="185"/>
      <c r="BG169" s="494"/>
      <c r="BH169" s="190"/>
      <c r="BI169" s="186"/>
      <c r="BJ169" s="186"/>
      <c r="BK169" s="352"/>
      <c r="BL169" s="183"/>
      <c r="BM169" s="183"/>
      <c r="BN169" s="183"/>
      <c r="BO169" s="187"/>
      <c r="BP169" s="187"/>
      <c r="BQ169" s="349"/>
      <c r="BR169" s="416"/>
      <c r="BS169" s="417" t="str">
        <f>IF(AND('MAPA DE RIESGOS'!$AP169="Muy Alta",'MAPA DE RIESGOS'!$AR169="Leve"),CONCATENATE("R",'MAPA DE RIESGOS'!$H169,"C",'MAPA DE RIESGOS'!$AF169),"")</f>
        <v/>
      </c>
      <c r="BT169" s="417"/>
      <c r="BU169" s="418"/>
      <c r="BV169" s="188"/>
      <c r="BW169" s="188"/>
      <c r="BX169" s="188"/>
      <c r="BY169" s="188"/>
      <c r="BZ169" s="188"/>
      <c r="CA169" s="188"/>
      <c r="CB169" s="188"/>
      <c r="CC169" s="188"/>
      <c r="CD169" s="188"/>
      <c r="CE169" s="188"/>
      <c r="CF169" s="188"/>
      <c r="CG169" s="188"/>
      <c r="CH169" s="188"/>
      <c r="CI169" s="188"/>
      <c r="CJ169" s="188"/>
      <c r="CK169" s="188"/>
    </row>
    <row r="170" spans="1:89" ht="28.5" hidden="1" customHeight="1">
      <c r="A170" s="703"/>
      <c r="B170" s="585"/>
      <c r="C170" s="588"/>
      <c r="D170" s="588"/>
      <c r="E170" s="494"/>
      <c r="F170" s="494"/>
      <c r="G170" s="577"/>
      <c r="H170" s="343">
        <v>26</v>
      </c>
      <c r="I170" s="569"/>
      <c r="J170" s="494"/>
      <c r="K170" s="494"/>
      <c r="L170" s="494"/>
      <c r="M170" s="494"/>
      <c r="N170" s="494"/>
      <c r="O170" s="494"/>
      <c r="P170" s="562"/>
      <c r="Q170" s="553"/>
      <c r="R170" s="556"/>
      <c r="S170" s="556"/>
      <c r="T170" s="556"/>
      <c r="U170" s="556"/>
      <c r="V170" s="582"/>
      <c r="W170" s="566"/>
      <c r="X170" s="572"/>
      <c r="Y170" s="550"/>
      <c r="Z170" s="575"/>
      <c r="AA170" s="566"/>
      <c r="AB170" s="559"/>
      <c r="AC170" s="525"/>
      <c r="AD170" s="547"/>
      <c r="AE170" s="534"/>
      <c r="AF170" s="181">
        <v>5</v>
      </c>
      <c r="AG170" s="182"/>
      <c r="AH170" s="207" t="str">
        <f t="shared" si="188"/>
        <v/>
      </c>
      <c r="AI170" s="299"/>
      <c r="AJ170" s="299"/>
      <c r="AK170" s="208" t="str">
        <f t="shared" si="189"/>
        <v/>
      </c>
      <c r="AL170" s="300"/>
      <c r="AM170" s="300"/>
      <c r="AN170" s="301"/>
      <c r="AO170" s="209" t="str">
        <f>IF(ISBLANK(AD166),(IFERROR(IF(AND(AH169="Probabilidad",AH170="Probabilidad"),(AQ169-(+AQ169*AK170)),IF(AND(AH169="Impacto",AH170="Probabilidad"),(AQ168-(+AQ168*AK170)),IF(AH170="Impacto",AQ169,""))),""))," ")</f>
        <v/>
      </c>
      <c r="AP170" s="154" t="str">
        <f>IF(ISBLANK(AD166),(IFERROR(IF(AO170="","",IF(AO170&lt;=0.2,"Muy Baja",IF(AO170&lt;=0.4,"Baja",IF(AO170&lt;=0.6,"Media",IF(AO170&lt;=0.8,"Alta","Muy Alta"))))),""))," ")</f>
        <v/>
      </c>
      <c r="AQ170" s="210" t="str">
        <f t="shared" si="190"/>
        <v/>
      </c>
      <c r="AR170" s="211" t="str">
        <f t="shared" si="191"/>
        <v/>
      </c>
      <c r="AS170" s="210" t="str">
        <f>IFERROR(IF(AND(AH169="Impacto",AH170="Impacto"),(AS169-(+AS169*AK170)),IF(AND(AH169="Probabilidad",AH170="Impacto"),(AS168-(+AS168*AK170)),IF(AH170="Probabilidad",AS169,""))),"")</f>
        <v/>
      </c>
      <c r="AT170" s="212" t="str">
        <f t="shared" si="192"/>
        <v/>
      </c>
      <c r="AU170" s="528"/>
      <c r="AV170" s="531"/>
      <c r="AW170" s="534"/>
      <c r="AX170" s="537"/>
      <c r="AY170" s="302"/>
      <c r="AZ170" s="185"/>
      <c r="BA170" s="183"/>
      <c r="BB170" s="183"/>
      <c r="BC170" s="184"/>
      <c r="BD170" s="184"/>
      <c r="BE170" s="184"/>
      <c r="BF170" s="185"/>
      <c r="BG170" s="494"/>
      <c r="BH170" s="190"/>
      <c r="BI170" s="186"/>
      <c r="BJ170" s="186"/>
      <c r="BK170" s="352"/>
      <c r="BL170" s="183"/>
      <c r="BM170" s="183"/>
      <c r="BN170" s="183"/>
      <c r="BO170" s="187"/>
      <c r="BP170" s="187"/>
      <c r="BQ170" s="349"/>
      <c r="BR170" s="416"/>
      <c r="BS170" s="417" t="str">
        <f>IF(AND('MAPA DE RIESGOS'!$AP170="Muy Alta",'MAPA DE RIESGOS'!$AR170="Leve"),CONCATENATE("R",'MAPA DE RIESGOS'!$H170,"C",'MAPA DE RIESGOS'!$AF170),"")</f>
        <v/>
      </c>
      <c r="BT170" s="417"/>
      <c r="BU170" s="418"/>
      <c r="BV170" s="188"/>
      <c r="BW170" s="188"/>
      <c r="BX170" s="188"/>
      <c r="BY170" s="188"/>
      <c r="BZ170" s="188"/>
      <c r="CA170" s="188"/>
      <c r="CB170" s="188"/>
      <c r="CC170" s="188"/>
      <c r="CD170" s="188"/>
      <c r="CE170" s="188"/>
      <c r="CF170" s="188"/>
      <c r="CG170" s="188"/>
      <c r="CH170" s="188"/>
      <c r="CI170" s="188"/>
      <c r="CJ170" s="188"/>
      <c r="CK170" s="188"/>
    </row>
    <row r="171" spans="1:89" ht="29.1" hidden="1" customHeight="1">
      <c r="A171" s="703"/>
      <c r="B171" s="585"/>
      <c r="C171" s="588"/>
      <c r="D171" s="588"/>
      <c r="E171" s="494"/>
      <c r="F171" s="494"/>
      <c r="G171" s="577"/>
      <c r="H171" s="343">
        <v>26</v>
      </c>
      <c r="I171" s="570"/>
      <c r="J171" s="495"/>
      <c r="K171" s="495"/>
      <c r="L171" s="495"/>
      <c r="M171" s="495"/>
      <c r="N171" s="495"/>
      <c r="O171" s="495"/>
      <c r="P171" s="563"/>
      <c r="Q171" s="554"/>
      <c r="R171" s="557"/>
      <c r="S171" s="557"/>
      <c r="T171" s="557"/>
      <c r="U171" s="557"/>
      <c r="V171" s="583"/>
      <c r="W171" s="567"/>
      <c r="X171" s="573"/>
      <c r="Y171" s="551"/>
      <c r="Z171" s="576"/>
      <c r="AA171" s="567"/>
      <c r="AB171" s="560"/>
      <c r="AC171" s="526"/>
      <c r="AD171" s="548"/>
      <c r="AE171" s="535"/>
      <c r="AF171" s="181">
        <v>6</v>
      </c>
      <c r="AG171" s="182"/>
      <c r="AH171" s="207" t="str">
        <f t="shared" si="188"/>
        <v/>
      </c>
      <c r="AI171" s="299"/>
      <c r="AJ171" s="299"/>
      <c r="AK171" s="208" t="str">
        <f t="shared" si="189"/>
        <v/>
      </c>
      <c r="AL171" s="300"/>
      <c r="AM171" s="300"/>
      <c r="AN171" s="301"/>
      <c r="AO171" s="209" t="str">
        <f>IF(ISBLANK(AD166),(IFERROR(IF(AND(AH169="Probabilidad",AH171="Probabilidad"),(AQ169-(+AQ169*AK171)),IF(AND(AH169="Impacto",AH171="Probabilidad"),(AQ168-(+AQ168*AK171)),IF(AH171="Impacto",AQ169,""))),""))," ")</f>
        <v/>
      </c>
      <c r="AP171" s="154" t="str">
        <f>IF(ISBLANK(AD166),(IFERROR(IF(AO171="","",IF(AO171&lt;=0.2,"Muy Baja",IF(AO171&lt;=0.4,"Baja",IF(AO171&lt;=0.6,"Media",IF(AO171&lt;=0.8,"Alta","Muy Alta"))))),"")), " ")</f>
        <v/>
      </c>
      <c r="AQ171" s="210" t="str">
        <f t="shared" si="190"/>
        <v/>
      </c>
      <c r="AR171" s="211" t="str">
        <f t="shared" si="191"/>
        <v/>
      </c>
      <c r="AS171" s="210" t="str">
        <f>IFERROR(IF(AND(AH170="Impacto",AH171="Impacto"),(AS169-(+AS170*AK171)),IF(AND(AH169="Probabilidad",AH171="Impacto"),(AS168-(+AS168*AK171)),IF(AH171="Probabilidad",AS169,""))),"")</f>
        <v/>
      </c>
      <c r="AT171" s="212" t="str">
        <f t="shared" si="192"/>
        <v/>
      </c>
      <c r="AU171" s="529"/>
      <c r="AV171" s="532"/>
      <c r="AW171" s="535"/>
      <c r="AX171" s="538"/>
      <c r="AY171" s="302"/>
      <c r="AZ171" s="185"/>
      <c r="BA171" s="183"/>
      <c r="BB171" s="183"/>
      <c r="BC171" s="184"/>
      <c r="BD171" s="184"/>
      <c r="BE171" s="184"/>
      <c r="BF171" s="185"/>
      <c r="BG171" s="495"/>
      <c r="BH171" s="190"/>
      <c r="BI171" s="186"/>
      <c r="BJ171" s="186"/>
      <c r="BK171" s="352"/>
      <c r="BL171" s="183"/>
      <c r="BM171" s="183"/>
      <c r="BN171" s="183"/>
      <c r="BO171" s="187"/>
      <c r="BP171" s="187"/>
      <c r="BQ171" s="349"/>
      <c r="BR171" s="416"/>
      <c r="BS171" s="417" t="str">
        <f>IF(AND('MAPA DE RIESGOS'!$AP171="Muy Alta",'MAPA DE RIESGOS'!$AR171="Leve"),CONCATENATE("R",'MAPA DE RIESGOS'!$H171,"C",'MAPA DE RIESGOS'!$AF171),"")</f>
        <v/>
      </c>
      <c r="BT171" s="417"/>
      <c r="BU171" s="418"/>
      <c r="BV171" s="188"/>
      <c r="BW171" s="188"/>
      <c r="BX171" s="188"/>
      <c r="BY171" s="188"/>
      <c r="BZ171" s="188"/>
      <c r="CA171" s="188"/>
      <c r="CB171" s="188"/>
      <c r="CC171" s="188"/>
      <c r="CD171" s="188"/>
      <c r="CE171" s="188"/>
      <c r="CF171" s="188"/>
      <c r="CG171" s="188"/>
      <c r="CH171" s="188"/>
      <c r="CI171" s="188"/>
      <c r="CJ171" s="188"/>
      <c r="CK171" s="188"/>
    </row>
    <row r="172" spans="1:89" ht="216" customHeight="1">
      <c r="A172" s="703"/>
      <c r="B172" s="585"/>
      <c r="C172" s="588"/>
      <c r="D172" s="588" t="str">
        <f>IFERROR((VLOOKUP($B172,'Listados Datos'!$D$3:$F$18,3,FALSE))," ")</f>
        <v xml:space="preserve"> </v>
      </c>
      <c r="E172" s="494"/>
      <c r="F172" s="494" t="s">
        <v>423</v>
      </c>
      <c r="G172" s="577">
        <v>27</v>
      </c>
      <c r="H172" s="343">
        <v>27</v>
      </c>
      <c r="I172" s="568" t="s">
        <v>479</v>
      </c>
      <c r="J172" s="513" t="s">
        <v>210</v>
      </c>
      <c r="K172" s="513" t="s">
        <v>480</v>
      </c>
      <c r="L172" s="513" t="s">
        <v>481</v>
      </c>
      <c r="M172" s="513" t="str">
        <f t="shared" ref="M172:M183" si="233">+I172</f>
        <v>Posibilidad de recibir o solicitar cualquier dádiva o beneficio a nombre propio o de terceros con el fin de favorecer por parte del supervisor o interventor para el no cumplimiento de los compromisos de un contrato y/o convenio con la Defensoría del Espacio Público.</v>
      </c>
      <c r="N172" s="513" t="s">
        <v>238</v>
      </c>
      <c r="O172" s="513" t="s">
        <v>239</v>
      </c>
      <c r="P172" s="561">
        <v>228</v>
      </c>
      <c r="Q172" s="552"/>
      <c r="R172" s="555"/>
      <c r="S172" s="555"/>
      <c r="T172" s="555"/>
      <c r="U172" s="555"/>
      <c r="V172" s="581" t="str">
        <f t="shared" ref="V172" si="234">IF(ISBLANK(AC172),(IF(P172&lt;=0,"",IF(P172&lt;=2,"Muy Baja",IF(P172&lt;=24,"Baja",IF(P172&lt;=500,"Media",IF(P172&lt;=5000,"Alta","Muy Alta"))))))," ")</f>
        <v xml:space="preserve"> </v>
      </c>
      <c r="W172" s="565" t="str">
        <f t="shared" ref="W172" si="235">IF(ISBLANK(AC172),(IF(V172="","",IF(V172="Muy Baja",20%,IF(V172="Baja",40%,IF(V172="Media",60%,IF(V172="Alta",80%,IF(V172="Muy Alta",100%,0)))))))," ")</f>
        <v xml:space="preserve"> </v>
      </c>
      <c r="X172" s="571"/>
      <c r="Y172" s="549" t="str">
        <f>IF(X172&gt;0,IF(NOT(ISERROR(MATCH(X172,'Listados Datos'!$N$3:$N$4,0))),'Listados Datos'!$N$6&amp;"Por favor no seleccionar este criterios de impacto (Afectación Económica o presupuestal y/o Pérdida Reputacional)",'Listados Datos'!$N$7),"")</f>
        <v/>
      </c>
      <c r="Z172" s="574" t="str">
        <f>IF(OR(X172='Listados Datos'!$R$3,X172='Listados Datos'!$S$3),"Leve",IF(OR(X172='Listados Datos'!$R$4,X172='Listados Datos'!$S$4),"Menor",IF(OR(X172='Listados Datos'!$R$5,X172='Listados Datos'!$S$5),"Moderado",IF(OR(X172='Listados Datos'!$R$6,X172='Listados Datos'!$S$6),"Mayor",IF(OR(X172='Listados Datos'!$R$7,X172='Listados Datos'!$S$7),"Catastrófico","")))))</f>
        <v/>
      </c>
      <c r="AA172" s="565" t="str">
        <f>IF(Z172="","",IF(Z172="Leve",20%,IF(Z172="Menor",40%,IF(Z172="Moderado",60%,IF(Z172="Mayor",80%,IF(Z172="Catastrófico",100%,0))))))</f>
        <v/>
      </c>
      <c r="AB172" s="558" t="str">
        <f>IF(OR(AND(V172="Muy Baja",Z172="Leve"),AND(V172="Muy Baja",Z172="Menor"),AND(V172="Baja",Z172="Leve")),"Bajo",IF(OR(AND(V172="Muy baja",Z172="Moderado"),AND(V172="Baja",Z172="Menor"),AND(V172="Baja",Z172="Moderado"),AND(V172="Media",Z172="Leve"),AND(V172="Media",Z172="Menor"),AND(V172="Media",Z172="Moderado"),AND(V172="Alta",Z172="Leve"),AND(V172="Alta",Z172="Menor")),"Moderado",IF(OR(AND(V172="Muy Baja",Z172="Mayor"),AND(V172="Baja",Z172="Mayor"),AND(V172="Media",Z172="Mayor"),AND(V172="Alta",Z172="Moderado"),AND(V172="Alta",Z172="Mayor"),AND(V172="Muy Alta",Z172="Leve"),AND(V172="Muy Alta",Z172="Menor"),AND(V172="Muy Alta",Z172="Moderado"),AND(V172="Muy Alta",Z172="Mayor")),"Alto",IF(OR(AND(V172="Muy Baja",Z172="Catastrófico"),AND(V172="Baja",Z172="Catastrófico"),AND(V172="Media",Z172="Catastrófico"),AND(V172="Alta",Z172="Catastrófico"),AND(V172="Muy Alta",Z172="Catastrófico")),"Extremo",""))))</f>
        <v/>
      </c>
      <c r="AC172" s="524" t="s">
        <v>240</v>
      </c>
      <c r="AD172" s="546" t="s">
        <v>343</v>
      </c>
      <c r="AE172" s="533" t="str">
        <f t="shared" ref="AE172" si="236">IF(AND(AC172="Rara Vez",AD172="Insignificante"),("BAJA"),IF(AND(AC172="Rara Vez",AD172="Menor"),("BAJA"),IF(AND(AC172="Rara Vez",AD172="Moderado"),("MODERADA"),IF(AND(AC172="Rara Vez",AD172="Mayor"),("ALTA"),IF(AND(AC172="Improbable",AD172="Insignificante"),("BAJA"),IF(AND(AC172="Improbable",AD172="Menor"),("BAJA"),IF(AND(AC172="Improbable",AD172="Moderado"),("MODERADA"),IF(AND(AC172="Improbable",AD172="Mayor"),("ALTA"),IF(AND(AC172="Posible",AD172="Insignificante"),("BAJA"),IF(AND(AC172="Posible",AD172="Menor"),("MODERADA"),IF(AND(AC172="Posible",AD172="Moderado"),("ALTA"),IF(AND(AC172="Posible",AD172="Mayor"),("EXTREMA"),IF(AND(AC172="Probable",AD172="Insignificante"),("MODERADA"),IF(AND(AC172="Probable",AD172="Menor"),("ALTA"),IF(AND(AC172="Probable",AD172="Moderado"),("ALTA"),IF(AND(AC172="Probable",AD172="Mayor"),("EXTREMA"),IF(AND(AC172="Casi Seguro",AD172="Insignificante"),("ALTA"),IF(AND(AC172="Casi Seguro",AD172="Menor"),("ALTA"),IF(AND(AC172="Casi Seguro",AD172="Moderado"),("EXTREMA"),IF(AND(AC172="Casi Seguro",AD172="Mayor"),("EXTREMA"),IF(AD172="Catastrófico","EXTREMA","VALORAR")))))))))))))))))))))</f>
        <v>ALTA</v>
      </c>
      <c r="AF172" s="181">
        <v>1</v>
      </c>
      <c r="AG172" s="182" t="s">
        <v>482</v>
      </c>
      <c r="AH172" s="207" t="str">
        <f t="shared" si="188"/>
        <v>Probabilidad</v>
      </c>
      <c r="AI172" s="299" t="s">
        <v>193</v>
      </c>
      <c r="AJ172" s="299" t="s">
        <v>194</v>
      </c>
      <c r="AK172" s="208" t="str">
        <f t="shared" si="189"/>
        <v>40%</v>
      </c>
      <c r="AL172" s="300" t="s">
        <v>195</v>
      </c>
      <c r="AM172" s="300" t="s">
        <v>196</v>
      </c>
      <c r="AN172" s="301" t="s">
        <v>197</v>
      </c>
      <c r="AO172" s="209" t="str">
        <f>IF(ISBLANK(AD172),(IFERROR(IF(AH172="Probabilidad",(W172-(+W172*AK172)),IF(AH172="Impacto",W172,"")),""))," ")</f>
        <v xml:space="preserve"> </v>
      </c>
      <c r="AP172" s="154" t="str">
        <f>IF(ISBLANK(AD172), (IFERROR(IF(AO172="","",IF(AO172&lt;=0.2,"Muy Baja",IF(AO172&lt;=0.4,"Baja",IF(AO172&lt;=0.6,"Media",IF(AO172&lt;=0.8,"Alta","Muy Alta"))))),""))," ")</f>
        <v xml:space="preserve"> </v>
      </c>
      <c r="AQ172" s="210" t="str">
        <f t="shared" si="190"/>
        <v xml:space="preserve"> </v>
      </c>
      <c r="AR172" s="211" t="str">
        <f t="shared" si="191"/>
        <v/>
      </c>
      <c r="AS172" s="210" t="str">
        <f>IFERROR(IF(AH172="Impacto",(AA172-(+AA172*AK172)),IF(AH172="Probabilidad",AA172,"")),"")</f>
        <v/>
      </c>
      <c r="AT172" s="212" t="str">
        <f t="shared" si="192"/>
        <v/>
      </c>
      <c r="AU172" s="527" t="s">
        <v>240</v>
      </c>
      <c r="AV172" s="530" t="str">
        <f>IF(ISBLANK(AD172), " ", AD172)</f>
        <v>Mayor</v>
      </c>
      <c r="AW172" s="533" t="str">
        <f t="shared" ref="AW172" si="237">IF(AND(AU172="Rara Vez",AV172="Insignificante"),("BAJA"),IF(AND(AU172="Rara Vez",AV172="Menor"),("BAJA"),IF(AND(AU172="Rara Vez",AV172="Moderado"),("MODERADA"),IF(AND(AU172="Rara Vez",AV172="Mayor"),("ALTA"),IF(AND(AU172="Improbable",AV172="Insignificante"),("BAJA"),IF(AND(AU172="Improbable",AV172="Menor"),("BAJA"),IF(AND(AU172="Improbable",AV172="Moderado"),("MODERADA"),IF(AND(AU172="Improbable",AV172="Mayor"),("ALTA"),IF(AND(AU172="Posible",AV172="Insignificante"),("BAJA"),IF(AND(AU172="Posible",AV172="Menor"),("MODERADA"),IF(AND(AU172="Posible",AV172="Moderado"),("ALTA"),IF(AND(AU172="Posible",AV172="Mayor"),("EXTREMA"),IF(AND(AU172="Probable",AV172="Insignificante"),("MODERADA"),IF(AND(AU172="Probable",AV172="Menor"),("ALTA"),IF(AND(AU172="Probable",AV172="Moderado"),("ALTA"),IF(AND(AU172="Probable",AV172="Mayor"),("EXTREMA"),IF(AND(AU172="Casi Seguro",AV172="Insignificante"),("ALTA"),IF(AND(AU172="Casi Seguro",AV172="Menor"),("ALTA"),IF(AND(AU172="Casi Seguro",AV172="Moderado"),("EXTREMA"),IF(AND(AU172="Casi Seguro",AV172="Mayor"),("EXTREMA"),IF(AV172="Catastrófico","EXTREMA","VALORAR")))))))))))))))))))))</f>
        <v>ALTA</v>
      </c>
      <c r="AX172" s="536" t="s">
        <v>198</v>
      </c>
      <c r="AY172" s="539" t="s">
        <v>483</v>
      </c>
      <c r="AZ172" s="542" t="s">
        <v>484</v>
      </c>
      <c r="BA172" s="542" t="s">
        <v>423</v>
      </c>
      <c r="BB172" s="542" t="s">
        <v>265</v>
      </c>
      <c r="BC172" s="517" t="s">
        <v>465</v>
      </c>
      <c r="BD172" s="517" t="s">
        <v>466</v>
      </c>
      <c r="BE172" s="542" t="s">
        <v>374</v>
      </c>
      <c r="BF172" s="542" t="s">
        <v>375</v>
      </c>
      <c r="BG172" s="513" t="s">
        <v>431</v>
      </c>
      <c r="BH172" s="733" t="s">
        <v>432</v>
      </c>
      <c r="BI172" s="734" t="s">
        <v>485</v>
      </c>
      <c r="BJ172" s="734">
        <v>1</v>
      </c>
      <c r="BK172" s="735">
        <v>44680</v>
      </c>
      <c r="BL172" s="734" t="s">
        <v>486</v>
      </c>
      <c r="BM172" s="737" t="s">
        <v>1950</v>
      </c>
      <c r="BN172" s="734"/>
      <c r="BO172" s="734" t="s">
        <v>208</v>
      </c>
      <c r="BP172" s="734" t="s">
        <v>207</v>
      </c>
      <c r="BQ172" s="736" t="s">
        <v>207</v>
      </c>
      <c r="BR172" s="423" t="s">
        <v>1927</v>
      </c>
      <c r="BS172" s="420" t="s">
        <v>1928</v>
      </c>
      <c r="BT172" s="421" t="s">
        <v>207</v>
      </c>
      <c r="BU172" s="419" t="s">
        <v>1847</v>
      </c>
      <c r="BV172" s="188"/>
      <c r="BW172" s="188"/>
      <c r="BX172" s="188"/>
      <c r="BY172" s="188"/>
      <c r="BZ172" s="188"/>
      <c r="CA172" s="188"/>
      <c r="CB172" s="188"/>
      <c r="CC172" s="188"/>
      <c r="CD172" s="188"/>
      <c r="CE172" s="188"/>
      <c r="CF172" s="188"/>
      <c r="CG172" s="188"/>
      <c r="CH172" s="188"/>
      <c r="CI172" s="188"/>
      <c r="CJ172" s="188"/>
      <c r="CK172" s="188"/>
    </row>
    <row r="173" spans="1:89" ht="68.25" hidden="1" customHeight="1">
      <c r="A173" s="703"/>
      <c r="B173" s="585"/>
      <c r="C173" s="588"/>
      <c r="D173" s="588"/>
      <c r="E173" s="494"/>
      <c r="F173" s="494"/>
      <c r="G173" s="577"/>
      <c r="H173" s="343">
        <v>27</v>
      </c>
      <c r="I173" s="569"/>
      <c r="J173" s="494"/>
      <c r="K173" s="494"/>
      <c r="L173" s="494"/>
      <c r="M173" s="494">
        <f t="shared" si="233"/>
        <v>0</v>
      </c>
      <c r="N173" s="494"/>
      <c r="O173" s="494"/>
      <c r="P173" s="562"/>
      <c r="Q173" s="553"/>
      <c r="R173" s="556"/>
      <c r="S173" s="556"/>
      <c r="T173" s="556"/>
      <c r="U173" s="556"/>
      <c r="V173" s="582"/>
      <c r="W173" s="566"/>
      <c r="X173" s="572"/>
      <c r="Y173" s="550"/>
      <c r="Z173" s="575"/>
      <c r="AA173" s="566"/>
      <c r="AB173" s="559"/>
      <c r="AC173" s="525"/>
      <c r="AD173" s="547"/>
      <c r="AE173" s="534"/>
      <c r="AF173" s="181">
        <v>2</v>
      </c>
      <c r="AG173" s="182" t="s">
        <v>487</v>
      </c>
      <c r="AH173" s="207" t="str">
        <f t="shared" si="188"/>
        <v>Probabilidad</v>
      </c>
      <c r="AI173" s="299" t="s">
        <v>193</v>
      </c>
      <c r="AJ173" s="299" t="s">
        <v>194</v>
      </c>
      <c r="AK173" s="208" t="str">
        <f t="shared" si="189"/>
        <v>40%</v>
      </c>
      <c r="AL173" s="300" t="s">
        <v>195</v>
      </c>
      <c r="AM173" s="300" t="s">
        <v>196</v>
      </c>
      <c r="AN173" s="301" t="s">
        <v>197</v>
      </c>
      <c r="AO173" s="209" t="str">
        <f>IF(ISBLANK(AD172),(IFERROR(IF(AND(AH172="Probabilidad",AH173="Probabilidad"),(AQ172-(+AQ172*AK173)),IF(AH173="Probabilidad",(W172-(+W172*AK173)),IF(AH173="Impacto",AQ172,""))),""))," ")</f>
        <v xml:space="preserve"> </v>
      </c>
      <c r="AP173" s="154" t="str">
        <f>IF(ISBLANK(AD172),(IFERROR(IF(AO173="","",IF(AO173&lt;=0.2,"Muy Baja",IF(AO173&lt;=0.4,"Baja",IF(AO173&lt;=0.6,"Media",IF(AO173&lt;=0.8,"Alta","Muy Alta"))))),""))," ")</f>
        <v xml:space="preserve"> </v>
      </c>
      <c r="AQ173" s="210" t="str">
        <f t="shared" si="190"/>
        <v xml:space="preserve"> </v>
      </c>
      <c r="AR173" s="211" t="str">
        <f t="shared" si="191"/>
        <v/>
      </c>
      <c r="AS173" s="210" t="str">
        <f>IFERROR(IF(AND(AH172="Impacto",AH173="Impacto"),(AS172-(+AS172*AK173)),IF(AH173="Impacto",(AA172-(+AA172*AK173)),IF(AH173="Probabilidad",AS172,""))),"")</f>
        <v/>
      </c>
      <c r="AT173" s="212" t="str">
        <f t="shared" si="192"/>
        <v/>
      </c>
      <c r="AU173" s="528"/>
      <c r="AV173" s="531"/>
      <c r="AW173" s="534"/>
      <c r="AX173" s="537"/>
      <c r="AY173" s="541"/>
      <c r="AZ173" s="544"/>
      <c r="BA173" s="544"/>
      <c r="BB173" s="544"/>
      <c r="BC173" s="518"/>
      <c r="BD173" s="518"/>
      <c r="BE173" s="544"/>
      <c r="BF173" s="544"/>
      <c r="BG173" s="494"/>
      <c r="BH173" s="733"/>
      <c r="BI173" s="734"/>
      <c r="BJ173" s="734"/>
      <c r="BK173" s="734"/>
      <c r="BL173" s="734"/>
      <c r="BM173" s="734"/>
      <c r="BN173" s="734"/>
      <c r="BO173" s="734"/>
      <c r="BP173" s="734"/>
      <c r="BQ173" s="736"/>
      <c r="BR173" s="416"/>
      <c r="BS173" s="417" t="str">
        <f>IF(AND('MAPA DE RIESGOS'!$AP173="Muy Alta",'MAPA DE RIESGOS'!$AR173="Leve"),CONCATENATE("R",'MAPA DE RIESGOS'!$H173,"C",'MAPA DE RIESGOS'!$AF173),"")</f>
        <v/>
      </c>
      <c r="BT173" s="417"/>
      <c r="BU173" s="418"/>
      <c r="BV173" s="188"/>
      <c r="BW173" s="188"/>
      <c r="BX173" s="188"/>
      <c r="BY173" s="188"/>
      <c r="BZ173" s="188"/>
      <c r="CA173" s="188"/>
      <c r="CB173" s="188"/>
      <c r="CC173" s="188"/>
      <c r="CD173" s="188"/>
      <c r="CE173" s="188"/>
      <c r="CF173" s="188"/>
      <c r="CG173" s="188"/>
      <c r="CH173" s="188"/>
      <c r="CI173" s="188"/>
      <c r="CJ173" s="188"/>
      <c r="CK173" s="188"/>
    </row>
    <row r="174" spans="1:89" ht="28.5" hidden="1" customHeight="1">
      <c r="A174" s="703"/>
      <c r="B174" s="585"/>
      <c r="C174" s="588"/>
      <c r="D174" s="588"/>
      <c r="E174" s="494"/>
      <c r="F174" s="494"/>
      <c r="G174" s="577"/>
      <c r="H174" s="343">
        <v>27</v>
      </c>
      <c r="I174" s="569"/>
      <c r="J174" s="494"/>
      <c r="K174" s="494"/>
      <c r="L174" s="494"/>
      <c r="M174" s="494">
        <f t="shared" si="233"/>
        <v>0</v>
      </c>
      <c r="N174" s="494"/>
      <c r="O174" s="494"/>
      <c r="P174" s="562"/>
      <c r="Q174" s="553"/>
      <c r="R174" s="556"/>
      <c r="S174" s="556"/>
      <c r="T174" s="556"/>
      <c r="U174" s="556"/>
      <c r="V174" s="582"/>
      <c r="W174" s="566"/>
      <c r="X174" s="572"/>
      <c r="Y174" s="550"/>
      <c r="Z174" s="575"/>
      <c r="AA174" s="566"/>
      <c r="AB174" s="559"/>
      <c r="AC174" s="525"/>
      <c r="AD174" s="547"/>
      <c r="AE174" s="534"/>
      <c r="AF174" s="181">
        <v>3</v>
      </c>
      <c r="AG174" s="182"/>
      <c r="AH174" s="207" t="str">
        <f t="shared" si="188"/>
        <v/>
      </c>
      <c r="AI174" s="299"/>
      <c r="AJ174" s="299"/>
      <c r="AK174" s="208" t="str">
        <f t="shared" si="189"/>
        <v/>
      </c>
      <c r="AL174" s="300"/>
      <c r="AM174" s="300"/>
      <c r="AN174" s="301"/>
      <c r="AO174" s="209" t="str">
        <f>IF(ISBLANK(AD172),(IFERROR(IF(AND(AH173="Probabilidad",AH174="Probabilidad"),(AQ173-(+AQ173*AK174)),IF(AND(AH173="Impacto",AH174="Probabilidad"),(AQ172-(+AQ172*AK174)),IF(AH174="Impacto",AQ173,""))),""))," ")</f>
        <v xml:space="preserve"> </v>
      </c>
      <c r="AP174" s="154" t="str">
        <f>IF(ISBLANK(AD172),(IFERROR(IF(AO174="","",IF(AO174&lt;=0.2,"Muy Baja",IF(AO174&lt;=0.4,"Baja",IF(AO174&lt;=0.6,"Media",IF(AO174&lt;=0.8,"Alta","Muy Alta"))))),""))," ")</f>
        <v xml:space="preserve"> </v>
      </c>
      <c r="AQ174" s="210" t="str">
        <f t="shared" si="190"/>
        <v xml:space="preserve"> </v>
      </c>
      <c r="AR174" s="211" t="str">
        <f t="shared" si="191"/>
        <v/>
      </c>
      <c r="AS174" s="210" t="str">
        <f>IFERROR(IF(AND(AH173="Impacto",AH174="Impacto"),(AS173-(+AS173*AK174)),IF(AND(AH173="Probabilidad",AH174="Impacto"),(AS172-(+AS172*AK174)),IF(AH174="Probabilidad",AS173,""))),"")</f>
        <v/>
      </c>
      <c r="AT174" s="212" t="str">
        <f t="shared" si="192"/>
        <v/>
      </c>
      <c r="AU174" s="528"/>
      <c r="AV174" s="531"/>
      <c r="AW174" s="534"/>
      <c r="AX174" s="537"/>
      <c r="AY174" s="302"/>
      <c r="AZ174" s="185"/>
      <c r="BA174" s="183"/>
      <c r="BB174" s="183"/>
      <c r="BC174" s="184"/>
      <c r="BD174" s="184"/>
      <c r="BE174" s="184"/>
      <c r="BF174" s="185"/>
      <c r="BG174" s="494"/>
      <c r="BH174" s="190"/>
      <c r="BI174" s="186"/>
      <c r="BJ174" s="186"/>
      <c r="BK174" s="352"/>
      <c r="BL174" s="183"/>
      <c r="BM174" s="183"/>
      <c r="BN174" s="183"/>
      <c r="BO174" s="187"/>
      <c r="BP174" s="187"/>
      <c r="BQ174" s="349"/>
      <c r="BR174" s="416"/>
      <c r="BS174" s="417" t="str">
        <f>IF(AND('MAPA DE RIESGOS'!$AP174="Muy Alta",'MAPA DE RIESGOS'!$AR174="Leve"),CONCATENATE("R",'MAPA DE RIESGOS'!$H174,"C",'MAPA DE RIESGOS'!$AF174),"")</f>
        <v/>
      </c>
      <c r="BT174" s="417"/>
      <c r="BU174" s="418"/>
      <c r="BV174" s="188"/>
      <c r="BW174" s="188"/>
      <c r="BX174" s="188"/>
      <c r="BY174" s="188"/>
      <c r="BZ174" s="188"/>
      <c r="CA174" s="188"/>
      <c r="CB174" s="188"/>
      <c r="CC174" s="188"/>
      <c r="CD174" s="188"/>
      <c r="CE174" s="188"/>
      <c r="CF174" s="188"/>
      <c r="CG174" s="188"/>
      <c r="CH174" s="188"/>
      <c r="CI174" s="188"/>
      <c r="CJ174" s="188"/>
      <c r="CK174" s="188"/>
    </row>
    <row r="175" spans="1:89" ht="28.5" hidden="1" customHeight="1">
      <c r="A175" s="703"/>
      <c r="B175" s="585"/>
      <c r="C175" s="588"/>
      <c r="D175" s="588"/>
      <c r="E175" s="494"/>
      <c r="F175" s="494"/>
      <c r="G175" s="577"/>
      <c r="H175" s="343">
        <v>27</v>
      </c>
      <c r="I175" s="569"/>
      <c r="J175" s="494"/>
      <c r="K175" s="494"/>
      <c r="L175" s="494"/>
      <c r="M175" s="494">
        <f t="shared" si="233"/>
        <v>0</v>
      </c>
      <c r="N175" s="494"/>
      <c r="O175" s="494"/>
      <c r="P175" s="562"/>
      <c r="Q175" s="553"/>
      <c r="R175" s="556"/>
      <c r="S175" s="556"/>
      <c r="T175" s="556"/>
      <c r="U175" s="556"/>
      <c r="V175" s="582"/>
      <c r="W175" s="566"/>
      <c r="X175" s="572"/>
      <c r="Y175" s="550"/>
      <c r="Z175" s="575"/>
      <c r="AA175" s="566"/>
      <c r="AB175" s="559"/>
      <c r="AC175" s="525"/>
      <c r="AD175" s="547"/>
      <c r="AE175" s="534"/>
      <c r="AF175" s="181">
        <v>4</v>
      </c>
      <c r="AG175" s="182"/>
      <c r="AH175" s="207" t="str">
        <f t="shared" si="188"/>
        <v/>
      </c>
      <c r="AI175" s="299"/>
      <c r="AJ175" s="299"/>
      <c r="AK175" s="208" t="str">
        <f t="shared" si="189"/>
        <v/>
      </c>
      <c r="AL175" s="300"/>
      <c r="AM175" s="300"/>
      <c r="AN175" s="301"/>
      <c r="AO175" s="209" t="str">
        <f>IF(ISBLANK(AD172),(IFERROR(IF(AND(AH174="Probabilidad",AH175="Probabilidad"),(AQ174-(+AQ174*AK175)),IF(AND(AH174="Impacto",AH175="Probabilidad"),(AQ173-(+AQ173*AK175)),IF(AH175="Impacto",AQ174,""))),""))," ")</f>
        <v xml:space="preserve"> </v>
      </c>
      <c r="AP175" s="154" t="str">
        <f>IF(ISBLANK(AD172),(IFERROR(IF(AO175="","",IF(AO175&lt;=0.2,"Muy Baja",IF(AO175&lt;=0.4,"Baja",IF(AO175&lt;=0.6,"Media",IF(AO175&lt;=0.8,"Alta","Muy Alta"))))),""))," ")</f>
        <v xml:space="preserve"> </v>
      </c>
      <c r="AQ175" s="210" t="str">
        <f t="shared" si="190"/>
        <v xml:space="preserve"> </v>
      </c>
      <c r="AR175" s="211" t="str">
        <f t="shared" si="191"/>
        <v/>
      </c>
      <c r="AS175" s="210" t="str">
        <f>IFERROR(IF(AND(AH174="Impacto",AH175="Impacto"),(AS174-(+AS174*AK175)),IF(AND(AH174="Probabilidad",AH175="Impacto"),(AS173-(+AS173*AK175)),IF(AH175="Probabilidad",AS174,""))),"")</f>
        <v/>
      </c>
      <c r="AT175" s="212" t="str">
        <f t="shared" si="192"/>
        <v/>
      </c>
      <c r="AU175" s="528"/>
      <c r="AV175" s="531"/>
      <c r="AW175" s="534"/>
      <c r="AX175" s="537"/>
      <c r="AY175" s="302"/>
      <c r="AZ175" s="185"/>
      <c r="BA175" s="183"/>
      <c r="BB175" s="183"/>
      <c r="BC175" s="184"/>
      <c r="BD175" s="184"/>
      <c r="BE175" s="184"/>
      <c r="BF175" s="185"/>
      <c r="BG175" s="494"/>
      <c r="BH175" s="190"/>
      <c r="BI175" s="186"/>
      <c r="BJ175" s="186"/>
      <c r="BK175" s="352"/>
      <c r="BL175" s="183"/>
      <c r="BM175" s="183"/>
      <c r="BN175" s="183"/>
      <c r="BO175" s="187"/>
      <c r="BP175" s="187"/>
      <c r="BQ175" s="349"/>
      <c r="BR175" s="416"/>
      <c r="BS175" s="417" t="str">
        <f>IF(AND('MAPA DE RIESGOS'!$AP175="Muy Alta",'MAPA DE RIESGOS'!$AR175="Leve"),CONCATENATE("R",'MAPA DE RIESGOS'!$H175,"C",'MAPA DE RIESGOS'!$AF175),"")</f>
        <v/>
      </c>
      <c r="BT175" s="417"/>
      <c r="BU175" s="418"/>
      <c r="BV175" s="188"/>
      <c r="BW175" s="188"/>
      <c r="BX175" s="188"/>
      <c r="BY175" s="188"/>
      <c r="BZ175" s="188"/>
      <c r="CA175" s="188"/>
      <c r="CB175" s="188"/>
      <c r="CC175" s="188"/>
      <c r="CD175" s="188"/>
      <c r="CE175" s="188"/>
      <c r="CF175" s="188"/>
      <c r="CG175" s="188"/>
      <c r="CH175" s="188"/>
      <c r="CI175" s="188"/>
      <c r="CJ175" s="188"/>
      <c r="CK175" s="188"/>
    </row>
    <row r="176" spans="1:89" ht="28.5" hidden="1" customHeight="1">
      <c r="A176" s="703"/>
      <c r="B176" s="585"/>
      <c r="C176" s="588"/>
      <c r="D176" s="588"/>
      <c r="E176" s="494"/>
      <c r="F176" s="494"/>
      <c r="G176" s="577"/>
      <c r="H176" s="343">
        <v>27</v>
      </c>
      <c r="I176" s="569"/>
      <c r="J176" s="494"/>
      <c r="K176" s="494"/>
      <c r="L176" s="494"/>
      <c r="M176" s="494">
        <f t="shared" si="233"/>
        <v>0</v>
      </c>
      <c r="N176" s="494"/>
      <c r="O176" s="494"/>
      <c r="P176" s="562"/>
      <c r="Q176" s="553"/>
      <c r="R176" s="556"/>
      <c r="S176" s="556"/>
      <c r="T176" s="556"/>
      <c r="U176" s="556"/>
      <c r="V176" s="582"/>
      <c r="W176" s="566"/>
      <c r="X176" s="572"/>
      <c r="Y176" s="550"/>
      <c r="Z176" s="575"/>
      <c r="AA176" s="566"/>
      <c r="AB176" s="559"/>
      <c r="AC176" s="525"/>
      <c r="AD176" s="547"/>
      <c r="AE176" s="534"/>
      <c r="AF176" s="181">
        <v>5</v>
      </c>
      <c r="AG176" s="182"/>
      <c r="AH176" s="207" t="str">
        <f t="shared" si="188"/>
        <v/>
      </c>
      <c r="AI176" s="299"/>
      <c r="AJ176" s="299"/>
      <c r="AK176" s="208" t="str">
        <f t="shared" si="189"/>
        <v/>
      </c>
      <c r="AL176" s="300"/>
      <c r="AM176" s="300"/>
      <c r="AN176" s="301"/>
      <c r="AO176" s="209" t="str">
        <f>IF(ISBLANK(AD172),(IFERROR(IF(AND(AH175="Probabilidad",AH176="Probabilidad"),(AQ175-(+AQ175*AK176)),IF(AND(AH175="Impacto",AH176="Probabilidad"),(AQ174-(+AQ174*AK176)),IF(AH176="Impacto",AQ175,""))),""))," ")</f>
        <v xml:space="preserve"> </v>
      </c>
      <c r="AP176" s="154" t="str">
        <f>IF(ISBLANK(AD172),(IFERROR(IF(AO176="","",IF(AO176&lt;=0.2,"Muy Baja",IF(AO176&lt;=0.4,"Baja",IF(AO176&lt;=0.6,"Media",IF(AO176&lt;=0.8,"Alta","Muy Alta"))))),""))," ")</f>
        <v xml:space="preserve"> </v>
      </c>
      <c r="AQ176" s="210" t="str">
        <f t="shared" si="190"/>
        <v xml:space="preserve"> </v>
      </c>
      <c r="AR176" s="211" t="str">
        <f t="shared" si="191"/>
        <v/>
      </c>
      <c r="AS176" s="210" t="str">
        <f>IFERROR(IF(AND(AH175="Impacto",AH176="Impacto"),(AS175-(+AS175*AK176)),IF(AND(AH175="Probabilidad",AH176="Impacto"),(AS174-(+AS174*AK176)),IF(AH176="Probabilidad",AS175,""))),"")</f>
        <v/>
      </c>
      <c r="AT176" s="212" t="str">
        <f t="shared" si="192"/>
        <v/>
      </c>
      <c r="AU176" s="528"/>
      <c r="AV176" s="531"/>
      <c r="AW176" s="534"/>
      <c r="AX176" s="537"/>
      <c r="AY176" s="302"/>
      <c r="AZ176" s="185"/>
      <c r="BA176" s="183"/>
      <c r="BB176" s="183"/>
      <c r="BC176" s="184"/>
      <c r="BD176" s="184"/>
      <c r="BE176" s="184"/>
      <c r="BF176" s="185"/>
      <c r="BG176" s="494"/>
      <c r="BH176" s="190"/>
      <c r="BI176" s="186"/>
      <c r="BJ176" s="186"/>
      <c r="BK176" s="352"/>
      <c r="BL176" s="183"/>
      <c r="BM176" s="183"/>
      <c r="BN176" s="183"/>
      <c r="BO176" s="187"/>
      <c r="BP176" s="187"/>
      <c r="BQ176" s="349"/>
      <c r="BR176" s="416"/>
      <c r="BS176" s="417" t="str">
        <f>IF(AND('MAPA DE RIESGOS'!$AP176="Muy Alta",'MAPA DE RIESGOS'!$AR176="Leve"),CONCATENATE("R",'MAPA DE RIESGOS'!$H176,"C",'MAPA DE RIESGOS'!$AF176),"")</f>
        <v/>
      </c>
      <c r="BT176" s="417"/>
      <c r="BU176" s="418"/>
      <c r="BV176" s="188"/>
      <c r="BW176" s="188"/>
      <c r="BX176" s="188"/>
      <c r="BY176" s="188"/>
      <c r="BZ176" s="188"/>
      <c r="CA176" s="188"/>
      <c r="CB176" s="188"/>
      <c r="CC176" s="188"/>
      <c r="CD176" s="188"/>
      <c r="CE176" s="188"/>
      <c r="CF176" s="188"/>
      <c r="CG176" s="188"/>
      <c r="CH176" s="188"/>
      <c r="CI176" s="188"/>
      <c r="CJ176" s="188"/>
      <c r="CK176" s="188"/>
    </row>
    <row r="177" spans="1:89" ht="28.5" hidden="1" customHeight="1">
      <c r="A177" s="703"/>
      <c r="B177" s="585"/>
      <c r="C177" s="588"/>
      <c r="D177" s="588"/>
      <c r="E177" s="494"/>
      <c r="F177" s="494"/>
      <c r="G177" s="577"/>
      <c r="H177" s="343">
        <v>27</v>
      </c>
      <c r="I177" s="570"/>
      <c r="J177" s="495"/>
      <c r="K177" s="495"/>
      <c r="L177" s="495"/>
      <c r="M177" s="495">
        <f t="shared" si="233"/>
        <v>0</v>
      </c>
      <c r="N177" s="495"/>
      <c r="O177" s="495"/>
      <c r="P177" s="563"/>
      <c r="Q177" s="554"/>
      <c r="R177" s="557"/>
      <c r="S177" s="557"/>
      <c r="T177" s="557"/>
      <c r="U177" s="557"/>
      <c r="V177" s="583"/>
      <c r="W177" s="567"/>
      <c r="X177" s="573"/>
      <c r="Y177" s="551"/>
      <c r="Z177" s="576"/>
      <c r="AA177" s="567"/>
      <c r="AB177" s="560"/>
      <c r="AC177" s="526"/>
      <c r="AD177" s="548"/>
      <c r="AE177" s="535"/>
      <c r="AF177" s="181">
        <v>6</v>
      </c>
      <c r="AG177" s="182"/>
      <c r="AH177" s="207" t="str">
        <f t="shared" si="188"/>
        <v/>
      </c>
      <c r="AI177" s="299"/>
      <c r="AJ177" s="299"/>
      <c r="AK177" s="208" t="str">
        <f t="shared" si="189"/>
        <v/>
      </c>
      <c r="AL177" s="300"/>
      <c r="AM177" s="300"/>
      <c r="AN177" s="301"/>
      <c r="AO177" s="209" t="str">
        <f>IF(ISBLANK(AD172),(IFERROR(IF(AND(AH175="Probabilidad",AH177="Probabilidad"),(AQ175-(+AQ175*AK177)),IF(AND(AH175="Impacto",AH177="Probabilidad"),(AQ174-(+AQ174*AK177)),IF(AH177="Impacto",AQ175,""))),""))," ")</f>
        <v xml:space="preserve"> </v>
      </c>
      <c r="AP177" s="154" t="str">
        <f>IF(ISBLANK(AD172),(IFERROR(IF(AO177="","",IF(AO177&lt;=0.2,"Muy Baja",IF(AO177&lt;=0.4,"Baja",IF(AO177&lt;=0.6,"Media",IF(AO177&lt;=0.8,"Alta","Muy Alta"))))),"")), " ")</f>
        <v xml:space="preserve"> </v>
      </c>
      <c r="AQ177" s="210" t="str">
        <f t="shared" si="190"/>
        <v xml:space="preserve"> </v>
      </c>
      <c r="AR177" s="211" t="str">
        <f t="shared" si="191"/>
        <v/>
      </c>
      <c r="AS177" s="210" t="str">
        <f>IFERROR(IF(AND(AH176="Impacto",AH177="Impacto"),(AS175-(+AS176*AK177)),IF(AND(AH175="Probabilidad",AH177="Impacto"),(AS174-(+AS174*AK177)),IF(AH177="Probabilidad",AS175,""))),"")</f>
        <v/>
      </c>
      <c r="AT177" s="212" t="str">
        <f t="shared" si="192"/>
        <v/>
      </c>
      <c r="AU177" s="529"/>
      <c r="AV177" s="532"/>
      <c r="AW177" s="535"/>
      <c r="AX177" s="538"/>
      <c r="AY177" s="302"/>
      <c r="AZ177" s="185"/>
      <c r="BA177" s="183"/>
      <c r="BB177" s="183"/>
      <c r="BC177" s="184"/>
      <c r="BD177" s="184"/>
      <c r="BE177" s="184"/>
      <c r="BF177" s="185"/>
      <c r="BG177" s="495"/>
      <c r="BH177" s="190"/>
      <c r="BI177" s="186"/>
      <c r="BJ177" s="186"/>
      <c r="BK177" s="352"/>
      <c r="BL177" s="183"/>
      <c r="BM177" s="183"/>
      <c r="BN177" s="183"/>
      <c r="BO177" s="187"/>
      <c r="BP177" s="187"/>
      <c r="BQ177" s="349"/>
      <c r="BR177" s="416"/>
      <c r="BS177" s="417" t="str">
        <f>IF(AND('MAPA DE RIESGOS'!$AP177="Muy Alta",'MAPA DE RIESGOS'!$AR177="Leve"),CONCATENATE("R",'MAPA DE RIESGOS'!$H177,"C",'MAPA DE RIESGOS'!$AF177),"")</f>
        <v/>
      </c>
      <c r="BT177" s="417"/>
      <c r="BU177" s="418"/>
      <c r="BV177" s="188"/>
      <c r="BW177" s="188"/>
      <c r="BX177" s="188"/>
      <c r="BY177" s="188"/>
      <c r="BZ177" s="188"/>
      <c r="CA177" s="188"/>
      <c r="CB177" s="188"/>
      <c r="CC177" s="188"/>
      <c r="CD177" s="188"/>
      <c r="CE177" s="188"/>
      <c r="CF177" s="188"/>
      <c r="CG177" s="188"/>
      <c r="CH177" s="188"/>
      <c r="CI177" s="188"/>
      <c r="CJ177" s="188"/>
      <c r="CK177" s="188"/>
    </row>
    <row r="178" spans="1:89" ht="134.44999999999999" customHeight="1">
      <c r="A178" s="703"/>
      <c r="B178" s="585"/>
      <c r="C178" s="588"/>
      <c r="D178" s="588" t="str">
        <f>IFERROR((VLOOKUP($B178,'Listados Datos'!$D$3:$F$18,3,FALSE))," ")</f>
        <v xml:space="preserve"> </v>
      </c>
      <c r="E178" s="494"/>
      <c r="F178" s="494" t="s">
        <v>423</v>
      </c>
      <c r="G178" s="577">
        <v>28</v>
      </c>
      <c r="H178" s="343">
        <v>28</v>
      </c>
      <c r="I178" s="568" t="s">
        <v>488</v>
      </c>
      <c r="J178" s="513" t="s">
        <v>210</v>
      </c>
      <c r="K178" s="513" t="s">
        <v>489</v>
      </c>
      <c r="L178" s="513" t="s">
        <v>490</v>
      </c>
      <c r="M178" s="513" t="str">
        <f t="shared" si="233"/>
        <v>Posibilidad de recibir o solicitar cualquier dádiva o beneficio a nombre propio o de terceros con el fin de asignar o entregar bienes fiscales o de uso público,  sin el cumplimiento de los requisitos legales y lineamientos establecidos.</v>
      </c>
      <c r="N178" s="513" t="s">
        <v>238</v>
      </c>
      <c r="O178" s="513" t="s">
        <v>239</v>
      </c>
      <c r="P178" s="561">
        <v>228</v>
      </c>
      <c r="Q178" s="552"/>
      <c r="R178" s="555"/>
      <c r="S178" s="555"/>
      <c r="T178" s="555"/>
      <c r="U178" s="555"/>
      <c r="V178" s="581" t="str">
        <f t="shared" ref="V178" si="238">IF(ISBLANK(AC178),(IF(P178&lt;=0,"",IF(P178&lt;=2,"Muy Baja",IF(P178&lt;=24,"Baja",IF(P178&lt;=500,"Media",IF(P178&lt;=5000,"Alta","Muy Alta"))))))," ")</f>
        <v xml:space="preserve"> </v>
      </c>
      <c r="W178" s="565" t="str">
        <f t="shared" ref="W178" si="239">IF(ISBLANK(AC178),(IF(V178="","",IF(V178="Muy Baja",20%,IF(V178="Baja",40%,IF(V178="Media",60%,IF(V178="Alta",80%,IF(V178="Muy Alta",100%,0)))))))," ")</f>
        <v xml:space="preserve"> </v>
      </c>
      <c r="X178" s="571"/>
      <c r="Y178" s="549" t="str">
        <f>IF(X178&gt;0,IF(NOT(ISERROR(MATCH(X178,'Listados Datos'!$N$3:$N$4,0))),'Listados Datos'!$N$6&amp;"Por favor no seleccionar este criterios de impacto (Afectación Económica o presupuestal y/o Pérdida Reputacional)",'Listados Datos'!$N$7),"")</f>
        <v/>
      </c>
      <c r="Z178" s="574" t="str">
        <f>IF(OR(X178='Listados Datos'!$R$3,X178='Listados Datos'!$S$3),"Leve",IF(OR(X178='Listados Datos'!$R$4,X178='Listados Datos'!$S$4),"Menor",IF(OR(X178='Listados Datos'!$R$5,X178='Listados Datos'!$S$5),"Moderado",IF(OR(X178='Listados Datos'!$R$6,X178='Listados Datos'!$S$6),"Mayor",IF(OR(X178='Listados Datos'!$R$7,X178='Listados Datos'!$S$7),"Catastrófico","")))))</f>
        <v/>
      </c>
      <c r="AA178" s="565" t="str">
        <f>IF(Z178="","",IF(Z178="Leve",20%,IF(Z178="Menor",40%,IF(Z178="Moderado",60%,IF(Z178="Mayor",80%,IF(Z178="Catastrófico",100%,0))))))</f>
        <v/>
      </c>
      <c r="AB178" s="558" t="str">
        <f>IF(OR(AND(V178="Muy Baja",Z178="Leve"),AND(V178="Muy Baja",Z178="Menor"),AND(V178="Baja",Z178="Leve")),"Bajo",IF(OR(AND(V178="Muy baja",Z178="Moderado"),AND(V178="Baja",Z178="Menor"),AND(V178="Baja",Z178="Moderado"),AND(V178="Media",Z178="Leve"),AND(V178="Media",Z178="Menor"),AND(V178="Media",Z178="Moderado"),AND(V178="Alta",Z178="Leve"),AND(V178="Alta",Z178="Menor")),"Moderado",IF(OR(AND(V178="Muy Baja",Z178="Mayor"),AND(V178="Baja",Z178="Mayor"),AND(V178="Media",Z178="Mayor"),AND(V178="Alta",Z178="Moderado"),AND(V178="Alta",Z178="Mayor"),AND(V178="Muy Alta",Z178="Leve"),AND(V178="Muy Alta",Z178="Menor"),AND(V178="Muy Alta",Z178="Moderado"),AND(V178="Muy Alta",Z178="Mayor")),"Alto",IF(OR(AND(V178="Muy Baja",Z178="Catastrófico"),AND(V178="Baja",Z178="Catastrófico"),AND(V178="Media",Z178="Catastrófico"),AND(V178="Alta",Z178="Catastrófico"),AND(V178="Muy Alta",Z178="Catastrófico")),"Extremo",""))))</f>
        <v/>
      </c>
      <c r="AC178" s="524" t="s">
        <v>240</v>
      </c>
      <c r="AD178" s="546" t="s">
        <v>343</v>
      </c>
      <c r="AE178" s="533" t="str">
        <f t="shared" ref="AE178" si="240">IF(AND(AC178="Rara Vez",AD178="Insignificante"),("BAJA"),IF(AND(AC178="Rara Vez",AD178="Menor"),("BAJA"),IF(AND(AC178="Rara Vez",AD178="Moderado"),("MODERADA"),IF(AND(AC178="Rara Vez",AD178="Mayor"),("ALTA"),IF(AND(AC178="Improbable",AD178="Insignificante"),("BAJA"),IF(AND(AC178="Improbable",AD178="Menor"),("BAJA"),IF(AND(AC178="Improbable",AD178="Moderado"),("MODERADA"),IF(AND(AC178="Improbable",AD178="Mayor"),("ALTA"),IF(AND(AC178="Posible",AD178="Insignificante"),("BAJA"),IF(AND(AC178="Posible",AD178="Menor"),("MODERADA"),IF(AND(AC178="Posible",AD178="Moderado"),("ALTA"),IF(AND(AC178="Posible",AD178="Mayor"),("EXTREMA"),IF(AND(AC178="Probable",AD178="Insignificante"),("MODERADA"),IF(AND(AC178="Probable",AD178="Menor"),("ALTA"),IF(AND(AC178="Probable",AD178="Moderado"),("ALTA"),IF(AND(AC178="Probable",AD178="Mayor"),("EXTREMA"),IF(AND(AC178="Casi Seguro",AD178="Insignificante"),("ALTA"),IF(AND(AC178="Casi Seguro",AD178="Menor"),("ALTA"),IF(AND(AC178="Casi Seguro",AD178="Moderado"),("EXTREMA"),IF(AND(AC178="Casi Seguro",AD178="Mayor"),("EXTREMA"),IF(AD178="Catastrófico","EXTREMA","VALORAR")))))))))))))))))))))</f>
        <v>ALTA</v>
      </c>
      <c r="AF178" s="181">
        <v>1</v>
      </c>
      <c r="AG178" s="182" t="s">
        <v>491</v>
      </c>
      <c r="AH178" s="207" t="str">
        <f t="shared" si="188"/>
        <v>Probabilidad</v>
      </c>
      <c r="AI178" s="299" t="s">
        <v>193</v>
      </c>
      <c r="AJ178" s="299" t="s">
        <v>194</v>
      </c>
      <c r="AK178" s="208" t="str">
        <f t="shared" si="189"/>
        <v>40%</v>
      </c>
      <c r="AL178" s="300" t="s">
        <v>195</v>
      </c>
      <c r="AM178" s="300" t="s">
        <v>196</v>
      </c>
      <c r="AN178" s="301" t="s">
        <v>197</v>
      </c>
      <c r="AO178" s="209" t="str">
        <f>IF(ISBLANK(AD178),(IFERROR(IF(AH178="Probabilidad",(W178-(+W178*AK178)),IF(AH178="Impacto",W178,"")),""))," ")</f>
        <v xml:space="preserve"> </v>
      </c>
      <c r="AP178" s="154" t="str">
        <f>IF(ISBLANK(AD178), (IFERROR(IF(AO178="","",IF(AO178&lt;=0.2,"Muy Baja",IF(AO178&lt;=0.4,"Baja",IF(AO178&lt;=0.6,"Media",IF(AO178&lt;=0.8,"Alta","Muy Alta"))))),""))," ")</f>
        <v xml:space="preserve"> </v>
      </c>
      <c r="AQ178" s="210" t="str">
        <f t="shared" si="190"/>
        <v xml:space="preserve"> </v>
      </c>
      <c r="AR178" s="211" t="str">
        <f t="shared" si="191"/>
        <v/>
      </c>
      <c r="AS178" s="210" t="str">
        <f>IFERROR(IF(AH178="Impacto",(AA178-(+AA178*AK178)),IF(AH178="Probabilidad",AA178,"")),"")</f>
        <v/>
      </c>
      <c r="AT178" s="212" t="str">
        <f t="shared" si="192"/>
        <v/>
      </c>
      <c r="AU178" s="527" t="s">
        <v>240</v>
      </c>
      <c r="AV178" s="530" t="str">
        <f>IF(ISBLANK(AD178), " ", AD178)</f>
        <v>Mayor</v>
      </c>
      <c r="AW178" s="533" t="str">
        <f t="shared" ref="AW178" si="241">IF(AND(AU178="Rara Vez",AV178="Insignificante"),("BAJA"),IF(AND(AU178="Rara Vez",AV178="Menor"),("BAJA"),IF(AND(AU178="Rara Vez",AV178="Moderado"),("MODERADA"),IF(AND(AU178="Rara Vez",AV178="Mayor"),("ALTA"),IF(AND(AU178="Improbable",AV178="Insignificante"),("BAJA"),IF(AND(AU178="Improbable",AV178="Menor"),("BAJA"),IF(AND(AU178="Improbable",AV178="Moderado"),("MODERADA"),IF(AND(AU178="Improbable",AV178="Mayor"),("ALTA"),IF(AND(AU178="Posible",AV178="Insignificante"),("BAJA"),IF(AND(AU178="Posible",AV178="Menor"),("MODERADA"),IF(AND(AU178="Posible",AV178="Moderado"),("ALTA"),IF(AND(AU178="Posible",AV178="Mayor"),("EXTREMA"),IF(AND(AU178="Probable",AV178="Insignificante"),("MODERADA"),IF(AND(AU178="Probable",AV178="Menor"),("ALTA"),IF(AND(AU178="Probable",AV178="Moderado"),("ALTA"),IF(AND(AU178="Probable",AV178="Mayor"),("EXTREMA"),IF(AND(AU178="Casi Seguro",AV178="Insignificante"),("ALTA"),IF(AND(AU178="Casi Seguro",AV178="Menor"),("ALTA"),IF(AND(AU178="Casi Seguro",AV178="Moderado"),("EXTREMA"),IF(AND(AU178="Casi Seguro",AV178="Mayor"),("EXTREMA"),IF(AV178="Catastrófico","EXTREMA","VALORAR")))))))))))))))))))))</f>
        <v>ALTA</v>
      </c>
      <c r="AX178" s="536" t="s">
        <v>198</v>
      </c>
      <c r="AY178" s="431" t="s">
        <v>492</v>
      </c>
      <c r="AZ178" s="185" t="s">
        <v>493</v>
      </c>
      <c r="BA178" s="183" t="s">
        <v>423</v>
      </c>
      <c r="BB178" s="183" t="s">
        <v>265</v>
      </c>
      <c r="BC178" s="184">
        <v>44562</v>
      </c>
      <c r="BD178" s="184">
        <v>44926</v>
      </c>
      <c r="BE178" s="184" t="s">
        <v>494</v>
      </c>
      <c r="BF178" s="184" t="s">
        <v>495</v>
      </c>
      <c r="BG178" s="513" t="s">
        <v>431</v>
      </c>
      <c r="BH178" s="190" t="s">
        <v>432</v>
      </c>
      <c r="BI178" s="186" t="s">
        <v>1961</v>
      </c>
      <c r="BJ178" s="186" t="s">
        <v>207</v>
      </c>
      <c r="BK178" s="352" t="s">
        <v>207</v>
      </c>
      <c r="BL178" s="428" t="s">
        <v>1952</v>
      </c>
      <c r="BM178" s="430" t="s">
        <v>1951</v>
      </c>
      <c r="BN178" s="183" t="s">
        <v>207</v>
      </c>
      <c r="BO178" s="183" t="s">
        <v>208</v>
      </c>
      <c r="BP178" s="356" t="s">
        <v>322</v>
      </c>
      <c r="BQ178" s="404" t="s">
        <v>322</v>
      </c>
      <c r="BR178" s="423" t="s">
        <v>1978</v>
      </c>
      <c r="BS178" s="421" t="s">
        <v>1979</v>
      </c>
      <c r="BT178" s="421" t="s">
        <v>207</v>
      </c>
      <c r="BU178" s="419" t="s">
        <v>1951</v>
      </c>
      <c r="BV178" s="188"/>
      <c r="BW178" s="188"/>
      <c r="BX178" s="188"/>
      <c r="BY178" s="188"/>
      <c r="BZ178" s="188"/>
      <c r="CA178" s="188"/>
      <c r="CB178" s="188"/>
      <c r="CC178" s="188"/>
      <c r="CD178" s="188"/>
      <c r="CE178" s="188"/>
      <c r="CF178" s="188"/>
      <c r="CG178" s="188"/>
      <c r="CH178" s="188"/>
      <c r="CI178" s="188"/>
      <c r="CJ178" s="188"/>
      <c r="CK178" s="188"/>
    </row>
    <row r="179" spans="1:89" ht="28.5" hidden="1" customHeight="1">
      <c r="A179" s="703"/>
      <c r="B179" s="585"/>
      <c r="C179" s="588"/>
      <c r="D179" s="588"/>
      <c r="E179" s="494"/>
      <c r="F179" s="494"/>
      <c r="G179" s="577"/>
      <c r="H179" s="343">
        <v>28</v>
      </c>
      <c r="I179" s="569"/>
      <c r="J179" s="494"/>
      <c r="K179" s="494"/>
      <c r="L179" s="494"/>
      <c r="M179" s="494">
        <f t="shared" si="233"/>
        <v>0</v>
      </c>
      <c r="N179" s="494"/>
      <c r="O179" s="494"/>
      <c r="P179" s="562"/>
      <c r="Q179" s="553"/>
      <c r="R179" s="556"/>
      <c r="S179" s="556"/>
      <c r="T179" s="556"/>
      <c r="U179" s="556"/>
      <c r="V179" s="582"/>
      <c r="W179" s="566"/>
      <c r="X179" s="572"/>
      <c r="Y179" s="550"/>
      <c r="Z179" s="575"/>
      <c r="AA179" s="566"/>
      <c r="AB179" s="559"/>
      <c r="AC179" s="525"/>
      <c r="AD179" s="547"/>
      <c r="AE179" s="534"/>
      <c r="AF179" s="181">
        <v>2</v>
      </c>
      <c r="AG179" s="182"/>
      <c r="AH179" s="207" t="str">
        <f t="shared" si="188"/>
        <v/>
      </c>
      <c r="AI179" s="299"/>
      <c r="AJ179" s="299"/>
      <c r="AK179" s="208" t="str">
        <f t="shared" si="189"/>
        <v/>
      </c>
      <c r="AL179" s="300"/>
      <c r="AM179" s="300"/>
      <c r="AN179" s="301"/>
      <c r="AO179" s="209" t="str">
        <f>IF(ISBLANK(AD178),(IFERROR(IF(AND(AH178="Probabilidad",AH179="Probabilidad"),(AQ178-(+AQ178*AK179)),IF(AH179="Probabilidad",(W178-(+W178*AK179)),IF(AH179="Impacto",AQ178,""))),""))," ")</f>
        <v xml:space="preserve"> </v>
      </c>
      <c r="AP179" s="154" t="str">
        <f>IF(ISBLANK(AD178),(IFERROR(IF(AO179="","",IF(AO179&lt;=0.2,"Muy Baja",IF(AO179&lt;=0.4,"Baja",IF(AO179&lt;=0.6,"Media",IF(AO179&lt;=0.8,"Alta","Muy Alta"))))),""))," ")</f>
        <v xml:space="preserve"> </v>
      </c>
      <c r="AQ179" s="210" t="str">
        <f t="shared" si="190"/>
        <v xml:space="preserve"> </v>
      </c>
      <c r="AR179" s="211" t="str">
        <f t="shared" si="191"/>
        <v/>
      </c>
      <c r="AS179" s="210" t="str">
        <f>IFERROR(IF(AND(AH178="Impacto",AH179="Impacto"),(AS178-(+AS178*AK179)),IF(AH179="Impacto",(AA178-(+AA178*AK179)),IF(AH179="Probabilidad",AS178,""))),"")</f>
        <v/>
      </c>
      <c r="AT179" s="212" t="str">
        <f t="shared" si="192"/>
        <v/>
      </c>
      <c r="AU179" s="528"/>
      <c r="AV179" s="531"/>
      <c r="AW179" s="534"/>
      <c r="AX179" s="537"/>
      <c r="AY179" s="302"/>
      <c r="AZ179" s="185"/>
      <c r="BA179" s="183"/>
      <c r="BB179" s="183"/>
      <c r="BC179" s="184"/>
      <c r="BD179" s="184"/>
      <c r="BE179" s="184"/>
      <c r="BF179" s="185"/>
      <c r="BG179" s="494"/>
      <c r="BH179" s="190"/>
      <c r="BI179" s="186"/>
      <c r="BJ179" s="186"/>
      <c r="BK179" s="352"/>
      <c r="BL179" s="183"/>
      <c r="BM179" s="183"/>
      <c r="BN179" s="183"/>
      <c r="BO179" s="187"/>
      <c r="BP179" s="187"/>
      <c r="BQ179" s="349"/>
      <c r="BR179" s="416"/>
      <c r="BS179" s="417" t="str">
        <f>IF(AND('MAPA DE RIESGOS'!$AP179="Muy Alta",'MAPA DE RIESGOS'!$AR179="Leve"),CONCATENATE("R",'MAPA DE RIESGOS'!$H179,"C",'MAPA DE RIESGOS'!$AF179),"")</f>
        <v/>
      </c>
      <c r="BT179" s="417"/>
      <c r="BU179" s="418"/>
      <c r="BV179" s="188"/>
      <c r="BW179" s="188"/>
      <c r="BX179" s="188"/>
      <c r="BY179" s="188"/>
      <c r="BZ179" s="188"/>
      <c r="CA179" s="188"/>
      <c r="CB179" s="188"/>
      <c r="CC179" s="188"/>
      <c r="CD179" s="188"/>
      <c r="CE179" s="188"/>
      <c r="CF179" s="188"/>
      <c r="CG179" s="188"/>
      <c r="CH179" s="188"/>
      <c r="CI179" s="188"/>
      <c r="CJ179" s="188"/>
      <c r="CK179" s="188"/>
    </row>
    <row r="180" spans="1:89" ht="28.5" hidden="1" customHeight="1">
      <c r="A180" s="703"/>
      <c r="B180" s="585"/>
      <c r="C180" s="588"/>
      <c r="D180" s="588"/>
      <c r="E180" s="494"/>
      <c r="F180" s="494"/>
      <c r="G180" s="577"/>
      <c r="H180" s="343">
        <v>28</v>
      </c>
      <c r="I180" s="569"/>
      <c r="J180" s="494"/>
      <c r="K180" s="494"/>
      <c r="L180" s="494"/>
      <c r="M180" s="494">
        <f t="shared" si="233"/>
        <v>0</v>
      </c>
      <c r="N180" s="494"/>
      <c r="O180" s="494"/>
      <c r="P180" s="562"/>
      <c r="Q180" s="553"/>
      <c r="R180" s="556"/>
      <c r="S180" s="556"/>
      <c r="T180" s="556"/>
      <c r="U180" s="556"/>
      <c r="V180" s="582"/>
      <c r="W180" s="566"/>
      <c r="X180" s="572"/>
      <c r="Y180" s="550"/>
      <c r="Z180" s="575"/>
      <c r="AA180" s="566"/>
      <c r="AB180" s="559"/>
      <c r="AC180" s="525"/>
      <c r="AD180" s="547"/>
      <c r="AE180" s="534"/>
      <c r="AF180" s="181">
        <v>3</v>
      </c>
      <c r="AG180" s="182"/>
      <c r="AH180" s="207" t="str">
        <f t="shared" si="188"/>
        <v/>
      </c>
      <c r="AI180" s="299"/>
      <c r="AJ180" s="299"/>
      <c r="AK180" s="208" t="str">
        <f t="shared" si="189"/>
        <v/>
      </c>
      <c r="AL180" s="300"/>
      <c r="AM180" s="300"/>
      <c r="AN180" s="301"/>
      <c r="AO180" s="209" t="str">
        <f>IF(ISBLANK(AD178),(IFERROR(IF(AND(AH179="Probabilidad",AH180="Probabilidad"),(AQ179-(+AQ179*AK180)),IF(AND(AH179="Impacto",AH180="Probabilidad"),(AQ178-(+AQ178*AK180)),IF(AH180="Impacto",AQ179,""))),""))," ")</f>
        <v xml:space="preserve"> </v>
      </c>
      <c r="AP180" s="154" t="str">
        <f>IF(ISBLANK(AD178),(IFERROR(IF(AO180="","",IF(AO180&lt;=0.2,"Muy Baja",IF(AO180&lt;=0.4,"Baja",IF(AO180&lt;=0.6,"Media",IF(AO180&lt;=0.8,"Alta","Muy Alta"))))),""))," ")</f>
        <v xml:space="preserve"> </v>
      </c>
      <c r="AQ180" s="210" t="str">
        <f t="shared" si="190"/>
        <v xml:space="preserve"> </v>
      </c>
      <c r="AR180" s="211" t="str">
        <f t="shared" si="191"/>
        <v/>
      </c>
      <c r="AS180" s="210" t="str">
        <f>IFERROR(IF(AND(AH179="Impacto",AH180="Impacto"),(AS179-(+AS179*AK180)),IF(AND(AH179="Probabilidad",AH180="Impacto"),(AS178-(+AS178*AK180)),IF(AH180="Probabilidad",AS179,""))),"")</f>
        <v/>
      </c>
      <c r="AT180" s="212" t="str">
        <f t="shared" si="192"/>
        <v/>
      </c>
      <c r="AU180" s="528"/>
      <c r="AV180" s="531"/>
      <c r="AW180" s="534"/>
      <c r="AX180" s="537"/>
      <c r="AY180" s="302"/>
      <c r="AZ180" s="185"/>
      <c r="BA180" s="183"/>
      <c r="BB180" s="183"/>
      <c r="BC180" s="184"/>
      <c r="BD180" s="184"/>
      <c r="BE180" s="184"/>
      <c r="BF180" s="185"/>
      <c r="BG180" s="494"/>
      <c r="BH180" s="190"/>
      <c r="BI180" s="186"/>
      <c r="BJ180" s="186"/>
      <c r="BK180" s="352"/>
      <c r="BL180" s="183"/>
      <c r="BM180" s="183"/>
      <c r="BN180" s="183"/>
      <c r="BO180" s="187"/>
      <c r="BP180" s="187"/>
      <c r="BQ180" s="349"/>
      <c r="BR180" s="416"/>
      <c r="BS180" s="417" t="str">
        <f>IF(AND('MAPA DE RIESGOS'!$AP180="Muy Alta",'MAPA DE RIESGOS'!$AR180="Leve"),CONCATENATE("R",'MAPA DE RIESGOS'!$H180,"C",'MAPA DE RIESGOS'!$AF180),"")</f>
        <v/>
      </c>
      <c r="BT180" s="417"/>
      <c r="BU180" s="418"/>
      <c r="BV180" s="188"/>
      <c r="BW180" s="188"/>
      <c r="BX180" s="188"/>
      <c r="BY180" s="188"/>
      <c r="BZ180" s="188"/>
      <c r="CA180" s="188"/>
      <c r="CB180" s="188"/>
      <c r="CC180" s="188"/>
      <c r="CD180" s="188"/>
      <c r="CE180" s="188"/>
      <c r="CF180" s="188"/>
      <c r="CG180" s="188"/>
      <c r="CH180" s="188"/>
      <c r="CI180" s="188"/>
      <c r="CJ180" s="188"/>
      <c r="CK180" s="188"/>
    </row>
    <row r="181" spans="1:89" ht="28.5" hidden="1" customHeight="1">
      <c r="A181" s="703"/>
      <c r="B181" s="585"/>
      <c r="C181" s="588"/>
      <c r="D181" s="588"/>
      <c r="E181" s="494"/>
      <c r="F181" s="494"/>
      <c r="G181" s="577"/>
      <c r="H181" s="343">
        <v>28</v>
      </c>
      <c r="I181" s="569"/>
      <c r="J181" s="494"/>
      <c r="K181" s="494"/>
      <c r="L181" s="494"/>
      <c r="M181" s="494">
        <f t="shared" si="233"/>
        <v>0</v>
      </c>
      <c r="N181" s="494"/>
      <c r="O181" s="494"/>
      <c r="P181" s="562"/>
      <c r="Q181" s="553"/>
      <c r="R181" s="556"/>
      <c r="S181" s="556"/>
      <c r="T181" s="556"/>
      <c r="U181" s="556"/>
      <c r="V181" s="582"/>
      <c r="W181" s="566"/>
      <c r="X181" s="572"/>
      <c r="Y181" s="550"/>
      <c r="Z181" s="575"/>
      <c r="AA181" s="566"/>
      <c r="AB181" s="559"/>
      <c r="AC181" s="525"/>
      <c r="AD181" s="547"/>
      <c r="AE181" s="534"/>
      <c r="AF181" s="181">
        <v>4</v>
      </c>
      <c r="AG181" s="182"/>
      <c r="AH181" s="207" t="str">
        <f t="shared" si="188"/>
        <v/>
      </c>
      <c r="AI181" s="299"/>
      <c r="AJ181" s="299"/>
      <c r="AK181" s="208" t="str">
        <f t="shared" si="189"/>
        <v/>
      </c>
      <c r="AL181" s="300"/>
      <c r="AM181" s="300"/>
      <c r="AN181" s="301"/>
      <c r="AO181" s="209" t="str">
        <f>IF(ISBLANK(AD178),(IFERROR(IF(AND(AH180="Probabilidad",AH181="Probabilidad"),(AQ180-(+AQ180*AK181)),IF(AND(AH180="Impacto",AH181="Probabilidad"),(AQ179-(+AQ179*AK181)),IF(AH181="Impacto",AQ180,""))),""))," ")</f>
        <v xml:space="preserve"> </v>
      </c>
      <c r="AP181" s="154" t="str">
        <f>IF(ISBLANK(AD178),(IFERROR(IF(AO181="","",IF(AO181&lt;=0.2,"Muy Baja",IF(AO181&lt;=0.4,"Baja",IF(AO181&lt;=0.6,"Media",IF(AO181&lt;=0.8,"Alta","Muy Alta"))))),""))," ")</f>
        <v xml:space="preserve"> </v>
      </c>
      <c r="AQ181" s="210" t="str">
        <f t="shared" si="190"/>
        <v xml:space="preserve"> </v>
      </c>
      <c r="AR181" s="211" t="str">
        <f t="shared" si="191"/>
        <v/>
      </c>
      <c r="AS181" s="210" t="str">
        <f>IFERROR(IF(AND(AH180="Impacto",AH181="Impacto"),(AS180-(+AS180*AK181)),IF(AND(AH180="Probabilidad",AH181="Impacto"),(AS179-(+AS179*AK181)),IF(AH181="Probabilidad",AS180,""))),"")</f>
        <v/>
      </c>
      <c r="AT181" s="212" t="str">
        <f t="shared" si="192"/>
        <v/>
      </c>
      <c r="AU181" s="528"/>
      <c r="AV181" s="531"/>
      <c r="AW181" s="534"/>
      <c r="AX181" s="537"/>
      <c r="AY181" s="302"/>
      <c r="AZ181" s="185"/>
      <c r="BA181" s="183"/>
      <c r="BB181" s="183"/>
      <c r="BC181" s="184"/>
      <c r="BD181" s="184"/>
      <c r="BE181" s="184"/>
      <c r="BF181" s="185"/>
      <c r="BG181" s="494"/>
      <c r="BH181" s="190"/>
      <c r="BI181" s="186"/>
      <c r="BJ181" s="186"/>
      <c r="BK181" s="352"/>
      <c r="BL181" s="183"/>
      <c r="BM181" s="183"/>
      <c r="BN181" s="183"/>
      <c r="BO181" s="187"/>
      <c r="BP181" s="187"/>
      <c r="BQ181" s="349"/>
      <c r="BR181" s="416"/>
      <c r="BS181" s="417" t="str">
        <f>IF(AND('MAPA DE RIESGOS'!$AP181="Muy Alta",'MAPA DE RIESGOS'!$AR181="Leve"),CONCATENATE("R",'MAPA DE RIESGOS'!$H181,"C",'MAPA DE RIESGOS'!$AF181),"")</f>
        <v/>
      </c>
      <c r="BT181" s="417"/>
      <c r="BU181" s="418"/>
      <c r="BV181" s="188"/>
      <c r="BW181" s="188"/>
      <c r="BX181" s="188"/>
      <c r="BY181" s="188"/>
      <c r="BZ181" s="188"/>
      <c r="CA181" s="188"/>
      <c r="CB181" s="188"/>
      <c r="CC181" s="188"/>
      <c r="CD181" s="188"/>
      <c r="CE181" s="188"/>
      <c r="CF181" s="188"/>
      <c r="CG181" s="188"/>
      <c r="CH181" s="188"/>
      <c r="CI181" s="188"/>
      <c r="CJ181" s="188"/>
      <c r="CK181" s="188"/>
    </row>
    <row r="182" spans="1:89" ht="28.5" hidden="1" customHeight="1">
      <c r="A182" s="703"/>
      <c r="B182" s="585"/>
      <c r="C182" s="588"/>
      <c r="D182" s="588"/>
      <c r="E182" s="494"/>
      <c r="F182" s="494"/>
      <c r="G182" s="577"/>
      <c r="H182" s="343">
        <v>28</v>
      </c>
      <c r="I182" s="569"/>
      <c r="J182" s="494"/>
      <c r="K182" s="494"/>
      <c r="L182" s="494"/>
      <c r="M182" s="494">
        <f t="shared" si="233"/>
        <v>0</v>
      </c>
      <c r="N182" s="494"/>
      <c r="O182" s="494"/>
      <c r="P182" s="562"/>
      <c r="Q182" s="553"/>
      <c r="R182" s="556"/>
      <c r="S182" s="556"/>
      <c r="T182" s="556"/>
      <c r="U182" s="556"/>
      <c r="V182" s="582"/>
      <c r="W182" s="566"/>
      <c r="X182" s="572"/>
      <c r="Y182" s="550"/>
      <c r="Z182" s="575"/>
      <c r="AA182" s="566"/>
      <c r="AB182" s="559"/>
      <c r="AC182" s="525"/>
      <c r="AD182" s="547"/>
      <c r="AE182" s="534"/>
      <c r="AF182" s="181">
        <v>5</v>
      </c>
      <c r="AG182" s="182"/>
      <c r="AH182" s="207" t="str">
        <f t="shared" si="188"/>
        <v/>
      </c>
      <c r="AI182" s="299"/>
      <c r="AJ182" s="299"/>
      <c r="AK182" s="208" t="str">
        <f t="shared" si="189"/>
        <v/>
      </c>
      <c r="AL182" s="300"/>
      <c r="AM182" s="300"/>
      <c r="AN182" s="301"/>
      <c r="AO182" s="209" t="str">
        <f>IF(ISBLANK(AD178),(IFERROR(IF(AND(AH181="Probabilidad",AH182="Probabilidad"),(AQ181-(+AQ181*AK182)),IF(AND(AH181="Impacto",AH182="Probabilidad"),(AQ180-(+AQ180*AK182)),IF(AH182="Impacto",AQ181,""))),""))," ")</f>
        <v xml:space="preserve"> </v>
      </c>
      <c r="AP182" s="154" t="str">
        <f>IF(ISBLANK(AD178),(IFERROR(IF(AO182="","",IF(AO182&lt;=0.2,"Muy Baja",IF(AO182&lt;=0.4,"Baja",IF(AO182&lt;=0.6,"Media",IF(AO182&lt;=0.8,"Alta","Muy Alta"))))),""))," ")</f>
        <v xml:space="preserve"> </v>
      </c>
      <c r="AQ182" s="210" t="str">
        <f t="shared" si="190"/>
        <v xml:space="preserve"> </v>
      </c>
      <c r="AR182" s="211" t="str">
        <f t="shared" si="191"/>
        <v/>
      </c>
      <c r="AS182" s="210" t="str">
        <f>IFERROR(IF(AND(AH181="Impacto",AH182="Impacto"),(AS181-(+AS181*AK182)),IF(AND(AH181="Probabilidad",AH182="Impacto"),(AS180-(+AS180*AK182)),IF(AH182="Probabilidad",AS181,""))),"")</f>
        <v/>
      </c>
      <c r="AT182" s="212" t="str">
        <f t="shared" si="192"/>
        <v/>
      </c>
      <c r="AU182" s="528"/>
      <c r="AV182" s="531"/>
      <c r="AW182" s="534"/>
      <c r="AX182" s="537"/>
      <c r="AY182" s="302"/>
      <c r="AZ182" s="185"/>
      <c r="BA182" s="183"/>
      <c r="BB182" s="183"/>
      <c r="BC182" s="184"/>
      <c r="BD182" s="184"/>
      <c r="BE182" s="184"/>
      <c r="BF182" s="185"/>
      <c r="BG182" s="494"/>
      <c r="BH182" s="190"/>
      <c r="BI182" s="186"/>
      <c r="BJ182" s="186"/>
      <c r="BK182" s="352"/>
      <c r="BL182" s="183"/>
      <c r="BM182" s="183"/>
      <c r="BN182" s="183"/>
      <c r="BO182" s="187"/>
      <c r="BP182" s="187"/>
      <c r="BQ182" s="349"/>
      <c r="BR182" s="416"/>
      <c r="BS182" s="417" t="str">
        <f>IF(AND('MAPA DE RIESGOS'!$AP182="Muy Alta",'MAPA DE RIESGOS'!$AR182="Leve"),CONCATENATE("R",'MAPA DE RIESGOS'!$H182,"C",'MAPA DE RIESGOS'!$AF182),"")</f>
        <v/>
      </c>
      <c r="BT182" s="417"/>
      <c r="BU182" s="418"/>
      <c r="BV182" s="188"/>
      <c r="BW182" s="188"/>
      <c r="BX182" s="188"/>
      <c r="BY182" s="188"/>
      <c r="BZ182" s="188"/>
      <c r="CA182" s="188"/>
      <c r="CB182" s="188"/>
      <c r="CC182" s="188"/>
      <c r="CD182" s="188"/>
      <c r="CE182" s="188"/>
      <c r="CF182" s="188"/>
      <c r="CG182" s="188"/>
      <c r="CH182" s="188"/>
      <c r="CI182" s="188"/>
      <c r="CJ182" s="188"/>
      <c r="CK182" s="188"/>
    </row>
    <row r="183" spans="1:89" ht="28.5" hidden="1" customHeight="1">
      <c r="A183" s="703"/>
      <c r="B183" s="585"/>
      <c r="C183" s="588"/>
      <c r="D183" s="588"/>
      <c r="E183" s="494"/>
      <c r="F183" s="494"/>
      <c r="G183" s="577"/>
      <c r="H183" s="343">
        <v>28</v>
      </c>
      <c r="I183" s="570"/>
      <c r="J183" s="495"/>
      <c r="K183" s="495"/>
      <c r="L183" s="495"/>
      <c r="M183" s="495">
        <f t="shared" si="233"/>
        <v>0</v>
      </c>
      <c r="N183" s="495"/>
      <c r="O183" s="495"/>
      <c r="P183" s="563"/>
      <c r="Q183" s="554"/>
      <c r="R183" s="557"/>
      <c r="S183" s="557"/>
      <c r="T183" s="557"/>
      <c r="U183" s="557"/>
      <c r="V183" s="583"/>
      <c r="W183" s="567"/>
      <c r="X183" s="573"/>
      <c r="Y183" s="551"/>
      <c r="Z183" s="576"/>
      <c r="AA183" s="567"/>
      <c r="AB183" s="560"/>
      <c r="AC183" s="526"/>
      <c r="AD183" s="548"/>
      <c r="AE183" s="535"/>
      <c r="AF183" s="181">
        <v>6</v>
      </c>
      <c r="AG183" s="182"/>
      <c r="AH183" s="207" t="str">
        <f t="shared" si="188"/>
        <v/>
      </c>
      <c r="AI183" s="299"/>
      <c r="AJ183" s="299"/>
      <c r="AK183" s="208" t="str">
        <f t="shared" si="189"/>
        <v/>
      </c>
      <c r="AL183" s="300"/>
      <c r="AM183" s="300"/>
      <c r="AN183" s="301"/>
      <c r="AO183" s="209" t="str">
        <f>IF(ISBLANK(AD178),(IFERROR(IF(AND(AH181="Probabilidad",AH183="Probabilidad"),(AQ181-(+AQ181*AK183)),IF(AND(AH181="Impacto",AH183="Probabilidad"),(AQ180-(+AQ180*AK183)),IF(AH183="Impacto",AQ181,""))),""))," ")</f>
        <v xml:space="preserve"> </v>
      </c>
      <c r="AP183" s="154" t="str">
        <f>IF(ISBLANK(AD178),(IFERROR(IF(AO183="","",IF(AO183&lt;=0.2,"Muy Baja",IF(AO183&lt;=0.4,"Baja",IF(AO183&lt;=0.6,"Media",IF(AO183&lt;=0.8,"Alta","Muy Alta"))))),"")), " ")</f>
        <v xml:space="preserve"> </v>
      </c>
      <c r="AQ183" s="210" t="str">
        <f t="shared" si="190"/>
        <v xml:space="preserve"> </v>
      </c>
      <c r="AR183" s="211" t="str">
        <f t="shared" si="191"/>
        <v/>
      </c>
      <c r="AS183" s="210" t="str">
        <f>IFERROR(IF(AND(AH182="Impacto",AH183="Impacto"),(AS181-(+AS182*AK183)),IF(AND(AH181="Probabilidad",AH183="Impacto"),(AS180-(+AS180*AK183)),IF(AH183="Probabilidad",AS181,""))),"")</f>
        <v/>
      </c>
      <c r="AT183" s="212" t="str">
        <f t="shared" si="192"/>
        <v/>
      </c>
      <c r="AU183" s="529"/>
      <c r="AV183" s="532"/>
      <c r="AW183" s="535"/>
      <c r="AX183" s="538"/>
      <c r="AY183" s="302"/>
      <c r="AZ183" s="185"/>
      <c r="BA183" s="183"/>
      <c r="BB183" s="183"/>
      <c r="BC183" s="184"/>
      <c r="BD183" s="184"/>
      <c r="BE183" s="184"/>
      <c r="BF183" s="185"/>
      <c r="BG183" s="495"/>
      <c r="BH183" s="190"/>
      <c r="BI183" s="186"/>
      <c r="BJ183" s="186"/>
      <c r="BK183" s="352"/>
      <c r="BL183" s="183"/>
      <c r="BM183" s="183"/>
      <c r="BN183" s="183"/>
      <c r="BO183" s="187"/>
      <c r="BP183" s="187"/>
      <c r="BQ183" s="349"/>
      <c r="BR183" s="416"/>
      <c r="BS183" s="417" t="str">
        <f>IF(AND('MAPA DE RIESGOS'!$AP183="Muy Alta",'MAPA DE RIESGOS'!$AR183="Leve"),CONCATENATE("R",'MAPA DE RIESGOS'!$H183,"C",'MAPA DE RIESGOS'!$AF183),"")</f>
        <v/>
      </c>
      <c r="BT183" s="417"/>
      <c r="BU183" s="418"/>
      <c r="BV183" s="188"/>
      <c r="BW183" s="188"/>
      <c r="BX183" s="188"/>
      <c r="BY183" s="188"/>
      <c r="BZ183" s="188"/>
      <c r="CA183" s="188"/>
      <c r="CB183" s="188"/>
      <c r="CC183" s="188"/>
      <c r="CD183" s="188"/>
      <c r="CE183" s="188"/>
      <c r="CF183" s="188"/>
      <c r="CG183" s="188"/>
      <c r="CH183" s="188"/>
      <c r="CI183" s="188"/>
      <c r="CJ183" s="188"/>
      <c r="CK183" s="188"/>
    </row>
    <row r="184" spans="1:89" ht="98.1" hidden="1" customHeight="1">
      <c r="A184" s="703"/>
      <c r="B184" s="585"/>
      <c r="C184" s="588"/>
      <c r="D184" s="588" t="str">
        <f>IFERROR((VLOOKUP($B184,'Listados Datos'!$D$3:$F$18,3,FALSE))," ")</f>
        <v xml:space="preserve"> </v>
      </c>
      <c r="E184" s="494"/>
      <c r="F184" s="494" t="s">
        <v>423</v>
      </c>
      <c r="G184" s="577">
        <v>29</v>
      </c>
      <c r="H184" s="343">
        <v>29</v>
      </c>
      <c r="I184" s="568" t="s">
        <v>496</v>
      </c>
      <c r="J184" s="513" t="s">
        <v>210</v>
      </c>
      <c r="K184" s="513" t="s">
        <v>496</v>
      </c>
      <c r="L184" s="513" t="s">
        <v>497</v>
      </c>
      <c r="M184" s="513" t="str">
        <f t="shared" ref="M184:M189" si="242">+CONCATENATE("Posibilidad de perdida de ", Q184, " debido a amenazas como ", S184, "y vulderabilidades,", T184, " afectando a los activos de información de ", R184)</f>
        <v>Posibilidad de perdida de Confidencialidad e Integridad debido a amenazas como Modificación
no autorizaday vulderabilidades, afectando a los activos de información de Información del SIDEP y expedientes físicos.</v>
      </c>
      <c r="N184" s="513" t="s">
        <v>250</v>
      </c>
      <c r="O184" s="513" t="s">
        <v>251</v>
      </c>
      <c r="P184" s="561">
        <v>228</v>
      </c>
      <c r="Q184" s="552" t="s">
        <v>415</v>
      </c>
      <c r="R184" s="555" t="s">
        <v>498</v>
      </c>
      <c r="S184" s="555" t="s">
        <v>499</v>
      </c>
      <c r="T184" s="555"/>
      <c r="U184" s="555"/>
      <c r="V184" s="581" t="str">
        <f t="shared" ref="V184" si="243">IF(ISBLANK(AC184),(IF(P184&lt;=0,"",IF(P184&lt;=2,"Muy Baja",IF(P184&lt;=24,"Baja",IF(P184&lt;=500,"Media",IF(P184&lt;=5000,"Alta","Muy Alta"))))))," ")</f>
        <v>Media</v>
      </c>
      <c r="W184" s="565">
        <f t="shared" ref="W184" si="244">IF(ISBLANK(AC184),(IF(V184="","",IF(V184="Muy Baja",20%,IF(V184="Baja",40%,IF(V184="Media",60%,IF(V184="Alta",80%,IF(V184="Muy Alta",100%,0)))))))," ")</f>
        <v>0.6</v>
      </c>
      <c r="X184" s="571" t="s">
        <v>191</v>
      </c>
      <c r="Y184" s="549" t="str">
        <f>IF(X184&gt;0,IF(NOT(ISERROR(MATCH(X184,'Listados Datos'!$N$3:$N$4,0))),'Listados Datos'!$N$6&amp;"Por favor no seleccionar este criterios de impacto (Afectación Económica o presupuestal y/o Pérdida Reputacional)",'Listados Datos'!$N$7),"")</f>
        <v>✔</v>
      </c>
      <c r="Z184" s="574" t="str">
        <f>IF(OR(X184='Listados Datos'!$R$3,X184='Listados Datos'!$S$3),"Leve",IF(OR(X184='Listados Datos'!$R$4,X184='Listados Datos'!$S$4),"Menor",IF(OR(X184='Listados Datos'!$R$5,X184='Listados Datos'!$S$5),"Moderado",IF(OR(X184='Listados Datos'!$R$6,X184='Listados Datos'!$S$6),"Mayor",IF(OR(X184='Listados Datos'!$R$7,X184='Listados Datos'!$S$7),"Catastrófico","")))))</f>
        <v/>
      </c>
      <c r="AA184" s="565" t="str">
        <f>IF(Z184="","",IF(Z184="Leve",20%,IF(Z184="Menor",40%,IF(Z184="Moderado",60%,IF(Z184="Mayor",80%,IF(Z184="Catastrófico",100%,0))))))</f>
        <v/>
      </c>
      <c r="AB184" s="558" t="str">
        <f>IF(OR(AND(V184="Muy Baja",Z184="Leve"),AND(V184="Muy Baja",Z184="Menor"),AND(V184="Baja",Z184="Leve")),"Bajo",IF(OR(AND(V184="Muy baja",Z184="Moderado"),AND(V184="Baja",Z184="Menor"),AND(V184="Baja",Z184="Moderado"),AND(V184="Media",Z184="Leve"),AND(V184="Media",Z184="Menor"),AND(V184="Media",Z184="Moderado"),AND(V184="Alta",Z184="Leve"),AND(V184="Alta",Z184="Menor")),"Moderado",IF(OR(AND(V184="Muy Baja",Z184="Mayor"),AND(V184="Baja",Z184="Mayor"),AND(V184="Media",Z184="Mayor"),AND(V184="Alta",Z184="Moderado"),AND(V184="Alta",Z184="Mayor"),AND(V184="Muy Alta",Z184="Leve"),AND(V184="Muy Alta",Z184="Menor"),AND(V184="Muy Alta",Z184="Moderado"),AND(V184="Muy Alta",Z184="Mayor")),"Alto",IF(OR(AND(V184="Muy Baja",Z184="Catastrófico"),AND(V184="Baja",Z184="Catastrófico"),AND(V184="Media",Z184="Catastrófico"),AND(V184="Alta",Z184="Catastrófico"),AND(V184="Muy Alta",Z184="Catastrófico")),"Extremo",""))))</f>
        <v/>
      </c>
      <c r="AC184" s="524"/>
      <c r="AD184" s="546"/>
      <c r="AE184" s="533" t="str">
        <f t="shared" ref="AE184" si="245">IF(AND(AC184="Rara Vez",AD184="Insignificante"),("BAJA"),IF(AND(AC184="Rara Vez",AD184="Menor"),("BAJA"),IF(AND(AC184="Rara Vez",AD184="Moderado"),("MODERADA"),IF(AND(AC184="Rara Vez",AD184="Mayor"),("ALTA"),IF(AND(AC184="Improbable",AD184="Insignificante"),("BAJA"),IF(AND(AC184="Improbable",AD184="Menor"),("BAJA"),IF(AND(AC184="Improbable",AD184="Moderado"),("MODERADA"),IF(AND(AC184="Improbable",AD184="Mayor"),("ALTA"),IF(AND(AC184="Posible",AD184="Insignificante"),("BAJA"),IF(AND(AC184="Posible",AD184="Menor"),("MODERADA"),IF(AND(AC184="Posible",AD184="Moderado"),("ALTA"),IF(AND(AC184="Posible",AD184="Mayor"),("EXTREMA"),IF(AND(AC184="Probable",AD184="Insignificante"),("MODERADA"),IF(AND(AC184="Probable",AD184="Menor"),("ALTA"),IF(AND(AC184="Probable",AD184="Moderado"),("ALTA"),IF(AND(AC184="Probable",AD184="Mayor"),("EXTREMA"),IF(AND(AC184="Casi Seguro",AD184="Insignificante"),("ALTA"),IF(AND(AC184="Casi Seguro",AD184="Menor"),("ALTA"),IF(AND(AC184="Casi Seguro",AD184="Moderado"),("EXTREMA"),IF(AND(AC184="Casi Seguro",AD184="Mayor"),("EXTREMA"),IF(AD184="Catastrófico","EXTREMA","VALORAR")))))))))))))))))))))</f>
        <v>VALORAR</v>
      </c>
      <c r="AF184" s="181">
        <v>1</v>
      </c>
      <c r="AG184" s="182" t="s">
        <v>500</v>
      </c>
      <c r="AH184" s="207" t="str">
        <f t="shared" si="188"/>
        <v>Probabilidad</v>
      </c>
      <c r="AI184" s="299" t="s">
        <v>193</v>
      </c>
      <c r="AJ184" s="299" t="s">
        <v>194</v>
      </c>
      <c r="AK184" s="208" t="str">
        <f t="shared" si="189"/>
        <v>40%</v>
      </c>
      <c r="AL184" s="300" t="s">
        <v>195</v>
      </c>
      <c r="AM184" s="300" t="s">
        <v>196</v>
      </c>
      <c r="AN184" s="301" t="s">
        <v>197</v>
      </c>
      <c r="AO184" s="209">
        <f>IF(ISBLANK(AD184),(IFERROR(IF(AH184="Probabilidad",(W184-(+W184*AK184)),IF(AH184="Impacto",W184,"")),""))," ")</f>
        <v>0.36</v>
      </c>
      <c r="AP184" s="154" t="str">
        <f>IF(ISBLANK(AD184), (IFERROR(IF(AO184="","",IF(AO184&lt;=0.2,"Muy Baja",IF(AO184&lt;=0.4,"Baja",IF(AO184&lt;=0.6,"Media",IF(AO184&lt;=0.8,"Alta","Muy Alta"))))),""))," ")</f>
        <v>Baja</v>
      </c>
      <c r="AQ184" s="210">
        <f t="shared" si="190"/>
        <v>0.36</v>
      </c>
      <c r="AR184" s="211" t="str">
        <f t="shared" si="191"/>
        <v/>
      </c>
      <c r="AS184" s="210" t="str">
        <f>IFERROR(IF(AH184="Impacto",(AA184-(+AA184*AK184)),IF(AH184="Probabilidad",AA184,"")),"")</f>
        <v/>
      </c>
      <c r="AT184" s="212" t="str">
        <f t="shared" si="192"/>
        <v/>
      </c>
      <c r="AU184" s="527"/>
      <c r="AV184" s="530" t="str">
        <f>IF(ISBLANK(AD184), " ", AD184)</f>
        <v xml:space="preserve"> </v>
      </c>
      <c r="AW184" s="533" t="str">
        <f t="shared" ref="AW184" si="246">IF(AND(AU184="Rara Vez",AV184="Insignificante"),("BAJA"),IF(AND(AU184="Rara Vez",AV184="Menor"),("BAJA"),IF(AND(AU184="Rara Vez",AV184="Moderado"),("MODERADA"),IF(AND(AU184="Rara Vez",AV184="Mayor"),("ALTA"),IF(AND(AU184="Improbable",AV184="Insignificante"),("BAJA"),IF(AND(AU184="Improbable",AV184="Menor"),("BAJA"),IF(AND(AU184="Improbable",AV184="Moderado"),("MODERADA"),IF(AND(AU184="Improbable",AV184="Mayor"),("ALTA"),IF(AND(AU184="Posible",AV184="Insignificante"),("BAJA"),IF(AND(AU184="Posible",AV184="Menor"),("MODERADA"),IF(AND(AU184="Posible",AV184="Moderado"),("ALTA"),IF(AND(AU184="Posible",AV184="Mayor"),("EXTREMA"),IF(AND(AU184="Probable",AV184="Insignificante"),("MODERADA"),IF(AND(AU184="Probable",AV184="Menor"),("ALTA"),IF(AND(AU184="Probable",AV184="Moderado"),("ALTA"),IF(AND(AU184="Probable",AV184="Mayor"),("EXTREMA"),IF(AND(AU184="Casi Seguro",AV184="Insignificante"),("ALTA"),IF(AND(AU184="Casi Seguro",AV184="Menor"),("ALTA"),IF(AND(AU184="Casi Seguro",AV184="Moderado"),("EXTREMA"),IF(AND(AU184="Casi Seguro",AV184="Mayor"),("EXTREMA"),IF(AV184="Catastrófico","EXTREMA","VALORAR")))))))))))))))))))))</f>
        <v>VALORAR</v>
      </c>
      <c r="AX184" s="536" t="s">
        <v>198</v>
      </c>
      <c r="AY184" s="302" t="s">
        <v>394</v>
      </c>
      <c r="AZ184" s="185" t="s">
        <v>501</v>
      </c>
      <c r="BA184" s="183" t="s">
        <v>423</v>
      </c>
      <c r="BB184" s="183" t="s">
        <v>229</v>
      </c>
      <c r="BC184" s="184">
        <v>44562</v>
      </c>
      <c r="BD184" s="184">
        <v>44926</v>
      </c>
      <c r="BE184" s="184" t="s">
        <v>502</v>
      </c>
      <c r="BF184" s="184" t="s">
        <v>503</v>
      </c>
      <c r="BG184" s="513" t="s">
        <v>396</v>
      </c>
      <c r="BH184" s="190" t="s">
        <v>432</v>
      </c>
      <c r="BI184" s="186" t="s">
        <v>257</v>
      </c>
      <c r="BJ184" s="186" t="s">
        <v>207</v>
      </c>
      <c r="BK184" s="352" t="s">
        <v>207</v>
      </c>
      <c r="BL184" s="183" t="s">
        <v>207</v>
      </c>
      <c r="BM184" s="183" t="s">
        <v>207</v>
      </c>
      <c r="BN184" s="183" t="s">
        <v>207</v>
      </c>
      <c r="BO184" s="187" t="s">
        <v>208</v>
      </c>
      <c r="BP184" s="356" t="s">
        <v>322</v>
      </c>
      <c r="BQ184" s="404" t="s">
        <v>322</v>
      </c>
      <c r="BR184" s="416"/>
      <c r="BS184" s="417" t="str">
        <f>IF(AND('MAPA DE RIESGOS'!$AP184="Muy Alta",'MAPA DE RIESGOS'!$AR184="Leve"),CONCATENATE("R",'MAPA DE RIESGOS'!$H184,"C",'MAPA DE RIESGOS'!$AF184),"")</f>
        <v/>
      </c>
      <c r="BT184" s="417"/>
      <c r="BU184" s="418"/>
      <c r="BV184" s="188"/>
      <c r="BW184" s="188"/>
      <c r="BX184" s="188"/>
      <c r="BY184" s="188"/>
      <c r="BZ184" s="188"/>
      <c r="CA184" s="188"/>
      <c r="CB184" s="188"/>
      <c r="CC184" s="188"/>
      <c r="CD184" s="188"/>
      <c r="CE184" s="188"/>
      <c r="CF184" s="188"/>
      <c r="CG184" s="188"/>
      <c r="CH184" s="188"/>
      <c r="CI184" s="188"/>
      <c r="CJ184" s="188"/>
      <c r="CK184" s="188"/>
    </row>
    <row r="185" spans="1:89" ht="68.25" hidden="1" customHeight="1">
      <c r="A185" s="703"/>
      <c r="B185" s="585"/>
      <c r="C185" s="588"/>
      <c r="D185" s="588"/>
      <c r="E185" s="494"/>
      <c r="F185" s="494"/>
      <c r="G185" s="577"/>
      <c r="H185" s="343">
        <v>29</v>
      </c>
      <c r="I185" s="569"/>
      <c r="J185" s="494"/>
      <c r="K185" s="494"/>
      <c r="L185" s="494"/>
      <c r="M185" s="494" t="str">
        <f t="shared" si="242"/>
        <v xml:space="preserve">Posibilidad de perdida de  debido a amenazas como y vulderabilidades, afectando a los activos de información de </v>
      </c>
      <c r="N185" s="494"/>
      <c r="O185" s="494"/>
      <c r="P185" s="562"/>
      <c r="Q185" s="553"/>
      <c r="R185" s="556"/>
      <c r="S185" s="556"/>
      <c r="T185" s="556"/>
      <c r="U185" s="556"/>
      <c r="V185" s="582"/>
      <c r="W185" s="566"/>
      <c r="X185" s="572"/>
      <c r="Y185" s="550"/>
      <c r="Z185" s="575"/>
      <c r="AA185" s="566"/>
      <c r="AB185" s="559"/>
      <c r="AC185" s="525"/>
      <c r="AD185" s="547"/>
      <c r="AE185" s="534"/>
      <c r="AF185" s="181">
        <v>2</v>
      </c>
      <c r="AG185" s="182" t="s">
        <v>419</v>
      </c>
      <c r="AH185" s="207" t="str">
        <f t="shared" si="188"/>
        <v>Probabilidad</v>
      </c>
      <c r="AI185" s="299" t="s">
        <v>193</v>
      </c>
      <c r="AJ185" s="299" t="s">
        <v>194</v>
      </c>
      <c r="AK185" s="208" t="str">
        <f t="shared" si="189"/>
        <v>40%</v>
      </c>
      <c r="AL185" s="300" t="s">
        <v>195</v>
      </c>
      <c r="AM185" s="300" t="s">
        <v>196</v>
      </c>
      <c r="AN185" s="301" t="s">
        <v>197</v>
      </c>
      <c r="AO185" s="209">
        <f>IF(ISBLANK(AD184),(IFERROR(IF(AND(AH184="Probabilidad",AH185="Probabilidad"),(AQ184-(+AQ184*AK185)),IF(AH185="Probabilidad",(W184-(+W184*AK185)),IF(AH185="Impacto",AQ184,""))),""))," ")</f>
        <v>0.216</v>
      </c>
      <c r="AP185" s="154" t="str">
        <f>IF(ISBLANK(AD184),(IFERROR(IF(AO185="","",IF(AO185&lt;=0.2,"Muy Baja",IF(AO185&lt;=0.4,"Baja",IF(AO185&lt;=0.6,"Media",IF(AO185&lt;=0.8,"Alta","Muy Alta"))))),""))," ")</f>
        <v>Baja</v>
      </c>
      <c r="AQ185" s="210">
        <f t="shared" si="190"/>
        <v>0.216</v>
      </c>
      <c r="AR185" s="211" t="str">
        <f t="shared" si="191"/>
        <v/>
      </c>
      <c r="AS185" s="210" t="str">
        <f>IFERROR(IF(AND(AH184="Impacto",AH185="Impacto"),(AS184-(+AS184*AK185)),IF(AH185="Impacto",(AA184-(+AA184*AK185)),IF(AH185="Probabilidad",AS184,""))),"")</f>
        <v/>
      </c>
      <c r="AT185" s="212" t="str">
        <f t="shared" si="192"/>
        <v/>
      </c>
      <c r="AU185" s="528"/>
      <c r="AV185" s="531"/>
      <c r="AW185" s="534"/>
      <c r="AX185" s="537"/>
      <c r="AY185" s="302" t="s">
        <v>420</v>
      </c>
      <c r="AZ185" s="185" t="s">
        <v>399</v>
      </c>
      <c r="BA185" s="183" t="s">
        <v>423</v>
      </c>
      <c r="BB185" s="183" t="s">
        <v>229</v>
      </c>
      <c r="BC185" s="184">
        <v>44562</v>
      </c>
      <c r="BD185" s="184">
        <v>44926</v>
      </c>
      <c r="BE185" s="184" t="s">
        <v>502</v>
      </c>
      <c r="BF185" s="184" t="s">
        <v>503</v>
      </c>
      <c r="BG185" s="494"/>
      <c r="BH185" s="190" t="s">
        <v>432</v>
      </c>
      <c r="BI185" s="186" t="s">
        <v>257</v>
      </c>
      <c r="BJ185" s="186" t="s">
        <v>207</v>
      </c>
      <c r="BK185" s="352" t="s">
        <v>207</v>
      </c>
      <c r="BL185" s="183" t="s">
        <v>207</v>
      </c>
      <c r="BM185" s="183" t="s">
        <v>207</v>
      </c>
      <c r="BN185" s="183" t="s">
        <v>207</v>
      </c>
      <c r="BO185" s="187" t="s">
        <v>208</v>
      </c>
      <c r="BP185" s="356" t="s">
        <v>322</v>
      </c>
      <c r="BQ185" s="404" t="s">
        <v>322</v>
      </c>
      <c r="BR185" s="416"/>
      <c r="BS185" s="417" t="str">
        <f>IF(AND('MAPA DE RIESGOS'!$AP185="Muy Alta",'MAPA DE RIESGOS'!$AR185="Leve"),CONCATENATE("R",'MAPA DE RIESGOS'!$H185,"C",'MAPA DE RIESGOS'!$AF185),"")</f>
        <v/>
      </c>
      <c r="BT185" s="417"/>
      <c r="BU185" s="418"/>
      <c r="BV185" s="188"/>
      <c r="BW185" s="188"/>
      <c r="BX185" s="188"/>
      <c r="BY185" s="188"/>
      <c r="BZ185" s="188"/>
      <c r="CA185" s="188"/>
      <c r="CB185" s="188"/>
      <c r="CC185" s="188"/>
      <c r="CD185" s="188"/>
      <c r="CE185" s="188"/>
      <c r="CF185" s="188"/>
      <c r="CG185" s="188"/>
      <c r="CH185" s="188"/>
      <c r="CI185" s="188"/>
      <c r="CJ185" s="188"/>
      <c r="CK185" s="188"/>
    </row>
    <row r="186" spans="1:89" ht="28.5" hidden="1" customHeight="1">
      <c r="A186" s="703"/>
      <c r="B186" s="585"/>
      <c r="C186" s="588"/>
      <c r="D186" s="588"/>
      <c r="E186" s="494"/>
      <c r="F186" s="494"/>
      <c r="G186" s="577"/>
      <c r="H186" s="343">
        <v>29</v>
      </c>
      <c r="I186" s="569"/>
      <c r="J186" s="494"/>
      <c r="K186" s="494"/>
      <c r="L186" s="494"/>
      <c r="M186" s="494" t="str">
        <f t="shared" si="242"/>
        <v xml:space="preserve">Posibilidad de perdida de  debido a amenazas como y vulderabilidades, afectando a los activos de información de </v>
      </c>
      <c r="N186" s="494"/>
      <c r="O186" s="494"/>
      <c r="P186" s="562"/>
      <c r="Q186" s="553"/>
      <c r="R186" s="556"/>
      <c r="S186" s="556"/>
      <c r="T186" s="556"/>
      <c r="U186" s="556"/>
      <c r="V186" s="582"/>
      <c r="W186" s="566"/>
      <c r="X186" s="572"/>
      <c r="Y186" s="550"/>
      <c r="Z186" s="575"/>
      <c r="AA186" s="566"/>
      <c r="AB186" s="559"/>
      <c r="AC186" s="525"/>
      <c r="AD186" s="547"/>
      <c r="AE186" s="534"/>
      <c r="AF186" s="181">
        <v>3</v>
      </c>
      <c r="AG186" s="182"/>
      <c r="AH186" s="207" t="str">
        <f t="shared" si="188"/>
        <v/>
      </c>
      <c r="AI186" s="299"/>
      <c r="AJ186" s="299"/>
      <c r="AK186" s="208" t="str">
        <f t="shared" si="189"/>
        <v/>
      </c>
      <c r="AL186" s="300"/>
      <c r="AM186" s="300"/>
      <c r="AN186" s="301"/>
      <c r="AO186" s="209" t="str">
        <f>IF(ISBLANK(AD184),(IFERROR(IF(AND(AH185="Probabilidad",AH186="Probabilidad"),(AQ185-(+AQ185*AK186)),IF(AND(AH185="Impacto",AH186="Probabilidad"),(AQ184-(+AQ184*AK186)),IF(AH186="Impacto",AQ185,""))),""))," ")</f>
        <v/>
      </c>
      <c r="AP186" s="154" t="str">
        <f>IF(ISBLANK(AD184),(IFERROR(IF(AO186="","",IF(AO186&lt;=0.2,"Muy Baja",IF(AO186&lt;=0.4,"Baja",IF(AO186&lt;=0.6,"Media",IF(AO186&lt;=0.8,"Alta","Muy Alta"))))),""))," ")</f>
        <v/>
      </c>
      <c r="AQ186" s="210" t="str">
        <f t="shared" si="190"/>
        <v/>
      </c>
      <c r="AR186" s="211" t="str">
        <f t="shared" si="191"/>
        <v/>
      </c>
      <c r="AS186" s="210" t="str">
        <f>IFERROR(IF(AND(AH185="Impacto",AH186="Impacto"),(AS185-(+AS185*AK186)),IF(AND(AH185="Probabilidad",AH186="Impacto"),(AS184-(+AS184*AK186)),IF(AH186="Probabilidad",AS185,""))),"")</f>
        <v/>
      </c>
      <c r="AT186" s="212" t="str">
        <f t="shared" si="192"/>
        <v/>
      </c>
      <c r="AU186" s="528"/>
      <c r="AV186" s="531"/>
      <c r="AW186" s="534"/>
      <c r="AX186" s="537"/>
      <c r="AY186" s="302"/>
      <c r="AZ186" s="185"/>
      <c r="BA186" s="183"/>
      <c r="BB186" s="183"/>
      <c r="BC186" s="184"/>
      <c r="BD186" s="184"/>
      <c r="BE186" s="184"/>
      <c r="BF186" s="185"/>
      <c r="BG186" s="494"/>
      <c r="BH186" s="190"/>
      <c r="BI186" s="186"/>
      <c r="BJ186" s="186"/>
      <c r="BK186" s="352"/>
      <c r="BL186" s="183"/>
      <c r="BM186" s="183"/>
      <c r="BN186" s="183"/>
      <c r="BO186" s="187"/>
      <c r="BP186" s="187"/>
      <c r="BQ186" s="349"/>
      <c r="BR186" s="416"/>
      <c r="BS186" s="417" t="str">
        <f>IF(AND('MAPA DE RIESGOS'!$AP186="Muy Alta",'MAPA DE RIESGOS'!$AR186="Leve"),CONCATENATE("R",'MAPA DE RIESGOS'!$H186,"C",'MAPA DE RIESGOS'!$AF186),"")</f>
        <v/>
      </c>
      <c r="BT186" s="417"/>
      <c r="BU186" s="418"/>
      <c r="BV186" s="188"/>
      <c r="BW186" s="188"/>
      <c r="BX186" s="188"/>
      <c r="BY186" s="188"/>
      <c r="BZ186" s="188"/>
      <c r="CA186" s="188"/>
      <c r="CB186" s="188"/>
      <c r="CC186" s="188"/>
      <c r="CD186" s="188"/>
      <c r="CE186" s="188"/>
      <c r="CF186" s="188"/>
      <c r="CG186" s="188"/>
      <c r="CH186" s="188"/>
      <c r="CI186" s="188"/>
      <c r="CJ186" s="188"/>
      <c r="CK186" s="188"/>
    </row>
    <row r="187" spans="1:89" ht="28.5" hidden="1" customHeight="1">
      <c r="A187" s="703"/>
      <c r="B187" s="585"/>
      <c r="C187" s="588"/>
      <c r="D187" s="588"/>
      <c r="E187" s="494"/>
      <c r="F187" s="494"/>
      <c r="G187" s="577"/>
      <c r="H187" s="343">
        <v>29</v>
      </c>
      <c r="I187" s="569"/>
      <c r="J187" s="494"/>
      <c r="K187" s="494"/>
      <c r="L187" s="494"/>
      <c r="M187" s="494" t="str">
        <f t="shared" si="242"/>
        <v xml:space="preserve">Posibilidad de perdida de  debido a amenazas como y vulderabilidades, afectando a los activos de información de </v>
      </c>
      <c r="N187" s="494"/>
      <c r="O187" s="494"/>
      <c r="P187" s="562"/>
      <c r="Q187" s="553"/>
      <c r="R187" s="556"/>
      <c r="S187" s="556"/>
      <c r="T187" s="556"/>
      <c r="U187" s="556"/>
      <c r="V187" s="582"/>
      <c r="W187" s="566"/>
      <c r="X187" s="572"/>
      <c r="Y187" s="550"/>
      <c r="Z187" s="575"/>
      <c r="AA187" s="566"/>
      <c r="AB187" s="559"/>
      <c r="AC187" s="525"/>
      <c r="AD187" s="547"/>
      <c r="AE187" s="534"/>
      <c r="AF187" s="181">
        <v>4</v>
      </c>
      <c r="AG187" s="182"/>
      <c r="AH187" s="207" t="str">
        <f t="shared" si="188"/>
        <v/>
      </c>
      <c r="AI187" s="299"/>
      <c r="AJ187" s="299"/>
      <c r="AK187" s="208" t="str">
        <f t="shared" si="189"/>
        <v/>
      </c>
      <c r="AL187" s="300"/>
      <c r="AM187" s="300"/>
      <c r="AN187" s="301"/>
      <c r="AO187" s="209" t="str">
        <f>IF(ISBLANK(AD184),(IFERROR(IF(AND(AH186="Probabilidad",AH187="Probabilidad"),(AQ186-(+AQ186*AK187)),IF(AND(AH186="Impacto",AH187="Probabilidad"),(AQ185-(+AQ185*AK187)),IF(AH187="Impacto",AQ186,""))),""))," ")</f>
        <v/>
      </c>
      <c r="AP187" s="154" t="str">
        <f>IF(ISBLANK(AD184),(IFERROR(IF(AO187="","",IF(AO187&lt;=0.2,"Muy Baja",IF(AO187&lt;=0.4,"Baja",IF(AO187&lt;=0.6,"Media",IF(AO187&lt;=0.8,"Alta","Muy Alta"))))),""))," ")</f>
        <v/>
      </c>
      <c r="AQ187" s="210" t="str">
        <f t="shared" si="190"/>
        <v/>
      </c>
      <c r="AR187" s="211" t="str">
        <f t="shared" si="191"/>
        <v/>
      </c>
      <c r="AS187" s="210" t="str">
        <f>IFERROR(IF(AND(AH186="Impacto",AH187="Impacto"),(AS186-(+AS186*AK187)),IF(AND(AH186="Probabilidad",AH187="Impacto"),(AS185-(+AS185*AK187)),IF(AH187="Probabilidad",AS186,""))),"")</f>
        <v/>
      </c>
      <c r="AT187" s="212" t="str">
        <f t="shared" si="192"/>
        <v/>
      </c>
      <c r="AU187" s="528"/>
      <c r="AV187" s="531"/>
      <c r="AW187" s="534"/>
      <c r="AX187" s="537"/>
      <c r="AY187" s="302"/>
      <c r="AZ187" s="185"/>
      <c r="BA187" s="183"/>
      <c r="BB187" s="183"/>
      <c r="BC187" s="184"/>
      <c r="BD187" s="184"/>
      <c r="BE187" s="184"/>
      <c r="BF187" s="185"/>
      <c r="BG187" s="494"/>
      <c r="BH187" s="190"/>
      <c r="BI187" s="186"/>
      <c r="BJ187" s="186"/>
      <c r="BK187" s="352"/>
      <c r="BL187" s="183"/>
      <c r="BM187" s="183"/>
      <c r="BN187" s="183"/>
      <c r="BO187" s="187"/>
      <c r="BP187" s="187"/>
      <c r="BQ187" s="349"/>
      <c r="BR187" s="416"/>
      <c r="BS187" s="417" t="str">
        <f>IF(AND('MAPA DE RIESGOS'!$AP187="Muy Alta",'MAPA DE RIESGOS'!$AR187="Leve"),CONCATENATE("R",'MAPA DE RIESGOS'!$H187,"C",'MAPA DE RIESGOS'!$AF187),"")</f>
        <v/>
      </c>
      <c r="BT187" s="417"/>
      <c r="BU187" s="418"/>
      <c r="BV187" s="188"/>
      <c r="BW187" s="188"/>
      <c r="BX187" s="188"/>
      <c r="BY187" s="188"/>
      <c r="BZ187" s="188"/>
      <c r="CA187" s="188"/>
      <c r="CB187" s="188"/>
      <c r="CC187" s="188"/>
      <c r="CD187" s="188"/>
      <c r="CE187" s="188"/>
      <c r="CF187" s="188"/>
      <c r="CG187" s="188"/>
      <c r="CH187" s="188"/>
      <c r="CI187" s="188"/>
      <c r="CJ187" s="188"/>
      <c r="CK187" s="188"/>
    </row>
    <row r="188" spans="1:89" ht="28.5" hidden="1" customHeight="1">
      <c r="A188" s="703"/>
      <c r="B188" s="585"/>
      <c r="C188" s="588"/>
      <c r="D188" s="588"/>
      <c r="E188" s="494"/>
      <c r="F188" s="494"/>
      <c r="G188" s="577"/>
      <c r="H188" s="343">
        <v>29</v>
      </c>
      <c r="I188" s="569"/>
      <c r="J188" s="494"/>
      <c r="K188" s="494"/>
      <c r="L188" s="494"/>
      <c r="M188" s="494" t="str">
        <f t="shared" si="242"/>
        <v xml:space="preserve">Posibilidad de perdida de  debido a amenazas como y vulderabilidades, afectando a los activos de información de </v>
      </c>
      <c r="N188" s="494"/>
      <c r="O188" s="494"/>
      <c r="P188" s="562"/>
      <c r="Q188" s="553"/>
      <c r="R188" s="556"/>
      <c r="S188" s="556"/>
      <c r="T188" s="556"/>
      <c r="U188" s="556"/>
      <c r="V188" s="582"/>
      <c r="W188" s="566"/>
      <c r="X188" s="572"/>
      <c r="Y188" s="550"/>
      <c r="Z188" s="575"/>
      <c r="AA188" s="566"/>
      <c r="AB188" s="559"/>
      <c r="AC188" s="525"/>
      <c r="AD188" s="547"/>
      <c r="AE188" s="534"/>
      <c r="AF188" s="181">
        <v>5</v>
      </c>
      <c r="AG188" s="182"/>
      <c r="AH188" s="207" t="str">
        <f t="shared" si="188"/>
        <v/>
      </c>
      <c r="AI188" s="299"/>
      <c r="AJ188" s="299"/>
      <c r="AK188" s="208" t="str">
        <f t="shared" si="189"/>
        <v/>
      </c>
      <c r="AL188" s="300"/>
      <c r="AM188" s="300"/>
      <c r="AN188" s="301"/>
      <c r="AO188" s="209" t="str">
        <f>IF(ISBLANK(AD184),(IFERROR(IF(AND(AH187="Probabilidad",AH188="Probabilidad"),(AQ187-(+AQ187*AK188)),IF(AND(AH187="Impacto",AH188="Probabilidad"),(AQ186-(+AQ186*AK188)),IF(AH188="Impacto",AQ187,""))),""))," ")</f>
        <v/>
      </c>
      <c r="AP188" s="154" t="str">
        <f>IF(ISBLANK(AD184),(IFERROR(IF(AO188="","",IF(AO188&lt;=0.2,"Muy Baja",IF(AO188&lt;=0.4,"Baja",IF(AO188&lt;=0.6,"Media",IF(AO188&lt;=0.8,"Alta","Muy Alta"))))),""))," ")</f>
        <v/>
      </c>
      <c r="AQ188" s="210" t="str">
        <f t="shared" si="190"/>
        <v/>
      </c>
      <c r="AR188" s="211" t="str">
        <f t="shared" si="191"/>
        <v/>
      </c>
      <c r="AS188" s="210" t="str">
        <f>IFERROR(IF(AND(AH187="Impacto",AH188="Impacto"),(AS187-(+AS187*AK188)),IF(AND(AH187="Probabilidad",AH188="Impacto"),(AS186-(+AS186*AK188)),IF(AH188="Probabilidad",AS187,""))),"")</f>
        <v/>
      </c>
      <c r="AT188" s="212" t="str">
        <f t="shared" si="192"/>
        <v/>
      </c>
      <c r="AU188" s="528"/>
      <c r="AV188" s="531"/>
      <c r="AW188" s="534"/>
      <c r="AX188" s="537"/>
      <c r="AY188" s="302"/>
      <c r="AZ188" s="185"/>
      <c r="BA188" s="183"/>
      <c r="BB188" s="183"/>
      <c r="BC188" s="184"/>
      <c r="BD188" s="184"/>
      <c r="BE188" s="184"/>
      <c r="BF188" s="185"/>
      <c r="BG188" s="494"/>
      <c r="BH188" s="190"/>
      <c r="BI188" s="186"/>
      <c r="BJ188" s="186"/>
      <c r="BK188" s="352"/>
      <c r="BL188" s="183"/>
      <c r="BM188" s="183"/>
      <c r="BN188" s="183"/>
      <c r="BO188" s="187"/>
      <c r="BP188" s="187"/>
      <c r="BQ188" s="349"/>
      <c r="BR188" s="416"/>
      <c r="BS188" s="417" t="str">
        <f>IF(AND('MAPA DE RIESGOS'!$AP188="Muy Alta",'MAPA DE RIESGOS'!$AR188="Leve"),CONCATENATE("R",'MAPA DE RIESGOS'!$H188,"C",'MAPA DE RIESGOS'!$AF188),"")</f>
        <v/>
      </c>
      <c r="BT188" s="417"/>
      <c r="BU188" s="418"/>
      <c r="BV188" s="188"/>
      <c r="BW188" s="188"/>
      <c r="BX188" s="188"/>
      <c r="BY188" s="188"/>
      <c r="BZ188" s="188"/>
      <c r="CA188" s="188"/>
      <c r="CB188" s="188"/>
      <c r="CC188" s="188"/>
      <c r="CD188" s="188"/>
      <c r="CE188" s="188"/>
      <c r="CF188" s="188"/>
      <c r="CG188" s="188"/>
      <c r="CH188" s="188"/>
      <c r="CI188" s="188"/>
      <c r="CJ188" s="188"/>
      <c r="CK188" s="188"/>
    </row>
    <row r="189" spans="1:89" ht="28.5" hidden="1" customHeight="1">
      <c r="A189" s="704"/>
      <c r="B189" s="586"/>
      <c r="C189" s="589"/>
      <c r="D189" s="589"/>
      <c r="E189" s="495"/>
      <c r="F189" s="495"/>
      <c r="G189" s="577"/>
      <c r="H189" s="343">
        <v>29</v>
      </c>
      <c r="I189" s="570"/>
      <c r="J189" s="495"/>
      <c r="K189" s="495"/>
      <c r="L189" s="495"/>
      <c r="M189" s="495" t="str">
        <f t="shared" si="242"/>
        <v xml:space="preserve">Posibilidad de perdida de  debido a amenazas como y vulderabilidades, afectando a los activos de información de </v>
      </c>
      <c r="N189" s="495"/>
      <c r="O189" s="495"/>
      <c r="P189" s="563"/>
      <c r="Q189" s="554"/>
      <c r="R189" s="557"/>
      <c r="S189" s="557"/>
      <c r="T189" s="557"/>
      <c r="U189" s="557"/>
      <c r="V189" s="583"/>
      <c r="W189" s="567"/>
      <c r="X189" s="573"/>
      <c r="Y189" s="551"/>
      <c r="Z189" s="576"/>
      <c r="AA189" s="567"/>
      <c r="AB189" s="560"/>
      <c r="AC189" s="526"/>
      <c r="AD189" s="548"/>
      <c r="AE189" s="535"/>
      <c r="AF189" s="181">
        <v>6</v>
      </c>
      <c r="AG189" s="182"/>
      <c r="AH189" s="207" t="str">
        <f t="shared" si="188"/>
        <v/>
      </c>
      <c r="AI189" s="299"/>
      <c r="AJ189" s="299"/>
      <c r="AK189" s="208" t="str">
        <f t="shared" si="189"/>
        <v/>
      </c>
      <c r="AL189" s="300"/>
      <c r="AM189" s="300"/>
      <c r="AN189" s="301"/>
      <c r="AO189" s="209" t="str">
        <f>IF(ISBLANK(AD184),(IFERROR(IF(AND(AH187="Probabilidad",AH189="Probabilidad"),(AQ187-(+AQ187*AK189)),IF(AND(AH187="Impacto",AH189="Probabilidad"),(AQ186-(+AQ186*AK189)),IF(AH189="Impacto",AQ187,""))),""))," ")</f>
        <v/>
      </c>
      <c r="AP189" s="154" t="str">
        <f>IF(ISBLANK(AD184),(IFERROR(IF(AO189="","",IF(AO189&lt;=0.2,"Muy Baja",IF(AO189&lt;=0.4,"Baja",IF(AO189&lt;=0.6,"Media",IF(AO189&lt;=0.8,"Alta","Muy Alta"))))),"")), " ")</f>
        <v/>
      </c>
      <c r="AQ189" s="210" t="str">
        <f t="shared" si="190"/>
        <v/>
      </c>
      <c r="AR189" s="211" t="str">
        <f t="shared" si="191"/>
        <v/>
      </c>
      <c r="AS189" s="210" t="str">
        <f>IFERROR(IF(AND(AH188="Impacto",AH189="Impacto"),(AS187-(+AS188*AK189)),IF(AND(AH187="Probabilidad",AH189="Impacto"),(AS186-(+AS186*AK189)),IF(AH189="Probabilidad",AS187,""))),"")</f>
        <v/>
      </c>
      <c r="AT189" s="212" t="str">
        <f t="shared" si="192"/>
        <v/>
      </c>
      <c r="AU189" s="529"/>
      <c r="AV189" s="532"/>
      <c r="AW189" s="535"/>
      <c r="AX189" s="538"/>
      <c r="AY189" s="302"/>
      <c r="AZ189" s="185"/>
      <c r="BA189" s="183"/>
      <c r="BB189" s="183"/>
      <c r="BC189" s="184"/>
      <c r="BD189" s="184"/>
      <c r="BE189" s="184"/>
      <c r="BF189" s="185"/>
      <c r="BG189" s="495"/>
      <c r="BH189" s="190"/>
      <c r="BI189" s="186"/>
      <c r="BJ189" s="186"/>
      <c r="BK189" s="352"/>
      <c r="BL189" s="183"/>
      <c r="BM189" s="183"/>
      <c r="BN189" s="183"/>
      <c r="BO189" s="187"/>
      <c r="BP189" s="187"/>
      <c r="BQ189" s="349"/>
      <c r="BR189" s="416"/>
      <c r="BS189" s="417" t="str">
        <f>IF(AND('MAPA DE RIESGOS'!$AP189="Muy Alta",'MAPA DE RIESGOS'!$AR189="Leve"),CONCATENATE("R",'MAPA DE RIESGOS'!$H189,"C",'MAPA DE RIESGOS'!$AF189),"")</f>
        <v/>
      </c>
      <c r="BT189" s="417"/>
      <c r="BU189" s="418"/>
      <c r="BV189" s="188"/>
      <c r="BW189" s="188"/>
      <c r="BX189" s="188"/>
      <c r="BY189" s="188"/>
      <c r="BZ189" s="188"/>
      <c r="CA189" s="188"/>
      <c r="CB189" s="188"/>
      <c r="CC189" s="188"/>
      <c r="CD189" s="188"/>
      <c r="CE189" s="188"/>
      <c r="CF189" s="188"/>
      <c r="CG189" s="188"/>
      <c r="CH189" s="188"/>
      <c r="CI189" s="188"/>
      <c r="CJ189" s="188"/>
      <c r="CK189" s="188"/>
    </row>
    <row r="190" spans="1:89" ht="68.25" hidden="1" customHeight="1">
      <c r="A190" s="702">
        <v>6</v>
      </c>
      <c r="B190" s="584" t="s">
        <v>504</v>
      </c>
      <c r="C190" s="587" t="str">
        <f>IFERROR((VLOOKUP($B190,'Listados Datos'!$D$3:$E$18,2,FALSE))," ")</f>
        <v>Defender el Patrimonio Inmobiliario Distrital a cargo del Departamento Administrativo de la Defensoria del Espacio público.</v>
      </c>
      <c r="D190" s="587" t="str">
        <f>IFERROR((VLOOKUP($B190,'Listados Datos'!$D$3:$F$18,3,FALSE))," ")</f>
        <v xml:space="preserve">Inicia con la identificación de los factores de riesgo del Patrimonio Inmobiliario Distrital a cargo del Departamento Administrativo de la Defensoría del Espacio Público (DADEP) y finaliza con la preservación del Patrimonio Inmobiliario Distrital. </v>
      </c>
      <c r="E190" s="513" t="s">
        <v>312</v>
      </c>
      <c r="F190" s="513" t="s">
        <v>423</v>
      </c>
      <c r="G190" s="577">
        <v>30</v>
      </c>
      <c r="H190" s="343">
        <v>30</v>
      </c>
      <c r="I190" s="568" t="s">
        <v>505</v>
      </c>
      <c r="J190" s="513" t="s">
        <v>187</v>
      </c>
      <c r="K190" s="513" t="s">
        <v>505</v>
      </c>
      <c r="L190" s="513" t="s">
        <v>506</v>
      </c>
      <c r="M190" s="513" t="str">
        <f t="shared" ref="M190" si="247">+CONCATENATE("Posibilidad de afectación ", J190, " por ", K190," debido a ", L190)</f>
        <v>Posibilidad de afectación Económico y Reputacional por Pérdida u ocupación indebida del espacio público.  debido a Apropiación u ocupación indebida del espacio público por parte terceros.</v>
      </c>
      <c r="N190" s="513" t="s">
        <v>189</v>
      </c>
      <c r="O190" s="513" t="s">
        <v>190</v>
      </c>
      <c r="P190" s="561">
        <v>228</v>
      </c>
      <c r="Q190" s="552"/>
      <c r="R190" s="555"/>
      <c r="S190" s="555"/>
      <c r="T190" s="555"/>
      <c r="U190" s="555"/>
      <c r="V190" s="581" t="str">
        <f t="shared" ref="V190" si="248">IF(ISBLANK(AC190),(IF(P190&lt;=0,"",IF(P190&lt;=2,"Muy Baja",IF(P190&lt;=24,"Baja",IF(P190&lt;=500,"Media",IF(P190&lt;=5000,"Alta","Muy Alta"))))))," ")</f>
        <v>Media</v>
      </c>
      <c r="W190" s="565">
        <f t="shared" ref="W190" si="249">IF(ISBLANK(AC190),(IF(V190="","",IF(V190="Muy Baja",20%,IF(V190="Baja",40%,IF(V190="Media",60%,IF(V190="Alta",80%,IF(V190="Muy Alta",100%,0)))))))," ")</f>
        <v>0.6</v>
      </c>
      <c r="X190" s="571" t="s">
        <v>191</v>
      </c>
      <c r="Y190" s="549" t="str">
        <f>IF(X190&gt;0,IF(NOT(ISERROR(MATCH(X190,'Listados Datos'!$N$3:$N$4,0))),'Listados Datos'!$N$6&amp;"Por favor no seleccionar este criterios de impacto (Afectación Económica o presupuestal y/o Pérdida Reputacional)",'Listados Datos'!$N$7),"")</f>
        <v>✔</v>
      </c>
      <c r="Z190" s="574" t="str">
        <f>IF(OR(X190='Listados Datos'!$R$3,X190='Listados Datos'!$S$3),"Leve",IF(OR(X190='Listados Datos'!$R$4,X190='Listados Datos'!$S$4),"Menor",IF(OR(X190='Listados Datos'!$R$5,X190='Listados Datos'!$S$5),"Moderado",IF(OR(X190='Listados Datos'!$R$6,X190='Listados Datos'!$S$6),"Mayor",IF(OR(X190='Listados Datos'!$R$7,X190='Listados Datos'!$S$7),"Catastrófico","")))))</f>
        <v/>
      </c>
      <c r="AA190" s="565" t="str">
        <f>IF(Z190="","",IF(Z190="Leve",20%,IF(Z190="Menor",40%,IF(Z190="Moderado",60%,IF(Z190="Mayor",80%,IF(Z190="Catastrófico",100%,0))))))</f>
        <v/>
      </c>
      <c r="AB190" s="558" t="str">
        <f>IF(OR(AND(V190="Muy Baja",Z190="Leve"),AND(V190="Muy Baja",Z190="Menor"),AND(V190="Baja",Z190="Leve")),"Bajo",IF(OR(AND(V190="Muy baja",Z190="Moderado"),AND(V190="Baja",Z190="Menor"),AND(V190="Baja",Z190="Moderado"),AND(V190="Media",Z190="Leve"),AND(V190="Media",Z190="Menor"),AND(V190="Media",Z190="Moderado"),AND(V190="Alta",Z190="Leve"),AND(V190="Alta",Z190="Menor")),"Moderado",IF(OR(AND(V190="Muy Baja",Z190="Mayor"),AND(V190="Baja",Z190="Mayor"),AND(V190="Media",Z190="Mayor"),AND(V190="Alta",Z190="Moderado"),AND(V190="Alta",Z190="Mayor"),AND(V190="Muy Alta",Z190="Leve"),AND(V190="Muy Alta",Z190="Menor"),AND(V190="Muy Alta",Z190="Moderado"),AND(V190="Muy Alta",Z190="Mayor")),"Alto",IF(OR(AND(V190="Muy Baja",Z190="Catastrófico"),AND(V190="Baja",Z190="Catastrófico"),AND(V190="Media",Z190="Catastrófico"),AND(V190="Alta",Z190="Catastrófico"),AND(V190="Muy Alta",Z190="Catastrófico")),"Extremo",""))))</f>
        <v/>
      </c>
      <c r="AC190" s="524"/>
      <c r="AD190" s="546"/>
      <c r="AE190" s="533" t="str">
        <f t="shared" ref="AE190" si="250">IF(AND(AC190="Rara Vez",AD190="Insignificante"),("BAJA"),IF(AND(AC190="Rara Vez",AD190="Menor"),("BAJA"),IF(AND(AC190="Rara Vez",AD190="Moderado"),("MODERADA"),IF(AND(AC190="Rara Vez",AD190="Mayor"),("ALTA"),IF(AND(AC190="Improbable",AD190="Insignificante"),("BAJA"),IF(AND(AC190="Improbable",AD190="Menor"),("BAJA"),IF(AND(AC190="Improbable",AD190="Moderado"),("MODERADA"),IF(AND(AC190="Improbable",AD190="Mayor"),("ALTA"),IF(AND(AC190="Posible",AD190="Insignificante"),("BAJA"),IF(AND(AC190="Posible",AD190="Menor"),("MODERADA"),IF(AND(AC190="Posible",AD190="Moderado"),("ALTA"),IF(AND(AC190="Posible",AD190="Mayor"),("EXTREMA"),IF(AND(AC190="Probable",AD190="Insignificante"),("MODERADA"),IF(AND(AC190="Probable",AD190="Menor"),("ALTA"),IF(AND(AC190="Probable",AD190="Moderado"),("ALTA"),IF(AND(AC190="Probable",AD190="Mayor"),("EXTREMA"),IF(AND(AC190="Casi Seguro",AD190="Insignificante"),("ALTA"),IF(AND(AC190="Casi Seguro",AD190="Menor"),("ALTA"),IF(AND(AC190="Casi Seguro",AD190="Moderado"),("EXTREMA"),IF(AND(AC190="Casi Seguro",AD190="Mayor"),("EXTREMA"),IF(AD190="Catastrófico","EXTREMA","VALORAR")))))))))))))))))))))</f>
        <v>VALORAR</v>
      </c>
      <c r="AF190" s="181">
        <v>1</v>
      </c>
      <c r="AG190" s="182" t="s">
        <v>507</v>
      </c>
      <c r="AH190" s="207" t="str">
        <f t="shared" ref="AH190:AH249" si="251">IF(OR(AI190="Preventivo",AI190="Detectivo"),"Probabilidad",IF(AI190="Correctivo","Impacto",""))</f>
        <v>Probabilidad</v>
      </c>
      <c r="AI190" s="299" t="s">
        <v>193</v>
      </c>
      <c r="AJ190" s="299" t="s">
        <v>194</v>
      </c>
      <c r="AK190" s="208" t="str">
        <f t="shared" ref="AK190:AK249" si="252">IF(AND(AI190="Preventivo",AJ190="Automático"),"50%",IF(AND(AI190="Preventivo",AJ190="Manual"),"40%",IF(AND(AI190="Detectivo",AJ190="Automático"),"40%",IF(AND(AI190="Detectivo",AJ190="Manual"),"30%",IF(AND(AI190="Correctivo",AJ190="Automático"),"35%",IF(AND(AI190="Correctivo",AJ190="Manual"),"25%",""))))))</f>
        <v>40%</v>
      </c>
      <c r="AL190" s="300" t="s">
        <v>195</v>
      </c>
      <c r="AM190" s="300" t="s">
        <v>196</v>
      </c>
      <c r="AN190" s="301" t="s">
        <v>197</v>
      </c>
      <c r="AO190" s="209">
        <f>IF(ISBLANK(AD190),(IFERROR(IF(AH190="Probabilidad",(W190-(+W190*AK190)),IF(AH190="Impacto",W190,"")),""))," ")</f>
        <v>0.36</v>
      </c>
      <c r="AP190" s="154" t="str">
        <f>IF(ISBLANK(AD190), (IFERROR(IF(AO190="","",IF(AO190&lt;=0.2,"Muy Baja",IF(AO190&lt;=0.4,"Baja",IF(AO190&lt;=0.6,"Media",IF(AO190&lt;=0.8,"Alta","Muy Alta"))))),""))," ")</f>
        <v>Baja</v>
      </c>
      <c r="AQ190" s="210">
        <f t="shared" ref="AQ190:AQ249" si="253">+AO190</f>
        <v>0.36</v>
      </c>
      <c r="AR190" s="211" t="str">
        <f t="shared" ref="AR190:AR249" si="254">IFERROR(IF(AS190="","",IF(AS190&lt;=0.2,"Leve",IF(AS190&lt;=0.4,"Menor",IF(AS190&lt;=0.6,"Moderado",IF(AS190&lt;=0.8,"Mayor","Catastrófico"))))),"")</f>
        <v/>
      </c>
      <c r="AS190" s="210" t="str">
        <f>IFERROR(IF(AH190="Impacto",(AA190-(+AA190*AK190)),IF(AH190="Probabilidad",AA190,"")),"")</f>
        <v/>
      </c>
      <c r="AT190" s="212" t="str">
        <f t="shared" ref="AT190:AT249" si="255">IFERROR(IF(OR(AND(AP190="Muy Baja",AR190="Leve"),AND(AP190="Muy Baja",AR190="Menor"),AND(AP190="Baja",AR190="Leve")),"Bajo",IF(OR(AND(AP190="Muy baja",AR190="Moderado"),AND(AP190="Baja",AR190="Menor"),AND(AP190="Baja",AR190="Moderado"),AND(AP190="Media",AR190="Leve"),AND(AP190="Media",AR190="Menor"),AND(AP190="Media",AR190="Moderado"),AND(AP190="Alta",AR190="Leve"),AND(AP190="Alta",AR190="Menor")),"Moderado",IF(OR(AND(AP190="Muy Baja",AR190="Mayor"),AND(AP190="Baja",AR190="Mayor"),AND(AP190="Media",AR190="Mayor"),AND(AP190="Alta",AR190="Moderado"),AND(AP190="Alta",AR190="Mayor"),AND(AP190="Muy Alta",AR190="Leve"),AND(AP190="Muy Alta",AR190="Menor"),AND(AP190="Muy Alta",AR190="Moderado"),AND(AP190="Muy Alta",AR190="Mayor")),"Alto",IF(OR(AND(AP190="Muy Baja",AR190="Catastrófico"),AND(AP190="Baja",AR190="Catastrófico"),AND(AP190="Media",AR190="Catastrófico"),AND(AP190="Alta",AR190="Catastrófico"),AND(AP190="Muy Alta",AR190="Catastrófico")),"Extremo","")))),"")</f>
        <v/>
      </c>
      <c r="AU190" s="527"/>
      <c r="AV190" s="530" t="str">
        <f>IF(ISBLANK(AD190), " ", AD190)</f>
        <v xml:space="preserve"> </v>
      </c>
      <c r="AW190" s="533" t="str">
        <f t="shared" ref="AW190" si="256">IF(AND(AU190="Rara Vez",AV190="Insignificante"),("BAJA"),IF(AND(AU190="Rara Vez",AV190="Menor"),("BAJA"),IF(AND(AU190="Rara Vez",AV190="Moderado"),("MODERADA"),IF(AND(AU190="Rara Vez",AV190="Mayor"),("ALTA"),IF(AND(AU190="Improbable",AV190="Insignificante"),("BAJA"),IF(AND(AU190="Improbable",AV190="Menor"),("BAJA"),IF(AND(AU190="Improbable",AV190="Moderado"),("MODERADA"),IF(AND(AU190="Improbable",AV190="Mayor"),("ALTA"),IF(AND(AU190="Posible",AV190="Insignificante"),("BAJA"),IF(AND(AU190="Posible",AV190="Menor"),("MODERADA"),IF(AND(AU190="Posible",AV190="Moderado"),("ALTA"),IF(AND(AU190="Posible",AV190="Mayor"),("EXTREMA"),IF(AND(AU190="Probable",AV190="Insignificante"),("MODERADA"),IF(AND(AU190="Probable",AV190="Menor"),("ALTA"),IF(AND(AU190="Probable",AV190="Moderado"),("ALTA"),IF(AND(AU190="Probable",AV190="Mayor"),("EXTREMA"),IF(AND(AU190="Casi Seguro",AV190="Insignificante"),("ALTA"),IF(AND(AU190="Casi Seguro",AV190="Menor"),("ALTA"),IF(AND(AU190="Casi Seguro",AV190="Moderado"),("EXTREMA"),IF(AND(AU190="Casi Seguro",AV190="Mayor"),("EXTREMA"),IF(AV190="Catastrófico","EXTREMA","VALORAR")))))))))))))))))))))</f>
        <v>VALORAR</v>
      </c>
      <c r="AX190" s="536" t="s">
        <v>198</v>
      </c>
      <c r="AY190" s="539" t="s">
        <v>508</v>
      </c>
      <c r="AZ190" s="542" t="s">
        <v>446</v>
      </c>
      <c r="BA190" s="542" t="s">
        <v>423</v>
      </c>
      <c r="BB190" s="542" t="s">
        <v>265</v>
      </c>
      <c r="BC190" s="517" t="s">
        <v>465</v>
      </c>
      <c r="BD190" s="517" t="s">
        <v>466</v>
      </c>
      <c r="BE190" s="542" t="s">
        <v>509</v>
      </c>
      <c r="BF190" s="542" t="s">
        <v>448</v>
      </c>
      <c r="BG190" s="513" t="s">
        <v>510</v>
      </c>
      <c r="BH190" s="515" t="s">
        <v>432</v>
      </c>
      <c r="BI190" s="513" t="s">
        <v>257</v>
      </c>
      <c r="BJ190" s="513" t="s">
        <v>207</v>
      </c>
      <c r="BK190" s="517" t="s">
        <v>207</v>
      </c>
      <c r="BL190" s="513" t="s">
        <v>207</v>
      </c>
      <c r="BM190" s="513" t="s">
        <v>207</v>
      </c>
      <c r="BN190" s="513" t="s">
        <v>207</v>
      </c>
      <c r="BO190" s="513" t="s">
        <v>470</v>
      </c>
      <c r="BP190" s="513" t="s">
        <v>207</v>
      </c>
      <c r="BQ190" s="496" t="s">
        <v>207</v>
      </c>
      <c r="BR190" s="416"/>
      <c r="BS190" s="417" t="str">
        <f>IF(AND('MAPA DE RIESGOS'!$AP190="Muy Alta",'MAPA DE RIESGOS'!$AR190="Leve"),CONCATENATE("R",'MAPA DE RIESGOS'!$H190,"C",'MAPA DE RIESGOS'!$AF190),"")</f>
        <v/>
      </c>
      <c r="BT190" s="417"/>
      <c r="BU190" s="418"/>
      <c r="BV190" s="188"/>
      <c r="BW190" s="188"/>
      <c r="BX190" s="188"/>
      <c r="BY190" s="188"/>
      <c r="BZ190" s="188"/>
      <c r="CA190" s="188"/>
      <c r="CB190" s="188"/>
      <c r="CC190" s="188"/>
      <c r="CD190" s="188"/>
      <c r="CE190" s="188"/>
      <c r="CF190" s="188"/>
      <c r="CG190" s="188"/>
      <c r="CH190" s="188"/>
      <c r="CI190" s="188"/>
      <c r="CJ190" s="188"/>
      <c r="CK190" s="188"/>
    </row>
    <row r="191" spans="1:89" ht="68.25" hidden="1" customHeight="1">
      <c r="A191" s="703"/>
      <c r="B191" s="585"/>
      <c r="C191" s="588"/>
      <c r="D191" s="588"/>
      <c r="E191" s="494"/>
      <c r="F191" s="494"/>
      <c r="G191" s="577"/>
      <c r="H191" s="343">
        <v>30</v>
      </c>
      <c r="I191" s="569"/>
      <c r="J191" s="494"/>
      <c r="K191" s="494"/>
      <c r="L191" s="494"/>
      <c r="M191" s="494"/>
      <c r="N191" s="494"/>
      <c r="O191" s="494"/>
      <c r="P191" s="562"/>
      <c r="Q191" s="553"/>
      <c r="R191" s="556"/>
      <c r="S191" s="556"/>
      <c r="T191" s="556"/>
      <c r="U191" s="556"/>
      <c r="V191" s="582"/>
      <c r="W191" s="566"/>
      <c r="X191" s="572"/>
      <c r="Y191" s="550"/>
      <c r="Z191" s="575"/>
      <c r="AA191" s="566"/>
      <c r="AB191" s="559"/>
      <c r="AC191" s="525"/>
      <c r="AD191" s="547"/>
      <c r="AE191" s="534"/>
      <c r="AF191" s="181">
        <v>2</v>
      </c>
      <c r="AG191" s="182" t="s">
        <v>511</v>
      </c>
      <c r="AH191" s="207" t="str">
        <f t="shared" si="251"/>
        <v>Probabilidad</v>
      </c>
      <c r="AI191" s="299" t="s">
        <v>193</v>
      </c>
      <c r="AJ191" s="299" t="s">
        <v>194</v>
      </c>
      <c r="AK191" s="208" t="str">
        <f t="shared" si="252"/>
        <v>40%</v>
      </c>
      <c r="AL191" s="300" t="s">
        <v>195</v>
      </c>
      <c r="AM191" s="300" t="s">
        <v>196</v>
      </c>
      <c r="AN191" s="301" t="s">
        <v>197</v>
      </c>
      <c r="AO191" s="209">
        <f>IF(ISBLANK(AD190),(IFERROR(IF(AND(AH190="Probabilidad",AH191="Probabilidad"),(AQ190-(+AQ190*AK191)),IF(AH191="Probabilidad",(W190-(+W190*AK191)),IF(AH191="Impacto",AQ190,""))),""))," ")</f>
        <v>0.216</v>
      </c>
      <c r="AP191" s="154" t="str">
        <f>IF(ISBLANK(AD190),(IFERROR(IF(AO191="","",IF(AO191&lt;=0.2,"Muy Baja",IF(AO191&lt;=0.4,"Baja",IF(AO191&lt;=0.6,"Media",IF(AO191&lt;=0.8,"Alta","Muy Alta"))))),""))," ")</f>
        <v>Baja</v>
      </c>
      <c r="AQ191" s="210">
        <f t="shared" si="253"/>
        <v>0.216</v>
      </c>
      <c r="AR191" s="211" t="str">
        <f t="shared" si="254"/>
        <v/>
      </c>
      <c r="AS191" s="210" t="str">
        <f>IFERROR(IF(AND(AH190="Impacto",AH191="Impacto"),(AS190-(+AS190*AK191)),IF(AH191="Impacto",(AA190-(+AA190*AK191)),IF(AH191="Probabilidad",AS190,""))),"")</f>
        <v/>
      </c>
      <c r="AT191" s="212" t="str">
        <f t="shared" si="255"/>
        <v/>
      </c>
      <c r="AU191" s="528"/>
      <c r="AV191" s="531"/>
      <c r="AW191" s="534"/>
      <c r="AX191" s="537"/>
      <c r="AY191" s="541"/>
      <c r="AZ191" s="544"/>
      <c r="BA191" s="544"/>
      <c r="BB191" s="544"/>
      <c r="BC191" s="518"/>
      <c r="BD191" s="518"/>
      <c r="BE191" s="544"/>
      <c r="BF191" s="544"/>
      <c r="BG191" s="494"/>
      <c r="BH191" s="516"/>
      <c r="BI191" s="495"/>
      <c r="BJ191" s="495"/>
      <c r="BK191" s="518"/>
      <c r="BL191" s="495"/>
      <c r="BM191" s="495"/>
      <c r="BN191" s="495"/>
      <c r="BO191" s="495"/>
      <c r="BP191" s="495"/>
      <c r="BQ191" s="498"/>
      <c r="BR191" s="416"/>
      <c r="BS191" s="417" t="str">
        <f>IF(AND('MAPA DE RIESGOS'!$AP191="Muy Alta",'MAPA DE RIESGOS'!$AR191="Leve"),CONCATENATE("R",'MAPA DE RIESGOS'!$H191,"C",'MAPA DE RIESGOS'!$AF191),"")</f>
        <v/>
      </c>
      <c r="BT191" s="417"/>
      <c r="BU191" s="418"/>
      <c r="BV191" s="188"/>
      <c r="BW191" s="188"/>
      <c r="BX191" s="188"/>
      <c r="BY191" s="188"/>
      <c r="BZ191" s="188"/>
      <c r="CA191" s="188"/>
      <c r="CB191" s="188"/>
      <c r="CC191" s="188"/>
      <c r="CD191" s="188"/>
      <c r="CE191" s="188"/>
      <c r="CF191" s="188"/>
      <c r="CG191" s="188"/>
      <c r="CH191" s="188"/>
      <c r="CI191" s="188"/>
      <c r="CJ191" s="188"/>
      <c r="CK191" s="188"/>
    </row>
    <row r="192" spans="1:89" ht="28.5" hidden="1" customHeight="1">
      <c r="A192" s="703"/>
      <c r="B192" s="585"/>
      <c r="C192" s="588"/>
      <c r="D192" s="588"/>
      <c r="E192" s="494"/>
      <c r="F192" s="494"/>
      <c r="G192" s="577"/>
      <c r="H192" s="343">
        <v>30</v>
      </c>
      <c r="I192" s="569"/>
      <c r="J192" s="494"/>
      <c r="K192" s="494"/>
      <c r="L192" s="494"/>
      <c r="M192" s="494"/>
      <c r="N192" s="494"/>
      <c r="O192" s="494"/>
      <c r="P192" s="562"/>
      <c r="Q192" s="553"/>
      <c r="R192" s="556"/>
      <c r="S192" s="556"/>
      <c r="T192" s="556"/>
      <c r="U192" s="556"/>
      <c r="V192" s="582"/>
      <c r="W192" s="566"/>
      <c r="X192" s="572"/>
      <c r="Y192" s="550"/>
      <c r="Z192" s="575"/>
      <c r="AA192" s="566"/>
      <c r="AB192" s="559"/>
      <c r="AC192" s="525"/>
      <c r="AD192" s="547"/>
      <c r="AE192" s="534"/>
      <c r="AF192" s="181">
        <v>3</v>
      </c>
      <c r="AG192" s="182"/>
      <c r="AH192" s="207" t="str">
        <f t="shared" si="251"/>
        <v/>
      </c>
      <c r="AI192" s="299"/>
      <c r="AJ192" s="299"/>
      <c r="AK192" s="208" t="str">
        <f t="shared" si="252"/>
        <v/>
      </c>
      <c r="AL192" s="300"/>
      <c r="AM192" s="300"/>
      <c r="AN192" s="301"/>
      <c r="AO192" s="209" t="str">
        <f>IF(ISBLANK(AD190),(IFERROR(IF(AND(AH191="Probabilidad",AH192="Probabilidad"),(AQ191-(+AQ191*AK192)),IF(AND(AH191="Impacto",AH192="Probabilidad"),(AQ190-(+AQ190*AK192)),IF(AH192="Impacto",AQ191,""))),""))," ")</f>
        <v/>
      </c>
      <c r="AP192" s="154" t="str">
        <f>IF(ISBLANK(AD190),(IFERROR(IF(AO192="","",IF(AO192&lt;=0.2,"Muy Baja",IF(AO192&lt;=0.4,"Baja",IF(AO192&lt;=0.6,"Media",IF(AO192&lt;=0.8,"Alta","Muy Alta"))))),""))," ")</f>
        <v/>
      </c>
      <c r="AQ192" s="210" t="str">
        <f t="shared" si="253"/>
        <v/>
      </c>
      <c r="AR192" s="211" t="str">
        <f t="shared" si="254"/>
        <v/>
      </c>
      <c r="AS192" s="210" t="str">
        <f>IFERROR(IF(AND(AH191="Impacto",AH192="Impacto"),(AS191-(+AS191*AK192)),IF(AND(AH191="Probabilidad",AH192="Impacto"),(AS190-(+AS190*AK192)),IF(AH192="Probabilidad",AS191,""))),"")</f>
        <v/>
      </c>
      <c r="AT192" s="212" t="str">
        <f t="shared" si="255"/>
        <v/>
      </c>
      <c r="AU192" s="528"/>
      <c r="AV192" s="531"/>
      <c r="AW192" s="534"/>
      <c r="AX192" s="537"/>
      <c r="AY192" s="302"/>
      <c r="AZ192" s="185"/>
      <c r="BA192" s="183"/>
      <c r="BB192" s="183"/>
      <c r="BC192" s="184"/>
      <c r="BD192" s="184"/>
      <c r="BE192" s="184"/>
      <c r="BF192" s="185"/>
      <c r="BG192" s="494"/>
      <c r="BH192" s="190"/>
      <c r="BI192" s="186"/>
      <c r="BJ192" s="186"/>
      <c r="BK192" s="352"/>
      <c r="BL192" s="183"/>
      <c r="BM192" s="183"/>
      <c r="BN192" s="183"/>
      <c r="BO192" s="187"/>
      <c r="BP192" s="187"/>
      <c r="BQ192" s="349"/>
      <c r="BR192" s="416"/>
      <c r="BS192" s="417" t="str">
        <f>IF(AND('MAPA DE RIESGOS'!$AP192="Muy Alta",'MAPA DE RIESGOS'!$AR192="Leve"),CONCATENATE("R",'MAPA DE RIESGOS'!$H192,"C",'MAPA DE RIESGOS'!$AF192),"")</f>
        <v/>
      </c>
      <c r="BT192" s="417"/>
      <c r="BU192" s="418"/>
      <c r="BV192" s="188"/>
      <c r="BW192" s="188"/>
      <c r="BX192" s="188"/>
      <c r="BY192" s="188"/>
      <c r="BZ192" s="188"/>
      <c r="CA192" s="188"/>
      <c r="CB192" s="188"/>
      <c r="CC192" s="188"/>
      <c r="CD192" s="188"/>
      <c r="CE192" s="188"/>
      <c r="CF192" s="188"/>
      <c r="CG192" s="188"/>
      <c r="CH192" s="188"/>
      <c r="CI192" s="188"/>
      <c r="CJ192" s="188"/>
      <c r="CK192" s="188"/>
    </row>
    <row r="193" spans="1:89" ht="28.5" hidden="1" customHeight="1">
      <c r="A193" s="703"/>
      <c r="B193" s="585"/>
      <c r="C193" s="588"/>
      <c r="D193" s="588"/>
      <c r="E193" s="494"/>
      <c r="F193" s="494"/>
      <c r="G193" s="577"/>
      <c r="H193" s="343">
        <v>30</v>
      </c>
      <c r="I193" s="569"/>
      <c r="J193" s="494"/>
      <c r="K193" s="494"/>
      <c r="L193" s="494"/>
      <c r="M193" s="494"/>
      <c r="N193" s="494"/>
      <c r="O193" s="494"/>
      <c r="P193" s="562"/>
      <c r="Q193" s="553"/>
      <c r="R193" s="556"/>
      <c r="S193" s="556"/>
      <c r="T193" s="556"/>
      <c r="U193" s="556"/>
      <c r="V193" s="582"/>
      <c r="W193" s="566"/>
      <c r="X193" s="572"/>
      <c r="Y193" s="550"/>
      <c r="Z193" s="575"/>
      <c r="AA193" s="566"/>
      <c r="AB193" s="559"/>
      <c r="AC193" s="525"/>
      <c r="AD193" s="547"/>
      <c r="AE193" s="534"/>
      <c r="AF193" s="181">
        <v>4</v>
      </c>
      <c r="AG193" s="182"/>
      <c r="AH193" s="207" t="str">
        <f t="shared" si="251"/>
        <v/>
      </c>
      <c r="AI193" s="299"/>
      <c r="AJ193" s="299"/>
      <c r="AK193" s="208" t="str">
        <f t="shared" si="252"/>
        <v/>
      </c>
      <c r="AL193" s="300"/>
      <c r="AM193" s="300"/>
      <c r="AN193" s="301"/>
      <c r="AO193" s="209" t="str">
        <f>IF(ISBLANK(AD190),(IFERROR(IF(AND(AH192="Probabilidad",AH193="Probabilidad"),(AQ192-(+AQ192*AK193)),IF(AND(AH192="Impacto",AH193="Probabilidad"),(AQ191-(+AQ191*AK193)),IF(AH193="Impacto",AQ192,""))),""))," ")</f>
        <v/>
      </c>
      <c r="AP193" s="154" t="str">
        <f>IF(ISBLANK(AD190),(IFERROR(IF(AO193="","",IF(AO193&lt;=0.2,"Muy Baja",IF(AO193&lt;=0.4,"Baja",IF(AO193&lt;=0.6,"Media",IF(AO193&lt;=0.8,"Alta","Muy Alta"))))),""))," ")</f>
        <v/>
      </c>
      <c r="AQ193" s="210" t="str">
        <f t="shared" si="253"/>
        <v/>
      </c>
      <c r="AR193" s="211" t="str">
        <f t="shared" si="254"/>
        <v/>
      </c>
      <c r="AS193" s="210" t="str">
        <f>IFERROR(IF(AND(AH192="Impacto",AH193="Impacto"),(AS192-(+AS192*AK193)),IF(AND(AH192="Probabilidad",AH193="Impacto"),(AS191-(+AS191*AK193)),IF(AH193="Probabilidad",AS192,""))),"")</f>
        <v/>
      </c>
      <c r="AT193" s="212" t="str">
        <f t="shared" si="255"/>
        <v/>
      </c>
      <c r="AU193" s="528"/>
      <c r="AV193" s="531"/>
      <c r="AW193" s="534"/>
      <c r="AX193" s="537"/>
      <c r="AY193" s="302"/>
      <c r="AZ193" s="185"/>
      <c r="BA193" s="183"/>
      <c r="BB193" s="183"/>
      <c r="BC193" s="184"/>
      <c r="BD193" s="184"/>
      <c r="BE193" s="184"/>
      <c r="BF193" s="185"/>
      <c r="BG193" s="494"/>
      <c r="BH193" s="190"/>
      <c r="BI193" s="186"/>
      <c r="BJ193" s="186"/>
      <c r="BK193" s="352"/>
      <c r="BL193" s="183"/>
      <c r="BM193" s="183"/>
      <c r="BN193" s="183"/>
      <c r="BO193" s="187"/>
      <c r="BP193" s="187"/>
      <c r="BQ193" s="349"/>
      <c r="BR193" s="416"/>
      <c r="BS193" s="417" t="str">
        <f>IF(AND('MAPA DE RIESGOS'!$AP193="Muy Alta",'MAPA DE RIESGOS'!$AR193="Leve"),CONCATENATE("R",'MAPA DE RIESGOS'!$H193,"C",'MAPA DE RIESGOS'!$AF193),"")</f>
        <v/>
      </c>
      <c r="BT193" s="417"/>
      <c r="BU193" s="418"/>
      <c r="BV193" s="188"/>
      <c r="BW193" s="188"/>
      <c r="BX193" s="188"/>
      <c r="BY193" s="188"/>
      <c r="BZ193" s="188"/>
      <c r="CA193" s="188"/>
      <c r="CB193" s="188"/>
      <c r="CC193" s="188"/>
      <c r="CD193" s="188"/>
      <c r="CE193" s="188"/>
      <c r="CF193" s="188"/>
      <c r="CG193" s="188"/>
      <c r="CH193" s="188"/>
      <c r="CI193" s="188"/>
      <c r="CJ193" s="188"/>
      <c r="CK193" s="188"/>
    </row>
    <row r="194" spans="1:89" ht="28.5" hidden="1" customHeight="1">
      <c r="A194" s="703"/>
      <c r="B194" s="585"/>
      <c r="C194" s="588"/>
      <c r="D194" s="588"/>
      <c r="E194" s="494"/>
      <c r="F194" s="494"/>
      <c r="G194" s="577"/>
      <c r="H194" s="343">
        <v>30</v>
      </c>
      <c r="I194" s="569"/>
      <c r="J194" s="494"/>
      <c r="K194" s="494"/>
      <c r="L194" s="494"/>
      <c r="M194" s="494"/>
      <c r="N194" s="494"/>
      <c r="O194" s="494"/>
      <c r="P194" s="562"/>
      <c r="Q194" s="553"/>
      <c r="R194" s="556"/>
      <c r="S194" s="556"/>
      <c r="T194" s="556"/>
      <c r="U194" s="556"/>
      <c r="V194" s="582"/>
      <c r="W194" s="566"/>
      <c r="X194" s="572"/>
      <c r="Y194" s="550"/>
      <c r="Z194" s="575"/>
      <c r="AA194" s="566"/>
      <c r="AB194" s="559"/>
      <c r="AC194" s="525"/>
      <c r="AD194" s="547"/>
      <c r="AE194" s="534"/>
      <c r="AF194" s="181">
        <v>5</v>
      </c>
      <c r="AG194" s="182"/>
      <c r="AH194" s="207" t="str">
        <f t="shared" si="251"/>
        <v/>
      </c>
      <c r="AI194" s="299"/>
      <c r="AJ194" s="299"/>
      <c r="AK194" s="208" t="str">
        <f t="shared" si="252"/>
        <v/>
      </c>
      <c r="AL194" s="300"/>
      <c r="AM194" s="300"/>
      <c r="AN194" s="301"/>
      <c r="AO194" s="209" t="str">
        <f>IF(ISBLANK(AD190),(IFERROR(IF(AND(AH193="Probabilidad",AH194="Probabilidad"),(AQ193-(+AQ193*AK194)),IF(AND(AH193="Impacto",AH194="Probabilidad"),(AQ192-(+AQ192*AK194)),IF(AH194="Impacto",AQ193,""))),""))," ")</f>
        <v/>
      </c>
      <c r="AP194" s="154" t="str">
        <f>IF(ISBLANK(AD190),(IFERROR(IF(AO194="","",IF(AO194&lt;=0.2,"Muy Baja",IF(AO194&lt;=0.4,"Baja",IF(AO194&lt;=0.6,"Media",IF(AO194&lt;=0.8,"Alta","Muy Alta"))))),""))," ")</f>
        <v/>
      </c>
      <c r="AQ194" s="210" t="str">
        <f t="shared" si="253"/>
        <v/>
      </c>
      <c r="AR194" s="211" t="str">
        <f t="shared" si="254"/>
        <v/>
      </c>
      <c r="AS194" s="210" t="str">
        <f>IFERROR(IF(AND(AH193="Impacto",AH194="Impacto"),(AS193-(+AS193*AK194)),IF(AND(AH193="Probabilidad",AH194="Impacto"),(AS192-(+AS192*AK194)),IF(AH194="Probabilidad",AS193,""))),"")</f>
        <v/>
      </c>
      <c r="AT194" s="212" t="str">
        <f t="shared" si="255"/>
        <v/>
      </c>
      <c r="AU194" s="528"/>
      <c r="AV194" s="531"/>
      <c r="AW194" s="534"/>
      <c r="AX194" s="537"/>
      <c r="AY194" s="302"/>
      <c r="AZ194" s="185"/>
      <c r="BA194" s="183"/>
      <c r="BB194" s="183"/>
      <c r="BC194" s="184"/>
      <c r="BD194" s="184"/>
      <c r="BE194" s="184"/>
      <c r="BF194" s="185"/>
      <c r="BG194" s="494"/>
      <c r="BH194" s="190"/>
      <c r="BI194" s="186"/>
      <c r="BJ194" s="186"/>
      <c r="BK194" s="352"/>
      <c r="BL194" s="183"/>
      <c r="BM194" s="183"/>
      <c r="BN194" s="183"/>
      <c r="BO194" s="187"/>
      <c r="BP194" s="187"/>
      <c r="BQ194" s="349"/>
      <c r="BR194" s="416"/>
      <c r="BS194" s="417" t="str">
        <f>IF(AND('MAPA DE RIESGOS'!$AP194="Muy Alta",'MAPA DE RIESGOS'!$AR194="Leve"),CONCATENATE("R",'MAPA DE RIESGOS'!$H194,"C",'MAPA DE RIESGOS'!$AF194),"")</f>
        <v/>
      </c>
      <c r="BT194" s="417"/>
      <c r="BU194" s="418"/>
      <c r="BV194" s="188"/>
      <c r="BW194" s="188"/>
      <c r="BX194" s="188"/>
      <c r="BY194" s="188"/>
      <c r="BZ194" s="188"/>
      <c r="CA194" s="188"/>
      <c r="CB194" s="188"/>
      <c r="CC194" s="188"/>
      <c r="CD194" s="188"/>
      <c r="CE194" s="188"/>
      <c r="CF194" s="188"/>
      <c r="CG194" s="188"/>
      <c r="CH194" s="188"/>
      <c r="CI194" s="188"/>
      <c r="CJ194" s="188"/>
      <c r="CK194" s="188"/>
    </row>
    <row r="195" spans="1:89" ht="28.5" hidden="1" customHeight="1">
      <c r="A195" s="703"/>
      <c r="B195" s="585"/>
      <c r="C195" s="588"/>
      <c r="D195" s="588"/>
      <c r="E195" s="494"/>
      <c r="F195" s="494"/>
      <c r="G195" s="577"/>
      <c r="H195" s="343">
        <v>30</v>
      </c>
      <c r="I195" s="570"/>
      <c r="J195" s="495"/>
      <c r="K195" s="495"/>
      <c r="L195" s="495"/>
      <c r="M195" s="495"/>
      <c r="N195" s="495"/>
      <c r="O195" s="495"/>
      <c r="P195" s="563"/>
      <c r="Q195" s="554"/>
      <c r="R195" s="557"/>
      <c r="S195" s="557"/>
      <c r="T195" s="557"/>
      <c r="U195" s="557"/>
      <c r="V195" s="583"/>
      <c r="W195" s="567"/>
      <c r="X195" s="573"/>
      <c r="Y195" s="551"/>
      <c r="Z195" s="576"/>
      <c r="AA195" s="567"/>
      <c r="AB195" s="560"/>
      <c r="AC195" s="526"/>
      <c r="AD195" s="548"/>
      <c r="AE195" s="535"/>
      <c r="AF195" s="181">
        <v>6</v>
      </c>
      <c r="AG195" s="182"/>
      <c r="AH195" s="207" t="str">
        <f t="shared" si="251"/>
        <v/>
      </c>
      <c r="AI195" s="299"/>
      <c r="AJ195" s="299"/>
      <c r="AK195" s="208" t="str">
        <f t="shared" si="252"/>
        <v/>
      </c>
      <c r="AL195" s="300"/>
      <c r="AM195" s="300"/>
      <c r="AN195" s="301"/>
      <c r="AO195" s="209" t="str">
        <f>IF(ISBLANK(AD190),(IFERROR(IF(AND(AH193="Probabilidad",AH195="Probabilidad"),(AQ193-(+AQ193*AK195)),IF(AND(AH193="Impacto",AH195="Probabilidad"),(AQ192-(+AQ192*AK195)),IF(AH195="Impacto",AQ193,""))),""))," ")</f>
        <v/>
      </c>
      <c r="AP195" s="154" t="str">
        <f>IF(ISBLANK(AD190),(IFERROR(IF(AO195="","",IF(AO195&lt;=0.2,"Muy Baja",IF(AO195&lt;=0.4,"Baja",IF(AO195&lt;=0.6,"Media",IF(AO195&lt;=0.8,"Alta","Muy Alta"))))),"")), " ")</f>
        <v/>
      </c>
      <c r="AQ195" s="210" t="str">
        <f t="shared" si="253"/>
        <v/>
      </c>
      <c r="AR195" s="211" t="str">
        <f t="shared" si="254"/>
        <v/>
      </c>
      <c r="AS195" s="210" t="str">
        <f>IFERROR(IF(AND(AH194="Impacto",AH195="Impacto"),(AS193-(+AS194*AK195)),IF(AND(AH193="Probabilidad",AH195="Impacto"),(AS192-(+AS192*AK195)),IF(AH195="Probabilidad",AS193,""))),"")</f>
        <v/>
      </c>
      <c r="AT195" s="212" t="str">
        <f t="shared" si="255"/>
        <v/>
      </c>
      <c r="AU195" s="529"/>
      <c r="AV195" s="532"/>
      <c r="AW195" s="535"/>
      <c r="AX195" s="538"/>
      <c r="AY195" s="302"/>
      <c r="AZ195" s="185"/>
      <c r="BA195" s="183"/>
      <c r="BB195" s="183"/>
      <c r="BC195" s="184"/>
      <c r="BD195" s="184"/>
      <c r="BE195" s="184"/>
      <c r="BF195" s="185"/>
      <c r="BG195" s="495"/>
      <c r="BH195" s="190"/>
      <c r="BI195" s="186"/>
      <c r="BJ195" s="186"/>
      <c r="BK195" s="352"/>
      <c r="BL195" s="183"/>
      <c r="BM195" s="183"/>
      <c r="BN195" s="183"/>
      <c r="BO195" s="187"/>
      <c r="BP195" s="187"/>
      <c r="BQ195" s="349"/>
      <c r="BR195" s="416"/>
      <c r="BS195" s="417" t="str">
        <f>IF(AND('MAPA DE RIESGOS'!$AP195="Muy Alta",'MAPA DE RIESGOS'!$AR195="Leve"),CONCATENATE("R",'MAPA DE RIESGOS'!$H195,"C",'MAPA DE RIESGOS'!$AF195),"")</f>
        <v/>
      </c>
      <c r="BT195" s="417"/>
      <c r="BU195" s="418"/>
      <c r="BV195" s="188"/>
      <c r="BW195" s="188"/>
      <c r="BX195" s="188"/>
      <c r="BY195" s="188"/>
      <c r="BZ195" s="188"/>
      <c r="CA195" s="188"/>
      <c r="CB195" s="188"/>
      <c r="CC195" s="188"/>
      <c r="CD195" s="188"/>
      <c r="CE195" s="188"/>
      <c r="CF195" s="188"/>
      <c r="CG195" s="188"/>
      <c r="CH195" s="188"/>
      <c r="CI195" s="188"/>
      <c r="CJ195" s="188"/>
      <c r="CK195" s="188"/>
    </row>
    <row r="196" spans="1:89" ht="155.44999999999999" hidden="1" customHeight="1">
      <c r="A196" s="703"/>
      <c r="B196" s="585"/>
      <c r="C196" s="588"/>
      <c r="D196" s="588" t="str">
        <f>IFERROR((VLOOKUP($B196,'Listados Datos'!$D$3:$F$18,3,FALSE))," ")</f>
        <v xml:space="preserve"> </v>
      </c>
      <c r="E196" s="494"/>
      <c r="F196" s="494" t="s">
        <v>423</v>
      </c>
      <c r="G196" s="577">
        <v>31</v>
      </c>
      <c r="H196" s="343">
        <v>31</v>
      </c>
      <c r="I196" s="568" t="s">
        <v>512</v>
      </c>
      <c r="J196" s="513" t="s">
        <v>210</v>
      </c>
      <c r="K196" s="513" t="s">
        <v>512</v>
      </c>
      <c r="L196" s="513" t="s">
        <v>513</v>
      </c>
      <c r="M196" s="513" t="str">
        <f t="shared" ref="M196" si="257">+CONCATENATE("Posibilidad de afectación ", J196, " por ", K196," debido a ", L196)</f>
        <v>Posibilidad de afectación Reputacional por Dificultad en el acceso de acciones policivas o judiciales   de defensa y/o recuperación del espacio público. debido a El DADEP carece de funciones policivas o judiciales para la defensa y/o recuperación del espacio público.</v>
      </c>
      <c r="N196" s="513" t="s">
        <v>189</v>
      </c>
      <c r="O196" s="513" t="s">
        <v>190</v>
      </c>
      <c r="P196" s="561">
        <v>228</v>
      </c>
      <c r="Q196" s="552"/>
      <c r="R196" s="555"/>
      <c r="S196" s="555"/>
      <c r="T196" s="555"/>
      <c r="U196" s="555"/>
      <c r="V196" s="581" t="str">
        <f t="shared" ref="V196" si="258">IF(ISBLANK(AC196),(IF(P196&lt;=0,"",IF(P196&lt;=2,"Muy Baja",IF(P196&lt;=24,"Baja",IF(P196&lt;=500,"Media",IF(P196&lt;=5000,"Alta","Muy Alta"))))))," ")</f>
        <v>Media</v>
      </c>
      <c r="W196" s="565">
        <f t="shared" ref="W196" si="259">IF(ISBLANK(AC196),(IF(V196="","",IF(V196="Muy Baja",20%,IF(V196="Baja",40%,IF(V196="Media",60%,IF(V196="Alta",80%,IF(V196="Muy Alta",100%,0)))))))," ")</f>
        <v>0.6</v>
      </c>
      <c r="X196" s="571" t="s">
        <v>191</v>
      </c>
      <c r="Y196" s="549" t="str">
        <f>IF(X196&gt;0,IF(NOT(ISERROR(MATCH(X196,'Listados Datos'!$N$3:$N$4,0))),'Listados Datos'!$N$6&amp;"Por favor no seleccionar este criterios de impacto (Afectación Económica o presupuestal y/o Pérdida Reputacional)",'Listados Datos'!$N$7),"")</f>
        <v>✔</v>
      </c>
      <c r="Z196" s="574" t="str">
        <f>IF(OR(X196='Listados Datos'!$R$3,X196='Listados Datos'!$S$3),"Leve",IF(OR(X196='Listados Datos'!$R$4,X196='Listados Datos'!$S$4),"Menor",IF(OR(X196='Listados Datos'!$R$5,X196='Listados Datos'!$S$5),"Moderado",IF(OR(X196='Listados Datos'!$R$6,X196='Listados Datos'!$S$6),"Mayor",IF(OR(X196='Listados Datos'!$R$7,X196='Listados Datos'!$S$7),"Catastrófico","")))))</f>
        <v/>
      </c>
      <c r="AA196" s="565" t="str">
        <f>IF(Z196="","",IF(Z196="Leve",20%,IF(Z196="Menor",40%,IF(Z196="Moderado",60%,IF(Z196="Mayor",80%,IF(Z196="Catastrófico",100%,0))))))</f>
        <v/>
      </c>
      <c r="AB196" s="558" t="str">
        <f>IF(OR(AND(V196="Muy Baja",Z196="Leve"),AND(V196="Muy Baja",Z196="Menor"),AND(V196="Baja",Z196="Leve")),"Bajo",IF(OR(AND(V196="Muy baja",Z196="Moderado"),AND(V196="Baja",Z196="Menor"),AND(V196="Baja",Z196="Moderado"),AND(V196="Media",Z196="Leve"),AND(V196="Media",Z196="Menor"),AND(V196="Media",Z196="Moderado"),AND(V196="Alta",Z196="Leve"),AND(V196="Alta",Z196="Menor")),"Moderado",IF(OR(AND(V196="Muy Baja",Z196="Mayor"),AND(V196="Baja",Z196="Mayor"),AND(V196="Media",Z196="Mayor"),AND(V196="Alta",Z196="Moderado"),AND(V196="Alta",Z196="Mayor"),AND(V196="Muy Alta",Z196="Leve"),AND(V196="Muy Alta",Z196="Menor"),AND(V196="Muy Alta",Z196="Moderado"),AND(V196="Muy Alta",Z196="Mayor")),"Alto",IF(OR(AND(V196="Muy Baja",Z196="Catastrófico"),AND(V196="Baja",Z196="Catastrófico"),AND(V196="Media",Z196="Catastrófico"),AND(V196="Alta",Z196="Catastrófico"),AND(V196="Muy Alta",Z196="Catastrófico")),"Extremo",""))))</f>
        <v/>
      </c>
      <c r="AC196" s="524"/>
      <c r="AD196" s="546"/>
      <c r="AE196" s="533" t="str">
        <f t="shared" ref="AE196" si="260">IF(AND(AC196="Rara Vez",AD196="Insignificante"),("BAJA"),IF(AND(AC196="Rara Vez",AD196="Menor"),("BAJA"),IF(AND(AC196="Rara Vez",AD196="Moderado"),("MODERADA"),IF(AND(AC196="Rara Vez",AD196="Mayor"),("ALTA"),IF(AND(AC196="Improbable",AD196="Insignificante"),("BAJA"),IF(AND(AC196="Improbable",AD196="Menor"),("BAJA"),IF(AND(AC196="Improbable",AD196="Moderado"),("MODERADA"),IF(AND(AC196="Improbable",AD196="Mayor"),("ALTA"),IF(AND(AC196="Posible",AD196="Insignificante"),("BAJA"),IF(AND(AC196="Posible",AD196="Menor"),("MODERADA"),IF(AND(AC196="Posible",AD196="Moderado"),("ALTA"),IF(AND(AC196="Posible",AD196="Mayor"),("EXTREMA"),IF(AND(AC196="Probable",AD196="Insignificante"),("MODERADA"),IF(AND(AC196="Probable",AD196="Menor"),("ALTA"),IF(AND(AC196="Probable",AD196="Moderado"),("ALTA"),IF(AND(AC196="Probable",AD196="Mayor"),("EXTREMA"),IF(AND(AC196="Casi Seguro",AD196="Insignificante"),("ALTA"),IF(AND(AC196="Casi Seguro",AD196="Menor"),("ALTA"),IF(AND(AC196="Casi Seguro",AD196="Moderado"),("EXTREMA"),IF(AND(AC196="Casi Seguro",AD196="Mayor"),("EXTREMA"),IF(AD196="Catastrófico","EXTREMA","VALORAR")))))))))))))))))))))</f>
        <v>VALORAR</v>
      </c>
      <c r="AF196" s="181">
        <v>1</v>
      </c>
      <c r="AG196" s="182" t="s">
        <v>514</v>
      </c>
      <c r="AH196" s="207" t="str">
        <f t="shared" si="251"/>
        <v>Probabilidad</v>
      </c>
      <c r="AI196" s="299" t="s">
        <v>193</v>
      </c>
      <c r="AJ196" s="299" t="s">
        <v>194</v>
      </c>
      <c r="AK196" s="208" t="str">
        <f t="shared" si="252"/>
        <v>40%</v>
      </c>
      <c r="AL196" s="300" t="s">
        <v>195</v>
      </c>
      <c r="AM196" s="300" t="s">
        <v>196</v>
      </c>
      <c r="AN196" s="301" t="s">
        <v>197</v>
      </c>
      <c r="AO196" s="209">
        <f>IF(ISBLANK(AD196),(IFERROR(IF(AH196="Probabilidad",(W196-(+W196*AK196)),IF(AH196="Impacto",W196,"")),""))," ")</f>
        <v>0.36</v>
      </c>
      <c r="AP196" s="154" t="str">
        <f>IF(ISBLANK(AD196), (IFERROR(IF(AO196="","",IF(AO196&lt;=0.2,"Muy Baja",IF(AO196&lt;=0.4,"Baja",IF(AO196&lt;=0.6,"Media",IF(AO196&lt;=0.8,"Alta","Muy Alta"))))),""))," ")</f>
        <v>Baja</v>
      </c>
      <c r="AQ196" s="210">
        <f t="shared" si="253"/>
        <v>0.36</v>
      </c>
      <c r="AR196" s="211" t="str">
        <f t="shared" si="254"/>
        <v/>
      </c>
      <c r="AS196" s="210" t="str">
        <f>IFERROR(IF(AH196="Impacto",(AA196-(+AA196*AK196)),IF(AH196="Probabilidad",AA196,"")),"")</f>
        <v/>
      </c>
      <c r="AT196" s="212" t="str">
        <f t="shared" si="255"/>
        <v/>
      </c>
      <c r="AU196" s="527"/>
      <c r="AV196" s="530" t="str">
        <f>IF(ISBLANK(AD196), " ", AD196)</f>
        <v xml:space="preserve"> </v>
      </c>
      <c r="AW196" s="533" t="str">
        <f t="shared" ref="AW196" si="261">IF(AND(AU196="Rara Vez",AV196="Insignificante"),("BAJA"),IF(AND(AU196="Rara Vez",AV196="Menor"),("BAJA"),IF(AND(AU196="Rara Vez",AV196="Moderado"),("MODERADA"),IF(AND(AU196="Rara Vez",AV196="Mayor"),("ALTA"),IF(AND(AU196="Improbable",AV196="Insignificante"),("BAJA"),IF(AND(AU196="Improbable",AV196="Menor"),("BAJA"),IF(AND(AU196="Improbable",AV196="Moderado"),("MODERADA"),IF(AND(AU196="Improbable",AV196="Mayor"),("ALTA"),IF(AND(AU196="Posible",AV196="Insignificante"),("BAJA"),IF(AND(AU196="Posible",AV196="Menor"),("MODERADA"),IF(AND(AU196="Posible",AV196="Moderado"),("ALTA"),IF(AND(AU196="Posible",AV196="Mayor"),("EXTREMA"),IF(AND(AU196="Probable",AV196="Insignificante"),("MODERADA"),IF(AND(AU196="Probable",AV196="Menor"),("ALTA"),IF(AND(AU196="Probable",AV196="Moderado"),("ALTA"),IF(AND(AU196="Probable",AV196="Mayor"),("EXTREMA"),IF(AND(AU196="Casi Seguro",AV196="Insignificante"),("ALTA"),IF(AND(AU196="Casi Seguro",AV196="Menor"),("ALTA"),IF(AND(AU196="Casi Seguro",AV196="Moderado"),("EXTREMA"),IF(AND(AU196="Casi Seguro",AV196="Mayor"),("EXTREMA"),IF(AV196="Catastrófico","EXTREMA","VALORAR")))))))))))))))))))))</f>
        <v>VALORAR</v>
      </c>
      <c r="AX196" s="536" t="s">
        <v>198</v>
      </c>
      <c r="AY196" s="302" t="s">
        <v>515</v>
      </c>
      <c r="AZ196" s="185" t="s">
        <v>516</v>
      </c>
      <c r="BA196" s="183" t="s">
        <v>423</v>
      </c>
      <c r="BB196" s="183" t="s">
        <v>408</v>
      </c>
      <c r="BC196" s="184">
        <v>44562</v>
      </c>
      <c r="BD196" s="184">
        <v>44926</v>
      </c>
      <c r="BE196" s="184" t="s">
        <v>409</v>
      </c>
      <c r="BF196" s="184" t="s">
        <v>517</v>
      </c>
      <c r="BG196" s="513" t="s">
        <v>518</v>
      </c>
      <c r="BH196" s="190" t="s">
        <v>432</v>
      </c>
      <c r="BI196" s="357" t="s">
        <v>519</v>
      </c>
      <c r="BJ196" s="186">
        <v>1</v>
      </c>
      <c r="BK196" s="352">
        <v>44680</v>
      </c>
      <c r="BL196" s="183" t="s">
        <v>520</v>
      </c>
      <c r="BM196" s="183" t="s">
        <v>1848</v>
      </c>
      <c r="BN196" s="183" t="s">
        <v>207</v>
      </c>
      <c r="BO196" s="187" t="s">
        <v>470</v>
      </c>
      <c r="BP196" s="356" t="s">
        <v>207</v>
      </c>
      <c r="BQ196" s="405" t="s">
        <v>207</v>
      </c>
      <c r="BR196" s="416"/>
      <c r="BS196" s="417" t="str">
        <f>IF(AND('MAPA DE RIESGOS'!$AP196="Muy Alta",'MAPA DE RIESGOS'!$AR196="Leve"),CONCATENATE("R",'MAPA DE RIESGOS'!$H196,"C",'MAPA DE RIESGOS'!$AF196),"")</f>
        <v/>
      </c>
      <c r="BT196" s="417"/>
      <c r="BU196" s="418"/>
      <c r="BV196" s="188"/>
      <c r="BW196" s="188"/>
      <c r="BX196" s="188"/>
      <c r="BY196" s="188"/>
      <c r="BZ196" s="188"/>
      <c r="CA196" s="188"/>
      <c r="CB196" s="188"/>
      <c r="CC196" s="188"/>
      <c r="CD196" s="188"/>
      <c r="CE196" s="188"/>
      <c r="CF196" s="188"/>
      <c r="CG196" s="188"/>
      <c r="CH196" s="188"/>
      <c r="CI196" s="188"/>
      <c r="CJ196" s="188"/>
      <c r="CK196" s="188"/>
    </row>
    <row r="197" spans="1:89" ht="28.5" hidden="1" customHeight="1">
      <c r="A197" s="703"/>
      <c r="B197" s="585"/>
      <c r="C197" s="588"/>
      <c r="D197" s="588"/>
      <c r="E197" s="494"/>
      <c r="F197" s="494"/>
      <c r="G197" s="577"/>
      <c r="H197" s="343">
        <v>31</v>
      </c>
      <c r="I197" s="569"/>
      <c r="J197" s="494"/>
      <c r="K197" s="494"/>
      <c r="L197" s="494"/>
      <c r="M197" s="494"/>
      <c r="N197" s="494"/>
      <c r="O197" s="494"/>
      <c r="P197" s="562"/>
      <c r="Q197" s="553"/>
      <c r="R197" s="556"/>
      <c r="S197" s="556"/>
      <c r="T197" s="556"/>
      <c r="U197" s="556"/>
      <c r="V197" s="582"/>
      <c r="W197" s="566"/>
      <c r="X197" s="572"/>
      <c r="Y197" s="550"/>
      <c r="Z197" s="575"/>
      <c r="AA197" s="566"/>
      <c r="AB197" s="559"/>
      <c r="AC197" s="525"/>
      <c r="AD197" s="547"/>
      <c r="AE197" s="534"/>
      <c r="AF197" s="181">
        <v>2</v>
      </c>
      <c r="AG197" s="182"/>
      <c r="AH197" s="207" t="str">
        <f t="shared" si="251"/>
        <v/>
      </c>
      <c r="AI197" s="299"/>
      <c r="AJ197" s="299"/>
      <c r="AK197" s="208" t="str">
        <f t="shared" si="252"/>
        <v/>
      </c>
      <c r="AL197" s="300"/>
      <c r="AM197" s="300"/>
      <c r="AN197" s="301"/>
      <c r="AO197" s="209" t="str">
        <f>IF(ISBLANK(AD196),(IFERROR(IF(AND(AH196="Probabilidad",AH197="Probabilidad"),(AQ196-(+AQ196*AK197)),IF(AH197="Probabilidad",(W196-(+W196*AK197)),IF(AH197="Impacto",AQ196,""))),""))," ")</f>
        <v/>
      </c>
      <c r="AP197" s="154" t="str">
        <f>IF(ISBLANK(AD196),(IFERROR(IF(AO197="","",IF(AO197&lt;=0.2,"Muy Baja",IF(AO197&lt;=0.4,"Baja",IF(AO197&lt;=0.6,"Media",IF(AO197&lt;=0.8,"Alta","Muy Alta"))))),""))," ")</f>
        <v/>
      </c>
      <c r="AQ197" s="210" t="str">
        <f t="shared" si="253"/>
        <v/>
      </c>
      <c r="AR197" s="211" t="str">
        <f t="shared" si="254"/>
        <v/>
      </c>
      <c r="AS197" s="210" t="str">
        <f>IFERROR(IF(AND(AH196="Impacto",AH197="Impacto"),(AS196-(+AS196*AK197)),IF(AH197="Impacto",(AA196-(+AA196*AK197)),IF(AH197="Probabilidad",AS196,""))),"")</f>
        <v/>
      </c>
      <c r="AT197" s="212" t="str">
        <f t="shared" si="255"/>
        <v/>
      </c>
      <c r="AU197" s="528"/>
      <c r="AV197" s="531"/>
      <c r="AW197" s="534"/>
      <c r="AX197" s="537"/>
      <c r="AY197" s="302"/>
      <c r="AZ197" s="185"/>
      <c r="BA197" s="183"/>
      <c r="BB197" s="183"/>
      <c r="BC197" s="184"/>
      <c r="BD197" s="184"/>
      <c r="BE197" s="184"/>
      <c r="BF197" s="185"/>
      <c r="BG197" s="494"/>
      <c r="BH197" s="190"/>
      <c r="BI197" s="186"/>
      <c r="BJ197" s="186"/>
      <c r="BK197" s="352"/>
      <c r="BL197" s="183"/>
      <c r="BM197" s="183"/>
      <c r="BN197" s="183"/>
      <c r="BO197" s="187"/>
      <c r="BP197" s="356"/>
      <c r="BQ197" s="406"/>
      <c r="BR197" s="416"/>
      <c r="BS197" s="417" t="str">
        <f>IF(AND('MAPA DE RIESGOS'!$AP197="Muy Alta",'MAPA DE RIESGOS'!$AR197="Leve"),CONCATENATE("R",'MAPA DE RIESGOS'!$H197,"C",'MAPA DE RIESGOS'!$AF197),"")</f>
        <v/>
      </c>
      <c r="BT197" s="417"/>
      <c r="BU197" s="418"/>
      <c r="BV197" s="188"/>
      <c r="BW197" s="188"/>
      <c r="BX197" s="188"/>
      <c r="BY197" s="188"/>
      <c r="BZ197" s="188"/>
      <c r="CA197" s="188"/>
      <c r="CB197" s="188"/>
      <c r="CC197" s="188"/>
      <c r="CD197" s="188"/>
      <c r="CE197" s="188"/>
      <c r="CF197" s="188"/>
      <c r="CG197" s="188"/>
      <c r="CH197" s="188"/>
      <c r="CI197" s="188"/>
      <c r="CJ197" s="188"/>
      <c r="CK197" s="188"/>
    </row>
    <row r="198" spans="1:89" ht="28.5" hidden="1" customHeight="1">
      <c r="A198" s="703"/>
      <c r="B198" s="585"/>
      <c r="C198" s="588"/>
      <c r="D198" s="588"/>
      <c r="E198" s="494"/>
      <c r="F198" s="494"/>
      <c r="G198" s="577"/>
      <c r="H198" s="343">
        <v>31</v>
      </c>
      <c r="I198" s="569"/>
      <c r="J198" s="494"/>
      <c r="K198" s="494"/>
      <c r="L198" s="494"/>
      <c r="M198" s="494"/>
      <c r="N198" s="494"/>
      <c r="O198" s="494"/>
      <c r="P198" s="562"/>
      <c r="Q198" s="553"/>
      <c r="R198" s="556"/>
      <c r="S198" s="556"/>
      <c r="T198" s="556"/>
      <c r="U198" s="556"/>
      <c r="V198" s="582"/>
      <c r="W198" s="566"/>
      <c r="X198" s="572"/>
      <c r="Y198" s="550"/>
      <c r="Z198" s="575"/>
      <c r="AA198" s="566"/>
      <c r="AB198" s="559"/>
      <c r="AC198" s="525"/>
      <c r="AD198" s="547"/>
      <c r="AE198" s="534"/>
      <c r="AF198" s="181">
        <v>3</v>
      </c>
      <c r="AG198" s="182"/>
      <c r="AH198" s="207" t="str">
        <f t="shared" si="251"/>
        <v/>
      </c>
      <c r="AI198" s="299"/>
      <c r="AJ198" s="299"/>
      <c r="AK198" s="208" t="str">
        <f t="shared" si="252"/>
        <v/>
      </c>
      <c r="AL198" s="300"/>
      <c r="AM198" s="300"/>
      <c r="AN198" s="301"/>
      <c r="AO198" s="209" t="str">
        <f>IF(ISBLANK(AD196),(IFERROR(IF(AND(AH197="Probabilidad",AH198="Probabilidad"),(AQ197-(+AQ197*AK198)),IF(AND(AH197="Impacto",AH198="Probabilidad"),(AQ196-(+AQ196*AK198)),IF(AH198="Impacto",AQ197,""))),""))," ")</f>
        <v/>
      </c>
      <c r="AP198" s="154" t="str">
        <f>IF(ISBLANK(AD196),(IFERROR(IF(AO198="","",IF(AO198&lt;=0.2,"Muy Baja",IF(AO198&lt;=0.4,"Baja",IF(AO198&lt;=0.6,"Media",IF(AO198&lt;=0.8,"Alta","Muy Alta"))))),""))," ")</f>
        <v/>
      </c>
      <c r="AQ198" s="210" t="str">
        <f t="shared" si="253"/>
        <v/>
      </c>
      <c r="AR198" s="211" t="str">
        <f t="shared" si="254"/>
        <v/>
      </c>
      <c r="AS198" s="210" t="str">
        <f>IFERROR(IF(AND(AH197="Impacto",AH198="Impacto"),(AS197-(+AS197*AK198)),IF(AND(AH197="Probabilidad",AH198="Impacto"),(AS196-(+AS196*AK198)),IF(AH198="Probabilidad",AS197,""))),"")</f>
        <v/>
      </c>
      <c r="AT198" s="212" t="str">
        <f t="shared" si="255"/>
        <v/>
      </c>
      <c r="AU198" s="528"/>
      <c r="AV198" s="531"/>
      <c r="AW198" s="534"/>
      <c r="AX198" s="537"/>
      <c r="AY198" s="302"/>
      <c r="AZ198" s="185"/>
      <c r="BA198" s="183"/>
      <c r="BB198" s="183"/>
      <c r="BC198" s="184"/>
      <c r="BD198" s="184"/>
      <c r="BE198" s="184"/>
      <c r="BF198" s="185"/>
      <c r="BG198" s="494"/>
      <c r="BH198" s="190"/>
      <c r="BI198" s="186"/>
      <c r="BJ198" s="186"/>
      <c r="BK198" s="352"/>
      <c r="BL198" s="183"/>
      <c r="BM198" s="183"/>
      <c r="BN198" s="183"/>
      <c r="BO198" s="187"/>
      <c r="BP198" s="187"/>
      <c r="BQ198" s="349"/>
      <c r="BR198" s="416"/>
      <c r="BS198" s="417" t="str">
        <f>IF(AND('MAPA DE RIESGOS'!$AP198="Muy Alta",'MAPA DE RIESGOS'!$AR198="Leve"),CONCATENATE("R",'MAPA DE RIESGOS'!$H198,"C",'MAPA DE RIESGOS'!$AF198),"")</f>
        <v/>
      </c>
      <c r="BT198" s="417"/>
      <c r="BU198" s="418"/>
      <c r="BV198" s="188"/>
      <c r="BW198" s="188"/>
      <c r="BX198" s="188"/>
      <c r="BY198" s="188"/>
      <c r="BZ198" s="188"/>
      <c r="CA198" s="188"/>
      <c r="CB198" s="188"/>
      <c r="CC198" s="188"/>
      <c r="CD198" s="188"/>
      <c r="CE198" s="188"/>
      <c r="CF198" s="188"/>
      <c r="CG198" s="188"/>
      <c r="CH198" s="188"/>
      <c r="CI198" s="188"/>
      <c r="CJ198" s="188"/>
      <c r="CK198" s="188"/>
    </row>
    <row r="199" spans="1:89" ht="28.5" hidden="1" customHeight="1">
      <c r="A199" s="703"/>
      <c r="B199" s="585"/>
      <c r="C199" s="588"/>
      <c r="D199" s="588"/>
      <c r="E199" s="494"/>
      <c r="F199" s="494"/>
      <c r="G199" s="577"/>
      <c r="H199" s="343">
        <v>31</v>
      </c>
      <c r="I199" s="569"/>
      <c r="J199" s="494"/>
      <c r="K199" s="494"/>
      <c r="L199" s="494"/>
      <c r="M199" s="494"/>
      <c r="N199" s="494"/>
      <c r="O199" s="494"/>
      <c r="P199" s="562"/>
      <c r="Q199" s="553"/>
      <c r="R199" s="556"/>
      <c r="S199" s="556"/>
      <c r="T199" s="556"/>
      <c r="U199" s="556"/>
      <c r="V199" s="582"/>
      <c r="W199" s="566"/>
      <c r="X199" s="572"/>
      <c r="Y199" s="550"/>
      <c r="Z199" s="575"/>
      <c r="AA199" s="566"/>
      <c r="AB199" s="559"/>
      <c r="AC199" s="525"/>
      <c r="AD199" s="547"/>
      <c r="AE199" s="534"/>
      <c r="AF199" s="181">
        <v>4</v>
      </c>
      <c r="AG199" s="182"/>
      <c r="AH199" s="207" t="str">
        <f t="shared" si="251"/>
        <v/>
      </c>
      <c r="AI199" s="299"/>
      <c r="AJ199" s="299"/>
      <c r="AK199" s="208" t="str">
        <f t="shared" si="252"/>
        <v/>
      </c>
      <c r="AL199" s="300"/>
      <c r="AM199" s="300"/>
      <c r="AN199" s="301"/>
      <c r="AO199" s="209" t="str">
        <f>IF(ISBLANK(AD196),(IFERROR(IF(AND(AH198="Probabilidad",AH199="Probabilidad"),(AQ198-(+AQ198*AK199)),IF(AND(AH198="Impacto",AH199="Probabilidad"),(AQ197-(+AQ197*AK199)),IF(AH199="Impacto",AQ198,""))),""))," ")</f>
        <v/>
      </c>
      <c r="AP199" s="154" t="str">
        <f>IF(ISBLANK(AD196),(IFERROR(IF(AO199="","",IF(AO199&lt;=0.2,"Muy Baja",IF(AO199&lt;=0.4,"Baja",IF(AO199&lt;=0.6,"Media",IF(AO199&lt;=0.8,"Alta","Muy Alta"))))),""))," ")</f>
        <v/>
      </c>
      <c r="AQ199" s="210" t="str">
        <f t="shared" si="253"/>
        <v/>
      </c>
      <c r="AR199" s="211" t="str">
        <f t="shared" si="254"/>
        <v/>
      </c>
      <c r="AS199" s="210" t="str">
        <f>IFERROR(IF(AND(AH198="Impacto",AH199="Impacto"),(AS198-(+AS198*AK199)),IF(AND(AH198="Probabilidad",AH199="Impacto"),(AS197-(+AS197*AK199)),IF(AH199="Probabilidad",AS198,""))),"")</f>
        <v/>
      </c>
      <c r="AT199" s="212" t="str">
        <f t="shared" si="255"/>
        <v/>
      </c>
      <c r="AU199" s="528"/>
      <c r="AV199" s="531"/>
      <c r="AW199" s="534"/>
      <c r="AX199" s="537"/>
      <c r="AY199" s="302"/>
      <c r="AZ199" s="185"/>
      <c r="BA199" s="183"/>
      <c r="BB199" s="183"/>
      <c r="BC199" s="184"/>
      <c r="BD199" s="184"/>
      <c r="BE199" s="184"/>
      <c r="BF199" s="185"/>
      <c r="BG199" s="494"/>
      <c r="BH199" s="190"/>
      <c r="BI199" s="186"/>
      <c r="BJ199" s="186"/>
      <c r="BK199" s="352"/>
      <c r="BL199" s="183"/>
      <c r="BM199" s="183"/>
      <c r="BN199" s="183"/>
      <c r="BO199" s="187"/>
      <c r="BP199" s="187"/>
      <c r="BQ199" s="349"/>
      <c r="BR199" s="416"/>
      <c r="BS199" s="417" t="str">
        <f>IF(AND('MAPA DE RIESGOS'!$AP199="Muy Alta",'MAPA DE RIESGOS'!$AR199="Leve"),CONCATENATE("R",'MAPA DE RIESGOS'!$H199,"C",'MAPA DE RIESGOS'!$AF199),"")</f>
        <v/>
      </c>
      <c r="BT199" s="417"/>
      <c r="BU199" s="418"/>
      <c r="BV199" s="188"/>
      <c r="BW199" s="188"/>
      <c r="BX199" s="188"/>
      <c r="BY199" s="188"/>
      <c r="BZ199" s="188"/>
      <c r="CA199" s="188"/>
      <c r="CB199" s="188"/>
      <c r="CC199" s="188"/>
      <c r="CD199" s="188"/>
      <c r="CE199" s="188"/>
      <c r="CF199" s="188"/>
      <c r="CG199" s="188"/>
      <c r="CH199" s="188"/>
      <c r="CI199" s="188"/>
      <c r="CJ199" s="188"/>
      <c r="CK199" s="188"/>
    </row>
    <row r="200" spans="1:89" ht="28.5" hidden="1" customHeight="1">
      <c r="A200" s="703"/>
      <c r="B200" s="585"/>
      <c r="C200" s="588"/>
      <c r="D200" s="588"/>
      <c r="E200" s="494"/>
      <c r="F200" s="494"/>
      <c r="G200" s="577"/>
      <c r="H200" s="343">
        <v>31</v>
      </c>
      <c r="I200" s="569"/>
      <c r="J200" s="494"/>
      <c r="K200" s="494"/>
      <c r="L200" s="494"/>
      <c r="M200" s="494"/>
      <c r="N200" s="494"/>
      <c r="O200" s="494"/>
      <c r="P200" s="562"/>
      <c r="Q200" s="553"/>
      <c r="R200" s="556"/>
      <c r="S200" s="556"/>
      <c r="T200" s="556"/>
      <c r="U200" s="556"/>
      <c r="V200" s="582"/>
      <c r="W200" s="566"/>
      <c r="X200" s="572"/>
      <c r="Y200" s="550"/>
      <c r="Z200" s="575"/>
      <c r="AA200" s="566"/>
      <c r="AB200" s="559"/>
      <c r="AC200" s="525"/>
      <c r="AD200" s="547"/>
      <c r="AE200" s="534"/>
      <c r="AF200" s="181">
        <v>5</v>
      </c>
      <c r="AG200" s="182"/>
      <c r="AH200" s="207" t="str">
        <f t="shared" si="251"/>
        <v/>
      </c>
      <c r="AI200" s="299"/>
      <c r="AJ200" s="299"/>
      <c r="AK200" s="208" t="str">
        <f t="shared" si="252"/>
        <v/>
      </c>
      <c r="AL200" s="300"/>
      <c r="AM200" s="300"/>
      <c r="AN200" s="301"/>
      <c r="AO200" s="209" t="str">
        <f>IF(ISBLANK(AD196),(IFERROR(IF(AND(AH199="Probabilidad",AH200="Probabilidad"),(AQ199-(+AQ199*AK200)),IF(AND(AH199="Impacto",AH200="Probabilidad"),(AQ198-(+AQ198*AK200)),IF(AH200="Impacto",AQ199,""))),""))," ")</f>
        <v/>
      </c>
      <c r="AP200" s="154" t="str">
        <f>IF(ISBLANK(AD196),(IFERROR(IF(AO200="","",IF(AO200&lt;=0.2,"Muy Baja",IF(AO200&lt;=0.4,"Baja",IF(AO200&lt;=0.6,"Media",IF(AO200&lt;=0.8,"Alta","Muy Alta"))))),""))," ")</f>
        <v/>
      </c>
      <c r="AQ200" s="210" t="str">
        <f t="shared" si="253"/>
        <v/>
      </c>
      <c r="AR200" s="211" t="str">
        <f t="shared" si="254"/>
        <v/>
      </c>
      <c r="AS200" s="210" t="str">
        <f>IFERROR(IF(AND(AH199="Impacto",AH200="Impacto"),(AS199-(+AS199*AK200)),IF(AND(AH199="Probabilidad",AH200="Impacto"),(AS198-(+AS198*AK200)),IF(AH200="Probabilidad",AS199,""))),"")</f>
        <v/>
      </c>
      <c r="AT200" s="212" t="str">
        <f t="shared" si="255"/>
        <v/>
      </c>
      <c r="AU200" s="528"/>
      <c r="AV200" s="531"/>
      <c r="AW200" s="534"/>
      <c r="AX200" s="537"/>
      <c r="AY200" s="302"/>
      <c r="AZ200" s="185"/>
      <c r="BA200" s="183"/>
      <c r="BB200" s="183"/>
      <c r="BC200" s="184"/>
      <c r="BD200" s="184"/>
      <c r="BE200" s="184"/>
      <c r="BF200" s="185"/>
      <c r="BG200" s="494"/>
      <c r="BH200" s="190"/>
      <c r="BI200" s="186"/>
      <c r="BJ200" s="186"/>
      <c r="BK200" s="352"/>
      <c r="BL200" s="183"/>
      <c r="BM200" s="183"/>
      <c r="BN200" s="183"/>
      <c r="BO200" s="187"/>
      <c r="BP200" s="187"/>
      <c r="BQ200" s="349"/>
      <c r="BR200" s="416"/>
      <c r="BS200" s="417" t="str">
        <f>IF(AND('MAPA DE RIESGOS'!$AP200="Muy Alta",'MAPA DE RIESGOS'!$AR200="Leve"),CONCATENATE("R",'MAPA DE RIESGOS'!$H200,"C",'MAPA DE RIESGOS'!$AF200),"")</f>
        <v/>
      </c>
      <c r="BT200" s="417"/>
      <c r="BU200" s="418"/>
      <c r="BV200" s="188"/>
      <c r="BW200" s="188"/>
      <c r="BX200" s="188"/>
      <c r="BY200" s="188"/>
      <c r="BZ200" s="188"/>
      <c r="CA200" s="188"/>
      <c r="CB200" s="188"/>
      <c r="CC200" s="188"/>
      <c r="CD200" s="188"/>
      <c r="CE200" s="188"/>
      <c r="CF200" s="188"/>
      <c r="CG200" s="188"/>
      <c r="CH200" s="188"/>
      <c r="CI200" s="188"/>
      <c r="CJ200" s="188"/>
      <c r="CK200" s="188"/>
    </row>
    <row r="201" spans="1:89" ht="28.5" hidden="1" customHeight="1">
      <c r="A201" s="703"/>
      <c r="B201" s="585"/>
      <c r="C201" s="588"/>
      <c r="D201" s="588"/>
      <c r="E201" s="494"/>
      <c r="F201" s="494"/>
      <c r="G201" s="577"/>
      <c r="H201" s="343">
        <v>31</v>
      </c>
      <c r="I201" s="570"/>
      <c r="J201" s="495"/>
      <c r="K201" s="495"/>
      <c r="L201" s="495"/>
      <c r="M201" s="495"/>
      <c r="N201" s="495"/>
      <c r="O201" s="495"/>
      <c r="P201" s="563"/>
      <c r="Q201" s="554"/>
      <c r="R201" s="557"/>
      <c r="S201" s="557"/>
      <c r="T201" s="557"/>
      <c r="U201" s="557"/>
      <c r="V201" s="583"/>
      <c r="W201" s="567"/>
      <c r="X201" s="573"/>
      <c r="Y201" s="551"/>
      <c r="Z201" s="576"/>
      <c r="AA201" s="567"/>
      <c r="AB201" s="560"/>
      <c r="AC201" s="526"/>
      <c r="AD201" s="548"/>
      <c r="AE201" s="535"/>
      <c r="AF201" s="181">
        <v>6</v>
      </c>
      <c r="AG201" s="182"/>
      <c r="AH201" s="207" t="str">
        <f t="shared" si="251"/>
        <v/>
      </c>
      <c r="AI201" s="299"/>
      <c r="AJ201" s="299"/>
      <c r="AK201" s="208" t="str">
        <f t="shared" si="252"/>
        <v/>
      </c>
      <c r="AL201" s="300"/>
      <c r="AM201" s="300"/>
      <c r="AN201" s="301"/>
      <c r="AO201" s="209" t="str">
        <f>IF(ISBLANK(AD196),(IFERROR(IF(AND(AH199="Probabilidad",AH201="Probabilidad"),(AQ199-(+AQ199*AK201)),IF(AND(AH199="Impacto",AH201="Probabilidad"),(AQ198-(+AQ198*AK201)),IF(AH201="Impacto",AQ199,""))),""))," ")</f>
        <v/>
      </c>
      <c r="AP201" s="154" t="str">
        <f>IF(ISBLANK(AD196),(IFERROR(IF(AO201="","",IF(AO201&lt;=0.2,"Muy Baja",IF(AO201&lt;=0.4,"Baja",IF(AO201&lt;=0.6,"Media",IF(AO201&lt;=0.8,"Alta","Muy Alta"))))),"")), " ")</f>
        <v/>
      </c>
      <c r="AQ201" s="210" t="str">
        <f t="shared" si="253"/>
        <v/>
      </c>
      <c r="AR201" s="211" t="str">
        <f t="shared" si="254"/>
        <v/>
      </c>
      <c r="AS201" s="210" t="str">
        <f>IFERROR(IF(AND(AH200="Impacto",AH201="Impacto"),(AS199-(+AS200*AK201)),IF(AND(AH199="Probabilidad",AH201="Impacto"),(AS198-(+AS198*AK201)),IF(AH201="Probabilidad",AS199,""))),"")</f>
        <v/>
      </c>
      <c r="AT201" s="212" t="str">
        <f t="shared" si="255"/>
        <v/>
      </c>
      <c r="AU201" s="529"/>
      <c r="AV201" s="532"/>
      <c r="AW201" s="535"/>
      <c r="AX201" s="538"/>
      <c r="AY201" s="302"/>
      <c r="AZ201" s="185"/>
      <c r="BA201" s="183"/>
      <c r="BB201" s="183"/>
      <c r="BC201" s="184"/>
      <c r="BD201" s="184"/>
      <c r="BE201" s="184"/>
      <c r="BF201" s="185"/>
      <c r="BG201" s="495"/>
      <c r="BH201" s="190"/>
      <c r="BI201" s="186"/>
      <c r="BJ201" s="186"/>
      <c r="BK201" s="352"/>
      <c r="BL201" s="183"/>
      <c r="BM201" s="183"/>
      <c r="BN201" s="183"/>
      <c r="BO201" s="187"/>
      <c r="BP201" s="187"/>
      <c r="BQ201" s="349"/>
      <c r="BR201" s="416"/>
      <c r="BS201" s="417" t="str">
        <f>IF(AND('MAPA DE RIESGOS'!$AP201="Muy Alta",'MAPA DE RIESGOS'!$AR201="Leve"),CONCATENATE("R",'MAPA DE RIESGOS'!$H201,"C",'MAPA DE RIESGOS'!$AF201),"")</f>
        <v/>
      </c>
      <c r="BT201" s="417"/>
      <c r="BU201" s="418"/>
      <c r="BV201" s="188"/>
      <c r="BW201" s="188"/>
      <c r="BX201" s="188"/>
      <c r="BY201" s="188"/>
      <c r="BZ201" s="188"/>
      <c r="CA201" s="188"/>
      <c r="CB201" s="188"/>
      <c r="CC201" s="188"/>
      <c r="CD201" s="188"/>
      <c r="CE201" s="188"/>
      <c r="CF201" s="188"/>
      <c r="CG201" s="188"/>
      <c r="CH201" s="188"/>
      <c r="CI201" s="188"/>
      <c r="CJ201" s="188"/>
      <c r="CK201" s="188"/>
    </row>
    <row r="202" spans="1:89" ht="193.5" customHeight="1">
      <c r="A202" s="703"/>
      <c r="B202" s="585"/>
      <c r="C202" s="588"/>
      <c r="D202" s="588" t="str">
        <f>IFERROR((VLOOKUP($B202,'Listados Datos'!$D$3:$F$18,3,FALSE))," ")</f>
        <v xml:space="preserve"> </v>
      </c>
      <c r="E202" s="494"/>
      <c r="F202" s="494" t="s">
        <v>423</v>
      </c>
      <c r="G202" s="577">
        <v>32</v>
      </c>
      <c r="H202" s="343">
        <v>32</v>
      </c>
      <c r="I202" s="568" t="s">
        <v>521</v>
      </c>
      <c r="J202" s="513" t="s">
        <v>210</v>
      </c>
      <c r="K202" s="513" t="s">
        <v>522</v>
      </c>
      <c r="L202" s="513" t="s">
        <v>523</v>
      </c>
      <c r="M202" s="513" t="str">
        <f t="shared" ref="M202:M207" si="262">+I202</f>
        <v>Posibilidad de recibir o solicitar cualquier dádiva o beneficio a nombre propio o de terceros con el fin de por alterar, ocultar, manipular o dar información a terceros interesados en ocupar, invadir o aprovechar el espacio publico.</v>
      </c>
      <c r="N202" s="513" t="s">
        <v>238</v>
      </c>
      <c r="O202" s="513" t="s">
        <v>239</v>
      </c>
      <c r="P202" s="561">
        <v>228</v>
      </c>
      <c r="Q202" s="552"/>
      <c r="R202" s="555"/>
      <c r="S202" s="555"/>
      <c r="T202" s="555"/>
      <c r="U202" s="555"/>
      <c r="V202" s="581" t="str">
        <f t="shared" ref="V202" si="263">IF(ISBLANK(AC202),(IF(P202&lt;=0,"",IF(P202&lt;=2,"Muy Baja",IF(P202&lt;=24,"Baja",IF(P202&lt;=500,"Media",IF(P202&lt;=5000,"Alta","Muy Alta"))))))," ")</f>
        <v xml:space="preserve"> </v>
      </c>
      <c r="W202" s="565" t="str">
        <f t="shared" ref="W202" si="264">IF(ISBLANK(AC202),(IF(V202="","",IF(V202="Muy Baja",20%,IF(V202="Baja",40%,IF(V202="Media",60%,IF(V202="Alta",80%,IF(V202="Muy Alta",100%,0)))))))," ")</f>
        <v xml:space="preserve"> </v>
      </c>
      <c r="X202" s="571"/>
      <c r="Y202" s="549" t="str">
        <f>IF(X202&gt;0,IF(NOT(ISERROR(MATCH(X202,'Listados Datos'!$N$3:$N$4,0))),'Listados Datos'!$N$6&amp;"Por favor no seleccionar este criterios de impacto (Afectación Económica o presupuestal y/o Pérdida Reputacional)",'Listados Datos'!$N$7),"")</f>
        <v/>
      </c>
      <c r="Z202" s="574" t="str">
        <f>IF(OR(X202='Listados Datos'!$R$3,X202='Listados Datos'!$S$3),"Leve",IF(OR(X202='Listados Datos'!$R$4,X202='Listados Datos'!$S$4),"Menor",IF(OR(X202='Listados Datos'!$R$5,X202='Listados Datos'!$S$5),"Moderado",IF(OR(X202='Listados Datos'!$R$6,X202='Listados Datos'!$S$6),"Mayor",IF(OR(X202='Listados Datos'!$R$7,X202='Listados Datos'!$S$7),"Catastrófico","")))))</f>
        <v/>
      </c>
      <c r="AA202" s="565" t="str">
        <f>IF(Z202="","",IF(Z202="Leve",20%,IF(Z202="Menor",40%,IF(Z202="Moderado",60%,IF(Z202="Mayor",80%,IF(Z202="Catastrófico",100%,0))))))</f>
        <v/>
      </c>
      <c r="AB202" s="558" t="str">
        <f>IF(OR(AND(V202="Muy Baja",Z202="Leve"),AND(V202="Muy Baja",Z202="Menor"),AND(V202="Baja",Z202="Leve")),"Bajo",IF(OR(AND(V202="Muy baja",Z202="Moderado"),AND(V202="Baja",Z202="Menor"),AND(V202="Baja",Z202="Moderado"),AND(V202="Media",Z202="Leve"),AND(V202="Media",Z202="Menor"),AND(V202="Media",Z202="Moderado"),AND(V202="Alta",Z202="Leve"),AND(V202="Alta",Z202="Menor")),"Moderado",IF(OR(AND(V202="Muy Baja",Z202="Mayor"),AND(V202="Baja",Z202="Mayor"),AND(V202="Media",Z202="Mayor"),AND(V202="Alta",Z202="Moderado"),AND(V202="Alta",Z202="Mayor"),AND(V202="Muy Alta",Z202="Leve"),AND(V202="Muy Alta",Z202="Menor"),AND(V202="Muy Alta",Z202="Moderado"),AND(V202="Muy Alta",Z202="Mayor")),"Alto",IF(OR(AND(V202="Muy Baja",Z202="Catastrófico"),AND(V202="Baja",Z202="Catastrófico"),AND(V202="Media",Z202="Catastrófico"),AND(V202="Alta",Z202="Catastrófico"),AND(V202="Muy Alta",Z202="Catastrófico")),"Extremo",""))))</f>
        <v/>
      </c>
      <c r="AC202" s="524" t="s">
        <v>240</v>
      </c>
      <c r="AD202" s="546" t="s">
        <v>241</v>
      </c>
      <c r="AE202" s="533" t="str">
        <f t="shared" ref="AE202" si="265">IF(AND(AC202="Rara Vez",AD202="Insignificante"),("BAJA"),IF(AND(AC202="Rara Vez",AD202="Menor"),("BAJA"),IF(AND(AC202="Rara Vez",AD202="Moderado"),("MODERADA"),IF(AND(AC202="Rara Vez",AD202="Mayor"),("ALTA"),IF(AND(AC202="Improbable",AD202="Insignificante"),("BAJA"),IF(AND(AC202="Improbable",AD202="Menor"),("BAJA"),IF(AND(AC202="Improbable",AD202="Moderado"),("MODERADA"),IF(AND(AC202="Improbable",AD202="Mayor"),("ALTA"),IF(AND(AC202="Posible",AD202="Insignificante"),("BAJA"),IF(AND(AC202="Posible",AD202="Menor"),("MODERADA"),IF(AND(AC202="Posible",AD202="Moderado"),("ALTA"),IF(AND(AC202="Posible",AD202="Mayor"),("EXTREMA"),IF(AND(AC202="Probable",AD202="Insignificante"),("MODERADA"),IF(AND(AC202="Probable",AD202="Menor"),("ALTA"),IF(AND(AC202="Probable",AD202="Moderado"),("ALTA"),IF(AND(AC202="Probable",AD202="Mayor"),("EXTREMA"),IF(AND(AC202="Casi Seguro",AD202="Insignificante"),("ALTA"),IF(AND(AC202="Casi Seguro",AD202="Menor"),("ALTA"),IF(AND(AC202="Casi Seguro",AD202="Moderado"),("EXTREMA"),IF(AND(AC202="Casi Seguro",AD202="Mayor"),("EXTREMA"),IF(AD202="Catastrófico","EXTREMA","VALORAR")))))))))))))))))))))</f>
        <v>MODERADA</v>
      </c>
      <c r="AF202" s="181">
        <v>1</v>
      </c>
      <c r="AG202" s="182" t="s">
        <v>524</v>
      </c>
      <c r="AH202" s="207" t="str">
        <f t="shared" si="251"/>
        <v>Probabilidad</v>
      </c>
      <c r="AI202" s="299" t="s">
        <v>193</v>
      </c>
      <c r="AJ202" s="299" t="s">
        <v>194</v>
      </c>
      <c r="AK202" s="208" t="str">
        <f t="shared" si="252"/>
        <v>40%</v>
      </c>
      <c r="AL202" s="300" t="s">
        <v>195</v>
      </c>
      <c r="AM202" s="300" t="s">
        <v>196</v>
      </c>
      <c r="AN202" s="301" t="s">
        <v>197</v>
      </c>
      <c r="AO202" s="209" t="str">
        <f>IF(ISBLANK(AD202),(IFERROR(IF(AH202="Probabilidad",(W202-(+W202*AK202)),IF(AH202="Impacto",W202,"")),""))," ")</f>
        <v xml:space="preserve"> </v>
      </c>
      <c r="AP202" s="154" t="str">
        <f>IF(ISBLANK(AD202), (IFERROR(IF(AO202="","",IF(AO202&lt;=0.2,"Muy Baja",IF(AO202&lt;=0.4,"Baja",IF(AO202&lt;=0.6,"Media",IF(AO202&lt;=0.8,"Alta","Muy Alta"))))),""))," ")</f>
        <v xml:space="preserve"> </v>
      </c>
      <c r="AQ202" s="210" t="str">
        <f t="shared" si="253"/>
        <v xml:space="preserve"> </v>
      </c>
      <c r="AR202" s="211" t="str">
        <f t="shared" si="254"/>
        <v/>
      </c>
      <c r="AS202" s="210" t="str">
        <f>IFERROR(IF(AH202="Impacto",(AA202-(+AA202*AK202)),IF(AH202="Probabilidad",AA202,"")),"")</f>
        <v/>
      </c>
      <c r="AT202" s="212" t="str">
        <f t="shared" si="255"/>
        <v/>
      </c>
      <c r="AU202" s="527" t="s">
        <v>240</v>
      </c>
      <c r="AV202" s="530" t="str">
        <f>IF(ISBLANK(AD202), " ", AD202)</f>
        <v>Moderado</v>
      </c>
      <c r="AW202" s="533" t="str">
        <f t="shared" ref="AW202" si="266">IF(AND(AU202="Rara Vez",AV202="Insignificante"),("BAJA"),IF(AND(AU202="Rara Vez",AV202="Menor"),("BAJA"),IF(AND(AU202="Rara Vez",AV202="Moderado"),("MODERADA"),IF(AND(AU202="Rara Vez",AV202="Mayor"),("ALTA"),IF(AND(AU202="Improbable",AV202="Insignificante"),("BAJA"),IF(AND(AU202="Improbable",AV202="Menor"),("BAJA"),IF(AND(AU202="Improbable",AV202="Moderado"),("MODERADA"),IF(AND(AU202="Improbable",AV202="Mayor"),("ALTA"),IF(AND(AU202="Posible",AV202="Insignificante"),("BAJA"),IF(AND(AU202="Posible",AV202="Menor"),("MODERADA"),IF(AND(AU202="Posible",AV202="Moderado"),("ALTA"),IF(AND(AU202="Posible",AV202="Mayor"),("EXTREMA"),IF(AND(AU202="Probable",AV202="Insignificante"),("MODERADA"),IF(AND(AU202="Probable",AV202="Menor"),("ALTA"),IF(AND(AU202="Probable",AV202="Moderado"),("ALTA"),IF(AND(AU202="Probable",AV202="Mayor"),("EXTREMA"),IF(AND(AU202="Casi Seguro",AV202="Insignificante"),("ALTA"),IF(AND(AU202="Casi Seguro",AV202="Menor"),("ALTA"),IF(AND(AU202="Casi Seguro",AV202="Moderado"),("EXTREMA"),IF(AND(AU202="Casi Seguro",AV202="Mayor"),("EXTREMA"),IF(AV202="Catastrófico","EXTREMA","VALORAR")))))))))))))))))))))</f>
        <v>MODERADA</v>
      </c>
      <c r="AX202" s="536" t="s">
        <v>198</v>
      </c>
      <c r="AY202" s="302" t="s">
        <v>525</v>
      </c>
      <c r="AZ202" s="185" t="s">
        <v>526</v>
      </c>
      <c r="BA202" s="183" t="s">
        <v>423</v>
      </c>
      <c r="BB202" s="183" t="s">
        <v>229</v>
      </c>
      <c r="BC202" s="184">
        <v>44562</v>
      </c>
      <c r="BD202" s="184">
        <v>44926</v>
      </c>
      <c r="BE202" s="184" t="s">
        <v>527</v>
      </c>
      <c r="BF202" s="184" t="s">
        <v>528</v>
      </c>
      <c r="BG202" s="513" t="s">
        <v>529</v>
      </c>
      <c r="BH202" s="190" t="s">
        <v>432</v>
      </c>
      <c r="BI202" s="426" t="s">
        <v>1963</v>
      </c>
      <c r="BJ202" s="186" t="s">
        <v>207</v>
      </c>
      <c r="BK202" s="352" t="s">
        <v>207</v>
      </c>
      <c r="BL202" s="428" t="s">
        <v>233</v>
      </c>
      <c r="BM202" s="428" t="s">
        <v>247</v>
      </c>
      <c r="BN202" s="183" t="s">
        <v>207</v>
      </c>
      <c r="BO202" s="187" t="s">
        <v>208</v>
      </c>
      <c r="BP202" s="187" t="s">
        <v>322</v>
      </c>
      <c r="BQ202" s="402" t="s">
        <v>322</v>
      </c>
      <c r="BR202" s="423" t="s">
        <v>1966</v>
      </c>
      <c r="BS202" s="433" t="s">
        <v>1980</v>
      </c>
      <c r="BT202" s="421" t="s">
        <v>207</v>
      </c>
      <c r="BU202" s="419" t="s">
        <v>247</v>
      </c>
      <c r="BV202" s="188"/>
      <c r="BW202" s="188"/>
      <c r="BX202" s="188"/>
      <c r="BY202" s="188"/>
      <c r="BZ202" s="188"/>
      <c r="CA202" s="188"/>
      <c r="CB202" s="188"/>
      <c r="CC202" s="188"/>
      <c r="CD202" s="188"/>
      <c r="CE202" s="188"/>
      <c r="CF202" s="188"/>
      <c r="CG202" s="188"/>
      <c r="CH202" s="188"/>
      <c r="CI202" s="188"/>
      <c r="CJ202" s="188"/>
      <c r="CK202" s="188"/>
    </row>
    <row r="203" spans="1:89" ht="87" hidden="1" customHeight="1">
      <c r="A203" s="703"/>
      <c r="B203" s="585"/>
      <c r="C203" s="588"/>
      <c r="D203" s="588"/>
      <c r="E203" s="494"/>
      <c r="F203" s="494"/>
      <c r="G203" s="577"/>
      <c r="H203" s="343">
        <v>32</v>
      </c>
      <c r="I203" s="569"/>
      <c r="J203" s="494"/>
      <c r="K203" s="494"/>
      <c r="L203" s="494"/>
      <c r="M203" s="494">
        <f t="shared" si="262"/>
        <v>0</v>
      </c>
      <c r="N203" s="494"/>
      <c r="O203" s="494"/>
      <c r="P203" s="562"/>
      <c r="Q203" s="553"/>
      <c r="R203" s="556"/>
      <c r="S203" s="556"/>
      <c r="T203" s="556"/>
      <c r="U203" s="556"/>
      <c r="V203" s="582"/>
      <c r="W203" s="566"/>
      <c r="X203" s="572"/>
      <c r="Y203" s="550"/>
      <c r="Z203" s="575"/>
      <c r="AA203" s="566"/>
      <c r="AB203" s="559"/>
      <c r="AC203" s="525"/>
      <c r="AD203" s="547"/>
      <c r="AE203" s="534"/>
      <c r="AF203" s="181">
        <v>2</v>
      </c>
      <c r="AG203" s="182" t="s">
        <v>530</v>
      </c>
      <c r="AH203" s="207" t="str">
        <f t="shared" si="251"/>
        <v>Probabilidad</v>
      </c>
      <c r="AI203" s="299" t="s">
        <v>193</v>
      </c>
      <c r="AJ203" s="299" t="s">
        <v>194</v>
      </c>
      <c r="AK203" s="208" t="str">
        <f t="shared" si="252"/>
        <v>40%</v>
      </c>
      <c r="AL203" s="300" t="s">
        <v>195</v>
      </c>
      <c r="AM203" s="300" t="s">
        <v>196</v>
      </c>
      <c r="AN203" s="301" t="s">
        <v>197</v>
      </c>
      <c r="AO203" s="209" t="str">
        <f>IF(ISBLANK(AD202),(IFERROR(IF(AND(AH202="Probabilidad",AH203="Probabilidad"),(AQ202-(+AQ202*AK203)),IF(AH203="Probabilidad",(W202-(+W202*AK203)),IF(AH203="Impacto",AQ202,""))),""))," ")</f>
        <v xml:space="preserve"> </v>
      </c>
      <c r="AP203" s="154" t="str">
        <f>IF(ISBLANK(AD202),(IFERROR(IF(AO203="","",IF(AO203&lt;=0.2,"Muy Baja",IF(AO203&lt;=0.4,"Baja",IF(AO203&lt;=0.6,"Media",IF(AO203&lt;=0.8,"Alta","Muy Alta"))))),""))," ")</f>
        <v xml:space="preserve"> </v>
      </c>
      <c r="AQ203" s="210" t="str">
        <f t="shared" si="253"/>
        <v xml:space="preserve"> </v>
      </c>
      <c r="AR203" s="211" t="str">
        <f t="shared" si="254"/>
        <v/>
      </c>
      <c r="AS203" s="210" t="str">
        <f>IFERROR(IF(AND(AH202="Impacto",AH203="Impacto"),(AS202-(+AS202*AK203)),IF(AH203="Impacto",(AA202-(+AA202*AK203)),IF(AH203="Probabilidad",AS202,""))),"")</f>
        <v/>
      </c>
      <c r="AT203" s="212" t="str">
        <f t="shared" si="255"/>
        <v/>
      </c>
      <c r="AU203" s="528"/>
      <c r="AV203" s="531"/>
      <c r="AW203" s="534"/>
      <c r="AX203" s="537"/>
      <c r="AY203" s="539" t="s">
        <v>531</v>
      </c>
      <c r="AZ203" s="542" t="s">
        <v>532</v>
      </c>
      <c r="BA203" s="542" t="s">
        <v>423</v>
      </c>
      <c r="BB203" s="542" t="s">
        <v>229</v>
      </c>
      <c r="BC203" s="517" t="s">
        <v>533</v>
      </c>
      <c r="BD203" s="517" t="s">
        <v>466</v>
      </c>
      <c r="BE203" s="542" t="s">
        <v>534</v>
      </c>
      <c r="BF203" s="542" t="s">
        <v>535</v>
      </c>
      <c r="BG203" s="494"/>
      <c r="BH203" s="515" t="s">
        <v>432</v>
      </c>
      <c r="BI203" s="513" t="s">
        <v>257</v>
      </c>
      <c r="BJ203" s="513" t="s">
        <v>207</v>
      </c>
      <c r="BK203" s="517" t="s">
        <v>207</v>
      </c>
      <c r="BL203" s="513" t="s">
        <v>207</v>
      </c>
      <c r="BM203" s="513" t="s">
        <v>207</v>
      </c>
      <c r="BN203" s="513" t="s">
        <v>207</v>
      </c>
      <c r="BO203" s="513" t="s">
        <v>208</v>
      </c>
      <c r="BP203" s="513" t="s">
        <v>322</v>
      </c>
      <c r="BQ203" s="496" t="s">
        <v>322</v>
      </c>
      <c r="BR203" s="416"/>
      <c r="BS203" s="417" t="str">
        <f>IF(AND('MAPA DE RIESGOS'!$AP203="Muy Alta",'MAPA DE RIESGOS'!$AR203="Leve"),CONCATENATE("R",'MAPA DE RIESGOS'!$H203,"C",'MAPA DE RIESGOS'!$AF203),"")</f>
        <v/>
      </c>
      <c r="BT203" s="417"/>
      <c r="BU203" s="418"/>
      <c r="BV203" s="188"/>
      <c r="BW203" s="188"/>
      <c r="BX203" s="188"/>
      <c r="BY203" s="188"/>
      <c r="BZ203" s="188"/>
      <c r="CA203" s="188"/>
      <c r="CB203" s="188"/>
      <c r="CC203" s="188"/>
      <c r="CD203" s="188"/>
      <c r="CE203" s="188"/>
      <c r="CF203" s="188"/>
      <c r="CG203" s="188"/>
      <c r="CH203" s="188"/>
      <c r="CI203" s="188"/>
      <c r="CJ203" s="188"/>
      <c r="CK203" s="188"/>
    </row>
    <row r="204" spans="1:89" ht="68.25" hidden="1" customHeight="1">
      <c r="A204" s="703"/>
      <c r="B204" s="585"/>
      <c r="C204" s="588"/>
      <c r="D204" s="588"/>
      <c r="E204" s="494"/>
      <c r="F204" s="494"/>
      <c r="G204" s="577"/>
      <c r="H204" s="343">
        <v>32</v>
      </c>
      <c r="I204" s="569"/>
      <c r="J204" s="494"/>
      <c r="K204" s="494"/>
      <c r="L204" s="494"/>
      <c r="M204" s="494">
        <f t="shared" si="262"/>
        <v>0</v>
      </c>
      <c r="N204" s="494"/>
      <c r="O204" s="494"/>
      <c r="P204" s="562"/>
      <c r="Q204" s="553"/>
      <c r="R204" s="556"/>
      <c r="S204" s="556"/>
      <c r="T204" s="556"/>
      <c r="U204" s="556"/>
      <c r="V204" s="582"/>
      <c r="W204" s="566"/>
      <c r="X204" s="572"/>
      <c r="Y204" s="550"/>
      <c r="Z204" s="575"/>
      <c r="AA204" s="566"/>
      <c r="AB204" s="559"/>
      <c r="AC204" s="525"/>
      <c r="AD204" s="547"/>
      <c r="AE204" s="534"/>
      <c r="AF204" s="181">
        <v>3</v>
      </c>
      <c r="AG204" s="182" t="s">
        <v>536</v>
      </c>
      <c r="AH204" s="207" t="str">
        <f t="shared" si="251"/>
        <v>Probabilidad</v>
      </c>
      <c r="AI204" s="299" t="s">
        <v>193</v>
      </c>
      <c r="AJ204" s="299" t="s">
        <v>194</v>
      </c>
      <c r="AK204" s="208" t="str">
        <f t="shared" si="252"/>
        <v>40%</v>
      </c>
      <c r="AL204" s="300" t="s">
        <v>195</v>
      </c>
      <c r="AM204" s="300" t="s">
        <v>196</v>
      </c>
      <c r="AN204" s="301" t="s">
        <v>197</v>
      </c>
      <c r="AO204" s="209" t="str">
        <f>IF(ISBLANK(AD202),(IFERROR(IF(AND(AH203="Probabilidad",AH204="Probabilidad"),(AQ203-(+AQ203*AK204)),IF(AND(AH203="Impacto",AH204="Probabilidad"),(AQ202-(+AQ202*AK204)),IF(AH204="Impacto",AQ203,""))),""))," ")</f>
        <v xml:space="preserve"> </v>
      </c>
      <c r="AP204" s="154" t="str">
        <f>IF(ISBLANK(AD202),(IFERROR(IF(AO204="","",IF(AO204&lt;=0.2,"Muy Baja",IF(AO204&lt;=0.4,"Baja",IF(AO204&lt;=0.6,"Media",IF(AO204&lt;=0.8,"Alta","Muy Alta"))))),""))," ")</f>
        <v xml:space="preserve"> </v>
      </c>
      <c r="AQ204" s="210" t="str">
        <f t="shared" si="253"/>
        <v xml:space="preserve"> </v>
      </c>
      <c r="AR204" s="211" t="str">
        <f t="shared" si="254"/>
        <v/>
      </c>
      <c r="AS204" s="210" t="str">
        <f>IFERROR(IF(AND(AH203="Impacto",AH204="Impacto"),(AS203-(+AS203*AK204)),IF(AND(AH203="Probabilidad",AH204="Impacto"),(AS202-(+AS202*AK204)),IF(AH204="Probabilidad",AS203,""))),"")</f>
        <v/>
      </c>
      <c r="AT204" s="212" t="str">
        <f t="shared" si="255"/>
        <v/>
      </c>
      <c r="AU204" s="528"/>
      <c r="AV204" s="531"/>
      <c r="AW204" s="534"/>
      <c r="AX204" s="537"/>
      <c r="AY204" s="541"/>
      <c r="AZ204" s="544"/>
      <c r="BA204" s="544"/>
      <c r="BB204" s="544"/>
      <c r="BC204" s="518"/>
      <c r="BD204" s="518"/>
      <c r="BE204" s="544"/>
      <c r="BF204" s="544"/>
      <c r="BG204" s="494"/>
      <c r="BH204" s="516"/>
      <c r="BI204" s="495"/>
      <c r="BJ204" s="495"/>
      <c r="BK204" s="518"/>
      <c r="BL204" s="495"/>
      <c r="BM204" s="495"/>
      <c r="BN204" s="495"/>
      <c r="BO204" s="495"/>
      <c r="BP204" s="495"/>
      <c r="BQ204" s="498"/>
      <c r="BR204" s="416"/>
      <c r="BS204" s="417" t="str">
        <f>IF(AND('MAPA DE RIESGOS'!$AP204="Muy Alta",'MAPA DE RIESGOS'!$AR204="Leve"),CONCATENATE("R",'MAPA DE RIESGOS'!$H204,"C",'MAPA DE RIESGOS'!$AF204),"")</f>
        <v/>
      </c>
      <c r="BT204" s="417"/>
      <c r="BU204" s="418"/>
      <c r="BV204" s="188"/>
      <c r="BW204" s="188"/>
      <c r="BX204" s="188"/>
      <c r="BY204" s="188"/>
      <c r="BZ204" s="188"/>
      <c r="CA204" s="188"/>
      <c r="CB204" s="188"/>
      <c r="CC204" s="188"/>
      <c r="CD204" s="188"/>
      <c r="CE204" s="188"/>
      <c r="CF204" s="188"/>
      <c r="CG204" s="188"/>
      <c r="CH204" s="188"/>
      <c r="CI204" s="188"/>
      <c r="CJ204" s="188"/>
      <c r="CK204" s="188"/>
    </row>
    <row r="205" spans="1:89" ht="28.5" hidden="1" customHeight="1">
      <c r="A205" s="703"/>
      <c r="B205" s="585"/>
      <c r="C205" s="588"/>
      <c r="D205" s="588"/>
      <c r="E205" s="494"/>
      <c r="F205" s="494"/>
      <c r="G205" s="577"/>
      <c r="H205" s="343">
        <v>32</v>
      </c>
      <c r="I205" s="569"/>
      <c r="J205" s="494"/>
      <c r="K205" s="494"/>
      <c r="L205" s="494"/>
      <c r="M205" s="494">
        <f t="shared" si="262"/>
        <v>0</v>
      </c>
      <c r="N205" s="494"/>
      <c r="O205" s="494"/>
      <c r="P205" s="562"/>
      <c r="Q205" s="553"/>
      <c r="R205" s="556"/>
      <c r="S205" s="556"/>
      <c r="T205" s="556"/>
      <c r="U205" s="556"/>
      <c r="V205" s="582"/>
      <c r="W205" s="566"/>
      <c r="X205" s="572"/>
      <c r="Y205" s="550"/>
      <c r="Z205" s="575"/>
      <c r="AA205" s="566"/>
      <c r="AB205" s="559"/>
      <c r="AC205" s="525"/>
      <c r="AD205" s="547"/>
      <c r="AE205" s="534"/>
      <c r="AF205" s="181">
        <v>4</v>
      </c>
      <c r="AG205" s="182"/>
      <c r="AH205" s="207" t="str">
        <f t="shared" si="251"/>
        <v/>
      </c>
      <c r="AI205" s="299"/>
      <c r="AJ205" s="299"/>
      <c r="AK205" s="208" t="str">
        <f t="shared" si="252"/>
        <v/>
      </c>
      <c r="AL205" s="300"/>
      <c r="AM205" s="300"/>
      <c r="AN205" s="301"/>
      <c r="AO205" s="209" t="str">
        <f>IF(ISBLANK(AD202),(IFERROR(IF(AND(AH204="Probabilidad",AH205="Probabilidad"),(AQ204-(+AQ204*AK205)),IF(AND(AH204="Impacto",AH205="Probabilidad"),(AQ203-(+AQ203*AK205)),IF(AH205="Impacto",AQ204,""))),""))," ")</f>
        <v xml:space="preserve"> </v>
      </c>
      <c r="AP205" s="154" t="str">
        <f>IF(ISBLANK(AD202),(IFERROR(IF(AO205="","",IF(AO205&lt;=0.2,"Muy Baja",IF(AO205&lt;=0.4,"Baja",IF(AO205&lt;=0.6,"Media",IF(AO205&lt;=0.8,"Alta","Muy Alta"))))),""))," ")</f>
        <v xml:space="preserve"> </v>
      </c>
      <c r="AQ205" s="210" t="str">
        <f t="shared" si="253"/>
        <v xml:space="preserve"> </v>
      </c>
      <c r="AR205" s="211" t="str">
        <f t="shared" si="254"/>
        <v/>
      </c>
      <c r="AS205" s="210" t="str">
        <f>IFERROR(IF(AND(AH204="Impacto",AH205="Impacto"),(AS204-(+AS204*AK205)),IF(AND(AH204="Probabilidad",AH205="Impacto"),(AS203-(+AS203*AK205)),IF(AH205="Probabilidad",AS204,""))),"")</f>
        <v/>
      </c>
      <c r="AT205" s="212" t="str">
        <f t="shared" si="255"/>
        <v/>
      </c>
      <c r="AU205" s="528"/>
      <c r="AV205" s="531"/>
      <c r="AW205" s="534"/>
      <c r="AX205" s="537"/>
      <c r="AY205" s="302"/>
      <c r="AZ205" s="185"/>
      <c r="BA205" s="183"/>
      <c r="BB205" s="183"/>
      <c r="BC205" s="184"/>
      <c r="BD205" s="184"/>
      <c r="BE205" s="184"/>
      <c r="BF205" s="185"/>
      <c r="BG205" s="494"/>
      <c r="BH205" s="190"/>
      <c r="BI205" s="186"/>
      <c r="BJ205" s="186"/>
      <c r="BK205" s="352"/>
      <c r="BL205" s="183"/>
      <c r="BM205" s="183"/>
      <c r="BN205" s="183"/>
      <c r="BO205" s="187"/>
      <c r="BP205" s="187"/>
      <c r="BQ205" s="349"/>
      <c r="BR205" s="416"/>
      <c r="BS205" s="417" t="str">
        <f>IF(AND('MAPA DE RIESGOS'!$AP205="Muy Alta",'MAPA DE RIESGOS'!$AR205="Leve"),CONCATENATE("R",'MAPA DE RIESGOS'!$H205,"C",'MAPA DE RIESGOS'!$AF205),"")</f>
        <v/>
      </c>
      <c r="BT205" s="417"/>
      <c r="BU205" s="418"/>
      <c r="BV205" s="188"/>
      <c r="BW205" s="188"/>
      <c r="BX205" s="188"/>
      <c r="BY205" s="188"/>
      <c r="BZ205" s="188"/>
      <c r="CA205" s="188"/>
      <c r="CB205" s="188"/>
      <c r="CC205" s="188"/>
      <c r="CD205" s="188"/>
      <c r="CE205" s="188"/>
      <c r="CF205" s="188"/>
      <c r="CG205" s="188"/>
      <c r="CH205" s="188"/>
      <c r="CI205" s="188"/>
      <c r="CJ205" s="188"/>
      <c r="CK205" s="188"/>
    </row>
    <row r="206" spans="1:89" ht="28.5" hidden="1" customHeight="1">
      <c r="A206" s="703"/>
      <c r="B206" s="585"/>
      <c r="C206" s="588"/>
      <c r="D206" s="588"/>
      <c r="E206" s="494"/>
      <c r="F206" s="494"/>
      <c r="G206" s="577"/>
      <c r="H206" s="343">
        <v>32</v>
      </c>
      <c r="I206" s="569"/>
      <c r="J206" s="494"/>
      <c r="K206" s="494"/>
      <c r="L206" s="494"/>
      <c r="M206" s="494">
        <f t="shared" si="262"/>
        <v>0</v>
      </c>
      <c r="N206" s="494"/>
      <c r="O206" s="494"/>
      <c r="P206" s="562"/>
      <c r="Q206" s="553"/>
      <c r="R206" s="556"/>
      <c r="S206" s="556"/>
      <c r="T206" s="556"/>
      <c r="U206" s="556"/>
      <c r="V206" s="582"/>
      <c r="W206" s="566"/>
      <c r="X206" s="572"/>
      <c r="Y206" s="550"/>
      <c r="Z206" s="575"/>
      <c r="AA206" s="566"/>
      <c r="AB206" s="559"/>
      <c r="AC206" s="525"/>
      <c r="AD206" s="547"/>
      <c r="AE206" s="534"/>
      <c r="AF206" s="181">
        <v>5</v>
      </c>
      <c r="AG206" s="182"/>
      <c r="AH206" s="207" t="str">
        <f t="shared" si="251"/>
        <v/>
      </c>
      <c r="AI206" s="299"/>
      <c r="AJ206" s="299"/>
      <c r="AK206" s="208" t="str">
        <f t="shared" si="252"/>
        <v/>
      </c>
      <c r="AL206" s="300"/>
      <c r="AM206" s="300"/>
      <c r="AN206" s="301"/>
      <c r="AO206" s="209" t="str">
        <f>IF(ISBLANK(AD202),(IFERROR(IF(AND(AH205="Probabilidad",AH206="Probabilidad"),(AQ205-(+AQ205*AK206)),IF(AND(AH205="Impacto",AH206="Probabilidad"),(AQ204-(+AQ204*AK206)),IF(AH206="Impacto",AQ205,""))),""))," ")</f>
        <v xml:space="preserve"> </v>
      </c>
      <c r="AP206" s="154" t="str">
        <f>IF(ISBLANK(AD202),(IFERROR(IF(AO206="","",IF(AO206&lt;=0.2,"Muy Baja",IF(AO206&lt;=0.4,"Baja",IF(AO206&lt;=0.6,"Media",IF(AO206&lt;=0.8,"Alta","Muy Alta"))))),""))," ")</f>
        <v xml:space="preserve"> </v>
      </c>
      <c r="AQ206" s="210" t="str">
        <f t="shared" si="253"/>
        <v xml:space="preserve"> </v>
      </c>
      <c r="AR206" s="211" t="str">
        <f t="shared" si="254"/>
        <v/>
      </c>
      <c r="AS206" s="210" t="str">
        <f>IFERROR(IF(AND(AH205="Impacto",AH206="Impacto"),(AS205-(+AS205*AK206)),IF(AND(AH205="Probabilidad",AH206="Impacto"),(AS204-(+AS204*AK206)),IF(AH206="Probabilidad",AS205,""))),"")</f>
        <v/>
      </c>
      <c r="AT206" s="212" t="str">
        <f t="shared" si="255"/>
        <v/>
      </c>
      <c r="AU206" s="528"/>
      <c r="AV206" s="531"/>
      <c r="AW206" s="534"/>
      <c r="AX206" s="537"/>
      <c r="AY206" s="302"/>
      <c r="AZ206" s="185"/>
      <c r="BA206" s="183"/>
      <c r="BB206" s="183"/>
      <c r="BC206" s="184"/>
      <c r="BD206" s="184"/>
      <c r="BE206" s="184"/>
      <c r="BF206" s="185"/>
      <c r="BG206" s="494"/>
      <c r="BH206" s="190"/>
      <c r="BI206" s="186"/>
      <c r="BJ206" s="186"/>
      <c r="BK206" s="352"/>
      <c r="BL206" s="183"/>
      <c r="BM206" s="183"/>
      <c r="BN206" s="183"/>
      <c r="BO206" s="187"/>
      <c r="BP206" s="187"/>
      <c r="BQ206" s="349"/>
      <c r="BR206" s="416"/>
      <c r="BS206" s="417" t="str">
        <f>IF(AND('MAPA DE RIESGOS'!$AP206="Muy Alta",'MAPA DE RIESGOS'!$AR206="Leve"),CONCATENATE("R",'MAPA DE RIESGOS'!$H206,"C",'MAPA DE RIESGOS'!$AF206),"")</f>
        <v/>
      </c>
      <c r="BT206" s="417"/>
      <c r="BU206" s="418"/>
      <c r="BV206" s="188"/>
      <c r="BW206" s="188"/>
      <c r="BX206" s="188"/>
      <c r="BY206" s="188"/>
      <c r="BZ206" s="188"/>
      <c r="CA206" s="188"/>
      <c r="CB206" s="188"/>
      <c r="CC206" s="188"/>
      <c r="CD206" s="188"/>
      <c r="CE206" s="188"/>
      <c r="CF206" s="188"/>
      <c r="CG206" s="188"/>
      <c r="CH206" s="188"/>
      <c r="CI206" s="188"/>
      <c r="CJ206" s="188"/>
      <c r="CK206" s="188"/>
    </row>
    <row r="207" spans="1:89" ht="28.5" hidden="1" customHeight="1">
      <c r="A207" s="703"/>
      <c r="B207" s="585"/>
      <c r="C207" s="588"/>
      <c r="D207" s="588"/>
      <c r="E207" s="494"/>
      <c r="F207" s="494"/>
      <c r="G207" s="577"/>
      <c r="H207" s="343">
        <v>32</v>
      </c>
      <c r="I207" s="570"/>
      <c r="J207" s="495"/>
      <c r="K207" s="495"/>
      <c r="L207" s="495"/>
      <c r="M207" s="495">
        <f t="shared" si="262"/>
        <v>0</v>
      </c>
      <c r="N207" s="495"/>
      <c r="O207" s="495"/>
      <c r="P207" s="563"/>
      <c r="Q207" s="554"/>
      <c r="R207" s="557"/>
      <c r="S207" s="557"/>
      <c r="T207" s="557"/>
      <c r="U207" s="557"/>
      <c r="V207" s="583"/>
      <c r="W207" s="567"/>
      <c r="X207" s="573"/>
      <c r="Y207" s="551"/>
      <c r="Z207" s="576"/>
      <c r="AA207" s="567"/>
      <c r="AB207" s="560"/>
      <c r="AC207" s="526"/>
      <c r="AD207" s="548"/>
      <c r="AE207" s="535"/>
      <c r="AF207" s="181">
        <v>6</v>
      </c>
      <c r="AG207" s="182"/>
      <c r="AH207" s="207" t="str">
        <f t="shared" si="251"/>
        <v/>
      </c>
      <c r="AI207" s="299"/>
      <c r="AJ207" s="299"/>
      <c r="AK207" s="208" t="str">
        <f t="shared" si="252"/>
        <v/>
      </c>
      <c r="AL207" s="300"/>
      <c r="AM207" s="300"/>
      <c r="AN207" s="301"/>
      <c r="AO207" s="209" t="str">
        <f>IF(ISBLANK(AD202),(IFERROR(IF(AND(AH205="Probabilidad",AH207="Probabilidad"),(AQ205-(+AQ205*AK207)),IF(AND(AH205="Impacto",AH207="Probabilidad"),(AQ204-(+AQ204*AK207)),IF(AH207="Impacto",AQ205,""))),""))," ")</f>
        <v xml:space="preserve"> </v>
      </c>
      <c r="AP207" s="154" t="str">
        <f>IF(ISBLANK(AD202),(IFERROR(IF(AO207="","",IF(AO207&lt;=0.2,"Muy Baja",IF(AO207&lt;=0.4,"Baja",IF(AO207&lt;=0.6,"Media",IF(AO207&lt;=0.8,"Alta","Muy Alta"))))),"")), " ")</f>
        <v xml:space="preserve"> </v>
      </c>
      <c r="AQ207" s="210" t="str">
        <f t="shared" si="253"/>
        <v xml:space="preserve"> </v>
      </c>
      <c r="AR207" s="211" t="str">
        <f t="shared" si="254"/>
        <v/>
      </c>
      <c r="AS207" s="210" t="str">
        <f>IFERROR(IF(AND(AH206="Impacto",AH207="Impacto"),(AS205-(+AS206*AK207)),IF(AND(AH205="Probabilidad",AH207="Impacto"),(AS204-(+AS204*AK207)),IF(AH207="Probabilidad",AS205,""))),"")</f>
        <v/>
      </c>
      <c r="AT207" s="212" t="str">
        <f t="shared" si="255"/>
        <v/>
      </c>
      <c r="AU207" s="529"/>
      <c r="AV207" s="532"/>
      <c r="AW207" s="535"/>
      <c r="AX207" s="538"/>
      <c r="AY207" s="302"/>
      <c r="AZ207" s="185"/>
      <c r="BA207" s="183"/>
      <c r="BB207" s="183"/>
      <c r="BC207" s="184"/>
      <c r="BD207" s="184"/>
      <c r="BE207" s="184"/>
      <c r="BF207" s="185"/>
      <c r="BG207" s="495"/>
      <c r="BH207" s="190"/>
      <c r="BI207" s="186"/>
      <c r="BJ207" s="186"/>
      <c r="BK207" s="352"/>
      <c r="BL207" s="183"/>
      <c r="BM207" s="183"/>
      <c r="BN207" s="183"/>
      <c r="BO207" s="187"/>
      <c r="BP207" s="187"/>
      <c r="BQ207" s="349"/>
      <c r="BR207" s="416"/>
      <c r="BS207" s="417" t="str">
        <f>IF(AND('MAPA DE RIESGOS'!$AP207="Muy Alta",'MAPA DE RIESGOS'!$AR207="Leve"),CONCATENATE("R",'MAPA DE RIESGOS'!$H207,"C",'MAPA DE RIESGOS'!$AF207),"")</f>
        <v/>
      </c>
      <c r="BT207" s="417"/>
      <c r="BU207" s="418"/>
      <c r="BV207" s="188"/>
      <c r="BW207" s="188"/>
      <c r="BX207" s="188"/>
      <c r="BY207" s="188"/>
      <c r="BZ207" s="188"/>
      <c r="CA207" s="188"/>
      <c r="CB207" s="188"/>
      <c r="CC207" s="188"/>
      <c r="CD207" s="188"/>
      <c r="CE207" s="188"/>
      <c r="CF207" s="188"/>
      <c r="CG207" s="188"/>
      <c r="CH207" s="188"/>
      <c r="CI207" s="188"/>
      <c r="CJ207" s="188"/>
      <c r="CK207" s="188"/>
    </row>
    <row r="208" spans="1:89" ht="99" hidden="1" customHeight="1">
      <c r="A208" s="703"/>
      <c r="B208" s="585"/>
      <c r="C208" s="588"/>
      <c r="D208" s="588" t="str">
        <f>IFERROR((VLOOKUP($B208,'Listados Datos'!$D$3:$F$18,3,FALSE))," ")</f>
        <v xml:space="preserve"> </v>
      </c>
      <c r="E208" s="494"/>
      <c r="F208" s="494" t="s">
        <v>423</v>
      </c>
      <c r="G208" s="577">
        <v>33</v>
      </c>
      <c r="H208" s="343">
        <v>33</v>
      </c>
      <c r="I208" s="568" t="s">
        <v>537</v>
      </c>
      <c r="J208" s="513" t="s">
        <v>210</v>
      </c>
      <c r="K208" s="513" t="s">
        <v>537</v>
      </c>
      <c r="L208" s="513" t="s">
        <v>497</v>
      </c>
      <c r="M208" s="513" t="str">
        <f t="shared" ref="M208:M213" si="267">+CONCATENATE("Posibilidad de perdida de ", Q208, " debido a amenazas como ", S208, "y vulderabilidades,", T208, " afectando a los activos de información de ", R208)</f>
        <v>Posibilidad de perdida de Confidencialidad e Integridad debido a amenazas como Modificación
no autorizaday vulderabilidades, afectando a los activos de información de Información del SIDEP y expedientes físicos.</v>
      </c>
      <c r="N208" s="513" t="s">
        <v>250</v>
      </c>
      <c r="O208" s="513" t="s">
        <v>251</v>
      </c>
      <c r="P208" s="561">
        <v>228</v>
      </c>
      <c r="Q208" s="552" t="s">
        <v>415</v>
      </c>
      <c r="R208" s="555" t="s">
        <v>498</v>
      </c>
      <c r="S208" s="555" t="s">
        <v>499</v>
      </c>
      <c r="T208" s="555"/>
      <c r="U208" s="555"/>
      <c r="V208" s="581" t="str">
        <f t="shared" ref="V208" si="268">IF(ISBLANK(AC208),(IF(P208&lt;=0,"",IF(P208&lt;=2,"Muy Baja",IF(P208&lt;=24,"Baja",IF(P208&lt;=500,"Media",IF(P208&lt;=5000,"Alta","Muy Alta"))))))," ")</f>
        <v>Media</v>
      </c>
      <c r="W208" s="565">
        <f t="shared" ref="W208" si="269">IF(ISBLANK(AC208),(IF(V208="","",IF(V208="Muy Baja",20%,IF(V208="Baja",40%,IF(V208="Media",60%,IF(V208="Alta",80%,IF(V208="Muy Alta",100%,0)))))))," ")</f>
        <v>0.6</v>
      </c>
      <c r="X208" s="571" t="s">
        <v>191</v>
      </c>
      <c r="Y208" s="549" t="str">
        <f>IF(X208&gt;0,IF(NOT(ISERROR(MATCH(X208,'Listados Datos'!$N$3:$N$4,0))),'Listados Datos'!$N$6&amp;"Por favor no seleccionar este criterios de impacto (Afectación Económica o presupuestal y/o Pérdida Reputacional)",'Listados Datos'!$N$7),"")</f>
        <v>✔</v>
      </c>
      <c r="Z208" s="574" t="str">
        <f>IF(OR(X208='Listados Datos'!$R$3,X208='Listados Datos'!$S$3),"Leve",IF(OR(X208='Listados Datos'!$R$4,X208='Listados Datos'!$S$4),"Menor",IF(OR(X208='Listados Datos'!$R$5,X208='Listados Datos'!$S$5),"Moderado",IF(OR(X208='Listados Datos'!$R$6,X208='Listados Datos'!$S$6),"Mayor",IF(OR(X208='Listados Datos'!$R$7,X208='Listados Datos'!$S$7),"Catastrófico","")))))</f>
        <v/>
      </c>
      <c r="AA208" s="565" t="str">
        <f>IF(Z208="","",IF(Z208="Leve",20%,IF(Z208="Menor",40%,IF(Z208="Moderado",60%,IF(Z208="Mayor",80%,IF(Z208="Catastrófico",100%,0))))))</f>
        <v/>
      </c>
      <c r="AB208" s="558" t="str">
        <f>IF(OR(AND(V208="Muy Baja",Z208="Leve"),AND(V208="Muy Baja",Z208="Menor"),AND(V208="Baja",Z208="Leve")),"Bajo",IF(OR(AND(V208="Muy baja",Z208="Moderado"),AND(V208="Baja",Z208="Menor"),AND(V208="Baja",Z208="Moderado"),AND(V208="Media",Z208="Leve"),AND(V208="Media",Z208="Menor"),AND(V208="Media",Z208="Moderado"),AND(V208="Alta",Z208="Leve"),AND(V208="Alta",Z208="Menor")),"Moderado",IF(OR(AND(V208="Muy Baja",Z208="Mayor"),AND(V208="Baja",Z208="Mayor"),AND(V208="Media",Z208="Mayor"),AND(V208="Alta",Z208="Moderado"),AND(V208="Alta",Z208="Mayor"),AND(V208="Muy Alta",Z208="Leve"),AND(V208="Muy Alta",Z208="Menor"),AND(V208="Muy Alta",Z208="Moderado"),AND(V208="Muy Alta",Z208="Mayor")),"Alto",IF(OR(AND(V208="Muy Baja",Z208="Catastrófico"),AND(V208="Baja",Z208="Catastrófico"),AND(V208="Media",Z208="Catastrófico"),AND(V208="Alta",Z208="Catastrófico"),AND(V208="Muy Alta",Z208="Catastrófico")),"Extremo",""))))</f>
        <v/>
      </c>
      <c r="AC208" s="524"/>
      <c r="AD208" s="546"/>
      <c r="AE208" s="533" t="str">
        <f t="shared" ref="AE208" si="270">IF(AND(AC208="Rara Vez",AD208="Insignificante"),("BAJA"),IF(AND(AC208="Rara Vez",AD208="Menor"),("BAJA"),IF(AND(AC208="Rara Vez",AD208="Moderado"),("MODERADA"),IF(AND(AC208="Rara Vez",AD208="Mayor"),("ALTA"),IF(AND(AC208="Improbable",AD208="Insignificante"),("BAJA"),IF(AND(AC208="Improbable",AD208="Menor"),("BAJA"),IF(AND(AC208="Improbable",AD208="Moderado"),("MODERADA"),IF(AND(AC208="Improbable",AD208="Mayor"),("ALTA"),IF(AND(AC208="Posible",AD208="Insignificante"),("BAJA"),IF(AND(AC208="Posible",AD208="Menor"),("MODERADA"),IF(AND(AC208="Posible",AD208="Moderado"),("ALTA"),IF(AND(AC208="Posible",AD208="Mayor"),("EXTREMA"),IF(AND(AC208="Probable",AD208="Insignificante"),("MODERADA"),IF(AND(AC208="Probable",AD208="Menor"),("ALTA"),IF(AND(AC208="Probable",AD208="Moderado"),("ALTA"),IF(AND(AC208="Probable",AD208="Mayor"),("EXTREMA"),IF(AND(AC208="Casi Seguro",AD208="Insignificante"),("ALTA"),IF(AND(AC208="Casi Seguro",AD208="Menor"),("ALTA"),IF(AND(AC208="Casi Seguro",AD208="Moderado"),("EXTREMA"),IF(AND(AC208="Casi Seguro",AD208="Mayor"),("EXTREMA"),IF(AD208="Catastrófico","EXTREMA","VALORAR")))))))))))))))))))))</f>
        <v>VALORAR</v>
      </c>
      <c r="AF208" s="181">
        <v>1</v>
      </c>
      <c r="AG208" s="182" t="s">
        <v>500</v>
      </c>
      <c r="AH208" s="207" t="str">
        <f t="shared" si="251"/>
        <v>Probabilidad</v>
      </c>
      <c r="AI208" s="299" t="s">
        <v>193</v>
      </c>
      <c r="AJ208" s="299" t="s">
        <v>194</v>
      </c>
      <c r="AK208" s="208" t="str">
        <f t="shared" si="252"/>
        <v>40%</v>
      </c>
      <c r="AL208" s="300" t="s">
        <v>195</v>
      </c>
      <c r="AM208" s="300" t="s">
        <v>196</v>
      </c>
      <c r="AN208" s="301" t="s">
        <v>197</v>
      </c>
      <c r="AO208" s="209">
        <f>IF(ISBLANK(AD208),(IFERROR(IF(AH208="Probabilidad",(W208-(+W208*AK208)),IF(AH208="Impacto",W208,"")),""))," ")</f>
        <v>0.36</v>
      </c>
      <c r="AP208" s="154" t="str">
        <f>IF(ISBLANK(AD208), (IFERROR(IF(AO208="","",IF(AO208&lt;=0.2,"Muy Baja",IF(AO208&lt;=0.4,"Baja",IF(AO208&lt;=0.6,"Media",IF(AO208&lt;=0.8,"Alta","Muy Alta"))))),""))," ")</f>
        <v>Baja</v>
      </c>
      <c r="AQ208" s="210">
        <f t="shared" si="253"/>
        <v>0.36</v>
      </c>
      <c r="AR208" s="211" t="str">
        <f t="shared" si="254"/>
        <v/>
      </c>
      <c r="AS208" s="210" t="str">
        <f>IFERROR(IF(AH208="Impacto",(AA208-(+AA208*AK208)),IF(AH208="Probabilidad",AA208,"")),"")</f>
        <v/>
      </c>
      <c r="AT208" s="212" t="str">
        <f t="shared" si="255"/>
        <v/>
      </c>
      <c r="AU208" s="527"/>
      <c r="AV208" s="530" t="str">
        <f>IF(ISBLANK(AD208), " ", AD208)</f>
        <v xml:space="preserve"> </v>
      </c>
      <c r="AW208" s="533" t="str">
        <f t="shared" ref="AW208" si="271">IF(AND(AU208="Rara Vez",AV208="Insignificante"),("BAJA"),IF(AND(AU208="Rara Vez",AV208="Menor"),("BAJA"),IF(AND(AU208="Rara Vez",AV208="Moderado"),("MODERADA"),IF(AND(AU208="Rara Vez",AV208="Mayor"),("ALTA"),IF(AND(AU208="Improbable",AV208="Insignificante"),("BAJA"),IF(AND(AU208="Improbable",AV208="Menor"),("BAJA"),IF(AND(AU208="Improbable",AV208="Moderado"),("MODERADA"),IF(AND(AU208="Improbable",AV208="Mayor"),("ALTA"),IF(AND(AU208="Posible",AV208="Insignificante"),("BAJA"),IF(AND(AU208="Posible",AV208="Menor"),("MODERADA"),IF(AND(AU208="Posible",AV208="Moderado"),("ALTA"),IF(AND(AU208="Posible",AV208="Mayor"),("EXTREMA"),IF(AND(AU208="Probable",AV208="Insignificante"),("MODERADA"),IF(AND(AU208="Probable",AV208="Menor"),("ALTA"),IF(AND(AU208="Probable",AV208="Moderado"),("ALTA"),IF(AND(AU208="Probable",AV208="Mayor"),("EXTREMA"),IF(AND(AU208="Casi Seguro",AV208="Insignificante"),("ALTA"),IF(AND(AU208="Casi Seguro",AV208="Menor"),("ALTA"),IF(AND(AU208="Casi Seguro",AV208="Moderado"),("EXTREMA"),IF(AND(AU208="Casi Seguro",AV208="Mayor"),("EXTREMA"),IF(AV208="Catastrófico","EXTREMA","VALORAR")))))))))))))))))))))</f>
        <v>VALORAR</v>
      </c>
      <c r="AX208" s="536" t="s">
        <v>198</v>
      </c>
      <c r="AY208" s="302" t="s">
        <v>394</v>
      </c>
      <c r="AZ208" s="185" t="s">
        <v>501</v>
      </c>
      <c r="BA208" s="183" t="s">
        <v>423</v>
      </c>
      <c r="BB208" s="183" t="s">
        <v>229</v>
      </c>
      <c r="BC208" s="184">
        <v>44562</v>
      </c>
      <c r="BD208" s="184">
        <v>44926</v>
      </c>
      <c r="BE208" s="184" t="s">
        <v>502</v>
      </c>
      <c r="BF208" s="184" t="s">
        <v>538</v>
      </c>
      <c r="BG208" s="513" t="s">
        <v>539</v>
      </c>
      <c r="BH208" s="190" t="s">
        <v>432</v>
      </c>
      <c r="BI208" s="186" t="s">
        <v>257</v>
      </c>
      <c r="BJ208" s="186" t="s">
        <v>207</v>
      </c>
      <c r="BK208" s="352" t="s">
        <v>207</v>
      </c>
      <c r="BL208" s="183" t="s">
        <v>207</v>
      </c>
      <c r="BM208" s="183" t="s">
        <v>207</v>
      </c>
      <c r="BN208" s="183" t="s">
        <v>207</v>
      </c>
      <c r="BO208" s="187" t="s">
        <v>208</v>
      </c>
      <c r="BP208" s="187" t="s">
        <v>322</v>
      </c>
      <c r="BQ208" s="402" t="s">
        <v>322</v>
      </c>
      <c r="BR208" s="416"/>
      <c r="BS208" s="417" t="str">
        <f>IF(AND('MAPA DE RIESGOS'!$AP208="Muy Alta",'MAPA DE RIESGOS'!$AR208="Leve"),CONCATENATE("R",'MAPA DE RIESGOS'!$H208,"C",'MAPA DE RIESGOS'!$AF208),"")</f>
        <v/>
      </c>
      <c r="BT208" s="417"/>
      <c r="BU208" s="418"/>
      <c r="BV208" s="188"/>
      <c r="BW208" s="188"/>
      <c r="BX208" s="188"/>
      <c r="BY208" s="188"/>
      <c r="BZ208" s="188"/>
      <c r="CA208" s="188"/>
      <c r="CB208" s="188"/>
      <c r="CC208" s="188"/>
      <c r="CD208" s="188"/>
      <c r="CE208" s="188"/>
      <c r="CF208" s="188"/>
      <c r="CG208" s="188"/>
      <c r="CH208" s="188"/>
      <c r="CI208" s="188"/>
      <c r="CJ208" s="188"/>
      <c r="CK208" s="188"/>
    </row>
    <row r="209" spans="1:89" ht="84.75" hidden="1" customHeight="1">
      <c r="A209" s="703"/>
      <c r="B209" s="585"/>
      <c r="C209" s="588"/>
      <c r="D209" s="588"/>
      <c r="E209" s="494"/>
      <c r="F209" s="494"/>
      <c r="G209" s="577"/>
      <c r="H209" s="343">
        <v>33</v>
      </c>
      <c r="I209" s="569"/>
      <c r="J209" s="494"/>
      <c r="K209" s="494"/>
      <c r="L209" s="494"/>
      <c r="M209" s="494" t="str">
        <f t="shared" si="267"/>
        <v xml:space="preserve">Posibilidad de perdida de  debido a amenazas como y vulderabilidades, afectando a los activos de información de </v>
      </c>
      <c r="N209" s="494"/>
      <c r="O209" s="494"/>
      <c r="P209" s="562"/>
      <c r="Q209" s="553"/>
      <c r="R209" s="556"/>
      <c r="S209" s="556"/>
      <c r="T209" s="556"/>
      <c r="U209" s="556"/>
      <c r="V209" s="582"/>
      <c r="W209" s="566"/>
      <c r="X209" s="572"/>
      <c r="Y209" s="550"/>
      <c r="Z209" s="575"/>
      <c r="AA209" s="566"/>
      <c r="AB209" s="559"/>
      <c r="AC209" s="525"/>
      <c r="AD209" s="547"/>
      <c r="AE209" s="534"/>
      <c r="AF209" s="181">
        <v>2</v>
      </c>
      <c r="AG209" s="182" t="s">
        <v>419</v>
      </c>
      <c r="AH209" s="207" t="str">
        <f t="shared" si="251"/>
        <v>Probabilidad</v>
      </c>
      <c r="AI209" s="299" t="s">
        <v>193</v>
      </c>
      <c r="AJ209" s="299" t="s">
        <v>194</v>
      </c>
      <c r="AK209" s="208" t="str">
        <f t="shared" si="252"/>
        <v>40%</v>
      </c>
      <c r="AL209" s="300" t="s">
        <v>195</v>
      </c>
      <c r="AM209" s="300" t="s">
        <v>196</v>
      </c>
      <c r="AN209" s="301" t="s">
        <v>197</v>
      </c>
      <c r="AO209" s="209">
        <f>IF(ISBLANK(AD208),(IFERROR(IF(AND(AH208="Probabilidad",AH209="Probabilidad"),(AQ208-(+AQ208*AK209)),IF(AH209="Probabilidad",(W208-(+W208*AK209)),IF(AH209="Impacto",AQ208,""))),""))," ")</f>
        <v>0.216</v>
      </c>
      <c r="AP209" s="154" t="str">
        <f>IF(ISBLANK(AD208),(IFERROR(IF(AO209="","",IF(AO209&lt;=0.2,"Muy Baja",IF(AO209&lt;=0.4,"Baja",IF(AO209&lt;=0.6,"Media",IF(AO209&lt;=0.8,"Alta","Muy Alta"))))),""))," ")</f>
        <v>Baja</v>
      </c>
      <c r="AQ209" s="210">
        <f t="shared" si="253"/>
        <v>0.216</v>
      </c>
      <c r="AR209" s="211" t="str">
        <f t="shared" si="254"/>
        <v/>
      </c>
      <c r="AS209" s="210" t="str">
        <f>IFERROR(IF(AND(AH208="Impacto",AH209="Impacto"),(AS208-(+AS208*AK209)),IF(AH209="Impacto",(AA208-(+AA208*AK209)),IF(AH209="Probabilidad",AS208,""))),"")</f>
        <v/>
      </c>
      <c r="AT209" s="212" t="str">
        <f t="shared" si="255"/>
        <v/>
      </c>
      <c r="AU209" s="528"/>
      <c r="AV209" s="531"/>
      <c r="AW209" s="534"/>
      <c r="AX209" s="537"/>
      <c r="AY209" s="302" t="s">
        <v>420</v>
      </c>
      <c r="AZ209" s="185" t="s">
        <v>399</v>
      </c>
      <c r="BA209" s="183" t="s">
        <v>423</v>
      </c>
      <c r="BB209" s="183" t="s">
        <v>229</v>
      </c>
      <c r="BC209" s="184">
        <v>44562</v>
      </c>
      <c r="BD209" s="184">
        <v>44926</v>
      </c>
      <c r="BE209" s="184" t="s">
        <v>540</v>
      </c>
      <c r="BF209" s="184" t="s">
        <v>541</v>
      </c>
      <c r="BG209" s="494"/>
      <c r="BH209" s="190" t="s">
        <v>432</v>
      </c>
      <c r="BI209" s="186" t="s">
        <v>257</v>
      </c>
      <c r="BJ209" s="186" t="s">
        <v>207</v>
      </c>
      <c r="BK209" s="352" t="s">
        <v>207</v>
      </c>
      <c r="BL209" s="183" t="s">
        <v>207</v>
      </c>
      <c r="BM209" s="183" t="s">
        <v>207</v>
      </c>
      <c r="BN209" s="183" t="s">
        <v>207</v>
      </c>
      <c r="BO209" s="187" t="s">
        <v>208</v>
      </c>
      <c r="BP209" s="187" t="s">
        <v>322</v>
      </c>
      <c r="BQ209" s="402" t="s">
        <v>322</v>
      </c>
      <c r="BR209" s="416"/>
      <c r="BS209" s="417" t="str">
        <f>IF(AND('MAPA DE RIESGOS'!$AP209="Muy Alta",'MAPA DE RIESGOS'!$AR209="Leve"),CONCATENATE("R",'MAPA DE RIESGOS'!$H209,"C",'MAPA DE RIESGOS'!$AF209),"")</f>
        <v/>
      </c>
      <c r="BT209" s="417"/>
      <c r="BU209" s="418"/>
      <c r="BV209" s="188"/>
      <c r="BW209" s="188"/>
      <c r="BX209" s="188"/>
      <c r="BY209" s="188"/>
      <c r="BZ209" s="188"/>
      <c r="CA209" s="188"/>
      <c r="CB209" s="188"/>
      <c r="CC209" s="188"/>
      <c r="CD209" s="188"/>
      <c r="CE209" s="188"/>
      <c r="CF209" s="188"/>
      <c r="CG209" s="188"/>
      <c r="CH209" s="188"/>
      <c r="CI209" s="188"/>
      <c r="CJ209" s="188"/>
      <c r="CK209" s="188"/>
    </row>
    <row r="210" spans="1:89" ht="28.5" hidden="1" customHeight="1">
      <c r="A210" s="703"/>
      <c r="B210" s="585"/>
      <c r="C210" s="588"/>
      <c r="D210" s="588"/>
      <c r="E210" s="494"/>
      <c r="F210" s="494"/>
      <c r="G210" s="577"/>
      <c r="H210" s="343">
        <v>33</v>
      </c>
      <c r="I210" s="569"/>
      <c r="J210" s="494"/>
      <c r="K210" s="494"/>
      <c r="L210" s="494"/>
      <c r="M210" s="494" t="str">
        <f t="shared" si="267"/>
        <v xml:space="preserve">Posibilidad de perdida de  debido a amenazas como y vulderabilidades, afectando a los activos de información de </v>
      </c>
      <c r="N210" s="494"/>
      <c r="O210" s="494"/>
      <c r="P210" s="562"/>
      <c r="Q210" s="553"/>
      <c r="R210" s="556"/>
      <c r="S210" s="556"/>
      <c r="T210" s="556"/>
      <c r="U210" s="556"/>
      <c r="V210" s="582"/>
      <c r="W210" s="566"/>
      <c r="X210" s="572"/>
      <c r="Y210" s="550"/>
      <c r="Z210" s="575"/>
      <c r="AA210" s="566"/>
      <c r="AB210" s="559"/>
      <c r="AC210" s="525"/>
      <c r="AD210" s="547"/>
      <c r="AE210" s="534"/>
      <c r="AF210" s="181">
        <v>3</v>
      </c>
      <c r="AG210" s="182"/>
      <c r="AH210" s="207" t="str">
        <f t="shared" si="251"/>
        <v/>
      </c>
      <c r="AI210" s="299"/>
      <c r="AJ210" s="299"/>
      <c r="AK210" s="208" t="str">
        <f t="shared" si="252"/>
        <v/>
      </c>
      <c r="AL210" s="300"/>
      <c r="AM210" s="300"/>
      <c r="AN210" s="301"/>
      <c r="AO210" s="209" t="str">
        <f>IF(ISBLANK(AD208),(IFERROR(IF(AND(AH209="Probabilidad",AH210="Probabilidad"),(AQ209-(+AQ209*AK210)),IF(AND(AH209="Impacto",AH210="Probabilidad"),(AQ208-(+AQ208*AK210)),IF(AH210="Impacto",AQ209,""))),""))," ")</f>
        <v/>
      </c>
      <c r="AP210" s="154" t="str">
        <f>IF(ISBLANK(AD208),(IFERROR(IF(AO210="","",IF(AO210&lt;=0.2,"Muy Baja",IF(AO210&lt;=0.4,"Baja",IF(AO210&lt;=0.6,"Media",IF(AO210&lt;=0.8,"Alta","Muy Alta"))))),""))," ")</f>
        <v/>
      </c>
      <c r="AQ210" s="210" t="str">
        <f t="shared" si="253"/>
        <v/>
      </c>
      <c r="AR210" s="211" t="str">
        <f t="shared" si="254"/>
        <v/>
      </c>
      <c r="AS210" s="210" t="str">
        <f>IFERROR(IF(AND(AH209="Impacto",AH210="Impacto"),(AS209-(+AS209*AK210)),IF(AND(AH209="Probabilidad",AH210="Impacto"),(AS208-(+AS208*AK210)),IF(AH210="Probabilidad",AS209,""))),"")</f>
        <v/>
      </c>
      <c r="AT210" s="212" t="str">
        <f t="shared" si="255"/>
        <v/>
      </c>
      <c r="AU210" s="528"/>
      <c r="AV210" s="531"/>
      <c r="AW210" s="534"/>
      <c r="AX210" s="537"/>
      <c r="AY210" s="302"/>
      <c r="AZ210" s="185"/>
      <c r="BA210" s="183"/>
      <c r="BB210" s="183"/>
      <c r="BC210" s="184"/>
      <c r="BD210" s="184"/>
      <c r="BE210" s="184"/>
      <c r="BF210" s="185"/>
      <c r="BG210" s="494"/>
      <c r="BH210" s="190"/>
      <c r="BI210" s="186"/>
      <c r="BJ210" s="186"/>
      <c r="BK210" s="352"/>
      <c r="BL210" s="183"/>
      <c r="BM210" s="183"/>
      <c r="BN210" s="183"/>
      <c r="BO210" s="187"/>
      <c r="BP210" s="187"/>
      <c r="BQ210" s="349"/>
      <c r="BR210" s="416"/>
      <c r="BS210" s="417" t="str">
        <f>IF(AND('MAPA DE RIESGOS'!$AP210="Muy Alta",'MAPA DE RIESGOS'!$AR210="Leve"),CONCATENATE("R",'MAPA DE RIESGOS'!$H210,"C",'MAPA DE RIESGOS'!$AF210),"")</f>
        <v/>
      </c>
      <c r="BT210" s="417"/>
      <c r="BU210" s="418"/>
      <c r="BV210" s="188"/>
      <c r="BW210" s="188"/>
      <c r="BX210" s="188"/>
      <c r="BY210" s="188"/>
      <c r="BZ210" s="188"/>
      <c r="CA210" s="188"/>
      <c r="CB210" s="188"/>
      <c r="CC210" s="188"/>
      <c r="CD210" s="188"/>
      <c r="CE210" s="188"/>
      <c r="CF210" s="188"/>
      <c r="CG210" s="188"/>
      <c r="CH210" s="188"/>
      <c r="CI210" s="188"/>
      <c r="CJ210" s="188"/>
      <c r="CK210" s="188"/>
    </row>
    <row r="211" spans="1:89" ht="28.5" hidden="1" customHeight="1">
      <c r="A211" s="703"/>
      <c r="B211" s="585"/>
      <c r="C211" s="588"/>
      <c r="D211" s="588"/>
      <c r="E211" s="494"/>
      <c r="F211" s="494"/>
      <c r="G211" s="577"/>
      <c r="H211" s="343">
        <v>33</v>
      </c>
      <c r="I211" s="569"/>
      <c r="J211" s="494"/>
      <c r="K211" s="494"/>
      <c r="L211" s="494"/>
      <c r="M211" s="494" t="str">
        <f t="shared" si="267"/>
        <v xml:space="preserve">Posibilidad de perdida de  debido a amenazas como y vulderabilidades, afectando a los activos de información de </v>
      </c>
      <c r="N211" s="494"/>
      <c r="O211" s="494"/>
      <c r="P211" s="562"/>
      <c r="Q211" s="553"/>
      <c r="R211" s="556"/>
      <c r="S211" s="556"/>
      <c r="T211" s="556"/>
      <c r="U211" s="556"/>
      <c r="V211" s="582"/>
      <c r="W211" s="566"/>
      <c r="X211" s="572"/>
      <c r="Y211" s="550"/>
      <c r="Z211" s="575"/>
      <c r="AA211" s="566"/>
      <c r="AB211" s="559"/>
      <c r="AC211" s="525"/>
      <c r="AD211" s="547"/>
      <c r="AE211" s="534"/>
      <c r="AF211" s="181">
        <v>4</v>
      </c>
      <c r="AG211" s="182"/>
      <c r="AH211" s="207" t="str">
        <f t="shared" si="251"/>
        <v/>
      </c>
      <c r="AI211" s="299"/>
      <c r="AJ211" s="299"/>
      <c r="AK211" s="208" t="str">
        <f t="shared" si="252"/>
        <v/>
      </c>
      <c r="AL211" s="300"/>
      <c r="AM211" s="300"/>
      <c r="AN211" s="301"/>
      <c r="AO211" s="209" t="str">
        <f>IF(ISBLANK(AD208),(IFERROR(IF(AND(AH210="Probabilidad",AH211="Probabilidad"),(AQ210-(+AQ210*AK211)),IF(AND(AH210="Impacto",AH211="Probabilidad"),(AQ209-(+AQ209*AK211)),IF(AH211="Impacto",AQ210,""))),""))," ")</f>
        <v/>
      </c>
      <c r="AP211" s="154" t="str">
        <f>IF(ISBLANK(AD208),(IFERROR(IF(AO211="","",IF(AO211&lt;=0.2,"Muy Baja",IF(AO211&lt;=0.4,"Baja",IF(AO211&lt;=0.6,"Media",IF(AO211&lt;=0.8,"Alta","Muy Alta"))))),""))," ")</f>
        <v/>
      </c>
      <c r="AQ211" s="210" t="str">
        <f t="shared" si="253"/>
        <v/>
      </c>
      <c r="AR211" s="211" t="str">
        <f t="shared" si="254"/>
        <v/>
      </c>
      <c r="AS211" s="210" t="str">
        <f>IFERROR(IF(AND(AH210="Impacto",AH211="Impacto"),(AS210-(+AS210*AK211)),IF(AND(AH210="Probabilidad",AH211="Impacto"),(AS209-(+AS209*AK211)),IF(AH211="Probabilidad",AS210,""))),"")</f>
        <v/>
      </c>
      <c r="AT211" s="212" t="str">
        <f t="shared" si="255"/>
        <v/>
      </c>
      <c r="AU211" s="528"/>
      <c r="AV211" s="531"/>
      <c r="AW211" s="534"/>
      <c r="AX211" s="537"/>
      <c r="AY211" s="302"/>
      <c r="AZ211" s="185"/>
      <c r="BA211" s="183"/>
      <c r="BB211" s="183"/>
      <c r="BC211" s="184"/>
      <c r="BD211" s="184"/>
      <c r="BE211" s="184"/>
      <c r="BF211" s="185"/>
      <c r="BG211" s="494"/>
      <c r="BH211" s="190"/>
      <c r="BI211" s="186"/>
      <c r="BJ211" s="186"/>
      <c r="BK211" s="352"/>
      <c r="BL211" s="183"/>
      <c r="BM211" s="183"/>
      <c r="BN211" s="183"/>
      <c r="BO211" s="187"/>
      <c r="BP211" s="187"/>
      <c r="BQ211" s="349"/>
      <c r="BR211" s="416"/>
      <c r="BS211" s="417" t="str">
        <f>IF(AND('MAPA DE RIESGOS'!$AP211="Muy Alta",'MAPA DE RIESGOS'!$AR211="Leve"),CONCATENATE("R",'MAPA DE RIESGOS'!$H211,"C",'MAPA DE RIESGOS'!$AF211),"")</f>
        <v/>
      </c>
      <c r="BT211" s="417"/>
      <c r="BU211" s="418"/>
      <c r="BV211" s="188"/>
      <c r="BW211" s="188"/>
      <c r="BX211" s="188"/>
      <c r="BY211" s="188"/>
      <c r="BZ211" s="188"/>
      <c r="CA211" s="188"/>
      <c r="CB211" s="188"/>
      <c r="CC211" s="188"/>
      <c r="CD211" s="188"/>
      <c r="CE211" s="188"/>
      <c r="CF211" s="188"/>
      <c r="CG211" s="188"/>
      <c r="CH211" s="188"/>
      <c r="CI211" s="188"/>
      <c r="CJ211" s="188"/>
      <c r="CK211" s="188"/>
    </row>
    <row r="212" spans="1:89" ht="28.5" hidden="1" customHeight="1">
      <c r="A212" s="703"/>
      <c r="B212" s="585"/>
      <c r="C212" s="588"/>
      <c r="D212" s="588"/>
      <c r="E212" s="494"/>
      <c r="F212" s="494"/>
      <c r="G212" s="577"/>
      <c r="H212" s="343">
        <v>33</v>
      </c>
      <c r="I212" s="569"/>
      <c r="J212" s="494"/>
      <c r="K212" s="494"/>
      <c r="L212" s="494"/>
      <c r="M212" s="494" t="str">
        <f t="shared" si="267"/>
        <v xml:space="preserve">Posibilidad de perdida de  debido a amenazas como y vulderabilidades, afectando a los activos de información de </v>
      </c>
      <c r="N212" s="494"/>
      <c r="O212" s="494"/>
      <c r="P212" s="562"/>
      <c r="Q212" s="553"/>
      <c r="R212" s="556"/>
      <c r="S212" s="556"/>
      <c r="T212" s="556"/>
      <c r="U212" s="556"/>
      <c r="V212" s="582"/>
      <c r="W212" s="566"/>
      <c r="X212" s="572"/>
      <c r="Y212" s="550"/>
      <c r="Z212" s="575"/>
      <c r="AA212" s="566"/>
      <c r="AB212" s="559"/>
      <c r="AC212" s="525"/>
      <c r="AD212" s="547"/>
      <c r="AE212" s="534"/>
      <c r="AF212" s="181">
        <v>5</v>
      </c>
      <c r="AG212" s="182"/>
      <c r="AH212" s="207" t="str">
        <f t="shared" si="251"/>
        <v/>
      </c>
      <c r="AI212" s="299"/>
      <c r="AJ212" s="299"/>
      <c r="AK212" s="208" t="str">
        <f t="shared" si="252"/>
        <v/>
      </c>
      <c r="AL212" s="300"/>
      <c r="AM212" s="300"/>
      <c r="AN212" s="301"/>
      <c r="AO212" s="209" t="str">
        <f>IF(ISBLANK(AD208),(IFERROR(IF(AND(AH211="Probabilidad",AH212="Probabilidad"),(AQ211-(+AQ211*AK212)),IF(AND(AH211="Impacto",AH212="Probabilidad"),(AQ210-(+AQ210*AK212)),IF(AH212="Impacto",AQ211,""))),""))," ")</f>
        <v/>
      </c>
      <c r="AP212" s="154" t="str">
        <f>IF(ISBLANK(AD208),(IFERROR(IF(AO212="","",IF(AO212&lt;=0.2,"Muy Baja",IF(AO212&lt;=0.4,"Baja",IF(AO212&lt;=0.6,"Media",IF(AO212&lt;=0.8,"Alta","Muy Alta"))))),""))," ")</f>
        <v/>
      </c>
      <c r="AQ212" s="210" t="str">
        <f t="shared" si="253"/>
        <v/>
      </c>
      <c r="AR212" s="211" t="str">
        <f t="shared" si="254"/>
        <v/>
      </c>
      <c r="AS212" s="210" t="str">
        <f>IFERROR(IF(AND(AH211="Impacto",AH212="Impacto"),(AS211-(+AS211*AK212)),IF(AND(AH211="Probabilidad",AH212="Impacto"),(AS210-(+AS210*AK212)),IF(AH212="Probabilidad",AS211,""))),"")</f>
        <v/>
      </c>
      <c r="AT212" s="212" t="str">
        <f t="shared" si="255"/>
        <v/>
      </c>
      <c r="AU212" s="528"/>
      <c r="AV212" s="531"/>
      <c r="AW212" s="534"/>
      <c r="AX212" s="537"/>
      <c r="AY212" s="302"/>
      <c r="AZ212" s="185"/>
      <c r="BA212" s="183"/>
      <c r="BB212" s="183"/>
      <c r="BC212" s="184"/>
      <c r="BD212" s="184"/>
      <c r="BE212" s="184"/>
      <c r="BF212" s="185"/>
      <c r="BG212" s="494"/>
      <c r="BH212" s="190"/>
      <c r="BI212" s="186"/>
      <c r="BJ212" s="186"/>
      <c r="BK212" s="352"/>
      <c r="BL212" s="183"/>
      <c r="BM212" s="183"/>
      <c r="BN212" s="183"/>
      <c r="BO212" s="187"/>
      <c r="BP212" s="187"/>
      <c r="BQ212" s="349"/>
      <c r="BR212" s="416"/>
      <c r="BS212" s="417" t="str">
        <f>IF(AND('MAPA DE RIESGOS'!$AP212="Muy Alta",'MAPA DE RIESGOS'!$AR212="Leve"),CONCATENATE("R",'MAPA DE RIESGOS'!$H212,"C",'MAPA DE RIESGOS'!$AF212),"")</f>
        <v/>
      </c>
      <c r="BT212" s="417"/>
      <c r="BU212" s="418"/>
      <c r="BV212" s="188"/>
      <c r="BW212" s="188"/>
      <c r="BX212" s="188"/>
      <c r="BY212" s="188"/>
      <c r="BZ212" s="188"/>
      <c r="CA212" s="188"/>
      <c r="CB212" s="188"/>
      <c r="CC212" s="188"/>
      <c r="CD212" s="188"/>
      <c r="CE212" s="188"/>
      <c r="CF212" s="188"/>
      <c r="CG212" s="188"/>
      <c r="CH212" s="188"/>
      <c r="CI212" s="188"/>
      <c r="CJ212" s="188"/>
      <c r="CK212" s="188"/>
    </row>
    <row r="213" spans="1:89" ht="28.5" hidden="1" customHeight="1">
      <c r="A213" s="704"/>
      <c r="B213" s="586"/>
      <c r="C213" s="589"/>
      <c r="D213" s="589"/>
      <c r="E213" s="495"/>
      <c r="F213" s="495"/>
      <c r="G213" s="577"/>
      <c r="H213" s="343">
        <v>33</v>
      </c>
      <c r="I213" s="570"/>
      <c r="J213" s="495"/>
      <c r="K213" s="495"/>
      <c r="L213" s="495"/>
      <c r="M213" s="495" t="str">
        <f t="shared" si="267"/>
        <v xml:space="preserve">Posibilidad de perdida de  debido a amenazas como y vulderabilidades, afectando a los activos de información de </v>
      </c>
      <c r="N213" s="495"/>
      <c r="O213" s="495"/>
      <c r="P213" s="563"/>
      <c r="Q213" s="554"/>
      <c r="R213" s="557"/>
      <c r="S213" s="557"/>
      <c r="T213" s="557"/>
      <c r="U213" s="557"/>
      <c r="V213" s="583"/>
      <c r="W213" s="567"/>
      <c r="X213" s="573"/>
      <c r="Y213" s="551"/>
      <c r="Z213" s="576"/>
      <c r="AA213" s="567"/>
      <c r="AB213" s="560"/>
      <c r="AC213" s="526"/>
      <c r="AD213" s="548"/>
      <c r="AE213" s="535"/>
      <c r="AF213" s="181">
        <v>6</v>
      </c>
      <c r="AG213" s="182"/>
      <c r="AH213" s="207" t="str">
        <f t="shared" si="251"/>
        <v/>
      </c>
      <c r="AI213" s="299"/>
      <c r="AJ213" s="299"/>
      <c r="AK213" s="208" t="str">
        <f t="shared" si="252"/>
        <v/>
      </c>
      <c r="AL213" s="300"/>
      <c r="AM213" s="300"/>
      <c r="AN213" s="301"/>
      <c r="AO213" s="209" t="str">
        <f>IF(ISBLANK(AD208),(IFERROR(IF(AND(AH211="Probabilidad",AH213="Probabilidad"),(AQ211-(+AQ211*AK213)),IF(AND(AH211="Impacto",AH213="Probabilidad"),(AQ210-(+AQ210*AK213)),IF(AH213="Impacto",AQ211,""))),""))," ")</f>
        <v/>
      </c>
      <c r="AP213" s="154" t="str">
        <f>IF(ISBLANK(AD208),(IFERROR(IF(AO213="","",IF(AO213&lt;=0.2,"Muy Baja",IF(AO213&lt;=0.4,"Baja",IF(AO213&lt;=0.6,"Media",IF(AO213&lt;=0.8,"Alta","Muy Alta"))))),"")), " ")</f>
        <v/>
      </c>
      <c r="AQ213" s="210" t="str">
        <f t="shared" si="253"/>
        <v/>
      </c>
      <c r="AR213" s="211" t="str">
        <f t="shared" si="254"/>
        <v/>
      </c>
      <c r="AS213" s="210" t="str">
        <f>IFERROR(IF(AND(AH212="Impacto",AH213="Impacto"),(AS211-(+AS212*AK213)),IF(AND(AH211="Probabilidad",AH213="Impacto"),(AS210-(+AS210*AK213)),IF(AH213="Probabilidad",AS211,""))),"")</f>
        <v/>
      </c>
      <c r="AT213" s="212" t="str">
        <f t="shared" si="255"/>
        <v/>
      </c>
      <c r="AU213" s="529"/>
      <c r="AV213" s="532"/>
      <c r="AW213" s="535"/>
      <c r="AX213" s="538"/>
      <c r="AY213" s="302"/>
      <c r="AZ213" s="185"/>
      <c r="BA213" s="183"/>
      <c r="BB213" s="183"/>
      <c r="BC213" s="184"/>
      <c r="BD213" s="184"/>
      <c r="BE213" s="184"/>
      <c r="BF213" s="185"/>
      <c r="BG213" s="495"/>
      <c r="BH213" s="190"/>
      <c r="BI213" s="186"/>
      <c r="BJ213" s="186"/>
      <c r="BK213" s="352"/>
      <c r="BL213" s="183"/>
      <c r="BM213" s="183"/>
      <c r="BN213" s="183"/>
      <c r="BO213" s="187"/>
      <c r="BP213" s="187"/>
      <c r="BQ213" s="349"/>
      <c r="BR213" s="416"/>
      <c r="BS213" s="417" t="str">
        <f>IF(AND('MAPA DE RIESGOS'!$AP213="Muy Alta",'MAPA DE RIESGOS'!$AR213="Leve"),CONCATENATE("R",'MAPA DE RIESGOS'!$H213,"C",'MAPA DE RIESGOS'!$AF213),"")</f>
        <v/>
      </c>
      <c r="BT213" s="417"/>
      <c r="BU213" s="418"/>
      <c r="BV213" s="188"/>
      <c r="BW213" s="188"/>
      <c r="BX213" s="188"/>
      <c r="BY213" s="188"/>
      <c r="BZ213" s="188"/>
      <c r="CA213" s="188"/>
      <c r="CB213" s="188"/>
      <c r="CC213" s="188"/>
      <c r="CD213" s="188"/>
      <c r="CE213" s="188"/>
      <c r="CF213" s="188"/>
      <c r="CG213" s="188"/>
      <c r="CH213" s="188"/>
      <c r="CI213" s="188"/>
      <c r="CJ213" s="188"/>
      <c r="CK213" s="188"/>
    </row>
    <row r="214" spans="1:89" ht="28.5" hidden="1" customHeight="1">
      <c r="A214" s="705">
        <v>7</v>
      </c>
      <c r="B214" s="687" t="s">
        <v>542</v>
      </c>
      <c r="C214" s="587" t="str">
        <f>IFERROR((VLOOKUP($B214,'Listados Datos'!$D$3:$E$18,2,FALSE))," ")</f>
        <v xml:space="preserve">Garantizar la disponibilidad de las Tecnologías de la Información y Comunicaciones -TIC's, manteniendo la integridad y confidencialidad de la información. </v>
      </c>
      <c r="D214" s="587" t="str">
        <f>IFERROR((VLOOKUP($B214,'Listados Datos'!$D$3:$F$18,3,FALSE))," ")</f>
        <v xml:space="preserve">Disponer de herramientas tecnológicas que apoyen de manera eficiente y oportuna las labores misionales y estrategicas de la entidad. Según lo establecido en el Plan Operativo Anual de la entidad. </v>
      </c>
      <c r="E214" s="513" t="s">
        <v>543</v>
      </c>
      <c r="F214" s="513" t="s">
        <v>544</v>
      </c>
      <c r="G214" s="577">
        <v>34</v>
      </c>
      <c r="H214" s="343">
        <v>34</v>
      </c>
      <c r="I214" s="676" t="s">
        <v>545</v>
      </c>
      <c r="J214" s="513"/>
      <c r="K214" s="513"/>
      <c r="L214" s="513"/>
      <c r="M214" s="513" t="str">
        <f t="shared" ref="M214" si="272">+CONCATENATE("Posibilidad de afectación ", J214, " por ", K214," debido a ", L214)</f>
        <v xml:space="preserve">Posibilidad de afectación  por  debido a </v>
      </c>
      <c r="N214" s="513" t="s">
        <v>189</v>
      </c>
      <c r="O214" s="513"/>
      <c r="P214" s="561"/>
      <c r="Q214" s="552"/>
      <c r="R214" s="555"/>
      <c r="S214" s="555"/>
      <c r="T214" s="555"/>
      <c r="U214" s="555"/>
      <c r="V214" s="581" t="str">
        <f t="shared" ref="V214" si="273">IF(ISBLANK(AC214),(IF(P214&lt;=0,"",IF(P214&lt;=2,"Muy Baja",IF(P214&lt;=24,"Baja",IF(P214&lt;=500,"Media",IF(P214&lt;=5000,"Alta","Muy Alta"))))))," ")</f>
        <v/>
      </c>
      <c r="W214" s="565" t="str">
        <f t="shared" ref="W214" si="274">IF(ISBLANK(AC214),(IF(V214="","",IF(V214="Muy Baja",20%,IF(V214="Baja",40%,IF(V214="Media",60%,IF(V214="Alta",80%,IF(V214="Muy Alta",100%,0)))))))," ")</f>
        <v/>
      </c>
      <c r="X214" s="571"/>
      <c r="Y214" s="549" t="str">
        <f>IF(X214&gt;0,IF(NOT(ISERROR(MATCH(X214,'Listados Datos'!$N$3:$N$4,0))),'Listados Datos'!$N$6&amp;"Por favor no seleccionar este criterios de impacto (Afectación Económica o presupuestal y/o Pérdida Reputacional)",'Listados Datos'!$N$7),"")</f>
        <v/>
      </c>
      <c r="Z214" s="574" t="str">
        <f>IF(OR(X214='Listados Datos'!$R$3,X214='Listados Datos'!$S$3),"Leve",IF(OR(X214='Listados Datos'!$R$4,X214='Listados Datos'!$S$4),"Menor",IF(OR(X214='Listados Datos'!$R$5,X214='Listados Datos'!$S$5),"Moderado",IF(OR(X214='Listados Datos'!$R$6,X214='Listados Datos'!$S$6),"Mayor",IF(OR(X214='Listados Datos'!$R$7,X214='Listados Datos'!$S$7),"Catastrófico","")))))</f>
        <v/>
      </c>
      <c r="AA214" s="565" t="str">
        <f>IF(Z214="","",IF(Z214="Leve",20%,IF(Z214="Menor",40%,IF(Z214="Moderado",60%,IF(Z214="Mayor",80%,IF(Z214="Catastrófico",100%,0))))))</f>
        <v/>
      </c>
      <c r="AB214" s="558" t="str">
        <f>IF(OR(AND(V214="Muy Baja",Z214="Leve"),AND(V214="Muy Baja",Z214="Menor"),AND(V214="Baja",Z214="Leve")),"Bajo",IF(OR(AND(V214="Muy baja",Z214="Moderado"),AND(V214="Baja",Z214="Menor"),AND(V214="Baja",Z214="Moderado"),AND(V214="Media",Z214="Leve"),AND(V214="Media",Z214="Menor"),AND(V214="Media",Z214="Moderado"),AND(V214="Alta",Z214="Leve"),AND(V214="Alta",Z214="Menor")),"Moderado",IF(OR(AND(V214="Muy Baja",Z214="Mayor"),AND(V214="Baja",Z214="Mayor"),AND(V214="Media",Z214="Mayor"),AND(V214="Alta",Z214="Moderado"),AND(V214="Alta",Z214="Mayor"),AND(V214="Muy Alta",Z214="Leve"),AND(V214="Muy Alta",Z214="Menor"),AND(V214="Muy Alta",Z214="Moderado"),AND(V214="Muy Alta",Z214="Mayor")),"Alto",IF(OR(AND(V214="Muy Baja",Z214="Catastrófico"),AND(V214="Baja",Z214="Catastrófico"),AND(V214="Media",Z214="Catastrófico"),AND(V214="Alta",Z214="Catastrófico"),AND(V214="Muy Alta",Z214="Catastrófico")),"Extremo",""))))</f>
        <v/>
      </c>
      <c r="AC214" s="524"/>
      <c r="AD214" s="546"/>
      <c r="AE214" s="533" t="str">
        <f t="shared" ref="AE214" si="275">IF(AND(AC214="Rara Vez",AD214="Insignificante"),("BAJA"),IF(AND(AC214="Rara Vez",AD214="Menor"),("BAJA"),IF(AND(AC214="Rara Vez",AD214="Moderado"),("MODERADA"),IF(AND(AC214="Rara Vez",AD214="Mayor"),("ALTA"),IF(AND(AC214="Improbable",AD214="Insignificante"),("BAJA"),IF(AND(AC214="Improbable",AD214="Menor"),("BAJA"),IF(AND(AC214="Improbable",AD214="Moderado"),("MODERADA"),IF(AND(AC214="Improbable",AD214="Mayor"),("ALTA"),IF(AND(AC214="Posible",AD214="Insignificante"),("BAJA"),IF(AND(AC214="Posible",AD214="Menor"),("MODERADA"),IF(AND(AC214="Posible",AD214="Moderado"),("ALTA"),IF(AND(AC214="Posible",AD214="Mayor"),("EXTREMA"),IF(AND(AC214="Probable",AD214="Insignificante"),("MODERADA"),IF(AND(AC214="Probable",AD214="Menor"),("ALTA"),IF(AND(AC214="Probable",AD214="Moderado"),("ALTA"),IF(AND(AC214="Probable",AD214="Mayor"),("EXTREMA"),IF(AND(AC214="Casi Seguro",AD214="Insignificante"),("ALTA"),IF(AND(AC214="Casi Seguro",AD214="Menor"),("ALTA"),IF(AND(AC214="Casi Seguro",AD214="Moderado"),("EXTREMA"),IF(AND(AC214="Casi Seguro",AD214="Mayor"),("EXTREMA"),IF(AD214="Catastrófico","EXTREMA","VALORAR")))))))))))))))))))))</f>
        <v>VALORAR</v>
      </c>
      <c r="AF214" s="181">
        <v>1</v>
      </c>
      <c r="AG214" s="182"/>
      <c r="AH214" s="207" t="str">
        <f t="shared" si="251"/>
        <v/>
      </c>
      <c r="AI214" s="299"/>
      <c r="AJ214" s="299"/>
      <c r="AK214" s="208" t="str">
        <f t="shared" si="252"/>
        <v/>
      </c>
      <c r="AL214" s="300"/>
      <c r="AM214" s="300"/>
      <c r="AN214" s="301"/>
      <c r="AO214" s="209" t="str">
        <f>IF(ISBLANK(AD214),(IFERROR(IF(AH214="Probabilidad",(W214-(+W214*AK214)),IF(AH214="Impacto",W214,"")),""))," ")</f>
        <v/>
      </c>
      <c r="AP214" s="154" t="str">
        <f>IF(ISBLANK(AD214), (IFERROR(IF(AO214="","",IF(AO214&lt;=0.2,"Muy Baja",IF(AO214&lt;=0.4,"Baja",IF(AO214&lt;=0.6,"Media",IF(AO214&lt;=0.8,"Alta","Muy Alta"))))),""))," ")</f>
        <v/>
      </c>
      <c r="AQ214" s="210" t="str">
        <f t="shared" si="253"/>
        <v/>
      </c>
      <c r="AR214" s="211" t="str">
        <f t="shared" si="254"/>
        <v/>
      </c>
      <c r="AS214" s="210" t="str">
        <f>IFERROR(IF(AH214="Impacto",(AA214-(+AA214*AK214)),IF(AH214="Probabilidad",AA214,"")),"")</f>
        <v/>
      </c>
      <c r="AT214" s="212" t="str">
        <f t="shared" si="255"/>
        <v/>
      </c>
      <c r="AU214" s="527"/>
      <c r="AV214" s="530" t="str">
        <f>IF(ISBLANK(AD214), " ", AD214)</f>
        <v xml:space="preserve"> </v>
      </c>
      <c r="AW214" s="533" t="str">
        <f t="shared" ref="AW214" si="276">IF(AND(AU214="Rara Vez",AV214="Insignificante"),("BAJA"),IF(AND(AU214="Rara Vez",AV214="Menor"),("BAJA"),IF(AND(AU214="Rara Vez",AV214="Moderado"),("MODERADA"),IF(AND(AU214="Rara Vez",AV214="Mayor"),("ALTA"),IF(AND(AU214="Improbable",AV214="Insignificante"),("BAJA"),IF(AND(AU214="Improbable",AV214="Menor"),("BAJA"),IF(AND(AU214="Improbable",AV214="Moderado"),("MODERADA"),IF(AND(AU214="Improbable",AV214="Mayor"),("ALTA"),IF(AND(AU214="Posible",AV214="Insignificante"),("BAJA"),IF(AND(AU214="Posible",AV214="Menor"),("MODERADA"),IF(AND(AU214="Posible",AV214="Moderado"),("ALTA"),IF(AND(AU214="Posible",AV214="Mayor"),("EXTREMA"),IF(AND(AU214="Probable",AV214="Insignificante"),("MODERADA"),IF(AND(AU214="Probable",AV214="Menor"),("ALTA"),IF(AND(AU214="Probable",AV214="Moderado"),("ALTA"),IF(AND(AU214="Probable",AV214="Mayor"),("EXTREMA"),IF(AND(AU214="Casi Seguro",AV214="Insignificante"),("ALTA"),IF(AND(AU214="Casi Seguro",AV214="Menor"),("ALTA"),IF(AND(AU214="Casi Seguro",AV214="Moderado"),("EXTREMA"),IF(AND(AU214="Casi Seguro",AV214="Mayor"),("EXTREMA"),IF(AV214="Catastrófico","EXTREMA","VALORAR")))))))))))))))))))))</f>
        <v>VALORAR</v>
      </c>
      <c r="AX214" s="536" t="s">
        <v>198</v>
      </c>
      <c r="AY214" s="302"/>
      <c r="AZ214" s="185"/>
      <c r="BA214" s="183"/>
      <c r="BB214" s="183"/>
      <c r="BC214" s="184"/>
      <c r="BD214" s="184"/>
      <c r="BE214" s="184"/>
      <c r="BF214" s="185"/>
      <c r="BG214" s="513"/>
      <c r="BH214" s="190"/>
      <c r="BI214" s="186"/>
      <c r="BJ214" s="186"/>
      <c r="BK214" s="352"/>
      <c r="BL214" s="183"/>
      <c r="BM214" s="183"/>
      <c r="BN214" s="183"/>
      <c r="BO214" s="187"/>
      <c r="BP214" s="187"/>
      <c r="BQ214" s="349"/>
      <c r="BR214" s="416"/>
      <c r="BS214" s="417" t="str">
        <f>IF(AND('MAPA DE RIESGOS'!$AP214="Muy Alta",'MAPA DE RIESGOS'!$AR214="Leve"),CONCATENATE("R",'MAPA DE RIESGOS'!$H214,"C",'MAPA DE RIESGOS'!$AF214),"")</f>
        <v/>
      </c>
      <c r="BT214" s="417"/>
      <c r="BU214" s="418"/>
      <c r="BV214" s="188"/>
      <c r="BW214" s="188"/>
      <c r="BX214" s="188"/>
      <c r="BY214" s="188"/>
      <c r="BZ214" s="188"/>
      <c r="CA214" s="188"/>
      <c r="CB214" s="188"/>
      <c r="CC214" s="188"/>
      <c r="CD214" s="188"/>
      <c r="CE214" s="188"/>
      <c r="CF214" s="188"/>
      <c r="CG214" s="188"/>
      <c r="CH214" s="188"/>
      <c r="CI214" s="188"/>
      <c r="CJ214" s="188"/>
      <c r="CK214" s="188"/>
    </row>
    <row r="215" spans="1:89" ht="28.5" hidden="1" customHeight="1">
      <c r="A215" s="706"/>
      <c r="B215" s="688"/>
      <c r="C215" s="588"/>
      <c r="D215" s="588"/>
      <c r="E215" s="494"/>
      <c r="F215" s="494"/>
      <c r="G215" s="577"/>
      <c r="H215" s="343">
        <v>34</v>
      </c>
      <c r="I215" s="677"/>
      <c r="J215" s="494"/>
      <c r="K215" s="494"/>
      <c r="L215" s="494"/>
      <c r="M215" s="494"/>
      <c r="N215" s="494"/>
      <c r="O215" s="494"/>
      <c r="P215" s="562"/>
      <c r="Q215" s="553"/>
      <c r="R215" s="556"/>
      <c r="S215" s="556"/>
      <c r="T215" s="556"/>
      <c r="U215" s="556"/>
      <c r="V215" s="582"/>
      <c r="W215" s="566"/>
      <c r="X215" s="572"/>
      <c r="Y215" s="550"/>
      <c r="Z215" s="575"/>
      <c r="AA215" s="566"/>
      <c r="AB215" s="559"/>
      <c r="AC215" s="525"/>
      <c r="AD215" s="547"/>
      <c r="AE215" s="534"/>
      <c r="AF215" s="181">
        <v>2</v>
      </c>
      <c r="AG215" s="182"/>
      <c r="AH215" s="207" t="str">
        <f t="shared" si="251"/>
        <v/>
      </c>
      <c r="AI215" s="299"/>
      <c r="AJ215" s="299"/>
      <c r="AK215" s="208" t="str">
        <f t="shared" si="252"/>
        <v/>
      </c>
      <c r="AL215" s="300"/>
      <c r="AM215" s="300"/>
      <c r="AN215" s="301"/>
      <c r="AO215" s="209" t="str">
        <f>IF(ISBLANK(AD214),(IFERROR(IF(AND(AH214="Probabilidad",AH215="Probabilidad"),(AQ214-(+AQ214*AK215)),IF(AH215="Probabilidad",(W214-(+W214*AK215)),IF(AH215="Impacto",AQ214,""))),""))," ")</f>
        <v/>
      </c>
      <c r="AP215" s="154" t="str">
        <f>IF(ISBLANK(AD214),(IFERROR(IF(AO215="","",IF(AO215&lt;=0.2,"Muy Baja",IF(AO215&lt;=0.4,"Baja",IF(AO215&lt;=0.6,"Media",IF(AO215&lt;=0.8,"Alta","Muy Alta"))))),""))," ")</f>
        <v/>
      </c>
      <c r="AQ215" s="210" t="str">
        <f t="shared" si="253"/>
        <v/>
      </c>
      <c r="AR215" s="211" t="str">
        <f t="shared" si="254"/>
        <v/>
      </c>
      <c r="AS215" s="210" t="str">
        <f>IFERROR(IF(AND(AH214="Impacto",AH215="Impacto"),(AS214-(+AS214*AK215)),IF(AH215="Impacto",(AA214-(+AA214*AK215)),IF(AH215="Probabilidad",AS214,""))),"")</f>
        <v/>
      </c>
      <c r="AT215" s="212" t="str">
        <f t="shared" si="255"/>
        <v/>
      </c>
      <c r="AU215" s="528"/>
      <c r="AV215" s="531"/>
      <c r="AW215" s="534"/>
      <c r="AX215" s="537"/>
      <c r="AY215" s="302"/>
      <c r="AZ215" s="185"/>
      <c r="BA215" s="183"/>
      <c r="BB215" s="183"/>
      <c r="BC215" s="184"/>
      <c r="BD215" s="184"/>
      <c r="BE215" s="184"/>
      <c r="BF215" s="185"/>
      <c r="BG215" s="494"/>
      <c r="BH215" s="190"/>
      <c r="BI215" s="186"/>
      <c r="BJ215" s="186"/>
      <c r="BK215" s="352"/>
      <c r="BL215" s="183"/>
      <c r="BM215" s="183"/>
      <c r="BN215" s="183"/>
      <c r="BO215" s="187"/>
      <c r="BP215" s="187"/>
      <c r="BQ215" s="349"/>
      <c r="BR215" s="416"/>
      <c r="BS215" s="417" t="str">
        <f>IF(AND('MAPA DE RIESGOS'!$AP215="Muy Alta",'MAPA DE RIESGOS'!$AR215="Leve"),CONCATENATE("R",'MAPA DE RIESGOS'!$H215,"C",'MAPA DE RIESGOS'!$AF215),"")</f>
        <v/>
      </c>
      <c r="BT215" s="417"/>
      <c r="BU215" s="418"/>
      <c r="BV215" s="188"/>
      <c r="BW215" s="188"/>
      <c r="BX215" s="188"/>
      <c r="BY215" s="188"/>
      <c r="BZ215" s="188"/>
      <c r="CA215" s="188"/>
      <c r="CB215" s="188"/>
      <c r="CC215" s="188"/>
      <c r="CD215" s="188"/>
      <c r="CE215" s="188"/>
      <c r="CF215" s="188"/>
      <c r="CG215" s="188"/>
      <c r="CH215" s="188"/>
      <c r="CI215" s="188"/>
      <c r="CJ215" s="188"/>
      <c r="CK215" s="188"/>
    </row>
    <row r="216" spans="1:89" ht="28.5" hidden="1" customHeight="1">
      <c r="A216" s="706"/>
      <c r="B216" s="688"/>
      <c r="C216" s="588"/>
      <c r="D216" s="588"/>
      <c r="E216" s="494"/>
      <c r="F216" s="494"/>
      <c r="G216" s="577"/>
      <c r="H216" s="343">
        <v>34</v>
      </c>
      <c r="I216" s="677"/>
      <c r="J216" s="494"/>
      <c r="K216" s="494"/>
      <c r="L216" s="494"/>
      <c r="M216" s="494"/>
      <c r="N216" s="494"/>
      <c r="O216" s="494"/>
      <c r="P216" s="562"/>
      <c r="Q216" s="553"/>
      <c r="R216" s="556"/>
      <c r="S216" s="556"/>
      <c r="T216" s="556"/>
      <c r="U216" s="556"/>
      <c r="V216" s="582"/>
      <c r="W216" s="566"/>
      <c r="X216" s="572"/>
      <c r="Y216" s="550"/>
      <c r="Z216" s="575"/>
      <c r="AA216" s="566"/>
      <c r="AB216" s="559"/>
      <c r="AC216" s="525"/>
      <c r="AD216" s="547"/>
      <c r="AE216" s="534"/>
      <c r="AF216" s="181">
        <v>3</v>
      </c>
      <c r="AG216" s="182"/>
      <c r="AH216" s="207" t="str">
        <f t="shared" si="251"/>
        <v/>
      </c>
      <c r="AI216" s="299"/>
      <c r="AJ216" s="299"/>
      <c r="AK216" s="208" t="str">
        <f t="shared" si="252"/>
        <v/>
      </c>
      <c r="AL216" s="300"/>
      <c r="AM216" s="300"/>
      <c r="AN216" s="301"/>
      <c r="AO216" s="209" t="str">
        <f>IF(ISBLANK(AD214),(IFERROR(IF(AND(AH215="Probabilidad",AH216="Probabilidad"),(AQ215-(+AQ215*AK216)),IF(AND(AH215="Impacto",AH216="Probabilidad"),(AQ214-(+AQ214*AK216)),IF(AH216="Impacto",AQ215,""))),""))," ")</f>
        <v/>
      </c>
      <c r="AP216" s="154" t="str">
        <f>IF(ISBLANK(AD214),(IFERROR(IF(AO216="","",IF(AO216&lt;=0.2,"Muy Baja",IF(AO216&lt;=0.4,"Baja",IF(AO216&lt;=0.6,"Media",IF(AO216&lt;=0.8,"Alta","Muy Alta"))))),""))," ")</f>
        <v/>
      </c>
      <c r="AQ216" s="210" t="str">
        <f t="shared" si="253"/>
        <v/>
      </c>
      <c r="AR216" s="211" t="str">
        <f t="shared" si="254"/>
        <v/>
      </c>
      <c r="AS216" s="210" t="str">
        <f>IFERROR(IF(AND(AH215="Impacto",AH216="Impacto"),(AS215-(+AS215*AK216)),IF(AND(AH215="Probabilidad",AH216="Impacto"),(AS214-(+AS214*AK216)),IF(AH216="Probabilidad",AS215,""))),"")</f>
        <v/>
      </c>
      <c r="AT216" s="212" t="str">
        <f t="shared" si="255"/>
        <v/>
      </c>
      <c r="AU216" s="528"/>
      <c r="AV216" s="531"/>
      <c r="AW216" s="534"/>
      <c r="AX216" s="537"/>
      <c r="AY216" s="302"/>
      <c r="AZ216" s="185"/>
      <c r="BA216" s="183"/>
      <c r="BB216" s="183"/>
      <c r="BC216" s="184"/>
      <c r="BD216" s="184"/>
      <c r="BE216" s="184"/>
      <c r="BF216" s="185"/>
      <c r="BG216" s="494"/>
      <c r="BH216" s="190"/>
      <c r="BI216" s="186"/>
      <c r="BJ216" s="186"/>
      <c r="BK216" s="352"/>
      <c r="BL216" s="183"/>
      <c r="BM216" s="183"/>
      <c r="BN216" s="183"/>
      <c r="BO216" s="187"/>
      <c r="BP216" s="187"/>
      <c r="BQ216" s="349"/>
      <c r="BR216" s="416"/>
      <c r="BS216" s="417" t="str">
        <f>IF(AND('MAPA DE RIESGOS'!$AP216="Muy Alta",'MAPA DE RIESGOS'!$AR216="Leve"),CONCATENATE("R",'MAPA DE RIESGOS'!$H216,"C",'MAPA DE RIESGOS'!$AF216),"")</f>
        <v/>
      </c>
      <c r="BT216" s="417"/>
      <c r="BU216" s="418"/>
      <c r="BV216" s="188"/>
      <c r="BW216" s="188"/>
      <c r="BX216" s="188"/>
      <c r="BY216" s="188"/>
      <c r="BZ216" s="188"/>
      <c r="CA216" s="188"/>
      <c r="CB216" s="188"/>
      <c r="CC216" s="188"/>
      <c r="CD216" s="188"/>
      <c r="CE216" s="188"/>
      <c r="CF216" s="188"/>
      <c r="CG216" s="188"/>
      <c r="CH216" s="188"/>
      <c r="CI216" s="188"/>
      <c r="CJ216" s="188"/>
      <c r="CK216" s="188"/>
    </row>
    <row r="217" spans="1:89" ht="28.5" hidden="1" customHeight="1">
      <c r="A217" s="706"/>
      <c r="B217" s="688"/>
      <c r="C217" s="588"/>
      <c r="D217" s="588"/>
      <c r="E217" s="494"/>
      <c r="F217" s="494"/>
      <c r="G217" s="577"/>
      <c r="H217" s="343">
        <v>34</v>
      </c>
      <c r="I217" s="677"/>
      <c r="J217" s="494"/>
      <c r="K217" s="494"/>
      <c r="L217" s="494"/>
      <c r="M217" s="494"/>
      <c r="N217" s="494"/>
      <c r="O217" s="494"/>
      <c r="P217" s="562"/>
      <c r="Q217" s="553"/>
      <c r="R217" s="556"/>
      <c r="S217" s="556"/>
      <c r="T217" s="556"/>
      <c r="U217" s="556"/>
      <c r="V217" s="582"/>
      <c r="W217" s="566"/>
      <c r="X217" s="572"/>
      <c r="Y217" s="550"/>
      <c r="Z217" s="575"/>
      <c r="AA217" s="566"/>
      <c r="AB217" s="559"/>
      <c r="AC217" s="525"/>
      <c r="AD217" s="547"/>
      <c r="AE217" s="534"/>
      <c r="AF217" s="181">
        <v>4</v>
      </c>
      <c r="AG217" s="182"/>
      <c r="AH217" s="207" t="str">
        <f t="shared" si="251"/>
        <v/>
      </c>
      <c r="AI217" s="299"/>
      <c r="AJ217" s="299"/>
      <c r="AK217" s="208" t="str">
        <f t="shared" si="252"/>
        <v/>
      </c>
      <c r="AL217" s="300"/>
      <c r="AM217" s="300"/>
      <c r="AN217" s="301"/>
      <c r="AO217" s="209" t="str">
        <f>IF(ISBLANK(AD214),(IFERROR(IF(AND(AH216="Probabilidad",AH217="Probabilidad"),(AQ216-(+AQ216*AK217)),IF(AND(AH216="Impacto",AH217="Probabilidad"),(AQ215-(+AQ215*AK217)),IF(AH217="Impacto",AQ216,""))),""))," ")</f>
        <v/>
      </c>
      <c r="AP217" s="154" t="str">
        <f>IF(ISBLANK(AD214),(IFERROR(IF(AO217="","",IF(AO217&lt;=0.2,"Muy Baja",IF(AO217&lt;=0.4,"Baja",IF(AO217&lt;=0.6,"Media",IF(AO217&lt;=0.8,"Alta","Muy Alta"))))),""))," ")</f>
        <v/>
      </c>
      <c r="AQ217" s="210" t="str">
        <f t="shared" si="253"/>
        <v/>
      </c>
      <c r="AR217" s="211" t="str">
        <f t="shared" si="254"/>
        <v/>
      </c>
      <c r="AS217" s="210" t="str">
        <f>IFERROR(IF(AND(AH216="Impacto",AH217="Impacto"),(AS216-(+AS216*AK217)),IF(AND(AH216="Probabilidad",AH217="Impacto"),(AS215-(+AS215*AK217)),IF(AH217="Probabilidad",AS216,""))),"")</f>
        <v/>
      </c>
      <c r="AT217" s="212" t="str">
        <f t="shared" si="255"/>
        <v/>
      </c>
      <c r="AU217" s="528"/>
      <c r="AV217" s="531"/>
      <c r="AW217" s="534"/>
      <c r="AX217" s="537"/>
      <c r="AY217" s="302"/>
      <c r="AZ217" s="185"/>
      <c r="BA217" s="183"/>
      <c r="BB217" s="183"/>
      <c r="BC217" s="184"/>
      <c r="BD217" s="184"/>
      <c r="BE217" s="184"/>
      <c r="BF217" s="185"/>
      <c r="BG217" s="494"/>
      <c r="BH217" s="190"/>
      <c r="BI217" s="186"/>
      <c r="BJ217" s="186"/>
      <c r="BK217" s="352"/>
      <c r="BL217" s="183"/>
      <c r="BM217" s="183"/>
      <c r="BN217" s="183"/>
      <c r="BO217" s="187"/>
      <c r="BP217" s="187"/>
      <c r="BQ217" s="349"/>
      <c r="BR217" s="416"/>
      <c r="BS217" s="417" t="str">
        <f>IF(AND('MAPA DE RIESGOS'!$AP217="Muy Alta",'MAPA DE RIESGOS'!$AR217="Leve"),CONCATENATE("R",'MAPA DE RIESGOS'!$H217,"C",'MAPA DE RIESGOS'!$AF217),"")</f>
        <v/>
      </c>
      <c r="BT217" s="417"/>
      <c r="BU217" s="418"/>
      <c r="BV217" s="188"/>
      <c r="BW217" s="188"/>
      <c r="BX217" s="188"/>
      <c r="BY217" s="188"/>
      <c r="BZ217" s="188"/>
      <c r="CA217" s="188"/>
      <c r="CB217" s="188"/>
      <c r="CC217" s="188"/>
      <c r="CD217" s="188"/>
      <c r="CE217" s="188"/>
      <c r="CF217" s="188"/>
      <c r="CG217" s="188"/>
      <c r="CH217" s="188"/>
      <c r="CI217" s="188"/>
      <c r="CJ217" s="188"/>
      <c r="CK217" s="188"/>
    </row>
    <row r="218" spans="1:89" ht="28.5" hidden="1" customHeight="1">
      <c r="A218" s="706"/>
      <c r="B218" s="688"/>
      <c r="C218" s="588"/>
      <c r="D218" s="588"/>
      <c r="E218" s="494"/>
      <c r="F218" s="494"/>
      <c r="G218" s="577"/>
      <c r="H218" s="343">
        <v>34</v>
      </c>
      <c r="I218" s="677"/>
      <c r="J218" s="494"/>
      <c r="K218" s="494"/>
      <c r="L218" s="494"/>
      <c r="M218" s="494"/>
      <c r="N218" s="494"/>
      <c r="O218" s="494"/>
      <c r="P218" s="562"/>
      <c r="Q218" s="553"/>
      <c r="R218" s="556"/>
      <c r="S218" s="556"/>
      <c r="T218" s="556"/>
      <c r="U218" s="556"/>
      <c r="V218" s="582"/>
      <c r="W218" s="566"/>
      <c r="X218" s="572"/>
      <c r="Y218" s="550"/>
      <c r="Z218" s="575"/>
      <c r="AA218" s="566"/>
      <c r="AB218" s="559"/>
      <c r="AC218" s="525"/>
      <c r="AD218" s="547"/>
      <c r="AE218" s="534"/>
      <c r="AF218" s="181">
        <v>5</v>
      </c>
      <c r="AG218" s="182"/>
      <c r="AH218" s="207" t="str">
        <f t="shared" si="251"/>
        <v/>
      </c>
      <c r="AI218" s="299"/>
      <c r="AJ218" s="299"/>
      <c r="AK218" s="208" t="str">
        <f t="shared" si="252"/>
        <v/>
      </c>
      <c r="AL218" s="300"/>
      <c r="AM218" s="300"/>
      <c r="AN218" s="301"/>
      <c r="AO218" s="209" t="str">
        <f>IF(ISBLANK(AD214),(IFERROR(IF(AND(AH217="Probabilidad",AH218="Probabilidad"),(AQ217-(+AQ217*AK218)),IF(AND(AH217="Impacto",AH218="Probabilidad"),(AQ216-(+AQ216*AK218)),IF(AH218="Impacto",AQ217,""))),""))," ")</f>
        <v/>
      </c>
      <c r="AP218" s="154" t="str">
        <f>IF(ISBLANK(AD214),(IFERROR(IF(AO218="","",IF(AO218&lt;=0.2,"Muy Baja",IF(AO218&lt;=0.4,"Baja",IF(AO218&lt;=0.6,"Media",IF(AO218&lt;=0.8,"Alta","Muy Alta"))))),""))," ")</f>
        <v/>
      </c>
      <c r="AQ218" s="210" t="str">
        <f t="shared" si="253"/>
        <v/>
      </c>
      <c r="AR218" s="211" t="str">
        <f t="shared" si="254"/>
        <v/>
      </c>
      <c r="AS218" s="210" t="str">
        <f>IFERROR(IF(AND(AH217="Impacto",AH218="Impacto"),(AS217-(+AS217*AK218)),IF(AND(AH217="Probabilidad",AH218="Impacto"),(AS216-(+AS216*AK218)),IF(AH218="Probabilidad",AS217,""))),"")</f>
        <v/>
      </c>
      <c r="AT218" s="212" t="str">
        <f t="shared" si="255"/>
        <v/>
      </c>
      <c r="AU218" s="528"/>
      <c r="AV218" s="531"/>
      <c r="AW218" s="534"/>
      <c r="AX218" s="537"/>
      <c r="AY218" s="302"/>
      <c r="AZ218" s="185"/>
      <c r="BA218" s="183"/>
      <c r="BB218" s="183"/>
      <c r="BC218" s="184"/>
      <c r="BD218" s="184"/>
      <c r="BE218" s="184"/>
      <c r="BF218" s="185"/>
      <c r="BG218" s="494"/>
      <c r="BH218" s="190"/>
      <c r="BI218" s="186"/>
      <c r="BJ218" s="186"/>
      <c r="BK218" s="352"/>
      <c r="BL218" s="183"/>
      <c r="BM218" s="183"/>
      <c r="BN218" s="183"/>
      <c r="BO218" s="187"/>
      <c r="BP218" s="187"/>
      <c r="BQ218" s="349"/>
      <c r="BR218" s="416"/>
      <c r="BS218" s="417" t="str">
        <f>IF(AND('MAPA DE RIESGOS'!$AP218="Muy Alta",'MAPA DE RIESGOS'!$AR218="Leve"),CONCATENATE("R",'MAPA DE RIESGOS'!$H218,"C",'MAPA DE RIESGOS'!$AF218),"")</f>
        <v/>
      </c>
      <c r="BT218" s="417"/>
      <c r="BU218" s="418"/>
      <c r="BV218" s="188"/>
      <c r="BW218" s="188"/>
      <c r="BX218" s="188"/>
      <c r="BY218" s="188"/>
      <c r="BZ218" s="188"/>
      <c r="CA218" s="188"/>
      <c r="CB218" s="188"/>
      <c r="CC218" s="188"/>
      <c r="CD218" s="188"/>
      <c r="CE218" s="188"/>
      <c r="CF218" s="188"/>
      <c r="CG218" s="188"/>
      <c r="CH218" s="188"/>
      <c r="CI218" s="188"/>
      <c r="CJ218" s="188"/>
      <c r="CK218" s="188"/>
    </row>
    <row r="219" spans="1:89" ht="28.5" hidden="1" customHeight="1">
      <c r="A219" s="706"/>
      <c r="B219" s="688"/>
      <c r="C219" s="588"/>
      <c r="D219" s="588"/>
      <c r="E219" s="494"/>
      <c r="F219" s="494"/>
      <c r="G219" s="577"/>
      <c r="H219" s="343">
        <v>34</v>
      </c>
      <c r="I219" s="678"/>
      <c r="J219" s="495"/>
      <c r="K219" s="495"/>
      <c r="L219" s="495"/>
      <c r="M219" s="495"/>
      <c r="N219" s="495"/>
      <c r="O219" s="495"/>
      <c r="P219" s="563"/>
      <c r="Q219" s="554"/>
      <c r="R219" s="557"/>
      <c r="S219" s="557"/>
      <c r="T219" s="557"/>
      <c r="U219" s="557"/>
      <c r="V219" s="583"/>
      <c r="W219" s="567"/>
      <c r="X219" s="573"/>
      <c r="Y219" s="551"/>
      <c r="Z219" s="576"/>
      <c r="AA219" s="567"/>
      <c r="AB219" s="560"/>
      <c r="AC219" s="526"/>
      <c r="AD219" s="548"/>
      <c r="AE219" s="535"/>
      <c r="AF219" s="181">
        <v>6</v>
      </c>
      <c r="AG219" s="182"/>
      <c r="AH219" s="207" t="str">
        <f t="shared" si="251"/>
        <v/>
      </c>
      <c r="AI219" s="299"/>
      <c r="AJ219" s="299"/>
      <c r="AK219" s="208" t="str">
        <f t="shared" si="252"/>
        <v/>
      </c>
      <c r="AL219" s="300"/>
      <c r="AM219" s="300"/>
      <c r="AN219" s="301"/>
      <c r="AO219" s="209" t="str">
        <f>IF(ISBLANK(AD214),(IFERROR(IF(AND(AH217="Probabilidad",AH219="Probabilidad"),(AQ217-(+AQ217*AK219)),IF(AND(AH217="Impacto",AH219="Probabilidad"),(AQ216-(+AQ216*AK219)),IF(AH219="Impacto",AQ217,""))),""))," ")</f>
        <v/>
      </c>
      <c r="AP219" s="154" t="str">
        <f>IF(ISBLANK(AD214),(IFERROR(IF(AO219="","",IF(AO219&lt;=0.2,"Muy Baja",IF(AO219&lt;=0.4,"Baja",IF(AO219&lt;=0.6,"Media",IF(AO219&lt;=0.8,"Alta","Muy Alta"))))),"")), " ")</f>
        <v/>
      </c>
      <c r="AQ219" s="210" t="str">
        <f t="shared" si="253"/>
        <v/>
      </c>
      <c r="AR219" s="211" t="str">
        <f t="shared" si="254"/>
        <v/>
      </c>
      <c r="AS219" s="210" t="str">
        <f>IFERROR(IF(AND(AH218="Impacto",AH219="Impacto"),(AS217-(+AS218*AK219)),IF(AND(AH217="Probabilidad",AH219="Impacto"),(AS216-(+AS216*AK219)),IF(AH219="Probabilidad",AS217,""))),"")</f>
        <v/>
      </c>
      <c r="AT219" s="212" t="str">
        <f t="shared" si="255"/>
        <v/>
      </c>
      <c r="AU219" s="529"/>
      <c r="AV219" s="532"/>
      <c r="AW219" s="535"/>
      <c r="AX219" s="538"/>
      <c r="AY219" s="302"/>
      <c r="AZ219" s="185"/>
      <c r="BA219" s="183"/>
      <c r="BB219" s="183"/>
      <c r="BC219" s="184"/>
      <c r="BD219" s="184"/>
      <c r="BE219" s="184"/>
      <c r="BF219" s="185"/>
      <c r="BG219" s="495"/>
      <c r="BH219" s="190"/>
      <c r="BI219" s="186"/>
      <c r="BJ219" s="186"/>
      <c r="BK219" s="352"/>
      <c r="BL219" s="183"/>
      <c r="BM219" s="183"/>
      <c r="BN219" s="183"/>
      <c r="BO219" s="187"/>
      <c r="BP219" s="187"/>
      <c r="BQ219" s="349"/>
      <c r="BR219" s="416"/>
      <c r="BS219" s="417" t="str">
        <f>IF(AND('MAPA DE RIESGOS'!$AP219="Muy Alta",'MAPA DE RIESGOS'!$AR219="Leve"),CONCATENATE("R",'MAPA DE RIESGOS'!$H219,"C",'MAPA DE RIESGOS'!$AF219),"")</f>
        <v/>
      </c>
      <c r="BT219" s="417"/>
      <c r="BU219" s="418"/>
      <c r="BV219" s="188"/>
      <c r="BW219" s="188"/>
      <c r="BX219" s="188"/>
      <c r="BY219" s="188"/>
      <c r="BZ219" s="188"/>
      <c r="CA219" s="188"/>
      <c r="CB219" s="188"/>
      <c r="CC219" s="188"/>
      <c r="CD219" s="188"/>
      <c r="CE219" s="188"/>
      <c r="CF219" s="188"/>
      <c r="CG219" s="188"/>
      <c r="CH219" s="188"/>
      <c r="CI219" s="188"/>
      <c r="CJ219" s="188"/>
      <c r="CK219" s="188"/>
    </row>
    <row r="220" spans="1:89" ht="41.25" customHeight="1">
      <c r="A220" s="706"/>
      <c r="B220" s="688" t="s">
        <v>542</v>
      </c>
      <c r="C220" s="588"/>
      <c r="D220" s="588" t="str">
        <f>IFERROR((VLOOKUP($B220,'Listados Datos'!$D$3:$F$18,3,FALSE))," ")</f>
        <v xml:space="preserve">Disponer de herramientas tecnológicas que apoyen de manera eficiente y oportuna las labores misionales y estrategicas de la entidad. Según lo establecido en el Plan Operativo Anual de la entidad. </v>
      </c>
      <c r="E220" s="494"/>
      <c r="F220" s="494" t="s">
        <v>544</v>
      </c>
      <c r="G220" s="577">
        <v>35</v>
      </c>
      <c r="H220" s="343">
        <v>35</v>
      </c>
      <c r="I220" s="676" t="s">
        <v>546</v>
      </c>
      <c r="J220" s="513"/>
      <c r="K220" s="513"/>
      <c r="L220" s="513"/>
      <c r="M220" s="513" t="str">
        <f t="shared" ref="M220:M225" si="277">+I220</f>
        <v>Corrupción</v>
      </c>
      <c r="N220" s="513" t="s">
        <v>238</v>
      </c>
      <c r="O220" s="513"/>
      <c r="P220" s="561"/>
      <c r="Q220" s="552"/>
      <c r="R220" s="555"/>
      <c r="S220" s="555"/>
      <c r="T220" s="555"/>
      <c r="U220" s="555"/>
      <c r="V220" s="581" t="str">
        <f t="shared" ref="V220" si="278">IF(ISBLANK(AC220),(IF(P220&lt;=0,"",IF(P220&lt;=2,"Muy Baja",IF(P220&lt;=24,"Baja",IF(P220&lt;=500,"Media",IF(P220&lt;=5000,"Alta","Muy Alta"))))))," ")</f>
        <v/>
      </c>
      <c r="W220" s="565" t="str">
        <f t="shared" ref="W220" si="279">IF(ISBLANK(AC220),(IF(V220="","",IF(V220="Muy Baja",20%,IF(V220="Baja",40%,IF(V220="Media",60%,IF(V220="Alta",80%,IF(V220="Muy Alta",100%,0)))))))," ")</f>
        <v/>
      </c>
      <c r="X220" s="571"/>
      <c r="Y220" s="549" t="str">
        <f>IF(X220&gt;0,IF(NOT(ISERROR(MATCH(X220,'Listados Datos'!$N$3:$N$4,0))),'Listados Datos'!$N$6&amp;"Por favor no seleccionar este criterios de impacto (Afectación Económica o presupuestal y/o Pérdida Reputacional)",'Listados Datos'!$N$7),"")</f>
        <v/>
      </c>
      <c r="Z220" s="574" t="str">
        <f>IF(OR(X220='Listados Datos'!$R$3,X220='Listados Datos'!$S$3),"Leve",IF(OR(X220='Listados Datos'!$R$4,X220='Listados Datos'!$S$4),"Menor",IF(OR(X220='Listados Datos'!$R$5,X220='Listados Datos'!$S$5),"Moderado",IF(OR(X220='Listados Datos'!$R$6,X220='Listados Datos'!$S$6),"Mayor",IF(OR(X220='Listados Datos'!$R$7,X220='Listados Datos'!$S$7),"Catastrófico","")))))</f>
        <v/>
      </c>
      <c r="AA220" s="565" t="str">
        <f>IF(Z220="","",IF(Z220="Leve",20%,IF(Z220="Menor",40%,IF(Z220="Moderado",60%,IF(Z220="Mayor",80%,IF(Z220="Catastrófico",100%,0))))))</f>
        <v/>
      </c>
      <c r="AB220" s="558" t="str">
        <f>IF(OR(AND(V220="Muy Baja",Z220="Leve"),AND(V220="Muy Baja",Z220="Menor"),AND(V220="Baja",Z220="Leve")),"Bajo",IF(OR(AND(V220="Muy baja",Z220="Moderado"),AND(V220="Baja",Z220="Menor"),AND(V220="Baja",Z220="Moderado"),AND(V220="Media",Z220="Leve"),AND(V220="Media",Z220="Menor"),AND(V220="Media",Z220="Moderado"),AND(V220="Alta",Z220="Leve"),AND(V220="Alta",Z220="Menor")),"Moderado",IF(OR(AND(V220="Muy Baja",Z220="Mayor"),AND(V220="Baja",Z220="Mayor"),AND(V220="Media",Z220="Mayor"),AND(V220="Alta",Z220="Moderado"),AND(V220="Alta",Z220="Mayor"),AND(V220="Muy Alta",Z220="Leve"),AND(V220="Muy Alta",Z220="Menor"),AND(V220="Muy Alta",Z220="Moderado"),AND(V220="Muy Alta",Z220="Mayor")),"Alto",IF(OR(AND(V220="Muy Baja",Z220="Catastrófico"),AND(V220="Baja",Z220="Catastrófico"),AND(V220="Media",Z220="Catastrófico"),AND(V220="Alta",Z220="Catastrófico"),AND(V220="Muy Alta",Z220="Catastrófico")),"Extremo",""))))</f>
        <v/>
      </c>
      <c r="AC220" s="524"/>
      <c r="AD220" s="546"/>
      <c r="AE220" s="533" t="str">
        <f t="shared" ref="AE220" si="280">IF(AND(AC220="Rara Vez",AD220="Insignificante"),("BAJA"),IF(AND(AC220="Rara Vez",AD220="Menor"),("BAJA"),IF(AND(AC220="Rara Vez",AD220="Moderado"),("MODERADA"),IF(AND(AC220="Rara Vez",AD220="Mayor"),("ALTA"),IF(AND(AC220="Improbable",AD220="Insignificante"),("BAJA"),IF(AND(AC220="Improbable",AD220="Menor"),("BAJA"),IF(AND(AC220="Improbable",AD220="Moderado"),("MODERADA"),IF(AND(AC220="Improbable",AD220="Mayor"),("ALTA"),IF(AND(AC220="Posible",AD220="Insignificante"),("BAJA"),IF(AND(AC220="Posible",AD220="Menor"),("MODERADA"),IF(AND(AC220="Posible",AD220="Moderado"),("ALTA"),IF(AND(AC220="Posible",AD220="Mayor"),("EXTREMA"),IF(AND(AC220="Probable",AD220="Insignificante"),("MODERADA"),IF(AND(AC220="Probable",AD220="Menor"),("ALTA"),IF(AND(AC220="Probable",AD220="Moderado"),("ALTA"),IF(AND(AC220="Probable",AD220="Mayor"),("EXTREMA"),IF(AND(AC220="Casi Seguro",AD220="Insignificante"),("ALTA"),IF(AND(AC220="Casi Seguro",AD220="Menor"),("ALTA"),IF(AND(AC220="Casi Seguro",AD220="Moderado"),("EXTREMA"),IF(AND(AC220="Casi Seguro",AD220="Mayor"),("EXTREMA"),IF(AD220="Catastrófico","EXTREMA","VALORAR")))))))))))))))))))))</f>
        <v>VALORAR</v>
      </c>
      <c r="AF220" s="181">
        <v>1</v>
      </c>
      <c r="AG220" s="182"/>
      <c r="AH220" s="207" t="str">
        <f t="shared" si="251"/>
        <v/>
      </c>
      <c r="AI220" s="299"/>
      <c r="AJ220" s="299"/>
      <c r="AK220" s="208" t="str">
        <f t="shared" si="252"/>
        <v/>
      </c>
      <c r="AL220" s="300"/>
      <c r="AM220" s="300"/>
      <c r="AN220" s="301"/>
      <c r="AO220" s="209" t="str">
        <f>IF(ISBLANK(AD220),(IFERROR(IF(AH220="Probabilidad",(W220-(+W220*AK220)),IF(AH220="Impacto",W220,"")),""))," ")</f>
        <v/>
      </c>
      <c r="AP220" s="154" t="str">
        <f>IF(ISBLANK(AD220), (IFERROR(IF(AO220="","",IF(AO220&lt;=0.2,"Muy Baja",IF(AO220&lt;=0.4,"Baja",IF(AO220&lt;=0.6,"Media",IF(AO220&lt;=0.8,"Alta","Muy Alta"))))),""))," ")</f>
        <v/>
      </c>
      <c r="AQ220" s="210" t="str">
        <f t="shared" si="253"/>
        <v/>
      </c>
      <c r="AR220" s="211" t="str">
        <f t="shared" si="254"/>
        <v/>
      </c>
      <c r="AS220" s="210" t="str">
        <f>IFERROR(IF(AH220="Impacto",(AA220-(+AA220*AK220)),IF(AH220="Probabilidad",AA220,"")),"")</f>
        <v/>
      </c>
      <c r="AT220" s="212" t="str">
        <f t="shared" si="255"/>
        <v/>
      </c>
      <c r="AU220" s="527"/>
      <c r="AV220" s="530" t="str">
        <f>IF(ISBLANK(AD220), " ", AD220)</f>
        <v xml:space="preserve"> </v>
      </c>
      <c r="AW220" s="533" t="str">
        <f t="shared" ref="AW220" si="281">IF(AND(AU220="Rara Vez",AV220="Insignificante"),("BAJA"),IF(AND(AU220="Rara Vez",AV220="Menor"),("BAJA"),IF(AND(AU220="Rara Vez",AV220="Moderado"),("MODERADA"),IF(AND(AU220="Rara Vez",AV220="Mayor"),("ALTA"),IF(AND(AU220="Improbable",AV220="Insignificante"),("BAJA"),IF(AND(AU220="Improbable",AV220="Menor"),("BAJA"),IF(AND(AU220="Improbable",AV220="Moderado"),("MODERADA"),IF(AND(AU220="Improbable",AV220="Mayor"),("ALTA"),IF(AND(AU220="Posible",AV220="Insignificante"),("BAJA"),IF(AND(AU220="Posible",AV220="Menor"),("MODERADA"),IF(AND(AU220="Posible",AV220="Moderado"),("ALTA"),IF(AND(AU220="Posible",AV220="Mayor"),("EXTREMA"),IF(AND(AU220="Probable",AV220="Insignificante"),("MODERADA"),IF(AND(AU220="Probable",AV220="Menor"),("ALTA"),IF(AND(AU220="Probable",AV220="Moderado"),("ALTA"),IF(AND(AU220="Probable",AV220="Mayor"),("EXTREMA"),IF(AND(AU220="Casi Seguro",AV220="Insignificante"),("ALTA"),IF(AND(AU220="Casi Seguro",AV220="Menor"),("ALTA"),IF(AND(AU220="Casi Seguro",AV220="Moderado"),("EXTREMA"),IF(AND(AU220="Casi Seguro",AV220="Mayor"),("EXTREMA"),IF(AV220="Catastrófico","EXTREMA","VALORAR")))))))))))))))))))))</f>
        <v>VALORAR</v>
      </c>
      <c r="AX220" s="536" t="s">
        <v>198</v>
      </c>
      <c r="AY220" s="302"/>
      <c r="AZ220" s="185"/>
      <c r="BA220" s="183"/>
      <c r="BB220" s="183"/>
      <c r="BC220" s="184"/>
      <c r="BD220" s="184"/>
      <c r="BE220" s="184"/>
      <c r="BF220" s="185"/>
      <c r="BG220" s="513"/>
      <c r="BH220" s="190"/>
      <c r="BI220" s="186"/>
      <c r="BJ220" s="186"/>
      <c r="BK220" s="352"/>
      <c r="BL220" s="183"/>
      <c r="BM220" s="183"/>
      <c r="BN220" s="183"/>
      <c r="BO220" s="187"/>
      <c r="BP220" s="187"/>
      <c r="BQ220" s="349"/>
      <c r="BR220" s="416"/>
      <c r="BS220" s="417" t="str">
        <f>IF(AND('MAPA DE RIESGOS'!$AP220="Muy Alta",'MAPA DE RIESGOS'!$AR220="Leve"),CONCATENATE("R",'MAPA DE RIESGOS'!$H220,"C",'MAPA DE RIESGOS'!$AF220),"")</f>
        <v/>
      </c>
      <c r="BT220" s="417"/>
      <c r="BU220" s="418"/>
      <c r="BV220" s="188"/>
      <c r="BW220" s="188"/>
      <c r="BX220" s="188"/>
      <c r="BY220" s="188"/>
      <c r="BZ220" s="188"/>
      <c r="CA220" s="188"/>
      <c r="CB220" s="188"/>
      <c r="CC220" s="188"/>
      <c r="CD220" s="188"/>
      <c r="CE220" s="188"/>
      <c r="CF220" s="188"/>
      <c r="CG220" s="188"/>
      <c r="CH220" s="188"/>
      <c r="CI220" s="188"/>
      <c r="CJ220" s="188"/>
      <c r="CK220" s="188"/>
    </row>
    <row r="221" spans="1:89" ht="28.5" hidden="1" customHeight="1">
      <c r="A221" s="706"/>
      <c r="B221" s="688"/>
      <c r="C221" s="588"/>
      <c r="D221" s="588"/>
      <c r="E221" s="494"/>
      <c r="F221" s="494"/>
      <c r="G221" s="577"/>
      <c r="H221" s="343">
        <v>35</v>
      </c>
      <c r="I221" s="677"/>
      <c r="J221" s="494"/>
      <c r="K221" s="494"/>
      <c r="L221" s="494"/>
      <c r="M221" s="494">
        <f t="shared" si="277"/>
        <v>0</v>
      </c>
      <c r="N221" s="494"/>
      <c r="O221" s="494"/>
      <c r="P221" s="562"/>
      <c r="Q221" s="553"/>
      <c r="R221" s="556"/>
      <c r="S221" s="556"/>
      <c r="T221" s="556"/>
      <c r="U221" s="556"/>
      <c r="V221" s="582"/>
      <c r="W221" s="566"/>
      <c r="X221" s="572"/>
      <c r="Y221" s="550"/>
      <c r="Z221" s="575"/>
      <c r="AA221" s="566"/>
      <c r="AB221" s="559"/>
      <c r="AC221" s="525"/>
      <c r="AD221" s="547"/>
      <c r="AE221" s="534"/>
      <c r="AF221" s="181">
        <v>2</v>
      </c>
      <c r="AG221" s="182"/>
      <c r="AH221" s="207" t="str">
        <f t="shared" si="251"/>
        <v/>
      </c>
      <c r="AI221" s="299"/>
      <c r="AJ221" s="299"/>
      <c r="AK221" s="208" t="str">
        <f t="shared" si="252"/>
        <v/>
      </c>
      <c r="AL221" s="300"/>
      <c r="AM221" s="300"/>
      <c r="AN221" s="301"/>
      <c r="AO221" s="209" t="str">
        <f>IF(ISBLANK(AD220),(IFERROR(IF(AND(AH220="Probabilidad",AH221="Probabilidad"),(AQ220-(+AQ220*AK221)),IF(AH221="Probabilidad",(W220-(+W220*AK221)),IF(AH221="Impacto",AQ220,""))),""))," ")</f>
        <v/>
      </c>
      <c r="AP221" s="154" t="str">
        <f>IF(ISBLANK(AD220),(IFERROR(IF(AO221="","",IF(AO221&lt;=0.2,"Muy Baja",IF(AO221&lt;=0.4,"Baja",IF(AO221&lt;=0.6,"Media",IF(AO221&lt;=0.8,"Alta","Muy Alta"))))),""))," ")</f>
        <v/>
      </c>
      <c r="AQ221" s="210" t="str">
        <f t="shared" si="253"/>
        <v/>
      </c>
      <c r="AR221" s="211" t="str">
        <f t="shared" si="254"/>
        <v/>
      </c>
      <c r="AS221" s="210" t="str">
        <f>IFERROR(IF(AND(AH220="Impacto",AH221="Impacto"),(AS220-(+AS220*AK221)),IF(AH221="Impacto",(AA220-(+AA220*AK221)),IF(AH221="Probabilidad",AS220,""))),"")</f>
        <v/>
      </c>
      <c r="AT221" s="212" t="str">
        <f t="shared" si="255"/>
        <v/>
      </c>
      <c r="AU221" s="528"/>
      <c r="AV221" s="531"/>
      <c r="AW221" s="534"/>
      <c r="AX221" s="537"/>
      <c r="AY221" s="302"/>
      <c r="AZ221" s="185"/>
      <c r="BA221" s="183"/>
      <c r="BB221" s="183"/>
      <c r="BC221" s="184"/>
      <c r="BD221" s="184"/>
      <c r="BE221" s="184"/>
      <c r="BF221" s="185"/>
      <c r="BG221" s="494"/>
      <c r="BH221" s="190"/>
      <c r="BI221" s="186"/>
      <c r="BJ221" s="186"/>
      <c r="BK221" s="352"/>
      <c r="BL221" s="183"/>
      <c r="BM221" s="183"/>
      <c r="BN221" s="183"/>
      <c r="BO221" s="187"/>
      <c r="BP221" s="187"/>
      <c r="BQ221" s="349"/>
      <c r="BR221" s="416"/>
      <c r="BS221" s="417" t="str">
        <f>IF(AND('MAPA DE RIESGOS'!$AP221="Muy Alta",'MAPA DE RIESGOS'!$AR221="Leve"),CONCATENATE("R",'MAPA DE RIESGOS'!$H221,"C",'MAPA DE RIESGOS'!$AF221),"")</f>
        <v/>
      </c>
      <c r="BT221" s="417"/>
      <c r="BU221" s="418"/>
      <c r="BV221" s="188"/>
      <c r="BW221" s="188"/>
      <c r="BX221" s="188"/>
      <c r="BY221" s="188"/>
      <c r="BZ221" s="188"/>
      <c r="CA221" s="188"/>
      <c r="CB221" s="188"/>
      <c r="CC221" s="188"/>
      <c r="CD221" s="188"/>
      <c r="CE221" s="188"/>
      <c r="CF221" s="188"/>
      <c r="CG221" s="188"/>
      <c r="CH221" s="188"/>
      <c r="CI221" s="188"/>
      <c r="CJ221" s="188"/>
      <c r="CK221" s="188"/>
    </row>
    <row r="222" spans="1:89" ht="28.5" hidden="1" customHeight="1">
      <c r="A222" s="706"/>
      <c r="B222" s="688"/>
      <c r="C222" s="588"/>
      <c r="D222" s="588"/>
      <c r="E222" s="494"/>
      <c r="F222" s="494"/>
      <c r="G222" s="577"/>
      <c r="H222" s="343">
        <v>35</v>
      </c>
      <c r="I222" s="677"/>
      <c r="J222" s="494"/>
      <c r="K222" s="494"/>
      <c r="L222" s="494"/>
      <c r="M222" s="494">
        <f t="shared" si="277"/>
        <v>0</v>
      </c>
      <c r="N222" s="494"/>
      <c r="O222" s="494"/>
      <c r="P222" s="562"/>
      <c r="Q222" s="553"/>
      <c r="R222" s="556"/>
      <c r="S222" s="556"/>
      <c r="T222" s="556"/>
      <c r="U222" s="556"/>
      <c r="V222" s="582"/>
      <c r="W222" s="566"/>
      <c r="X222" s="572"/>
      <c r="Y222" s="550"/>
      <c r="Z222" s="575"/>
      <c r="AA222" s="566"/>
      <c r="AB222" s="559"/>
      <c r="AC222" s="525"/>
      <c r="AD222" s="547"/>
      <c r="AE222" s="534"/>
      <c r="AF222" s="181">
        <v>3</v>
      </c>
      <c r="AG222" s="182"/>
      <c r="AH222" s="207" t="str">
        <f t="shared" si="251"/>
        <v/>
      </c>
      <c r="AI222" s="299"/>
      <c r="AJ222" s="299"/>
      <c r="AK222" s="208" t="str">
        <f t="shared" si="252"/>
        <v/>
      </c>
      <c r="AL222" s="300"/>
      <c r="AM222" s="300"/>
      <c r="AN222" s="301"/>
      <c r="AO222" s="209" t="str">
        <f>IF(ISBLANK(AD220),(IFERROR(IF(AND(AH221="Probabilidad",AH222="Probabilidad"),(AQ221-(+AQ221*AK222)),IF(AND(AH221="Impacto",AH222="Probabilidad"),(AQ220-(+AQ220*AK222)),IF(AH222="Impacto",AQ221,""))),""))," ")</f>
        <v/>
      </c>
      <c r="AP222" s="154" t="str">
        <f>IF(ISBLANK(AD220),(IFERROR(IF(AO222="","",IF(AO222&lt;=0.2,"Muy Baja",IF(AO222&lt;=0.4,"Baja",IF(AO222&lt;=0.6,"Media",IF(AO222&lt;=0.8,"Alta","Muy Alta"))))),""))," ")</f>
        <v/>
      </c>
      <c r="AQ222" s="210" t="str">
        <f t="shared" si="253"/>
        <v/>
      </c>
      <c r="AR222" s="211" t="str">
        <f t="shared" si="254"/>
        <v/>
      </c>
      <c r="AS222" s="210" t="str">
        <f>IFERROR(IF(AND(AH221="Impacto",AH222="Impacto"),(AS221-(+AS221*AK222)),IF(AND(AH221="Probabilidad",AH222="Impacto"),(AS220-(+AS220*AK222)),IF(AH222="Probabilidad",AS221,""))),"")</f>
        <v/>
      </c>
      <c r="AT222" s="212" t="str">
        <f t="shared" si="255"/>
        <v/>
      </c>
      <c r="AU222" s="528"/>
      <c r="AV222" s="531"/>
      <c r="AW222" s="534"/>
      <c r="AX222" s="537"/>
      <c r="AY222" s="302"/>
      <c r="AZ222" s="185"/>
      <c r="BA222" s="183"/>
      <c r="BB222" s="183"/>
      <c r="BC222" s="184"/>
      <c r="BD222" s="184"/>
      <c r="BE222" s="184"/>
      <c r="BF222" s="185"/>
      <c r="BG222" s="494"/>
      <c r="BH222" s="190"/>
      <c r="BI222" s="186"/>
      <c r="BJ222" s="186"/>
      <c r="BK222" s="352"/>
      <c r="BL222" s="183"/>
      <c r="BM222" s="183"/>
      <c r="BN222" s="183"/>
      <c r="BO222" s="187"/>
      <c r="BP222" s="187"/>
      <c r="BQ222" s="349"/>
      <c r="BR222" s="416"/>
      <c r="BS222" s="417" t="str">
        <f>IF(AND('MAPA DE RIESGOS'!$AP222="Muy Alta",'MAPA DE RIESGOS'!$AR222="Leve"),CONCATENATE("R",'MAPA DE RIESGOS'!$H222,"C",'MAPA DE RIESGOS'!$AF222),"")</f>
        <v/>
      </c>
      <c r="BT222" s="417"/>
      <c r="BU222" s="418"/>
      <c r="BV222" s="188"/>
      <c r="BW222" s="188"/>
      <c r="BX222" s="188"/>
      <c r="BY222" s="188"/>
      <c r="BZ222" s="188"/>
      <c r="CA222" s="188"/>
      <c r="CB222" s="188"/>
      <c r="CC222" s="188"/>
      <c r="CD222" s="188"/>
      <c r="CE222" s="188"/>
      <c r="CF222" s="188"/>
      <c r="CG222" s="188"/>
      <c r="CH222" s="188"/>
      <c r="CI222" s="188"/>
      <c r="CJ222" s="188"/>
      <c r="CK222" s="188"/>
    </row>
    <row r="223" spans="1:89" ht="28.5" hidden="1" customHeight="1">
      <c r="A223" s="706"/>
      <c r="B223" s="688"/>
      <c r="C223" s="588"/>
      <c r="D223" s="588"/>
      <c r="E223" s="494"/>
      <c r="F223" s="494"/>
      <c r="G223" s="577"/>
      <c r="H223" s="343">
        <v>35</v>
      </c>
      <c r="I223" s="677"/>
      <c r="J223" s="494"/>
      <c r="K223" s="494"/>
      <c r="L223" s="494"/>
      <c r="M223" s="494">
        <f t="shared" si="277"/>
        <v>0</v>
      </c>
      <c r="N223" s="494"/>
      <c r="O223" s="494"/>
      <c r="P223" s="562"/>
      <c r="Q223" s="553"/>
      <c r="R223" s="556"/>
      <c r="S223" s="556"/>
      <c r="T223" s="556"/>
      <c r="U223" s="556"/>
      <c r="V223" s="582"/>
      <c r="W223" s="566"/>
      <c r="X223" s="572"/>
      <c r="Y223" s="550"/>
      <c r="Z223" s="575"/>
      <c r="AA223" s="566"/>
      <c r="AB223" s="559"/>
      <c r="AC223" s="525"/>
      <c r="AD223" s="547"/>
      <c r="AE223" s="534"/>
      <c r="AF223" s="181">
        <v>4</v>
      </c>
      <c r="AG223" s="182"/>
      <c r="AH223" s="207" t="str">
        <f t="shared" si="251"/>
        <v/>
      </c>
      <c r="AI223" s="299"/>
      <c r="AJ223" s="299"/>
      <c r="AK223" s="208" t="str">
        <f t="shared" si="252"/>
        <v/>
      </c>
      <c r="AL223" s="300"/>
      <c r="AM223" s="300"/>
      <c r="AN223" s="301"/>
      <c r="AO223" s="209" t="str">
        <f>IF(ISBLANK(AD220),(IFERROR(IF(AND(AH222="Probabilidad",AH223="Probabilidad"),(AQ222-(+AQ222*AK223)),IF(AND(AH222="Impacto",AH223="Probabilidad"),(AQ221-(+AQ221*AK223)),IF(AH223="Impacto",AQ222,""))),""))," ")</f>
        <v/>
      </c>
      <c r="AP223" s="154" t="str">
        <f>IF(ISBLANK(AD220),(IFERROR(IF(AO223="","",IF(AO223&lt;=0.2,"Muy Baja",IF(AO223&lt;=0.4,"Baja",IF(AO223&lt;=0.6,"Media",IF(AO223&lt;=0.8,"Alta","Muy Alta"))))),""))," ")</f>
        <v/>
      </c>
      <c r="AQ223" s="210" t="str">
        <f t="shared" si="253"/>
        <v/>
      </c>
      <c r="AR223" s="211" t="str">
        <f t="shared" si="254"/>
        <v/>
      </c>
      <c r="AS223" s="210" t="str">
        <f>IFERROR(IF(AND(AH222="Impacto",AH223="Impacto"),(AS222-(+AS222*AK223)),IF(AND(AH222="Probabilidad",AH223="Impacto"),(AS221-(+AS221*AK223)),IF(AH223="Probabilidad",AS222,""))),"")</f>
        <v/>
      </c>
      <c r="AT223" s="212" t="str">
        <f t="shared" si="255"/>
        <v/>
      </c>
      <c r="AU223" s="528"/>
      <c r="AV223" s="531"/>
      <c r="AW223" s="534"/>
      <c r="AX223" s="537"/>
      <c r="AY223" s="302"/>
      <c r="AZ223" s="185"/>
      <c r="BA223" s="183"/>
      <c r="BB223" s="183"/>
      <c r="BC223" s="184"/>
      <c r="BD223" s="184"/>
      <c r="BE223" s="184"/>
      <c r="BF223" s="185"/>
      <c r="BG223" s="494"/>
      <c r="BH223" s="190"/>
      <c r="BI223" s="186"/>
      <c r="BJ223" s="186"/>
      <c r="BK223" s="352"/>
      <c r="BL223" s="183"/>
      <c r="BM223" s="183"/>
      <c r="BN223" s="183"/>
      <c r="BO223" s="187"/>
      <c r="BP223" s="187"/>
      <c r="BQ223" s="349"/>
      <c r="BR223" s="416"/>
      <c r="BS223" s="417" t="str">
        <f>IF(AND('MAPA DE RIESGOS'!$AP223="Muy Alta",'MAPA DE RIESGOS'!$AR223="Leve"),CONCATENATE("R",'MAPA DE RIESGOS'!$H223,"C",'MAPA DE RIESGOS'!$AF223),"")</f>
        <v/>
      </c>
      <c r="BT223" s="417"/>
      <c r="BU223" s="418"/>
      <c r="BV223" s="188"/>
      <c r="BW223" s="188"/>
      <c r="BX223" s="188"/>
      <c r="BY223" s="188"/>
      <c r="BZ223" s="188"/>
      <c r="CA223" s="188"/>
      <c r="CB223" s="188"/>
      <c r="CC223" s="188"/>
      <c r="CD223" s="188"/>
      <c r="CE223" s="188"/>
      <c r="CF223" s="188"/>
      <c r="CG223" s="188"/>
      <c r="CH223" s="188"/>
      <c r="CI223" s="188"/>
      <c r="CJ223" s="188"/>
      <c r="CK223" s="188"/>
    </row>
    <row r="224" spans="1:89" ht="28.5" hidden="1" customHeight="1">
      <c r="A224" s="706"/>
      <c r="B224" s="688"/>
      <c r="C224" s="588"/>
      <c r="D224" s="588"/>
      <c r="E224" s="494"/>
      <c r="F224" s="494"/>
      <c r="G224" s="577"/>
      <c r="H224" s="343">
        <v>35</v>
      </c>
      <c r="I224" s="677"/>
      <c r="J224" s="494"/>
      <c r="K224" s="494"/>
      <c r="L224" s="494"/>
      <c r="M224" s="494">
        <f t="shared" si="277"/>
        <v>0</v>
      </c>
      <c r="N224" s="494"/>
      <c r="O224" s="494"/>
      <c r="P224" s="562"/>
      <c r="Q224" s="553"/>
      <c r="R224" s="556"/>
      <c r="S224" s="556"/>
      <c r="T224" s="556"/>
      <c r="U224" s="556"/>
      <c r="V224" s="582"/>
      <c r="W224" s="566"/>
      <c r="X224" s="572"/>
      <c r="Y224" s="550"/>
      <c r="Z224" s="575"/>
      <c r="AA224" s="566"/>
      <c r="AB224" s="559"/>
      <c r="AC224" s="525"/>
      <c r="AD224" s="547"/>
      <c r="AE224" s="534"/>
      <c r="AF224" s="181">
        <v>5</v>
      </c>
      <c r="AG224" s="182"/>
      <c r="AH224" s="207" t="str">
        <f t="shared" si="251"/>
        <v/>
      </c>
      <c r="AI224" s="299"/>
      <c r="AJ224" s="299"/>
      <c r="AK224" s="208" t="str">
        <f t="shared" si="252"/>
        <v/>
      </c>
      <c r="AL224" s="300"/>
      <c r="AM224" s="300"/>
      <c r="AN224" s="301"/>
      <c r="AO224" s="209" t="str">
        <f>IF(ISBLANK(AD220),(IFERROR(IF(AND(AH223="Probabilidad",AH224="Probabilidad"),(AQ223-(+AQ223*AK224)),IF(AND(AH223="Impacto",AH224="Probabilidad"),(AQ222-(+AQ222*AK224)),IF(AH224="Impacto",AQ223,""))),""))," ")</f>
        <v/>
      </c>
      <c r="AP224" s="154" t="str">
        <f>IF(ISBLANK(AD220),(IFERROR(IF(AO224="","",IF(AO224&lt;=0.2,"Muy Baja",IF(AO224&lt;=0.4,"Baja",IF(AO224&lt;=0.6,"Media",IF(AO224&lt;=0.8,"Alta","Muy Alta"))))),""))," ")</f>
        <v/>
      </c>
      <c r="AQ224" s="210" t="str">
        <f t="shared" si="253"/>
        <v/>
      </c>
      <c r="AR224" s="211" t="str">
        <f t="shared" si="254"/>
        <v/>
      </c>
      <c r="AS224" s="210" t="str">
        <f>IFERROR(IF(AND(AH223="Impacto",AH224="Impacto"),(AS223-(+AS223*AK224)),IF(AND(AH223="Probabilidad",AH224="Impacto"),(AS222-(+AS222*AK224)),IF(AH224="Probabilidad",AS223,""))),"")</f>
        <v/>
      </c>
      <c r="AT224" s="212" t="str">
        <f t="shared" si="255"/>
        <v/>
      </c>
      <c r="AU224" s="528"/>
      <c r="AV224" s="531"/>
      <c r="AW224" s="534"/>
      <c r="AX224" s="537"/>
      <c r="AY224" s="302"/>
      <c r="AZ224" s="185"/>
      <c r="BA224" s="183"/>
      <c r="BB224" s="183"/>
      <c r="BC224" s="184"/>
      <c r="BD224" s="184"/>
      <c r="BE224" s="184"/>
      <c r="BF224" s="185"/>
      <c r="BG224" s="494"/>
      <c r="BH224" s="190"/>
      <c r="BI224" s="186"/>
      <c r="BJ224" s="186"/>
      <c r="BK224" s="352"/>
      <c r="BL224" s="183"/>
      <c r="BM224" s="183"/>
      <c r="BN224" s="183"/>
      <c r="BO224" s="187"/>
      <c r="BP224" s="187"/>
      <c r="BQ224" s="349"/>
      <c r="BR224" s="416"/>
      <c r="BS224" s="417" t="str">
        <f>IF(AND('MAPA DE RIESGOS'!$AP224="Muy Alta",'MAPA DE RIESGOS'!$AR224="Leve"),CONCATENATE("R",'MAPA DE RIESGOS'!$H224,"C",'MAPA DE RIESGOS'!$AF224),"")</f>
        <v/>
      </c>
      <c r="BT224" s="417"/>
      <c r="BU224" s="418"/>
      <c r="BV224" s="188"/>
      <c r="BW224" s="188"/>
      <c r="BX224" s="188"/>
      <c r="BY224" s="188"/>
      <c r="BZ224" s="188"/>
      <c r="CA224" s="188"/>
      <c r="CB224" s="188"/>
      <c r="CC224" s="188"/>
      <c r="CD224" s="188"/>
      <c r="CE224" s="188"/>
      <c r="CF224" s="188"/>
      <c r="CG224" s="188"/>
      <c r="CH224" s="188"/>
      <c r="CI224" s="188"/>
      <c r="CJ224" s="188"/>
      <c r="CK224" s="188"/>
    </row>
    <row r="225" spans="1:89" ht="28.5" hidden="1" customHeight="1">
      <c r="A225" s="706"/>
      <c r="B225" s="688"/>
      <c r="C225" s="588"/>
      <c r="D225" s="588"/>
      <c r="E225" s="494"/>
      <c r="F225" s="494"/>
      <c r="G225" s="577"/>
      <c r="H225" s="343">
        <v>35</v>
      </c>
      <c r="I225" s="678"/>
      <c r="J225" s="495"/>
      <c r="K225" s="495"/>
      <c r="L225" s="495"/>
      <c r="M225" s="495">
        <f t="shared" si="277"/>
        <v>0</v>
      </c>
      <c r="N225" s="495"/>
      <c r="O225" s="495"/>
      <c r="P225" s="563"/>
      <c r="Q225" s="554"/>
      <c r="R225" s="557"/>
      <c r="S225" s="557"/>
      <c r="T225" s="557"/>
      <c r="U225" s="557"/>
      <c r="V225" s="583"/>
      <c r="W225" s="567"/>
      <c r="X225" s="573"/>
      <c r="Y225" s="551"/>
      <c r="Z225" s="576"/>
      <c r="AA225" s="567"/>
      <c r="AB225" s="560"/>
      <c r="AC225" s="526"/>
      <c r="AD225" s="548"/>
      <c r="AE225" s="535"/>
      <c r="AF225" s="181">
        <v>6</v>
      </c>
      <c r="AG225" s="182"/>
      <c r="AH225" s="207" t="str">
        <f t="shared" si="251"/>
        <v/>
      </c>
      <c r="AI225" s="299"/>
      <c r="AJ225" s="299"/>
      <c r="AK225" s="208" t="str">
        <f t="shared" si="252"/>
        <v/>
      </c>
      <c r="AL225" s="300"/>
      <c r="AM225" s="300"/>
      <c r="AN225" s="301"/>
      <c r="AO225" s="209" t="str">
        <f>IF(ISBLANK(AD220),(IFERROR(IF(AND(AH223="Probabilidad",AH225="Probabilidad"),(AQ223-(+AQ223*AK225)),IF(AND(AH223="Impacto",AH225="Probabilidad"),(AQ222-(+AQ222*AK225)),IF(AH225="Impacto",AQ223,""))),""))," ")</f>
        <v/>
      </c>
      <c r="AP225" s="154" t="str">
        <f>IF(ISBLANK(AD220),(IFERROR(IF(AO225="","",IF(AO225&lt;=0.2,"Muy Baja",IF(AO225&lt;=0.4,"Baja",IF(AO225&lt;=0.6,"Media",IF(AO225&lt;=0.8,"Alta","Muy Alta"))))),"")), " ")</f>
        <v/>
      </c>
      <c r="AQ225" s="210" t="str">
        <f t="shared" si="253"/>
        <v/>
      </c>
      <c r="AR225" s="211" t="str">
        <f t="shared" si="254"/>
        <v/>
      </c>
      <c r="AS225" s="210" t="str">
        <f>IFERROR(IF(AND(AH224="Impacto",AH225="Impacto"),(AS223-(+AS224*AK225)),IF(AND(AH223="Probabilidad",AH225="Impacto"),(AS222-(+AS222*AK225)),IF(AH225="Probabilidad",AS223,""))),"")</f>
        <v/>
      </c>
      <c r="AT225" s="212" t="str">
        <f t="shared" si="255"/>
        <v/>
      </c>
      <c r="AU225" s="529"/>
      <c r="AV225" s="532"/>
      <c r="AW225" s="535"/>
      <c r="AX225" s="538"/>
      <c r="AY225" s="302"/>
      <c r="AZ225" s="185"/>
      <c r="BA225" s="183"/>
      <c r="BB225" s="183"/>
      <c r="BC225" s="184"/>
      <c r="BD225" s="184"/>
      <c r="BE225" s="184"/>
      <c r="BF225" s="185"/>
      <c r="BG225" s="495"/>
      <c r="BH225" s="190"/>
      <c r="BI225" s="186"/>
      <c r="BJ225" s="186"/>
      <c r="BK225" s="352"/>
      <c r="BL225" s="183"/>
      <c r="BM225" s="183"/>
      <c r="BN225" s="183"/>
      <c r="BO225" s="187"/>
      <c r="BP225" s="187"/>
      <c r="BQ225" s="349"/>
      <c r="BR225" s="416"/>
      <c r="BS225" s="417" t="str">
        <f>IF(AND('MAPA DE RIESGOS'!$AP225="Muy Alta",'MAPA DE RIESGOS'!$AR225="Leve"),CONCATENATE("R",'MAPA DE RIESGOS'!$H225,"C",'MAPA DE RIESGOS'!$AF225),"")</f>
        <v/>
      </c>
      <c r="BT225" s="417"/>
      <c r="BU225" s="418"/>
      <c r="BV225" s="188"/>
      <c r="BW225" s="188"/>
      <c r="BX225" s="188"/>
      <c r="BY225" s="188"/>
      <c r="BZ225" s="188"/>
      <c r="CA225" s="188"/>
      <c r="CB225" s="188"/>
      <c r="CC225" s="188"/>
      <c r="CD225" s="188"/>
      <c r="CE225" s="188"/>
      <c r="CF225" s="188"/>
      <c r="CG225" s="188"/>
      <c r="CH225" s="188"/>
      <c r="CI225" s="188"/>
      <c r="CJ225" s="188"/>
      <c r="CK225" s="188"/>
    </row>
    <row r="226" spans="1:89" ht="90.95" hidden="1" customHeight="1">
      <c r="A226" s="706"/>
      <c r="B226" s="688" t="s">
        <v>542</v>
      </c>
      <c r="C226" s="588"/>
      <c r="D226" s="588" t="str">
        <f>IFERROR((VLOOKUP($B226,'Listados Datos'!$D$3:$F$18,3,FALSE))," ")</f>
        <v xml:space="preserve">Disponer de herramientas tecnológicas que apoyen de manera eficiente y oportuna las labores misionales y estrategicas de la entidad. Según lo establecido en el Plan Operativo Anual de la entidad. </v>
      </c>
      <c r="E226" s="494"/>
      <c r="F226" s="494" t="s">
        <v>544</v>
      </c>
      <c r="G226" s="577">
        <v>36</v>
      </c>
      <c r="H226" s="343">
        <v>36</v>
      </c>
      <c r="I226" s="568" t="s">
        <v>547</v>
      </c>
      <c r="J226" s="513" t="s">
        <v>210</v>
      </c>
      <c r="K226" s="513" t="s">
        <v>547</v>
      </c>
      <c r="L226" s="513" t="s">
        <v>548</v>
      </c>
      <c r="M226" s="513" t="str">
        <f t="shared" ref="M226:M279" si="282">+CONCATENATE("Posibilidad de perdida de ", Q226, " debido a amenazas como ", S226, "y vulderabilidades,", T226, " afectando a los activos de información de ", R226)</f>
        <v>Posibilidad de perdida de Confidencialidad e Integridad debido a amenazas como Daño a la informacióny vulderabilidades, afectando a los activos de información de Información física o digital</v>
      </c>
      <c r="N226" s="513" t="s">
        <v>250</v>
      </c>
      <c r="O226" s="513" t="s">
        <v>251</v>
      </c>
      <c r="P226" s="561">
        <v>228</v>
      </c>
      <c r="Q226" s="552" t="s">
        <v>415</v>
      </c>
      <c r="R226" s="555" t="s">
        <v>549</v>
      </c>
      <c r="S226" s="555" t="s">
        <v>547</v>
      </c>
      <c r="T226" s="555"/>
      <c r="U226" s="555"/>
      <c r="V226" s="581" t="str">
        <f t="shared" ref="V226" si="283">IF(ISBLANK(AC226),(IF(P226&lt;=0,"",IF(P226&lt;=2,"Muy Baja",IF(P226&lt;=24,"Baja",IF(P226&lt;=500,"Media",IF(P226&lt;=5000,"Alta","Muy Alta"))))))," ")</f>
        <v>Media</v>
      </c>
      <c r="W226" s="565">
        <f t="shared" ref="W226" si="284">IF(ISBLANK(AC226),(IF(V226="","",IF(V226="Muy Baja",20%,IF(V226="Baja",40%,IF(V226="Media",60%,IF(V226="Alta",80%,IF(V226="Muy Alta",100%,0)))))))," ")</f>
        <v>0.6</v>
      </c>
      <c r="X226" s="571" t="s">
        <v>218</v>
      </c>
      <c r="Y226" s="549" t="str">
        <f>IF(X226&gt;0,IF(NOT(ISERROR(MATCH(X226,'Listados Datos'!$N$3:$N$4,0))),'Listados Datos'!$N$6&amp;"Por favor no seleccionar este criterios de impacto (Afectación Económica o presupuestal y/o Pérdida Reputacional)",'Listados Datos'!$N$7),"")</f>
        <v>✔</v>
      </c>
      <c r="Z226" s="574" t="str">
        <f>IF(OR(X226='Listados Datos'!$R$3,X226='Listados Datos'!$S$3),"Leve",IF(OR(X226='Listados Datos'!$R$4,X226='Listados Datos'!$S$4),"Menor",IF(OR(X226='Listados Datos'!$R$5,X226='Listados Datos'!$S$5),"Moderado",IF(OR(X226='Listados Datos'!$R$6,X226='Listados Datos'!$S$6),"Mayor",IF(OR(X226='Listados Datos'!$R$7,X226='Listados Datos'!$S$7),"Catastrófico","")))))</f>
        <v>Moderado</v>
      </c>
      <c r="AA226" s="565">
        <f>IF(Z226="","",IF(Z226="Leve",20%,IF(Z226="Menor",40%,IF(Z226="Moderado",60%,IF(Z226="Mayor",80%,IF(Z226="Catastrófico",100%,0))))))</f>
        <v>0.6</v>
      </c>
      <c r="AB226" s="558" t="str">
        <f>IF(OR(AND(V226="Muy Baja",Z226="Leve"),AND(V226="Muy Baja",Z226="Menor"),AND(V226="Baja",Z226="Leve")),"Bajo",IF(OR(AND(V226="Muy baja",Z226="Moderado"),AND(V226="Baja",Z226="Menor"),AND(V226="Baja",Z226="Moderado"),AND(V226="Media",Z226="Leve"),AND(V226="Media",Z226="Menor"),AND(V226="Media",Z226="Moderado"),AND(V226="Alta",Z226="Leve"),AND(V226="Alta",Z226="Menor")),"Moderado",IF(OR(AND(V226="Muy Baja",Z226="Mayor"),AND(V226="Baja",Z226="Mayor"),AND(V226="Media",Z226="Mayor"),AND(V226="Alta",Z226="Moderado"),AND(V226="Alta",Z226="Mayor"),AND(V226="Muy Alta",Z226="Leve"),AND(V226="Muy Alta",Z226="Menor"),AND(V226="Muy Alta",Z226="Moderado"),AND(V226="Muy Alta",Z226="Mayor")),"Alto",IF(OR(AND(V226="Muy Baja",Z226="Catastrófico"),AND(V226="Baja",Z226="Catastrófico"),AND(V226="Media",Z226="Catastrófico"),AND(V226="Alta",Z226="Catastrófico"),AND(V226="Muy Alta",Z226="Catastrófico")),"Extremo",""))))</f>
        <v>Moderado</v>
      </c>
      <c r="AC226" s="524"/>
      <c r="AD226" s="546"/>
      <c r="AE226" s="533" t="str">
        <f t="shared" ref="AE226" si="285">IF(AND(AC226="Rara Vez",AD226="Insignificante"),("BAJA"),IF(AND(AC226="Rara Vez",AD226="Menor"),("BAJA"),IF(AND(AC226="Rara Vez",AD226="Moderado"),("MODERADA"),IF(AND(AC226="Rara Vez",AD226="Mayor"),("ALTA"),IF(AND(AC226="Improbable",AD226="Insignificante"),("BAJA"),IF(AND(AC226="Improbable",AD226="Menor"),("BAJA"),IF(AND(AC226="Improbable",AD226="Moderado"),("MODERADA"),IF(AND(AC226="Improbable",AD226="Mayor"),("ALTA"),IF(AND(AC226="Posible",AD226="Insignificante"),("BAJA"),IF(AND(AC226="Posible",AD226="Menor"),("MODERADA"),IF(AND(AC226="Posible",AD226="Moderado"),("ALTA"),IF(AND(AC226="Posible",AD226="Mayor"),("EXTREMA"),IF(AND(AC226="Probable",AD226="Insignificante"),("MODERADA"),IF(AND(AC226="Probable",AD226="Menor"),("ALTA"),IF(AND(AC226="Probable",AD226="Moderado"),("ALTA"),IF(AND(AC226="Probable",AD226="Mayor"),("EXTREMA"),IF(AND(AC226="Casi Seguro",AD226="Insignificante"),("ALTA"),IF(AND(AC226="Casi Seguro",AD226="Menor"),("ALTA"),IF(AND(AC226="Casi Seguro",AD226="Moderado"),("EXTREMA"),IF(AND(AC226="Casi Seguro",AD226="Mayor"),("EXTREMA"),IF(AD226="Catastrófico","EXTREMA","VALORAR")))))))))))))))))))))</f>
        <v>VALORAR</v>
      </c>
      <c r="AF226" s="181">
        <v>1</v>
      </c>
      <c r="AG226" s="182" t="s">
        <v>550</v>
      </c>
      <c r="AH226" s="207" t="str">
        <f t="shared" si="251"/>
        <v>Probabilidad</v>
      </c>
      <c r="AI226" s="299" t="s">
        <v>193</v>
      </c>
      <c r="AJ226" s="299" t="s">
        <v>551</v>
      </c>
      <c r="AK226" s="208" t="str">
        <f t="shared" si="252"/>
        <v>50%</v>
      </c>
      <c r="AL226" s="300" t="s">
        <v>195</v>
      </c>
      <c r="AM226" s="300" t="s">
        <v>196</v>
      </c>
      <c r="AN226" s="301" t="s">
        <v>197</v>
      </c>
      <c r="AO226" s="209">
        <f>IF(ISBLANK(AD226),(IFERROR(IF(AH226="Probabilidad",(W226-(+W226*AK226)),IF(AH226="Impacto",W226,"")),""))," ")</f>
        <v>0.3</v>
      </c>
      <c r="AP226" s="154" t="str">
        <f>IF(ISBLANK(AD226), (IFERROR(IF(AO226="","",IF(AO226&lt;=0.2,"Muy Baja",IF(AO226&lt;=0.4,"Baja",IF(AO226&lt;=0.6,"Media",IF(AO226&lt;=0.8,"Alta","Muy Alta"))))),""))," ")</f>
        <v>Baja</v>
      </c>
      <c r="AQ226" s="210">
        <f t="shared" si="253"/>
        <v>0.3</v>
      </c>
      <c r="AR226" s="211" t="str">
        <f t="shared" si="254"/>
        <v>Moderado</v>
      </c>
      <c r="AS226" s="210">
        <f>IFERROR(IF(AH226="Impacto",(AA226-(+AA226*AK226)),IF(AH226="Probabilidad",AA226,"")),"")</f>
        <v>0.6</v>
      </c>
      <c r="AT226" s="212" t="str">
        <f t="shared" si="255"/>
        <v>Moderado</v>
      </c>
      <c r="AU226" s="527"/>
      <c r="AV226" s="530" t="str">
        <f>IF(ISBLANK(AD226), " ", AD226)</f>
        <v xml:space="preserve"> </v>
      </c>
      <c r="AW226" s="533" t="str">
        <f t="shared" ref="AW226" si="286">IF(AND(AU226="Rara Vez",AV226="Insignificante"),("BAJA"),IF(AND(AU226="Rara Vez",AV226="Menor"),("BAJA"),IF(AND(AU226="Rara Vez",AV226="Moderado"),("MODERADA"),IF(AND(AU226="Rara Vez",AV226="Mayor"),("ALTA"),IF(AND(AU226="Improbable",AV226="Insignificante"),("BAJA"),IF(AND(AU226="Improbable",AV226="Menor"),("BAJA"),IF(AND(AU226="Improbable",AV226="Moderado"),("MODERADA"),IF(AND(AU226="Improbable",AV226="Mayor"),("ALTA"),IF(AND(AU226="Posible",AV226="Insignificante"),("BAJA"),IF(AND(AU226="Posible",AV226="Menor"),("MODERADA"),IF(AND(AU226="Posible",AV226="Moderado"),("ALTA"),IF(AND(AU226="Posible",AV226="Mayor"),("EXTREMA"),IF(AND(AU226="Probable",AV226="Insignificante"),("MODERADA"),IF(AND(AU226="Probable",AV226="Menor"),("ALTA"),IF(AND(AU226="Probable",AV226="Moderado"),("ALTA"),IF(AND(AU226="Probable",AV226="Mayor"),("EXTREMA"),IF(AND(AU226="Casi Seguro",AV226="Insignificante"),("ALTA"),IF(AND(AU226="Casi Seguro",AV226="Menor"),("ALTA"),IF(AND(AU226="Casi Seguro",AV226="Moderado"),("EXTREMA"),IF(AND(AU226="Casi Seguro",AV226="Mayor"),("EXTREMA"),IF(AV226="Catastrófico","EXTREMA","VALORAR")))))))))))))))))))))</f>
        <v>VALORAR</v>
      </c>
      <c r="AX226" s="536" t="s">
        <v>198</v>
      </c>
      <c r="AY226" s="539" t="s">
        <v>552</v>
      </c>
      <c r="AZ226" s="542" t="s">
        <v>553</v>
      </c>
      <c r="BA226" s="542" t="s">
        <v>544</v>
      </c>
      <c r="BB226" s="542" t="s">
        <v>229</v>
      </c>
      <c r="BC226" s="517" t="s">
        <v>554</v>
      </c>
      <c r="BD226" s="517" t="s">
        <v>466</v>
      </c>
      <c r="BE226" s="542" t="s">
        <v>555</v>
      </c>
      <c r="BF226" s="542" t="s">
        <v>556</v>
      </c>
      <c r="BG226" s="513" t="s">
        <v>557</v>
      </c>
      <c r="BH226" s="752" t="s">
        <v>205</v>
      </c>
      <c r="BI226" s="755" t="s">
        <v>558</v>
      </c>
      <c r="BJ226" s="755">
        <f>(130/130)*100</f>
        <v>100</v>
      </c>
      <c r="BK226" s="749">
        <v>44680</v>
      </c>
      <c r="BL226" s="755" t="s">
        <v>559</v>
      </c>
      <c r="BM226" s="755" t="s">
        <v>1849</v>
      </c>
      <c r="BN226" s="755" t="s">
        <v>207</v>
      </c>
      <c r="BO226" s="755" t="s">
        <v>208</v>
      </c>
      <c r="BP226" s="755" t="s">
        <v>207</v>
      </c>
      <c r="BQ226" s="758" t="s">
        <v>207</v>
      </c>
      <c r="BR226" s="416"/>
      <c r="BS226" s="417" t="str">
        <f>IF(AND('MAPA DE RIESGOS'!$AP226="Muy Alta",'MAPA DE RIESGOS'!$AR226="Leve"),CONCATENATE("R",'MAPA DE RIESGOS'!$H226,"C",'MAPA DE RIESGOS'!$AF226),"")</f>
        <v/>
      </c>
      <c r="BT226" s="417"/>
      <c r="BU226" s="418"/>
      <c r="BV226" s="188"/>
      <c r="BW226" s="188"/>
      <c r="BX226" s="188"/>
      <c r="BY226" s="188"/>
      <c r="BZ226" s="188"/>
      <c r="CA226" s="188"/>
      <c r="CB226" s="188"/>
      <c r="CC226" s="188"/>
      <c r="CD226" s="188"/>
      <c r="CE226" s="188"/>
      <c r="CF226" s="188"/>
      <c r="CG226" s="188"/>
      <c r="CH226" s="188"/>
      <c r="CI226" s="188"/>
      <c r="CJ226" s="188"/>
      <c r="CK226" s="188"/>
    </row>
    <row r="227" spans="1:89" ht="78.75" hidden="1" customHeight="1">
      <c r="A227" s="706"/>
      <c r="B227" s="688"/>
      <c r="C227" s="588"/>
      <c r="D227" s="588"/>
      <c r="E227" s="494"/>
      <c r="F227" s="494"/>
      <c r="G227" s="577"/>
      <c r="H227" s="343">
        <v>36</v>
      </c>
      <c r="I227" s="569"/>
      <c r="J227" s="494"/>
      <c r="K227" s="494"/>
      <c r="L227" s="494"/>
      <c r="M227" s="494" t="str">
        <f t="shared" si="282"/>
        <v xml:space="preserve">Posibilidad de perdida de  debido a amenazas como y vulderabilidades, afectando a los activos de información de </v>
      </c>
      <c r="N227" s="494"/>
      <c r="O227" s="494"/>
      <c r="P227" s="562"/>
      <c r="Q227" s="553"/>
      <c r="R227" s="556"/>
      <c r="S227" s="556"/>
      <c r="T227" s="556"/>
      <c r="U227" s="556"/>
      <c r="V227" s="582"/>
      <c r="W227" s="566"/>
      <c r="X227" s="572"/>
      <c r="Y227" s="550"/>
      <c r="Z227" s="575"/>
      <c r="AA227" s="566"/>
      <c r="AB227" s="559"/>
      <c r="AC227" s="525"/>
      <c r="AD227" s="547"/>
      <c r="AE227" s="534"/>
      <c r="AF227" s="181">
        <v>2</v>
      </c>
      <c r="AG227" s="182" t="s">
        <v>560</v>
      </c>
      <c r="AH227" s="207" t="str">
        <f t="shared" si="251"/>
        <v>Probabilidad</v>
      </c>
      <c r="AI227" s="299" t="s">
        <v>193</v>
      </c>
      <c r="AJ227" s="299" t="s">
        <v>194</v>
      </c>
      <c r="AK227" s="208" t="str">
        <f t="shared" si="252"/>
        <v>40%</v>
      </c>
      <c r="AL227" s="300" t="s">
        <v>195</v>
      </c>
      <c r="AM227" s="300" t="s">
        <v>196</v>
      </c>
      <c r="AN227" s="301" t="s">
        <v>197</v>
      </c>
      <c r="AO227" s="209">
        <f>IF(ISBLANK(AD226),(IFERROR(IF(AND(AH226="Probabilidad",AH227="Probabilidad"),(AQ226-(+AQ226*AK227)),IF(AH227="Probabilidad",(W226-(+W226*AK227)),IF(AH227="Impacto",AQ226,""))),""))," ")</f>
        <v>0.18</v>
      </c>
      <c r="AP227" s="154" t="str">
        <f>IF(ISBLANK(AD226),(IFERROR(IF(AO227="","",IF(AO227&lt;=0.2,"Muy Baja",IF(AO227&lt;=0.4,"Baja",IF(AO227&lt;=0.6,"Media",IF(AO227&lt;=0.8,"Alta","Muy Alta"))))),""))," ")</f>
        <v>Muy Baja</v>
      </c>
      <c r="AQ227" s="210">
        <f t="shared" si="253"/>
        <v>0.18</v>
      </c>
      <c r="AR227" s="211" t="str">
        <f t="shared" si="254"/>
        <v>Moderado</v>
      </c>
      <c r="AS227" s="210">
        <f>IFERROR(IF(AND(AH226="Impacto",AH227="Impacto"),(AS226-(+AS226*AK227)),IF(AH227="Impacto",(AA226-(+AA226*AK227)),IF(AH227="Probabilidad",AS226,""))),"")</f>
        <v>0.6</v>
      </c>
      <c r="AT227" s="212" t="str">
        <f t="shared" si="255"/>
        <v>Moderado</v>
      </c>
      <c r="AU227" s="528"/>
      <c r="AV227" s="531"/>
      <c r="AW227" s="534"/>
      <c r="AX227" s="537"/>
      <c r="AY227" s="540"/>
      <c r="AZ227" s="543"/>
      <c r="BA227" s="543"/>
      <c r="BB227" s="543"/>
      <c r="BC227" s="545"/>
      <c r="BD227" s="545"/>
      <c r="BE227" s="543"/>
      <c r="BF227" s="543"/>
      <c r="BG227" s="494"/>
      <c r="BH227" s="753"/>
      <c r="BI227" s="756"/>
      <c r="BJ227" s="756"/>
      <c r="BK227" s="750"/>
      <c r="BL227" s="756"/>
      <c r="BM227" s="756"/>
      <c r="BN227" s="756"/>
      <c r="BO227" s="756"/>
      <c r="BP227" s="756"/>
      <c r="BQ227" s="759"/>
      <c r="BR227" s="416"/>
      <c r="BS227" s="417" t="str">
        <f>IF(AND('MAPA DE RIESGOS'!$AP227="Muy Alta",'MAPA DE RIESGOS'!$AR227="Leve"),CONCATENATE("R",'MAPA DE RIESGOS'!$H227,"C",'MAPA DE RIESGOS'!$AF227),"")</f>
        <v/>
      </c>
      <c r="BT227" s="417"/>
      <c r="BU227" s="418"/>
      <c r="BV227" s="188"/>
      <c r="BW227" s="188"/>
      <c r="BX227" s="188"/>
      <c r="BY227" s="188"/>
      <c r="BZ227" s="188"/>
      <c r="CA227" s="188"/>
      <c r="CB227" s="188"/>
      <c r="CC227" s="188"/>
      <c r="CD227" s="188"/>
      <c r="CE227" s="188"/>
      <c r="CF227" s="188"/>
      <c r="CG227" s="188"/>
      <c r="CH227" s="188"/>
      <c r="CI227" s="188"/>
      <c r="CJ227" s="188"/>
      <c r="CK227" s="188"/>
    </row>
    <row r="228" spans="1:89" ht="78.75" hidden="1" customHeight="1">
      <c r="A228" s="706"/>
      <c r="B228" s="688"/>
      <c r="C228" s="588"/>
      <c r="D228" s="588"/>
      <c r="E228" s="494"/>
      <c r="F228" s="494"/>
      <c r="G228" s="577"/>
      <c r="H228" s="343">
        <v>36</v>
      </c>
      <c r="I228" s="569"/>
      <c r="J228" s="494"/>
      <c r="K228" s="494"/>
      <c r="L228" s="494"/>
      <c r="M228" s="494" t="str">
        <f t="shared" si="282"/>
        <v xml:space="preserve">Posibilidad de perdida de  debido a amenazas como y vulderabilidades, afectando a los activos de información de </v>
      </c>
      <c r="N228" s="494"/>
      <c r="O228" s="494"/>
      <c r="P228" s="562"/>
      <c r="Q228" s="553"/>
      <c r="R228" s="556"/>
      <c r="S228" s="556"/>
      <c r="T228" s="556"/>
      <c r="U228" s="556"/>
      <c r="V228" s="582"/>
      <c r="W228" s="566"/>
      <c r="X228" s="572"/>
      <c r="Y228" s="550"/>
      <c r="Z228" s="575"/>
      <c r="AA228" s="566"/>
      <c r="AB228" s="559"/>
      <c r="AC228" s="525"/>
      <c r="AD228" s="547"/>
      <c r="AE228" s="534"/>
      <c r="AF228" s="181">
        <v>3</v>
      </c>
      <c r="AG228" s="182" t="s">
        <v>561</v>
      </c>
      <c r="AH228" s="207" t="str">
        <f t="shared" si="251"/>
        <v>Probabilidad</v>
      </c>
      <c r="AI228" s="299" t="s">
        <v>193</v>
      </c>
      <c r="AJ228" s="299" t="s">
        <v>194</v>
      </c>
      <c r="AK228" s="208" t="str">
        <f t="shared" si="252"/>
        <v>40%</v>
      </c>
      <c r="AL228" s="300" t="s">
        <v>195</v>
      </c>
      <c r="AM228" s="300" t="s">
        <v>196</v>
      </c>
      <c r="AN228" s="301" t="s">
        <v>197</v>
      </c>
      <c r="AO228" s="209">
        <f>IF(ISBLANK(AD226),(IFERROR(IF(AND(AH227="Probabilidad",AH228="Probabilidad"),(AQ227-(+AQ227*AK228)),IF(AND(AH227="Impacto",AH228="Probabilidad"),(AQ226-(+AQ226*AK228)),IF(AH228="Impacto",AQ227,""))),""))," ")</f>
        <v>0.108</v>
      </c>
      <c r="AP228" s="154" t="str">
        <f>IF(ISBLANK(AD226),(IFERROR(IF(AO228="","",IF(AO228&lt;=0.2,"Muy Baja",IF(AO228&lt;=0.4,"Baja",IF(AO228&lt;=0.6,"Media",IF(AO228&lt;=0.8,"Alta","Muy Alta"))))),""))," ")</f>
        <v>Muy Baja</v>
      </c>
      <c r="AQ228" s="210">
        <f t="shared" si="253"/>
        <v>0.108</v>
      </c>
      <c r="AR228" s="211" t="str">
        <f t="shared" si="254"/>
        <v>Moderado</v>
      </c>
      <c r="AS228" s="210">
        <f>IFERROR(IF(AND(AH227="Impacto",AH228="Impacto"),(AS227-(+AS227*AK228)),IF(AND(AH227="Probabilidad",AH228="Impacto"),(AS226-(+AS226*AK228)),IF(AH228="Probabilidad",AS227,""))),"")</f>
        <v>0.6</v>
      </c>
      <c r="AT228" s="212" t="str">
        <f t="shared" si="255"/>
        <v>Moderado</v>
      </c>
      <c r="AU228" s="528"/>
      <c r="AV228" s="531"/>
      <c r="AW228" s="534"/>
      <c r="AX228" s="537"/>
      <c r="AY228" s="540"/>
      <c r="AZ228" s="543"/>
      <c r="BA228" s="543"/>
      <c r="BB228" s="543"/>
      <c r="BC228" s="545"/>
      <c r="BD228" s="545"/>
      <c r="BE228" s="543"/>
      <c r="BF228" s="543"/>
      <c r="BG228" s="494"/>
      <c r="BH228" s="753"/>
      <c r="BI228" s="756"/>
      <c r="BJ228" s="756"/>
      <c r="BK228" s="750"/>
      <c r="BL228" s="756"/>
      <c r="BM228" s="756"/>
      <c r="BN228" s="756"/>
      <c r="BO228" s="756"/>
      <c r="BP228" s="756"/>
      <c r="BQ228" s="759"/>
      <c r="BR228" s="416"/>
      <c r="BS228" s="417" t="str">
        <f>IF(AND('MAPA DE RIESGOS'!$AP228="Muy Alta",'MAPA DE RIESGOS'!$AR228="Leve"),CONCATENATE("R",'MAPA DE RIESGOS'!$H228,"C",'MAPA DE RIESGOS'!$AF228),"")</f>
        <v/>
      </c>
      <c r="BT228" s="417"/>
      <c r="BU228" s="418"/>
      <c r="BV228" s="188"/>
      <c r="BW228" s="188"/>
      <c r="BX228" s="188"/>
      <c r="BY228" s="188"/>
      <c r="BZ228" s="188"/>
      <c r="CA228" s="188"/>
      <c r="CB228" s="188"/>
      <c r="CC228" s="188"/>
      <c r="CD228" s="188"/>
      <c r="CE228" s="188"/>
      <c r="CF228" s="188"/>
      <c r="CG228" s="188"/>
      <c r="CH228" s="188"/>
      <c r="CI228" s="188"/>
      <c r="CJ228" s="188"/>
      <c r="CK228" s="188"/>
    </row>
    <row r="229" spans="1:89" ht="78.75" hidden="1" customHeight="1">
      <c r="A229" s="706"/>
      <c r="B229" s="688"/>
      <c r="C229" s="588"/>
      <c r="D229" s="588"/>
      <c r="E229" s="494"/>
      <c r="F229" s="494"/>
      <c r="G229" s="577"/>
      <c r="H229" s="343">
        <v>36</v>
      </c>
      <c r="I229" s="569"/>
      <c r="J229" s="494"/>
      <c r="K229" s="494"/>
      <c r="L229" s="494"/>
      <c r="M229" s="494" t="str">
        <f t="shared" si="282"/>
        <v xml:space="preserve">Posibilidad de perdida de  debido a amenazas como y vulderabilidades, afectando a los activos de información de </v>
      </c>
      <c r="N229" s="494"/>
      <c r="O229" s="494"/>
      <c r="P229" s="562"/>
      <c r="Q229" s="553"/>
      <c r="R229" s="556"/>
      <c r="S229" s="556"/>
      <c r="T229" s="556"/>
      <c r="U229" s="556"/>
      <c r="V229" s="582"/>
      <c r="W229" s="566"/>
      <c r="X229" s="572"/>
      <c r="Y229" s="550"/>
      <c r="Z229" s="575"/>
      <c r="AA229" s="566"/>
      <c r="AB229" s="559"/>
      <c r="AC229" s="525"/>
      <c r="AD229" s="547"/>
      <c r="AE229" s="534"/>
      <c r="AF229" s="181">
        <v>4</v>
      </c>
      <c r="AG229" s="182" t="s">
        <v>562</v>
      </c>
      <c r="AH229" s="207" t="str">
        <f t="shared" si="251"/>
        <v>Probabilidad</v>
      </c>
      <c r="AI229" s="299" t="s">
        <v>193</v>
      </c>
      <c r="AJ229" s="299" t="s">
        <v>194</v>
      </c>
      <c r="AK229" s="208" t="str">
        <f t="shared" si="252"/>
        <v>40%</v>
      </c>
      <c r="AL229" s="300" t="s">
        <v>195</v>
      </c>
      <c r="AM229" s="300" t="s">
        <v>196</v>
      </c>
      <c r="AN229" s="301" t="s">
        <v>197</v>
      </c>
      <c r="AO229" s="209">
        <f>IF(ISBLANK(AD226),(IFERROR(IF(AND(AH228="Probabilidad",AH229="Probabilidad"),(AQ228-(+AQ228*AK229)),IF(AND(AH228="Impacto",AH229="Probabilidad"),(AQ227-(+AQ227*AK229)),IF(AH229="Impacto",AQ228,""))),""))," ")</f>
        <v>6.4799999999999996E-2</v>
      </c>
      <c r="AP229" s="154" t="str">
        <f>IF(ISBLANK(AD226),(IFERROR(IF(AO229="","",IF(AO229&lt;=0.2,"Muy Baja",IF(AO229&lt;=0.4,"Baja",IF(AO229&lt;=0.6,"Media",IF(AO229&lt;=0.8,"Alta","Muy Alta"))))),""))," ")</f>
        <v>Muy Baja</v>
      </c>
      <c r="AQ229" s="210">
        <f t="shared" si="253"/>
        <v>6.4799999999999996E-2</v>
      </c>
      <c r="AR229" s="211" t="str">
        <f t="shared" si="254"/>
        <v>Moderado</v>
      </c>
      <c r="AS229" s="210">
        <f>IFERROR(IF(AND(AH228="Impacto",AH229="Impacto"),(AS228-(+AS228*AK229)),IF(AND(AH228="Probabilidad",AH229="Impacto"),(AS227-(+AS227*AK229)),IF(AH229="Probabilidad",AS228,""))),"")</f>
        <v>0.6</v>
      </c>
      <c r="AT229" s="212" t="str">
        <f t="shared" si="255"/>
        <v>Moderado</v>
      </c>
      <c r="AU229" s="528"/>
      <c r="AV229" s="531"/>
      <c r="AW229" s="534"/>
      <c r="AX229" s="537"/>
      <c r="AY229" s="540"/>
      <c r="AZ229" s="543"/>
      <c r="BA229" s="543"/>
      <c r="BB229" s="543"/>
      <c r="BC229" s="545"/>
      <c r="BD229" s="545"/>
      <c r="BE229" s="543"/>
      <c r="BF229" s="543"/>
      <c r="BG229" s="494"/>
      <c r="BH229" s="753"/>
      <c r="BI229" s="756"/>
      <c r="BJ229" s="756"/>
      <c r="BK229" s="750"/>
      <c r="BL229" s="756"/>
      <c r="BM229" s="756"/>
      <c r="BN229" s="756"/>
      <c r="BO229" s="756"/>
      <c r="BP229" s="756"/>
      <c r="BQ229" s="759"/>
      <c r="BR229" s="416"/>
      <c r="BS229" s="417" t="str">
        <f>IF(AND('MAPA DE RIESGOS'!$AP229="Muy Alta",'MAPA DE RIESGOS'!$AR229="Leve"),CONCATENATE("R",'MAPA DE RIESGOS'!$H229,"C",'MAPA DE RIESGOS'!$AF229),"")</f>
        <v/>
      </c>
      <c r="BT229" s="417"/>
      <c r="BU229" s="418"/>
      <c r="BV229" s="188"/>
      <c r="BW229" s="188"/>
      <c r="BX229" s="188"/>
      <c r="BY229" s="188"/>
      <c r="BZ229" s="188"/>
      <c r="CA229" s="188"/>
      <c r="CB229" s="188"/>
      <c r="CC229" s="188"/>
      <c r="CD229" s="188"/>
      <c r="CE229" s="188"/>
      <c r="CF229" s="188"/>
      <c r="CG229" s="188"/>
      <c r="CH229" s="188"/>
      <c r="CI229" s="188"/>
      <c r="CJ229" s="188"/>
      <c r="CK229" s="188"/>
    </row>
    <row r="230" spans="1:89" ht="78.75" hidden="1" customHeight="1">
      <c r="A230" s="706"/>
      <c r="B230" s="688"/>
      <c r="C230" s="588"/>
      <c r="D230" s="588"/>
      <c r="E230" s="494"/>
      <c r="F230" s="494"/>
      <c r="G230" s="577"/>
      <c r="H230" s="343">
        <v>36</v>
      </c>
      <c r="I230" s="569"/>
      <c r="J230" s="494"/>
      <c r="K230" s="494"/>
      <c r="L230" s="494"/>
      <c r="M230" s="494" t="str">
        <f t="shared" si="282"/>
        <v xml:space="preserve">Posibilidad de perdida de  debido a amenazas como y vulderabilidades, afectando a los activos de información de </v>
      </c>
      <c r="N230" s="494"/>
      <c r="O230" s="494"/>
      <c r="P230" s="562"/>
      <c r="Q230" s="553"/>
      <c r="R230" s="556"/>
      <c r="S230" s="556"/>
      <c r="T230" s="556"/>
      <c r="U230" s="556"/>
      <c r="V230" s="582"/>
      <c r="W230" s="566"/>
      <c r="X230" s="572"/>
      <c r="Y230" s="550"/>
      <c r="Z230" s="575"/>
      <c r="AA230" s="566"/>
      <c r="AB230" s="559"/>
      <c r="AC230" s="525"/>
      <c r="AD230" s="547"/>
      <c r="AE230" s="534"/>
      <c r="AF230" s="181">
        <v>5</v>
      </c>
      <c r="AG230" s="182" t="s">
        <v>563</v>
      </c>
      <c r="AH230" s="207" t="str">
        <f t="shared" si="251"/>
        <v>Probabilidad</v>
      </c>
      <c r="AI230" s="299" t="s">
        <v>193</v>
      </c>
      <c r="AJ230" s="299" t="s">
        <v>194</v>
      </c>
      <c r="AK230" s="208" t="str">
        <f t="shared" si="252"/>
        <v>40%</v>
      </c>
      <c r="AL230" s="300" t="s">
        <v>195</v>
      </c>
      <c r="AM230" s="300" t="s">
        <v>196</v>
      </c>
      <c r="AN230" s="301" t="s">
        <v>197</v>
      </c>
      <c r="AO230" s="209">
        <f>IF(ISBLANK(AD226),(IFERROR(IF(AND(AH229="Probabilidad",AH230="Probabilidad"),(AQ229-(+AQ229*AK230)),IF(AND(AH229="Impacto",AH230="Probabilidad"),(AQ228-(+AQ228*AK230)),IF(AH230="Impacto",AQ229,""))),""))," ")</f>
        <v>3.8879999999999998E-2</v>
      </c>
      <c r="AP230" s="154" t="str">
        <f>IF(ISBLANK(AD226),(IFERROR(IF(AO230="","",IF(AO230&lt;=0.2,"Muy Baja",IF(AO230&lt;=0.4,"Baja",IF(AO230&lt;=0.6,"Media",IF(AO230&lt;=0.8,"Alta","Muy Alta"))))),""))," ")</f>
        <v>Muy Baja</v>
      </c>
      <c r="AQ230" s="210">
        <f t="shared" si="253"/>
        <v>3.8879999999999998E-2</v>
      </c>
      <c r="AR230" s="211" t="str">
        <f t="shared" si="254"/>
        <v>Moderado</v>
      </c>
      <c r="AS230" s="210">
        <f>IFERROR(IF(AND(AH229="Impacto",AH230="Impacto"),(AS229-(+AS229*AK230)),IF(AND(AH229="Probabilidad",AH230="Impacto"),(AS228-(+AS228*AK230)),IF(AH230="Probabilidad",AS229,""))),"")</f>
        <v>0.6</v>
      </c>
      <c r="AT230" s="212" t="str">
        <f t="shared" si="255"/>
        <v>Moderado</v>
      </c>
      <c r="AU230" s="528"/>
      <c r="AV230" s="531"/>
      <c r="AW230" s="534"/>
      <c r="AX230" s="537"/>
      <c r="AY230" s="541"/>
      <c r="AZ230" s="544"/>
      <c r="BA230" s="544"/>
      <c r="BB230" s="544"/>
      <c r="BC230" s="518"/>
      <c r="BD230" s="518"/>
      <c r="BE230" s="544"/>
      <c r="BF230" s="544"/>
      <c r="BG230" s="494"/>
      <c r="BH230" s="754"/>
      <c r="BI230" s="757"/>
      <c r="BJ230" s="757"/>
      <c r="BK230" s="751"/>
      <c r="BL230" s="757"/>
      <c r="BM230" s="757"/>
      <c r="BN230" s="757"/>
      <c r="BO230" s="757"/>
      <c r="BP230" s="757"/>
      <c r="BQ230" s="760"/>
      <c r="BR230" s="416"/>
      <c r="BS230" s="417" t="str">
        <f>IF(AND('MAPA DE RIESGOS'!$AP230="Muy Alta",'MAPA DE RIESGOS'!$AR230="Leve"),CONCATENATE("R",'MAPA DE RIESGOS'!$H230,"C",'MAPA DE RIESGOS'!$AF230),"")</f>
        <v/>
      </c>
      <c r="BT230" s="417"/>
      <c r="BU230" s="418"/>
      <c r="BV230" s="188"/>
      <c r="BW230" s="188"/>
      <c r="BX230" s="188"/>
      <c r="BY230" s="188"/>
      <c r="BZ230" s="188"/>
      <c r="CA230" s="188"/>
      <c r="CB230" s="188"/>
      <c r="CC230" s="188"/>
      <c r="CD230" s="188"/>
      <c r="CE230" s="188"/>
      <c r="CF230" s="188"/>
      <c r="CG230" s="188"/>
      <c r="CH230" s="188"/>
      <c r="CI230" s="188"/>
      <c r="CJ230" s="188"/>
      <c r="CK230" s="188"/>
    </row>
    <row r="231" spans="1:89" ht="28.5" hidden="1" customHeight="1">
      <c r="A231" s="706"/>
      <c r="B231" s="688"/>
      <c r="C231" s="588"/>
      <c r="D231" s="588"/>
      <c r="E231" s="494"/>
      <c r="F231" s="494"/>
      <c r="G231" s="577"/>
      <c r="H231" s="343">
        <v>36</v>
      </c>
      <c r="I231" s="570"/>
      <c r="J231" s="495"/>
      <c r="K231" s="495"/>
      <c r="L231" s="495"/>
      <c r="M231" s="495" t="str">
        <f t="shared" si="282"/>
        <v xml:space="preserve">Posibilidad de perdida de  debido a amenazas como y vulderabilidades, afectando a los activos de información de </v>
      </c>
      <c r="N231" s="495"/>
      <c r="O231" s="495"/>
      <c r="P231" s="563"/>
      <c r="Q231" s="554"/>
      <c r="R231" s="557"/>
      <c r="S231" s="557"/>
      <c r="T231" s="557"/>
      <c r="U231" s="557"/>
      <c r="V231" s="583"/>
      <c r="W231" s="567"/>
      <c r="X231" s="573"/>
      <c r="Y231" s="551"/>
      <c r="Z231" s="576"/>
      <c r="AA231" s="567"/>
      <c r="AB231" s="560"/>
      <c r="AC231" s="526"/>
      <c r="AD231" s="548"/>
      <c r="AE231" s="535"/>
      <c r="AF231" s="181">
        <v>6</v>
      </c>
      <c r="AG231" s="182"/>
      <c r="AH231" s="207" t="str">
        <f t="shared" si="251"/>
        <v/>
      </c>
      <c r="AI231" s="299"/>
      <c r="AJ231" s="299"/>
      <c r="AK231" s="208" t="str">
        <f t="shared" si="252"/>
        <v/>
      </c>
      <c r="AL231" s="300"/>
      <c r="AM231" s="300"/>
      <c r="AN231" s="301"/>
      <c r="AO231" s="209" t="str">
        <f>IF(ISBLANK(AD226),(IFERROR(IF(AND(AH229="Probabilidad",AH231="Probabilidad"),(AQ229-(+AQ229*AK231)),IF(AND(AH229="Impacto",AH231="Probabilidad"),(AQ228-(+AQ228*AK231)),IF(AH231="Impacto",AQ229,""))),""))," ")</f>
        <v/>
      </c>
      <c r="AP231" s="154" t="str">
        <f>IF(ISBLANK(AD226),(IFERROR(IF(AO231="","",IF(AO231&lt;=0.2,"Muy Baja",IF(AO231&lt;=0.4,"Baja",IF(AO231&lt;=0.6,"Media",IF(AO231&lt;=0.8,"Alta","Muy Alta"))))),"")), " ")</f>
        <v/>
      </c>
      <c r="AQ231" s="210" t="str">
        <f t="shared" si="253"/>
        <v/>
      </c>
      <c r="AR231" s="211" t="str">
        <f t="shared" si="254"/>
        <v/>
      </c>
      <c r="AS231" s="210" t="str">
        <f>IFERROR(IF(AND(AH230="Impacto",AH231="Impacto"),(AS229-(+AS230*AK231)),IF(AND(AH229="Probabilidad",AH231="Impacto"),(AS228-(+AS228*AK231)),IF(AH231="Probabilidad",AS229,""))),"")</f>
        <v/>
      </c>
      <c r="AT231" s="212" t="str">
        <f t="shared" si="255"/>
        <v/>
      </c>
      <c r="AU231" s="529"/>
      <c r="AV231" s="532"/>
      <c r="AW231" s="535"/>
      <c r="AX231" s="538"/>
      <c r="AY231" s="302"/>
      <c r="AZ231" s="185"/>
      <c r="BA231" s="183"/>
      <c r="BB231" s="183"/>
      <c r="BC231" s="184"/>
      <c r="BD231" s="184"/>
      <c r="BE231" s="184"/>
      <c r="BF231" s="185"/>
      <c r="BG231" s="495"/>
      <c r="BH231" s="190"/>
      <c r="BI231" s="186"/>
      <c r="BJ231" s="186"/>
      <c r="BK231" s="352"/>
      <c r="BL231" s="183"/>
      <c r="BM231" s="183"/>
      <c r="BN231" s="183"/>
      <c r="BO231" s="187"/>
      <c r="BP231" s="187"/>
      <c r="BQ231" s="349"/>
      <c r="BR231" s="416"/>
      <c r="BS231" s="417" t="str">
        <f>IF(AND('MAPA DE RIESGOS'!$AP231="Muy Alta",'MAPA DE RIESGOS'!$AR231="Leve"),CONCATENATE("R",'MAPA DE RIESGOS'!$H231,"C",'MAPA DE RIESGOS'!$AF231),"")</f>
        <v/>
      </c>
      <c r="BT231" s="417"/>
      <c r="BU231" s="418"/>
      <c r="BV231" s="188"/>
      <c r="BW231" s="188"/>
      <c r="BX231" s="188"/>
      <c r="BY231" s="188"/>
      <c r="BZ231" s="188"/>
      <c r="CA231" s="188"/>
      <c r="CB231" s="188"/>
      <c r="CC231" s="188"/>
      <c r="CD231" s="188"/>
      <c r="CE231" s="188"/>
      <c r="CF231" s="188"/>
      <c r="CG231" s="188"/>
      <c r="CH231" s="188"/>
      <c r="CI231" s="188"/>
      <c r="CJ231" s="188"/>
      <c r="CK231" s="188"/>
    </row>
    <row r="232" spans="1:89" ht="93" hidden="1" customHeight="1">
      <c r="A232" s="706"/>
      <c r="B232" s="688" t="s">
        <v>542</v>
      </c>
      <c r="C232" s="588"/>
      <c r="D232" s="588" t="str">
        <f>IFERROR((VLOOKUP($B232,'Listados Datos'!$D$3:$F$18,3,FALSE))," ")</f>
        <v xml:space="preserve">Disponer de herramientas tecnológicas que apoyen de manera eficiente y oportuna las labores misionales y estrategicas de la entidad. Según lo establecido en el Plan Operativo Anual de la entidad. </v>
      </c>
      <c r="E232" s="494"/>
      <c r="F232" s="494" t="s">
        <v>544</v>
      </c>
      <c r="G232" s="577">
        <v>37</v>
      </c>
      <c r="H232" s="343">
        <v>37</v>
      </c>
      <c r="I232" s="568" t="s">
        <v>564</v>
      </c>
      <c r="J232" s="513" t="s">
        <v>210</v>
      </c>
      <c r="K232" s="513" t="s">
        <v>564</v>
      </c>
      <c r="L232" s="513" t="s">
        <v>565</v>
      </c>
      <c r="M232" s="513" t="str">
        <f t="shared" si="282"/>
        <v>Posibilidad de perdida de Confidencialidad debido a amenazas como Fuga de informacióny vulderabilidades, afectando a los activos de información de Información física o digital</v>
      </c>
      <c r="N232" s="513" t="s">
        <v>250</v>
      </c>
      <c r="O232" s="513" t="s">
        <v>251</v>
      </c>
      <c r="P232" s="561">
        <v>228</v>
      </c>
      <c r="Q232" s="552" t="s">
        <v>566</v>
      </c>
      <c r="R232" s="555" t="s">
        <v>549</v>
      </c>
      <c r="S232" s="555" t="s">
        <v>564</v>
      </c>
      <c r="T232" s="555"/>
      <c r="U232" s="555"/>
      <c r="V232" s="581" t="str">
        <f t="shared" ref="V232" si="287">IF(ISBLANK(AC232),(IF(P232&lt;=0,"",IF(P232&lt;=2,"Muy Baja",IF(P232&lt;=24,"Baja",IF(P232&lt;=500,"Media",IF(P232&lt;=5000,"Alta","Muy Alta"))))))," ")</f>
        <v>Media</v>
      </c>
      <c r="W232" s="565">
        <f t="shared" ref="W232" si="288">IF(ISBLANK(AC232),(IF(V232="","",IF(V232="Muy Baja",20%,IF(V232="Baja",40%,IF(V232="Media",60%,IF(V232="Alta",80%,IF(V232="Muy Alta",100%,0)))))))," ")</f>
        <v>0.6</v>
      </c>
      <c r="X232" s="571" t="s">
        <v>218</v>
      </c>
      <c r="Y232" s="549" t="str">
        <f>IF(X232&gt;0,IF(NOT(ISERROR(MATCH(X232,'Listados Datos'!$N$3:$N$4,0))),'Listados Datos'!$N$6&amp;"Por favor no seleccionar este criterios de impacto (Afectación Económica o presupuestal y/o Pérdida Reputacional)",'Listados Datos'!$N$7),"")</f>
        <v>✔</v>
      </c>
      <c r="Z232" s="574" t="str">
        <f>IF(OR(X232='Listados Datos'!$R$3,X232='Listados Datos'!$S$3),"Leve",IF(OR(X232='Listados Datos'!$R$4,X232='Listados Datos'!$S$4),"Menor",IF(OR(X232='Listados Datos'!$R$5,X232='Listados Datos'!$S$5),"Moderado",IF(OR(X232='Listados Datos'!$R$6,X232='Listados Datos'!$S$6),"Mayor",IF(OR(X232='Listados Datos'!$R$7,X232='Listados Datos'!$S$7),"Catastrófico","")))))</f>
        <v>Moderado</v>
      </c>
      <c r="AA232" s="565">
        <f>IF(Z232="","",IF(Z232="Leve",20%,IF(Z232="Menor",40%,IF(Z232="Moderado",60%,IF(Z232="Mayor",80%,IF(Z232="Catastrófico",100%,0))))))</f>
        <v>0.6</v>
      </c>
      <c r="AB232" s="558" t="str">
        <f>IF(OR(AND(V232="Muy Baja",Z232="Leve"),AND(V232="Muy Baja",Z232="Menor"),AND(V232="Baja",Z232="Leve")),"Bajo",IF(OR(AND(V232="Muy baja",Z232="Moderado"),AND(V232="Baja",Z232="Menor"),AND(V232="Baja",Z232="Moderado"),AND(V232="Media",Z232="Leve"),AND(V232="Media",Z232="Menor"),AND(V232="Media",Z232="Moderado"),AND(V232="Alta",Z232="Leve"),AND(V232="Alta",Z232="Menor")),"Moderado",IF(OR(AND(V232="Muy Baja",Z232="Mayor"),AND(V232="Baja",Z232="Mayor"),AND(V232="Media",Z232="Mayor"),AND(V232="Alta",Z232="Moderado"),AND(V232="Alta",Z232="Mayor"),AND(V232="Muy Alta",Z232="Leve"),AND(V232="Muy Alta",Z232="Menor"),AND(V232="Muy Alta",Z232="Moderado"),AND(V232="Muy Alta",Z232="Mayor")),"Alto",IF(OR(AND(V232="Muy Baja",Z232="Catastrófico"),AND(V232="Baja",Z232="Catastrófico"),AND(V232="Media",Z232="Catastrófico"),AND(V232="Alta",Z232="Catastrófico"),AND(V232="Muy Alta",Z232="Catastrófico")),"Extremo",""))))</f>
        <v>Moderado</v>
      </c>
      <c r="AC232" s="524"/>
      <c r="AD232" s="546"/>
      <c r="AE232" s="533" t="str">
        <f t="shared" ref="AE232" si="289">IF(AND(AC232="Rara Vez",AD232="Insignificante"),("BAJA"),IF(AND(AC232="Rara Vez",AD232="Menor"),("BAJA"),IF(AND(AC232="Rara Vez",AD232="Moderado"),("MODERADA"),IF(AND(AC232="Rara Vez",AD232="Mayor"),("ALTA"),IF(AND(AC232="Improbable",AD232="Insignificante"),("BAJA"),IF(AND(AC232="Improbable",AD232="Menor"),("BAJA"),IF(AND(AC232="Improbable",AD232="Moderado"),("MODERADA"),IF(AND(AC232="Improbable",AD232="Mayor"),("ALTA"),IF(AND(AC232="Posible",AD232="Insignificante"),("BAJA"),IF(AND(AC232="Posible",AD232="Menor"),("MODERADA"),IF(AND(AC232="Posible",AD232="Moderado"),("ALTA"),IF(AND(AC232="Posible",AD232="Mayor"),("EXTREMA"),IF(AND(AC232="Probable",AD232="Insignificante"),("MODERADA"),IF(AND(AC232="Probable",AD232="Menor"),("ALTA"),IF(AND(AC232="Probable",AD232="Moderado"),("ALTA"),IF(AND(AC232="Probable",AD232="Mayor"),("EXTREMA"),IF(AND(AC232="Casi Seguro",AD232="Insignificante"),("ALTA"),IF(AND(AC232="Casi Seguro",AD232="Menor"),("ALTA"),IF(AND(AC232="Casi Seguro",AD232="Moderado"),("EXTREMA"),IF(AND(AC232="Casi Seguro",AD232="Mayor"),("EXTREMA"),IF(AD232="Catastrófico","EXTREMA","VALORAR")))))))))))))))))))))</f>
        <v>VALORAR</v>
      </c>
      <c r="AF232" s="181">
        <v>1</v>
      </c>
      <c r="AG232" s="182" t="s">
        <v>567</v>
      </c>
      <c r="AH232" s="207" t="str">
        <f t="shared" si="251"/>
        <v>Probabilidad</v>
      </c>
      <c r="AI232" s="299" t="s">
        <v>193</v>
      </c>
      <c r="AJ232" s="299" t="s">
        <v>194</v>
      </c>
      <c r="AK232" s="208" t="str">
        <f t="shared" si="252"/>
        <v>40%</v>
      </c>
      <c r="AL232" s="300" t="s">
        <v>195</v>
      </c>
      <c r="AM232" s="300" t="s">
        <v>196</v>
      </c>
      <c r="AN232" s="301" t="s">
        <v>197</v>
      </c>
      <c r="AO232" s="209">
        <f>IF(ISBLANK(AD232),(IFERROR(IF(AH232="Probabilidad",(W232-(+W232*AK232)),IF(AH232="Impacto",W232,"")),""))," ")</f>
        <v>0.36</v>
      </c>
      <c r="AP232" s="154" t="str">
        <f>IF(ISBLANK(AD232), (IFERROR(IF(AO232="","",IF(AO232&lt;=0.2,"Muy Baja",IF(AO232&lt;=0.4,"Baja",IF(AO232&lt;=0.6,"Media",IF(AO232&lt;=0.8,"Alta","Muy Alta"))))),""))," ")</f>
        <v>Baja</v>
      </c>
      <c r="AQ232" s="210">
        <f t="shared" si="253"/>
        <v>0.36</v>
      </c>
      <c r="AR232" s="211" t="str">
        <f t="shared" si="254"/>
        <v>Moderado</v>
      </c>
      <c r="AS232" s="210">
        <f>IFERROR(IF(AH232="Impacto",(AA232-(+AA232*AK232)),IF(AH232="Probabilidad",AA232,"")),"")</f>
        <v>0.6</v>
      </c>
      <c r="AT232" s="212" t="str">
        <f t="shared" si="255"/>
        <v>Moderado</v>
      </c>
      <c r="AU232" s="527"/>
      <c r="AV232" s="530" t="str">
        <f>IF(ISBLANK(AD232), " ", AD232)</f>
        <v xml:space="preserve"> </v>
      </c>
      <c r="AW232" s="533" t="str">
        <f t="shared" ref="AW232" si="290">IF(AND(AU232="Rara Vez",AV232="Insignificante"),("BAJA"),IF(AND(AU232="Rara Vez",AV232="Menor"),("BAJA"),IF(AND(AU232="Rara Vez",AV232="Moderado"),("MODERADA"),IF(AND(AU232="Rara Vez",AV232="Mayor"),("ALTA"),IF(AND(AU232="Improbable",AV232="Insignificante"),("BAJA"),IF(AND(AU232="Improbable",AV232="Menor"),("BAJA"),IF(AND(AU232="Improbable",AV232="Moderado"),("MODERADA"),IF(AND(AU232="Improbable",AV232="Mayor"),("ALTA"),IF(AND(AU232="Posible",AV232="Insignificante"),("BAJA"),IF(AND(AU232="Posible",AV232="Menor"),("MODERADA"),IF(AND(AU232="Posible",AV232="Moderado"),("ALTA"),IF(AND(AU232="Posible",AV232="Mayor"),("EXTREMA"),IF(AND(AU232="Probable",AV232="Insignificante"),("MODERADA"),IF(AND(AU232="Probable",AV232="Menor"),("ALTA"),IF(AND(AU232="Probable",AV232="Moderado"),("ALTA"),IF(AND(AU232="Probable",AV232="Mayor"),("EXTREMA"),IF(AND(AU232="Casi Seguro",AV232="Insignificante"),("ALTA"),IF(AND(AU232="Casi Seguro",AV232="Menor"),("ALTA"),IF(AND(AU232="Casi Seguro",AV232="Moderado"),("EXTREMA"),IF(AND(AU232="Casi Seguro",AV232="Mayor"),("EXTREMA"),IF(AV232="Catastrófico","EXTREMA","VALORAR")))))))))))))))))))))</f>
        <v>VALORAR</v>
      </c>
      <c r="AX232" s="536" t="s">
        <v>198</v>
      </c>
      <c r="AY232" s="302" t="s">
        <v>568</v>
      </c>
      <c r="AZ232" s="185" t="s">
        <v>569</v>
      </c>
      <c r="BA232" s="183" t="s">
        <v>544</v>
      </c>
      <c r="BB232" s="183" t="s">
        <v>229</v>
      </c>
      <c r="BC232" s="184">
        <v>44562</v>
      </c>
      <c r="BD232" s="184">
        <v>44926</v>
      </c>
      <c r="BE232" s="184" t="s">
        <v>570</v>
      </c>
      <c r="BF232" s="185" t="s">
        <v>570</v>
      </c>
      <c r="BG232" s="513" t="s">
        <v>557</v>
      </c>
      <c r="BH232" s="359" t="s">
        <v>205</v>
      </c>
      <c r="BI232" s="360" t="s">
        <v>257</v>
      </c>
      <c r="BJ232" s="360" t="s">
        <v>207</v>
      </c>
      <c r="BK232" s="393" t="s">
        <v>207</v>
      </c>
      <c r="BL232" s="361" t="s">
        <v>207</v>
      </c>
      <c r="BM232" s="361" t="s">
        <v>207</v>
      </c>
      <c r="BN232" s="361" t="s">
        <v>207</v>
      </c>
      <c r="BO232" s="358" t="s">
        <v>208</v>
      </c>
      <c r="BP232" s="187" t="s">
        <v>322</v>
      </c>
      <c r="BQ232" s="349" t="s">
        <v>322</v>
      </c>
      <c r="BR232" s="416"/>
      <c r="BS232" s="417" t="str">
        <f>IF(AND('MAPA DE RIESGOS'!$AP232="Muy Alta",'MAPA DE RIESGOS'!$AR232="Leve"),CONCATENATE("R",'MAPA DE RIESGOS'!$H232,"C",'MAPA DE RIESGOS'!$AF232),"")</f>
        <v/>
      </c>
      <c r="BT232" s="417"/>
      <c r="BU232" s="418"/>
      <c r="BV232" s="188"/>
      <c r="BW232" s="188"/>
      <c r="BX232" s="188"/>
      <c r="BY232" s="188"/>
      <c r="BZ232" s="188"/>
      <c r="CA232" s="188"/>
      <c r="CB232" s="188"/>
      <c r="CC232" s="188"/>
      <c r="CD232" s="188"/>
      <c r="CE232" s="188"/>
      <c r="CF232" s="188"/>
      <c r="CG232" s="188"/>
      <c r="CH232" s="188"/>
      <c r="CI232" s="188"/>
      <c r="CJ232" s="188"/>
      <c r="CK232" s="188"/>
    </row>
    <row r="233" spans="1:89" ht="28.5" hidden="1" customHeight="1">
      <c r="A233" s="706"/>
      <c r="B233" s="688"/>
      <c r="C233" s="588"/>
      <c r="D233" s="588"/>
      <c r="E233" s="494"/>
      <c r="F233" s="494"/>
      <c r="G233" s="577"/>
      <c r="H233" s="343">
        <v>37</v>
      </c>
      <c r="I233" s="569"/>
      <c r="J233" s="494"/>
      <c r="K233" s="494"/>
      <c r="L233" s="494"/>
      <c r="M233" s="494" t="str">
        <f t="shared" si="282"/>
        <v xml:space="preserve">Posibilidad de perdida de  debido a amenazas como y vulderabilidades, afectando a los activos de información de </v>
      </c>
      <c r="N233" s="494"/>
      <c r="O233" s="494"/>
      <c r="P233" s="562"/>
      <c r="Q233" s="553"/>
      <c r="R233" s="556"/>
      <c r="S233" s="556"/>
      <c r="T233" s="556"/>
      <c r="U233" s="556"/>
      <c r="V233" s="582"/>
      <c r="W233" s="566"/>
      <c r="X233" s="572"/>
      <c r="Y233" s="550"/>
      <c r="Z233" s="575"/>
      <c r="AA233" s="566"/>
      <c r="AB233" s="559"/>
      <c r="AC233" s="525"/>
      <c r="AD233" s="547"/>
      <c r="AE233" s="534"/>
      <c r="AF233" s="181">
        <v>2</v>
      </c>
      <c r="AG233" s="182"/>
      <c r="AH233" s="207" t="str">
        <f t="shared" si="251"/>
        <v/>
      </c>
      <c r="AI233" s="299"/>
      <c r="AJ233" s="299"/>
      <c r="AK233" s="208" t="str">
        <f t="shared" si="252"/>
        <v/>
      </c>
      <c r="AL233" s="300"/>
      <c r="AM233" s="300"/>
      <c r="AN233" s="301"/>
      <c r="AO233" s="209" t="str">
        <f>IF(ISBLANK(AD232),(IFERROR(IF(AND(AH232="Probabilidad",AH233="Probabilidad"),(AQ232-(+AQ232*AK233)),IF(AH233="Probabilidad",(W232-(+W232*AK233)),IF(AH233="Impacto",AQ232,""))),""))," ")</f>
        <v/>
      </c>
      <c r="AP233" s="154" t="str">
        <f>IF(ISBLANK(AD232),(IFERROR(IF(AO233="","",IF(AO233&lt;=0.2,"Muy Baja",IF(AO233&lt;=0.4,"Baja",IF(AO233&lt;=0.6,"Media",IF(AO233&lt;=0.8,"Alta","Muy Alta"))))),""))," ")</f>
        <v/>
      </c>
      <c r="AQ233" s="210" t="str">
        <f t="shared" si="253"/>
        <v/>
      </c>
      <c r="AR233" s="211" t="str">
        <f t="shared" si="254"/>
        <v/>
      </c>
      <c r="AS233" s="210" t="str">
        <f>IFERROR(IF(AND(AH232="Impacto",AH233="Impacto"),(AS232-(+AS232*AK233)),IF(AH233="Impacto",(AA232-(+AA232*AK233)),IF(AH233="Probabilidad",AS232,""))),"")</f>
        <v/>
      </c>
      <c r="AT233" s="212" t="str">
        <f t="shared" si="255"/>
        <v/>
      </c>
      <c r="AU233" s="528"/>
      <c r="AV233" s="531"/>
      <c r="AW233" s="534"/>
      <c r="AX233" s="537"/>
      <c r="AY233" s="302"/>
      <c r="AZ233" s="185"/>
      <c r="BA233" s="183"/>
      <c r="BB233" s="183"/>
      <c r="BC233" s="184"/>
      <c r="BD233" s="184"/>
      <c r="BE233" s="184"/>
      <c r="BF233" s="185"/>
      <c r="BG233" s="494"/>
      <c r="BH233" s="190"/>
      <c r="BI233" s="186"/>
      <c r="BJ233" s="186"/>
      <c r="BK233" s="352"/>
      <c r="BL233" s="183"/>
      <c r="BM233" s="183"/>
      <c r="BN233" s="183"/>
      <c r="BO233" s="187"/>
      <c r="BP233" s="187"/>
      <c r="BQ233" s="349"/>
      <c r="BR233" s="416"/>
      <c r="BS233" s="417" t="str">
        <f>IF(AND('MAPA DE RIESGOS'!$AP233="Muy Alta",'MAPA DE RIESGOS'!$AR233="Leve"),CONCATENATE("R",'MAPA DE RIESGOS'!$H233,"C",'MAPA DE RIESGOS'!$AF233),"")</f>
        <v/>
      </c>
      <c r="BT233" s="417"/>
      <c r="BU233" s="418"/>
      <c r="BV233" s="188"/>
      <c r="BW233" s="188"/>
      <c r="BX233" s="188"/>
      <c r="BY233" s="188"/>
      <c r="BZ233" s="188"/>
      <c r="CA233" s="188"/>
      <c r="CB233" s="188"/>
      <c r="CC233" s="188"/>
      <c r="CD233" s="188"/>
      <c r="CE233" s="188"/>
      <c r="CF233" s="188"/>
      <c r="CG233" s="188"/>
      <c r="CH233" s="188"/>
      <c r="CI233" s="188"/>
      <c r="CJ233" s="188"/>
      <c r="CK233" s="188"/>
    </row>
    <row r="234" spans="1:89" ht="28.5" hidden="1" customHeight="1">
      <c r="A234" s="706"/>
      <c r="B234" s="688"/>
      <c r="C234" s="588"/>
      <c r="D234" s="588"/>
      <c r="E234" s="494"/>
      <c r="F234" s="494"/>
      <c r="G234" s="577"/>
      <c r="H234" s="343">
        <v>37</v>
      </c>
      <c r="I234" s="569"/>
      <c r="J234" s="494"/>
      <c r="K234" s="494"/>
      <c r="L234" s="494"/>
      <c r="M234" s="494" t="str">
        <f t="shared" si="282"/>
        <v xml:space="preserve">Posibilidad de perdida de  debido a amenazas como y vulderabilidades, afectando a los activos de información de </v>
      </c>
      <c r="N234" s="494"/>
      <c r="O234" s="494"/>
      <c r="P234" s="562"/>
      <c r="Q234" s="553"/>
      <c r="R234" s="556"/>
      <c r="S234" s="556"/>
      <c r="T234" s="556"/>
      <c r="U234" s="556"/>
      <c r="V234" s="582"/>
      <c r="W234" s="566"/>
      <c r="X234" s="572"/>
      <c r="Y234" s="550"/>
      <c r="Z234" s="575"/>
      <c r="AA234" s="566"/>
      <c r="AB234" s="559"/>
      <c r="AC234" s="525"/>
      <c r="AD234" s="547"/>
      <c r="AE234" s="534"/>
      <c r="AF234" s="181">
        <v>3</v>
      </c>
      <c r="AG234" s="182"/>
      <c r="AH234" s="207" t="str">
        <f t="shared" si="251"/>
        <v/>
      </c>
      <c r="AI234" s="299"/>
      <c r="AJ234" s="299"/>
      <c r="AK234" s="208" t="str">
        <f t="shared" si="252"/>
        <v/>
      </c>
      <c r="AL234" s="300"/>
      <c r="AM234" s="300"/>
      <c r="AN234" s="301"/>
      <c r="AO234" s="209" t="str">
        <f>IF(ISBLANK(AD232),(IFERROR(IF(AND(AH233="Probabilidad",AH234="Probabilidad"),(AQ233-(+AQ233*AK234)),IF(AND(AH233="Impacto",AH234="Probabilidad"),(AQ232-(+AQ232*AK234)),IF(AH234="Impacto",AQ233,""))),""))," ")</f>
        <v/>
      </c>
      <c r="AP234" s="154" t="str">
        <f>IF(ISBLANK(AD232),(IFERROR(IF(AO234="","",IF(AO234&lt;=0.2,"Muy Baja",IF(AO234&lt;=0.4,"Baja",IF(AO234&lt;=0.6,"Media",IF(AO234&lt;=0.8,"Alta","Muy Alta"))))),""))," ")</f>
        <v/>
      </c>
      <c r="AQ234" s="210" t="str">
        <f t="shared" si="253"/>
        <v/>
      </c>
      <c r="AR234" s="211" t="str">
        <f t="shared" si="254"/>
        <v/>
      </c>
      <c r="AS234" s="210" t="str">
        <f>IFERROR(IF(AND(AH233="Impacto",AH234="Impacto"),(AS233-(+AS233*AK234)),IF(AND(AH233="Probabilidad",AH234="Impacto"),(AS232-(+AS232*AK234)),IF(AH234="Probabilidad",AS233,""))),"")</f>
        <v/>
      </c>
      <c r="AT234" s="212" t="str">
        <f t="shared" si="255"/>
        <v/>
      </c>
      <c r="AU234" s="528"/>
      <c r="AV234" s="531"/>
      <c r="AW234" s="534"/>
      <c r="AX234" s="537"/>
      <c r="AY234" s="302"/>
      <c r="AZ234" s="185"/>
      <c r="BA234" s="183"/>
      <c r="BB234" s="183"/>
      <c r="BC234" s="184"/>
      <c r="BD234" s="184"/>
      <c r="BE234" s="184"/>
      <c r="BF234" s="185"/>
      <c r="BG234" s="494"/>
      <c r="BH234" s="190"/>
      <c r="BI234" s="186"/>
      <c r="BJ234" s="186"/>
      <c r="BK234" s="352"/>
      <c r="BL234" s="183"/>
      <c r="BM234" s="183"/>
      <c r="BN234" s="183"/>
      <c r="BO234" s="187"/>
      <c r="BP234" s="187"/>
      <c r="BQ234" s="349"/>
      <c r="BR234" s="416"/>
      <c r="BS234" s="417" t="str">
        <f>IF(AND('MAPA DE RIESGOS'!$AP234="Muy Alta",'MAPA DE RIESGOS'!$AR234="Leve"),CONCATENATE("R",'MAPA DE RIESGOS'!$H234,"C",'MAPA DE RIESGOS'!$AF234),"")</f>
        <v/>
      </c>
      <c r="BT234" s="417"/>
      <c r="BU234" s="418"/>
      <c r="BV234" s="188"/>
      <c r="BW234" s="188"/>
      <c r="BX234" s="188"/>
      <c r="BY234" s="188"/>
      <c r="BZ234" s="188"/>
      <c r="CA234" s="188"/>
      <c r="CB234" s="188"/>
      <c r="CC234" s="188"/>
      <c r="CD234" s="188"/>
      <c r="CE234" s="188"/>
      <c r="CF234" s="188"/>
      <c r="CG234" s="188"/>
      <c r="CH234" s="188"/>
      <c r="CI234" s="188"/>
      <c r="CJ234" s="188"/>
      <c r="CK234" s="188"/>
    </row>
    <row r="235" spans="1:89" ht="28.5" hidden="1" customHeight="1">
      <c r="A235" s="706"/>
      <c r="B235" s="688"/>
      <c r="C235" s="588"/>
      <c r="D235" s="588"/>
      <c r="E235" s="494"/>
      <c r="F235" s="494"/>
      <c r="G235" s="577"/>
      <c r="H235" s="343">
        <v>37</v>
      </c>
      <c r="I235" s="569"/>
      <c r="J235" s="494"/>
      <c r="K235" s="494"/>
      <c r="L235" s="494"/>
      <c r="M235" s="494" t="str">
        <f t="shared" si="282"/>
        <v xml:space="preserve">Posibilidad de perdida de  debido a amenazas como y vulderabilidades, afectando a los activos de información de </v>
      </c>
      <c r="N235" s="494"/>
      <c r="O235" s="494"/>
      <c r="P235" s="562"/>
      <c r="Q235" s="553"/>
      <c r="R235" s="556"/>
      <c r="S235" s="556"/>
      <c r="T235" s="556"/>
      <c r="U235" s="556"/>
      <c r="V235" s="582"/>
      <c r="W235" s="566"/>
      <c r="X235" s="572"/>
      <c r="Y235" s="550"/>
      <c r="Z235" s="575"/>
      <c r="AA235" s="566"/>
      <c r="AB235" s="559"/>
      <c r="AC235" s="525"/>
      <c r="AD235" s="547"/>
      <c r="AE235" s="534"/>
      <c r="AF235" s="181">
        <v>4</v>
      </c>
      <c r="AG235" s="182"/>
      <c r="AH235" s="207" t="str">
        <f t="shared" si="251"/>
        <v/>
      </c>
      <c r="AI235" s="299"/>
      <c r="AJ235" s="299"/>
      <c r="AK235" s="208" t="str">
        <f t="shared" si="252"/>
        <v/>
      </c>
      <c r="AL235" s="300"/>
      <c r="AM235" s="300"/>
      <c r="AN235" s="301"/>
      <c r="AO235" s="209" t="str">
        <f>IF(ISBLANK(AD232),(IFERROR(IF(AND(AH234="Probabilidad",AH235="Probabilidad"),(AQ234-(+AQ234*AK235)),IF(AND(AH234="Impacto",AH235="Probabilidad"),(AQ233-(+AQ233*AK235)),IF(AH235="Impacto",AQ234,""))),""))," ")</f>
        <v/>
      </c>
      <c r="AP235" s="154" t="str">
        <f>IF(ISBLANK(AD232),(IFERROR(IF(AO235="","",IF(AO235&lt;=0.2,"Muy Baja",IF(AO235&lt;=0.4,"Baja",IF(AO235&lt;=0.6,"Media",IF(AO235&lt;=0.8,"Alta","Muy Alta"))))),""))," ")</f>
        <v/>
      </c>
      <c r="AQ235" s="210" t="str">
        <f t="shared" si="253"/>
        <v/>
      </c>
      <c r="AR235" s="211" t="str">
        <f t="shared" si="254"/>
        <v/>
      </c>
      <c r="AS235" s="210" t="str">
        <f>IFERROR(IF(AND(AH234="Impacto",AH235="Impacto"),(AS234-(+AS234*AK235)),IF(AND(AH234="Probabilidad",AH235="Impacto"),(AS233-(+AS233*AK235)),IF(AH235="Probabilidad",AS234,""))),"")</f>
        <v/>
      </c>
      <c r="AT235" s="212" t="str">
        <f t="shared" si="255"/>
        <v/>
      </c>
      <c r="AU235" s="528"/>
      <c r="AV235" s="531"/>
      <c r="AW235" s="534"/>
      <c r="AX235" s="537"/>
      <c r="AY235" s="302"/>
      <c r="AZ235" s="185"/>
      <c r="BA235" s="183"/>
      <c r="BB235" s="183"/>
      <c r="BC235" s="184"/>
      <c r="BD235" s="184"/>
      <c r="BE235" s="184"/>
      <c r="BF235" s="185"/>
      <c r="BG235" s="494"/>
      <c r="BH235" s="190"/>
      <c r="BI235" s="186"/>
      <c r="BJ235" s="186"/>
      <c r="BK235" s="352"/>
      <c r="BL235" s="183"/>
      <c r="BM235" s="183"/>
      <c r="BN235" s="183"/>
      <c r="BO235" s="187"/>
      <c r="BP235" s="187"/>
      <c r="BQ235" s="349"/>
      <c r="BR235" s="416"/>
      <c r="BS235" s="417" t="str">
        <f>IF(AND('MAPA DE RIESGOS'!$AP235="Muy Alta",'MAPA DE RIESGOS'!$AR235="Leve"),CONCATENATE("R",'MAPA DE RIESGOS'!$H235,"C",'MAPA DE RIESGOS'!$AF235),"")</f>
        <v/>
      </c>
      <c r="BT235" s="417"/>
      <c r="BU235" s="418"/>
      <c r="BV235" s="188"/>
      <c r="BW235" s="188"/>
      <c r="BX235" s="188"/>
      <c r="BY235" s="188"/>
      <c r="BZ235" s="188"/>
      <c r="CA235" s="188"/>
      <c r="CB235" s="188"/>
      <c r="CC235" s="188"/>
      <c r="CD235" s="188"/>
      <c r="CE235" s="188"/>
      <c r="CF235" s="188"/>
      <c r="CG235" s="188"/>
      <c r="CH235" s="188"/>
      <c r="CI235" s="188"/>
      <c r="CJ235" s="188"/>
      <c r="CK235" s="188"/>
    </row>
    <row r="236" spans="1:89" ht="28.5" hidden="1" customHeight="1">
      <c r="A236" s="706"/>
      <c r="B236" s="688"/>
      <c r="C236" s="588"/>
      <c r="D236" s="588"/>
      <c r="E236" s="494"/>
      <c r="F236" s="494"/>
      <c r="G236" s="577"/>
      <c r="H236" s="343">
        <v>37</v>
      </c>
      <c r="I236" s="569"/>
      <c r="J236" s="494"/>
      <c r="K236" s="494"/>
      <c r="L236" s="494"/>
      <c r="M236" s="494" t="str">
        <f t="shared" si="282"/>
        <v xml:space="preserve">Posibilidad de perdida de  debido a amenazas como y vulderabilidades, afectando a los activos de información de </v>
      </c>
      <c r="N236" s="494"/>
      <c r="O236" s="494"/>
      <c r="P236" s="562"/>
      <c r="Q236" s="553"/>
      <c r="R236" s="556"/>
      <c r="S236" s="556"/>
      <c r="T236" s="556"/>
      <c r="U236" s="556"/>
      <c r="V236" s="582"/>
      <c r="W236" s="566"/>
      <c r="X236" s="572"/>
      <c r="Y236" s="550"/>
      <c r="Z236" s="575"/>
      <c r="AA236" s="566"/>
      <c r="AB236" s="559"/>
      <c r="AC236" s="525"/>
      <c r="AD236" s="547"/>
      <c r="AE236" s="534"/>
      <c r="AF236" s="181">
        <v>5</v>
      </c>
      <c r="AG236" s="182"/>
      <c r="AH236" s="207" t="str">
        <f t="shared" si="251"/>
        <v/>
      </c>
      <c r="AI236" s="299"/>
      <c r="AJ236" s="299"/>
      <c r="AK236" s="208" t="str">
        <f t="shared" si="252"/>
        <v/>
      </c>
      <c r="AL236" s="300"/>
      <c r="AM236" s="300"/>
      <c r="AN236" s="301"/>
      <c r="AO236" s="209" t="str">
        <f>IF(ISBLANK(AD232),(IFERROR(IF(AND(AH235="Probabilidad",AH236="Probabilidad"),(AQ235-(+AQ235*AK236)),IF(AND(AH235="Impacto",AH236="Probabilidad"),(AQ234-(+AQ234*AK236)),IF(AH236="Impacto",AQ235,""))),""))," ")</f>
        <v/>
      </c>
      <c r="AP236" s="154" t="str">
        <f>IF(ISBLANK(AD232),(IFERROR(IF(AO236="","",IF(AO236&lt;=0.2,"Muy Baja",IF(AO236&lt;=0.4,"Baja",IF(AO236&lt;=0.6,"Media",IF(AO236&lt;=0.8,"Alta","Muy Alta"))))),""))," ")</f>
        <v/>
      </c>
      <c r="AQ236" s="210" t="str">
        <f t="shared" si="253"/>
        <v/>
      </c>
      <c r="AR236" s="211" t="str">
        <f t="shared" si="254"/>
        <v/>
      </c>
      <c r="AS236" s="210" t="str">
        <f>IFERROR(IF(AND(AH235="Impacto",AH236="Impacto"),(AS235-(+AS235*AK236)),IF(AND(AH235="Probabilidad",AH236="Impacto"),(AS234-(+AS234*AK236)),IF(AH236="Probabilidad",AS235,""))),"")</f>
        <v/>
      </c>
      <c r="AT236" s="212" t="str">
        <f t="shared" si="255"/>
        <v/>
      </c>
      <c r="AU236" s="528"/>
      <c r="AV236" s="531"/>
      <c r="AW236" s="534"/>
      <c r="AX236" s="537"/>
      <c r="AY236" s="302"/>
      <c r="AZ236" s="185"/>
      <c r="BA236" s="183"/>
      <c r="BB236" s="183"/>
      <c r="BC236" s="184"/>
      <c r="BD236" s="184"/>
      <c r="BE236" s="184"/>
      <c r="BF236" s="185"/>
      <c r="BG236" s="494"/>
      <c r="BH236" s="190"/>
      <c r="BI236" s="186"/>
      <c r="BJ236" s="186"/>
      <c r="BK236" s="352"/>
      <c r="BL236" s="183"/>
      <c r="BM236" s="183"/>
      <c r="BN236" s="183"/>
      <c r="BO236" s="187"/>
      <c r="BP236" s="187"/>
      <c r="BQ236" s="349"/>
      <c r="BR236" s="416"/>
      <c r="BS236" s="417" t="str">
        <f>IF(AND('MAPA DE RIESGOS'!$AP236="Muy Alta",'MAPA DE RIESGOS'!$AR236="Leve"),CONCATENATE("R",'MAPA DE RIESGOS'!$H236,"C",'MAPA DE RIESGOS'!$AF236),"")</f>
        <v/>
      </c>
      <c r="BT236" s="417"/>
      <c r="BU236" s="418"/>
      <c r="BV236" s="188"/>
      <c r="BW236" s="188"/>
      <c r="BX236" s="188"/>
      <c r="BY236" s="188"/>
      <c r="BZ236" s="188"/>
      <c r="CA236" s="188"/>
      <c r="CB236" s="188"/>
      <c r="CC236" s="188"/>
      <c r="CD236" s="188"/>
      <c r="CE236" s="188"/>
      <c r="CF236" s="188"/>
      <c r="CG236" s="188"/>
      <c r="CH236" s="188"/>
      <c r="CI236" s="188"/>
      <c r="CJ236" s="188"/>
      <c r="CK236" s="188"/>
    </row>
    <row r="237" spans="1:89" ht="28.5" hidden="1" customHeight="1">
      <c r="A237" s="706"/>
      <c r="B237" s="688"/>
      <c r="C237" s="588"/>
      <c r="D237" s="588"/>
      <c r="E237" s="494"/>
      <c r="F237" s="494"/>
      <c r="G237" s="577"/>
      <c r="H237" s="343">
        <v>37</v>
      </c>
      <c r="I237" s="570"/>
      <c r="J237" s="495"/>
      <c r="K237" s="495"/>
      <c r="L237" s="495"/>
      <c r="M237" s="495" t="str">
        <f t="shared" si="282"/>
        <v xml:space="preserve">Posibilidad de perdida de  debido a amenazas como y vulderabilidades, afectando a los activos de información de </v>
      </c>
      <c r="N237" s="495"/>
      <c r="O237" s="495"/>
      <c r="P237" s="563"/>
      <c r="Q237" s="554"/>
      <c r="R237" s="557"/>
      <c r="S237" s="557"/>
      <c r="T237" s="557"/>
      <c r="U237" s="557"/>
      <c r="V237" s="583"/>
      <c r="W237" s="567"/>
      <c r="X237" s="573"/>
      <c r="Y237" s="551"/>
      <c r="Z237" s="576"/>
      <c r="AA237" s="567"/>
      <c r="AB237" s="560"/>
      <c r="AC237" s="526"/>
      <c r="AD237" s="548"/>
      <c r="AE237" s="535"/>
      <c r="AF237" s="181">
        <v>6</v>
      </c>
      <c r="AG237" s="182"/>
      <c r="AH237" s="207" t="str">
        <f t="shared" si="251"/>
        <v/>
      </c>
      <c r="AI237" s="299"/>
      <c r="AJ237" s="299"/>
      <c r="AK237" s="208" t="str">
        <f t="shared" si="252"/>
        <v/>
      </c>
      <c r="AL237" s="300"/>
      <c r="AM237" s="300"/>
      <c r="AN237" s="301"/>
      <c r="AO237" s="209" t="str">
        <f>IF(ISBLANK(AD232),(IFERROR(IF(AND(AH235="Probabilidad",AH237="Probabilidad"),(AQ235-(+AQ235*AK237)),IF(AND(AH235="Impacto",AH237="Probabilidad"),(AQ234-(+AQ234*AK237)),IF(AH237="Impacto",AQ235,""))),""))," ")</f>
        <v/>
      </c>
      <c r="AP237" s="154" t="str">
        <f>IF(ISBLANK(AD232),(IFERROR(IF(AO237="","",IF(AO237&lt;=0.2,"Muy Baja",IF(AO237&lt;=0.4,"Baja",IF(AO237&lt;=0.6,"Media",IF(AO237&lt;=0.8,"Alta","Muy Alta"))))),"")), " ")</f>
        <v/>
      </c>
      <c r="AQ237" s="210" t="str">
        <f t="shared" si="253"/>
        <v/>
      </c>
      <c r="AR237" s="211" t="str">
        <f t="shared" si="254"/>
        <v/>
      </c>
      <c r="AS237" s="210" t="str">
        <f>IFERROR(IF(AND(AH236="Impacto",AH237="Impacto"),(AS235-(+AS236*AK237)),IF(AND(AH235="Probabilidad",AH237="Impacto"),(AS234-(+AS234*AK237)),IF(AH237="Probabilidad",AS235,""))),"")</f>
        <v/>
      </c>
      <c r="AT237" s="212" t="str">
        <f t="shared" si="255"/>
        <v/>
      </c>
      <c r="AU237" s="529"/>
      <c r="AV237" s="532"/>
      <c r="AW237" s="535"/>
      <c r="AX237" s="538"/>
      <c r="AY237" s="302"/>
      <c r="AZ237" s="185"/>
      <c r="BA237" s="183"/>
      <c r="BB237" s="183"/>
      <c r="BC237" s="184"/>
      <c r="BD237" s="184"/>
      <c r="BE237" s="184"/>
      <c r="BF237" s="185"/>
      <c r="BG237" s="495"/>
      <c r="BH237" s="190"/>
      <c r="BI237" s="372"/>
      <c r="BJ237" s="372"/>
      <c r="BK237" s="394"/>
      <c r="BL237" s="389"/>
      <c r="BM237" s="183"/>
      <c r="BN237" s="183"/>
      <c r="BO237" s="187"/>
      <c r="BP237" s="187"/>
      <c r="BQ237" s="349"/>
      <c r="BR237" s="416"/>
      <c r="BS237" s="417" t="str">
        <f>IF(AND('MAPA DE RIESGOS'!$AP237="Muy Alta",'MAPA DE RIESGOS'!$AR237="Leve"),CONCATENATE("R",'MAPA DE RIESGOS'!$H237,"C",'MAPA DE RIESGOS'!$AF237),"")</f>
        <v/>
      </c>
      <c r="BT237" s="417"/>
      <c r="BU237" s="418"/>
      <c r="BV237" s="188"/>
      <c r="BW237" s="188"/>
      <c r="BX237" s="188"/>
      <c r="BY237" s="188"/>
      <c r="BZ237" s="188"/>
      <c r="CA237" s="188"/>
      <c r="CB237" s="188"/>
      <c r="CC237" s="188"/>
      <c r="CD237" s="188"/>
      <c r="CE237" s="188"/>
      <c r="CF237" s="188"/>
      <c r="CG237" s="188"/>
      <c r="CH237" s="188"/>
      <c r="CI237" s="188"/>
      <c r="CJ237" s="188"/>
      <c r="CK237" s="188"/>
    </row>
    <row r="238" spans="1:89" ht="84" hidden="1" customHeight="1">
      <c r="A238" s="706"/>
      <c r="B238" s="688" t="s">
        <v>542</v>
      </c>
      <c r="C238" s="588"/>
      <c r="D238" s="588" t="str">
        <f>IFERROR((VLOOKUP($B238,'Listados Datos'!$D$3:$F$18,3,FALSE))," ")</f>
        <v xml:space="preserve">Disponer de herramientas tecnológicas que apoyen de manera eficiente y oportuna las labores misionales y estrategicas de la entidad. Según lo establecido en el Plan Operativo Anual de la entidad. </v>
      </c>
      <c r="E238" s="494"/>
      <c r="F238" s="494" t="s">
        <v>544</v>
      </c>
      <c r="G238" s="577">
        <v>38</v>
      </c>
      <c r="H238" s="343">
        <v>38</v>
      </c>
      <c r="I238" s="568" t="s">
        <v>571</v>
      </c>
      <c r="J238" s="513" t="s">
        <v>210</v>
      </c>
      <c r="K238" s="513" t="s">
        <v>571</v>
      </c>
      <c r="L238" s="513" t="s">
        <v>572</v>
      </c>
      <c r="M238" s="513" t="str">
        <f t="shared" si="282"/>
        <v>Posibilidad de perdida de Confidencialidad debido a amenazas como Hurto de la informacióny vulderabilidades, afectando a los activos de información de Información física o digital</v>
      </c>
      <c r="N238" s="513" t="s">
        <v>250</v>
      </c>
      <c r="O238" s="513" t="s">
        <v>251</v>
      </c>
      <c r="P238" s="561">
        <v>228</v>
      </c>
      <c r="Q238" s="552" t="s">
        <v>566</v>
      </c>
      <c r="R238" s="555" t="s">
        <v>549</v>
      </c>
      <c r="S238" s="555" t="s">
        <v>571</v>
      </c>
      <c r="T238" s="555"/>
      <c r="U238" s="555"/>
      <c r="V238" s="581" t="str">
        <f t="shared" ref="V238" si="291">IF(ISBLANK(AC238),(IF(P238&lt;=0,"",IF(P238&lt;=2,"Muy Baja",IF(P238&lt;=24,"Baja",IF(P238&lt;=500,"Media",IF(P238&lt;=5000,"Alta","Muy Alta"))))))," ")</f>
        <v>Media</v>
      </c>
      <c r="W238" s="565">
        <f t="shared" ref="W238" si="292">IF(ISBLANK(AC238),(IF(V238="","",IF(V238="Muy Baja",20%,IF(V238="Baja",40%,IF(V238="Media",60%,IF(V238="Alta",80%,IF(V238="Muy Alta",100%,0)))))))," ")</f>
        <v>0.6</v>
      </c>
      <c r="X238" s="571" t="s">
        <v>218</v>
      </c>
      <c r="Y238" s="549" t="str">
        <f>IF(X238&gt;0,IF(NOT(ISERROR(MATCH(X238,'Listados Datos'!$N$3:$N$4,0))),'Listados Datos'!$N$6&amp;"Por favor no seleccionar este criterios de impacto (Afectación Económica o presupuestal y/o Pérdida Reputacional)",'Listados Datos'!$N$7),"")</f>
        <v>✔</v>
      </c>
      <c r="Z238" s="574" t="str">
        <f>IF(OR(X238='Listados Datos'!$R$3,X238='Listados Datos'!$S$3),"Leve",IF(OR(X238='Listados Datos'!$R$4,X238='Listados Datos'!$S$4),"Menor",IF(OR(X238='Listados Datos'!$R$5,X238='Listados Datos'!$S$5),"Moderado",IF(OR(X238='Listados Datos'!$R$6,X238='Listados Datos'!$S$6),"Mayor",IF(OR(X238='Listados Datos'!$R$7,X238='Listados Datos'!$S$7),"Catastrófico","")))))</f>
        <v>Moderado</v>
      </c>
      <c r="AA238" s="565">
        <f>IF(Z238="","",IF(Z238="Leve",20%,IF(Z238="Menor",40%,IF(Z238="Moderado",60%,IF(Z238="Mayor",80%,IF(Z238="Catastrófico",100%,0))))))</f>
        <v>0.6</v>
      </c>
      <c r="AB238" s="558" t="str">
        <f>IF(OR(AND(V238="Muy Baja",Z238="Leve"),AND(V238="Muy Baja",Z238="Menor"),AND(V238="Baja",Z238="Leve")),"Bajo",IF(OR(AND(V238="Muy baja",Z238="Moderado"),AND(V238="Baja",Z238="Menor"),AND(V238="Baja",Z238="Moderado"),AND(V238="Media",Z238="Leve"),AND(V238="Media",Z238="Menor"),AND(V238="Media",Z238="Moderado"),AND(V238="Alta",Z238="Leve"),AND(V238="Alta",Z238="Menor")),"Moderado",IF(OR(AND(V238="Muy Baja",Z238="Mayor"),AND(V238="Baja",Z238="Mayor"),AND(V238="Media",Z238="Mayor"),AND(V238="Alta",Z238="Moderado"),AND(V238="Alta",Z238="Mayor"),AND(V238="Muy Alta",Z238="Leve"),AND(V238="Muy Alta",Z238="Menor"),AND(V238="Muy Alta",Z238="Moderado"),AND(V238="Muy Alta",Z238="Mayor")),"Alto",IF(OR(AND(V238="Muy Baja",Z238="Catastrófico"),AND(V238="Baja",Z238="Catastrófico"),AND(V238="Media",Z238="Catastrófico"),AND(V238="Alta",Z238="Catastrófico"),AND(V238="Muy Alta",Z238="Catastrófico")),"Extremo",""))))</f>
        <v>Moderado</v>
      </c>
      <c r="AC238" s="524"/>
      <c r="AD238" s="546"/>
      <c r="AE238" s="533" t="str">
        <f t="shared" ref="AE238" si="293">IF(AND(AC238="Rara Vez",AD238="Insignificante"),("BAJA"),IF(AND(AC238="Rara Vez",AD238="Menor"),("BAJA"),IF(AND(AC238="Rara Vez",AD238="Moderado"),("MODERADA"),IF(AND(AC238="Rara Vez",AD238="Mayor"),("ALTA"),IF(AND(AC238="Improbable",AD238="Insignificante"),("BAJA"),IF(AND(AC238="Improbable",AD238="Menor"),("BAJA"),IF(AND(AC238="Improbable",AD238="Moderado"),("MODERADA"),IF(AND(AC238="Improbable",AD238="Mayor"),("ALTA"),IF(AND(AC238="Posible",AD238="Insignificante"),("BAJA"),IF(AND(AC238="Posible",AD238="Menor"),("MODERADA"),IF(AND(AC238="Posible",AD238="Moderado"),("ALTA"),IF(AND(AC238="Posible",AD238="Mayor"),("EXTREMA"),IF(AND(AC238="Probable",AD238="Insignificante"),("MODERADA"),IF(AND(AC238="Probable",AD238="Menor"),("ALTA"),IF(AND(AC238="Probable",AD238="Moderado"),("ALTA"),IF(AND(AC238="Probable",AD238="Mayor"),("EXTREMA"),IF(AND(AC238="Casi Seguro",AD238="Insignificante"),("ALTA"),IF(AND(AC238="Casi Seguro",AD238="Menor"),("ALTA"),IF(AND(AC238="Casi Seguro",AD238="Moderado"),("EXTREMA"),IF(AND(AC238="Casi Seguro",AD238="Mayor"),("EXTREMA"),IF(AD238="Catastrófico","EXTREMA","VALORAR")))))))))))))))))))))</f>
        <v>VALORAR</v>
      </c>
      <c r="AF238" s="181">
        <v>1</v>
      </c>
      <c r="AG238" s="182" t="s">
        <v>573</v>
      </c>
      <c r="AH238" s="207" t="str">
        <f t="shared" si="251"/>
        <v>Probabilidad</v>
      </c>
      <c r="AI238" s="299" t="s">
        <v>193</v>
      </c>
      <c r="AJ238" s="299" t="s">
        <v>194</v>
      </c>
      <c r="AK238" s="208" t="str">
        <f t="shared" si="252"/>
        <v>40%</v>
      </c>
      <c r="AL238" s="300" t="s">
        <v>195</v>
      </c>
      <c r="AM238" s="300" t="s">
        <v>196</v>
      </c>
      <c r="AN238" s="301" t="s">
        <v>197</v>
      </c>
      <c r="AO238" s="209">
        <f>IF(ISBLANK(AD238),(IFERROR(IF(AH238="Probabilidad",(W238-(+W238*AK238)),IF(AH238="Impacto",W238,"")),""))," ")</f>
        <v>0.36</v>
      </c>
      <c r="AP238" s="154" t="str">
        <f>IF(ISBLANK(AD238), (IFERROR(IF(AO238="","",IF(AO238&lt;=0.2,"Muy Baja",IF(AO238&lt;=0.4,"Baja",IF(AO238&lt;=0.6,"Media",IF(AO238&lt;=0.8,"Alta","Muy Alta"))))),""))," ")</f>
        <v>Baja</v>
      </c>
      <c r="AQ238" s="210">
        <f t="shared" si="253"/>
        <v>0.36</v>
      </c>
      <c r="AR238" s="211" t="str">
        <f t="shared" si="254"/>
        <v>Moderado</v>
      </c>
      <c r="AS238" s="210">
        <f>IFERROR(IF(AH238="Impacto",(AA238-(+AA238*AK238)),IF(AH238="Probabilidad",AA238,"")),"")</f>
        <v>0.6</v>
      </c>
      <c r="AT238" s="212" t="str">
        <f t="shared" si="255"/>
        <v>Moderado</v>
      </c>
      <c r="AU238" s="527"/>
      <c r="AV238" s="530" t="str">
        <f>IF(ISBLANK(AD238), " ", AD238)</f>
        <v xml:space="preserve"> </v>
      </c>
      <c r="AW238" s="533" t="str">
        <f t="shared" ref="AW238" si="294">IF(AND(AU238="Rara Vez",AV238="Insignificante"),("BAJA"),IF(AND(AU238="Rara Vez",AV238="Menor"),("BAJA"),IF(AND(AU238="Rara Vez",AV238="Moderado"),("MODERADA"),IF(AND(AU238="Rara Vez",AV238="Mayor"),("ALTA"),IF(AND(AU238="Improbable",AV238="Insignificante"),("BAJA"),IF(AND(AU238="Improbable",AV238="Menor"),("BAJA"),IF(AND(AU238="Improbable",AV238="Moderado"),("MODERADA"),IF(AND(AU238="Improbable",AV238="Mayor"),("ALTA"),IF(AND(AU238="Posible",AV238="Insignificante"),("BAJA"),IF(AND(AU238="Posible",AV238="Menor"),("MODERADA"),IF(AND(AU238="Posible",AV238="Moderado"),("ALTA"),IF(AND(AU238="Posible",AV238="Mayor"),("EXTREMA"),IF(AND(AU238="Probable",AV238="Insignificante"),("MODERADA"),IF(AND(AU238="Probable",AV238="Menor"),("ALTA"),IF(AND(AU238="Probable",AV238="Moderado"),("ALTA"),IF(AND(AU238="Probable",AV238="Mayor"),("EXTREMA"),IF(AND(AU238="Casi Seguro",AV238="Insignificante"),("ALTA"),IF(AND(AU238="Casi Seguro",AV238="Menor"),("ALTA"),IF(AND(AU238="Casi Seguro",AV238="Moderado"),("EXTREMA"),IF(AND(AU238="Casi Seguro",AV238="Mayor"),("EXTREMA"),IF(AV238="Catastrófico","EXTREMA","VALORAR")))))))))))))))))))))</f>
        <v>VALORAR</v>
      </c>
      <c r="AX238" s="536" t="s">
        <v>198</v>
      </c>
      <c r="AY238" s="302" t="s">
        <v>574</v>
      </c>
      <c r="AZ238" s="185" t="s">
        <v>575</v>
      </c>
      <c r="BA238" s="183" t="s">
        <v>544</v>
      </c>
      <c r="BB238" s="183" t="s">
        <v>202</v>
      </c>
      <c r="BC238" s="184">
        <v>44562</v>
      </c>
      <c r="BD238" s="184">
        <v>44926</v>
      </c>
      <c r="BE238" s="184" t="s">
        <v>576</v>
      </c>
      <c r="BF238" s="184" t="s">
        <v>577</v>
      </c>
      <c r="BG238" s="513" t="s">
        <v>578</v>
      </c>
      <c r="BH238" s="362" t="s">
        <v>205</v>
      </c>
      <c r="BI238" s="361" t="s">
        <v>579</v>
      </c>
      <c r="BJ238" s="361">
        <f>(130/130)*100</f>
        <v>100</v>
      </c>
      <c r="BK238" s="400">
        <v>44680</v>
      </c>
      <c r="BL238" s="361" t="s">
        <v>580</v>
      </c>
      <c r="BM238" s="361" t="s">
        <v>1850</v>
      </c>
      <c r="BN238" s="361" t="s">
        <v>207</v>
      </c>
      <c r="BO238" s="358" t="s">
        <v>208</v>
      </c>
      <c r="BP238" s="187" t="s">
        <v>207</v>
      </c>
      <c r="BQ238" s="349" t="s">
        <v>207</v>
      </c>
      <c r="BR238" s="416"/>
      <c r="BS238" s="417" t="str">
        <f>IF(AND('MAPA DE RIESGOS'!$AP238="Muy Alta",'MAPA DE RIESGOS'!$AR238="Leve"),CONCATENATE("R",'MAPA DE RIESGOS'!$H238,"C",'MAPA DE RIESGOS'!$AF238),"")</f>
        <v/>
      </c>
      <c r="BT238" s="417"/>
      <c r="BU238" s="418"/>
      <c r="BV238" s="188"/>
      <c r="BW238" s="188"/>
      <c r="BX238" s="188"/>
      <c r="BY238" s="188"/>
      <c r="BZ238" s="188"/>
      <c r="CA238" s="188"/>
      <c r="CB238" s="188"/>
      <c r="CC238" s="188"/>
      <c r="CD238" s="188"/>
      <c r="CE238" s="188"/>
      <c r="CF238" s="188"/>
      <c r="CG238" s="188"/>
      <c r="CH238" s="188"/>
      <c r="CI238" s="188"/>
      <c r="CJ238" s="188"/>
      <c r="CK238" s="188"/>
    </row>
    <row r="239" spans="1:89" ht="84" hidden="1" customHeight="1">
      <c r="A239" s="706"/>
      <c r="B239" s="688"/>
      <c r="C239" s="588"/>
      <c r="D239" s="588"/>
      <c r="E239" s="494"/>
      <c r="F239" s="494"/>
      <c r="G239" s="577"/>
      <c r="H239" s="343">
        <v>38</v>
      </c>
      <c r="I239" s="569"/>
      <c r="J239" s="494"/>
      <c r="K239" s="494"/>
      <c r="L239" s="494"/>
      <c r="M239" s="494" t="str">
        <f t="shared" si="282"/>
        <v xml:space="preserve">Posibilidad de perdida de  debido a amenazas como y vulderabilidades, afectando a los activos de información de </v>
      </c>
      <c r="N239" s="494"/>
      <c r="O239" s="494"/>
      <c r="P239" s="562"/>
      <c r="Q239" s="553"/>
      <c r="R239" s="556"/>
      <c r="S239" s="556"/>
      <c r="T239" s="556"/>
      <c r="U239" s="556"/>
      <c r="V239" s="582"/>
      <c r="W239" s="566"/>
      <c r="X239" s="572"/>
      <c r="Y239" s="550"/>
      <c r="Z239" s="575"/>
      <c r="AA239" s="566"/>
      <c r="AB239" s="559"/>
      <c r="AC239" s="525"/>
      <c r="AD239" s="547"/>
      <c r="AE239" s="534"/>
      <c r="AF239" s="181">
        <v>2</v>
      </c>
      <c r="AG239" s="182" t="s">
        <v>581</v>
      </c>
      <c r="AH239" s="207" t="str">
        <f t="shared" si="251"/>
        <v>Probabilidad</v>
      </c>
      <c r="AI239" s="299" t="s">
        <v>193</v>
      </c>
      <c r="AJ239" s="299" t="s">
        <v>194</v>
      </c>
      <c r="AK239" s="208" t="str">
        <f t="shared" si="252"/>
        <v>40%</v>
      </c>
      <c r="AL239" s="300" t="s">
        <v>195</v>
      </c>
      <c r="AM239" s="300" t="s">
        <v>196</v>
      </c>
      <c r="AN239" s="301" t="s">
        <v>197</v>
      </c>
      <c r="AO239" s="209">
        <f>IF(ISBLANK(AD238),(IFERROR(IF(AND(AH238="Probabilidad",AH239="Probabilidad"),(AQ238-(+AQ238*AK239)),IF(AH239="Probabilidad",(W238-(+W238*AK239)),IF(AH239="Impacto",AQ238,""))),""))," ")</f>
        <v>0.216</v>
      </c>
      <c r="AP239" s="154" t="str">
        <f>IF(ISBLANK(AD238),(IFERROR(IF(AO239="","",IF(AO239&lt;=0.2,"Muy Baja",IF(AO239&lt;=0.4,"Baja",IF(AO239&lt;=0.6,"Media",IF(AO239&lt;=0.8,"Alta","Muy Alta"))))),""))," ")</f>
        <v>Baja</v>
      </c>
      <c r="AQ239" s="210">
        <f t="shared" si="253"/>
        <v>0.216</v>
      </c>
      <c r="AR239" s="211" t="str">
        <f t="shared" si="254"/>
        <v>Moderado</v>
      </c>
      <c r="AS239" s="210">
        <f>IFERROR(IF(AND(AH238="Impacto",AH239="Impacto"),(AS238-(+AS238*AK239)),IF(AH239="Impacto",(AA238-(+AA238*AK239)),IF(AH239="Probabilidad",AS238,""))),"")</f>
        <v>0.6</v>
      </c>
      <c r="AT239" s="212" t="str">
        <f t="shared" si="255"/>
        <v>Moderado</v>
      </c>
      <c r="AU239" s="528"/>
      <c r="AV239" s="531"/>
      <c r="AW239" s="534"/>
      <c r="AX239" s="537"/>
      <c r="AY239" s="539" t="s">
        <v>582</v>
      </c>
      <c r="AZ239" s="542" t="s">
        <v>583</v>
      </c>
      <c r="BA239" s="542" t="s">
        <v>544</v>
      </c>
      <c r="BB239" s="542" t="s">
        <v>202</v>
      </c>
      <c r="BC239" s="517" t="s">
        <v>465</v>
      </c>
      <c r="BD239" s="517" t="s">
        <v>466</v>
      </c>
      <c r="BE239" s="542" t="s">
        <v>584</v>
      </c>
      <c r="BF239" s="542" t="s">
        <v>585</v>
      </c>
      <c r="BG239" s="494"/>
      <c r="BH239" s="733" t="s">
        <v>205</v>
      </c>
      <c r="BI239" s="734" t="s">
        <v>582</v>
      </c>
      <c r="BJ239" s="734">
        <v>4</v>
      </c>
      <c r="BK239" s="735">
        <v>44680</v>
      </c>
      <c r="BL239" s="734" t="s">
        <v>586</v>
      </c>
      <c r="BM239" s="734" t="s">
        <v>1840</v>
      </c>
      <c r="BN239" s="734" t="s">
        <v>207</v>
      </c>
      <c r="BO239" s="734" t="s">
        <v>208</v>
      </c>
      <c r="BP239" s="734" t="s">
        <v>207</v>
      </c>
      <c r="BQ239" s="736" t="s">
        <v>207</v>
      </c>
      <c r="BR239" s="416"/>
      <c r="BS239" s="417" t="str">
        <f>IF(AND('MAPA DE RIESGOS'!$AP239="Muy Alta",'MAPA DE RIESGOS'!$AR239="Leve"),CONCATENATE("R",'MAPA DE RIESGOS'!$H239,"C",'MAPA DE RIESGOS'!$AF239),"")</f>
        <v/>
      </c>
      <c r="BT239" s="417"/>
      <c r="BU239" s="418"/>
      <c r="BV239" s="188"/>
      <c r="BW239" s="188"/>
      <c r="BX239" s="188"/>
      <c r="BY239" s="188"/>
      <c r="BZ239" s="188"/>
      <c r="CA239" s="188"/>
      <c r="CB239" s="188"/>
      <c r="CC239" s="188"/>
      <c r="CD239" s="188"/>
      <c r="CE239" s="188"/>
      <c r="CF239" s="188"/>
      <c r="CG239" s="188"/>
      <c r="CH239" s="188"/>
      <c r="CI239" s="188"/>
      <c r="CJ239" s="188"/>
      <c r="CK239" s="188"/>
    </row>
    <row r="240" spans="1:89" ht="84" hidden="1" customHeight="1">
      <c r="A240" s="706"/>
      <c r="B240" s="688"/>
      <c r="C240" s="588"/>
      <c r="D240" s="588"/>
      <c r="E240" s="494"/>
      <c r="F240" s="494"/>
      <c r="G240" s="577"/>
      <c r="H240" s="343">
        <v>38</v>
      </c>
      <c r="I240" s="569"/>
      <c r="J240" s="494"/>
      <c r="K240" s="494"/>
      <c r="L240" s="494"/>
      <c r="M240" s="494" t="str">
        <f t="shared" si="282"/>
        <v xml:space="preserve">Posibilidad de perdida de  debido a amenazas como y vulderabilidades, afectando a los activos de información de </v>
      </c>
      <c r="N240" s="494"/>
      <c r="O240" s="494"/>
      <c r="P240" s="562"/>
      <c r="Q240" s="553"/>
      <c r="R240" s="556"/>
      <c r="S240" s="556"/>
      <c r="T240" s="556"/>
      <c r="U240" s="556"/>
      <c r="V240" s="582"/>
      <c r="W240" s="566"/>
      <c r="X240" s="572"/>
      <c r="Y240" s="550"/>
      <c r="Z240" s="575"/>
      <c r="AA240" s="566"/>
      <c r="AB240" s="559"/>
      <c r="AC240" s="525"/>
      <c r="AD240" s="547"/>
      <c r="AE240" s="534"/>
      <c r="AF240" s="181">
        <v>3</v>
      </c>
      <c r="AG240" s="182" t="s">
        <v>587</v>
      </c>
      <c r="AH240" s="207" t="str">
        <f t="shared" si="251"/>
        <v>Probabilidad</v>
      </c>
      <c r="AI240" s="299" t="s">
        <v>193</v>
      </c>
      <c r="AJ240" s="299" t="s">
        <v>194</v>
      </c>
      <c r="AK240" s="208" t="str">
        <f t="shared" si="252"/>
        <v>40%</v>
      </c>
      <c r="AL240" s="300" t="s">
        <v>195</v>
      </c>
      <c r="AM240" s="300" t="s">
        <v>196</v>
      </c>
      <c r="AN240" s="301" t="s">
        <v>197</v>
      </c>
      <c r="AO240" s="209">
        <f>IF(ISBLANK(AD238),(IFERROR(IF(AND(AH239="Probabilidad",AH240="Probabilidad"),(AQ239-(+AQ239*AK240)),IF(AND(AH239="Impacto",AH240="Probabilidad"),(AQ238-(+AQ238*AK240)),IF(AH240="Impacto",AQ239,""))),""))," ")</f>
        <v>0.12959999999999999</v>
      </c>
      <c r="AP240" s="154" t="str">
        <f>IF(ISBLANK(AD238),(IFERROR(IF(AO240="","",IF(AO240&lt;=0.2,"Muy Baja",IF(AO240&lt;=0.4,"Baja",IF(AO240&lt;=0.6,"Media",IF(AO240&lt;=0.8,"Alta","Muy Alta"))))),""))," ")</f>
        <v>Muy Baja</v>
      </c>
      <c r="AQ240" s="210">
        <f t="shared" si="253"/>
        <v>0.12959999999999999</v>
      </c>
      <c r="AR240" s="211" t="str">
        <f t="shared" si="254"/>
        <v>Moderado</v>
      </c>
      <c r="AS240" s="210">
        <f>IFERROR(IF(AND(AH239="Impacto",AH240="Impacto"),(AS239-(+AS239*AK240)),IF(AND(AH239="Probabilidad",AH240="Impacto"),(AS238-(+AS238*AK240)),IF(AH240="Probabilidad",AS239,""))),"")</f>
        <v>0.6</v>
      </c>
      <c r="AT240" s="212" t="str">
        <f t="shared" si="255"/>
        <v>Moderado</v>
      </c>
      <c r="AU240" s="528"/>
      <c r="AV240" s="531"/>
      <c r="AW240" s="534"/>
      <c r="AX240" s="537"/>
      <c r="AY240" s="541"/>
      <c r="AZ240" s="544"/>
      <c r="BA240" s="544"/>
      <c r="BB240" s="544"/>
      <c r="BC240" s="518"/>
      <c r="BD240" s="518"/>
      <c r="BE240" s="544"/>
      <c r="BF240" s="544"/>
      <c r="BG240" s="494"/>
      <c r="BH240" s="733"/>
      <c r="BI240" s="734"/>
      <c r="BJ240" s="734"/>
      <c r="BK240" s="734"/>
      <c r="BL240" s="734"/>
      <c r="BM240" s="734"/>
      <c r="BN240" s="734"/>
      <c r="BO240" s="734"/>
      <c r="BP240" s="734"/>
      <c r="BQ240" s="736"/>
      <c r="BR240" s="416"/>
      <c r="BS240" s="417" t="str">
        <f>IF(AND('MAPA DE RIESGOS'!$AP240="Muy Alta",'MAPA DE RIESGOS'!$AR240="Leve"),CONCATENATE("R",'MAPA DE RIESGOS'!$H240,"C",'MAPA DE RIESGOS'!$AF240),"")</f>
        <v/>
      </c>
      <c r="BT240" s="417"/>
      <c r="BU240" s="418"/>
      <c r="BV240" s="188"/>
      <c r="BW240" s="188"/>
      <c r="BX240" s="188"/>
      <c r="BY240" s="188"/>
      <c r="BZ240" s="188"/>
      <c r="CA240" s="188"/>
      <c r="CB240" s="188"/>
      <c r="CC240" s="188"/>
      <c r="CD240" s="188"/>
      <c r="CE240" s="188"/>
      <c r="CF240" s="188"/>
      <c r="CG240" s="188"/>
      <c r="CH240" s="188"/>
      <c r="CI240" s="188"/>
      <c r="CJ240" s="188"/>
      <c r="CK240" s="188"/>
    </row>
    <row r="241" spans="1:89" ht="28.5" hidden="1" customHeight="1">
      <c r="A241" s="706"/>
      <c r="B241" s="688"/>
      <c r="C241" s="588"/>
      <c r="D241" s="588"/>
      <c r="E241" s="494"/>
      <c r="F241" s="494"/>
      <c r="G241" s="577"/>
      <c r="H241" s="343">
        <v>38</v>
      </c>
      <c r="I241" s="569"/>
      <c r="J241" s="494"/>
      <c r="K241" s="494"/>
      <c r="L241" s="494"/>
      <c r="M241" s="494" t="str">
        <f t="shared" si="282"/>
        <v xml:space="preserve">Posibilidad de perdida de  debido a amenazas como y vulderabilidades, afectando a los activos de información de </v>
      </c>
      <c r="N241" s="494"/>
      <c r="O241" s="494"/>
      <c r="P241" s="562"/>
      <c r="Q241" s="553"/>
      <c r="R241" s="556"/>
      <c r="S241" s="556"/>
      <c r="T241" s="556"/>
      <c r="U241" s="556"/>
      <c r="V241" s="582"/>
      <c r="W241" s="566"/>
      <c r="X241" s="572"/>
      <c r="Y241" s="550"/>
      <c r="Z241" s="575"/>
      <c r="AA241" s="566"/>
      <c r="AB241" s="559"/>
      <c r="AC241" s="525"/>
      <c r="AD241" s="547"/>
      <c r="AE241" s="534"/>
      <c r="AF241" s="181">
        <v>4</v>
      </c>
      <c r="AG241" s="182"/>
      <c r="AH241" s="207" t="str">
        <f t="shared" si="251"/>
        <v/>
      </c>
      <c r="AI241" s="299"/>
      <c r="AJ241" s="299"/>
      <c r="AK241" s="208" t="str">
        <f t="shared" si="252"/>
        <v/>
      </c>
      <c r="AL241" s="300"/>
      <c r="AM241" s="300"/>
      <c r="AN241" s="301"/>
      <c r="AO241" s="209" t="str">
        <f>IF(ISBLANK(AD238),(IFERROR(IF(AND(AH240="Probabilidad",AH241="Probabilidad"),(AQ240-(+AQ240*AK241)),IF(AND(AH240="Impacto",AH241="Probabilidad"),(AQ239-(+AQ239*AK241)),IF(AH241="Impacto",AQ240,""))),""))," ")</f>
        <v/>
      </c>
      <c r="AP241" s="154" t="str">
        <f>IF(ISBLANK(AD238),(IFERROR(IF(AO241="","",IF(AO241&lt;=0.2,"Muy Baja",IF(AO241&lt;=0.4,"Baja",IF(AO241&lt;=0.6,"Media",IF(AO241&lt;=0.8,"Alta","Muy Alta"))))),""))," ")</f>
        <v/>
      </c>
      <c r="AQ241" s="210" t="str">
        <f t="shared" si="253"/>
        <v/>
      </c>
      <c r="AR241" s="211" t="str">
        <f t="shared" si="254"/>
        <v/>
      </c>
      <c r="AS241" s="210" t="str">
        <f>IFERROR(IF(AND(AH240="Impacto",AH241="Impacto"),(AS240-(+AS240*AK241)),IF(AND(AH240="Probabilidad",AH241="Impacto"),(AS239-(+AS239*AK241)),IF(AH241="Probabilidad",AS240,""))),"")</f>
        <v/>
      </c>
      <c r="AT241" s="212" t="str">
        <f t="shared" si="255"/>
        <v/>
      </c>
      <c r="AU241" s="528"/>
      <c r="AV241" s="531"/>
      <c r="AW241" s="534"/>
      <c r="AX241" s="537"/>
      <c r="AY241" s="302"/>
      <c r="AZ241" s="185"/>
      <c r="BA241" s="183"/>
      <c r="BB241" s="183"/>
      <c r="BC241" s="184"/>
      <c r="BD241" s="184"/>
      <c r="BE241" s="184"/>
      <c r="BF241" s="185"/>
      <c r="BG241" s="494"/>
      <c r="BH241" s="190"/>
      <c r="BI241" s="186"/>
      <c r="BJ241" s="186"/>
      <c r="BK241" s="352"/>
      <c r="BL241" s="183"/>
      <c r="BM241" s="183"/>
      <c r="BN241" s="183"/>
      <c r="BO241" s="187"/>
      <c r="BP241" s="187"/>
      <c r="BQ241" s="349"/>
      <c r="BR241" s="416"/>
      <c r="BS241" s="417" t="str">
        <f>IF(AND('MAPA DE RIESGOS'!$AP241="Muy Alta",'MAPA DE RIESGOS'!$AR241="Leve"),CONCATENATE("R",'MAPA DE RIESGOS'!$H241,"C",'MAPA DE RIESGOS'!$AF241),"")</f>
        <v/>
      </c>
      <c r="BT241" s="417"/>
      <c r="BU241" s="418"/>
      <c r="BV241" s="188"/>
      <c r="BW241" s="188"/>
      <c r="BX241" s="188"/>
      <c r="BY241" s="188"/>
      <c r="BZ241" s="188"/>
      <c r="CA241" s="188"/>
      <c r="CB241" s="188"/>
      <c r="CC241" s="188"/>
      <c r="CD241" s="188"/>
      <c r="CE241" s="188"/>
      <c r="CF241" s="188"/>
      <c r="CG241" s="188"/>
      <c r="CH241" s="188"/>
      <c r="CI241" s="188"/>
      <c r="CJ241" s="188"/>
      <c r="CK241" s="188"/>
    </row>
    <row r="242" spans="1:89" ht="28.5" hidden="1" customHeight="1">
      <c r="A242" s="706"/>
      <c r="B242" s="688"/>
      <c r="C242" s="588"/>
      <c r="D242" s="588"/>
      <c r="E242" s="494"/>
      <c r="F242" s="494"/>
      <c r="G242" s="577"/>
      <c r="H242" s="343">
        <v>38</v>
      </c>
      <c r="I242" s="569"/>
      <c r="J242" s="494"/>
      <c r="K242" s="494"/>
      <c r="L242" s="494"/>
      <c r="M242" s="494" t="str">
        <f t="shared" si="282"/>
        <v xml:space="preserve">Posibilidad de perdida de  debido a amenazas como y vulderabilidades, afectando a los activos de información de </v>
      </c>
      <c r="N242" s="494"/>
      <c r="O242" s="494"/>
      <c r="P242" s="562"/>
      <c r="Q242" s="553"/>
      <c r="R242" s="556"/>
      <c r="S242" s="556"/>
      <c r="T242" s="556"/>
      <c r="U242" s="556"/>
      <c r="V242" s="582"/>
      <c r="W242" s="566"/>
      <c r="X242" s="572"/>
      <c r="Y242" s="550"/>
      <c r="Z242" s="575"/>
      <c r="AA242" s="566"/>
      <c r="AB242" s="559"/>
      <c r="AC242" s="525"/>
      <c r="AD242" s="547"/>
      <c r="AE242" s="534"/>
      <c r="AF242" s="181">
        <v>5</v>
      </c>
      <c r="AG242" s="182"/>
      <c r="AH242" s="207" t="str">
        <f t="shared" si="251"/>
        <v/>
      </c>
      <c r="AI242" s="299"/>
      <c r="AJ242" s="299"/>
      <c r="AK242" s="208" t="str">
        <f t="shared" si="252"/>
        <v/>
      </c>
      <c r="AL242" s="300"/>
      <c r="AM242" s="300"/>
      <c r="AN242" s="301"/>
      <c r="AO242" s="209" t="str">
        <f>IF(ISBLANK(AD238),(IFERROR(IF(AND(AH241="Probabilidad",AH242="Probabilidad"),(AQ241-(+AQ241*AK242)),IF(AND(AH241="Impacto",AH242="Probabilidad"),(AQ240-(+AQ240*AK242)),IF(AH242="Impacto",AQ241,""))),""))," ")</f>
        <v/>
      </c>
      <c r="AP242" s="154" t="str">
        <f>IF(ISBLANK(AD238),(IFERROR(IF(AO242="","",IF(AO242&lt;=0.2,"Muy Baja",IF(AO242&lt;=0.4,"Baja",IF(AO242&lt;=0.6,"Media",IF(AO242&lt;=0.8,"Alta","Muy Alta"))))),""))," ")</f>
        <v/>
      </c>
      <c r="AQ242" s="210" t="str">
        <f t="shared" si="253"/>
        <v/>
      </c>
      <c r="AR242" s="211" t="str">
        <f t="shared" si="254"/>
        <v/>
      </c>
      <c r="AS242" s="210" t="str">
        <f>IFERROR(IF(AND(AH241="Impacto",AH242="Impacto"),(AS241-(+AS241*AK242)),IF(AND(AH241="Probabilidad",AH242="Impacto"),(AS240-(+AS240*AK242)),IF(AH242="Probabilidad",AS241,""))),"")</f>
        <v/>
      </c>
      <c r="AT242" s="212" t="str">
        <f t="shared" si="255"/>
        <v/>
      </c>
      <c r="AU242" s="528"/>
      <c r="AV242" s="531"/>
      <c r="AW242" s="534"/>
      <c r="AX242" s="537"/>
      <c r="AY242" s="302"/>
      <c r="AZ242" s="185"/>
      <c r="BA242" s="183"/>
      <c r="BB242" s="183"/>
      <c r="BC242" s="184"/>
      <c r="BD242" s="184"/>
      <c r="BE242" s="184"/>
      <c r="BF242" s="185"/>
      <c r="BG242" s="494"/>
      <c r="BH242" s="190"/>
      <c r="BI242" s="186"/>
      <c r="BJ242" s="186"/>
      <c r="BK242" s="352"/>
      <c r="BL242" s="183"/>
      <c r="BM242" s="183"/>
      <c r="BN242" s="183"/>
      <c r="BO242" s="187"/>
      <c r="BP242" s="187"/>
      <c r="BQ242" s="349"/>
      <c r="BR242" s="416"/>
      <c r="BS242" s="417" t="str">
        <f>IF(AND('MAPA DE RIESGOS'!$AP242="Muy Alta",'MAPA DE RIESGOS'!$AR242="Leve"),CONCATENATE("R",'MAPA DE RIESGOS'!$H242,"C",'MAPA DE RIESGOS'!$AF242),"")</f>
        <v/>
      </c>
      <c r="BT242" s="417"/>
      <c r="BU242" s="418"/>
      <c r="BV242" s="188"/>
      <c r="BW242" s="188"/>
      <c r="BX242" s="188"/>
      <c r="BY242" s="188"/>
      <c r="BZ242" s="188"/>
      <c r="CA242" s="188"/>
      <c r="CB242" s="188"/>
      <c r="CC242" s="188"/>
      <c r="CD242" s="188"/>
      <c r="CE242" s="188"/>
      <c r="CF242" s="188"/>
      <c r="CG242" s="188"/>
      <c r="CH242" s="188"/>
      <c r="CI242" s="188"/>
      <c r="CJ242" s="188"/>
      <c r="CK242" s="188"/>
    </row>
    <row r="243" spans="1:89" ht="28.5" hidden="1" customHeight="1">
      <c r="A243" s="706"/>
      <c r="B243" s="688"/>
      <c r="C243" s="588"/>
      <c r="D243" s="588"/>
      <c r="E243" s="494"/>
      <c r="F243" s="494"/>
      <c r="G243" s="577"/>
      <c r="H243" s="343">
        <v>38</v>
      </c>
      <c r="I243" s="570"/>
      <c r="J243" s="495"/>
      <c r="K243" s="495"/>
      <c r="L243" s="495"/>
      <c r="M243" s="495" t="str">
        <f t="shared" si="282"/>
        <v xml:space="preserve">Posibilidad de perdida de  debido a amenazas como y vulderabilidades, afectando a los activos de información de </v>
      </c>
      <c r="N243" s="495"/>
      <c r="O243" s="495"/>
      <c r="P243" s="563"/>
      <c r="Q243" s="554"/>
      <c r="R243" s="557"/>
      <c r="S243" s="557"/>
      <c r="T243" s="557"/>
      <c r="U243" s="557"/>
      <c r="V243" s="583"/>
      <c r="W243" s="567"/>
      <c r="X243" s="573"/>
      <c r="Y243" s="551"/>
      <c r="Z243" s="576"/>
      <c r="AA243" s="567"/>
      <c r="AB243" s="560"/>
      <c r="AC243" s="526"/>
      <c r="AD243" s="548"/>
      <c r="AE243" s="535"/>
      <c r="AF243" s="181">
        <v>6</v>
      </c>
      <c r="AG243" s="182"/>
      <c r="AH243" s="207" t="str">
        <f t="shared" si="251"/>
        <v/>
      </c>
      <c r="AI243" s="299"/>
      <c r="AJ243" s="299"/>
      <c r="AK243" s="208" t="str">
        <f t="shared" si="252"/>
        <v/>
      </c>
      <c r="AL243" s="300"/>
      <c r="AM243" s="300"/>
      <c r="AN243" s="301"/>
      <c r="AO243" s="209" t="str">
        <f>IF(ISBLANK(AD238),(IFERROR(IF(AND(AH241="Probabilidad",AH243="Probabilidad"),(AQ241-(+AQ241*AK243)),IF(AND(AH241="Impacto",AH243="Probabilidad"),(AQ240-(+AQ240*AK243)),IF(AH243="Impacto",AQ241,""))),""))," ")</f>
        <v/>
      </c>
      <c r="AP243" s="154" t="str">
        <f>IF(ISBLANK(AD238),(IFERROR(IF(AO243="","",IF(AO243&lt;=0.2,"Muy Baja",IF(AO243&lt;=0.4,"Baja",IF(AO243&lt;=0.6,"Media",IF(AO243&lt;=0.8,"Alta","Muy Alta"))))),"")), " ")</f>
        <v/>
      </c>
      <c r="AQ243" s="210" t="str">
        <f t="shared" si="253"/>
        <v/>
      </c>
      <c r="AR243" s="211" t="str">
        <f t="shared" si="254"/>
        <v/>
      </c>
      <c r="AS243" s="210" t="str">
        <f>IFERROR(IF(AND(AH242="Impacto",AH243="Impacto"),(AS241-(+AS242*AK243)),IF(AND(AH241="Probabilidad",AH243="Impacto"),(AS240-(+AS240*AK243)),IF(AH243="Probabilidad",AS241,""))),"")</f>
        <v/>
      </c>
      <c r="AT243" s="212" t="str">
        <f t="shared" si="255"/>
        <v/>
      </c>
      <c r="AU243" s="529"/>
      <c r="AV243" s="532"/>
      <c r="AW243" s="535"/>
      <c r="AX243" s="538"/>
      <c r="AY243" s="302"/>
      <c r="AZ243" s="185"/>
      <c r="BA243" s="183"/>
      <c r="BB243" s="183"/>
      <c r="BC243" s="184"/>
      <c r="BD243" s="184"/>
      <c r="BE243" s="184"/>
      <c r="BF243" s="185"/>
      <c r="BG243" s="495"/>
      <c r="BH243" s="190"/>
      <c r="BI243" s="186"/>
      <c r="BJ243" s="186"/>
      <c r="BK243" s="352"/>
      <c r="BL243" s="183"/>
      <c r="BM243" s="183"/>
      <c r="BN243" s="183"/>
      <c r="BO243" s="187"/>
      <c r="BP243" s="187"/>
      <c r="BQ243" s="349"/>
      <c r="BR243" s="416"/>
      <c r="BS243" s="417" t="str">
        <f>IF(AND('MAPA DE RIESGOS'!$AP243="Muy Alta",'MAPA DE RIESGOS'!$AR243="Leve"),CONCATENATE("R",'MAPA DE RIESGOS'!$H243,"C",'MAPA DE RIESGOS'!$AF243),"")</f>
        <v/>
      </c>
      <c r="BT243" s="417"/>
      <c r="BU243" s="418"/>
      <c r="BV243" s="188"/>
      <c r="BW243" s="188"/>
      <c r="BX243" s="188"/>
      <c r="BY243" s="188"/>
      <c r="BZ243" s="188"/>
      <c r="CA243" s="188"/>
      <c r="CB243" s="188"/>
      <c r="CC243" s="188"/>
      <c r="CD243" s="188"/>
      <c r="CE243" s="188"/>
      <c r="CF243" s="188"/>
      <c r="CG243" s="188"/>
      <c r="CH243" s="188"/>
      <c r="CI243" s="188"/>
      <c r="CJ243" s="188"/>
      <c r="CK243" s="188"/>
    </row>
    <row r="244" spans="1:89" ht="67.5" hidden="1" customHeight="1">
      <c r="A244" s="706"/>
      <c r="B244" s="688" t="s">
        <v>542</v>
      </c>
      <c r="C244" s="588"/>
      <c r="D244" s="588" t="str">
        <f>IFERROR((VLOOKUP($B244,'Listados Datos'!$D$3:$F$18,3,FALSE))," ")</f>
        <v xml:space="preserve">Disponer de herramientas tecnológicas que apoyen de manera eficiente y oportuna las labores misionales y estrategicas de la entidad. Según lo establecido en el Plan Operativo Anual de la entidad. </v>
      </c>
      <c r="E244" s="494"/>
      <c r="F244" s="494" t="s">
        <v>544</v>
      </c>
      <c r="G244" s="577">
        <v>39</v>
      </c>
      <c r="H244" s="343">
        <v>39</v>
      </c>
      <c r="I244" s="568" t="s">
        <v>588</v>
      </c>
      <c r="J244" s="513" t="s">
        <v>210</v>
      </c>
      <c r="K244" s="513" t="s">
        <v>588</v>
      </c>
      <c r="L244" s="513" t="s">
        <v>589</v>
      </c>
      <c r="M244" s="513" t="str">
        <f t="shared" si="282"/>
        <v>Posibilidad de perdida de Disponibilidad debido a amenazas como No disponibilidad de la información y vulderabilidades, afectando a los activos de información de Información física o digital</v>
      </c>
      <c r="N244" s="513" t="s">
        <v>250</v>
      </c>
      <c r="O244" s="513" t="s">
        <v>251</v>
      </c>
      <c r="P244" s="561">
        <v>228</v>
      </c>
      <c r="Q244" s="552" t="s">
        <v>590</v>
      </c>
      <c r="R244" s="555" t="s">
        <v>549</v>
      </c>
      <c r="S244" s="555" t="s">
        <v>588</v>
      </c>
      <c r="T244" s="555"/>
      <c r="U244" s="555"/>
      <c r="V244" s="581" t="str">
        <f t="shared" ref="V244" si="295">IF(ISBLANK(AC244),(IF(P244&lt;=0,"",IF(P244&lt;=2,"Muy Baja",IF(P244&lt;=24,"Baja",IF(P244&lt;=500,"Media",IF(P244&lt;=5000,"Alta","Muy Alta"))))))," ")</f>
        <v>Media</v>
      </c>
      <c r="W244" s="565">
        <f t="shared" ref="W244" si="296">IF(ISBLANK(AC244),(IF(V244="","",IF(V244="Muy Baja",20%,IF(V244="Baja",40%,IF(V244="Media",60%,IF(V244="Alta",80%,IF(V244="Muy Alta",100%,0)))))))," ")</f>
        <v>0.6</v>
      </c>
      <c r="X244" s="571" t="s">
        <v>218</v>
      </c>
      <c r="Y244" s="549" t="str">
        <f>IF(X244&gt;0,IF(NOT(ISERROR(MATCH(X244,'Listados Datos'!$N$3:$N$4,0))),'Listados Datos'!$N$6&amp;"Por favor no seleccionar este criterios de impacto (Afectación Económica o presupuestal y/o Pérdida Reputacional)",'Listados Datos'!$N$7),"")</f>
        <v>✔</v>
      </c>
      <c r="Z244" s="574" t="str">
        <f>IF(OR(X244='Listados Datos'!$R$3,X244='Listados Datos'!$S$3),"Leve",IF(OR(X244='Listados Datos'!$R$4,X244='Listados Datos'!$S$4),"Menor",IF(OR(X244='Listados Datos'!$R$5,X244='Listados Datos'!$S$5),"Moderado",IF(OR(X244='Listados Datos'!$R$6,X244='Listados Datos'!$S$6),"Mayor",IF(OR(X244='Listados Datos'!$R$7,X244='Listados Datos'!$S$7),"Catastrófico","")))))</f>
        <v>Moderado</v>
      </c>
      <c r="AA244" s="565">
        <f>IF(Z244="","",IF(Z244="Leve",20%,IF(Z244="Menor",40%,IF(Z244="Moderado",60%,IF(Z244="Mayor",80%,IF(Z244="Catastrófico",100%,0))))))</f>
        <v>0.6</v>
      </c>
      <c r="AB244" s="558" t="str">
        <f>IF(OR(AND(V244="Muy Baja",Z244="Leve"),AND(V244="Muy Baja",Z244="Menor"),AND(V244="Baja",Z244="Leve")),"Bajo",IF(OR(AND(V244="Muy baja",Z244="Moderado"),AND(V244="Baja",Z244="Menor"),AND(V244="Baja",Z244="Moderado"),AND(V244="Media",Z244="Leve"),AND(V244="Media",Z244="Menor"),AND(V244="Media",Z244="Moderado"),AND(V244="Alta",Z244="Leve"),AND(V244="Alta",Z244="Menor")),"Moderado",IF(OR(AND(V244="Muy Baja",Z244="Mayor"),AND(V244="Baja",Z244="Mayor"),AND(V244="Media",Z244="Mayor"),AND(V244="Alta",Z244="Moderado"),AND(V244="Alta",Z244="Mayor"),AND(V244="Muy Alta",Z244="Leve"),AND(V244="Muy Alta",Z244="Menor"),AND(V244="Muy Alta",Z244="Moderado"),AND(V244="Muy Alta",Z244="Mayor")),"Alto",IF(OR(AND(V244="Muy Baja",Z244="Catastrófico"),AND(V244="Baja",Z244="Catastrófico"),AND(V244="Media",Z244="Catastrófico"),AND(V244="Alta",Z244="Catastrófico"),AND(V244="Muy Alta",Z244="Catastrófico")),"Extremo",""))))</f>
        <v>Moderado</v>
      </c>
      <c r="AC244" s="524"/>
      <c r="AD244" s="546"/>
      <c r="AE244" s="533" t="str">
        <f t="shared" ref="AE244" si="297">IF(AND(AC244="Rara Vez",AD244="Insignificante"),("BAJA"),IF(AND(AC244="Rara Vez",AD244="Menor"),("BAJA"),IF(AND(AC244="Rara Vez",AD244="Moderado"),("MODERADA"),IF(AND(AC244="Rara Vez",AD244="Mayor"),("ALTA"),IF(AND(AC244="Improbable",AD244="Insignificante"),("BAJA"),IF(AND(AC244="Improbable",AD244="Menor"),("BAJA"),IF(AND(AC244="Improbable",AD244="Moderado"),("MODERADA"),IF(AND(AC244="Improbable",AD244="Mayor"),("ALTA"),IF(AND(AC244="Posible",AD244="Insignificante"),("BAJA"),IF(AND(AC244="Posible",AD244="Menor"),("MODERADA"),IF(AND(AC244="Posible",AD244="Moderado"),("ALTA"),IF(AND(AC244="Posible",AD244="Mayor"),("EXTREMA"),IF(AND(AC244="Probable",AD244="Insignificante"),("MODERADA"),IF(AND(AC244="Probable",AD244="Menor"),("ALTA"),IF(AND(AC244="Probable",AD244="Moderado"),("ALTA"),IF(AND(AC244="Probable",AD244="Mayor"),("EXTREMA"),IF(AND(AC244="Casi Seguro",AD244="Insignificante"),("ALTA"),IF(AND(AC244="Casi Seguro",AD244="Menor"),("ALTA"),IF(AND(AC244="Casi Seguro",AD244="Moderado"),("EXTREMA"),IF(AND(AC244="Casi Seguro",AD244="Mayor"),("EXTREMA"),IF(AD244="Catastrófico","EXTREMA","VALORAR")))))))))))))))))))))</f>
        <v>VALORAR</v>
      </c>
      <c r="AF244" s="181">
        <v>1</v>
      </c>
      <c r="AG244" s="182" t="s">
        <v>591</v>
      </c>
      <c r="AH244" s="207" t="str">
        <f t="shared" si="251"/>
        <v>Probabilidad</v>
      </c>
      <c r="AI244" s="299" t="s">
        <v>193</v>
      </c>
      <c r="AJ244" s="299" t="s">
        <v>194</v>
      </c>
      <c r="AK244" s="208" t="str">
        <f t="shared" si="252"/>
        <v>40%</v>
      </c>
      <c r="AL244" s="300" t="s">
        <v>195</v>
      </c>
      <c r="AM244" s="300" t="s">
        <v>196</v>
      </c>
      <c r="AN244" s="301" t="s">
        <v>197</v>
      </c>
      <c r="AO244" s="209">
        <f>IF(ISBLANK(AD244),(IFERROR(IF(AH244="Probabilidad",(W244-(+W244*AK244)),IF(AH244="Impacto",W244,"")),""))," ")</f>
        <v>0.36</v>
      </c>
      <c r="AP244" s="154" t="str">
        <f>IF(ISBLANK(AD244), (IFERROR(IF(AO244="","",IF(AO244&lt;=0.2,"Muy Baja",IF(AO244&lt;=0.4,"Baja",IF(AO244&lt;=0.6,"Media",IF(AO244&lt;=0.8,"Alta","Muy Alta"))))),""))," ")</f>
        <v>Baja</v>
      </c>
      <c r="AQ244" s="210">
        <f t="shared" si="253"/>
        <v>0.36</v>
      </c>
      <c r="AR244" s="211" t="str">
        <f t="shared" si="254"/>
        <v>Moderado</v>
      </c>
      <c r="AS244" s="210">
        <f>IFERROR(IF(AH244="Impacto",(AA244-(+AA244*AK244)),IF(AH244="Probabilidad",AA244,"")),"")</f>
        <v>0.6</v>
      </c>
      <c r="AT244" s="212" t="str">
        <f t="shared" si="255"/>
        <v>Moderado</v>
      </c>
      <c r="AU244" s="527"/>
      <c r="AV244" s="530" t="str">
        <f>IF(ISBLANK(AD244), " ", AD244)</f>
        <v xml:space="preserve"> </v>
      </c>
      <c r="AW244" s="533" t="str">
        <f t="shared" ref="AW244" si="298">IF(AND(AU244="Rara Vez",AV244="Insignificante"),("BAJA"),IF(AND(AU244="Rara Vez",AV244="Menor"),("BAJA"),IF(AND(AU244="Rara Vez",AV244="Moderado"),("MODERADA"),IF(AND(AU244="Rara Vez",AV244="Mayor"),("ALTA"),IF(AND(AU244="Improbable",AV244="Insignificante"),("BAJA"),IF(AND(AU244="Improbable",AV244="Menor"),("BAJA"),IF(AND(AU244="Improbable",AV244="Moderado"),("MODERADA"),IF(AND(AU244="Improbable",AV244="Mayor"),("ALTA"),IF(AND(AU244="Posible",AV244="Insignificante"),("BAJA"),IF(AND(AU244="Posible",AV244="Menor"),("MODERADA"),IF(AND(AU244="Posible",AV244="Moderado"),("ALTA"),IF(AND(AU244="Posible",AV244="Mayor"),("EXTREMA"),IF(AND(AU244="Probable",AV244="Insignificante"),("MODERADA"),IF(AND(AU244="Probable",AV244="Menor"),("ALTA"),IF(AND(AU244="Probable",AV244="Moderado"),("ALTA"),IF(AND(AU244="Probable",AV244="Mayor"),("EXTREMA"),IF(AND(AU244="Casi Seguro",AV244="Insignificante"),("ALTA"),IF(AND(AU244="Casi Seguro",AV244="Menor"),("ALTA"),IF(AND(AU244="Casi Seguro",AV244="Moderado"),("EXTREMA"),IF(AND(AU244="Casi Seguro",AV244="Mayor"),("EXTREMA"),IF(AV244="Catastrófico","EXTREMA","VALORAR")))))))))))))))))))))</f>
        <v>VALORAR</v>
      </c>
      <c r="AX244" s="536" t="s">
        <v>198</v>
      </c>
      <c r="AY244" s="539" t="s">
        <v>592</v>
      </c>
      <c r="AZ244" s="542" t="s">
        <v>593</v>
      </c>
      <c r="BA244" s="542" t="s">
        <v>544</v>
      </c>
      <c r="BB244" s="542" t="s">
        <v>229</v>
      </c>
      <c r="BC244" s="517" t="s">
        <v>465</v>
      </c>
      <c r="BD244" s="517" t="s">
        <v>466</v>
      </c>
      <c r="BE244" s="542" t="s">
        <v>534</v>
      </c>
      <c r="BF244" s="542" t="s">
        <v>535</v>
      </c>
      <c r="BG244" s="513" t="s">
        <v>594</v>
      </c>
      <c r="BH244" s="733" t="s">
        <v>205</v>
      </c>
      <c r="BI244" s="734" t="s">
        <v>595</v>
      </c>
      <c r="BJ244" s="734">
        <v>1</v>
      </c>
      <c r="BK244" s="735">
        <v>44680</v>
      </c>
      <c r="BL244" s="734" t="s">
        <v>596</v>
      </c>
      <c r="BM244" s="734" t="s">
        <v>1841</v>
      </c>
      <c r="BN244" s="734" t="s">
        <v>207</v>
      </c>
      <c r="BO244" s="734" t="s">
        <v>208</v>
      </c>
      <c r="BP244" s="734" t="s">
        <v>207</v>
      </c>
      <c r="BQ244" s="736" t="s">
        <v>207</v>
      </c>
      <c r="BR244" s="416"/>
      <c r="BS244" s="417" t="str">
        <f>IF(AND('MAPA DE RIESGOS'!$AP244="Muy Alta",'MAPA DE RIESGOS'!$AR244="Leve"),CONCATENATE("R",'MAPA DE RIESGOS'!$H244,"C",'MAPA DE RIESGOS'!$AF244),"")</f>
        <v/>
      </c>
      <c r="BT244" s="417"/>
      <c r="BU244" s="418"/>
      <c r="BV244" s="188"/>
      <c r="BW244" s="188"/>
      <c r="BX244" s="188"/>
      <c r="BY244" s="188"/>
      <c r="BZ244" s="188"/>
      <c r="CA244" s="188"/>
      <c r="CB244" s="188"/>
      <c r="CC244" s="188"/>
      <c r="CD244" s="188"/>
      <c r="CE244" s="188"/>
      <c r="CF244" s="188"/>
      <c r="CG244" s="188"/>
      <c r="CH244" s="188"/>
      <c r="CI244" s="188"/>
      <c r="CJ244" s="188"/>
      <c r="CK244" s="188"/>
    </row>
    <row r="245" spans="1:89" ht="67.5" hidden="1" customHeight="1">
      <c r="A245" s="706"/>
      <c r="B245" s="688"/>
      <c r="C245" s="588"/>
      <c r="D245" s="588"/>
      <c r="E245" s="494"/>
      <c r="F245" s="494"/>
      <c r="G245" s="577"/>
      <c r="H245" s="343">
        <v>39</v>
      </c>
      <c r="I245" s="569"/>
      <c r="J245" s="494"/>
      <c r="K245" s="494"/>
      <c r="L245" s="494"/>
      <c r="M245" s="494" t="str">
        <f t="shared" si="282"/>
        <v xml:space="preserve">Posibilidad de perdida de  debido a amenazas como y vulderabilidades, afectando a los activos de información de </v>
      </c>
      <c r="N245" s="494"/>
      <c r="O245" s="494"/>
      <c r="P245" s="562"/>
      <c r="Q245" s="553"/>
      <c r="R245" s="556"/>
      <c r="S245" s="556"/>
      <c r="T245" s="556"/>
      <c r="U245" s="556"/>
      <c r="V245" s="582"/>
      <c r="W245" s="566"/>
      <c r="X245" s="572"/>
      <c r="Y245" s="550"/>
      <c r="Z245" s="575"/>
      <c r="AA245" s="566"/>
      <c r="AB245" s="559"/>
      <c r="AC245" s="525"/>
      <c r="AD245" s="547"/>
      <c r="AE245" s="534"/>
      <c r="AF245" s="181">
        <v>2</v>
      </c>
      <c r="AG245" s="182" t="s">
        <v>597</v>
      </c>
      <c r="AH245" s="207" t="str">
        <f t="shared" si="251"/>
        <v>Probabilidad</v>
      </c>
      <c r="AI245" s="299" t="s">
        <v>193</v>
      </c>
      <c r="AJ245" s="299" t="s">
        <v>194</v>
      </c>
      <c r="AK245" s="208" t="str">
        <f t="shared" si="252"/>
        <v>40%</v>
      </c>
      <c r="AL245" s="300" t="s">
        <v>195</v>
      </c>
      <c r="AM245" s="300" t="s">
        <v>196</v>
      </c>
      <c r="AN245" s="301" t="s">
        <v>197</v>
      </c>
      <c r="AO245" s="209">
        <f>IF(ISBLANK(AD244),(IFERROR(IF(AND(AH244="Probabilidad",AH245="Probabilidad"),(AQ244-(+AQ244*AK245)),IF(AH245="Probabilidad",(W244-(+W244*AK245)),IF(AH245="Impacto",AQ244,""))),""))," ")</f>
        <v>0.216</v>
      </c>
      <c r="AP245" s="154" t="str">
        <f>IF(ISBLANK(AD244),(IFERROR(IF(AO245="","",IF(AO245&lt;=0.2,"Muy Baja",IF(AO245&lt;=0.4,"Baja",IF(AO245&lt;=0.6,"Media",IF(AO245&lt;=0.8,"Alta","Muy Alta"))))),""))," ")</f>
        <v>Baja</v>
      </c>
      <c r="AQ245" s="210">
        <f t="shared" si="253"/>
        <v>0.216</v>
      </c>
      <c r="AR245" s="211" t="str">
        <f t="shared" si="254"/>
        <v>Moderado</v>
      </c>
      <c r="AS245" s="210">
        <f>IFERROR(IF(AND(AH244="Impacto",AH245="Impacto"),(AS244-(+AS244*AK245)),IF(AH245="Impacto",(AA244-(+AA244*AK245)),IF(AH245="Probabilidad",AS244,""))),"")</f>
        <v>0.6</v>
      </c>
      <c r="AT245" s="212" t="str">
        <f t="shared" si="255"/>
        <v>Moderado</v>
      </c>
      <c r="AU245" s="528"/>
      <c r="AV245" s="531"/>
      <c r="AW245" s="534"/>
      <c r="AX245" s="537"/>
      <c r="AY245" s="541"/>
      <c r="AZ245" s="544"/>
      <c r="BA245" s="544"/>
      <c r="BB245" s="544"/>
      <c r="BC245" s="518"/>
      <c r="BD245" s="518"/>
      <c r="BE245" s="544"/>
      <c r="BF245" s="544"/>
      <c r="BG245" s="494"/>
      <c r="BH245" s="733"/>
      <c r="BI245" s="734"/>
      <c r="BJ245" s="734"/>
      <c r="BK245" s="734"/>
      <c r="BL245" s="734"/>
      <c r="BM245" s="734"/>
      <c r="BN245" s="734"/>
      <c r="BO245" s="734"/>
      <c r="BP245" s="734"/>
      <c r="BQ245" s="736"/>
      <c r="BR245" s="416"/>
      <c r="BS245" s="417" t="str">
        <f>IF(AND('MAPA DE RIESGOS'!$AP245="Muy Alta",'MAPA DE RIESGOS'!$AR245="Leve"),CONCATENATE("R",'MAPA DE RIESGOS'!$H245,"C",'MAPA DE RIESGOS'!$AF245),"")</f>
        <v/>
      </c>
      <c r="BT245" s="417"/>
      <c r="BU245" s="418"/>
      <c r="BV245" s="188"/>
      <c r="BW245" s="188"/>
      <c r="BX245" s="188"/>
      <c r="BY245" s="188"/>
      <c r="BZ245" s="188"/>
      <c r="CA245" s="188"/>
      <c r="CB245" s="188"/>
      <c r="CC245" s="188"/>
      <c r="CD245" s="188"/>
      <c r="CE245" s="188"/>
      <c r="CF245" s="188"/>
      <c r="CG245" s="188"/>
      <c r="CH245" s="188"/>
      <c r="CI245" s="188"/>
      <c r="CJ245" s="188"/>
      <c r="CK245" s="188"/>
    </row>
    <row r="246" spans="1:89" ht="67.5" hidden="1" customHeight="1">
      <c r="A246" s="706"/>
      <c r="B246" s="688"/>
      <c r="C246" s="588"/>
      <c r="D246" s="588"/>
      <c r="E246" s="494"/>
      <c r="F246" s="494"/>
      <c r="G246" s="577"/>
      <c r="H246" s="343">
        <v>39</v>
      </c>
      <c r="I246" s="569"/>
      <c r="J246" s="494"/>
      <c r="K246" s="494"/>
      <c r="L246" s="494"/>
      <c r="M246" s="494" t="str">
        <f t="shared" si="282"/>
        <v xml:space="preserve">Posibilidad de perdida de  debido a amenazas como y vulderabilidades, afectando a los activos de información de </v>
      </c>
      <c r="N246" s="494"/>
      <c r="O246" s="494"/>
      <c r="P246" s="562"/>
      <c r="Q246" s="553"/>
      <c r="R246" s="556"/>
      <c r="S246" s="556"/>
      <c r="T246" s="556"/>
      <c r="U246" s="556"/>
      <c r="V246" s="582"/>
      <c r="W246" s="566"/>
      <c r="X246" s="572"/>
      <c r="Y246" s="550"/>
      <c r="Z246" s="575"/>
      <c r="AA246" s="566"/>
      <c r="AB246" s="559"/>
      <c r="AC246" s="525"/>
      <c r="AD246" s="547"/>
      <c r="AE246" s="534"/>
      <c r="AF246" s="181">
        <v>3</v>
      </c>
      <c r="AG246" s="182" t="s">
        <v>598</v>
      </c>
      <c r="AH246" s="207" t="str">
        <f t="shared" si="251"/>
        <v>Probabilidad</v>
      </c>
      <c r="AI246" s="299" t="s">
        <v>193</v>
      </c>
      <c r="AJ246" s="299" t="s">
        <v>194</v>
      </c>
      <c r="AK246" s="208" t="str">
        <f t="shared" si="252"/>
        <v>40%</v>
      </c>
      <c r="AL246" s="300" t="s">
        <v>195</v>
      </c>
      <c r="AM246" s="300" t="s">
        <v>196</v>
      </c>
      <c r="AN246" s="301" t="s">
        <v>197</v>
      </c>
      <c r="AO246" s="209">
        <f>IF(ISBLANK(AD244),(IFERROR(IF(AND(AH245="Probabilidad",AH246="Probabilidad"),(AQ245-(+AQ245*AK246)),IF(AND(AH245="Impacto",AH246="Probabilidad"),(AQ244-(+AQ244*AK246)),IF(AH246="Impacto",AQ245,""))),""))," ")</f>
        <v>0.12959999999999999</v>
      </c>
      <c r="AP246" s="154" t="str">
        <f>IF(ISBLANK(AD244),(IFERROR(IF(AO246="","",IF(AO246&lt;=0.2,"Muy Baja",IF(AO246&lt;=0.4,"Baja",IF(AO246&lt;=0.6,"Media",IF(AO246&lt;=0.8,"Alta","Muy Alta"))))),""))," ")</f>
        <v>Muy Baja</v>
      </c>
      <c r="AQ246" s="210">
        <f t="shared" si="253"/>
        <v>0.12959999999999999</v>
      </c>
      <c r="AR246" s="211" t="str">
        <f t="shared" si="254"/>
        <v>Moderado</v>
      </c>
      <c r="AS246" s="210">
        <f>IFERROR(IF(AND(AH245="Impacto",AH246="Impacto"),(AS245-(+AS245*AK246)),IF(AND(AH245="Probabilidad",AH246="Impacto"),(AS244-(+AS244*AK246)),IF(AH246="Probabilidad",AS245,""))),"")</f>
        <v>0.6</v>
      </c>
      <c r="AT246" s="212" t="str">
        <f t="shared" si="255"/>
        <v>Moderado</v>
      </c>
      <c r="AU246" s="528"/>
      <c r="AV246" s="531"/>
      <c r="AW246" s="534"/>
      <c r="AX246" s="537"/>
      <c r="AY246" s="539" t="s">
        <v>599</v>
      </c>
      <c r="AZ246" s="542" t="s">
        <v>583</v>
      </c>
      <c r="BA246" s="542" t="s">
        <v>544</v>
      </c>
      <c r="BB246" s="542" t="s">
        <v>202</v>
      </c>
      <c r="BC246" s="517" t="s">
        <v>465</v>
      </c>
      <c r="BD246" s="517" t="s">
        <v>466</v>
      </c>
      <c r="BE246" s="542" t="s">
        <v>584</v>
      </c>
      <c r="BF246" s="542" t="s">
        <v>585</v>
      </c>
      <c r="BG246" s="494"/>
      <c r="BH246" s="733" t="s">
        <v>205</v>
      </c>
      <c r="BI246" s="734" t="s">
        <v>1873</v>
      </c>
      <c r="BJ246" s="734">
        <v>4</v>
      </c>
      <c r="BK246" s="735">
        <v>44680</v>
      </c>
      <c r="BL246" s="734" t="s">
        <v>586</v>
      </c>
      <c r="BM246" s="734" t="s">
        <v>1842</v>
      </c>
      <c r="BN246" s="734" t="s">
        <v>207</v>
      </c>
      <c r="BO246" s="734" t="s">
        <v>208</v>
      </c>
      <c r="BP246" s="734" t="s">
        <v>207</v>
      </c>
      <c r="BQ246" s="736" t="s">
        <v>207</v>
      </c>
      <c r="BR246" s="416"/>
      <c r="BS246" s="417" t="str">
        <f>IF(AND('MAPA DE RIESGOS'!$AP246="Muy Alta",'MAPA DE RIESGOS'!$AR246="Leve"),CONCATENATE("R",'MAPA DE RIESGOS'!$H246,"C",'MAPA DE RIESGOS'!$AF246),"")</f>
        <v/>
      </c>
      <c r="BT246" s="417"/>
      <c r="BU246" s="418"/>
      <c r="BV246" s="188"/>
      <c r="BW246" s="188"/>
      <c r="BX246" s="188"/>
      <c r="BY246" s="188"/>
      <c r="BZ246" s="188"/>
      <c r="CA246" s="188"/>
      <c r="CB246" s="188"/>
      <c r="CC246" s="188"/>
      <c r="CD246" s="188"/>
      <c r="CE246" s="188"/>
      <c r="CF246" s="188"/>
      <c r="CG246" s="188"/>
      <c r="CH246" s="188"/>
      <c r="CI246" s="188"/>
      <c r="CJ246" s="188"/>
      <c r="CK246" s="188"/>
    </row>
    <row r="247" spans="1:89" ht="67.5" hidden="1" customHeight="1">
      <c r="A247" s="706"/>
      <c r="B247" s="688"/>
      <c r="C247" s="588"/>
      <c r="D247" s="588"/>
      <c r="E247" s="494"/>
      <c r="F247" s="494"/>
      <c r="G247" s="577"/>
      <c r="H247" s="343">
        <v>39</v>
      </c>
      <c r="I247" s="569"/>
      <c r="J247" s="494"/>
      <c r="K247" s="494"/>
      <c r="L247" s="494"/>
      <c r="M247" s="494" t="str">
        <f t="shared" si="282"/>
        <v xml:space="preserve">Posibilidad de perdida de  debido a amenazas como y vulderabilidades, afectando a los activos de información de </v>
      </c>
      <c r="N247" s="494"/>
      <c r="O247" s="494"/>
      <c r="P247" s="562"/>
      <c r="Q247" s="553"/>
      <c r="R247" s="556"/>
      <c r="S247" s="556"/>
      <c r="T247" s="556"/>
      <c r="U247" s="556"/>
      <c r="V247" s="582"/>
      <c r="W247" s="566"/>
      <c r="X247" s="572"/>
      <c r="Y247" s="550"/>
      <c r="Z247" s="575"/>
      <c r="AA247" s="566"/>
      <c r="AB247" s="559"/>
      <c r="AC247" s="525"/>
      <c r="AD247" s="547"/>
      <c r="AE247" s="534"/>
      <c r="AF247" s="181">
        <v>4</v>
      </c>
      <c r="AG247" s="182" t="s">
        <v>600</v>
      </c>
      <c r="AH247" s="207" t="str">
        <f t="shared" si="251"/>
        <v>Probabilidad</v>
      </c>
      <c r="AI247" s="299" t="s">
        <v>193</v>
      </c>
      <c r="AJ247" s="299" t="s">
        <v>194</v>
      </c>
      <c r="AK247" s="208" t="str">
        <f t="shared" si="252"/>
        <v>40%</v>
      </c>
      <c r="AL247" s="300" t="s">
        <v>195</v>
      </c>
      <c r="AM247" s="300" t="s">
        <v>196</v>
      </c>
      <c r="AN247" s="301" t="s">
        <v>197</v>
      </c>
      <c r="AO247" s="209">
        <f>IF(ISBLANK(AD244),(IFERROR(IF(AND(AH246="Probabilidad",AH247="Probabilidad"),(AQ246-(+AQ246*AK247)),IF(AND(AH246="Impacto",AH247="Probabilidad"),(AQ245-(+AQ245*AK247)),IF(AH247="Impacto",AQ246,""))),""))," ")</f>
        <v>7.7759999999999996E-2</v>
      </c>
      <c r="AP247" s="154" t="str">
        <f>IF(ISBLANK(AD244),(IFERROR(IF(AO247="","",IF(AO247&lt;=0.2,"Muy Baja",IF(AO247&lt;=0.4,"Baja",IF(AO247&lt;=0.6,"Media",IF(AO247&lt;=0.8,"Alta","Muy Alta"))))),""))," ")</f>
        <v>Muy Baja</v>
      </c>
      <c r="AQ247" s="210">
        <f t="shared" si="253"/>
        <v>7.7759999999999996E-2</v>
      </c>
      <c r="AR247" s="211" t="str">
        <f t="shared" si="254"/>
        <v>Moderado</v>
      </c>
      <c r="AS247" s="210">
        <f>IFERROR(IF(AND(AH246="Impacto",AH247="Impacto"),(AS246-(+AS246*AK247)),IF(AND(AH246="Probabilidad",AH247="Impacto"),(AS245-(+AS245*AK247)),IF(AH247="Probabilidad",AS246,""))),"")</f>
        <v>0.6</v>
      </c>
      <c r="AT247" s="212" t="str">
        <f t="shared" si="255"/>
        <v>Moderado</v>
      </c>
      <c r="AU247" s="528"/>
      <c r="AV247" s="531"/>
      <c r="AW247" s="534"/>
      <c r="AX247" s="537"/>
      <c r="AY247" s="541"/>
      <c r="AZ247" s="544"/>
      <c r="BA247" s="544"/>
      <c r="BB247" s="544"/>
      <c r="BC247" s="518"/>
      <c r="BD247" s="518"/>
      <c r="BE247" s="544"/>
      <c r="BF247" s="544"/>
      <c r="BG247" s="494"/>
      <c r="BH247" s="733"/>
      <c r="BI247" s="734"/>
      <c r="BJ247" s="734"/>
      <c r="BK247" s="734"/>
      <c r="BL247" s="734"/>
      <c r="BM247" s="734"/>
      <c r="BN247" s="734"/>
      <c r="BO247" s="734"/>
      <c r="BP247" s="734"/>
      <c r="BQ247" s="736"/>
      <c r="BR247" s="416"/>
      <c r="BS247" s="417" t="str">
        <f>IF(AND('MAPA DE RIESGOS'!$AP247="Muy Alta",'MAPA DE RIESGOS'!$AR247="Leve"),CONCATENATE("R",'MAPA DE RIESGOS'!$H247,"C",'MAPA DE RIESGOS'!$AF247),"")</f>
        <v/>
      </c>
      <c r="BT247" s="417"/>
      <c r="BU247" s="418"/>
      <c r="BV247" s="188"/>
      <c r="BW247" s="188"/>
      <c r="BX247" s="188"/>
      <c r="BY247" s="188"/>
      <c r="BZ247" s="188"/>
      <c r="CA247" s="188"/>
      <c r="CB247" s="188"/>
      <c r="CC247" s="188"/>
      <c r="CD247" s="188"/>
      <c r="CE247" s="188"/>
      <c r="CF247" s="188"/>
      <c r="CG247" s="188"/>
      <c r="CH247" s="188"/>
      <c r="CI247" s="188"/>
      <c r="CJ247" s="188"/>
      <c r="CK247" s="188"/>
    </row>
    <row r="248" spans="1:89" ht="28.5" hidden="1" customHeight="1">
      <c r="A248" s="706"/>
      <c r="B248" s="688"/>
      <c r="C248" s="588"/>
      <c r="D248" s="588"/>
      <c r="E248" s="494"/>
      <c r="F248" s="494"/>
      <c r="G248" s="577"/>
      <c r="H248" s="343">
        <v>39</v>
      </c>
      <c r="I248" s="569"/>
      <c r="J248" s="494"/>
      <c r="K248" s="494"/>
      <c r="L248" s="494"/>
      <c r="M248" s="494" t="str">
        <f t="shared" si="282"/>
        <v xml:space="preserve">Posibilidad de perdida de  debido a amenazas como y vulderabilidades, afectando a los activos de información de </v>
      </c>
      <c r="N248" s="494"/>
      <c r="O248" s="494"/>
      <c r="P248" s="562"/>
      <c r="Q248" s="553"/>
      <c r="R248" s="556"/>
      <c r="S248" s="556"/>
      <c r="T248" s="556"/>
      <c r="U248" s="556"/>
      <c r="V248" s="582"/>
      <c r="W248" s="566"/>
      <c r="X248" s="572"/>
      <c r="Y248" s="550"/>
      <c r="Z248" s="575"/>
      <c r="AA248" s="566"/>
      <c r="AB248" s="559"/>
      <c r="AC248" s="525"/>
      <c r="AD248" s="547"/>
      <c r="AE248" s="534"/>
      <c r="AF248" s="181">
        <v>5</v>
      </c>
      <c r="AG248" s="182"/>
      <c r="AH248" s="207" t="str">
        <f t="shared" si="251"/>
        <v/>
      </c>
      <c r="AI248" s="299"/>
      <c r="AJ248" s="299"/>
      <c r="AK248" s="208" t="str">
        <f t="shared" si="252"/>
        <v/>
      </c>
      <c r="AL248" s="300"/>
      <c r="AM248" s="300"/>
      <c r="AN248" s="301"/>
      <c r="AO248" s="209" t="str">
        <f>IF(ISBLANK(AD244),(IFERROR(IF(AND(AH247="Probabilidad",AH248="Probabilidad"),(AQ247-(+AQ247*AK248)),IF(AND(AH247="Impacto",AH248="Probabilidad"),(AQ246-(+AQ246*AK248)),IF(AH248="Impacto",AQ247,""))),""))," ")</f>
        <v/>
      </c>
      <c r="AP248" s="154" t="str">
        <f>IF(ISBLANK(AD244),(IFERROR(IF(AO248="","",IF(AO248&lt;=0.2,"Muy Baja",IF(AO248&lt;=0.4,"Baja",IF(AO248&lt;=0.6,"Media",IF(AO248&lt;=0.8,"Alta","Muy Alta"))))),""))," ")</f>
        <v/>
      </c>
      <c r="AQ248" s="210" t="str">
        <f t="shared" si="253"/>
        <v/>
      </c>
      <c r="AR248" s="211" t="str">
        <f t="shared" si="254"/>
        <v/>
      </c>
      <c r="AS248" s="210" t="str">
        <f>IFERROR(IF(AND(AH247="Impacto",AH248="Impacto"),(AS247-(+AS247*AK248)),IF(AND(AH247="Probabilidad",AH248="Impacto"),(AS246-(+AS246*AK248)),IF(AH248="Probabilidad",AS247,""))),"")</f>
        <v/>
      </c>
      <c r="AT248" s="212" t="str">
        <f t="shared" si="255"/>
        <v/>
      </c>
      <c r="AU248" s="528"/>
      <c r="AV248" s="531"/>
      <c r="AW248" s="534"/>
      <c r="AX248" s="537"/>
      <c r="AY248" s="302"/>
      <c r="AZ248" s="185"/>
      <c r="BA248" s="183"/>
      <c r="BB248" s="183"/>
      <c r="BC248" s="184"/>
      <c r="BD248" s="184"/>
      <c r="BE248" s="184"/>
      <c r="BF248" s="185"/>
      <c r="BG248" s="494"/>
      <c r="BH248" s="190"/>
      <c r="BI248" s="186"/>
      <c r="BJ248" s="186"/>
      <c r="BK248" s="352"/>
      <c r="BL248" s="183"/>
      <c r="BM248" s="183"/>
      <c r="BN248" s="183"/>
      <c r="BO248" s="187"/>
      <c r="BP248" s="187"/>
      <c r="BQ248" s="349"/>
      <c r="BR248" s="416"/>
      <c r="BS248" s="417" t="str">
        <f>IF(AND('MAPA DE RIESGOS'!$AP248="Muy Alta",'MAPA DE RIESGOS'!$AR248="Leve"),CONCATENATE("R",'MAPA DE RIESGOS'!$H248,"C",'MAPA DE RIESGOS'!$AF248),"")</f>
        <v/>
      </c>
      <c r="BT248" s="417"/>
      <c r="BU248" s="418"/>
      <c r="BV248" s="188"/>
      <c r="BW248" s="188"/>
      <c r="BX248" s="188"/>
      <c r="BY248" s="188"/>
      <c r="BZ248" s="188"/>
      <c r="CA248" s="188"/>
      <c r="CB248" s="188"/>
      <c r="CC248" s="188"/>
      <c r="CD248" s="188"/>
      <c r="CE248" s="188"/>
      <c r="CF248" s="188"/>
      <c r="CG248" s="188"/>
      <c r="CH248" s="188"/>
      <c r="CI248" s="188"/>
      <c r="CJ248" s="188"/>
      <c r="CK248" s="188"/>
    </row>
    <row r="249" spans="1:89" ht="28.5" hidden="1" customHeight="1">
      <c r="A249" s="706"/>
      <c r="B249" s="688"/>
      <c r="C249" s="588"/>
      <c r="D249" s="588"/>
      <c r="E249" s="494"/>
      <c r="F249" s="494"/>
      <c r="G249" s="577"/>
      <c r="H249" s="343">
        <v>39</v>
      </c>
      <c r="I249" s="570"/>
      <c r="J249" s="495"/>
      <c r="K249" s="495"/>
      <c r="L249" s="495"/>
      <c r="M249" s="495" t="str">
        <f t="shared" si="282"/>
        <v xml:space="preserve">Posibilidad de perdida de  debido a amenazas como y vulderabilidades, afectando a los activos de información de </v>
      </c>
      <c r="N249" s="495"/>
      <c r="O249" s="495"/>
      <c r="P249" s="563"/>
      <c r="Q249" s="554"/>
      <c r="R249" s="557"/>
      <c r="S249" s="557"/>
      <c r="T249" s="557"/>
      <c r="U249" s="557"/>
      <c r="V249" s="583"/>
      <c r="W249" s="567"/>
      <c r="X249" s="573"/>
      <c r="Y249" s="551"/>
      <c r="Z249" s="576"/>
      <c r="AA249" s="567"/>
      <c r="AB249" s="560"/>
      <c r="AC249" s="526"/>
      <c r="AD249" s="548"/>
      <c r="AE249" s="535"/>
      <c r="AF249" s="181">
        <v>6</v>
      </c>
      <c r="AG249" s="182"/>
      <c r="AH249" s="207" t="str">
        <f t="shared" si="251"/>
        <v/>
      </c>
      <c r="AI249" s="299"/>
      <c r="AJ249" s="299"/>
      <c r="AK249" s="208" t="str">
        <f t="shared" si="252"/>
        <v/>
      </c>
      <c r="AL249" s="300"/>
      <c r="AM249" s="300"/>
      <c r="AN249" s="301"/>
      <c r="AO249" s="209" t="str">
        <f>IF(ISBLANK(AD244),(IFERROR(IF(AND(AH247="Probabilidad",AH249="Probabilidad"),(AQ247-(+AQ247*AK249)),IF(AND(AH247="Impacto",AH249="Probabilidad"),(AQ246-(+AQ246*AK249)),IF(AH249="Impacto",AQ247,""))),""))," ")</f>
        <v/>
      </c>
      <c r="AP249" s="154" t="str">
        <f>IF(ISBLANK(AD244),(IFERROR(IF(AO249="","",IF(AO249&lt;=0.2,"Muy Baja",IF(AO249&lt;=0.4,"Baja",IF(AO249&lt;=0.6,"Media",IF(AO249&lt;=0.8,"Alta","Muy Alta"))))),"")), " ")</f>
        <v/>
      </c>
      <c r="AQ249" s="210" t="str">
        <f t="shared" si="253"/>
        <v/>
      </c>
      <c r="AR249" s="211" t="str">
        <f t="shared" si="254"/>
        <v/>
      </c>
      <c r="AS249" s="210" t="str">
        <f>IFERROR(IF(AND(AH248="Impacto",AH249="Impacto"),(AS247-(+AS248*AK249)),IF(AND(AH247="Probabilidad",AH249="Impacto"),(AS246-(+AS246*AK249)),IF(AH249="Probabilidad",AS247,""))),"")</f>
        <v/>
      </c>
      <c r="AT249" s="212" t="str">
        <f t="shared" si="255"/>
        <v/>
      </c>
      <c r="AU249" s="529"/>
      <c r="AV249" s="532"/>
      <c r="AW249" s="535"/>
      <c r="AX249" s="538"/>
      <c r="AY249" s="302"/>
      <c r="AZ249" s="185"/>
      <c r="BA249" s="183"/>
      <c r="BB249" s="183"/>
      <c r="BC249" s="184"/>
      <c r="BD249" s="184"/>
      <c r="BE249" s="184"/>
      <c r="BF249" s="185"/>
      <c r="BG249" s="495"/>
      <c r="BH249" s="190"/>
      <c r="BI249" s="186"/>
      <c r="BJ249" s="186"/>
      <c r="BK249" s="352"/>
      <c r="BL249" s="183"/>
      <c r="BM249" s="183"/>
      <c r="BN249" s="183"/>
      <c r="BO249" s="187"/>
      <c r="BP249" s="187"/>
      <c r="BQ249" s="349"/>
      <c r="BR249" s="416"/>
      <c r="BS249" s="417" t="str">
        <f>IF(AND('MAPA DE RIESGOS'!$AP249="Muy Alta",'MAPA DE RIESGOS'!$AR249="Leve"),CONCATENATE("R",'MAPA DE RIESGOS'!$H249,"C",'MAPA DE RIESGOS'!$AF249),"")</f>
        <v/>
      </c>
      <c r="BT249" s="417"/>
      <c r="BU249" s="418"/>
      <c r="BV249" s="188"/>
      <c r="BW249" s="188"/>
      <c r="BX249" s="188"/>
      <c r="BY249" s="188"/>
      <c r="BZ249" s="188"/>
      <c r="CA249" s="188"/>
      <c r="CB249" s="188"/>
      <c r="CC249" s="188"/>
      <c r="CD249" s="188"/>
      <c r="CE249" s="188"/>
      <c r="CF249" s="188"/>
      <c r="CG249" s="188"/>
      <c r="CH249" s="188"/>
      <c r="CI249" s="188"/>
      <c r="CJ249" s="188"/>
      <c r="CK249" s="188"/>
    </row>
    <row r="250" spans="1:89" ht="71.45" hidden="1" customHeight="1">
      <c r="A250" s="706"/>
      <c r="B250" s="688" t="s">
        <v>542</v>
      </c>
      <c r="C250" s="588"/>
      <c r="D250" s="588" t="str">
        <f>IFERROR((VLOOKUP($B250,'Listados Datos'!$D$3:$F$18,3,FALSE))," ")</f>
        <v xml:space="preserve">Disponer de herramientas tecnológicas que apoyen de manera eficiente y oportuna las labores misionales y estrategicas de la entidad. Según lo establecido en el Plan Operativo Anual de la entidad. </v>
      </c>
      <c r="E250" s="494"/>
      <c r="F250" s="494" t="s">
        <v>544</v>
      </c>
      <c r="G250" s="577">
        <v>40</v>
      </c>
      <c r="H250" s="343">
        <v>40</v>
      </c>
      <c r="I250" s="568" t="s">
        <v>351</v>
      </c>
      <c r="J250" s="513" t="s">
        <v>210</v>
      </c>
      <c r="K250" s="513" t="s">
        <v>351</v>
      </c>
      <c r="L250" s="513" t="s">
        <v>601</v>
      </c>
      <c r="M250" s="513" t="str">
        <f t="shared" si="282"/>
        <v>Posibilidad de perdida de Integridad y Disponibilidad debido a amenazas como Perdida integridad de la informacióny vulderabilidades, afectando a los activos de información de Información física o digital</v>
      </c>
      <c r="N250" s="513" t="s">
        <v>250</v>
      </c>
      <c r="O250" s="513" t="s">
        <v>251</v>
      </c>
      <c r="P250" s="561">
        <v>228</v>
      </c>
      <c r="Q250" s="552" t="s">
        <v>602</v>
      </c>
      <c r="R250" s="555" t="s">
        <v>549</v>
      </c>
      <c r="S250" s="555" t="s">
        <v>351</v>
      </c>
      <c r="T250" s="555"/>
      <c r="U250" s="555"/>
      <c r="V250" s="581" t="str">
        <f t="shared" ref="V250" si="299">IF(ISBLANK(AC250),(IF(P250&lt;=0,"",IF(P250&lt;=2,"Muy Baja",IF(P250&lt;=24,"Baja",IF(P250&lt;=500,"Media",IF(P250&lt;=5000,"Alta","Muy Alta"))))))," ")</f>
        <v>Media</v>
      </c>
      <c r="W250" s="565">
        <f t="shared" ref="W250" si="300">IF(ISBLANK(AC250),(IF(V250="","",IF(V250="Muy Baja",20%,IF(V250="Baja",40%,IF(V250="Media",60%,IF(V250="Alta",80%,IF(V250="Muy Alta",100%,0)))))))," ")</f>
        <v>0.6</v>
      </c>
      <c r="X250" s="571" t="s">
        <v>218</v>
      </c>
      <c r="Y250" s="549" t="str">
        <f>IF(X250&gt;0,IF(NOT(ISERROR(MATCH(X250,'Listados Datos'!$N$3:$N$4,0))),'Listados Datos'!$N$6&amp;"Por favor no seleccionar este criterios de impacto (Afectación Económica o presupuestal y/o Pérdida Reputacional)",'Listados Datos'!$N$7),"")</f>
        <v>✔</v>
      </c>
      <c r="Z250" s="574" t="str">
        <f>IF(OR(X250='Listados Datos'!$R$3,X250='Listados Datos'!$S$3),"Leve",IF(OR(X250='Listados Datos'!$R$4,X250='Listados Datos'!$S$4),"Menor",IF(OR(X250='Listados Datos'!$R$5,X250='Listados Datos'!$S$5),"Moderado",IF(OR(X250='Listados Datos'!$R$6,X250='Listados Datos'!$S$6),"Mayor",IF(OR(X250='Listados Datos'!$R$7,X250='Listados Datos'!$S$7),"Catastrófico","")))))</f>
        <v>Moderado</v>
      </c>
      <c r="AA250" s="565">
        <f>IF(Z250="","",IF(Z250="Leve",20%,IF(Z250="Menor",40%,IF(Z250="Moderado",60%,IF(Z250="Mayor",80%,IF(Z250="Catastrófico",100%,0))))))</f>
        <v>0.6</v>
      </c>
      <c r="AB250" s="558" t="str">
        <f>IF(OR(AND(V250="Muy Baja",Z250="Leve"),AND(V250="Muy Baja",Z250="Menor"),AND(V250="Baja",Z250="Leve")),"Bajo",IF(OR(AND(V250="Muy baja",Z250="Moderado"),AND(V250="Baja",Z250="Menor"),AND(V250="Baja",Z250="Moderado"),AND(V250="Media",Z250="Leve"),AND(V250="Media",Z250="Menor"),AND(V250="Media",Z250="Moderado"),AND(V250="Alta",Z250="Leve"),AND(V250="Alta",Z250="Menor")),"Moderado",IF(OR(AND(V250="Muy Baja",Z250="Mayor"),AND(V250="Baja",Z250="Mayor"),AND(V250="Media",Z250="Mayor"),AND(V250="Alta",Z250="Moderado"),AND(V250="Alta",Z250="Mayor"),AND(V250="Muy Alta",Z250="Leve"),AND(V250="Muy Alta",Z250="Menor"),AND(V250="Muy Alta",Z250="Moderado"),AND(V250="Muy Alta",Z250="Mayor")),"Alto",IF(OR(AND(V250="Muy Baja",Z250="Catastrófico"),AND(V250="Baja",Z250="Catastrófico"),AND(V250="Media",Z250="Catastrófico"),AND(V250="Alta",Z250="Catastrófico"),AND(V250="Muy Alta",Z250="Catastrófico")),"Extremo",""))))</f>
        <v>Moderado</v>
      </c>
      <c r="AC250" s="524"/>
      <c r="AD250" s="546"/>
      <c r="AE250" s="533" t="str">
        <f t="shared" ref="AE250" si="301">IF(AND(AC250="Rara Vez",AD250="Insignificante"),("BAJA"),IF(AND(AC250="Rara Vez",AD250="Menor"),("BAJA"),IF(AND(AC250="Rara Vez",AD250="Moderado"),("MODERADA"),IF(AND(AC250="Rara Vez",AD250="Mayor"),("ALTA"),IF(AND(AC250="Improbable",AD250="Insignificante"),("BAJA"),IF(AND(AC250="Improbable",AD250="Menor"),("BAJA"),IF(AND(AC250="Improbable",AD250="Moderado"),("MODERADA"),IF(AND(AC250="Improbable",AD250="Mayor"),("ALTA"),IF(AND(AC250="Posible",AD250="Insignificante"),("BAJA"),IF(AND(AC250="Posible",AD250="Menor"),("MODERADA"),IF(AND(AC250="Posible",AD250="Moderado"),("ALTA"),IF(AND(AC250="Posible",AD250="Mayor"),("EXTREMA"),IF(AND(AC250="Probable",AD250="Insignificante"),("MODERADA"),IF(AND(AC250="Probable",AD250="Menor"),("ALTA"),IF(AND(AC250="Probable",AD250="Moderado"),("ALTA"),IF(AND(AC250="Probable",AD250="Mayor"),("EXTREMA"),IF(AND(AC250="Casi Seguro",AD250="Insignificante"),("ALTA"),IF(AND(AC250="Casi Seguro",AD250="Menor"),("ALTA"),IF(AND(AC250="Casi Seguro",AD250="Moderado"),("EXTREMA"),IF(AND(AC250="Casi Seguro",AD250="Mayor"),("EXTREMA"),IF(AD250="Catastrófico","EXTREMA","VALORAR")))))))))))))))))))))</f>
        <v>VALORAR</v>
      </c>
      <c r="AF250" s="181">
        <v>1</v>
      </c>
      <c r="AG250" s="182" t="s">
        <v>603</v>
      </c>
      <c r="AH250" s="207" t="str">
        <f t="shared" ref="AH250:AH309" si="302">IF(OR(AI250="Preventivo",AI250="Detectivo"),"Probabilidad",IF(AI250="Correctivo","Impacto",""))</f>
        <v>Probabilidad</v>
      </c>
      <c r="AI250" s="299" t="s">
        <v>193</v>
      </c>
      <c r="AJ250" s="299" t="s">
        <v>194</v>
      </c>
      <c r="AK250" s="208" t="str">
        <f t="shared" ref="AK250:AK309" si="303">IF(AND(AI250="Preventivo",AJ250="Automático"),"50%",IF(AND(AI250="Preventivo",AJ250="Manual"),"40%",IF(AND(AI250="Detectivo",AJ250="Automático"),"40%",IF(AND(AI250="Detectivo",AJ250="Manual"),"30%",IF(AND(AI250="Correctivo",AJ250="Automático"),"35%",IF(AND(AI250="Correctivo",AJ250="Manual"),"25%",""))))))</f>
        <v>40%</v>
      </c>
      <c r="AL250" s="300" t="s">
        <v>195</v>
      </c>
      <c r="AM250" s="300" t="s">
        <v>196</v>
      </c>
      <c r="AN250" s="301" t="s">
        <v>197</v>
      </c>
      <c r="AO250" s="209">
        <f>IF(ISBLANK(AD250),(IFERROR(IF(AH250="Probabilidad",(W250-(+W250*AK250)),IF(AH250="Impacto",W250,"")),""))," ")</f>
        <v>0.36</v>
      </c>
      <c r="AP250" s="154" t="str">
        <f>IF(ISBLANK(AD250), (IFERROR(IF(AO250="","",IF(AO250&lt;=0.2,"Muy Baja",IF(AO250&lt;=0.4,"Baja",IF(AO250&lt;=0.6,"Media",IF(AO250&lt;=0.8,"Alta","Muy Alta"))))),""))," ")</f>
        <v>Baja</v>
      </c>
      <c r="AQ250" s="210">
        <f t="shared" ref="AQ250:AQ309" si="304">+AO250</f>
        <v>0.36</v>
      </c>
      <c r="AR250" s="211" t="str">
        <f t="shared" ref="AR250:AR309" si="305">IFERROR(IF(AS250="","",IF(AS250&lt;=0.2,"Leve",IF(AS250&lt;=0.4,"Menor",IF(AS250&lt;=0.6,"Moderado",IF(AS250&lt;=0.8,"Mayor","Catastrófico"))))),"")</f>
        <v>Moderado</v>
      </c>
      <c r="AS250" s="210">
        <f>IFERROR(IF(AH250="Impacto",(AA250-(+AA250*AK250)),IF(AH250="Probabilidad",AA250,"")),"")</f>
        <v>0.6</v>
      </c>
      <c r="AT250" s="212" t="str">
        <f t="shared" ref="AT250:AT309" si="306">IFERROR(IF(OR(AND(AP250="Muy Baja",AR250="Leve"),AND(AP250="Muy Baja",AR250="Menor"),AND(AP250="Baja",AR250="Leve")),"Bajo",IF(OR(AND(AP250="Muy baja",AR250="Moderado"),AND(AP250="Baja",AR250="Menor"),AND(AP250="Baja",AR250="Moderado"),AND(AP250="Media",AR250="Leve"),AND(AP250="Media",AR250="Menor"),AND(AP250="Media",AR250="Moderado"),AND(AP250="Alta",AR250="Leve"),AND(AP250="Alta",AR250="Menor")),"Moderado",IF(OR(AND(AP250="Muy Baja",AR250="Mayor"),AND(AP250="Baja",AR250="Mayor"),AND(AP250="Media",AR250="Mayor"),AND(AP250="Alta",AR250="Moderado"),AND(AP250="Alta",AR250="Mayor"),AND(AP250="Muy Alta",AR250="Leve"),AND(AP250="Muy Alta",AR250="Menor"),AND(AP250="Muy Alta",AR250="Moderado"),AND(AP250="Muy Alta",AR250="Mayor")),"Alto",IF(OR(AND(AP250="Muy Baja",AR250="Catastrófico"),AND(AP250="Baja",AR250="Catastrófico"),AND(AP250="Media",AR250="Catastrófico"),AND(AP250="Alta",AR250="Catastrófico"),AND(AP250="Muy Alta",AR250="Catastrófico")),"Extremo","")))),"")</f>
        <v>Moderado</v>
      </c>
      <c r="AU250" s="527"/>
      <c r="AV250" s="530" t="str">
        <f>IF(ISBLANK(AD250), " ", AD250)</f>
        <v xml:space="preserve"> </v>
      </c>
      <c r="AW250" s="533" t="str">
        <f t="shared" ref="AW250" si="307">IF(AND(AU250="Rara Vez",AV250="Insignificante"),("BAJA"),IF(AND(AU250="Rara Vez",AV250="Menor"),("BAJA"),IF(AND(AU250="Rara Vez",AV250="Moderado"),("MODERADA"),IF(AND(AU250="Rara Vez",AV250="Mayor"),("ALTA"),IF(AND(AU250="Improbable",AV250="Insignificante"),("BAJA"),IF(AND(AU250="Improbable",AV250="Menor"),("BAJA"),IF(AND(AU250="Improbable",AV250="Moderado"),("MODERADA"),IF(AND(AU250="Improbable",AV250="Mayor"),("ALTA"),IF(AND(AU250="Posible",AV250="Insignificante"),("BAJA"),IF(AND(AU250="Posible",AV250="Menor"),("MODERADA"),IF(AND(AU250="Posible",AV250="Moderado"),("ALTA"),IF(AND(AU250="Posible",AV250="Mayor"),("EXTREMA"),IF(AND(AU250="Probable",AV250="Insignificante"),("MODERADA"),IF(AND(AU250="Probable",AV250="Menor"),("ALTA"),IF(AND(AU250="Probable",AV250="Moderado"),("ALTA"),IF(AND(AU250="Probable",AV250="Mayor"),("EXTREMA"),IF(AND(AU250="Casi Seguro",AV250="Insignificante"),("ALTA"),IF(AND(AU250="Casi Seguro",AV250="Menor"),("ALTA"),IF(AND(AU250="Casi Seguro",AV250="Moderado"),("EXTREMA"),IF(AND(AU250="Casi Seguro",AV250="Mayor"),("EXTREMA"),IF(AV250="Catastrófico","EXTREMA","VALORAR")))))))))))))))))))))</f>
        <v>VALORAR</v>
      </c>
      <c r="AX250" s="536" t="s">
        <v>198</v>
      </c>
      <c r="AY250" s="302" t="s">
        <v>604</v>
      </c>
      <c r="AZ250" s="185" t="s">
        <v>605</v>
      </c>
      <c r="BA250" s="183" t="s">
        <v>544</v>
      </c>
      <c r="BB250" s="183" t="s">
        <v>202</v>
      </c>
      <c r="BC250" s="184">
        <v>44562</v>
      </c>
      <c r="BD250" s="184">
        <v>44926</v>
      </c>
      <c r="BE250" s="184" t="s">
        <v>606</v>
      </c>
      <c r="BF250" s="185" t="s">
        <v>607</v>
      </c>
      <c r="BG250" s="513" t="s">
        <v>608</v>
      </c>
      <c r="BH250" s="362" t="s">
        <v>205</v>
      </c>
      <c r="BI250" s="363" t="s">
        <v>609</v>
      </c>
      <c r="BJ250" s="363">
        <v>496</v>
      </c>
      <c r="BK250" s="392">
        <v>44680</v>
      </c>
      <c r="BL250" s="364" t="s">
        <v>1874</v>
      </c>
      <c r="BM250" s="364" t="s">
        <v>1843</v>
      </c>
      <c r="BN250" s="364" t="s">
        <v>207</v>
      </c>
      <c r="BO250" s="365" t="s">
        <v>208</v>
      </c>
      <c r="BP250" s="187" t="s">
        <v>207</v>
      </c>
      <c r="BQ250" s="349" t="s">
        <v>207</v>
      </c>
      <c r="BR250" s="416"/>
      <c r="BS250" s="417" t="str">
        <f>IF(AND('MAPA DE RIESGOS'!$AP250="Muy Alta",'MAPA DE RIESGOS'!$AR250="Leve"),CONCATENATE("R",'MAPA DE RIESGOS'!$H250,"C",'MAPA DE RIESGOS'!$AF250),"")</f>
        <v/>
      </c>
      <c r="BT250" s="417"/>
      <c r="BU250" s="418"/>
      <c r="BV250" s="188"/>
      <c r="BW250" s="188"/>
      <c r="BX250" s="188"/>
      <c r="BY250" s="188"/>
      <c r="BZ250" s="188"/>
      <c r="CA250" s="188"/>
      <c r="CB250" s="188"/>
      <c r="CC250" s="188"/>
      <c r="CD250" s="188"/>
      <c r="CE250" s="188"/>
      <c r="CF250" s="188"/>
      <c r="CG250" s="188"/>
      <c r="CH250" s="188"/>
      <c r="CI250" s="188"/>
      <c r="CJ250" s="188"/>
      <c r="CK250" s="188"/>
    </row>
    <row r="251" spans="1:89" ht="60.6" hidden="1" customHeight="1">
      <c r="A251" s="706"/>
      <c r="B251" s="688"/>
      <c r="C251" s="588"/>
      <c r="D251" s="588"/>
      <c r="E251" s="494"/>
      <c r="F251" s="494"/>
      <c r="G251" s="577"/>
      <c r="H251" s="343">
        <v>40</v>
      </c>
      <c r="I251" s="569"/>
      <c r="J251" s="494"/>
      <c r="K251" s="494"/>
      <c r="L251" s="494"/>
      <c r="M251" s="494" t="str">
        <f t="shared" si="282"/>
        <v xml:space="preserve">Posibilidad de perdida de  debido a amenazas como y vulderabilidades, afectando a los activos de información de </v>
      </c>
      <c r="N251" s="494"/>
      <c r="O251" s="494"/>
      <c r="P251" s="562"/>
      <c r="Q251" s="553"/>
      <c r="R251" s="556"/>
      <c r="S251" s="556"/>
      <c r="T251" s="556"/>
      <c r="U251" s="556"/>
      <c r="V251" s="582"/>
      <c r="W251" s="566"/>
      <c r="X251" s="572"/>
      <c r="Y251" s="550"/>
      <c r="Z251" s="575"/>
      <c r="AA251" s="566"/>
      <c r="AB251" s="559"/>
      <c r="AC251" s="525"/>
      <c r="AD251" s="547"/>
      <c r="AE251" s="534"/>
      <c r="AF251" s="181">
        <v>2</v>
      </c>
      <c r="AG251" s="182" t="s">
        <v>610</v>
      </c>
      <c r="AH251" s="207" t="str">
        <f t="shared" si="302"/>
        <v>Probabilidad</v>
      </c>
      <c r="AI251" s="299" t="s">
        <v>193</v>
      </c>
      <c r="AJ251" s="299" t="s">
        <v>194</v>
      </c>
      <c r="AK251" s="208" t="str">
        <f t="shared" si="303"/>
        <v>40%</v>
      </c>
      <c r="AL251" s="300" t="s">
        <v>195</v>
      </c>
      <c r="AM251" s="300" t="s">
        <v>196</v>
      </c>
      <c r="AN251" s="301" t="s">
        <v>197</v>
      </c>
      <c r="AO251" s="209">
        <f>IF(ISBLANK(AD250),(IFERROR(IF(AND(AH250="Probabilidad",AH251="Probabilidad"),(AQ250-(+AQ250*AK251)),IF(AH251="Probabilidad",(W250-(+W250*AK251)),IF(AH251="Impacto",AQ250,""))),""))," ")</f>
        <v>0.216</v>
      </c>
      <c r="AP251" s="154" t="str">
        <f>IF(ISBLANK(AD250),(IFERROR(IF(AO251="","",IF(AO251&lt;=0.2,"Muy Baja",IF(AO251&lt;=0.4,"Baja",IF(AO251&lt;=0.6,"Media",IF(AO251&lt;=0.8,"Alta","Muy Alta"))))),""))," ")</f>
        <v>Baja</v>
      </c>
      <c r="AQ251" s="210">
        <f t="shared" si="304"/>
        <v>0.216</v>
      </c>
      <c r="AR251" s="211" t="str">
        <f t="shared" si="305"/>
        <v>Moderado</v>
      </c>
      <c r="AS251" s="210">
        <f>IFERROR(IF(AND(AH250="Impacto",AH251="Impacto"),(AS250-(+AS250*AK251)),IF(AH251="Impacto",(AA250-(+AA250*AK251)),IF(AH251="Probabilidad",AS250,""))),"")</f>
        <v>0.6</v>
      </c>
      <c r="AT251" s="212" t="str">
        <f t="shared" si="306"/>
        <v>Moderado</v>
      </c>
      <c r="AU251" s="528"/>
      <c r="AV251" s="531"/>
      <c r="AW251" s="534"/>
      <c r="AX251" s="537"/>
      <c r="AY251" s="539" t="s">
        <v>611</v>
      </c>
      <c r="AZ251" s="542" t="s">
        <v>612</v>
      </c>
      <c r="BA251" s="542" t="s">
        <v>544</v>
      </c>
      <c r="BB251" s="542" t="s">
        <v>202</v>
      </c>
      <c r="BC251" s="517" t="s">
        <v>465</v>
      </c>
      <c r="BD251" s="517" t="s">
        <v>466</v>
      </c>
      <c r="BE251" s="542" t="s">
        <v>613</v>
      </c>
      <c r="BF251" s="542" t="s">
        <v>614</v>
      </c>
      <c r="BG251" s="494"/>
      <c r="BH251" s="733" t="s">
        <v>205</v>
      </c>
      <c r="BI251" s="734" t="s">
        <v>615</v>
      </c>
      <c r="BJ251" s="734">
        <v>6</v>
      </c>
      <c r="BK251" s="735">
        <v>44680</v>
      </c>
      <c r="BL251" s="734" t="s">
        <v>616</v>
      </c>
      <c r="BM251" s="734" t="s">
        <v>1851</v>
      </c>
      <c r="BN251" s="734" t="s">
        <v>207</v>
      </c>
      <c r="BO251" s="734" t="s">
        <v>208</v>
      </c>
      <c r="BP251" s="734" t="s">
        <v>207</v>
      </c>
      <c r="BQ251" s="736" t="s">
        <v>207</v>
      </c>
      <c r="BR251" s="416"/>
      <c r="BS251" s="417" t="str">
        <f>IF(AND('MAPA DE RIESGOS'!$AP251="Muy Alta",'MAPA DE RIESGOS'!$AR251="Leve"),CONCATENATE("R",'MAPA DE RIESGOS'!$H251,"C",'MAPA DE RIESGOS'!$AF251),"")</f>
        <v/>
      </c>
      <c r="BT251" s="417"/>
      <c r="BU251" s="418"/>
      <c r="BV251" s="188"/>
      <c r="BW251" s="188"/>
      <c r="BX251" s="188"/>
      <c r="BY251" s="188"/>
      <c r="BZ251" s="188"/>
      <c r="CA251" s="188"/>
      <c r="CB251" s="188"/>
      <c r="CC251" s="188"/>
      <c r="CD251" s="188"/>
      <c r="CE251" s="188"/>
      <c r="CF251" s="188"/>
      <c r="CG251" s="188"/>
      <c r="CH251" s="188"/>
      <c r="CI251" s="188"/>
      <c r="CJ251" s="188"/>
      <c r="CK251" s="188"/>
    </row>
    <row r="252" spans="1:89" ht="60.6" hidden="1" customHeight="1">
      <c r="A252" s="706"/>
      <c r="B252" s="688"/>
      <c r="C252" s="588"/>
      <c r="D252" s="588"/>
      <c r="E252" s="494"/>
      <c r="F252" s="494"/>
      <c r="G252" s="577"/>
      <c r="H252" s="343">
        <v>40</v>
      </c>
      <c r="I252" s="569"/>
      <c r="J252" s="494"/>
      <c r="K252" s="494"/>
      <c r="L252" s="494"/>
      <c r="M252" s="494" t="str">
        <f t="shared" si="282"/>
        <v xml:space="preserve">Posibilidad de perdida de  debido a amenazas como y vulderabilidades, afectando a los activos de información de </v>
      </c>
      <c r="N252" s="494"/>
      <c r="O252" s="494"/>
      <c r="P252" s="562"/>
      <c r="Q252" s="553"/>
      <c r="R252" s="556"/>
      <c r="S252" s="556"/>
      <c r="T252" s="556"/>
      <c r="U252" s="556"/>
      <c r="V252" s="582"/>
      <c r="W252" s="566"/>
      <c r="X252" s="572"/>
      <c r="Y252" s="550"/>
      <c r="Z252" s="575"/>
      <c r="AA252" s="566"/>
      <c r="AB252" s="559"/>
      <c r="AC252" s="525"/>
      <c r="AD252" s="547"/>
      <c r="AE252" s="534"/>
      <c r="AF252" s="181">
        <v>3</v>
      </c>
      <c r="AG252" s="182" t="s">
        <v>617</v>
      </c>
      <c r="AH252" s="207" t="str">
        <f t="shared" si="302"/>
        <v>Probabilidad</v>
      </c>
      <c r="AI252" s="299" t="s">
        <v>193</v>
      </c>
      <c r="AJ252" s="299" t="s">
        <v>194</v>
      </c>
      <c r="AK252" s="208" t="str">
        <f t="shared" si="303"/>
        <v>40%</v>
      </c>
      <c r="AL252" s="300" t="s">
        <v>195</v>
      </c>
      <c r="AM252" s="300" t="s">
        <v>196</v>
      </c>
      <c r="AN252" s="301" t="s">
        <v>197</v>
      </c>
      <c r="AO252" s="209">
        <f>IF(ISBLANK(AD250),(IFERROR(IF(AND(AH251="Probabilidad",AH252="Probabilidad"),(AQ251-(+AQ251*AK252)),IF(AND(AH251="Impacto",AH252="Probabilidad"),(AQ250-(+AQ250*AK252)),IF(AH252="Impacto",AQ251,""))),""))," ")</f>
        <v>0.12959999999999999</v>
      </c>
      <c r="AP252" s="154" t="str">
        <f>IF(ISBLANK(AD250),(IFERROR(IF(AO252="","",IF(AO252&lt;=0.2,"Muy Baja",IF(AO252&lt;=0.4,"Baja",IF(AO252&lt;=0.6,"Media",IF(AO252&lt;=0.8,"Alta","Muy Alta"))))),""))," ")</f>
        <v>Muy Baja</v>
      </c>
      <c r="AQ252" s="210">
        <f t="shared" si="304"/>
        <v>0.12959999999999999</v>
      </c>
      <c r="AR252" s="211" t="str">
        <f t="shared" si="305"/>
        <v>Moderado</v>
      </c>
      <c r="AS252" s="210">
        <f>IFERROR(IF(AND(AH251="Impacto",AH252="Impacto"),(AS251-(+AS251*AK252)),IF(AND(AH251="Probabilidad",AH252="Impacto"),(AS250-(+AS250*AK252)),IF(AH252="Probabilidad",AS251,""))),"")</f>
        <v>0.6</v>
      </c>
      <c r="AT252" s="212" t="str">
        <f t="shared" si="306"/>
        <v>Moderado</v>
      </c>
      <c r="AU252" s="528"/>
      <c r="AV252" s="531"/>
      <c r="AW252" s="534"/>
      <c r="AX252" s="537"/>
      <c r="AY252" s="541"/>
      <c r="AZ252" s="544"/>
      <c r="BA252" s="544"/>
      <c r="BB252" s="544"/>
      <c r="BC252" s="518"/>
      <c r="BD252" s="518"/>
      <c r="BE252" s="544"/>
      <c r="BF252" s="544"/>
      <c r="BG252" s="494"/>
      <c r="BH252" s="733"/>
      <c r="BI252" s="734"/>
      <c r="BJ252" s="734"/>
      <c r="BK252" s="734"/>
      <c r="BL252" s="734"/>
      <c r="BM252" s="734"/>
      <c r="BN252" s="734"/>
      <c r="BO252" s="734"/>
      <c r="BP252" s="734"/>
      <c r="BQ252" s="736"/>
      <c r="BR252" s="416"/>
      <c r="BS252" s="417" t="str">
        <f>IF(AND('MAPA DE RIESGOS'!$AP252="Muy Alta",'MAPA DE RIESGOS'!$AR252="Leve"),CONCATENATE("R",'MAPA DE RIESGOS'!$H252,"C",'MAPA DE RIESGOS'!$AF252),"")</f>
        <v/>
      </c>
      <c r="BT252" s="417"/>
      <c r="BU252" s="418"/>
      <c r="BV252" s="188"/>
      <c r="BW252" s="188"/>
      <c r="BX252" s="188"/>
      <c r="BY252" s="188"/>
      <c r="BZ252" s="188"/>
      <c r="CA252" s="188"/>
      <c r="CB252" s="188"/>
      <c r="CC252" s="188"/>
      <c r="CD252" s="188"/>
      <c r="CE252" s="188"/>
      <c r="CF252" s="188"/>
      <c r="CG252" s="188"/>
      <c r="CH252" s="188"/>
      <c r="CI252" s="188"/>
      <c r="CJ252" s="188"/>
      <c r="CK252" s="188"/>
    </row>
    <row r="253" spans="1:89" ht="28.5" hidden="1" customHeight="1">
      <c r="A253" s="706"/>
      <c r="B253" s="688"/>
      <c r="C253" s="588"/>
      <c r="D253" s="588"/>
      <c r="E253" s="494"/>
      <c r="F253" s="494"/>
      <c r="G253" s="577"/>
      <c r="H253" s="343">
        <v>40</v>
      </c>
      <c r="I253" s="569"/>
      <c r="J253" s="494"/>
      <c r="K253" s="494"/>
      <c r="L253" s="494"/>
      <c r="M253" s="494" t="str">
        <f t="shared" si="282"/>
        <v xml:space="preserve">Posibilidad de perdida de  debido a amenazas como y vulderabilidades, afectando a los activos de información de </v>
      </c>
      <c r="N253" s="494"/>
      <c r="O253" s="494"/>
      <c r="P253" s="562"/>
      <c r="Q253" s="553"/>
      <c r="R253" s="556"/>
      <c r="S253" s="556"/>
      <c r="T253" s="556"/>
      <c r="U253" s="556"/>
      <c r="V253" s="582"/>
      <c r="W253" s="566"/>
      <c r="X253" s="572"/>
      <c r="Y253" s="550"/>
      <c r="Z253" s="575"/>
      <c r="AA253" s="566"/>
      <c r="AB253" s="559"/>
      <c r="AC253" s="525"/>
      <c r="AD253" s="547"/>
      <c r="AE253" s="534"/>
      <c r="AF253" s="181">
        <v>4</v>
      </c>
      <c r="AG253" s="182"/>
      <c r="AH253" s="207" t="str">
        <f t="shared" si="302"/>
        <v/>
      </c>
      <c r="AI253" s="299"/>
      <c r="AJ253" s="299"/>
      <c r="AK253" s="208" t="str">
        <f t="shared" si="303"/>
        <v/>
      </c>
      <c r="AL253" s="300"/>
      <c r="AM253" s="300"/>
      <c r="AN253" s="301"/>
      <c r="AO253" s="209" t="str">
        <f>IF(ISBLANK(AD250),(IFERROR(IF(AND(AH252="Probabilidad",AH253="Probabilidad"),(AQ252-(+AQ252*AK253)),IF(AND(AH252="Impacto",AH253="Probabilidad"),(AQ251-(+AQ251*AK253)),IF(AH253="Impacto",AQ252,""))),""))," ")</f>
        <v/>
      </c>
      <c r="AP253" s="154" t="str">
        <f>IF(ISBLANK(AD250),(IFERROR(IF(AO253="","",IF(AO253&lt;=0.2,"Muy Baja",IF(AO253&lt;=0.4,"Baja",IF(AO253&lt;=0.6,"Media",IF(AO253&lt;=0.8,"Alta","Muy Alta"))))),""))," ")</f>
        <v/>
      </c>
      <c r="AQ253" s="210" t="str">
        <f t="shared" si="304"/>
        <v/>
      </c>
      <c r="AR253" s="211" t="str">
        <f t="shared" si="305"/>
        <v/>
      </c>
      <c r="AS253" s="210" t="str">
        <f>IFERROR(IF(AND(AH252="Impacto",AH253="Impacto"),(AS252-(+AS252*AK253)),IF(AND(AH252="Probabilidad",AH253="Impacto"),(AS251-(+AS251*AK253)),IF(AH253="Probabilidad",AS252,""))),"")</f>
        <v/>
      </c>
      <c r="AT253" s="212" t="str">
        <f t="shared" si="306"/>
        <v/>
      </c>
      <c r="AU253" s="528"/>
      <c r="AV253" s="531"/>
      <c r="AW253" s="534"/>
      <c r="AX253" s="537"/>
      <c r="AY253" s="302"/>
      <c r="AZ253" s="185"/>
      <c r="BA253" s="183"/>
      <c r="BB253" s="183"/>
      <c r="BC253" s="184"/>
      <c r="BD253" s="184"/>
      <c r="BE253" s="184"/>
      <c r="BF253" s="185"/>
      <c r="BG253" s="494"/>
      <c r="BH253" s="190"/>
      <c r="BI253" s="186"/>
      <c r="BJ253" s="186"/>
      <c r="BK253" s="352"/>
      <c r="BL253" s="183"/>
      <c r="BM253" s="183"/>
      <c r="BN253" s="183"/>
      <c r="BO253" s="187"/>
      <c r="BP253" s="187"/>
      <c r="BQ253" s="349"/>
      <c r="BR253" s="416"/>
      <c r="BS253" s="417" t="str">
        <f>IF(AND('MAPA DE RIESGOS'!$AP253="Muy Alta",'MAPA DE RIESGOS'!$AR253="Leve"),CONCATENATE("R",'MAPA DE RIESGOS'!$H253,"C",'MAPA DE RIESGOS'!$AF253),"")</f>
        <v/>
      </c>
      <c r="BT253" s="417"/>
      <c r="BU253" s="418"/>
      <c r="BV253" s="188"/>
      <c r="BW253" s="188"/>
      <c r="BX253" s="188"/>
      <c r="BY253" s="188"/>
      <c r="BZ253" s="188"/>
      <c r="CA253" s="188"/>
      <c r="CB253" s="188"/>
      <c r="CC253" s="188"/>
      <c r="CD253" s="188"/>
      <c r="CE253" s="188"/>
      <c r="CF253" s="188"/>
      <c r="CG253" s="188"/>
      <c r="CH253" s="188"/>
      <c r="CI253" s="188"/>
      <c r="CJ253" s="188"/>
      <c r="CK253" s="188"/>
    </row>
    <row r="254" spans="1:89" ht="28.5" hidden="1" customHeight="1">
      <c r="A254" s="706"/>
      <c r="B254" s="688"/>
      <c r="C254" s="588"/>
      <c r="D254" s="588"/>
      <c r="E254" s="494"/>
      <c r="F254" s="494"/>
      <c r="G254" s="577"/>
      <c r="H254" s="343">
        <v>40</v>
      </c>
      <c r="I254" s="569"/>
      <c r="J254" s="494"/>
      <c r="K254" s="494"/>
      <c r="L254" s="494"/>
      <c r="M254" s="494" t="str">
        <f t="shared" si="282"/>
        <v xml:space="preserve">Posibilidad de perdida de  debido a amenazas como y vulderabilidades, afectando a los activos de información de </v>
      </c>
      <c r="N254" s="494"/>
      <c r="O254" s="494"/>
      <c r="P254" s="562"/>
      <c r="Q254" s="553"/>
      <c r="R254" s="556"/>
      <c r="S254" s="556"/>
      <c r="T254" s="556"/>
      <c r="U254" s="556"/>
      <c r="V254" s="582"/>
      <c r="W254" s="566"/>
      <c r="X254" s="572"/>
      <c r="Y254" s="550"/>
      <c r="Z254" s="575"/>
      <c r="AA254" s="566"/>
      <c r="AB254" s="559"/>
      <c r="AC254" s="525"/>
      <c r="AD254" s="547"/>
      <c r="AE254" s="534"/>
      <c r="AF254" s="181">
        <v>5</v>
      </c>
      <c r="AG254" s="182"/>
      <c r="AH254" s="207" t="str">
        <f t="shared" si="302"/>
        <v/>
      </c>
      <c r="AI254" s="299"/>
      <c r="AJ254" s="299"/>
      <c r="AK254" s="208" t="str">
        <f t="shared" si="303"/>
        <v/>
      </c>
      <c r="AL254" s="300"/>
      <c r="AM254" s="300"/>
      <c r="AN254" s="301"/>
      <c r="AO254" s="209" t="str">
        <f>IF(ISBLANK(AD250),(IFERROR(IF(AND(AH253="Probabilidad",AH254="Probabilidad"),(AQ253-(+AQ253*AK254)),IF(AND(AH253="Impacto",AH254="Probabilidad"),(AQ252-(+AQ252*AK254)),IF(AH254="Impacto",AQ253,""))),""))," ")</f>
        <v/>
      </c>
      <c r="AP254" s="154" t="str">
        <f>IF(ISBLANK(AD250),(IFERROR(IF(AO254="","",IF(AO254&lt;=0.2,"Muy Baja",IF(AO254&lt;=0.4,"Baja",IF(AO254&lt;=0.6,"Media",IF(AO254&lt;=0.8,"Alta","Muy Alta"))))),""))," ")</f>
        <v/>
      </c>
      <c r="AQ254" s="210" t="str">
        <f t="shared" si="304"/>
        <v/>
      </c>
      <c r="AR254" s="211" t="str">
        <f t="shared" si="305"/>
        <v/>
      </c>
      <c r="AS254" s="210" t="str">
        <f>IFERROR(IF(AND(AH253="Impacto",AH254="Impacto"),(AS253-(+AS253*AK254)),IF(AND(AH253="Probabilidad",AH254="Impacto"),(AS252-(+AS252*AK254)),IF(AH254="Probabilidad",AS253,""))),"")</f>
        <v/>
      </c>
      <c r="AT254" s="212" t="str">
        <f t="shared" si="306"/>
        <v/>
      </c>
      <c r="AU254" s="528"/>
      <c r="AV254" s="531"/>
      <c r="AW254" s="534"/>
      <c r="AX254" s="537"/>
      <c r="AY254" s="302"/>
      <c r="AZ254" s="185"/>
      <c r="BA254" s="183"/>
      <c r="BB254" s="183"/>
      <c r="BC254" s="184"/>
      <c r="BD254" s="184"/>
      <c r="BE254" s="184"/>
      <c r="BF254" s="185"/>
      <c r="BG254" s="494"/>
      <c r="BH254" s="190"/>
      <c r="BI254" s="186"/>
      <c r="BJ254" s="186"/>
      <c r="BK254" s="352"/>
      <c r="BL254" s="183"/>
      <c r="BM254" s="183"/>
      <c r="BN254" s="183"/>
      <c r="BO254" s="187"/>
      <c r="BP254" s="187"/>
      <c r="BQ254" s="349"/>
      <c r="BR254" s="416"/>
      <c r="BS254" s="417" t="str">
        <f>IF(AND('MAPA DE RIESGOS'!$AP254="Muy Alta",'MAPA DE RIESGOS'!$AR254="Leve"),CONCATENATE("R",'MAPA DE RIESGOS'!$H254,"C",'MAPA DE RIESGOS'!$AF254),"")</f>
        <v/>
      </c>
      <c r="BT254" s="417"/>
      <c r="BU254" s="418"/>
      <c r="BV254" s="188"/>
      <c r="BW254" s="188"/>
      <c r="BX254" s="188"/>
      <c r="BY254" s="188"/>
      <c r="BZ254" s="188"/>
      <c r="CA254" s="188"/>
      <c r="CB254" s="188"/>
      <c r="CC254" s="188"/>
      <c r="CD254" s="188"/>
      <c r="CE254" s="188"/>
      <c r="CF254" s="188"/>
      <c r="CG254" s="188"/>
      <c r="CH254" s="188"/>
      <c r="CI254" s="188"/>
      <c r="CJ254" s="188"/>
      <c r="CK254" s="188"/>
    </row>
    <row r="255" spans="1:89" ht="28.5" hidden="1" customHeight="1">
      <c r="A255" s="706"/>
      <c r="B255" s="688"/>
      <c r="C255" s="588"/>
      <c r="D255" s="588"/>
      <c r="E255" s="494"/>
      <c r="F255" s="494"/>
      <c r="G255" s="577"/>
      <c r="H255" s="343">
        <v>40</v>
      </c>
      <c r="I255" s="570"/>
      <c r="J255" s="495"/>
      <c r="K255" s="495"/>
      <c r="L255" s="495"/>
      <c r="M255" s="495" t="str">
        <f t="shared" si="282"/>
        <v xml:space="preserve">Posibilidad de perdida de  debido a amenazas como y vulderabilidades, afectando a los activos de información de </v>
      </c>
      <c r="N255" s="495"/>
      <c r="O255" s="495"/>
      <c r="P255" s="563"/>
      <c r="Q255" s="554"/>
      <c r="R255" s="557"/>
      <c r="S255" s="557"/>
      <c r="T255" s="557"/>
      <c r="U255" s="557"/>
      <c r="V255" s="583"/>
      <c r="W255" s="567"/>
      <c r="X255" s="573"/>
      <c r="Y255" s="551"/>
      <c r="Z255" s="576"/>
      <c r="AA255" s="567"/>
      <c r="AB255" s="560"/>
      <c r="AC255" s="526"/>
      <c r="AD255" s="548"/>
      <c r="AE255" s="535"/>
      <c r="AF255" s="181">
        <v>6</v>
      </c>
      <c r="AG255" s="182"/>
      <c r="AH255" s="207" t="str">
        <f t="shared" si="302"/>
        <v/>
      </c>
      <c r="AI255" s="299"/>
      <c r="AJ255" s="299"/>
      <c r="AK255" s="208" t="str">
        <f t="shared" si="303"/>
        <v/>
      </c>
      <c r="AL255" s="300"/>
      <c r="AM255" s="300"/>
      <c r="AN255" s="301"/>
      <c r="AO255" s="209" t="str">
        <f>IF(ISBLANK(AD250),(IFERROR(IF(AND(AH253="Probabilidad",AH255="Probabilidad"),(AQ253-(+AQ253*AK255)),IF(AND(AH253="Impacto",AH255="Probabilidad"),(AQ252-(+AQ252*AK255)),IF(AH255="Impacto",AQ253,""))),""))," ")</f>
        <v/>
      </c>
      <c r="AP255" s="154" t="str">
        <f>IF(ISBLANK(AD250),(IFERROR(IF(AO255="","",IF(AO255&lt;=0.2,"Muy Baja",IF(AO255&lt;=0.4,"Baja",IF(AO255&lt;=0.6,"Media",IF(AO255&lt;=0.8,"Alta","Muy Alta"))))),"")), " ")</f>
        <v/>
      </c>
      <c r="AQ255" s="210" t="str">
        <f t="shared" si="304"/>
        <v/>
      </c>
      <c r="AR255" s="211" t="str">
        <f t="shared" si="305"/>
        <v/>
      </c>
      <c r="AS255" s="210" t="str">
        <f>IFERROR(IF(AND(AH254="Impacto",AH255="Impacto"),(AS253-(+AS254*AK255)),IF(AND(AH253="Probabilidad",AH255="Impacto"),(AS252-(+AS252*AK255)),IF(AH255="Probabilidad",AS253,""))),"")</f>
        <v/>
      </c>
      <c r="AT255" s="212" t="str">
        <f t="shared" si="306"/>
        <v/>
      </c>
      <c r="AU255" s="529"/>
      <c r="AV255" s="532"/>
      <c r="AW255" s="535"/>
      <c r="AX255" s="538"/>
      <c r="AY255" s="302"/>
      <c r="AZ255" s="185"/>
      <c r="BA255" s="183"/>
      <c r="BB255" s="183"/>
      <c r="BC255" s="184"/>
      <c r="BD255" s="184"/>
      <c r="BE255" s="184"/>
      <c r="BF255" s="185"/>
      <c r="BG255" s="495"/>
      <c r="BH255" s="190"/>
      <c r="BI255" s="186"/>
      <c r="BJ255" s="186"/>
      <c r="BK255" s="352"/>
      <c r="BL255" s="183"/>
      <c r="BM255" s="183"/>
      <c r="BN255" s="183"/>
      <c r="BO255" s="187"/>
      <c r="BP255" s="187"/>
      <c r="BQ255" s="349"/>
      <c r="BR255" s="416"/>
      <c r="BS255" s="417" t="str">
        <f>IF(AND('MAPA DE RIESGOS'!$AP255="Muy Alta",'MAPA DE RIESGOS'!$AR255="Leve"),CONCATENATE("R",'MAPA DE RIESGOS'!$H255,"C",'MAPA DE RIESGOS'!$AF255),"")</f>
        <v/>
      </c>
      <c r="BT255" s="417"/>
      <c r="BU255" s="418"/>
      <c r="BV255" s="188"/>
      <c r="BW255" s="188"/>
      <c r="BX255" s="188"/>
      <c r="BY255" s="188"/>
      <c r="BZ255" s="188"/>
      <c r="CA255" s="188"/>
      <c r="CB255" s="188"/>
      <c r="CC255" s="188"/>
      <c r="CD255" s="188"/>
      <c r="CE255" s="188"/>
      <c r="CF255" s="188"/>
      <c r="CG255" s="188"/>
      <c r="CH255" s="188"/>
      <c r="CI255" s="188"/>
      <c r="CJ255" s="188"/>
      <c r="CK255" s="188"/>
    </row>
    <row r="256" spans="1:89" ht="101.1" hidden="1" customHeight="1">
      <c r="A256" s="706"/>
      <c r="B256" s="688" t="s">
        <v>542</v>
      </c>
      <c r="C256" s="588"/>
      <c r="D256" s="588" t="str">
        <f>IFERROR((VLOOKUP($B256,'Listados Datos'!$D$3:$F$18,3,FALSE))," ")</f>
        <v xml:space="preserve">Disponer de herramientas tecnológicas que apoyen de manera eficiente y oportuna las labores misionales y estrategicas de la entidad. Según lo establecido en el Plan Operativo Anual de la entidad. </v>
      </c>
      <c r="E256" s="494"/>
      <c r="F256" s="494" t="s">
        <v>544</v>
      </c>
      <c r="G256" s="577">
        <v>41</v>
      </c>
      <c r="H256" s="343">
        <v>41</v>
      </c>
      <c r="I256" s="568" t="s">
        <v>618</v>
      </c>
      <c r="J256" s="513" t="s">
        <v>187</v>
      </c>
      <c r="K256" s="513" t="s">
        <v>618</v>
      </c>
      <c r="L256" s="513" t="s">
        <v>619</v>
      </c>
      <c r="M256" s="513" t="str">
        <f t="shared" si="282"/>
        <v>Posibilidad de perdida de Integridad y Disponibilidad debido a amenazas como Daños ocasionados a los equipos de cómputo y vulderabilidades, afectando a los activos de información de equipos de computo (PCs, impresoras, servidores on premise, escáneres, video Beam, plotter, pantallas)</v>
      </c>
      <c r="N256" s="513" t="s">
        <v>250</v>
      </c>
      <c r="O256" s="513" t="s">
        <v>251</v>
      </c>
      <c r="P256" s="561">
        <v>228</v>
      </c>
      <c r="Q256" s="552" t="s">
        <v>602</v>
      </c>
      <c r="R256" s="555" t="s">
        <v>620</v>
      </c>
      <c r="S256" s="555" t="s">
        <v>618</v>
      </c>
      <c r="T256" s="555"/>
      <c r="U256" s="555"/>
      <c r="V256" s="581" t="str">
        <f t="shared" ref="V256" si="308">IF(ISBLANK(AC256),(IF(P256&lt;=0,"",IF(P256&lt;=2,"Muy Baja",IF(P256&lt;=24,"Baja",IF(P256&lt;=500,"Media",IF(P256&lt;=5000,"Alta","Muy Alta"))))))," ")</f>
        <v>Media</v>
      </c>
      <c r="W256" s="565">
        <f t="shared" ref="W256" si="309">IF(ISBLANK(AC256),(IF(V256="","",IF(V256="Muy Baja",20%,IF(V256="Baja",40%,IF(V256="Media",60%,IF(V256="Alta",80%,IF(V256="Muy Alta",100%,0)))))))," ")</f>
        <v>0.6</v>
      </c>
      <c r="X256" s="571" t="s">
        <v>218</v>
      </c>
      <c r="Y256" s="549" t="str">
        <f>IF(X256&gt;0,IF(NOT(ISERROR(MATCH(X256,'Listados Datos'!$N$3:$N$4,0))),'Listados Datos'!$N$6&amp;"Por favor no seleccionar este criterios de impacto (Afectación Económica o presupuestal y/o Pérdida Reputacional)",'Listados Datos'!$N$7),"")</f>
        <v>✔</v>
      </c>
      <c r="Z256" s="574" t="str">
        <f>IF(OR(X256='Listados Datos'!$R$3,X256='Listados Datos'!$S$3),"Leve",IF(OR(X256='Listados Datos'!$R$4,X256='Listados Datos'!$S$4),"Menor",IF(OR(X256='Listados Datos'!$R$5,X256='Listados Datos'!$S$5),"Moderado",IF(OR(X256='Listados Datos'!$R$6,X256='Listados Datos'!$S$6),"Mayor",IF(OR(X256='Listados Datos'!$R$7,X256='Listados Datos'!$S$7),"Catastrófico","")))))</f>
        <v>Moderado</v>
      </c>
      <c r="AA256" s="565">
        <f>IF(Z256="","",IF(Z256="Leve",20%,IF(Z256="Menor",40%,IF(Z256="Moderado",60%,IF(Z256="Mayor",80%,IF(Z256="Catastrófico",100%,0))))))</f>
        <v>0.6</v>
      </c>
      <c r="AB256" s="558" t="str">
        <f>IF(OR(AND(V256="Muy Baja",Z256="Leve"),AND(V256="Muy Baja",Z256="Menor"),AND(V256="Baja",Z256="Leve")),"Bajo",IF(OR(AND(V256="Muy baja",Z256="Moderado"),AND(V256="Baja",Z256="Menor"),AND(V256="Baja",Z256="Moderado"),AND(V256="Media",Z256="Leve"),AND(V256="Media",Z256="Menor"),AND(V256="Media",Z256="Moderado"),AND(V256="Alta",Z256="Leve"),AND(V256="Alta",Z256="Menor")),"Moderado",IF(OR(AND(V256="Muy Baja",Z256="Mayor"),AND(V256="Baja",Z256="Mayor"),AND(V256="Media",Z256="Mayor"),AND(V256="Alta",Z256="Moderado"),AND(V256="Alta",Z256="Mayor"),AND(V256="Muy Alta",Z256="Leve"),AND(V256="Muy Alta",Z256="Menor"),AND(V256="Muy Alta",Z256="Moderado"),AND(V256="Muy Alta",Z256="Mayor")),"Alto",IF(OR(AND(V256="Muy Baja",Z256="Catastrófico"),AND(V256="Baja",Z256="Catastrófico"),AND(V256="Media",Z256="Catastrófico"),AND(V256="Alta",Z256="Catastrófico"),AND(V256="Muy Alta",Z256="Catastrófico")),"Extremo",""))))</f>
        <v>Moderado</v>
      </c>
      <c r="AC256" s="524"/>
      <c r="AD256" s="546"/>
      <c r="AE256" s="533" t="str">
        <f t="shared" ref="AE256" si="310">IF(AND(AC256="Rara Vez",AD256="Insignificante"),("BAJA"),IF(AND(AC256="Rara Vez",AD256="Menor"),("BAJA"),IF(AND(AC256="Rara Vez",AD256="Moderado"),("MODERADA"),IF(AND(AC256="Rara Vez",AD256="Mayor"),("ALTA"),IF(AND(AC256="Improbable",AD256="Insignificante"),("BAJA"),IF(AND(AC256="Improbable",AD256="Menor"),("BAJA"),IF(AND(AC256="Improbable",AD256="Moderado"),("MODERADA"),IF(AND(AC256="Improbable",AD256="Mayor"),("ALTA"),IF(AND(AC256="Posible",AD256="Insignificante"),("BAJA"),IF(AND(AC256="Posible",AD256="Menor"),("MODERADA"),IF(AND(AC256="Posible",AD256="Moderado"),("ALTA"),IF(AND(AC256="Posible",AD256="Mayor"),("EXTREMA"),IF(AND(AC256="Probable",AD256="Insignificante"),("MODERADA"),IF(AND(AC256="Probable",AD256="Menor"),("ALTA"),IF(AND(AC256="Probable",AD256="Moderado"),("ALTA"),IF(AND(AC256="Probable",AD256="Mayor"),("EXTREMA"),IF(AND(AC256="Casi Seguro",AD256="Insignificante"),("ALTA"),IF(AND(AC256="Casi Seguro",AD256="Menor"),("ALTA"),IF(AND(AC256="Casi Seguro",AD256="Moderado"),("EXTREMA"),IF(AND(AC256="Casi Seguro",AD256="Mayor"),("EXTREMA"),IF(AD256="Catastrófico","EXTREMA","VALORAR")))))))))))))))))))))</f>
        <v>VALORAR</v>
      </c>
      <c r="AF256" s="181">
        <v>1</v>
      </c>
      <c r="AG256" s="182" t="s">
        <v>621</v>
      </c>
      <c r="AH256" s="207" t="str">
        <f t="shared" si="302"/>
        <v>Probabilidad</v>
      </c>
      <c r="AI256" s="299" t="s">
        <v>193</v>
      </c>
      <c r="AJ256" s="299" t="s">
        <v>194</v>
      </c>
      <c r="AK256" s="208" t="str">
        <f t="shared" si="303"/>
        <v>40%</v>
      </c>
      <c r="AL256" s="300" t="s">
        <v>195</v>
      </c>
      <c r="AM256" s="300" t="s">
        <v>196</v>
      </c>
      <c r="AN256" s="301" t="s">
        <v>197</v>
      </c>
      <c r="AO256" s="209">
        <f>IF(ISBLANK(AD256),(IFERROR(IF(AH256="Probabilidad",(W256-(+W256*AK256)),IF(AH256="Impacto",W256,"")),""))," ")</f>
        <v>0.36</v>
      </c>
      <c r="AP256" s="154" t="str">
        <f>IF(ISBLANK(AD256), (IFERROR(IF(AO256="","",IF(AO256&lt;=0.2,"Muy Baja",IF(AO256&lt;=0.4,"Baja",IF(AO256&lt;=0.6,"Media",IF(AO256&lt;=0.8,"Alta","Muy Alta"))))),""))," ")</f>
        <v>Baja</v>
      </c>
      <c r="AQ256" s="210">
        <f t="shared" si="304"/>
        <v>0.36</v>
      </c>
      <c r="AR256" s="211" t="str">
        <f t="shared" si="305"/>
        <v>Moderado</v>
      </c>
      <c r="AS256" s="210">
        <f>IFERROR(IF(AH256="Impacto",(AA256-(+AA256*AK256)),IF(AH256="Probabilidad",AA256,"")),"")</f>
        <v>0.6</v>
      </c>
      <c r="AT256" s="212" t="str">
        <f t="shared" si="306"/>
        <v>Moderado</v>
      </c>
      <c r="AU256" s="527"/>
      <c r="AV256" s="530" t="str">
        <f>IF(ISBLANK(AD256), " ", AD256)</f>
        <v xml:space="preserve"> </v>
      </c>
      <c r="AW256" s="533" t="str">
        <f t="shared" ref="AW256" si="311">IF(AND(AU256="Rara Vez",AV256="Insignificante"),("BAJA"),IF(AND(AU256="Rara Vez",AV256="Menor"),("BAJA"),IF(AND(AU256="Rara Vez",AV256="Moderado"),("MODERADA"),IF(AND(AU256="Rara Vez",AV256="Mayor"),("ALTA"),IF(AND(AU256="Improbable",AV256="Insignificante"),("BAJA"),IF(AND(AU256="Improbable",AV256="Menor"),("BAJA"),IF(AND(AU256="Improbable",AV256="Moderado"),("MODERADA"),IF(AND(AU256="Improbable",AV256="Mayor"),("ALTA"),IF(AND(AU256="Posible",AV256="Insignificante"),("BAJA"),IF(AND(AU256="Posible",AV256="Menor"),("MODERADA"),IF(AND(AU256="Posible",AV256="Moderado"),("ALTA"),IF(AND(AU256="Posible",AV256="Mayor"),("EXTREMA"),IF(AND(AU256="Probable",AV256="Insignificante"),("MODERADA"),IF(AND(AU256="Probable",AV256="Menor"),("ALTA"),IF(AND(AU256="Probable",AV256="Moderado"),("ALTA"),IF(AND(AU256="Probable",AV256="Mayor"),("EXTREMA"),IF(AND(AU256="Casi Seguro",AV256="Insignificante"),("ALTA"),IF(AND(AU256="Casi Seguro",AV256="Menor"),("ALTA"),IF(AND(AU256="Casi Seguro",AV256="Moderado"),("EXTREMA"),IF(AND(AU256="Casi Seguro",AV256="Mayor"),("EXTREMA"),IF(AV256="Catastrófico","EXTREMA","VALORAR")))))))))))))))))))))</f>
        <v>VALORAR</v>
      </c>
      <c r="AX256" s="536" t="s">
        <v>198</v>
      </c>
      <c r="AY256" s="539" t="s">
        <v>622</v>
      </c>
      <c r="AZ256" s="542" t="s">
        <v>623</v>
      </c>
      <c r="BA256" s="542" t="s">
        <v>544</v>
      </c>
      <c r="BB256" s="542" t="s">
        <v>202</v>
      </c>
      <c r="BC256" s="517" t="s">
        <v>465</v>
      </c>
      <c r="BD256" s="517" t="s">
        <v>466</v>
      </c>
      <c r="BE256" s="542" t="s">
        <v>624</v>
      </c>
      <c r="BF256" s="542" t="s">
        <v>625</v>
      </c>
      <c r="BG256" s="513" t="s">
        <v>626</v>
      </c>
      <c r="BH256" s="739" t="s">
        <v>205</v>
      </c>
      <c r="BI256" s="742" t="s">
        <v>627</v>
      </c>
      <c r="BJ256" s="742">
        <v>0</v>
      </c>
      <c r="BK256" s="745">
        <v>44680</v>
      </c>
      <c r="BL256" s="742" t="s">
        <v>1875</v>
      </c>
      <c r="BM256" s="742" t="s">
        <v>1876</v>
      </c>
      <c r="BN256" s="742" t="s">
        <v>207</v>
      </c>
      <c r="BO256" s="742" t="s">
        <v>208</v>
      </c>
      <c r="BP256" s="742" t="s">
        <v>207</v>
      </c>
      <c r="BQ256" s="746" t="s">
        <v>207</v>
      </c>
      <c r="BR256" s="416"/>
      <c r="BS256" s="417" t="str">
        <f>IF(AND('MAPA DE RIESGOS'!$AP256="Muy Alta",'MAPA DE RIESGOS'!$AR256="Leve"),CONCATENATE("R",'MAPA DE RIESGOS'!$H256,"C",'MAPA DE RIESGOS'!$AF256),"")</f>
        <v/>
      </c>
      <c r="BT256" s="417"/>
      <c r="BU256" s="418"/>
      <c r="BV256" s="188"/>
      <c r="BW256" s="188"/>
      <c r="BX256" s="188"/>
      <c r="BY256" s="188"/>
      <c r="BZ256" s="188"/>
      <c r="CA256" s="188"/>
      <c r="CB256" s="188"/>
      <c r="CC256" s="188"/>
      <c r="CD256" s="188"/>
      <c r="CE256" s="188"/>
      <c r="CF256" s="188"/>
      <c r="CG256" s="188"/>
      <c r="CH256" s="188"/>
      <c r="CI256" s="188"/>
      <c r="CJ256" s="188"/>
      <c r="CK256" s="188"/>
    </row>
    <row r="257" spans="1:89" ht="60.95" hidden="1" customHeight="1">
      <c r="A257" s="706"/>
      <c r="B257" s="688"/>
      <c r="C257" s="588"/>
      <c r="D257" s="588"/>
      <c r="E257" s="494"/>
      <c r="F257" s="494"/>
      <c r="G257" s="577"/>
      <c r="H257" s="343">
        <v>41</v>
      </c>
      <c r="I257" s="569"/>
      <c r="J257" s="494"/>
      <c r="K257" s="494"/>
      <c r="L257" s="494"/>
      <c r="M257" s="494" t="str">
        <f t="shared" si="282"/>
        <v xml:space="preserve">Posibilidad de perdida de  debido a amenazas como y vulderabilidades, afectando a los activos de información de </v>
      </c>
      <c r="N257" s="494"/>
      <c r="O257" s="494"/>
      <c r="P257" s="562"/>
      <c r="Q257" s="553"/>
      <c r="R257" s="556"/>
      <c r="S257" s="556"/>
      <c r="T257" s="556"/>
      <c r="U257" s="556"/>
      <c r="V257" s="582"/>
      <c r="W257" s="566"/>
      <c r="X257" s="572"/>
      <c r="Y257" s="550"/>
      <c r="Z257" s="575"/>
      <c r="AA257" s="566"/>
      <c r="AB257" s="559"/>
      <c r="AC257" s="525"/>
      <c r="AD257" s="547"/>
      <c r="AE257" s="534"/>
      <c r="AF257" s="181">
        <v>2</v>
      </c>
      <c r="AG257" s="182" t="s">
        <v>628</v>
      </c>
      <c r="AH257" s="207" t="str">
        <f t="shared" si="302"/>
        <v>Probabilidad</v>
      </c>
      <c r="AI257" s="299" t="s">
        <v>193</v>
      </c>
      <c r="AJ257" s="299" t="s">
        <v>194</v>
      </c>
      <c r="AK257" s="208" t="str">
        <f t="shared" si="303"/>
        <v>40%</v>
      </c>
      <c r="AL257" s="300" t="s">
        <v>195</v>
      </c>
      <c r="AM257" s="300" t="s">
        <v>196</v>
      </c>
      <c r="AN257" s="301" t="s">
        <v>197</v>
      </c>
      <c r="AO257" s="209">
        <f>IF(ISBLANK(AD256),(IFERROR(IF(AND(AH256="Probabilidad",AH257="Probabilidad"),(AQ256-(+AQ256*AK257)),IF(AH257="Probabilidad",(W256-(+W256*AK257)),IF(AH257="Impacto",AQ256,""))),""))," ")</f>
        <v>0.216</v>
      </c>
      <c r="AP257" s="154" t="str">
        <f>IF(ISBLANK(AD256),(IFERROR(IF(AO257="","",IF(AO257&lt;=0.2,"Muy Baja",IF(AO257&lt;=0.4,"Baja",IF(AO257&lt;=0.6,"Media",IF(AO257&lt;=0.8,"Alta","Muy Alta"))))),""))," ")</f>
        <v>Baja</v>
      </c>
      <c r="AQ257" s="210">
        <f t="shared" si="304"/>
        <v>0.216</v>
      </c>
      <c r="AR257" s="211" t="str">
        <f t="shared" si="305"/>
        <v>Moderado</v>
      </c>
      <c r="AS257" s="210">
        <f>IFERROR(IF(AND(AH256="Impacto",AH257="Impacto"),(AS256-(+AS256*AK257)),IF(AH257="Impacto",(AA256-(+AA256*AK257)),IF(AH257="Probabilidad",AS256,""))),"")</f>
        <v>0.6</v>
      </c>
      <c r="AT257" s="212" t="str">
        <f t="shared" si="306"/>
        <v>Moderado</v>
      </c>
      <c r="AU257" s="528"/>
      <c r="AV257" s="531"/>
      <c r="AW257" s="534"/>
      <c r="AX257" s="537"/>
      <c r="AY257" s="540"/>
      <c r="AZ257" s="543"/>
      <c r="BA257" s="543"/>
      <c r="BB257" s="543"/>
      <c r="BC257" s="545"/>
      <c r="BD257" s="545"/>
      <c r="BE257" s="543"/>
      <c r="BF257" s="543"/>
      <c r="BG257" s="494"/>
      <c r="BH257" s="740"/>
      <c r="BI257" s="743"/>
      <c r="BJ257" s="743"/>
      <c r="BK257" s="743"/>
      <c r="BL257" s="743"/>
      <c r="BM257" s="743"/>
      <c r="BN257" s="743"/>
      <c r="BO257" s="743"/>
      <c r="BP257" s="743"/>
      <c r="BQ257" s="747"/>
      <c r="BR257" s="416"/>
      <c r="BS257" s="417" t="str">
        <f>IF(AND('MAPA DE RIESGOS'!$AP257="Muy Alta",'MAPA DE RIESGOS'!$AR257="Leve"),CONCATENATE("R",'MAPA DE RIESGOS'!$H257,"C",'MAPA DE RIESGOS'!$AF257),"")</f>
        <v/>
      </c>
      <c r="BT257" s="417"/>
      <c r="BU257" s="418"/>
      <c r="BV257" s="188"/>
      <c r="BW257" s="188"/>
      <c r="BX257" s="188"/>
      <c r="BY257" s="188"/>
      <c r="BZ257" s="188"/>
      <c r="CA257" s="188"/>
      <c r="CB257" s="188"/>
      <c r="CC257" s="188"/>
      <c r="CD257" s="188"/>
      <c r="CE257" s="188"/>
      <c r="CF257" s="188"/>
      <c r="CG257" s="188"/>
      <c r="CH257" s="188"/>
      <c r="CI257" s="188"/>
      <c r="CJ257" s="188"/>
      <c r="CK257" s="188"/>
    </row>
    <row r="258" spans="1:89" ht="60.95" hidden="1" customHeight="1">
      <c r="A258" s="706"/>
      <c r="B258" s="688"/>
      <c r="C258" s="588"/>
      <c r="D258" s="588"/>
      <c r="E258" s="494"/>
      <c r="F258" s="494"/>
      <c r="G258" s="577"/>
      <c r="H258" s="343">
        <v>41</v>
      </c>
      <c r="I258" s="569"/>
      <c r="J258" s="494"/>
      <c r="K258" s="494"/>
      <c r="L258" s="494"/>
      <c r="M258" s="494" t="str">
        <f t="shared" si="282"/>
        <v xml:space="preserve">Posibilidad de perdida de  debido a amenazas como y vulderabilidades, afectando a los activos de información de </v>
      </c>
      <c r="N258" s="494"/>
      <c r="O258" s="494"/>
      <c r="P258" s="562"/>
      <c r="Q258" s="553"/>
      <c r="R258" s="556"/>
      <c r="S258" s="556"/>
      <c r="T258" s="556"/>
      <c r="U258" s="556"/>
      <c r="V258" s="582"/>
      <c r="W258" s="566"/>
      <c r="X258" s="572"/>
      <c r="Y258" s="550"/>
      <c r="Z258" s="575"/>
      <c r="AA258" s="566"/>
      <c r="AB258" s="559"/>
      <c r="AC258" s="525"/>
      <c r="AD258" s="547"/>
      <c r="AE258" s="534"/>
      <c r="AF258" s="181">
        <v>3</v>
      </c>
      <c r="AG258" s="182" t="s">
        <v>629</v>
      </c>
      <c r="AH258" s="207" t="str">
        <f t="shared" si="302"/>
        <v>Probabilidad</v>
      </c>
      <c r="AI258" s="299" t="s">
        <v>193</v>
      </c>
      <c r="AJ258" s="299" t="s">
        <v>194</v>
      </c>
      <c r="AK258" s="208" t="str">
        <f t="shared" si="303"/>
        <v>40%</v>
      </c>
      <c r="AL258" s="300" t="s">
        <v>195</v>
      </c>
      <c r="AM258" s="300" t="s">
        <v>196</v>
      </c>
      <c r="AN258" s="301" t="s">
        <v>197</v>
      </c>
      <c r="AO258" s="209">
        <f>IF(ISBLANK(AD256),(IFERROR(IF(AND(AH257="Probabilidad",AH258="Probabilidad"),(AQ257-(+AQ257*AK258)),IF(AND(AH257="Impacto",AH258="Probabilidad"),(AQ256-(+AQ256*AK258)),IF(AH258="Impacto",AQ257,""))),""))," ")</f>
        <v>0.12959999999999999</v>
      </c>
      <c r="AP258" s="154" t="str">
        <f>IF(ISBLANK(AD256),(IFERROR(IF(AO258="","",IF(AO258&lt;=0.2,"Muy Baja",IF(AO258&lt;=0.4,"Baja",IF(AO258&lt;=0.6,"Media",IF(AO258&lt;=0.8,"Alta","Muy Alta"))))),""))," ")</f>
        <v>Muy Baja</v>
      </c>
      <c r="AQ258" s="210">
        <f t="shared" si="304"/>
        <v>0.12959999999999999</v>
      </c>
      <c r="AR258" s="211" t="str">
        <f t="shared" si="305"/>
        <v>Moderado</v>
      </c>
      <c r="AS258" s="210">
        <f>IFERROR(IF(AND(AH257="Impacto",AH258="Impacto"),(AS257-(+AS257*AK258)),IF(AND(AH257="Probabilidad",AH258="Impacto"),(AS256-(+AS256*AK258)),IF(AH258="Probabilidad",AS257,""))),"")</f>
        <v>0.6</v>
      </c>
      <c r="AT258" s="212" t="str">
        <f t="shared" si="306"/>
        <v>Moderado</v>
      </c>
      <c r="AU258" s="528"/>
      <c r="AV258" s="531"/>
      <c r="AW258" s="534"/>
      <c r="AX258" s="537"/>
      <c r="AY258" s="541"/>
      <c r="AZ258" s="544"/>
      <c r="BA258" s="544"/>
      <c r="BB258" s="544"/>
      <c r="BC258" s="518"/>
      <c r="BD258" s="518"/>
      <c r="BE258" s="544"/>
      <c r="BF258" s="544"/>
      <c r="BG258" s="494"/>
      <c r="BH258" s="741"/>
      <c r="BI258" s="744"/>
      <c r="BJ258" s="744"/>
      <c r="BK258" s="744"/>
      <c r="BL258" s="744"/>
      <c r="BM258" s="744"/>
      <c r="BN258" s="744"/>
      <c r="BO258" s="744"/>
      <c r="BP258" s="744"/>
      <c r="BQ258" s="748"/>
      <c r="BR258" s="416"/>
      <c r="BS258" s="417" t="str">
        <f>IF(AND('MAPA DE RIESGOS'!$AP258="Muy Alta",'MAPA DE RIESGOS'!$AR258="Leve"),CONCATENATE("R",'MAPA DE RIESGOS'!$H258,"C",'MAPA DE RIESGOS'!$AF258),"")</f>
        <v/>
      </c>
      <c r="BT258" s="417"/>
      <c r="BU258" s="418"/>
      <c r="BV258" s="188"/>
      <c r="BW258" s="188"/>
      <c r="BX258" s="188"/>
      <c r="BY258" s="188"/>
      <c r="BZ258" s="188"/>
      <c r="CA258" s="188"/>
      <c r="CB258" s="188"/>
      <c r="CC258" s="188"/>
      <c r="CD258" s="188"/>
      <c r="CE258" s="188"/>
      <c r="CF258" s="188"/>
      <c r="CG258" s="188"/>
      <c r="CH258" s="188"/>
      <c r="CI258" s="188"/>
      <c r="CJ258" s="188"/>
      <c r="CK258" s="188"/>
    </row>
    <row r="259" spans="1:89" ht="28.5" hidden="1" customHeight="1">
      <c r="A259" s="706"/>
      <c r="B259" s="688"/>
      <c r="C259" s="588"/>
      <c r="D259" s="588"/>
      <c r="E259" s="494"/>
      <c r="F259" s="494"/>
      <c r="G259" s="577"/>
      <c r="H259" s="343">
        <v>41</v>
      </c>
      <c r="I259" s="569"/>
      <c r="J259" s="494"/>
      <c r="K259" s="494"/>
      <c r="L259" s="494"/>
      <c r="M259" s="494" t="str">
        <f t="shared" si="282"/>
        <v xml:space="preserve">Posibilidad de perdida de  debido a amenazas como y vulderabilidades, afectando a los activos de información de </v>
      </c>
      <c r="N259" s="494"/>
      <c r="O259" s="494"/>
      <c r="P259" s="562"/>
      <c r="Q259" s="553"/>
      <c r="R259" s="556"/>
      <c r="S259" s="556"/>
      <c r="T259" s="556"/>
      <c r="U259" s="556"/>
      <c r="V259" s="582"/>
      <c r="W259" s="566"/>
      <c r="X259" s="572"/>
      <c r="Y259" s="550"/>
      <c r="Z259" s="575"/>
      <c r="AA259" s="566"/>
      <c r="AB259" s="559"/>
      <c r="AC259" s="525"/>
      <c r="AD259" s="547"/>
      <c r="AE259" s="534"/>
      <c r="AF259" s="181">
        <v>4</v>
      </c>
      <c r="AG259" s="182"/>
      <c r="AH259" s="207" t="str">
        <f t="shared" si="302"/>
        <v/>
      </c>
      <c r="AI259" s="299"/>
      <c r="AJ259" s="299"/>
      <c r="AK259" s="208" t="str">
        <f t="shared" si="303"/>
        <v/>
      </c>
      <c r="AL259" s="300"/>
      <c r="AM259" s="300"/>
      <c r="AN259" s="301"/>
      <c r="AO259" s="209" t="str">
        <f>IF(ISBLANK(AD256),(IFERROR(IF(AND(AH258="Probabilidad",AH259="Probabilidad"),(AQ258-(+AQ258*AK259)),IF(AND(AH258="Impacto",AH259="Probabilidad"),(AQ257-(+AQ257*AK259)),IF(AH259="Impacto",AQ258,""))),""))," ")</f>
        <v/>
      </c>
      <c r="AP259" s="154" t="str">
        <f>IF(ISBLANK(AD256),(IFERROR(IF(AO259="","",IF(AO259&lt;=0.2,"Muy Baja",IF(AO259&lt;=0.4,"Baja",IF(AO259&lt;=0.6,"Media",IF(AO259&lt;=0.8,"Alta","Muy Alta"))))),""))," ")</f>
        <v/>
      </c>
      <c r="AQ259" s="210" t="str">
        <f t="shared" si="304"/>
        <v/>
      </c>
      <c r="AR259" s="211" t="str">
        <f t="shared" si="305"/>
        <v/>
      </c>
      <c r="AS259" s="210" t="str">
        <f>IFERROR(IF(AND(AH258="Impacto",AH259="Impacto"),(AS258-(+AS258*AK259)),IF(AND(AH258="Probabilidad",AH259="Impacto"),(AS257-(+AS257*AK259)),IF(AH259="Probabilidad",AS258,""))),"")</f>
        <v/>
      </c>
      <c r="AT259" s="212" t="str">
        <f t="shared" si="306"/>
        <v/>
      </c>
      <c r="AU259" s="528"/>
      <c r="AV259" s="531"/>
      <c r="AW259" s="534"/>
      <c r="AX259" s="537"/>
      <c r="AY259" s="302"/>
      <c r="AZ259" s="185"/>
      <c r="BA259" s="183"/>
      <c r="BB259" s="183"/>
      <c r="BC259" s="184"/>
      <c r="BD259" s="184"/>
      <c r="BE259" s="184"/>
      <c r="BF259" s="185"/>
      <c r="BG259" s="494"/>
      <c r="BH259" s="190"/>
      <c r="BI259" s="186"/>
      <c r="BJ259" s="186"/>
      <c r="BK259" s="352"/>
      <c r="BL259" s="183"/>
      <c r="BM259" s="183"/>
      <c r="BN259" s="183"/>
      <c r="BO259" s="187"/>
      <c r="BP259" s="187"/>
      <c r="BQ259" s="349"/>
      <c r="BR259" s="416"/>
      <c r="BS259" s="417" t="str">
        <f>IF(AND('MAPA DE RIESGOS'!$AP259="Muy Alta",'MAPA DE RIESGOS'!$AR259="Leve"),CONCATENATE("R",'MAPA DE RIESGOS'!$H259,"C",'MAPA DE RIESGOS'!$AF259),"")</f>
        <v/>
      </c>
      <c r="BT259" s="417"/>
      <c r="BU259" s="418"/>
      <c r="BV259" s="188"/>
      <c r="BW259" s="188"/>
      <c r="BX259" s="188"/>
      <c r="BY259" s="188"/>
      <c r="BZ259" s="188"/>
      <c r="CA259" s="188"/>
      <c r="CB259" s="188"/>
      <c r="CC259" s="188"/>
      <c r="CD259" s="188"/>
      <c r="CE259" s="188"/>
      <c r="CF259" s="188"/>
      <c r="CG259" s="188"/>
      <c r="CH259" s="188"/>
      <c r="CI259" s="188"/>
      <c r="CJ259" s="188"/>
      <c r="CK259" s="188"/>
    </row>
    <row r="260" spans="1:89" ht="28.5" hidden="1" customHeight="1">
      <c r="A260" s="706"/>
      <c r="B260" s="688"/>
      <c r="C260" s="588"/>
      <c r="D260" s="588"/>
      <c r="E260" s="494"/>
      <c r="F260" s="494"/>
      <c r="G260" s="577"/>
      <c r="H260" s="343">
        <v>41</v>
      </c>
      <c r="I260" s="569"/>
      <c r="J260" s="494"/>
      <c r="K260" s="494"/>
      <c r="L260" s="494"/>
      <c r="M260" s="494" t="str">
        <f t="shared" si="282"/>
        <v xml:space="preserve">Posibilidad de perdida de  debido a amenazas como y vulderabilidades, afectando a los activos de información de </v>
      </c>
      <c r="N260" s="494"/>
      <c r="O260" s="494"/>
      <c r="P260" s="562"/>
      <c r="Q260" s="553"/>
      <c r="R260" s="556"/>
      <c r="S260" s="556"/>
      <c r="T260" s="556"/>
      <c r="U260" s="556"/>
      <c r="V260" s="582"/>
      <c r="W260" s="566"/>
      <c r="X260" s="572"/>
      <c r="Y260" s="550"/>
      <c r="Z260" s="575"/>
      <c r="AA260" s="566"/>
      <c r="AB260" s="559"/>
      <c r="AC260" s="525"/>
      <c r="AD260" s="547"/>
      <c r="AE260" s="534"/>
      <c r="AF260" s="181">
        <v>5</v>
      </c>
      <c r="AG260" s="182"/>
      <c r="AH260" s="207" t="str">
        <f t="shared" si="302"/>
        <v/>
      </c>
      <c r="AI260" s="299"/>
      <c r="AJ260" s="299"/>
      <c r="AK260" s="208" t="str">
        <f t="shared" si="303"/>
        <v/>
      </c>
      <c r="AL260" s="300"/>
      <c r="AM260" s="300"/>
      <c r="AN260" s="301"/>
      <c r="AO260" s="209" t="str">
        <f>IF(ISBLANK(AD256),(IFERROR(IF(AND(AH259="Probabilidad",AH260="Probabilidad"),(AQ259-(+AQ259*AK260)),IF(AND(AH259="Impacto",AH260="Probabilidad"),(AQ258-(+AQ258*AK260)),IF(AH260="Impacto",AQ259,""))),""))," ")</f>
        <v/>
      </c>
      <c r="AP260" s="154" t="str">
        <f>IF(ISBLANK(AD256),(IFERROR(IF(AO260="","",IF(AO260&lt;=0.2,"Muy Baja",IF(AO260&lt;=0.4,"Baja",IF(AO260&lt;=0.6,"Media",IF(AO260&lt;=0.8,"Alta","Muy Alta"))))),""))," ")</f>
        <v/>
      </c>
      <c r="AQ260" s="210" t="str">
        <f t="shared" si="304"/>
        <v/>
      </c>
      <c r="AR260" s="211" t="str">
        <f t="shared" si="305"/>
        <v/>
      </c>
      <c r="AS260" s="210" t="str">
        <f>IFERROR(IF(AND(AH259="Impacto",AH260="Impacto"),(AS259-(+AS259*AK260)),IF(AND(AH259="Probabilidad",AH260="Impacto"),(AS258-(+AS258*AK260)),IF(AH260="Probabilidad",AS259,""))),"")</f>
        <v/>
      </c>
      <c r="AT260" s="212" t="str">
        <f t="shared" si="306"/>
        <v/>
      </c>
      <c r="AU260" s="528"/>
      <c r="AV260" s="531"/>
      <c r="AW260" s="534"/>
      <c r="AX260" s="537"/>
      <c r="AY260" s="302"/>
      <c r="AZ260" s="185"/>
      <c r="BA260" s="183"/>
      <c r="BB260" s="183"/>
      <c r="BC260" s="184"/>
      <c r="BD260" s="184"/>
      <c r="BE260" s="184"/>
      <c r="BF260" s="185"/>
      <c r="BG260" s="494"/>
      <c r="BH260" s="190"/>
      <c r="BI260" s="186"/>
      <c r="BJ260" s="186"/>
      <c r="BK260" s="352"/>
      <c r="BL260" s="183"/>
      <c r="BM260" s="183"/>
      <c r="BN260" s="183"/>
      <c r="BO260" s="187"/>
      <c r="BP260" s="187"/>
      <c r="BQ260" s="349"/>
      <c r="BR260" s="416"/>
      <c r="BS260" s="417" t="str">
        <f>IF(AND('MAPA DE RIESGOS'!$AP260="Muy Alta",'MAPA DE RIESGOS'!$AR260="Leve"),CONCATENATE("R",'MAPA DE RIESGOS'!$H260,"C",'MAPA DE RIESGOS'!$AF260),"")</f>
        <v/>
      </c>
      <c r="BT260" s="417"/>
      <c r="BU260" s="418"/>
      <c r="BV260" s="188"/>
      <c r="BW260" s="188"/>
      <c r="BX260" s="188"/>
      <c r="BY260" s="188"/>
      <c r="BZ260" s="188"/>
      <c r="CA260" s="188"/>
      <c r="CB260" s="188"/>
      <c r="CC260" s="188"/>
      <c r="CD260" s="188"/>
      <c r="CE260" s="188"/>
      <c r="CF260" s="188"/>
      <c r="CG260" s="188"/>
      <c r="CH260" s="188"/>
      <c r="CI260" s="188"/>
      <c r="CJ260" s="188"/>
      <c r="CK260" s="188"/>
    </row>
    <row r="261" spans="1:89" ht="28.5" hidden="1" customHeight="1">
      <c r="A261" s="706"/>
      <c r="B261" s="688"/>
      <c r="C261" s="588"/>
      <c r="D261" s="588"/>
      <c r="E261" s="494"/>
      <c r="F261" s="494"/>
      <c r="G261" s="577"/>
      <c r="H261" s="343">
        <v>41</v>
      </c>
      <c r="I261" s="570"/>
      <c r="J261" s="495"/>
      <c r="K261" s="495"/>
      <c r="L261" s="495"/>
      <c r="M261" s="495" t="str">
        <f t="shared" si="282"/>
        <v xml:space="preserve">Posibilidad de perdida de  debido a amenazas como y vulderabilidades, afectando a los activos de información de </v>
      </c>
      <c r="N261" s="495"/>
      <c r="O261" s="495"/>
      <c r="P261" s="563"/>
      <c r="Q261" s="554"/>
      <c r="R261" s="557"/>
      <c r="S261" s="557"/>
      <c r="T261" s="557"/>
      <c r="U261" s="557"/>
      <c r="V261" s="583"/>
      <c r="W261" s="567"/>
      <c r="X261" s="573"/>
      <c r="Y261" s="551"/>
      <c r="Z261" s="576"/>
      <c r="AA261" s="567"/>
      <c r="AB261" s="560"/>
      <c r="AC261" s="526"/>
      <c r="AD261" s="548"/>
      <c r="AE261" s="535"/>
      <c r="AF261" s="181">
        <v>6</v>
      </c>
      <c r="AG261" s="182"/>
      <c r="AH261" s="207" t="str">
        <f t="shared" si="302"/>
        <v/>
      </c>
      <c r="AI261" s="299"/>
      <c r="AJ261" s="299"/>
      <c r="AK261" s="208" t="str">
        <f t="shared" si="303"/>
        <v/>
      </c>
      <c r="AL261" s="300"/>
      <c r="AM261" s="300"/>
      <c r="AN261" s="301"/>
      <c r="AO261" s="209" t="str">
        <f>IF(ISBLANK(AD256),(IFERROR(IF(AND(AH259="Probabilidad",AH261="Probabilidad"),(AQ259-(+AQ259*AK261)),IF(AND(AH259="Impacto",AH261="Probabilidad"),(AQ258-(+AQ258*AK261)),IF(AH261="Impacto",AQ259,""))),""))," ")</f>
        <v/>
      </c>
      <c r="AP261" s="154" t="str">
        <f>IF(ISBLANK(AD256),(IFERROR(IF(AO261="","",IF(AO261&lt;=0.2,"Muy Baja",IF(AO261&lt;=0.4,"Baja",IF(AO261&lt;=0.6,"Media",IF(AO261&lt;=0.8,"Alta","Muy Alta"))))),"")), " ")</f>
        <v/>
      </c>
      <c r="AQ261" s="210" t="str">
        <f t="shared" si="304"/>
        <v/>
      </c>
      <c r="AR261" s="211" t="str">
        <f t="shared" si="305"/>
        <v/>
      </c>
      <c r="AS261" s="210" t="str">
        <f>IFERROR(IF(AND(AH260="Impacto",AH261="Impacto"),(AS259-(+AS260*AK261)),IF(AND(AH259="Probabilidad",AH261="Impacto"),(AS258-(+AS258*AK261)),IF(AH261="Probabilidad",AS259,""))),"")</f>
        <v/>
      </c>
      <c r="AT261" s="212" t="str">
        <f t="shared" si="306"/>
        <v/>
      </c>
      <c r="AU261" s="529"/>
      <c r="AV261" s="532"/>
      <c r="AW261" s="535"/>
      <c r="AX261" s="538"/>
      <c r="AY261" s="302"/>
      <c r="AZ261" s="185"/>
      <c r="BA261" s="183"/>
      <c r="BB261" s="183"/>
      <c r="BC261" s="184"/>
      <c r="BD261" s="184"/>
      <c r="BE261" s="184"/>
      <c r="BF261" s="185"/>
      <c r="BG261" s="495"/>
      <c r="BH261" s="190"/>
      <c r="BI261" s="186"/>
      <c r="BJ261" s="186"/>
      <c r="BK261" s="352"/>
      <c r="BL261" s="183"/>
      <c r="BM261" s="183"/>
      <c r="BN261" s="183"/>
      <c r="BO261" s="187"/>
      <c r="BP261" s="187"/>
      <c r="BQ261" s="349"/>
      <c r="BR261" s="416"/>
      <c r="BS261" s="417" t="str">
        <f>IF(AND('MAPA DE RIESGOS'!$AP261="Muy Alta",'MAPA DE RIESGOS'!$AR261="Leve"),CONCATENATE("R",'MAPA DE RIESGOS'!$H261,"C",'MAPA DE RIESGOS'!$AF261),"")</f>
        <v/>
      </c>
      <c r="BT261" s="417"/>
      <c r="BU261" s="418"/>
      <c r="BV261" s="188"/>
      <c r="BW261" s="188"/>
      <c r="BX261" s="188"/>
      <c r="BY261" s="188"/>
      <c r="BZ261" s="188"/>
      <c r="CA261" s="188"/>
      <c r="CB261" s="188"/>
      <c r="CC261" s="188"/>
      <c r="CD261" s="188"/>
      <c r="CE261" s="188"/>
      <c r="CF261" s="188"/>
      <c r="CG261" s="188"/>
      <c r="CH261" s="188"/>
      <c r="CI261" s="188"/>
      <c r="CJ261" s="188"/>
      <c r="CK261" s="188"/>
    </row>
    <row r="262" spans="1:89" ht="87" hidden="1" customHeight="1">
      <c r="A262" s="706"/>
      <c r="B262" s="688" t="s">
        <v>542</v>
      </c>
      <c r="C262" s="588"/>
      <c r="D262" s="588" t="str">
        <f>IFERROR((VLOOKUP($B262,'Listados Datos'!$D$3:$F$18,3,FALSE))," ")</f>
        <v xml:space="preserve">Disponer de herramientas tecnológicas que apoyen de manera eficiente y oportuna las labores misionales y estrategicas de la entidad. Según lo establecido en el Plan Operativo Anual de la entidad. </v>
      </c>
      <c r="E262" s="494"/>
      <c r="F262" s="494" t="s">
        <v>544</v>
      </c>
      <c r="G262" s="577">
        <v>42</v>
      </c>
      <c r="H262" s="343">
        <v>42</v>
      </c>
      <c r="I262" s="568" t="s">
        <v>630</v>
      </c>
      <c r="J262" s="513" t="s">
        <v>210</v>
      </c>
      <c r="K262" s="513" t="s">
        <v>630</v>
      </c>
      <c r="L262" s="513" t="s">
        <v>631</v>
      </c>
      <c r="M262" s="513" t="str">
        <f t="shared" si="282"/>
        <v>Posibilidad de perdida de Disponibilidad debido a amenazas como Interrupción de la Operación de la Plataforma Tecnológica.y vulderabilidades, afectando a los activos de información de Información física o digital</v>
      </c>
      <c r="N262" s="513" t="s">
        <v>250</v>
      </c>
      <c r="O262" s="513" t="s">
        <v>251</v>
      </c>
      <c r="P262" s="561">
        <v>228</v>
      </c>
      <c r="Q262" s="552" t="s">
        <v>590</v>
      </c>
      <c r="R262" s="555" t="s">
        <v>549</v>
      </c>
      <c r="S262" s="555" t="s">
        <v>630</v>
      </c>
      <c r="T262" s="555"/>
      <c r="U262" s="555"/>
      <c r="V262" s="581" t="str">
        <f t="shared" ref="V262" si="312">IF(ISBLANK(AC262),(IF(P262&lt;=0,"",IF(P262&lt;=2,"Muy Baja",IF(P262&lt;=24,"Baja",IF(P262&lt;=500,"Media",IF(P262&lt;=5000,"Alta","Muy Alta"))))))," ")</f>
        <v>Media</v>
      </c>
      <c r="W262" s="565">
        <f t="shared" ref="W262" si="313">IF(ISBLANK(AC262),(IF(V262="","",IF(V262="Muy Baja",20%,IF(V262="Baja",40%,IF(V262="Media",60%,IF(V262="Alta",80%,IF(V262="Muy Alta",100%,0)))))))," ")</f>
        <v>0.6</v>
      </c>
      <c r="X262" s="571" t="s">
        <v>218</v>
      </c>
      <c r="Y262" s="549" t="str">
        <f>IF(X262&gt;0,IF(NOT(ISERROR(MATCH(X262,'Listados Datos'!$N$3:$N$4,0))),'Listados Datos'!$N$6&amp;"Por favor no seleccionar este criterios de impacto (Afectación Económica o presupuestal y/o Pérdida Reputacional)",'Listados Datos'!$N$7),"")</f>
        <v>✔</v>
      </c>
      <c r="Z262" s="574" t="str">
        <f>IF(OR(X262='Listados Datos'!$R$3,X262='Listados Datos'!$S$3),"Leve",IF(OR(X262='Listados Datos'!$R$4,X262='Listados Datos'!$S$4),"Menor",IF(OR(X262='Listados Datos'!$R$5,X262='Listados Datos'!$S$5),"Moderado",IF(OR(X262='Listados Datos'!$R$6,X262='Listados Datos'!$S$6),"Mayor",IF(OR(X262='Listados Datos'!$R$7,X262='Listados Datos'!$S$7),"Catastrófico","")))))</f>
        <v>Moderado</v>
      </c>
      <c r="AA262" s="565">
        <f>IF(Z262="","",IF(Z262="Leve",20%,IF(Z262="Menor",40%,IF(Z262="Moderado",60%,IF(Z262="Mayor",80%,IF(Z262="Catastrófico",100%,0))))))</f>
        <v>0.6</v>
      </c>
      <c r="AB262" s="558" t="str">
        <f>IF(OR(AND(V262="Muy Baja",Z262="Leve"),AND(V262="Muy Baja",Z262="Menor"),AND(V262="Baja",Z262="Leve")),"Bajo",IF(OR(AND(V262="Muy baja",Z262="Moderado"),AND(V262="Baja",Z262="Menor"),AND(V262="Baja",Z262="Moderado"),AND(V262="Media",Z262="Leve"),AND(V262="Media",Z262="Menor"),AND(V262="Media",Z262="Moderado"),AND(V262="Alta",Z262="Leve"),AND(V262="Alta",Z262="Menor")),"Moderado",IF(OR(AND(V262="Muy Baja",Z262="Mayor"),AND(V262="Baja",Z262="Mayor"),AND(V262="Media",Z262="Mayor"),AND(V262="Alta",Z262="Moderado"),AND(V262="Alta",Z262="Mayor"),AND(V262="Muy Alta",Z262="Leve"),AND(V262="Muy Alta",Z262="Menor"),AND(V262="Muy Alta",Z262="Moderado"),AND(V262="Muy Alta",Z262="Mayor")),"Alto",IF(OR(AND(V262="Muy Baja",Z262="Catastrófico"),AND(V262="Baja",Z262="Catastrófico"),AND(V262="Media",Z262="Catastrófico"),AND(V262="Alta",Z262="Catastrófico"),AND(V262="Muy Alta",Z262="Catastrófico")),"Extremo",""))))</f>
        <v>Moderado</v>
      </c>
      <c r="AC262" s="524"/>
      <c r="AD262" s="546"/>
      <c r="AE262" s="533" t="str">
        <f t="shared" ref="AE262" si="314">IF(AND(AC262="Rara Vez",AD262="Insignificante"),("BAJA"),IF(AND(AC262="Rara Vez",AD262="Menor"),("BAJA"),IF(AND(AC262="Rara Vez",AD262="Moderado"),("MODERADA"),IF(AND(AC262="Rara Vez",AD262="Mayor"),("ALTA"),IF(AND(AC262="Improbable",AD262="Insignificante"),("BAJA"),IF(AND(AC262="Improbable",AD262="Menor"),("BAJA"),IF(AND(AC262="Improbable",AD262="Moderado"),("MODERADA"),IF(AND(AC262="Improbable",AD262="Mayor"),("ALTA"),IF(AND(AC262="Posible",AD262="Insignificante"),("BAJA"),IF(AND(AC262="Posible",AD262="Menor"),("MODERADA"),IF(AND(AC262="Posible",AD262="Moderado"),("ALTA"),IF(AND(AC262="Posible",AD262="Mayor"),("EXTREMA"),IF(AND(AC262="Probable",AD262="Insignificante"),("MODERADA"),IF(AND(AC262="Probable",AD262="Menor"),("ALTA"),IF(AND(AC262="Probable",AD262="Moderado"),("ALTA"),IF(AND(AC262="Probable",AD262="Mayor"),("EXTREMA"),IF(AND(AC262="Casi Seguro",AD262="Insignificante"),("ALTA"),IF(AND(AC262="Casi Seguro",AD262="Menor"),("ALTA"),IF(AND(AC262="Casi Seguro",AD262="Moderado"),("EXTREMA"),IF(AND(AC262="Casi Seguro",AD262="Mayor"),("EXTREMA"),IF(AD262="Catastrófico","EXTREMA","VALORAR")))))))))))))))))))))</f>
        <v>VALORAR</v>
      </c>
      <c r="AF262" s="181">
        <v>1</v>
      </c>
      <c r="AG262" s="182" t="s">
        <v>583</v>
      </c>
      <c r="AH262" s="207" t="str">
        <f t="shared" si="302"/>
        <v>Probabilidad</v>
      </c>
      <c r="AI262" s="299" t="s">
        <v>193</v>
      </c>
      <c r="AJ262" s="299" t="s">
        <v>194</v>
      </c>
      <c r="AK262" s="208" t="str">
        <f t="shared" si="303"/>
        <v>40%</v>
      </c>
      <c r="AL262" s="300" t="s">
        <v>195</v>
      </c>
      <c r="AM262" s="300" t="s">
        <v>196</v>
      </c>
      <c r="AN262" s="301" t="s">
        <v>197</v>
      </c>
      <c r="AO262" s="209">
        <f>IF(ISBLANK(AD262),(IFERROR(IF(AH262="Probabilidad",(W262-(+W262*AK262)),IF(AH262="Impacto",W262,"")),""))," ")</f>
        <v>0.36</v>
      </c>
      <c r="AP262" s="154" t="str">
        <f>IF(ISBLANK(AD262), (IFERROR(IF(AO262="","",IF(AO262&lt;=0.2,"Muy Baja",IF(AO262&lt;=0.4,"Baja",IF(AO262&lt;=0.6,"Media",IF(AO262&lt;=0.8,"Alta","Muy Alta"))))),""))," ")</f>
        <v>Baja</v>
      </c>
      <c r="AQ262" s="210">
        <f t="shared" si="304"/>
        <v>0.36</v>
      </c>
      <c r="AR262" s="211" t="str">
        <f t="shared" si="305"/>
        <v>Moderado</v>
      </c>
      <c r="AS262" s="210">
        <f>IFERROR(IF(AH262="Impacto",(AA262-(+AA262*AK262)),IF(AH262="Probabilidad",AA262,"")),"")</f>
        <v>0.6</v>
      </c>
      <c r="AT262" s="212" t="str">
        <f t="shared" si="306"/>
        <v>Moderado</v>
      </c>
      <c r="AU262" s="527"/>
      <c r="AV262" s="530" t="str">
        <f>IF(ISBLANK(AD262), " ", AD262)</f>
        <v xml:space="preserve"> </v>
      </c>
      <c r="AW262" s="533" t="str">
        <f t="shared" ref="AW262" si="315">IF(AND(AU262="Rara Vez",AV262="Insignificante"),("BAJA"),IF(AND(AU262="Rara Vez",AV262="Menor"),("BAJA"),IF(AND(AU262="Rara Vez",AV262="Moderado"),("MODERADA"),IF(AND(AU262="Rara Vez",AV262="Mayor"),("ALTA"),IF(AND(AU262="Improbable",AV262="Insignificante"),("BAJA"),IF(AND(AU262="Improbable",AV262="Menor"),("BAJA"),IF(AND(AU262="Improbable",AV262="Moderado"),("MODERADA"),IF(AND(AU262="Improbable",AV262="Mayor"),("ALTA"),IF(AND(AU262="Posible",AV262="Insignificante"),("BAJA"),IF(AND(AU262="Posible",AV262="Menor"),("MODERADA"),IF(AND(AU262="Posible",AV262="Moderado"),("ALTA"),IF(AND(AU262="Posible",AV262="Mayor"),("EXTREMA"),IF(AND(AU262="Probable",AV262="Insignificante"),("MODERADA"),IF(AND(AU262="Probable",AV262="Menor"),("ALTA"),IF(AND(AU262="Probable",AV262="Moderado"),("ALTA"),IF(AND(AU262="Probable",AV262="Mayor"),("EXTREMA"),IF(AND(AU262="Casi Seguro",AV262="Insignificante"),("ALTA"),IF(AND(AU262="Casi Seguro",AV262="Menor"),("ALTA"),IF(AND(AU262="Casi Seguro",AV262="Moderado"),("EXTREMA"),IF(AND(AU262="Casi Seguro",AV262="Mayor"),("EXTREMA"),IF(AV262="Catastrófico","EXTREMA","VALORAR")))))))))))))))))))))</f>
        <v>VALORAR</v>
      </c>
      <c r="AX262" s="536" t="s">
        <v>198</v>
      </c>
      <c r="AY262" s="539" t="s">
        <v>632</v>
      </c>
      <c r="AZ262" s="542" t="s">
        <v>633</v>
      </c>
      <c r="BA262" s="542" t="s">
        <v>544</v>
      </c>
      <c r="BB262" s="542" t="s">
        <v>634</v>
      </c>
      <c r="BC262" s="517" t="s">
        <v>465</v>
      </c>
      <c r="BD262" s="517" t="s">
        <v>466</v>
      </c>
      <c r="BE262" s="542" t="s">
        <v>635</v>
      </c>
      <c r="BF262" s="542" t="s">
        <v>635</v>
      </c>
      <c r="BG262" s="513" t="s">
        <v>636</v>
      </c>
      <c r="BH262" s="739" t="s">
        <v>205</v>
      </c>
      <c r="BI262" s="742" t="s">
        <v>637</v>
      </c>
      <c r="BJ262" s="742">
        <v>1</v>
      </c>
      <c r="BK262" s="749">
        <v>44680</v>
      </c>
      <c r="BL262" s="742" t="s">
        <v>596</v>
      </c>
      <c r="BM262" s="742" t="s">
        <v>1854</v>
      </c>
      <c r="BN262" s="742" t="s">
        <v>207</v>
      </c>
      <c r="BO262" s="742" t="s">
        <v>208</v>
      </c>
      <c r="BP262" s="742" t="s">
        <v>207</v>
      </c>
      <c r="BQ262" s="746" t="s">
        <v>207</v>
      </c>
      <c r="BR262" s="416"/>
      <c r="BS262" s="417" t="str">
        <f>IF(AND('MAPA DE RIESGOS'!$AP262="Muy Alta",'MAPA DE RIESGOS'!$AR262="Leve"),CONCATENATE("R",'MAPA DE RIESGOS'!$H262,"C",'MAPA DE RIESGOS'!$AF262),"")</f>
        <v/>
      </c>
      <c r="BT262" s="417"/>
      <c r="BU262" s="418"/>
      <c r="BV262" s="188"/>
      <c r="BW262" s="188"/>
      <c r="BX262" s="188"/>
      <c r="BY262" s="188"/>
      <c r="BZ262" s="188"/>
      <c r="CA262" s="188"/>
      <c r="CB262" s="188"/>
      <c r="CC262" s="188"/>
      <c r="CD262" s="188"/>
      <c r="CE262" s="188"/>
      <c r="CF262" s="188"/>
      <c r="CG262" s="188"/>
      <c r="CH262" s="188"/>
      <c r="CI262" s="188"/>
      <c r="CJ262" s="188"/>
      <c r="CK262" s="188"/>
    </row>
    <row r="263" spans="1:89" ht="59.45" hidden="1" customHeight="1">
      <c r="A263" s="706"/>
      <c r="B263" s="688"/>
      <c r="C263" s="588"/>
      <c r="D263" s="588"/>
      <c r="E263" s="494"/>
      <c r="F263" s="494"/>
      <c r="G263" s="577"/>
      <c r="H263" s="343">
        <v>42</v>
      </c>
      <c r="I263" s="569"/>
      <c r="J263" s="494"/>
      <c r="K263" s="494"/>
      <c r="L263" s="494"/>
      <c r="M263" s="494" t="str">
        <f t="shared" si="282"/>
        <v xml:space="preserve">Posibilidad de perdida de  debido a amenazas como y vulderabilidades, afectando a los activos de información de </v>
      </c>
      <c r="N263" s="494"/>
      <c r="O263" s="494"/>
      <c r="P263" s="562"/>
      <c r="Q263" s="553"/>
      <c r="R263" s="556"/>
      <c r="S263" s="556"/>
      <c r="T263" s="556"/>
      <c r="U263" s="556"/>
      <c r="V263" s="582"/>
      <c r="W263" s="566"/>
      <c r="X263" s="572"/>
      <c r="Y263" s="550"/>
      <c r="Z263" s="575"/>
      <c r="AA263" s="566"/>
      <c r="AB263" s="559"/>
      <c r="AC263" s="525"/>
      <c r="AD263" s="547"/>
      <c r="AE263" s="534"/>
      <c r="AF263" s="181">
        <v>2</v>
      </c>
      <c r="AG263" s="182" t="s">
        <v>638</v>
      </c>
      <c r="AH263" s="207" t="str">
        <f t="shared" si="302"/>
        <v>Probabilidad</v>
      </c>
      <c r="AI263" s="299" t="s">
        <v>193</v>
      </c>
      <c r="AJ263" s="299" t="s">
        <v>194</v>
      </c>
      <c r="AK263" s="208" t="str">
        <f t="shared" si="303"/>
        <v>40%</v>
      </c>
      <c r="AL263" s="300" t="s">
        <v>195</v>
      </c>
      <c r="AM263" s="300" t="s">
        <v>196</v>
      </c>
      <c r="AN263" s="301" t="s">
        <v>197</v>
      </c>
      <c r="AO263" s="209">
        <f>IF(ISBLANK(AD262),(IFERROR(IF(AND(AH262="Probabilidad",AH263="Probabilidad"),(AQ262-(+AQ262*AK263)),IF(AH263="Probabilidad",(W262-(+W262*AK263)),IF(AH263="Impacto",AQ262,""))),""))," ")</f>
        <v>0.216</v>
      </c>
      <c r="AP263" s="154" t="str">
        <f>IF(ISBLANK(AD262),(IFERROR(IF(AO263="","",IF(AO263&lt;=0.2,"Muy Baja",IF(AO263&lt;=0.4,"Baja",IF(AO263&lt;=0.6,"Media",IF(AO263&lt;=0.8,"Alta","Muy Alta"))))),""))," ")</f>
        <v>Baja</v>
      </c>
      <c r="AQ263" s="210">
        <f t="shared" si="304"/>
        <v>0.216</v>
      </c>
      <c r="AR263" s="211" t="str">
        <f t="shared" si="305"/>
        <v>Moderado</v>
      </c>
      <c r="AS263" s="210">
        <f>IFERROR(IF(AND(AH262="Impacto",AH263="Impacto"),(AS262-(+AS262*AK263)),IF(AH263="Impacto",(AA262-(+AA262*AK263)),IF(AH263="Probabilidad",AS262,""))),"")</f>
        <v>0.6</v>
      </c>
      <c r="AT263" s="212" t="str">
        <f t="shared" si="306"/>
        <v>Moderado</v>
      </c>
      <c r="AU263" s="528"/>
      <c r="AV263" s="531"/>
      <c r="AW263" s="534"/>
      <c r="AX263" s="537"/>
      <c r="AY263" s="540"/>
      <c r="AZ263" s="543"/>
      <c r="BA263" s="543"/>
      <c r="BB263" s="543"/>
      <c r="BC263" s="545"/>
      <c r="BD263" s="545"/>
      <c r="BE263" s="543"/>
      <c r="BF263" s="543"/>
      <c r="BG263" s="494"/>
      <c r="BH263" s="740"/>
      <c r="BI263" s="743"/>
      <c r="BJ263" s="743"/>
      <c r="BK263" s="750"/>
      <c r="BL263" s="743"/>
      <c r="BM263" s="743"/>
      <c r="BN263" s="743"/>
      <c r="BO263" s="743"/>
      <c r="BP263" s="743"/>
      <c r="BQ263" s="747"/>
      <c r="BR263" s="416"/>
      <c r="BS263" s="417" t="str">
        <f>IF(AND('MAPA DE RIESGOS'!$AP263="Muy Alta",'MAPA DE RIESGOS'!$AR263="Leve"),CONCATENATE("R",'MAPA DE RIESGOS'!$H263,"C",'MAPA DE RIESGOS'!$AF263),"")</f>
        <v/>
      </c>
      <c r="BT263" s="417"/>
      <c r="BU263" s="418"/>
      <c r="BV263" s="188"/>
      <c r="BW263" s="188"/>
      <c r="BX263" s="188"/>
      <c r="BY263" s="188"/>
      <c r="BZ263" s="188"/>
      <c r="CA263" s="188"/>
      <c r="CB263" s="188"/>
      <c r="CC263" s="188"/>
      <c r="CD263" s="188"/>
      <c r="CE263" s="188"/>
      <c r="CF263" s="188"/>
      <c r="CG263" s="188"/>
      <c r="CH263" s="188"/>
      <c r="CI263" s="188"/>
      <c r="CJ263" s="188"/>
      <c r="CK263" s="188"/>
    </row>
    <row r="264" spans="1:89" ht="59.45" hidden="1" customHeight="1">
      <c r="A264" s="706"/>
      <c r="B264" s="688"/>
      <c r="C264" s="588"/>
      <c r="D264" s="588"/>
      <c r="E264" s="494"/>
      <c r="F264" s="494"/>
      <c r="G264" s="577"/>
      <c r="H264" s="343">
        <v>42</v>
      </c>
      <c r="I264" s="569"/>
      <c r="J264" s="494"/>
      <c r="K264" s="494"/>
      <c r="L264" s="494"/>
      <c r="M264" s="494" t="str">
        <f t="shared" si="282"/>
        <v xml:space="preserve">Posibilidad de perdida de  debido a amenazas como y vulderabilidades, afectando a los activos de información de </v>
      </c>
      <c r="N264" s="494"/>
      <c r="O264" s="494"/>
      <c r="P264" s="562"/>
      <c r="Q264" s="553"/>
      <c r="R264" s="556"/>
      <c r="S264" s="556"/>
      <c r="T264" s="556"/>
      <c r="U264" s="556"/>
      <c r="V264" s="582"/>
      <c r="W264" s="566"/>
      <c r="X264" s="572"/>
      <c r="Y264" s="550"/>
      <c r="Z264" s="575"/>
      <c r="AA264" s="566"/>
      <c r="AB264" s="559"/>
      <c r="AC264" s="525"/>
      <c r="AD264" s="547"/>
      <c r="AE264" s="534"/>
      <c r="AF264" s="181">
        <v>3</v>
      </c>
      <c r="AG264" s="182" t="s">
        <v>639</v>
      </c>
      <c r="AH264" s="207" t="str">
        <f t="shared" si="302"/>
        <v>Probabilidad</v>
      </c>
      <c r="AI264" s="299" t="s">
        <v>193</v>
      </c>
      <c r="AJ264" s="299" t="s">
        <v>194</v>
      </c>
      <c r="AK264" s="208" t="str">
        <f t="shared" si="303"/>
        <v>40%</v>
      </c>
      <c r="AL264" s="300" t="s">
        <v>195</v>
      </c>
      <c r="AM264" s="300" t="s">
        <v>196</v>
      </c>
      <c r="AN264" s="301" t="s">
        <v>197</v>
      </c>
      <c r="AO264" s="209">
        <f>IF(ISBLANK(AD262),(IFERROR(IF(AND(AH263="Probabilidad",AH264="Probabilidad"),(AQ263-(+AQ263*AK264)),IF(AND(AH263="Impacto",AH264="Probabilidad"),(AQ262-(+AQ262*AK264)),IF(AH264="Impacto",AQ263,""))),""))," ")</f>
        <v>0.12959999999999999</v>
      </c>
      <c r="AP264" s="154" t="str">
        <f>IF(ISBLANK(AD262),(IFERROR(IF(AO264="","",IF(AO264&lt;=0.2,"Muy Baja",IF(AO264&lt;=0.4,"Baja",IF(AO264&lt;=0.6,"Media",IF(AO264&lt;=0.8,"Alta","Muy Alta"))))),""))," ")</f>
        <v>Muy Baja</v>
      </c>
      <c r="AQ264" s="210">
        <f t="shared" si="304"/>
        <v>0.12959999999999999</v>
      </c>
      <c r="AR264" s="211" t="str">
        <f t="shared" si="305"/>
        <v>Moderado</v>
      </c>
      <c r="AS264" s="210">
        <f>IFERROR(IF(AND(AH263="Impacto",AH264="Impacto"),(AS263-(+AS263*AK264)),IF(AND(AH263="Probabilidad",AH264="Impacto"),(AS262-(+AS262*AK264)),IF(AH264="Probabilidad",AS263,""))),"")</f>
        <v>0.6</v>
      </c>
      <c r="AT264" s="212" t="str">
        <f t="shared" si="306"/>
        <v>Moderado</v>
      </c>
      <c r="AU264" s="528"/>
      <c r="AV264" s="531"/>
      <c r="AW264" s="534"/>
      <c r="AX264" s="537"/>
      <c r="AY264" s="540"/>
      <c r="AZ264" s="543"/>
      <c r="BA264" s="543"/>
      <c r="BB264" s="543"/>
      <c r="BC264" s="545"/>
      <c r="BD264" s="545"/>
      <c r="BE264" s="543"/>
      <c r="BF264" s="543"/>
      <c r="BG264" s="494"/>
      <c r="BH264" s="740"/>
      <c r="BI264" s="743"/>
      <c r="BJ264" s="743"/>
      <c r="BK264" s="750"/>
      <c r="BL264" s="743"/>
      <c r="BM264" s="743"/>
      <c r="BN264" s="743"/>
      <c r="BO264" s="743"/>
      <c r="BP264" s="743"/>
      <c r="BQ264" s="747"/>
      <c r="BR264" s="416"/>
      <c r="BS264" s="417" t="str">
        <f>IF(AND('MAPA DE RIESGOS'!$AP264="Muy Alta",'MAPA DE RIESGOS'!$AR264="Leve"),CONCATENATE("R",'MAPA DE RIESGOS'!$H264,"C",'MAPA DE RIESGOS'!$AF264),"")</f>
        <v/>
      </c>
      <c r="BT264" s="417"/>
      <c r="BU264" s="418"/>
      <c r="BV264" s="188"/>
      <c r="BW264" s="188"/>
      <c r="BX264" s="188"/>
      <c r="BY264" s="188"/>
      <c r="BZ264" s="188"/>
      <c r="CA264" s="188"/>
      <c r="CB264" s="188"/>
      <c r="CC264" s="188"/>
      <c r="CD264" s="188"/>
      <c r="CE264" s="188"/>
      <c r="CF264" s="188"/>
      <c r="CG264" s="188"/>
      <c r="CH264" s="188"/>
      <c r="CI264" s="188"/>
      <c r="CJ264" s="188"/>
      <c r="CK264" s="188"/>
    </row>
    <row r="265" spans="1:89" ht="59.45" hidden="1" customHeight="1">
      <c r="A265" s="706"/>
      <c r="B265" s="688"/>
      <c r="C265" s="588"/>
      <c r="D265" s="588"/>
      <c r="E265" s="494"/>
      <c r="F265" s="494"/>
      <c r="G265" s="577"/>
      <c r="H265" s="343">
        <v>42</v>
      </c>
      <c r="I265" s="569"/>
      <c r="J265" s="494"/>
      <c r="K265" s="494"/>
      <c r="L265" s="494"/>
      <c r="M265" s="494" t="str">
        <f t="shared" si="282"/>
        <v xml:space="preserve">Posibilidad de perdida de  debido a amenazas como y vulderabilidades, afectando a los activos de información de </v>
      </c>
      <c r="N265" s="494"/>
      <c r="O265" s="494"/>
      <c r="P265" s="562"/>
      <c r="Q265" s="553"/>
      <c r="R265" s="556"/>
      <c r="S265" s="556"/>
      <c r="T265" s="556"/>
      <c r="U265" s="556"/>
      <c r="V265" s="582"/>
      <c r="W265" s="566"/>
      <c r="X265" s="572"/>
      <c r="Y265" s="550"/>
      <c r="Z265" s="575"/>
      <c r="AA265" s="566"/>
      <c r="AB265" s="559"/>
      <c r="AC265" s="525"/>
      <c r="AD265" s="547"/>
      <c r="AE265" s="534"/>
      <c r="AF265" s="181">
        <v>4</v>
      </c>
      <c r="AG265" s="182" t="s">
        <v>640</v>
      </c>
      <c r="AH265" s="207" t="str">
        <f t="shared" si="302"/>
        <v>Probabilidad</v>
      </c>
      <c r="AI265" s="299" t="s">
        <v>193</v>
      </c>
      <c r="AJ265" s="299" t="s">
        <v>194</v>
      </c>
      <c r="AK265" s="208" t="str">
        <f t="shared" si="303"/>
        <v>40%</v>
      </c>
      <c r="AL265" s="300" t="s">
        <v>195</v>
      </c>
      <c r="AM265" s="300" t="s">
        <v>196</v>
      </c>
      <c r="AN265" s="301" t="s">
        <v>197</v>
      </c>
      <c r="AO265" s="209">
        <f>IF(ISBLANK(AD262),(IFERROR(IF(AND(AH264="Probabilidad",AH265="Probabilidad"),(AQ264-(+AQ264*AK265)),IF(AND(AH264="Impacto",AH265="Probabilidad"),(AQ263-(+AQ263*AK265)),IF(AH265="Impacto",AQ264,""))),""))," ")</f>
        <v>7.7759999999999996E-2</v>
      </c>
      <c r="AP265" s="154" t="str">
        <f>IF(ISBLANK(AD262),(IFERROR(IF(AO265="","",IF(AO265&lt;=0.2,"Muy Baja",IF(AO265&lt;=0.4,"Baja",IF(AO265&lt;=0.6,"Media",IF(AO265&lt;=0.8,"Alta","Muy Alta"))))),""))," ")</f>
        <v>Muy Baja</v>
      </c>
      <c r="AQ265" s="210">
        <f t="shared" si="304"/>
        <v>7.7759999999999996E-2</v>
      </c>
      <c r="AR265" s="211" t="str">
        <f t="shared" si="305"/>
        <v>Moderado</v>
      </c>
      <c r="AS265" s="210">
        <f>IFERROR(IF(AND(AH264="Impacto",AH265="Impacto"),(AS264-(+AS264*AK265)),IF(AND(AH264="Probabilidad",AH265="Impacto"),(AS263-(+AS263*AK265)),IF(AH265="Probabilidad",AS264,""))),"")</f>
        <v>0.6</v>
      </c>
      <c r="AT265" s="212" t="str">
        <f t="shared" si="306"/>
        <v>Moderado</v>
      </c>
      <c r="AU265" s="528"/>
      <c r="AV265" s="531"/>
      <c r="AW265" s="534"/>
      <c r="AX265" s="537"/>
      <c r="AY265" s="541"/>
      <c r="AZ265" s="544"/>
      <c r="BA265" s="544"/>
      <c r="BB265" s="544"/>
      <c r="BC265" s="518"/>
      <c r="BD265" s="518"/>
      <c r="BE265" s="544"/>
      <c r="BF265" s="544"/>
      <c r="BG265" s="494"/>
      <c r="BH265" s="741"/>
      <c r="BI265" s="744"/>
      <c r="BJ265" s="744"/>
      <c r="BK265" s="751"/>
      <c r="BL265" s="744"/>
      <c r="BM265" s="744"/>
      <c r="BN265" s="744"/>
      <c r="BO265" s="744"/>
      <c r="BP265" s="744"/>
      <c r="BQ265" s="748"/>
      <c r="BR265" s="416"/>
      <c r="BS265" s="417" t="str">
        <f>IF(AND('MAPA DE RIESGOS'!$AP265="Muy Alta",'MAPA DE RIESGOS'!$AR265="Leve"),CONCATENATE("R",'MAPA DE RIESGOS'!$H265,"C",'MAPA DE RIESGOS'!$AF265),"")</f>
        <v/>
      </c>
      <c r="BT265" s="417"/>
      <c r="BU265" s="418"/>
      <c r="BV265" s="188"/>
      <c r="BW265" s="188"/>
      <c r="BX265" s="188"/>
      <c r="BY265" s="188"/>
      <c r="BZ265" s="188"/>
      <c r="CA265" s="188"/>
      <c r="CB265" s="188"/>
      <c r="CC265" s="188"/>
      <c r="CD265" s="188"/>
      <c r="CE265" s="188"/>
      <c r="CF265" s="188"/>
      <c r="CG265" s="188"/>
      <c r="CH265" s="188"/>
      <c r="CI265" s="188"/>
      <c r="CJ265" s="188"/>
      <c r="CK265" s="188"/>
    </row>
    <row r="266" spans="1:89" ht="28.5" hidden="1" customHeight="1">
      <c r="A266" s="706"/>
      <c r="B266" s="688"/>
      <c r="C266" s="588"/>
      <c r="D266" s="588"/>
      <c r="E266" s="494"/>
      <c r="F266" s="494"/>
      <c r="G266" s="577"/>
      <c r="H266" s="343">
        <v>42</v>
      </c>
      <c r="I266" s="569"/>
      <c r="J266" s="494"/>
      <c r="K266" s="494"/>
      <c r="L266" s="494"/>
      <c r="M266" s="494" t="str">
        <f t="shared" si="282"/>
        <v xml:space="preserve">Posibilidad de perdida de  debido a amenazas como y vulderabilidades, afectando a los activos de información de </v>
      </c>
      <c r="N266" s="494"/>
      <c r="O266" s="494"/>
      <c r="P266" s="562"/>
      <c r="Q266" s="553"/>
      <c r="R266" s="556"/>
      <c r="S266" s="556"/>
      <c r="T266" s="556"/>
      <c r="U266" s="556"/>
      <c r="V266" s="582"/>
      <c r="W266" s="566"/>
      <c r="X266" s="572"/>
      <c r="Y266" s="550"/>
      <c r="Z266" s="575"/>
      <c r="AA266" s="566"/>
      <c r="AB266" s="559"/>
      <c r="AC266" s="525"/>
      <c r="AD266" s="547"/>
      <c r="AE266" s="534"/>
      <c r="AF266" s="181">
        <v>5</v>
      </c>
      <c r="AG266" s="182"/>
      <c r="AH266" s="207" t="str">
        <f t="shared" si="302"/>
        <v/>
      </c>
      <c r="AI266" s="299"/>
      <c r="AJ266" s="299"/>
      <c r="AK266" s="208" t="str">
        <f t="shared" si="303"/>
        <v/>
      </c>
      <c r="AL266" s="300"/>
      <c r="AM266" s="300"/>
      <c r="AN266" s="301"/>
      <c r="AO266" s="209" t="str">
        <f>IF(ISBLANK(AD262),(IFERROR(IF(AND(AH265="Probabilidad",AH266="Probabilidad"),(AQ265-(+AQ265*AK266)),IF(AND(AH265="Impacto",AH266="Probabilidad"),(AQ264-(+AQ264*AK266)),IF(AH266="Impacto",AQ265,""))),""))," ")</f>
        <v/>
      </c>
      <c r="AP266" s="154" t="str">
        <f>IF(ISBLANK(AD262),(IFERROR(IF(AO266="","",IF(AO266&lt;=0.2,"Muy Baja",IF(AO266&lt;=0.4,"Baja",IF(AO266&lt;=0.6,"Media",IF(AO266&lt;=0.8,"Alta","Muy Alta"))))),""))," ")</f>
        <v/>
      </c>
      <c r="AQ266" s="210" t="str">
        <f t="shared" si="304"/>
        <v/>
      </c>
      <c r="AR266" s="211" t="str">
        <f t="shared" si="305"/>
        <v/>
      </c>
      <c r="AS266" s="210" t="str">
        <f>IFERROR(IF(AND(AH265="Impacto",AH266="Impacto"),(AS265-(+AS265*AK266)),IF(AND(AH265="Probabilidad",AH266="Impacto"),(AS264-(+AS264*AK266)),IF(AH266="Probabilidad",AS265,""))),"")</f>
        <v/>
      </c>
      <c r="AT266" s="212" t="str">
        <f t="shared" si="306"/>
        <v/>
      </c>
      <c r="AU266" s="528"/>
      <c r="AV266" s="531"/>
      <c r="AW266" s="534"/>
      <c r="AX266" s="537"/>
      <c r="AY266" s="302"/>
      <c r="AZ266" s="185"/>
      <c r="BA266" s="183"/>
      <c r="BB266" s="183"/>
      <c r="BC266" s="184"/>
      <c r="BD266" s="184"/>
      <c r="BE266" s="184"/>
      <c r="BF266" s="185"/>
      <c r="BG266" s="494"/>
      <c r="BH266" s="190"/>
      <c r="BI266" s="186"/>
      <c r="BJ266" s="186"/>
      <c r="BK266" s="352"/>
      <c r="BL266" s="183"/>
      <c r="BM266" s="183"/>
      <c r="BN266" s="183"/>
      <c r="BO266" s="187"/>
      <c r="BP266" s="187"/>
      <c r="BQ266" s="349"/>
      <c r="BR266" s="416"/>
      <c r="BS266" s="417" t="str">
        <f>IF(AND('MAPA DE RIESGOS'!$AP266="Muy Alta",'MAPA DE RIESGOS'!$AR266="Leve"),CONCATENATE("R",'MAPA DE RIESGOS'!$H266,"C",'MAPA DE RIESGOS'!$AF266),"")</f>
        <v/>
      </c>
      <c r="BT266" s="417"/>
      <c r="BU266" s="418"/>
      <c r="BV266" s="188"/>
      <c r="BW266" s="188"/>
      <c r="BX266" s="188"/>
      <c r="BY266" s="188"/>
      <c r="BZ266" s="188"/>
      <c r="CA266" s="188"/>
      <c r="CB266" s="188"/>
      <c r="CC266" s="188"/>
      <c r="CD266" s="188"/>
      <c r="CE266" s="188"/>
      <c r="CF266" s="188"/>
      <c r="CG266" s="188"/>
      <c r="CH266" s="188"/>
      <c r="CI266" s="188"/>
      <c r="CJ266" s="188"/>
      <c r="CK266" s="188"/>
    </row>
    <row r="267" spans="1:89" ht="28.5" hidden="1" customHeight="1">
      <c r="A267" s="706"/>
      <c r="B267" s="688"/>
      <c r="C267" s="588"/>
      <c r="D267" s="588"/>
      <c r="E267" s="494"/>
      <c r="F267" s="494"/>
      <c r="G267" s="577"/>
      <c r="H267" s="343">
        <v>42</v>
      </c>
      <c r="I267" s="570"/>
      <c r="J267" s="495"/>
      <c r="K267" s="495"/>
      <c r="L267" s="495"/>
      <c r="M267" s="495" t="str">
        <f t="shared" si="282"/>
        <v xml:space="preserve">Posibilidad de perdida de  debido a amenazas como y vulderabilidades, afectando a los activos de información de </v>
      </c>
      <c r="N267" s="495"/>
      <c r="O267" s="495"/>
      <c r="P267" s="563"/>
      <c r="Q267" s="554"/>
      <c r="R267" s="557"/>
      <c r="S267" s="557"/>
      <c r="T267" s="557"/>
      <c r="U267" s="557"/>
      <c r="V267" s="583"/>
      <c r="W267" s="567"/>
      <c r="X267" s="573"/>
      <c r="Y267" s="551"/>
      <c r="Z267" s="576"/>
      <c r="AA267" s="567"/>
      <c r="AB267" s="560"/>
      <c r="AC267" s="526"/>
      <c r="AD267" s="548"/>
      <c r="AE267" s="535"/>
      <c r="AF267" s="181">
        <v>6</v>
      </c>
      <c r="AG267" s="182"/>
      <c r="AH267" s="207" t="str">
        <f t="shared" si="302"/>
        <v/>
      </c>
      <c r="AI267" s="299"/>
      <c r="AJ267" s="299"/>
      <c r="AK267" s="208" t="str">
        <f t="shared" si="303"/>
        <v/>
      </c>
      <c r="AL267" s="300"/>
      <c r="AM267" s="300"/>
      <c r="AN267" s="301"/>
      <c r="AO267" s="209" t="str">
        <f>IF(ISBLANK(AD262),(IFERROR(IF(AND(AH265="Probabilidad",AH267="Probabilidad"),(AQ265-(+AQ265*AK267)),IF(AND(AH265="Impacto",AH267="Probabilidad"),(AQ264-(+AQ264*AK267)),IF(AH267="Impacto",AQ265,""))),""))," ")</f>
        <v/>
      </c>
      <c r="AP267" s="154" t="str">
        <f>IF(ISBLANK(AD262),(IFERROR(IF(AO267="","",IF(AO267&lt;=0.2,"Muy Baja",IF(AO267&lt;=0.4,"Baja",IF(AO267&lt;=0.6,"Media",IF(AO267&lt;=0.8,"Alta","Muy Alta"))))),"")), " ")</f>
        <v/>
      </c>
      <c r="AQ267" s="210" t="str">
        <f t="shared" si="304"/>
        <v/>
      </c>
      <c r="AR267" s="211" t="str">
        <f t="shared" si="305"/>
        <v/>
      </c>
      <c r="AS267" s="210" t="str">
        <f>IFERROR(IF(AND(AH266="Impacto",AH267="Impacto"),(AS265-(+AS266*AK267)),IF(AND(AH265="Probabilidad",AH267="Impacto"),(AS264-(+AS264*AK267)),IF(AH267="Probabilidad",AS265,""))),"")</f>
        <v/>
      </c>
      <c r="AT267" s="212" t="str">
        <f t="shared" si="306"/>
        <v/>
      </c>
      <c r="AU267" s="529"/>
      <c r="AV267" s="532"/>
      <c r="AW267" s="535"/>
      <c r="AX267" s="538"/>
      <c r="AY267" s="302"/>
      <c r="AZ267" s="185"/>
      <c r="BA267" s="183"/>
      <c r="BB267" s="183"/>
      <c r="BC267" s="184"/>
      <c r="BD267" s="184"/>
      <c r="BE267" s="184"/>
      <c r="BF267" s="185"/>
      <c r="BG267" s="495"/>
      <c r="BH267" s="190"/>
      <c r="BI267" s="186"/>
      <c r="BJ267" s="186"/>
      <c r="BK267" s="352"/>
      <c r="BL267" s="183"/>
      <c r="BM267" s="183"/>
      <c r="BN267" s="183"/>
      <c r="BO267" s="187"/>
      <c r="BP267" s="187"/>
      <c r="BQ267" s="349"/>
      <c r="BR267" s="416"/>
      <c r="BS267" s="417" t="str">
        <f>IF(AND('MAPA DE RIESGOS'!$AP267="Muy Alta",'MAPA DE RIESGOS'!$AR267="Leve"),CONCATENATE("R",'MAPA DE RIESGOS'!$H267,"C",'MAPA DE RIESGOS'!$AF267),"")</f>
        <v/>
      </c>
      <c r="BT267" s="417"/>
      <c r="BU267" s="418"/>
      <c r="BV267" s="188"/>
      <c r="BW267" s="188"/>
      <c r="BX267" s="188"/>
      <c r="BY267" s="188"/>
      <c r="BZ267" s="188"/>
      <c r="CA267" s="188"/>
      <c r="CB267" s="188"/>
      <c r="CC267" s="188"/>
      <c r="CD267" s="188"/>
      <c r="CE267" s="188"/>
      <c r="CF267" s="188"/>
      <c r="CG267" s="188"/>
      <c r="CH267" s="188"/>
      <c r="CI267" s="188"/>
      <c r="CJ267" s="188"/>
      <c r="CK267" s="188"/>
    </row>
    <row r="268" spans="1:89" ht="90.6" hidden="1" customHeight="1">
      <c r="A268" s="706"/>
      <c r="B268" s="688" t="s">
        <v>542</v>
      </c>
      <c r="C268" s="588"/>
      <c r="D268" s="588" t="str">
        <f>IFERROR((VLOOKUP($B268,'Listados Datos'!$D$3:$F$18,3,FALSE))," ")</f>
        <v xml:space="preserve">Disponer de herramientas tecnológicas que apoyen de manera eficiente y oportuna las labores misionales y estrategicas de la entidad. Según lo establecido en el Plan Operativo Anual de la entidad. </v>
      </c>
      <c r="E268" s="494"/>
      <c r="F268" s="494" t="s">
        <v>544</v>
      </c>
      <c r="G268" s="577">
        <v>43</v>
      </c>
      <c r="H268" s="343">
        <v>43</v>
      </c>
      <c r="I268" s="568" t="s">
        <v>641</v>
      </c>
      <c r="J268" s="513" t="s">
        <v>210</v>
      </c>
      <c r="K268" s="513" t="s">
        <v>641</v>
      </c>
      <c r="L268" s="513" t="s">
        <v>642</v>
      </c>
      <c r="M268" s="513" t="str">
        <f t="shared" si="282"/>
        <v xml:space="preserve">Posibilidad de perdida de Disponibilidad debido a amenazas como Accesibilidad a los sistemas de información alojados en la nubey vulderabilidades, afectando a los activos de información de Servidores virtuales </v>
      </c>
      <c r="N268" s="513" t="s">
        <v>250</v>
      </c>
      <c r="O268" s="513" t="s">
        <v>251</v>
      </c>
      <c r="P268" s="561">
        <v>228</v>
      </c>
      <c r="Q268" s="552" t="s">
        <v>590</v>
      </c>
      <c r="R268" s="555" t="s">
        <v>643</v>
      </c>
      <c r="S268" s="555" t="s">
        <v>641</v>
      </c>
      <c r="T268" s="555"/>
      <c r="U268" s="555"/>
      <c r="V268" s="581" t="str">
        <f t="shared" ref="V268" si="316">IF(ISBLANK(AC268),(IF(P268&lt;=0,"",IF(P268&lt;=2,"Muy Baja",IF(P268&lt;=24,"Baja",IF(P268&lt;=500,"Media",IF(P268&lt;=5000,"Alta","Muy Alta"))))))," ")</f>
        <v>Media</v>
      </c>
      <c r="W268" s="565">
        <f t="shared" ref="W268" si="317">IF(ISBLANK(AC268),(IF(V268="","",IF(V268="Muy Baja",20%,IF(V268="Baja",40%,IF(V268="Media",60%,IF(V268="Alta",80%,IF(V268="Muy Alta",100%,0)))))))," ")</f>
        <v>0.6</v>
      </c>
      <c r="X268" s="571" t="s">
        <v>218</v>
      </c>
      <c r="Y268" s="549" t="str">
        <f>IF(X268&gt;0,IF(NOT(ISERROR(MATCH(X268,'Listados Datos'!$N$3:$N$4,0))),'Listados Datos'!$N$6&amp;"Por favor no seleccionar este criterios de impacto (Afectación Económica o presupuestal y/o Pérdida Reputacional)",'Listados Datos'!$N$7),"")</f>
        <v>✔</v>
      </c>
      <c r="Z268" s="574" t="str">
        <f>IF(OR(X268='Listados Datos'!$R$3,X268='Listados Datos'!$S$3),"Leve",IF(OR(X268='Listados Datos'!$R$4,X268='Listados Datos'!$S$4),"Menor",IF(OR(X268='Listados Datos'!$R$5,X268='Listados Datos'!$S$5),"Moderado",IF(OR(X268='Listados Datos'!$R$6,X268='Listados Datos'!$S$6),"Mayor",IF(OR(X268='Listados Datos'!$R$7,X268='Listados Datos'!$S$7),"Catastrófico","")))))</f>
        <v>Moderado</v>
      </c>
      <c r="AA268" s="565">
        <f>IF(Z268="","",IF(Z268="Leve",20%,IF(Z268="Menor",40%,IF(Z268="Moderado",60%,IF(Z268="Mayor",80%,IF(Z268="Catastrófico",100%,0))))))</f>
        <v>0.6</v>
      </c>
      <c r="AB268" s="558" t="str">
        <f>IF(OR(AND(V268="Muy Baja",Z268="Leve"),AND(V268="Muy Baja",Z268="Menor"),AND(V268="Baja",Z268="Leve")),"Bajo",IF(OR(AND(V268="Muy baja",Z268="Moderado"),AND(V268="Baja",Z268="Menor"),AND(V268="Baja",Z268="Moderado"),AND(V268="Media",Z268="Leve"),AND(V268="Media",Z268="Menor"),AND(V268="Media",Z268="Moderado"),AND(V268="Alta",Z268="Leve"),AND(V268="Alta",Z268="Menor")),"Moderado",IF(OR(AND(V268="Muy Baja",Z268="Mayor"),AND(V268="Baja",Z268="Mayor"),AND(V268="Media",Z268="Mayor"),AND(V268="Alta",Z268="Moderado"),AND(V268="Alta",Z268="Mayor"),AND(V268="Muy Alta",Z268="Leve"),AND(V268="Muy Alta",Z268="Menor"),AND(V268="Muy Alta",Z268="Moderado"),AND(V268="Muy Alta",Z268="Mayor")),"Alto",IF(OR(AND(V268="Muy Baja",Z268="Catastrófico"),AND(V268="Baja",Z268="Catastrófico"),AND(V268="Media",Z268="Catastrófico"),AND(V268="Alta",Z268="Catastrófico"),AND(V268="Muy Alta",Z268="Catastrófico")),"Extremo",""))))</f>
        <v>Moderado</v>
      </c>
      <c r="AC268" s="524"/>
      <c r="AD268" s="546"/>
      <c r="AE268" s="533" t="str">
        <f t="shared" ref="AE268" si="318">IF(AND(AC268="Rara Vez",AD268="Insignificante"),("BAJA"),IF(AND(AC268="Rara Vez",AD268="Menor"),("BAJA"),IF(AND(AC268="Rara Vez",AD268="Moderado"),("MODERADA"),IF(AND(AC268="Rara Vez",AD268="Mayor"),("ALTA"),IF(AND(AC268="Improbable",AD268="Insignificante"),("BAJA"),IF(AND(AC268="Improbable",AD268="Menor"),("BAJA"),IF(AND(AC268="Improbable",AD268="Moderado"),("MODERADA"),IF(AND(AC268="Improbable",AD268="Mayor"),("ALTA"),IF(AND(AC268="Posible",AD268="Insignificante"),("BAJA"),IF(AND(AC268="Posible",AD268="Menor"),("MODERADA"),IF(AND(AC268="Posible",AD268="Moderado"),("ALTA"),IF(AND(AC268="Posible",AD268="Mayor"),("EXTREMA"),IF(AND(AC268="Probable",AD268="Insignificante"),("MODERADA"),IF(AND(AC268="Probable",AD268="Menor"),("ALTA"),IF(AND(AC268="Probable",AD268="Moderado"),("ALTA"),IF(AND(AC268="Probable",AD268="Mayor"),("EXTREMA"),IF(AND(AC268="Casi Seguro",AD268="Insignificante"),("ALTA"),IF(AND(AC268="Casi Seguro",AD268="Menor"),("ALTA"),IF(AND(AC268="Casi Seguro",AD268="Moderado"),("EXTREMA"),IF(AND(AC268="Casi Seguro",AD268="Mayor"),("EXTREMA"),IF(AD268="Catastrófico","EXTREMA","VALORAR")))))))))))))))))))))</f>
        <v>VALORAR</v>
      </c>
      <c r="AF268" s="181">
        <v>1</v>
      </c>
      <c r="AG268" s="182" t="s">
        <v>583</v>
      </c>
      <c r="AH268" s="207" t="str">
        <f t="shared" si="302"/>
        <v>Probabilidad</v>
      </c>
      <c r="AI268" s="299" t="s">
        <v>193</v>
      </c>
      <c r="AJ268" s="299" t="s">
        <v>194</v>
      </c>
      <c r="AK268" s="208" t="str">
        <f t="shared" si="303"/>
        <v>40%</v>
      </c>
      <c r="AL268" s="300" t="s">
        <v>195</v>
      </c>
      <c r="AM268" s="300" t="s">
        <v>196</v>
      </c>
      <c r="AN268" s="301" t="s">
        <v>197</v>
      </c>
      <c r="AO268" s="209">
        <f>IF(ISBLANK(AD268),(IFERROR(IF(AH268="Probabilidad",(W268-(+W268*AK268)),IF(AH268="Impacto",W268,"")),""))," ")</f>
        <v>0.36</v>
      </c>
      <c r="AP268" s="154" t="str">
        <f>IF(ISBLANK(AD268), (IFERROR(IF(AO268="","",IF(AO268&lt;=0.2,"Muy Baja",IF(AO268&lt;=0.4,"Baja",IF(AO268&lt;=0.6,"Media",IF(AO268&lt;=0.8,"Alta","Muy Alta"))))),""))," ")</f>
        <v>Baja</v>
      </c>
      <c r="AQ268" s="210">
        <f t="shared" si="304"/>
        <v>0.36</v>
      </c>
      <c r="AR268" s="211" t="str">
        <f t="shared" si="305"/>
        <v>Moderado</v>
      </c>
      <c r="AS268" s="210">
        <f>IFERROR(IF(AH268="Impacto",(AA268-(+AA268*AK268)),IF(AH268="Probabilidad",AA268,"")),"")</f>
        <v>0.6</v>
      </c>
      <c r="AT268" s="212" t="str">
        <f t="shared" si="306"/>
        <v>Moderado</v>
      </c>
      <c r="AU268" s="527"/>
      <c r="AV268" s="530" t="str">
        <f>IF(ISBLANK(AD268), " ", AD268)</f>
        <v xml:space="preserve"> </v>
      </c>
      <c r="AW268" s="533" t="str">
        <f t="shared" ref="AW268" si="319">IF(AND(AU268="Rara Vez",AV268="Insignificante"),("BAJA"),IF(AND(AU268="Rara Vez",AV268="Menor"),("BAJA"),IF(AND(AU268="Rara Vez",AV268="Moderado"),("MODERADA"),IF(AND(AU268="Rara Vez",AV268="Mayor"),("ALTA"),IF(AND(AU268="Improbable",AV268="Insignificante"),("BAJA"),IF(AND(AU268="Improbable",AV268="Menor"),("BAJA"),IF(AND(AU268="Improbable",AV268="Moderado"),("MODERADA"),IF(AND(AU268="Improbable",AV268="Mayor"),("ALTA"),IF(AND(AU268="Posible",AV268="Insignificante"),("BAJA"),IF(AND(AU268="Posible",AV268="Menor"),("MODERADA"),IF(AND(AU268="Posible",AV268="Moderado"),("ALTA"),IF(AND(AU268="Posible",AV268="Mayor"),("EXTREMA"),IF(AND(AU268="Probable",AV268="Insignificante"),("MODERADA"),IF(AND(AU268="Probable",AV268="Menor"),("ALTA"),IF(AND(AU268="Probable",AV268="Moderado"),("ALTA"),IF(AND(AU268="Probable",AV268="Mayor"),("EXTREMA"),IF(AND(AU268="Casi Seguro",AV268="Insignificante"),("ALTA"),IF(AND(AU268="Casi Seguro",AV268="Menor"),("ALTA"),IF(AND(AU268="Casi Seguro",AV268="Moderado"),("EXTREMA"),IF(AND(AU268="Casi Seguro",AV268="Mayor"),("EXTREMA"),IF(AV268="Catastrófico","EXTREMA","VALORAR")))))))))))))))))))))</f>
        <v>VALORAR</v>
      </c>
      <c r="AX268" s="536" t="s">
        <v>198</v>
      </c>
      <c r="AY268" s="539" t="s">
        <v>644</v>
      </c>
      <c r="AZ268" s="542" t="s">
        <v>645</v>
      </c>
      <c r="BA268" s="542" t="s">
        <v>544</v>
      </c>
      <c r="BB268" s="542" t="s">
        <v>202</v>
      </c>
      <c r="BC268" s="517">
        <v>44562</v>
      </c>
      <c r="BD268" s="517">
        <v>44926</v>
      </c>
      <c r="BE268" s="542" t="s">
        <v>646</v>
      </c>
      <c r="BF268" s="542" t="s">
        <v>646</v>
      </c>
      <c r="BG268" s="513" t="s">
        <v>647</v>
      </c>
      <c r="BH268" s="739" t="s">
        <v>205</v>
      </c>
      <c r="BI268" s="742" t="s">
        <v>1877</v>
      </c>
      <c r="BJ268" s="742">
        <v>1</v>
      </c>
      <c r="BK268" s="745">
        <v>44680</v>
      </c>
      <c r="BL268" s="742" t="s">
        <v>373</v>
      </c>
      <c r="BM268" s="742" t="s">
        <v>1852</v>
      </c>
      <c r="BN268" s="742" t="s">
        <v>207</v>
      </c>
      <c r="BO268" s="742" t="s">
        <v>208</v>
      </c>
      <c r="BP268" s="742" t="s">
        <v>207</v>
      </c>
      <c r="BQ268" s="746" t="s">
        <v>207</v>
      </c>
      <c r="BR268" s="416"/>
      <c r="BS268" s="417" t="str">
        <f>IF(AND('MAPA DE RIESGOS'!$AP268="Muy Alta",'MAPA DE RIESGOS'!$AR268="Leve"),CONCATENATE("R",'MAPA DE RIESGOS'!$H268,"C",'MAPA DE RIESGOS'!$AF268),"")</f>
        <v/>
      </c>
      <c r="BT268" s="417"/>
      <c r="BU268" s="418"/>
      <c r="BV268" s="188"/>
      <c r="BW268" s="188"/>
      <c r="BX268" s="188"/>
      <c r="BY268" s="188"/>
      <c r="BZ268" s="188"/>
      <c r="CA268" s="188"/>
      <c r="CB268" s="188"/>
      <c r="CC268" s="188"/>
      <c r="CD268" s="188"/>
      <c r="CE268" s="188"/>
      <c r="CF268" s="188"/>
      <c r="CG268" s="188"/>
      <c r="CH268" s="188"/>
      <c r="CI268" s="188"/>
      <c r="CJ268" s="188"/>
      <c r="CK268" s="188"/>
    </row>
    <row r="269" spans="1:89" ht="54.95" hidden="1" customHeight="1">
      <c r="A269" s="706"/>
      <c r="B269" s="688"/>
      <c r="C269" s="588"/>
      <c r="D269" s="588"/>
      <c r="E269" s="494"/>
      <c r="F269" s="494"/>
      <c r="G269" s="577"/>
      <c r="H269" s="343">
        <v>43</v>
      </c>
      <c r="I269" s="569"/>
      <c r="J269" s="494"/>
      <c r="K269" s="494"/>
      <c r="L269" s="494"/>
      <c r="M269" s="494" t="str">
        <f t="shared" si="282"/>
        <v xml:space="preserve">Posibilidad de perdida de  debido a amenazas como y vulderabilidades, afectando a los activos de información de </v>
      </c>
      <c r="N269" s="494"/>
      <c r="O269" s="494"/>
      <c r="P269" s="562"/>
      <c r="Q269" s="553"/>
      <c r="R269" s="556"/>
      <c r="S269" s="556"/>
      <c r="T269" s="556"/>
      <c r="U269" s="556"/>
      <c r="V269" s="582"/>
      <c r="W269" s="566"/>
      <c r="X269" s="572"/>
      <c r="Y269" s="550"/>
      <c r="Z269" s="575"/>
      <c r="AA269" s="566"/>
      <c r="AB269" s="559"/>
      <c r="AC269" s="525"/>
      <c r="AD269" s="547"/>
      <c r="AE269" s="534"/>
      <c r="AF269" s="181">
        <v>2</v>
      </c>
      <c r="AG269" s="182" t="s">
        <v>638</v>
      </c>
      <c r="AH269" s="207" t="str">
        <f t="shared" si="302"/>
        <v>Probabilidad</v>
      </c>
      <c r="AI269" s="299" t="s">
        <v>193</v>
      </c>
      <c r="AJ269" s="299" t="s">
        <v>194</v>
      </c>
      <c r="AK269" s="208" t="str">
        <f t="shared" si="303"/>
        <v>40%</v>
      </c>
      <c r="AL269" s="300" t="s">
        <v>195</v>
      </c>
      <c r="AM269" s="300" t="s">
        <v>196</v>
      </c>
      <c r="AN269" s="301" t="s">
        <v>197</v>
      </c>
      <c r="AO269" s="209">
        <f>IF(ISBLANK(AD268),(IFERROR(IF(AND(AH268="Probabilidad",AH269="Probabilidad"),(AQ268-(+AQ268*AK269)),IF(AH269="Probabilidad",(W268-(+W268*AK269)),IF(AH269="Impacto",AQ268,""))),""))," ")</f>
        <v>0.216</v>
      </c>
      <c r="AP269" s="154" t="str">
        <f>IF(ISBLANK(AD268),(IFERROR(IF(AO269="","",IF(AO269&lt;=0.2,"Muy Baja",IF(AO269&lt;=0.4,"Baja",IF(AO269&lt;=0.6,"Media",IF(AO269&lt;=0.8,"Alta","Muy Alta"))))),""))," ")</f>
        <v>Baja</v>
      </c>
      <c r="AQ269" s="210">
        <f t="shared" si="304"/>
        <v>0.216</v>
      </c>
      <c r="AR269" s="211" t="str">
        <f t="shared" si="305"/>
        <v>Moderado</v>
      </c>
      <c r="AS269" s="210">
        <f>IFERROR(IF(AND(AH268="Impacto",AH269="Impacto"),(AS268-(+AS268*AK269)),IF(AH269="Impacto",(AA268-(+AA268*AK269)),IF(AH269="Probabilidad",AS268,""))),"")</f>
        <v>0.6</v>
      </c>
      <c r="AT269" s="212" t="str">
        <f t="shared" si="306"/>
        <v>Moderado</v>
      </c>
      <c r="AU269" s="528"/>
      <c r="AV269" s="531"/>
      <c r="AW269" s="534"/>
      <c r="AX269" s="537"/>
      <c r="AY269" s="540"/>
      <c r="AZ269" s="543"/>
      <c r="BA269" s="543"/>
      <c r="BB269" s="543"/>
      <c r="BC269" s="545"/>
      <c r="BD269" s="545"/>
      <c r="BE269" s="543"/>
      <c r="BF269" s="543"/>
      <c r="BG269" s="494"/>
      <c r="BH269" s="740"/>
      <c r="BI269" s="743"/>
      <c r="BJ269" s="743"/>
      <c r="BK269" s="743"/>
      <c r="BL269" s="743"/>
      <c r="BM269" s="743"/>
      <c r="BN269" s="743"/>
      <c r="BO269" s="743"/>
      <c r="BP269" s="743"/>
      <c r="BQ269" s="747"/>
      <c r="BR269" s="416"/>
      <c r="BS269" s="417" t="str">
        <f>IF(AND('MAPA DE RIESGOS'!$AP269="Muy Alta",'MAPA DE RIESGOS'!$AR269="Leve"),CONCATENATE("R",'MAPA DE RIESGOS'!$H269,"C",'MAPA DE RIESGOS'!$AF269),"")</f>
        <v/>
      </c>
      <c r="BT269" s="417"/>
      <c r="BU269" s="418"/>
      <c r="BV269" s="188"/>
      <c r="BW269" s="188"/>
      <c r="BX269" s="188"/>
      <c r="BY269" s="188"/>
      <c r="BZ269" s="188"/>
      <c r="CA269" s="188"/>
      <c r="CB269" s="188"/>
      <c r="CC269" s="188"/>
      <c r="CD269" s="188"/>
      <c r="CE269" s="188"/>
      <c r="CF269" s="188"/>
      <c r="CG269" s="188"/>
      <c r="CH269" s="188"/>
      <c r="CI269" s="188"/>
      <c r="CJ269" s="188"/>
      <c r="CK269" s="188"/>
    </row>
    <row r="270" spans="1:89" ht="54.95" hidden="1" customHeight="1">
      <c r="A270" s="706"/>
      <c r="B270" s="688"/>
      <c r="C270" s="588"/>
      <c r="D270" s="588"/>
      <c r="E270" s="494"/>
      <c r="F270" s="494"/>
      <c r="G270" s="577"/>
      <c r="H270" s="343">
        <v>43</v>
      </c>
      <c r="I270" s="569"/>
      <c r="J270" s="494"/>
      <c r="K270" s="494"/>
      <c r="L270" s="494"/>
      <c r="M270" s="494" t="str">
        <f t="shared" si="282"/>
        <v xml:space="preserve">Posibilidad de perdida de  debido a amenazas como y vulderabilidades, afectando a los activos de información de </v>
      </c>
      <c r="N270" s="494"/>
      <c r="O270" s="494"/>
      <c r="P270" s="562"/>
      <c r="Q270" s="553"/>
      <c r="R270" s="556"/>
      <c r="S270" s="556"/>
      <c r="T270" s="556"/>
      <c r="U270" s="556"/>
      <c r="V270" s="582"/>
      <c r="W270" s="566"/>
      <c r="X270" s="572"/>
      <c r="Y270" s="550"/>
      <c r="Z270" s="575"/>
      <c r="AA270" s="566"/>
      <c r="AB270" s="559"/>
      <c r="AC270" s="525"/>
      <c r="AD270" s="547"/>
      <c r="AE270" s="534"/>
      <c r="AF270" s="181">
        <v>3</v>
      </c>
      <c r="AG270" s="182" t="s">
        <v>639</v>
      </c>
      <c r="AH270" s="207" t="str">
        <f t="shared" si="302"/>
        <v>Probabilidad</v>
      </c>
      <c r="AI270" s="299" t="s">
        <v>193</v>
      </c>
      <c r="AJ270" s="299" t="s">
        <v>194</v>
      </c>
      <c r="AK270" s="208" t="str">
        <f t="shared" si="303"/>
        <v>40%</v>
      </c>
      <c r="AL270" s="300" t="s">
        <v>195</v>
      </c>
      <c r="AM270" s="300" t="s">
        <v>196</v>
      </c>
      <c r="AN270" s="301" t="s">
        <v>197</v>
      </c>
      <c r="AO270" s="209">
        <f>IF(ISBLANK(AD268),(IFERROR(IF(AND(AH269="Probabilidad",AH270="Probabilidad"),(AQ269-(+AQ269*AK270)),IF(AND(AH269="Impacto",AH270="Probabilidad"),(AQ268-(+AQ268*AK270)),IF(AH270="Impacto",AQ269,""))),""))," ")</f>
        <v>0.12959999999999999</v>
      </c>
      <c r="AP270" s="154" t="str">
        <f>IF(ISBLANK(AD268),(IFERROR(IF(AO270="","",IF(AO270&lt;=0.2,"Muy Baja",IF(AO270&lt;=0.4,"Baja",IF(AO270&lt;=0.6,"Media",IF(AO270&lt;=0.8,"Alta","Muy Alta"))))),""))," ")</f>
        <v>Muy Baja</v>
      </c>
      <c r="AQ270" s="210">
        <f t="shared" si="304"/>
        <v>0.12959999999999999</v>
      </c>
      <c r="AR270" s="211" t="str">
        <f t="shared" si="305"/>
        <v>Moderado</v>
      </c>
      <c r="AS270" s="210">
        <f>IFERROR(IF(AND(AH269="Impacto",AH270="Impacto"),(AS269-(+AS269*AK270)),IF(AND(AH269="Probabilidad",AH270="Impacto"),(AS268-(+AS268*AK270)),IF(AH270="Probabilidad",AS269,""))),"")</f>
        <v>0.6</v>
      </c>
      <c r="AT270" s="212" t="str">
        <f t="shared" si="306"/>
        <v>Moderado</v>
      </c>
      <c r="AU270" s="528"/>
      <c r="AV270" s="531"/>
      <c r="AW270" s="534"/>
      <c r="AX270" s="537"/>
      <c r="AY270" s="540"/>
      <c r="AZ270" s="543"/>
      <c r="BA270" s="543"/>
      <c r="BB270" s="543"/>
      <c r="BC270" s="545"/>
      <c r="BD270" s="545"/>
      <c r="BE270" s="543"/>
      <c r="BF270" s="543"/>
      <c r="BG270" s="494"/>
      <c r="BH270" s="740"/>
      <c r="BI270" s="743"/>
      <c r="BJ270" s="743"/>
      <c r="BK270" s="743"/>
      <c r="BL270" s="743"/>
      <c r="BM270" s="743"/>
      <c r="BN270" s="743"/>
      <c r="BO270" s="743"/>
      <c r="BP270" s="743"/>
      <c r="BQ270" s="747"/>
      <c r="BR270" s="416"/>
      <c r="BS270" s="417" t="str">
        <f>IF(AND('MAPA DE RIESGOS'!$AP270="Muy Alta",'MAPA DE RIESGOS'!$AR270="Leve"),CONCATENATE("R",'MAPA DE RIESGOS'!$H270,"C",'MAPA DE RIESGOS'!$AF270),"")</f>
        <v/>
      </c>
      <c r="BT270" s="417"/>
      <c r="BU270" s="418"/>
      <c r="BV270" s="188"/>
      <c r="BW270" s="188"/>
      <c r="BX270" s="188"/>
      <c r="BY270" s="188"/>
      <c r="BZ270" s="188"/>
      <c r="CA270" s="188"/>
      <c r="CB270" s="188"/>
      <c r="CC270" s="188"/>
      <c r="CD270" s="188"/>
      <c r="CE270" s="188"/>
      <c r="CF270" s="188"/>
      <c r="CG270" s="188"/>
      <c r="CH270" s="188"/>
      <c r="CI270" s="188"/>
      <c r="CJ270" s="188"/>
      <c r="CK270" s="188"/>
    </row>
    <row r="271" spans="1:89" ht="54.95" hidden="1" customHeight="1">
      <c r="A271" s="706"/>
      <c r="B271" s="688"/>
      <c r="C271" s="588"/>
      <c r="D271" s="588"/>
      <c r="E271" s="494"/>
      <c r="F271" s="494"/>
      <c r="G271" s="577"/>
      <c r="H271" s="343">
        <v>43</v>
      </c>
      <c r="I271" s="569"/>
      <c r="J271" s="494"/>
      <c r="K271" s="494"/>
      <c r="L271" s="494"/>
      <c r="M271" s="494" t="str">
        <f t="shared" si="282"/>
        <v xml:space="preserve">Posibilidad de perdida de  debido a amenazas como y vulderabilidades, afectando a los activos de información de </v>
      </c>
      <c r="N271" s="494"/>
      <c r="O271" s="494"/>
      <c r="P271" s="562"/>
      <c r="Q271" s="553"/>
      <c r="R271" s="556"/>
      <c r="S271" s="556"/>
      <c r="T271" s="556"/>
      <c r="U271" s="556"/>
      <c r="V271" s="582"/>
      <c r="W271" s="566"/>
      <c r="X271" s="572"/>
      <c r="Y271" s="550"/>
      <c r="Z271" s="575"/>
      <c r="AA271" s="566"/>
      <c r="AB271" s="559"/>
      <c r="AC271" s="525"/>
      <c r="AD271" s="547"/>
      <c r="AE271" s="534"/>
      <c r="AF271" s="181">
        <v>4</v>
      </c>
      <c r="AG271" s="182" t="s">
        <v>640</v>
      </c>
      <c r="AH271" s="207" t="str">
        <f t="shared" si="302"/>
        <v>Probabilidad</v>
      </c>
      <c r="AI271" s="299" t="s">
        <v>193</v>
      </c>
      <c r="AJ271" s="299" t="s">
        <v>194</v>
      </c>
      <c r="AK271" s="208" t="str">
        <f t="shared" si="303"/>
        <v>40%</v>
      </c>
      <c r="AL271" s="300" t="s">
        <v>195</v>
      </c>
      <c r="AM271" s="300" t="s">
        <v>196</v>
      </c>
      <c r="AN271" s="301" t="s">
        <v>197</v>
      </c>
      <c r="AO271" s="209">
        <f>IF(ISBLANK(AD268),(IFERROR(IF(AND(AH270="Probabilidad",AH271="Probabilidad"),(AQ270-(+AQ270*AK271)),IF(AND(AH270="Impacto",AH271="Probabilidad"),(AQ269-(+AQ269*AK271)),IF(AH271="Impacto",AQ270,""))),""))," ")</f>
        <v>7.7759999999999996E-2</v>
      </c>
      <c r="AP271" s="154" t="str">
        <f>IF(ISBLANK(AD268),(IFERROR(IF(AO271="","",IF(AO271&lt;=0.2,"Muy Baja",IF(AO271&lt;=0.4,"Baja",IF(AO271&lt;=0.6,"Media",IF(AO271&lt;=0.8,"Alta","Muy Alta"))))),""))," ")</f>
        <v>Muy Baja</v>
      </c>
      <c r="AQ271" s="210">
        <f t="shared" si="304"/>
        <v>7.7759999999999996E-2</v>
      </c>
      <c r="AR271" s="211" t="str">
        <f t="shared" si="305"/>
        <v>Moderado</v>
      </c>
      <c r="AS271" s="210">
        <f>IFERROR(IF(AND(AH270="Impacto",AH271="Impacto"),(AS270-(+AS270*AK271)),IF(AND(AH270="Probabilidad",AH271="Impacto"),(AS269-(+AS269*AK271)),IF(AH271="Probabilidad",AS270,""))),"")</f>
        <v>0.6</v>
      </c>
      <c r="AT271" s="212" t="str">
        <f t="shared" si="306"/>
        <v>Moderado</v>
      </c>
      <c r="AU271" s="528"/>
      <c r="AV271" s="531"/>
      <c r="AW271" s="534"/>
      <c r="AX271" s="537"/>
      <c r="AY271" s="541"/>
      <c r="AZ271" s="544"/>
      <c r="BA271" s="544"/>
      <c r="BB271" s="544"/>
      <c r="BC271" s="518"/>
      <c r="BD271" s="518"/>
      <c r="BE271" s="544"/>
      <c r="BF271" s="544"/>
      <c r="BG271" s="494"/>
      <c r="BH271" s="741"/>
      <c r="BI271" s="744"/>
      <c r="BJ271" s="744"/>
      <c r="BK271" s="744"/>
      <c r="BL271" s="744"/>
      <c r="BM271" s="744"/>
      <c r="BN271" s="744"/>
      <c r="BO271" s="744"/>
      <c r="BP271" s="744"/>
      <c r="BQ271" s="748"/>
      <c r="BR271" s="416"/>
      <c r="BS271" s="417" t="str">
        <f>IF(AND('MAPA DE RIESGOS'!$AP271="Muy Alta",'MAPA DE RIESGOS'!$AR271="Leve"),CONCATENATE("R",'MAPA DE RIESGOS'!$H271,"C",'MAPA DE RIESGOS'!$AF271),"")</f>
        <v/>
      </c>
      <c r="BT271" s="417"/>
      <c r="BU271" s="418"/>
      <c r="BV271" s="188"/>
      <c r="BW271" s="188"/>
      <c r="BX271" s="188"/>
      <c r="BY271" s="188"/>
      <c r="BZ271" s="188"/>
      <c r="CA271" s="188"/>
      <c r="CB271" s="188"/>
      <c r="CC271" s="188"/>
      <c r="CD271" s="188"/>
      <c r="CE271" s="188"/>
      <c r="CF271" s="188"/>
      <c r="CG271" s="188"/>
      <c r="CH271" s="188"/>
      <c r="CI271" s="188"/>
      <c r="CJ271" s="188"/>
      <c r="CK271" s="188"/>
    </row>
    <row r="272" spans="1:89" ht="28.5" hidden="1" customHeight="1">
      <c r="A272" s="706"/>
      <c r="B272" s="688"/>
      <c r="C272" s="588"/>
      <c r="D272" s="588"/>
      <c r="E272" s="494"/>
      <c r="F272" s="494"/>
      <c r="G272" s="577"/>
      <c r="H272" s="343">
        <v>43</v>
      </c>
      <c r="I272" s="569"/>
      <c r="J272" s="494"/>
      <c r="K272" s="494"/>
      <c r="L272" s="494"/>
      <c r="M272" s="494" t="str">
        <f t="shared" si="282"/>
        <v xml:space="preserve">Posibilidad de perdida de  debido a amenazas como y vulderabilidades, afectando a los activos de información de </v>
      </c>
      <c r="N272" s="494"/>
      <c r="O272" s="494"/>
      <c r="P272" s="562"/>
      <c r="Q272" s="553"/>
      <c r="R272" s="556"/>
      <c r="S272" s="556"/>
      <c r="T272" s="556"/>
      <c r="U272" s="556"/>
      <c r="V272" s="582"/>
      <c r="W272" s="566"/>
      <c r="X272" s="572"/>
      <c r="Y272" s="550"/>
      <c r="Z272" s="575"/>
      <c r="AA272" s="566"/>
      <c r="AB272" s="559"/>
      <c r="AC272" s="525"/>
      <c r="AD272" s="547"/>
      <c r="AE272" s="534"/>
      <c r="AF272" s="181">
        <v>5</v>
      </c>
      <c r="AG272" s="182"/>
      <c r="AH272" s="207" t="str">
        <f t="shared" si="302"/>
        <v/>
      </c>
      <c r="AI272" s="299"/>
      <c r="AJ272" s="299"/>
      <c r="AK272" s="208" t="str">
        <f t="shared" si="303"/>
        <v/>
      </c>
      <c r="AL272" s="300"/>
      <c r="AM272" s="300"/>
      <c r="AN272" s="301"/>
      <c r="AO272" s="209" t="str">
        <f>IF(ISBLANK(AD268),(IFERROR(IF(AND(AH271="Probabilidad",AH272="Probabilidad"),(AQ271-(+AQ271*AK272)),IF(AND(AH271="Impacto",AH272="Probabilidad"),(AQ270-(+AQ270*AK272)),IF(AH272="Impacto",AQ271,""))),""))," ")</f>
        <v/>
      </c>
      <c r="AP272" s="154" t="str">
        <f>IF(ISBLANK(AD268),(IFERROR(IF(AO272="","",IF(AO272&lt;=0.2,"Muy Baja",IF(AO272&lt;=0.4,"Baja",IF(AO272&lt;=0.6,"Media",IF(AO272&lt;=0.8,"Alta","Muy Alta"))))),""))," ")</f>
        <v/>
      </c>
      <c r="AQ272" s="210" t="str">
        <f t="shared" si="304"/>
        <v/>
      </c>
      <c r="AR272" s="211" t="str">
        <f t="shared" si="305"/>
        <v/>
      </c>
      <c r="AS272" s="210" t="str">
        <f>IFERROR(IF(AND(AH271="Impacto",AH272="Impacto"),(AS271-(+AS271*AK272)),IF(AND(AH271="Probabilidad",AH272="Impacto"),(AS270-(+AS270*AK272)),IF(AH272="Probabilidad",AS271,""))),"")</f>
        <v/>
      </c>
      <c r="AT272" s="212" t="str">
        <f t="shared" si="306"/>
        <v/>
      </c>
      <c r="AU272" s="528"/>
      <c r="AV272" s="531"/>
      <c r="AW272" s="534"/>
      <c r="AX272" s="537"/>
      <c r="AY272" s="302"/>
      <c r="AZ272" s="185"/>
      <c r="BA272" s="183"/>
      <c r="BB272" s="183"/>
      <c r="BC272" s="184"/>
      <c r="BD272" s="184"/>
      <c r="BE272" s="184"/>
      <c r="BF272" s="185"/>
      <c r="BG272" s="494"/>
      <c r="BH272" s="190"/>
      <c r="BI272" s="186"/>
      <c r="BJ272" s="186"/>
      <c r="BK272" s="352"/>
      <c r="BL272" s="183"/>
      <c r="BM272" s="183"/>
      <c r="BN272" s="183"/>
      <c r="BO272" s="187"/>
      <c r="BP272" s="187"/>
      <c r="BQ272" s="349"/>
      <c r="BR272" s="416"/>
      <c r="BS272" s="417" t="str">
        <f>IF(AND('MAPA DE RIESGOS'!$AP272="Muy Alta",'MAPA DE RIESGOS'!$AR272="Leve"),CONCATENATE("R",'MAPA DE RIESGOS'!$H272,"C",'MAPA DE RIESGOS'!$AF272),"")</f>
        <v/>
      </c>
      <c r="BT272" s="417"/>
      <c r="BU272" s="418"/>
      <c r="BV272" s="188"/>
      <c r="BW272" s="188"/>
      <c r="BX272" s="188"/>
      <c r="BY272" s="188"/>
      <c r="BZ272" s="188"/>
      <c r="CA272" s="188"/>
      <c r="CB272" s="188"/>
      <c r="CC272" s="188"/>
      <c r="CD272" s="188"/>
      <c r="CE272" s="188"/>
      <c r="CF272" s="188"/>
      <c r="CG272" s="188"/>
      <c r="CH272" s="188"/>
      <c r="CI272" s="188"/>
      <c r="CJ272" s="188"/>
      <c r="CK272" s="188"/>
    </row>
    <row r="273" spans="1:89" ht="28.5" hidden="1" customHeight="1">
      <c r="A273" s="706"/>
      <c r="B273" s="688"/>
      <c r="C273" s="588"/>
      <c r="D273" s="588"/>
      <c r="E273" s="494"/>
      <c r="F273" s="494"/>
      <c r="G273" s="577"/>
      <c r="H273" s="343">
        <v>43</v>
      </c>
      <c r="I273" s="570"/>
      <c r="J273" s="495"/>
      <c r="K273" s="495"/>
      <c r="L273" s="495"/>
      <c r="M273" s="495" t="str">
        <f t="shared" si="282"/>
        <v xml:space="preserve">Posibilidad de perdida de  debido a amenazas como y vulderabilidades, afectando a los activos de información de </v>
      </c>
      <c r="N273" s="495"/>
      <c r="O273" s="495"/>
      <c r="P273" s="563"/>
      <c r="Q273" s="554"/>
      <c r="R273" s="557"/>
      <c r="S273" s="557"/>
      <c r="T273" s="557"/>
      <c r="U273" s="557"/>
      <c r="V273" s="583"/>
      <c r="W273" s="567"/>
      <c r="X273" s="573"/>
      <c r="Y273" s="551"/>
      <c r="Z273" s="576"/>
      <c r="AA273" s="567"/>
      <c r="AB273" s="560"/>
      <c r="AC273" s="526"/>
      <c r="AD273" s="548"/>
      <c r="AE273" s="535"/>
      <c r="AF273" s="181">
        <v>6</v>
      </c>
      <c r="AG273" s="182"/>
      <c r="AH273" s="207" t="str">
        <f t="shared" si="302"/>
        <v/>
      </c>
      <c r="AI273" s="299"/>
      <c r="AJ273" s="299"/>
      <c r="AK273" s="208" t="str">
        <f t="shared" si="303"/>
        <v/>
      </c>
      <c r="AL273" s="300"/>
      <c r="AM273" s="300"/>
      <c r="AN273" s="301"/>
      <c r="AO273" s="209" t="str">
        <f>IF(ISBLANK(AD268),(IFERROR(IF(AND(AH271="Probabilidad",AH273="Probabilidad"),(AQ271-(+AQ271*AK273)),IF(AND(AH271="Impacto",AH273="Probabilidad"),(AQ270-(+AQ270*AK273)),IF(AH273="Impacto",AQ271,""))),""))," ")</f>
        <v/>
      </c>
      <c r="AP273" s="154" t="str">
        <f>IF(ISBLANK(AD268),(IFERROR(IF(AO273="","",IF(AO273&lt;=0.2,"Muy Baja",IF(AO273&lt;=0.4,"Baja",IF(AO273&lt;=0.6,"Media",IF(AO273&lt;=0.8,"Alta","Muy Alta"))))),"")), " ")</f>
        <v/>
      </c>
      <c r="AQ273" s="210" t="str">
        <f t="shared" si="304"/>
        <v/>
      </c>
      <c r="AR273" s="211" t="str">
        <f t="shared" si="305"/>
        <v/>
      </c>
      <c r="AS273" s="210" t="str">
        <f>IFERROR(IF(AND(AH272="Impacto",AH273="Impacto"),(AS271-(+AS272*AK273)),IF(AND(AH271="Probabilidad",AH273="Impacto"),(AS270-(+AS270*AK273)),IF(AH273="Probabilidad",AS271,""))),"")</f>
        <v/>
      </c>
      <c r="AT273" s="212" t="str">
        <f t="shared" si="306"/>
        <v/>
      </c>
      <c r="AU273" s="529"/>
      <c r="AV273" s="532"/>
      <c r="AW273" s="535"/>
      <c r="AX273" s="538"/>
      <c r="AY273" s="302"/>
      <c r="AZ273" s="185"/>
      <c r="BA273" s="183"/>
      <c r="BB273" s="183"/>
      <c r="BC273" s="184"/>
      <c r="BD273" s="184"/>
      <c r="BE273" s="184"/>
      <c r="BF273" s="185"/>
      <c r="BG273" s="495"/>
      <c r="BH273" s="190"/>
      <c r="BI273" s="186"/>
      <c r="BJ273" s="186"/>
      <c r="BK273" s="352"/>
      <c r="BL273" s="183"/>
      <c r="BM273" s="183"/>
      <c r="BN273" s="183"/>
      <c r="BO273" s="187"/>
      <c r="BP273" s="187"/>
      <c r="BQ273" s="349"/>
      <c r="BR273" s="416"/>
      <c r="BS273" s="417" t="str">
        <f>IF(AND('MAPA DE RIESGOS'!$AP273="Muy Alta",'MAPA DE RIESGOS'!$AR273="Leve"),CONCATENATE("R",'MAPA DE RIESGOS'!$H273,"C",'MAPA DE RIESGOS'!$AF273),"")</f>
        <v/>
      </c>
      <c r="BT273" s="417"/>
      <c r="BU273" s="418"/>
      <c r="BV273" s="188"/>
      <c r="BW273" s="188"/>
      <c r="BX273" s="188"/>
      <c r="BY273" s="188"/>
      <c r="BZ273" s="188"/>
      <c r="CA273" s="188"/>
      <c r="CB273" s="188"/>
      <c r="CC273" s="188"/>
      <c r="CD273" s="188"/>
      <c r="CE273" s="188"/>
      <c r="CF273" s="188"/>
      <c r="CG273" s="188"/>
      <c r="CH273" s="188"/>
      <c r="CI273" s="188"/>
      <c r="CJ273" s="188"/>
      <c r="CK273" s="188"/>
    </row>
    <row r="274" spans="1:89" ht="84.95" hidden="1" customHeight="1">
      <c r="A274" s="706"/>
      <c r="B274" s="688" t="s">
        <v>542</v>
      </c>
      <c r="C274" s="588"/>
      <c r="D274" s="588" t="str">
        <f>IFERROR((VLOOKUP($B274,'Listados Datos'!$D$3:$F$18,3,FALSE))," ")</f>
        <v xml:space="preserve">Disponer de herramientas tecnológicas que apoyen de manera eficiente y oportuna las labores misionales y estrategicas de la entidad. Según lo establecido en el Plan Operativo Anual de la entidad. </v>
      </c>
      <c r="E274" s="494"/>
      <c r="F274" s="494" t="s">
        <v>544</v>
      </c>
      <c r="G274" s="577">
        <v>44</v>
      </c>
      <c r="H274" s="343">
        <v>44</v>
      </c>
      <c r="I274" s="568" t="s">
        <v>648</v>
      </c>
      <c r="J274" s="513" t="s">
        <v>210</v>
      </c>
      <c r="K274" s="513" t="s">
        <v>648</v>
      </c>
      <c r="L274" s="513" t="s">
        <v>649</v>
      </c>
      <c r="M274" s="513" t="str">
        <f t="shared" si="282"/>
        <v>Posibilidad de perdida de Confidencialidad y Disponibilidad debido a amenazas como Ataques Ciberseguridady vulderabilidades, afectando a los activos de información de Servidores Cloud/on premise
Información digital</v>
      </c>
      <c r="N274" s="513" t="s">
        <v>250</v>
      </c>
      <c r="O274" s="513" t="s">
        <v>251</v>
      </c>
      <c r="P274" s="561">
        <v>228</v>
      </c>
      <c r="Q274" s="552" t="s">
        <v>650</v>
      </c>
      <c r="R274" s="555" t="s">
        <v>651</v>
      </c>
      <c r="S274" s="555" t="s">
        <v>648</v>
      </c>
      <c r="T274" s="555"/>
      <c r="U274" s="555"/>
      <c r="V274" s="581" t="str">
        <f t="shared" ref="V274" si="320">IF(ISBLANK(AC274),(IF(P274&lt;=0,"",IF(P274&lt;=2,"Muy Baja",IF(P274&lt;=24,"Baja",IF(P274&lt;=500,"Media",IF(P274&lt;=5000,"Alta","Muy Alta"))))))," ")</f>
        <v>Media</v>
      </c>
      <c r="W274" s="565">
        <f t="shared" ref="W274" si="321">IF(ISBLANK(AC274),(IF(V274="","",IF(V274="Muy Baja",20%,IF(V274="Baja",40%,IF(V274="Media",60%,IF(V274="Alta",80%,IF(V274="Muy Alta",100%,0)))))))," ")</f>
        <v>0.6</v>
      </c>
      <c r="X274" s="571" t="s">
        <v>218</v>
      </c>
      <c r="Y274" s="549" t="str">
        <f>IF(X274&gt;0,IF(NOT(ISERROR(MATCH(X274,'Listados Datos'!$N$3:$N$4,0))),'Listados Datos'!$N$6&amp;"Por favor no seleccionar este criterios de impacto (Afectación Económica o presupuestal y/o Pérdida Reputacional)",'Listados Datos'!$N$7),"")</f>
        <v>✔</v>
      </c>
      <c r="Z274" s="574" t="str">
        <f>IF(OR(X274='Listados Datos'!$R$3,X274='Listados Datos'!$S$3),"Leve",IF(OR(X274='Listados Datos'!$R$4,X274='Listados Datos'!$S$4),"Menor",IF(OR(X274='Listados Datos'!$R$5,X274='Listados Datos'!$S$5),"Moderado",IF(OR(X274='Listados Datos'!$R$6,X274='Listados Datos'!$S$6),"Mayor",IF(OR(X274='Listados Datos'!$R$7,X274='Listados Datos'!$S$7),"Catastrófico","")))))</f>
        <v>Moderado</v>
      </c>
      <c r="AA274" s="565">
        <f>IF(Z274="","",IF(Z274="Leve",20%,IF(Z274="Menor",40%,IF(Z274="Moderado",60%,IF(Z274="Mayor",80%,IF(Z274="Catastrófico",100%,0))))))</f>
        <v>0.6</v>
      </c>
      <c r="AB274" s="558" t="str">
        <f>IF(OR(AND(V274="Muy Baja",Z274="Leve"),AND(V274="Muy Baja",Z274="Menor"),AND(V274="Baja",Z274="Leve")),"Bajo",IF(OR(AND(V274="Muy baja",Z274="Moderado"),AND(V274="Baja",Z274="Menor"),AND(V274="Baja",Z274="Moderado"),AND(V274="Media",Z274="Leve"),AND(V274="Media",Z274="Menor"),AND(V274="Media",Z274="Moderado"),AND(V274="Alta",Z274="Leve"),AND(V274="Alta",Z274="Menor")),"Moderado",IF(OR(AND(V274="Muy Baja",Z274="Mayor"),AND(V274="Baja",Z274="Mayor"),AND(V274="Media",Z274="Mayor"),AND(V274="Alta",Z274="Moderado"),AND(V274="Alta",Z274="Mayor"),AND(V274="Muy Alta",Z274="Leve"),AND(V274="Muy Alta",Z274="Menor"),AND(V274="Muy Alta",Z274="Moderado"),AND(V274="Muy Alta",Z274="Mayor")),"Alto",IF(OR(AND(V274="Muy Baja",Z274="Catastrófico"),AND(V274="Baja",Z274="Catastrófico"),AND(V274="Media",Z274="Catastrófico"),AND(V274="Alta",Z274="Catastrófico"),AND(V274="Muy Alta",Z274="Catastrófico")),"Extremo",""))))</f>
        <v>Moderado</v>
      </c>
      <c r="AC274" s="524"/>
      <c r="AD274" s="546"/>
      <c r="AE274" s="533" t="str">
        <f t="shared" ref="AE274" si="322">IF(AND(AC274="Rara Vez",AD274="Insignificante"),("BAJA"),IF(AND(AC274="Rara Vez",AD274="Menor"),("BAJA"),IF(AND(AC274="Rara Vez",AD274="Moderado"),("MODERADA"),IF(AND(AC274="Rara Vez",AD274="Mayor"),("ALTA"),IF(AND(AC274="Improbable",AD274="Insignificante"),("BAJA"),IF(AND(AC274="Improbable",AD274="Menor"),("BAJA"),IF(AND(AC274="Improbable",AD274="Moderado"),("MODERADA"),IF(AND(AC274="Improbable",AD274="Mayor"),("ALTA"),IF(AND(AC274="Posible",AD274="Insignificante"),("BAJA"),IF(AND(AC274="Posible",AD274="Menor"),("MODERADA"),IF(AND(AC274="Posible",AD274="Moderado"),("ALTA"),IF(AND(AC274="Posible",AD274="Mayor"),("EXTREMA"),IF(AND(AC274="Probable",AD274="Insignificante"),("MODERADA"),IF(AND(AC274="Probable",AD274="Menor"),("ALTA"),IF(AND(AC274="Probable",AD274="Moderado"),("ALTA"),IF(AND(AC274="Probable",AD274="Mayor"),("EXTREMA"),IF(AND(AC274="Casi Seguro",AD274="Insignificante"),("ALTA"),IF(AND(AC274="Casi Seguro",AD274="Menor"),("ALTA"),IF(AND(AC274="Casi Seguro",AD274="Moderado"),("EXTREMA"),IF(AND(AC274="Casi Seguro",AD274="Mayor"),("EXTREMA"),IF(AD274="Catastrófico","EXTREMA","VALORAR")))))))))))))))))))))</f>
        <v>VALORAR</v>
      </c>
      <c r="AF274" s="181">
        <v>1</v>
      </c>
      <c r="AG274" s="182" t="s">
        <v>652</v>
      </c>
      <c r="AH274" s="207" t="str">
        <f t="shared" si="302"/>
        <v>Probabilidad</v>
      </c>
      <c r="AI274" s="299" t="s">
        <v>193</v>
      </c>
      <c r="AJ274" s="299" t="s">
        <v>194</v>
      </c>
      <c r="AK274" s="208" t="str">
        <f t="shared" si="303"/>
        <v>40%</v>
      </c>
      <c r="AL274" s="300" t="s">
        <v>195</v>
      </c>
      <c r="AM274" s="300" t="s">
        <v>196</v>
      </c>
      <c r="AN274" s="301" t="s">
        <v>197</v>
      </c>
      <c r="AO274" s="209">
        <f>IF(ISBLANK(AD274),(IFERROR(IF(AH274="Probabilidad",(W274-(+W274*AK274)),IF(AH274="Impacto",W274,"")),""))," ")</f>
        <v>0.36</v>
      </c>
      <c r="AP274" s="154" t="str">
        <f>IF(ISBLANK(AD274), (IFERROR(IF(AO274="","",IF(AO274&lt;=0.2,"Muy Baja",IF(AO274&lt;=0.4,"Baja",IF(AO274&lt;=0.6,"Media",IF(AO274&lt;=0.8,"Alta","Muy Alta"))))),""))," ")</f>
        <v>Baja</v>
      </c>
      <c r="AQ274" s="210">
        <f t="shared" si="304"/>
        <v>0.36</v>
      </c>
      <c r="AR274" s="211" t="str">
        <f t="shared" si="305"/>
        <v>Moderado</v>
      </c>
      <c r="AS274" s="210">
        <f>IFERROR(IF(AH274="Impacto",(AA274-(+AA274*AK274)),IF(AH274="Probabilidad",AA274,"")),"")</f>
        <v>0.6</v>
      </c>
      <c r="AT274" s="212" t="str">
        <f t="shared" si="306"/>
        <v>Moderado</v>
      </c>
      <c r="AU274" s="527"/>
      <c r="AV274" s="530" t="str">
        <f>IF(ISBLANK(AD274), " ", AD274)</f>
        <v xml:space="preserve"> </v>
      </c>
      <c r="AW274" s="533" t="str">
        <f t="shared" ref="AW274" si="323">IF(AND(AU274="Rara Vez",AV274="Insignificante"),("BAJA"),IF(AND(AU274="Rara Vez",AV274="Menor"),("BAJA"),IF(AND(AU274="Rara Vez",AV274="Moderado"),("MODERADA"),IF(AND(AU274="Rara Vez",AV274="Mayor"),("ALTA"),IF(AND(AU274="Improbable",AV274="Insignificante"),("BAJA"),IF(AND(AU274="Improbable",AV274="Menor"),("BAJA"),IF(AND(AU274="Improbable",AV274="Moderado"),("MODERADA"),IF(AND(AU274="Improbable",AV274="Mayor"),("ALTA"),IF(AND(AU274="Posible",AV274="Insignificante"),("BAJA"),IF(AND(AU274="Posible",AV274="Menor"),("MODERADA"),IF(AND(AU274="Posible",AV274="Moderado"),("ALTA"),IF(AND(AU274="Posible",AV274="Mayor"),("EXTREMA"),IF(AND(AU274="Probable",AV274="Insignificante"),("MODERADA"),IF(AND(AU274="Probable",AV274="Menor"),("ALTA"),IF(AND(AU274="Probable",AV274="Moderado"),("ALTA"),IF(AND(AU274="Probable",AV274="Mayor"),("EXTREMA"),IF(AND(AU274="Casi Seguro",AV274="Insignificante"),("ALTA"),IF(AND(AU274="Casi Seguro",AV274="Menor"),("ALTA"),IF(AND(AU274="Casi Seguro",AV274="Moderado"),("EXTREMA"),IF(AND(AU274="Casi Seguro",AV274="Mayor"),("EXTREMA"),IF(AV274="Catastrófico","EXTREMA","VALORAR")))))))))))))))))))))</f>
        <v>VALORAR</v>
      </c>
      <c r="AX274" s="536" t="s">
        <v>198</v>
      </c>
      <c r="AY274" s="539" t="s">
        <v>653</v>
      </c>
      <c r="AZ274" s="542" t="s">
        <v>654</v>
      </c>
      <c r="BA274" s="542" t="s">
        <v>544</v>
      </c>
      <c r="BB274" s="542" t="s">
        <v>634</v>
      </c>
      <c r="BC274" s="517">
        <v>44562</v>
      </c>
      <c r="BD274" s="517">
        <v>44926</v>
      </c>
      <c r="BE274" s="542" t="s">
        <v>655</v>
      </c>
      <c r="BF274" s="542" t="s">
        <v>655</v>
      </c>
      <c r="BG274" s="496" t="s">
        <v>656</v>
      </c>
      <c r="BH274" s="739" t="s">
        <v>205</v>
      </c>
      <c r="BI274" s="742" t="s">
        <v>657</v>
      </c>
      <c r="BJ274" s="742">
        <v>1</v>
      </c>
      <c r="BK274" s="745">
        <v>44680</v>
      </c>
      <c r="BL274" s="742" t="s">
        <v>658</v>
      </c>
      <c r="BM274" s="742" t="s">
        <v>1853</v>
      </c>
      <c r="BN274" s="742" t="s">
        <v>207</v>
      </c>
      <c r="BO274" s="742" t="s">
        <v>208</v>
      </c>
      <c r="BP274" s="742" t="s">
        <v>207</v>
      </c>
      <c r="BQ274" s="746" t="s">
        <v>207</v>
      </c>
      <c r="BR274" s="416"/>
      <c r="BS274" s="417" t="str">
        <f>IF(AND('MAPA DE RIESGOS'!$AP274="Muy Alta",'MAPA DE RIESGOS'!$AR274="Leve"),CONCATENATE("R",'MAPA DE RIESGOS'!$H274,"C",'MAPA DE RIESGOS'!$AF274),"")</f>
        <v/>
      </c>
      <c r="BT274" s="417"/>
      <c r="BU274" s="418"/>
      <c r="BV274" s="188"/>
      <c r="BW274" s="188"/>
      <c r="BX274" s="188"/>
      <c r="BY274" s="188"/>
      <c r="BZ274" s="188"/>
      <c r="CA274" s="188"/>
      <c r="CB274" s="188"/>
      <c r="CC274" s="188"/>
      <c r="CD274" s="188"/>
      <c r="CE274" s="188"/>
      <c r="CF274" s="188"/>
      <c r="CG274" s="188"/>
      <c r="CH274" s="188"/>
      <c r="CI274" s="188"/>
      <c r="CJ274" s="188"/>
      <c r="CK274" s="188"/>
    </row>
    <row r="275" spans="1:89" ht="54.95" hidden="1" customHeight="1">
      <c r="A275" s="706"/>
      <c r="B275" s="688"/>
      <c r="C275" s="588"/>
      <c r="D275" s="588"/>
      <c r="E275" s="494"/>
      <c r="F275" s="494"/>
      <c r="G275" s="577"/>
      <c r="H275" s="343">
        <v>44</v>
      </c>
      <c r="I275" s="569"/>
      <c r="J275" s="494"/>
      <c r="K275" s="494"/>
      <c r="L275" s="494"/>
      <c r="M275" s="494" t="str">
        <f t="shared" si="282"/>
        <v xml:space="preserve">Posibilidad de perdida de  debido a amenazas como y vulderabilidades, afectando a los activos de información de </v>
      </c>
      <c r="N275" s="494"/>
      <c r="O275" s="494"/>
      <c r="P275" s="562"/>
      <c r="Q275" s="553"/>
      <c r="R275" s="556"/>
      <c r="S275" s="556"/>
      <c r="T275" s="556"/>
      <c r="U275" s="556"/>
      <c r="V275" s="582"/>
      <c r="W275" s="566"/>
      <c r="X275" s="572"/>
      <c r="Y275" s="550"/>
      <c r="Z275" s="575"/>
      <c r="AA275" s="566"/>
      <c r="AB275" s="559"/>
      <c r="AC275" s="525"/>
      <c r="AD275" s="547"/>
      <c r="AE275" s="534"/>
      <c r="AF275" s="181">
        <v>2</v>
      </c>
      <c r="AG275" s="182" t="s">
        <v>659</v>
      </c>
      <c r="AH275" s="207" t="str">
        <f t="shared" si="302"/>
        <v>Probabilidad</v>
      </c>
      <c r="AI275" s="299" t="s">
        <v>193</v>
      </c>
      <c r="AJ275" s="299" t="s">
        <v>194</v>
      </c>
      <c r="AK275" s="208" t="str">
        <f t="shared" si="303"/>
        <v>40%</v>
      </c>
      <c r="AL275" s="300" t="s">
        <v>195</v>
      </c>
      <c r="AM275" s="300" t="s">
        <v>196</v>
      </c>
      <c r="AN275" s="301" t="s">
        <v>197</v>
      </c>
      <c r="AO275" s="209">
        <f>IF(ISBLANK(AD274),(IFERROR(IF(AND(AH274="Probabilidad",AH275="Probabilidad"),(AQ274-(+AQ274*AK275)),IF(AH275="Probabilidad",(W274-(+W274*AK275)),IF(AH275="Impacto",AQ274,""))),""))," ")</f>
        <v>0.216</v>
      </c>
      <c r="AP275" s="154" t="str">
        <f>IF(ISBLANK(AD274),(IFERROR(IF(AO275="","",IF(AO275&lt;=0.2,"Muy Baja",IF(AO275&lt;=0.4,"Baja",IF(AO275&lt;=0.6,"Media",IF(AO275&lt;=0.8,"Alta","Muy Alta"))))),""))," ")</f>
        <v>Baja</v>
      </c>
      <c r="AQ275" s="210">
        <f t="shared" si="304"/>
        <v>0.216</v>
      </c>
      <c r="AR275" s="211" t="str">
        <f t="shared" si="305"/>
        <v>Moderado</v>
      </c>
      <c r="AS275" s="210">
        <f>IFERROR(IF(AND(AH274="Impacto",AH275="Impacto"),(AS274-(+AS274*AK275)),IF(AH275="Impacto",(AA274-(+AA274*AK275)),IF(AH275="Probabilidad",AS274,""))),"")</f>
        <v>0.6</v>
      </c>
      <c r="AT275" s="212" t="str">
        <f t="shared" si="306"/>
        <v>Moderado</v>
      </c>
      <c r="AU275" s="528"/>
      <c r="AV275" s="531"/>
      <c r="AW275" s="534"/>
      <c r="AX275" s="537"/>
      <c r="AY275" s="540"/>
      <c r="AZ275" s="543"/>
      <c r="BA275" s="543"/>
      <c r="BB275" s="543"/>
      <c r="BC275" s="545"/>
      <c r="BD275" s="545"/>
      <c r="BE275" s="543"/>
      <c r="BF275" s="543"/>
      <c r="BG275" s="497"/>
      <c r="BH275" s="740"/>
      <c r="BI275" s="743"/>
      <c r="BJ275" s="743"/>
      <c r="BK275" s="743"/>
      <c r="BL275" s="743"/>
      <c r="BM275" s="743"/>
      <c r="BN275" s="743"/>
      <c r="BO275" s="743"/>
      <c r="BP275" s="743"/>
      <c r="BQ275" s="747"/>
      <c r="BR275" s="416"/>
      <c r="BS275" s="417" t="str">
        <f>IF(AND('MAPA DE RIESGOS'!$AP275="Muy Alta",'MAPA DE RIESGOS'!$AR275="Leve"),CONCATENATE("R",'MAPA DE RIESGOS'!$H275,"C",'MAPA DE RIESGOS'!$AF275),"")</f>
        <v/>
      </c>
      <c r="BT275" s="417"/>
      <c r="BU275" s="418"/>
      <c r="BV275" s="188"/>
      <c r="BW275" s="188"/>
      <c r="BX275" s="188"/>
      <c r="BY275" s="188"/>
      <c r="BZ275" s="188"/>
      <c r="CA275" s="188"/>
      <c r="CB275" s="188"/>
      <c r="CC275" s="188"/>
      <c r="CD275" s="188"/>
      <c r="CE275" s="188"/>
      <c r="CF275" s="188"/>
      <c r="CG275" s="188"/>
      <c r="CH275" s="188"/>
      <c r="CI275" s="188"/>
      <c r="CJ275" s="188"/>
      <c r="CK275" s="188"/>
    </row>
    <row r="276" spans="1:89" ht="54.95" hidden="1" customHeight="1">
      <c r="A276" s="706"/>
      <c r="B276" s="688"/>
      <c r="C276" s="588"/>
      <c r="D276" s="588"/>
      <c r="E276" s="494"/>
      <c r="F276" s="494"/>
      <c r="G276" s="577"/>
      <c r="H276" s="343">
        <v>44</v>
      </c>
      <c r="I276" s="569"/>
      <c r="J276" s="494"/>
      <c r="K276" s="494"/>
      <c r="L276" s="494"/>
      <c r="M276" s="494" t="str">
        <f t="shared" si="282"/>
        <v xml:space="preserve">Posibilidad de perdida de  debido a amenazas como y vulderabilidades, afectando a los activos de información de </v>
      </c>
      <c r="N276" s="494"/>
      <c r="O276" s="494"/>
      <c r="P276" s="562"/>
      <c r="Q276" s="553"/>
      <c r="R276" s="556"/>
      <c r="S276" s="556"/>
      <c r="T276" s="556"/>
      <c r="U276" s="556"/>
      <c r="V276" s="582"/>
      <c r="W276" s="566"/>
      <c r="X276" s="572"/>
      <c r="Y276" s="550"/>
      <c r="Z276" s="575"/>
      <c r="AA276" s="566"/>
      <c r="AB276" s="559"/>
      <c r="AC276" s="525"/>
      <c r="AD276" s="547"/>
      <c r="AE276" s="534"/>
      <c r="AF276" s="181">
        <v>3</v>
      </c>
      <c r="AG276" s="182" t="s">
        <v>660</v>
      </c>
      <c r="AH276" s="207" t="str">
        <f t="shared" si="302"/>
        <v>Probabilidad</v>
      </c>
      <c r="AI276" s="299" t="s">
        <v>193</v>
      </c>
      <c r="AJ276" s="299" t="s">
        <v>194</v>
      </c>
      <c r="AK276" s="208" t="str">
        <f t="shared" si="303"/>
        <v>40%</v>
      </c>
      <c r="AL276" s="300" t="s">
        <v>195</v>
      </c>
      <c r="AM276" s="300" t="s">
        <v>196</v>
      </c>
      <c r="AN276" s="301" t="s">
        <v>197</v>
      </c>
      <c r="AO276" s="209">
        <f>IF(ISBLANK(AD274),(IFERROR(IF(AND(AH275="Probabilidad",AH276="Probabilidad"),(AQ275-(+AQ275*AK276)),IF(AND(AH275="Impacto",AH276="Probabilidad"),(AQ274-(+AQ274*AK276)),IF(AH276="Impacto",AQ275,""))),""))," ")</f>
        <v>0.12959999999999999</v>
      </c>
      <c r="AP276" s="154" t="str">
        <f>IF(ISBLANK(AD274),(IFERROR(IF(AO276="","",IF(AO276&lt;=0.2,"Muy Baja",IF(AO276&lt;=0.4,"Baja",IF(AO276&lt;=0.6,"Media",IF(AO276&lt;=0.8,"Alta","Muy Alta"))))),""))," ")</f>
        <v>Muy Baja</v>
      </c>
      <c r="AQ276" s="210">
        <f t="shared" si="304"/>
        <v>0.12959999999999999</v>
      </c>
      <c r="AR276" s="211" t="str">
        <f t="shared" si="305"/>
        <v>Moderado</v>
      </c>
      <c r="AS276" s="210">
        <f>IFERROR(IF(AND(AH275="Impacto",AH276="Impacto"),(AS275-(+AS275*AK276)),IF(AND(AH275="Probabilidad",AH276="Impacto"),(AS274-(+AS274*AK276)),IF(AH276="Probabilidad",AS275,""))),"")</f>
        <v>0.6</v>
      </c>
      <c r="AT276" s="212" t="str">
        <f t="shared" si="306"/>
        <v>Moderado</v>
      </c>
      <c r="AU276" s="528"/>
      <c r="AV276" s="531"/>
      <c r="AW276" s="534"/>
      <c r="AX276" s="537"/>
      <c r="AY276" s="541"/>
      <c r="AZ276" s="544"/>
      <c r="BA276" s="544"/>
      <c r="BB276" s="544"/>
      <c r="BC276" s="518"/>
      <c r="BD276" s="518"/>
      <c r="BE276" s="544"/>
      <c r="BF276" s="544"/>
      <c r="BG276" s="497"/>
      <c r="BH276" s="741"/>
      <c r="BI276" s="744"/>
      <c r="BJ276" s="744"/>
      <c r="BK276" s="744"/>
      <c r="BL276" s="744"/>
      <c r="BM276" s="744"/>
      <c r="BN276" s="744"/>
      <c r="BO276" s="744"/>
      <c r="BP276" s="744"/>
      <c r="BQ276" s="748"/>
      <c r="BR276" s="416"/>
      <c r="BS276" s="417" t="str">
        <f>IF(AND('MAPA DE RIESGOS'!$AP276="Muy Alta",'MAPA DE RIESGOS'!$AR276="Leve"),CONCATENATE("R",'MAPA DE RIESGOS'!$H276,"C",'MAPA DE RIESGOS'!$AF276),"")</f>
        <v/>
      </c>
      <c r="BT276" s="417"/>
      <c r="BU276" s="418"/>
      <c r="BV276" s="188"/>
      <c r="BW276" s="188"/>
      <c r="BX276" s="188"/>
      <c r="BY276" s="188"/>
      <c r="BZ276" s="188"/>
      <c r="CA276" s="188"/>
      <c r="CB276" s="188"/>
      <c r="CC276" s="188"/>
      <c r="CD276" s="188"/>
      <c r="CE276" s="188"/>
      <c r="CF276" s="188"/>
      <c r="CG276" s="188"/>
      <c r="CH276" s="188"/>
      <c r="CI276" s="188"/>
      <c r="CJ276" s="188"/>
      <c r="CK276" s="188"/>
    </row>
    <row r="277" spans="1:89" ht="28.5" hidden="1" customHeight="1">
      <c r="A277" s="706"/>
      <c r="B277" s="688"/>
      <c r="C277" s="588"/>
      <c r="D277" s="588"/>
      <c r="E277" s="494"/>
      <c r="F277" s="494"/>
      <c r="G277" s="577"/>
      <c r="H277" s="343">
        <v>44</v>
      </c>
      <c r="I277" s="569"/>
      <c r="J277" s="494"/>
      <c r="K277" s="494"/>
      <c r="L277" s="494"/>
      <c r="M277" s="494" t="str">
        <f t="shared" si="282"/>
        <v xml:space="preserve">Posibilidad de perdida de  debido a amenazas como y vulderabilidades, afectando a los activos de información de </v>
      </c>
      <c r="N277" s="494"/>
      <c r="O277" s="494"/>
      <c r="P277" s="562"/>
      <c r="Q277" s="553"/>
      <c r="R277" s="556"/>
      <c r="S277" s="556"/>
      <c r="T277" s="556"/>
      <c r="U277" s="556"/>
      <c r="V277" s="582"/>
      <c r="W277" s="566"/>
      <c r="X277" s="572"/>
      <c r="Y277" s="550"/>
      <c r="Z277" s="575"/>
      <c r="AA277" s="566"/>
      <c r="AB277" s="559"/>
      <c r="AC277" s="525"/>
      <c r="AD277" s="547"/>
      <c r="AE277" s="534"/>
      <c r="AF277" s="181">
        <v>4</v>
      </c>
      <c r="AG277" s="182"/>
      <c r="AH277" s="207" t="str">
        <f t="shared" si="302"/>
        <v/>
      </c>
      <c r="AI277" s="299"/>
      <c r="AJ277" s="299"/>
      <c r="AK277" s="208" t="str">
        <f t="shared" si="303"/>
        <v/>
      </c>
      <c r="AL277" s="300"/>
      <c r="AM277" s="300"/>
      <c r="AN277" s="301"/>
      <c r="AO277" s="209" t="str">
        <f>IF(ISBLANK(AD274),(IFERROR(IF(AND(AH276="Probabilidad",AH277="Probabilidad"),(AQ276-(+AQ276*AK277)),IF(AND(AH276="Impacto",AH277="Probabilidad"),(AQ275-(+AQ275*AK277)),IF(AH277="Impacto",AQ276,""))),""))," ")</f>
        <v/>
      </c>
      <c r="AP277" s="154" t="str">
        <f>IF(ISBLANK(AD274),(IFERROR(IF(AO277="","",IF(AO277&lt;=0.2,"Muy Baja",IF(AO277&lt;=0.4,"Baja",IF(AO277&lt;=0.6,"Media",IF(AO277&lt;=0.8,"Alta","Muy Alta"))))),""))," ")</f>
        <v/>
      </c>
      <c r="AQ277" s="210" t="str">
        <f t="shared" si="304"/>
        <v/>
      </c>
      <c r="AR277" s="211" t="str">
        <f t="shared" si="305"/>
        <v/>
      </c>
      <c r="AS277" s="210" t="str">
        <f>IFERROR(IF(AND(AH276="Impacto",AH277="Impacto"),(AS276-(+AS276*AK277)),IF(AND(AH276="Probabilidad",AH277="Impacto"),(AS275-(+AS275*AK277)),IF(AH277="Probabilidad",AS276,""))),"")</f>
        <v/>
      </c>
      <c r="AT277" s="212" t="str">
        <f t="shared" si="306"/>
        <v/>
      </c>
      <c r="AU277" s="528"/>
      <c r="AV277" s="531"/>
      <c r="AW277" s="534"/>
      <c r="AX277" s="537"/>
      <c r="AY277" s="302"/>
      <c r="AZ277" s="185"/>
      <c r="BA277" s="183"/>
      <c r="BB277" s="183"/>
      <c r="BC277" s="184"/>
      <c r="BD277" s="184"/>
      <c r="BE277" s="184"/>
      <c r="BF277" s="185"/>
      <c r="BG277" s="494"/>
      <c r="BH277" s="190"/>
      <c r="BI277" s="186"/>
      <c r="BJ277" s="186"/>
      <c r="BK277" s="352"/>
      <c r="BL277" s="183"/>
      <c r="BM277" s="183"/>
      <c r="BN277" s="183"/>
      <c r="BO277" s="187"/>
      <c r="BP277" s="187"/>
      <c r="BQ277" s="349"/>
      <c r="BR277" s="416"/>
      <c r="BS277" s="417" t="str">
        <f>IF(AND('MAPA DE RIESGOS'!$AP277="Muy Alta",'MAPA DE RIESGOS'!$AR277="Leve"),CONCATENATE("R",'MAPA DE RIESGOS'!$H277,"C",'MAPA DE RIESGOS'!$AF277),"")</f>
        <v/>
      </c>
      <c r="BT277" s="417"/>
      <c r="BU277" s="418"/>
      <c r="BV277" s="188"/>
      <c r="BW277" s="188"/>
      <c r="BX277" s="188"/>
      <c r="BY277" s="188"/>
      <c r="BZ277" s="188"/>
      <c r="CA277" s="188"/>
      <c r="CB277" s="188"/>
      <c r="CC277" s="188"/>
      <c r="CD277" s="188"/>
      <c r="CE277" s="188"/>
      <c r="CF277" s="188"/>
      <c r="CG277" s="188"/>
      <c r="CH277" s="188"/>
      <c r="CI277" s="188"/>
      <c r="CJ277" s="188"/>
      <c r="CK277" s="188"/>
    </row>
    <row r="278" spans="1:89" ht="28.5" hidden="1" customHeight="1">
      <c r="A278" s="706"/>
      <c r="B278" s="688"/>
      <c r="C278" s="588"/>
      <c r="D278" s="588"/>
      <c r="E278" s="494"/>
      <c r="F278" s="494"/>
      <c r="G278" s="577"/>
      <c r="H278" s="343">
        <v>44</v>
      </c>
      <c r="I278" s="569"/>
      <c r="J278" s="494"/>
      <c r="K278" s="494"/>
      <c r="L278" s="494"/>
      <c r="M278" s="494" t="str">
        <f t="shared" si="282"/>
        <v xml:space="preserve">Posibilidad de perdida de  debido a amenazas como y vulderabilidades, afectando a los activos de información de </v>
      </c>
      <c r="N278" s="494"/>
      <c r="O278" s="494"/>
      <c r="P278" s="562"/>
      <c r="Q278" s="553"/>
      <c r="R278" s="556"/>
      <c r="S278" s="556"/>
      <c r="T278" s="556"/>
      <c r="U278" s="556"/>
      <c r="V278" s="582"/>
      <c r="W278" s="566"/>
      <c r="X278" s="572"/>
      <c r="Y278" s="550"/>
      <c r="Z278" s="575"/>
      <c r="AA278" s="566"/>
      <c r="AB278" s="559"/>
      <c r="AC278" s="525"/>
      <c r="AD278" s="547"/>
      <c r="AE278" s="534"/>
      <c r="AF278" s="181">
        <v>5</v>
      </c>
      <c r="AG278" s="182"/>
      <c r="AH278" s="207" t="str">
        <f t="shared" si="302"/>
        <v/>
      </c>
      <c r="AI278" s="299"/>
      <c r="AJ278" s="299"/>
      <c r="AK278" s="208" t="str">
        <f t="shared" si="303"/>
        <v/>
      </c>
      <c r="AL278" s="300"/>
      <c r="AM278" s="300"/>
      <c r="AN278" s="301"/>
      <c r="AO278" s="209" t="str">
        <f>IF(ISBLANK(AD274),(IFERROR(IF(AND(AH277="Probabilidad",AH278="Probabilidad"),(AQ277-(+AQ277*AK278)),IF(AND(AH277="Impacto",AH278="Probabilidad"),(AQ276-(+AQ276*AK278)),IF(AH278="Impacto",AQ277,""))),""))," ")</f>
        <v/>
      </c>
      <c r="AP278" s="154" t="str">
        <f>IF(ISBLANK(AD274),(IFERROR(IF(AO278="","",IF(AO278&lt;=0.2,"Muy Baja",IF(AO278&lt;=0.4,"Baja",IF(AO278&lt;=0.6,"Media",IF(AO278&lt;=0.8,"Alta","Muy Alta"))))),""))," ")</f>
        <v/>
      </c>
      <c r="AQ278" s="210" t="str">
        <f t="shared" si="304"/>
        <v/>
      </c>
      <c r="AR278" s="211" t="str">
        <f t="shared" si="305"/>
        <v/>
      </c>
      <c r="AS278" s="210" t="str">
        <f>IFERROR(IF(AND(AH277="Impacto",AH278="Impacto"),(AS277-(+AS277*AK278)),IF(AND(AH277="Probabilidad",AH278="Impacto"),(AS276-(+AS276*AK278)),IF(AH278="Probabilidad",AS277,""))),"")</f>
        <v/>
      </c>
      <c r="AT278" s="212" t="str">
        <f t="shared" si="306"/>
        <v/>
      </c>
      <c r="AU278" s="528"/>
      <c r="AV278" s="531"/>
      <c r="AW278" s="534"/>
      <c r="AX278" s="537"/>
      <c r="AY278" s="302"/>
      <c r="AZ278" s="185"/>
      <c r="BA278" s="183"/>
      <c r="BB278" s="183"/>
      <c r="BC278" s="184"/>
      <c r="BD278" s="184"/>
      <c r="BE278" s="184"/>
      <c r="BF278" s="185"/>
      <c r="BG278" s="494"/>
      <c r="BH278" s="190"/>
      <c r="BI278" s="186"/>
      <c r="BJ278" s="186"/>
      <c r="BK278" s="352"/>
      <c r="BL278" s="183"/>
      <c r="BM278" s="183"/>
      <c r="BN278" s="183"/>
      <c r="BO278" s="187"/>
      <c r="BP278" s="187"/>
      <c r="BQ278" s="349"/>
      <c r="BR278" s="416"/>
      <c r="BS278" s="417" t="str">
        <f>IF(AND('MAPA DE RIESGOS'!$AP278="Muy Alta",'MAPA DE RIESGOS'!$AR278="Leve"),CONCATENATE("R",'MAPA DE RIESGOS'!$H278,"C",'MAPA DE RIESGOS'!$AF278),"")</f>
        <v/>
      </c>
      <c r="BT278" s="417"/>
      <c r="BU278" s="418"/>
      <c r="BV278" s="188"/>
      <c r="BW278" s="188"/>
      <c r="BX278" s="188"/>
      <c r="BY278" s="188"/>
      <c r="BZ278" s="188"/>
      <c r="CA278" s="188"/>
      <c r="CB278" s="188"/>
      <c r="CC278" s="188"/>
      <c r="CD278" s="188"/>
      <c r="CE278" s="188"/>
      <c r="CF278" s="188"/>
      <c r="CG278" s="188"/>
      <c r="CH278" s="188"/>
      <c r="CI278" s="188"/>
      <c r="CJ278" s="188"/>
      <c r="CK278" s="188"/>
    </row>
    <row r="279" spans="1:89" ht="28.5" hidden="1" customHeight="1">
      <c r="A279" s="707"/>
      <c r="B279" s="689"/>
      <c r="C279" s="589"/>
      <c r="D279" s="589"/>
      <c r="E279" s="495"/>
      <c r="F279" s="495"/>
      <c r="G279" s="577"/>
      <c r="H279" s="343">
        <v>44</v>
      </c>
      <c r="I279" s="570"/>
      <c r="J279" s="495"/>
      <c r="K279" s="495"/>
      <c r="L279" s="495"/>
      <c r="M279" s="495" t="str">
        <f t="shared" si="282"/>
        <v xml:space="preserve">Posibilidad de perdida de  debido a amenazas como y vulderabilidades, afectando a los activos de información de </v>
      </c>
      <c r="N279" s="495"/>
      <c r="O279" s="495"/>
      <c r="P279" s="563"/>
      <c r="Q279" s="554"/>
      <c r="R279" s="557"/>
      <c r="S279" s="557"/>
      <c r="T279" s="557"/>
      <c r="U279" s="557"/>
      <c r="V279" s="583"/>
      <c r="W279" s="567"/>
      <c r="X279" s="573"/>
      <c r="Y279" s="551"/>
      <c r="Z279" s="576"/>
      <c r="AA279" s="567"/>
      <c r="AB279" s="560"/>
      <c r="AC279" s="526"/>
      <c r="AD279" s="548"/>
      <c r="AE279" s="535"/>
      <c r="AF279" s="181">
        <v>6</v>
      </c>
      <c r="AG279" s="182"/>
      <c r="AH279" s="207" t="str">
        <f t="shared" si="302"/>
        <v/>
      </c>
      <c r="AI279" s="299"/>
      <c r="AJ279" s="299"/>
      <c r="AK279" s="208" t="str">
        <f t="shared" si="303"/>
        <v/>
      </c>
      <c r="AL279" s="300"/>
      <c r="AM279" s="300"/>
      <c r="AN279" s="301"/>
      <c r="AO279" s="209" t="str">
        <f>IF(ISBLANK(AD274),(IFERROR(IF(AND(AH277="Probabilidad",AH279="Probabilidad"),(AQ277-(+AQ277*AK279)),IF(AND(AH277="Impacto",AH279="Probabilidad"),(AQ276-(+AQ276*AK279)),IF(AH279="Impacto",AQ277,""))),""))," ")</f>
        <v/>
      </c>
      <c r="AP279" s="154" t="str">
        <f>IF(ISBLANK(AD274),(IFERROR(IF(AO279="","",IF(AO279&lt;=0.2,"Muy Baja",IF(AO279&lt;=0.4,"Baja",IF(AO279&lt;=0.6,"Media",IF(AO279&lt;=0.8,"Alta","Muy Alta"))))),"")), " ")</f>
        <v/>
      </c>
      <c r="AQ279" s="210" t="str">
        <f t="shared" si="304"/>
        <v/>
      </c>
      <c r="AR279" s="211" t="str">
        <f t="shared" si="305"/>
        <v/>
      </c>
      <c r="AS279" s="210" t="str">
        <f>IFERROR(IF(AND(AH278="Impacto",AH279="Impacto"),(AS277-(+AS278*AK279)),IF(AND(AH277="Probabilidad",AH279="Impacto"),(AS276-(+AS276*AK279)),IF(AH279="Probabilidad",AS277,""))),"")</f>
        <v/>
      </c>
      <c r="AT279" s="212" t="str">
        <f t="shared" si="306"/>
        <v/>
      </c>
      <c r="AU279" s="529"/>
      <c r="AV279" s="532"/>
      <c r="AW279" s="535"/>
      <c r="AX279" s="538"/>
      <c r="AY279" s="302"/>
      <c r="AZ279" s="185"/>
      <c r="BA279" s="183"/>
      <c r="BB279" s="183"/>
      <c r="BC279" s="184"/>
      <c r="BD279" s="184"/>
      <c r="BE279" s="184"/>
      <c r="BF279" s="185"/>
      <c r="BG279" s="495"/>
      <c r="BH279" s="190"/>
      <c r="BI279" s="186"/>
      <c r="BJ279" s="186"/>
      <c r="BK279" s="352"/>
      <c r="BL279" s="183"/>
      <c r="BM279" s="183"/>
      <c r="BN279" s="183"/>
      <c r="BO279" s="187"/>
      <c r="BP279" s="187"/>
      <c r="BQ279" s="349"/>
      <c r="BR279" s="416"/>
      <c r="BS279" s="417" t="str">
        <f>IF(AND('MAPA DE RIESGOS'!$AP279="Muy Alta",'MAPA DE RIESGOS'!$AR279="Leve"),CONCATENATE("R",'MAPA DE RIESGOS'!$H279,"C",'MAPA DE RIESGOS'!$AF279),"")</f>
        <v/>
      </c>
      <c r="BT279" s="417"/>
      <c r="BU279" s="418"/>
      <c r="BV279" s="188"/>
      <c r="BW279" s="188"/>
      <c r="BX279" s="188"/>
      <c r="BY279" s="188"/>
      <c r="BZ279" s="188"/>
      <c r="CA279" s="188"/>
      <c r="CB279" s="188"/>
      <c r="CC279" s="188"/>
      <c r="CD279" s="188"/>
      <c r="CE279" s="188"/>
      <c r="CF279" s="188"/>
      <c r="CG279" s="188"/>
      <c r="CH279" s="188"/>
      <c r="CI279" s="188"/>
      <c r="CJ279" s="188"/>
      <c r="CK279" s="188"/>
    </row>
    <row r="280" spans="1:89" ht="128.44999999999999" hidden="1" customHeight="1">
      <c r="A280" s="705">
        <v>8</v>
      </c>
      <c r="B280" s="687" t="s">
        <v>661</v>
      </c>
      <c r="C280" s="587" t="str">
        <f>IFERROR((VLOOKUP($B280,'Listados Datos'!$D$3:$E$18,2,FALSE))," ")</f>
        <v>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v>
      </c>
      <c r="D280" s="587" t="str">
        <f>IFERROR((VLOOKUP($B280,'Listados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0" s="513" t="s">
        <v>662</v>
      </c>
      <c r="F280" s="513" t="s">
        <v>663</v>
      </c>
      <c r="G280" s="577">
        <v>45</v>
      </c>
      <c r="H280" s="343">
        <v>45</v>
      </c>
      <c r="I280" s="568" t="s">
        <v>664</v>
      </c>
      <c r="J280" s="513" t="s">
        <v>187</v>
      </c>
      <c r="K280" s="513" t="s">
        <v>664</v>
      </c>
      <c r="L280" s="513" t="s">
        <v>665</v>
      </c>
      <c r="M280" s="513" t="str">
        <f t="shared" ref="M280" si="324">+CONCATENATE("Posibilidad de afectación ", J280, " por ", K280," debido a ", L280)</f>
        <v>Posibilidad de afectación Económico y Reputacional por Omisión en la respuesta, pronunciamiento oportuno, y atención de requerimientos efectuados dentro de los procesos judiciales en los que es parte la Entidad. debido a Respuesta inoportuna o incompleta en el marco de la defensa jurídica de los intereses del DADEP.</v>
      </c>
      <c r="N280" s="513" t="s">
        <v>189</v>
      </c>
      <c r="O280" s="513" t="s">
        <v>190</v>
      </c>
      <c r="P280" s="561">
        <v>228</v>
      </c>
      <c r="Q280" s="552"/>
      <c r="R280" s="555"/>
      <c r="S280" s="555"/>
      <c r="T280" s="555"/>
      <c r="U280" s="555"/>
      <c r="V280" s="581" t="str">
        <f t="shared" ref="V280" si="325">IF(ISBLANK(AC280),(IF(P280&lt;=0,"",IF(P280&lt;=2,"Muy Baja",IF(P280&lt;=24,"Baja",IF(P280&lt;=500,"Media",IF(P280&lt;=5000,"Alta","Muy Alta"))))))," ")</f>
        <v>Media</v>
      </c>
      <c r="W280" s="565">
        <f t="shared" ref="W280" si="326">IF(ISBLANK(AC280),(IF(V280="","",IF(V280="Muy Baja",20%,IF(V280="Baja",40%,IF(V280="Media",60%,IF(V280="Alta",80%,IF(V280="Muy Alta",100%,0)))))))," ")</f>
        <v>0.6</v>
      </c>
      <c r="X280" s="571" t="s">
        <v>191</v>
      </c>
      <c r="Y280" s="549" t="str">
        <f>IF(X280&gt;0,IF(NOT(ISERROR(MATCH(X280,'Listados Datos'!$N$3:$N$4,0))),'Listados Datos'!$N$6&amp;"Por favor no seleccionar este criterios de impacto (Afectación Económica o presupuestal y/o Pérdida Reputacional)",'Listados Datos'!$N$7),"")</f>
        <v>✔</v>
      </c>
      <c r="Z280" s="574" t="str">
        <f>IF(OR(X280='Listados Datos'!$R$3,X280='Listados Datos'!$S$3),"Leve",IF(OR(X280='Listados Datos'!$R$4,X280='Listados Datos'!$S$4),"Menor",IF(OR(X280='Listados Datos'!$R$5,X280='Listados Datos'!$S$5),"Moderado",IF(OR(X280='Listados Datos'!$R$6,X280='Listados Datos'!$S$6),"Mayor",IF(OR(X280='Listados Datos'!$R$7,X280='Listados Datos'!$S$7),"Catastrófico","")))))</f>
        <v/>
      </c>
      <c r="AA280" s="565" t="str">
        <f>IF(Z280="","",IF(Z280="Leve",20%,IF(Z280="Menor",40%,IF(Z280="Moderado",60%,IF(Z280="Mayor",80%,IF(Z280="Catastrófico",100%,0))))))</f>
        <v/>
      </c>
      <c r="AB280" s="558" t="str">
        <f>IF(OR(AND(V280="Muy Baja",Z280="Leve"),AND(V280="Muy Baja",Z280="Menor"),AND(V280="Baja",Z280="Leve")),"Bajo",IF(OR(AND(V280="Muy baja",Z280="Moderado"),AND(V280="Baja",Z280="Menor"),AND(V280="Baja",Z280="Moderado"),AND(V280="Media",Z280="Leve"),AND(V280="Media",Z280="Menor"),AND(V280="Media",Z280="Moderado"),AND(V280="Alta",Z280="Leve"),AND(V280="Alta",Z280="Menor")),"Moderado",IF(OR(AND(V280="Muy Baja",Z280="Mayor"),AND(V280="Baja",Z280="Mayor"),AND(V280="Media",Z280="Mayor"),AND(V280="Alta",Z280="Moderado"),AND(V280="Alta",Z280="Mayor"),AND(V280="Muy Alta",Z280="Leve"),AND(V280="Muy Alta",Z280="Menor"),AND(V280="Muy Alta",Z280="Moderado"),AND(V280="Muy Alta",Z280="Mayor")),"Alto",IF(OR(AND(V280="Muy Baja",Z280="Catastrófico"),AND(V280="Baja",Z280="Catastrófico"),AND(V280="Media",Z280="Catastrófico"),AND(V280="Alta",Z280="Catastrófico"),AND(V280="Muy Alta",Z280="Catastrófico")),"Extremo",""))))</f>
        <v/>
      </c>
      <c r="AC280" s="524"/>
      <c r="AD280" s="546"/>
      <c r="AE280" s="533" t="str">
        <f t="shared" ref="AE280" si="327">IF(AND(AC280="Rara Vez",AD280="Insignificante"),("BAJA"),IF(AND(AC280="Rara Vez",AD280="Menor"),("BAJA"),IF(AND(AC280="Rara Vez",AD280="Moderado"),("MODERADA"),IF(AND(AC280="Rara Vez",AD280="Mayor"),("ALTA"),IF(AND(AC280="Improbable",AD280="Insignificante"),("BAJA"),IF(AND(AC280="Improbable",AD280="Menor"),("BAJA"),IF(AND(AC280="Improbable",AD280="Moderado"),("MODERADA"),IF(AND(AC280="Improbable",AD280="Mayor"),("ALTA"),IF(AND(AC280="Posible",AD280="Insignificante"),("BAJA"),IF(AND(AC280="Posible",AD280="Menor"),("MODERADA"),IF(AND(AC280="Posible",AD280="Moderado"),("ALTA"),IF(AND(AC280="Posible",AD280="Mayor"),("EXTREMA"),IF(AND(AC280="Probable",AD280="Insignificante"),("MODERADA"),IF(AND(AC280="Probable",AD280="Menor"),("ALTA"),IF(AND(AC280="Probable",AD280="Moderado"),("ALTA"),IF(AND(AC280="Probable",AD280="Mayor"),("EXTREMA"),IF(AND(AC280="Casi Seguro",AD280="Insignificante"),("ALTA"),IF(AND(AC280="Casi Seguro",AD280="Menor"),("ALTA"),IF(AND(AC280="Casi Seguro",AD280="Moderado"),("EXTREMA"),IF(AND(AC280="Casi Seguro",AD280="Mayor"),("EXTREMA"),IF(AD280="Catastrófico","EXTREMA","VALORAR")))))))))))))))))))))</f>
        <v>VALORAR</v>
      </c>
      <c r="AF280" s="181">
        <v>1</v>
      </c>
      <c r="AG280" s="182" t="s">
        <v>666</v>
      </c>
      <c r="AH280" s="207" t="str">
        <f t="shared" si="302"/>
        <v>Probabilidad</v>
      </c>
      <c r="AI280" s="299" t="s">
        <v>193</v>
      </c>
      <c r="AJ280" s="299" t="s">
        <v>194</v>
      </c>
      <c r="AK280" s="208" t="str">
        <f t="shared" si="303"/>
        <v>40%</v>
      </c>
      <c r="AL280" s="300" t="s">
        <v>195</v>
      </c>
      <c r="AM280" s="300" t="s">
        <v>196</v>
      </c>
      <c r="AN280" s="301" t="s">
        <v>197</v>
      </c>
      <c r="AO280" s="209">
        <f>IF(ISBLANK(AD280),(IFERROR(IF(AH280="Probabilidad",(W280-(+W280*AK280)),IF(AH280="Impacto",W280,"")),""))," ")</f>
        <v>0.36</v>
      </c>
      <c r="AP280" s="154" t="str">
        <f>IF(ISBLANK(AD280), (IFERROR(IF(AO280="","",IF(AO280&lt;=0.2,"Muy Baja",IF(AO280&lt;=0.4,"Baja",IF(AO280&lt;=0.6,"Media",IF(AO280&lt;=0.8,"Alta","Muy Alta"))))),""))," ")</f>
        <v>Baja</v>
      </c>
      <c r="AQ280" s="210">
        <f t="shared" si="304"/>
        <v>0.36</v>
      </c>
      <c r="AR280" s="211" t="str">
        <f t="shared" si="305"/>
        <v/>
      </c>
      <c r="AS280" s="210" t="str">
        <f>IFERROR(IF(AH280="Impacto",(AA280-(+AA280*AK280)),IF(AH280="Probabilidad",AA280,"")),"")</f>
        <v/>
      </c>
      <c r="AT280" s="212" t="str">
        <f t="shared" si="306"/>
        <v/>
      </c>
      <c r="AU280" s="527"/>
      <c r="AV280" s="530" t="str">
        <f>IF(ISBLANK(AD280), " ", AD280)</f>
        <v xml:space="preserve"> </v>
      </c>
      <c r="AW280" s="533" t="str">
        <f t="shared" ref="AW280" si="328">IF(AND(AU280="Rara Vez",AV280="Insignificante"),("BAJA"),IF(AND(AU280="Rara Vez",AV280="Menor"),("BAJA"),IF(AND(AU280="Rara Vez",AV280="Moderado"),("MODERADA"),IF(AND(AU280="Rara Vez",AV280="Mayor"),("ALTA"),IF(AND(AU280="Improbable",AV280="Insignificante"),("BAJA"),IF(AND(AU280="Improbable",AV280="Menor"),("BAJA"),IF(AND(AU280="Improbable",AV280="Moderado"),("MODERADA"),IF(AND(AU280="Improbable",AV280="Mayor"),("ALTA"),IF(AND(AU280="Posible",AV280="Insignificante"),("BAJA"),IF(AND(AU280="Posible",AV280="Menor"),("MODERADA"),IF(AND(AU280="Posible",AV280="Moderado"),("ALTA"),IF(AND(AU280="Posible",AV280="Mayor"),("EXTREMA"),IF(AND(AU280="Probable",AV280="Insignificante"),("MODERADA"),IF(AND(AU280="Probable",AV280="Menor"),("ALTA"),IF(AND(AU280="Probable",AV280="Moderado"),("ALTA"),IF(AND(AU280="Probable",AV280="Mayor"),("EXTREMA"),IF(AND(AU280="Casi Seguro",AV280="Insignificante"),("ALTA"),IF(AND(AU280="Casi Seguro",AV280="Menor"),("ALTA"),IF(AND(AU280="Casi Seguro",AV280="Moderado"),("EXTREMA"),IF(AND(AU280="Casi Seguro",AV280="Mayor"),("EXTREMA"),IF(AV280="Catastrófico","EXTREMA","VALORAR")))))))))))))))))))))</f>
        <v>VALORAR</v>
      </c>
      <c r="AX280" s="536" t="s">
        <v>198</v>
      </c>
      <c r="AY280" s="302" t="s">
        <v>667</v>
      </c>
      <c r="AZ280" s="185" t="s">
        <v>668</v>
      </c>
      <c r="BA280" s="183" t="s">
        <v>663</v>
      </c>
      <c r="BB280" s="183" t="s">
        <v>229</v>
      </c>
      <c r="BC280" s="184">
        <v>44562</v>
      </c>
      <c r="BD280" s="184">
        <v>44926</v>
      </c>
      <c r="BE280" s="184" t="s">
        <v>374</v>
      </c>
      <c r="BF280" s="185" t="s">
        <v>669</v>
      </c>
      <c r="BG280" s="513" t="s">
        <v>670</v>
      </c>
      <c r="BH280" s="190" t="s">
        <v>205</v>
      </c>
      <c r="BI280" s="186" t="s">
        <v>671</v>
      </c>
      <c r="BJ280" s="351">
        <v>1</v>
      </c>
      <c r="BK280" s="392">
        <v>44680</v>
      </c>
      <c r="BL280" s="183" t="s">
        <v>672</v>
      </c>
      <c r="BM280" s="183" t="s">
        <v>1878</v>
      </c>
      <c r="BN280" s="350" t="s">
        <v>207</v>
      </c>
      <c r="BO280" s="187" t="s">
        <v>208</v>
      </c>
      <c r="BP280" s="187" t="s">
        <v>207</v>
      </c>
      <c r="BQ280" s="402" t="s">
        <v>207</v>
      </c>
      <c r="BR280" s="416"/>
      <c r="BS280" s="417" t="str">
        <f>IF(AND('MAPA DE RIESGOS'!$AP280="Muy Alta",'MAPA DE RIESGOS'!$AR280="Leve"),CONCATENATE("R",'MAPA DE RIESGOS'!$H280,"C",'MAPA DE RIESGOS'!$AF280),"")</f>
        <v/>
      </c>
      <c r="BT280" s="417"/>
      <c r="BU280" s="418"/>
      <c r="BV280" s="188"/>
      <c r="BW280" s="188"/>
      <c r="BX280" s="188"/>
      <c r="BY280" s="188"/>
      <c r="BZ280" s="188"/>
      <c r="CA280" s="188"/>
      <c r="CB280" s="188"/>
      <c r="CC280" s="188"/>
      <c r="CD280" s="188"/>
      <c r="CE280" s="188"/>
      <c r="CF280" s="188"/>
      <c r="CG280" s="188"/>
      <c r="CH280" s="188"/>
      <c r="CI280" s="188"/>
      <c r="CJ280" s="188"/>
      <c r="CK280" s="188"/>
    </row>
    <row r="281" spans="1:89" ht="28.5" hidden="1" customHeight="1">
      <c r="A281" s="706"/>
      <c r="B281" s="688"/>
      <c r="C281" s="588"/>
      <c r="D281" s="588"/>
      <c r="E281" s="494"/>
      <c r="F281" s="494"/>
      <c r="G281" s="577"/>
      <c r="H281" s="343">
        <v>45</v>
      </c>
      <c r="I281" s="569"/>
      <c r="J281" s="494"/>
      <c r="K281" s="494"/>
      <c r="L281" s="494"/>
      <c r="M281" s="494"/>
      <c r="N281" s="494"/>
      <c r="O281" s="494"/>
      <c r="P281" s="562"/>
      <c r="Q281" s="553"/>
      <c r="R281" s="556"/>
      <c r="S281" s="556"/>
      <c r="T281" s="556"/>
      <c r="U281" s="556"/>
      <c r="V281" s="582"/>
      <c r="W281" s="566"/>
      <c r="X281" s="572"/>
      <c r="Y281" s="550"/>
      <c r="Z281" s="575"/>
      <c r="AA281" s="566"/>
      <c r="AB281" s="559"/>
      <c r="AC281" s="525"/>
      <c r="AD281" s="547"/>
      <c r="AE281" s="534"/>
      <c r="AF281" s="181">
        <v>2</v>
      </c>
      <c r="AG281" s="182"/>
      <c r="AH281" s="207" t="str">
        <f t="shared" si="302"/>
        <v/>
      </c>
      <c r="AI281" s="299"/>
      <c r="AJ281" s="299"/>
      <c r="AK281" s="208" t="str">
        <f t="shared" si="303"/>
        <v/>
      </c>
      <c r="AL281" s="300"/>
      <c r="AM281" s="300"/>
      <c r="AN281" s="301"/>
      <c r="AO281" s="209" t="str">
        <f>IF(ISBLANK(AD280),(IFERROR(IF(AND(AH280="Probabilidad",AH281="Probabilidad"),(AQ280-(+AQ280*AK281)),IF(AH281="Probabilidad",(W280-(+W280*AK281)),IF(AH281="Impacto",AQ280,""))),""))," ")</f>
        <v/>
      </c>
      <c r="AP281" s="154" t="str">
        <f>IF(ISBLANK(AD280),(IFERROR(IF(AO281="","",IF(AO281&lt;=0.2,"Muy Baja",IF(AO281&lt;=0.4,"Baja",IF(AO281&lt;=0.6,"Media",IF(AO281&lt;=0.8,"Alta","Muy Alta"))))),""))," ")</f>
        <v/>
      </c>
      <c r="AQ281" s="210" t="str">
        <f t="shared" si="304"/>
        <v/>
      </c>
      <c r="AR281" s="211" t="str">
        <f t="shared" si="305"/>
        <v/>
      </c>
      <c r="AS281" s="210" t="str">
        <f>IFERROR(IF(AND(AH280="Impacto",AH281="Impacto"),(AS280-(+AS280*AK281)),IF(AH281="Impacto",(AA280-(+AA280*AK281)),IF(AH281="Probabilidad",AS280,""))),"")</f>
        <v/>
      </c>
      <c r="AT281" s="212" t="str">
        <f t="shared" si="306"/>
        <v/>
      </c>
      <c r="AU281" s="528"/>
      <c r="AV281" s="531"/>
      <c r="AW281" s="534"/>
      <c r="AX281" s="537"/>
      <c r="AY281" s="302"/>
      <c r="AZ281" s="185"/>
      <c r="BA281" s="183"/>
      <c r="BB281" s="183"/>
      <c r="BC281" s="184"/>
      <c r="BD281" s="184"/>
      <c r="BE281" s="184"/>
      <c r="BF281" s="185"/>
      <c r="BG281" s="494"/>
      <c r="BH281" s="190"/>
      <c r="BI281" s="186"/>
      <c r="BJ281" s="186"/>
      <c r="BK281" s="352"/>
      <c r="BL281" s="183"/>
      <c r="BM281" s="183"/>
      <c r="BN281" s="183"/>
      <c r="BO281" s="187"/>
      <c r="BP281" s="187"/>
      <c r="BQ281" s="349"/>
      <c r="BR281" s="416"/>
      <c r="BS281" s="417" t="str">
        <f>IF(AND('MAPA DE RIESGOS'!$AP281="Muy Alta",'MAPA DE RIESGOS'!$AR281="Leve"),CONCATENATE("R",'MAPA DE RIESGOS'!$H281,"C",'MAPA DE RIESGOS'!$AF281),"")</f>
        <v/>
      </c>
      <c r="BT281" s="417"/>
      <c r="BU281" s="418"/>
      <c r="BV281" s="188"/>
      <c r="BW281" s="188"/>
      <c r="BX281" s="188"/>
      <c r="BY281" s="188"/>
      <c r="BZ281" s="188"/>
      <c r="CA281" s="188"/>
      <c r="CB281" s="188"/>
      <c r="CC281" s="188"/>
      <c r="CD281" s="188"/>
      <c r="CE281" s="188"/>
      <c r="CF281" s="188"/>
      <c r="CG281" s="188"/>
      <c r="CH281" s="188"/>
      <c r="CI281" s="188"/>
      <c r="CJ281" s="188"/>
      <c r="CK281" s="188"/>
    </row>
    <row r="282" spans="1:89" ht="28.5" hidden="1" customHeight="1">
      <c r="A282" s="706"/>
      <c r="B282" s="688"/>
      <c r="C282" s="588"/>
      <c r="D282" s="588"/>
      <c r="E282" s="494"/>
      <c r="F282" s="494"/>
      <c r="G282" s="577"/>
      <c r="H282" s="343">
        <v>45</v>
      </c>
      <c r="I282" s="569"/>
      <c r="J282" s="494"/>
      <c r="K282" s="494"/>
      <c r="L282" s="494"/>
      <c r="M282" s="494"/>
      <c r="N282" s="494"/>
      <c r="O282" s="494"/>
      <c r="P282" s="562"/>
      <c r="Q282" s="553"/>
      <c r="R282" s="556"/>
      <c r="S282" s="556"/>
      <c r="T282" s="556"/>
      <c r="U282" s="556"/>
      <c r="V282" s="582"/>
      <c r="W282" s="566"/>
      <c r="X282" s="572"/>
      <c r="Y282" s="550"/>
      <c r="Z282" s="575"/>
      <c r="AA282" s="566"/>
      <c r="AB282" s="559"/>
      <c r="AC282" s="525"/>
      <c r="AD282" s="547"/>
      <c r="AE282" s="534"/>
      <c r="AF282" s="181">
        <v>3</v>
      </c>
      <c r="AG282" s="182"/>
      <c r="AH282" s="207" t="str">
        <f t="shared" si="302"/>
        <v/>
      </c>
      <c r="AI282" s="299"/>
      <c r="AJ282" s="299"/>
      <c r="AK282" s="208" t="str">
        <f t="shared" si="303"/>
        <v/>
      </c>
      <c r="AL282" s="300"/>
      <c r="AM282" s="300"/>
      <c r="AN282" s="301"/>
      <c r="AO282" s="209" t="str">
        <f>IF(ISBLANK(AD280),(IFERROR(IF(AND(AH281="Probabilidad",AH282="Probabilidad"),(AQ281-(+AQ281*AK282)),IF(AND(AH281="Impacto",AH282="Probabilidad"),(AQ280-(+AQ280*AK282)),IF(AH282="Impacto",AQ281,""))),""))," ")</f>
        <v/>
      </c>
      <c r="AP282" s="154" t="str">
        <f>IF(ISBLANK(AD280),(IFERROR(IF(AO282="","",IF(AO282&lt;=0.2,"Muy Baja",IF(AO282&lt;=0.4,"Baja",IF(AO282&lt;=0.6,"Media",IF(AO282&lt;=0.8,"Alta","Muy Alta"))))),""))," ")</f>
        <v/>
      </c>
      <c r="AQ282" s="210" t="str">
        <f t="shared" si="304"/>
        <v/>
      </c>
      <c r="AR282" s="211" t="str">
        <f t="shared" si="305"/>
        <v/>
      </c>
      <c r="AS282" s="210" t="str">
        <f>IFERROR(IF(AND(AH281="Impacto",AH282="Impacto"),(AS281-(+AS281*AK282)),IF(AND(AH281="Probabilidad",AH282="Impacto"),(AS280-(+AS280*AK282)),IF(AH282="Probabilidad",AS281,""))),"")</f>
        <v/>
      </c>
      <c r="AT282" s="212" t="str">
        <f t="shared" si="306"/>
        <v/>
      </c>
      <c r="AU282" s="528"/>
      <c r="AV282" s="531"/>
      <c r="AW282" s="534"/>
      <c r="AX282" s="537"/>
      <c r="AY282" s="302"/>
      <c r="AZ282" s="185"/>
      <c r="BA282" s="183"/>
      <c r="BB282" s="183"/>
      <c r="BC282" s="184"/>
      <c r="BD282" s="184"/>
      <c r="BE282" s="184"/>
      <c r="BF282" s="185"/>
      <c r="BG282" s="494"/>
      <c r="BH282" s="190"/>
      <c r="BI282" s="186"/>
      <c r="BJ282" s="186"/>
      <c r="BK282" s="352"/>
      <c r="BL282" s="183"/>
      <c r="BM282" s="183"/>
      <c r="BN282" s="183"/>
      <c r="BO282" s="187"/>
      <c r="BP282" s="187"/>
      <c r="BQ282" s="349"/>
      <c r="BR282" s="416"/>
      <c r="BS282" s="417" t="str">
        <f>IF(AND('MAPA DE RIESGOS'!$AP282="Muy Alta",'MAPA DE RIESGOS'!$AR282="Leve"),CONCATENATE("R",'MAPA DE RIESGOS'!$H282,"C",'MAPA DE RIESGOS'!$AF282),"")</f>
        <v/>
      </c>
      <c r="BT282" s="417"/>
      <c r="BU282" s="418"/>
      <c r="BV282" s="188"/>
      <c r="BW282" s="188"/>
      <c r="BX282" s="188"/>
      <c r="BY282" s="188"/>
      <c r="BZ282" s="188"/>
      <c r="CA282" s="188"/>
      <c r="CB282" s="188"/>
      <c r="CC282" s="188"/>
      <c r="CD282" s="188"/>
      <c r="CE282" s="188"/>
      <c r="CF282" s="188"/>
      <c r="CG282" s="188"/>
      <c r="CH282" s="188"/>
      <c r="CI282" s="188"/>
      <c r="CJ282" s="188"/>
      <c r="CK282" s="188"/>
    </row>
    <row r="283" spans="1:89" ht="28.5" hidden="1" customHeight="1">
      <c r="A283" s="706"/>
      <c r="B283" s="688"/>
      <c r="C283" s="588"/>
      <c r="D283" s="588"/>
      <c r="E283" s="494"/>
      <c r="F283" s="494"/>
      <c r="G283" s="577"/>
      <c r="H283" s="343">
        <v>45</v>
      </c>
      <c r="I283" s="569"/>
      <c r="J283" s="494"/>
      <c r="K283" s="494"/>
      <c r="L283" s="494"/>
      <c r="M283" s="494"/>
      <c r="N283" s="494"/>
      <c r="O283" s="494"/>
      <c r="P283" s="562"/>
      <c r="Q283" s="553"/>
      <c r="R283" s="556"/>
      <c r="S283" s="556"/>
      <c r="T283" s="556"/>
      <c r="U283" s="556"/>
      <c r="V283" s="582"/>
      <c r="W283" s="566"/>
      <c r="X283" s="572"/>
      <c r="Y283" s="550"/>
      <c r="Z283" s="575"/>
      <c r="AA283" s="566"/>
      <c r="AB283" s="559"/>
      <c r="AC283" s="525"/>
      <c r="AD283" s="547"/>
      <c r="AE283" s="534"/>
      <c r="AF283" s="181">
        <v>4</v>
      </c>
      <c r="AG283" s="182"/>
      <c r="AH283" s="207" t="str">
        <f t="shared" si="302"/>
        <v/>
      </c>
      <c r="AI283" s="299"/>
      <c r="AJ283" s="299"/>
      <c r="AK283" s="208" t="str">
        <f t="shared" si="303"/>
        <v/>
      </c>
      <c r="AL283" s="300"/>
      <c r="AM283" s="300"/>
      <c r="AN283" s="301"/>
      <c r="AO283" s="209" t="str">
        <f>IF(ISBLANK(AD280),(IFERROR(IF(AND(AH282="Probabilidad",AH283="Probabilidad"),(AQ282-(+AQ282*AK283)),IF(AND(AH282="Impacto",AH283="Probabilidad"),(AQ281-(+AQ281*AK283)),IF(AH283="Impacto",AQ282,""))),""))," ")</f>
        <v/>
      </c>
      <c r="AP283" s="154" t="str">
        <f>IF(ISBLANK(AD280),(IFERROR(IF(AO283="","",IF(AO283&lt;=0.2,"Muy Baja",IF(AO283&lt;=0.4,"Baja",IF(AO283&lt;=0.6,"Media",IF(AO283&lt;=0.8,"Alta","Muy Alta"))))),""))," ")</f>
        <v/>
      </c>
      <c r="AQ283" s="210" t="str">
        <f t="shared" si="304"/>
        <v/>
      </c>
      <c r="AR283" s="211" t="str">
        <f t="shared" si="305"/>
        <v/>
      </c>
      <c r="AS283" s="210" t="str">
        <f>IFERROR(IF(AND(AH282="Impacto",AH283="Impacto"),(AS282-(+AS282*AK283)),IF(AND(AH282="Probabilidad",AH283="Impacto"),(AS281-(+AS281*AK283)),IF(AH283="Probabilidad",AS282,""))),"")</f>
        <v/>
      </c>
      <c r="AT283" s="212" t="str">
        <f t="shared" si="306"/>
        <v/>
      </c>
      <c r="AU283" s="528"/>
      <c r="AV283" s="531"/>
      <c r="AW283" s="534"/>
      <c r="AX283" s="537"/>
      <c r="AY283" s="302"/>
      <c r="AZ283" s="185"/>
      <c r="BA283" s="183"/>
      <c r="BB283" s="183"/>
      <c r="BC283" s="184"/>
      <c r="BD283" s="184"/>
      <c r="BE283" s="184"/>
      <c r="BF283" s="185"/>
      <c r="BG283" s="494"/>
      <c r="BH283" s="190"/>
      <c r="BI283" s="186"/>
      <c r="BJ283" s="186"/>
      <c r="BK283" s="352"/>
      <c r="BL283" s="183"/>
      <c r="BM283" s="183"/>
      <c r="BN283" s="183"/>
      <c r="BO283" s="187"/>
      <c r="BP283" s="187"/>
      <c r="BQ283" s="349"/>
      <c r="BR283" s="416"/>
      <c r="BS283" s="417" t="str">
        <f>IF(AND('MAPA DE RIESGOS'!$AP283="Muy Alta",'MAPA DE RIESGOS'!$AR283="Leve"),CONCATENATE("R",'MAPA DE RIESGOS'!$H283,"C",'MAPA DE RIESGOS'!$AF283),"")</f>
        <v/>
      </c>
      <c r="BT283" s="417"/>
      <c r="BU283" s="418"/>
      <c r="BV283" s="188"/>
      <c r="BW283" s="188"/>
      <c r="BX283" s="188"/>
      <c r="BY283" s="188"/>
      <c r="BZ283" s="188"/>
      <c r="CA283" s="188"/>
      <c r="CB283" s="188"/>
      <c r="CC283" s="188"/>
      <c r="CD283" s="188"/>
      <c r="CE283" s="188"/>
      <c r="CF283" s="188"/>
      <c r="CG283" s="188"/>
      <c r="CH283" s="188"/>
      <c r="CI283" s="188"/>
      <c r="CJ283" s="188"/>
      <c r="CK283" s="188"/>
    </row>
    <row r="284" spans="1:89" ht="28.5" hidden="1" customHeight="1">
      <c r="A284" s="706"/>
      <c r="B284" s="688"/>
      <c r="C284" s="588"/>
      <c r="D284" s="588"/>
      <c r="E284" s="494"/>
      <c r="F284" s="494"/>
      <c r="G284" s="577"/>
      <c r="H284" s="343">
        <v>45</v>
      </c>
      <c r="I284" s="569"/>
      <c r="J284" s="494"/>
      <c r="K284" s="494"/>
      <c r="L284" s="494"/>
      <c r="M284" s="494"/>
      <c r="N284" s="494"/>
      <c r="O284" s="494"/>
      <c r="P284" s="562"/>
      <c r="Q284" s="553"/>
      <c r="R284" s="556"/>
      <c r="S284" s="556"/>
      <c r="T284" s="556"/>
      <c r="U284" s="556"/>
      <c r="V284" s="582"/>
      <c r="W284" s="566"/>
      <c r="X284" s="572"/>
      <c r="Y284" s="550"/>
      <c r="Z284" s="575"/>
      <c r="AA284" s="566"/>
      <c r="AB284" s="559"/>
      <c r="AC284" s="525"/>
      <c r="AD284" s="547"/>
      <c r="AE284" s="534"/>
      <c r="AF284" s="181">
        <v>5</v>
      </c>
      <c r="AG284" s="182"/>
      <c r="AH284" s="207" t="str">
        <f t="shared" si="302"/>
        <v/>
      </c>
      <c r="AI284" s="299"/>
      <c r="AJ284" s="299"/>
      <c r="AK284" s="208" t="str">
        <f t="shared" si="303"/>
        <v/>
      </c>
      <c r="AL284" s="300"/>
      <c r="AM284" s="300"/>
      <c r="AN284" s="301"/>
      <c r="AO284" s="209" t="str">
        <f>IF(ISBLANK(AD280),(IFERROR(IF(AND(AH283="Probabilidad",AH284="Probabilidad"),(AQ283-(+AQ283*AK284)),IF(AND(AH283="Impacto",AH284="Probabilidad"),(AQ282-(+AQ282*AK284)),IF(AH284="Impacto",AQ283,""))),""))," ")</f>
        <v/>
      </c>
      <c r="AP284" s="154" t="str">
        <f>IF(ISBLANK(AD280),(IFERROR(IF(AO284="","",IF(AO284&lt;=0.2,"Muy Baja",IF(AO284&lt;=0.4,"Baja",IF(AO284&lt;=0.6,"Media",IF(AO284&lt;=0.8,"Alta","Muy Alta"))))),""))," ")</f>
        <v/>
      </c>
      <c r="AQ284" s="210" t="str">
        <f t="shared" si="304"/>
        <v/>
      </c>
      <c r="AR284" s="211" t="str">
        <f t="shared" si="305"/>
        <v/>
      </c>
      <c r="AS284" s="210" t="str">
        <f>IFERROR(IF(AND(AH283="Impacto",AH284="Impacto"),(AS283-(+AS283*AK284)),IF(AND(AH283="Probabilidad",AH284="Impacto"),(AS282-(+AS282*AK284)),IF(AH284="Probabilidad",AS283,""))),"")</f>
        <v/>
      </c>
      <c r="AT284" s="212" t="str">
        <f t="shared" si="306"/>
        <v/>
      </c>
      <c r="AU284" s="528"/>
      <c r="AV284" s="531"/>
      <c r="AW284" s="534"/>
      <c r="AX284" s="537"/>
      <c r="AY284" s="302"/>
      <c r="AZ284" s="185"/>
      <c r="BA284" s="183"/>
      <c r="BB284" s="183"/>
      <c r="BC284" s="184"/>
      <c r="BD284" s="184"/>
      <c r="BE284" s="184"/>
      <c r="BF284" s="185"/>
      <c r="BG284" s="494"/>
      <c r="BH284" s="190"/>
      <c r="BI284" s="186"/>
      <c r="BJ284" s="186"/>
      <c r="BK284" s="352"/>
      <c r="BL284" s="183"/>
      <c r="BM284" s="183"/>
      <c r="BN284" s="183"/>
      <c r="BO284" s="187"/>
      <c r="BP284" s="187"/>
      <c r="BQ284" s="349"/>
      <c r="BR284" s="416"/>
      <c r="BS284" s="417" t="str">
        <f>IF(AND('MAPA DE RIESGOS'!$AP284="Muy Alta",'MAPA DE RIESGOS'!$AR284="Leve"),CONCATENATE("R",'MAPA DE RIESGOS'!$H284,"C",'MAPA DE RIESGOS'!$AF284),"")</f>
        <v/>
      </c>
      <c r="BT284" s="417"/>
      <c r="BU284" s="418"/>
      <c r="BV284" s="188"/>
      <c r="BW284" s="188"/>
      <c r="BX284" s="188"/>
      <c r="BY284" s="188"/>
      <c r="BZ284" s="188"/>
      <c r="CA284" s="188"/>
      <c r="CB284" s="188"/>
      <c r="CC284" s="188"/>
      <c r="CD284" s="188"/>
      <c r="CE284" s="188"/>
      <c r="CF284" s="188"/>
      <c r="CG284" s="188"/>
      <c r="CH284" s="188"/>
      <c r="CI284" s="188"/>
      <c r="CJ284" s="188"/>
      <c r="CK284" s="188"/>
    </row>
    <row r="285" spans="1:89" ht="28.5" hidden="1" customHeight="1">
      <c r="A285" s="706"/>
      <c r="B285" s="688"/>
      <c r="C285" s="588"/>
      <c r="D285" s="588"/>
      <c r="E285" s="494"/>
      <c r="F285" s="494"/>
      <c r="G285" s="577"/>
      <c r="H285" s="343">
        <v>45</v>
      </c>
      <c r="I285" s="570"/>
      <c r="J285" s="495"/>
      <c r="K285" s="495"/>
      <c r="L285" s="495"/>
      <c r="M285" s="495"/>
      <c r="N285" s="495"/>
      <c r="O285" s="495"/>
      <c r="P285" s="563"/>
      <c r="Q285" s="554"/>
      <c r="R285" s="557"/>
      <c r="S285" s="557"/>
      <c r="T285" s="557"/>
      <c r="U285" s="557"/>
      <c r="V285" s="583"/>
      <c r="W285" s="567"/>
      <c r="X285" s="573"/>
      <c r="Y285" s="551"/>
      <c r="Z285" s="576"/>
      <c r="AA285" s="567"/>
      <c r="AB285" s="560"/>
      <c r="AC285" s="526"/>
      <c r="AD285" s="548"/>
      <c r="AE285" s="535"/>
      <c r="AF285" s="181">
        <v>6</v>
      </c>
      <c r="AG285" s="182"/>
      <c r="AH285" s="207" t="str">
        <f t="shared" si="302"/>
        <v/>
      </c>
      <c r="AI285" s="299"/>
      <c r="AJ285" s="299"/>
      <c r="AK285" s="208" t="str">
        <f t="shared" si="303"/>
        <v/>
      </c>
      <c r="AL285" s="300"/>
      <c r="AM285" s="300"/>
      <c r="AN285" s="301"/>
      <c r="AO285" s="209" t="str">
        <f>IF(ISBLANK(AD280),(IFERROR(IF(AND(AH283="Probabilidad",AH285="Probabilidad"),(AQ283-(+AQ283*AK285)),IF(AND(AH283="Impacto",AH285="Probabilidad"),(AQ282-(+AQ282*AK285)),IF(AH285="Impacto",AQ283,""))),""))," ")</f>
        <v/>
      </c>
      <c r="AP285" s="154" t="str">
        <f>IF(ISBLANK(AD280),(IFERROR(IF(AO285="","",IF(AO285&lt;=0.2,"Muy Baja",IF(AO285&lt;=0.4,"Baja",IF(AO285&lt;=0.6,"Media",IF(AO285&lt;=0.8,"Alta","Muy Alta"))))),"")), " ")</f>
        <v/>
      </c>
      <c r="AQ285" s="210" t="str">
        <f t="shared" si="304"/>
        <v/>
      </c>
      <c r="AR285" s="211" t="str">
        <f t="shared" si="305"/>
        <v/>
      </c>
      <c r="AS285" s="210" t="str">
        <f>IFERROR(IF(AND(AH284="Impacto",AH285="Impacto"),(AS283-(+AS284*AK285)),IF(AND(AH283="Probabilidad",AH285="Impacto"),(AS282-(+AS282*AK285)),IF(AH285="Probabilidad",AS283,""))),"")</f>
        <v/>
      </c>
      <c r="AT285" s="212" t="str">
        <f t="shared" si="306"/>
        <v/>
      </c>
      <c r="AU285" s="529"/>
      <c r="AV285" s="532"/>
      <c r="AW285" s="535"/>
      <c r="AX285" s="538"/>
      <c r="AY285" s="302"/>
      <c r="AZ285" s="185"/>
      <c r="BA285" s="183"/>
      <c r="BB285" s="183"/>
      <c r="BC285" s="184"/>
      <c r="BD285" s="184"/>
      <c r="BE285" s="184"/>
      <c r="BF285" s="185"/>
      <c r="BG285" s="495"/>
      <c r="BH285" s="190"/>
      <c r="BI285" s="186"/>
      <c r="BJ285" s="186"/>
      <c r="BK285" s="352"/>
      <c r="BL285" s="183"/>
      <c r="BM285" s="183"/>
      <c r="BN285" s="183"/>
      <c r="BO285" s="187"/>
      <c r="BP285" s="187"/>
      <c r="BQ285" s="349"/>
      <c r="BR285" s="416"/>
      <c r="BS285" s="417" t="str">
        <f>IF(AND('MAPA DE RIESGOS'!$AP285="Muy Alta",'MAPA DE RIESGOS'!$AR285="Leve"),CONCATENATE("R",'MAPA DE RIESGOS'!$H285,"C",'MAPA DE RIESGOS'!$AF285),"")</f>
        <v/>
      </c>
      <c r="BT285" s="417"/>
      <c r="BU285" s="418"/>
      <c r="BV285" s="188"/>
      <c r="BW285" s="188"/>
      <c r="BX285" s="188"/>
      <c r="BY285" s="188"/>
      <c r="BZ285" s="188"/>
      <c r="CA285" s="188"/>
      <c r="CB285" s="188"/>
      <c r="CC285" s="188"/>
      <c r="CD285" s="188"/>
      <c r="CE285" s="188"/>
      <c r="CF285" s="188"/>
      <c r="CG285" s="188"/>
      <c r="CH285" s="188"/>
      <c r="CI285" s="188"/>
      <c r="CJ285" s="188"/>
      <c r="CK285" s="188"/>
    </row>
    <row r="286" spans="1:89" ht="96.6" hidden="1" customHeight="1">
      <c r="A286" s="706"/>
      <c r="B286" s="688" t="s">
        <v>661</v>
      </c>
      <c r="C286" s="588"/>
      <c r="D286" s="588" t="str">
        <f>IFERROR((VLOOKUP($B286,'Listados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6" s="494"/>
      <c r="F286" s="494" t="s">
        <v>663</v>
      </c>
      <c r="G286" s="577">
        <v>46</v>
      </c>
      <c r="H286" s="343">
        <v>46</v>
      </c>
      <c r="I286" s="568" t="s">
        <v>673</v>
      </c>
      <c r="J286" s="513" t="s">
        <v>187</v>
      </c>
      <c r="K286" s="513" t="s">
        <v>673</v>
      </c>
      <c r="L286" s="513" t="s">
        <v>674</v>
      </c>
      <c r="M286" s="513" t="str">
        <f t="shared" ref="M286" si="329">+CONCATENATE("Posibilidad de afectación ", J286, " por ", K286," debido a ", L286)</f>
        <v>Posibilidad de afectación Económico y Reputacional por Inadecuada formulación y elaboración del Plan Anual de Adquisiciones debido a Plan Anual de Adquisiciones mal formulado.</v>
      </c>
      <c r="N286" s="513" t="s">
        <v>189</v>
      </c>
      <c r="O286" s="513" t="s">
        <v>190</v>
      </c>
      <c r="P286" s="561">
        <v>1</v>
      </c>
      <c r="Q286" s="552"/>
      <c r="R286" s="555"/>
      <c r="S286" s="555"/>
      <c r="T286" s="555"/>
      <c r="U286" s="555"/>
      <c r="V286" s="581" t="str">
        <f t="shared" ref="V286" si="330">IF(ISBLANK(AC286),(IF(P286&lt;=0,"",IF(P286&lt;=2,"Muy Baja",IF(P286&lt;=24,"Baja",IF(P286&lt;=500,"Media",IF(P286&lt;=5000,"Alta","Muy Alta"))))))," ")</f>
        <v>Muy Baja</v>
      </c>
      <c r="W286" s="565">
        <f t="shared" ref="W286" si="331">IF(ISBLANK(AC286),(IF(V286="","",IF(V286="Muy Baja",20%,IF(V286="Baja",40%,IF(V286="Media",60%,IF(V286="Alta",80%,IF(V286="Muy Alta",100%,0)))))))," ")</f>
        <v>0.2</v>
      </c>
      <c r="X286" s="571" t="s">
        <v>218</v>
      </c>
      <c r="Y286" s="549" t="str">
        <f>IF(X286&gt;0,IF(NOT(ISERROR(MATCH(X286,'Listados Datos'!$N$3:$N$4,0))),'Listados Datos'!$N$6&amp;"Por favor no seleccionar este criterios de impacto (Afectación Económica o presupuestal y/o Pérdida Reputacional)",'Listados Datos'!$N$7),"")</f>
        <v>✔</v>
      </c>
      <c r="Z286" s="574" t="str">
        <f>IF(OR(X286='Listados Datos'!$R$3,X286='Listados Datos'!$S$3),"Leve",IF(OR(X286='Listados Datos'!$R$4,X286='Listados Datos'!$S$4),"Menor",IF(OR(X286='Listados Datos'!$R$5,X286='Listados Datos'!$S$5),"Moderado",IF(OR(X286='Listados Datos'!$R$6,X286='Listados Datos'!$S$6),"Mayor",IF(OR(X286='Listados Datos'!$R$7,X286='Listados Datos'!$S$7),"Catastrófico","")))))</f>
        <v>Moderado</v>
      </c>
      <c r="AA286" s="565">
        <f>IF(Z286="","",IF(Z286="Leve",20%,IF(Z286="Menor",40%,IF(Z286="Moderado",60%,IF(Z286="Mayor",80%,IF(Z286="Catastrófico",100%,0))))))</f>
        <v>0.6</v>
      </c>
      <c r="AB286" s="558" t="str">
        <f>IF(OR(AND(V286="Muy Baja",Z286="Leve"),AND(V286="Muy Baja",Z286="Menor"),AND(V286="Baja",Z286="Leve")),"Bajo",IF(OR(AND(V286="Muy baja",Z286="Moderado"),AND(V286="Baja",Z286="Menor"),AND(V286="Baja",Z286="Moderado"),AND(V286="Media",Z286="Leve"),AND(V286="Media",Z286="Menor"),AND(V286="Media",Z286="Moderado"),AND(V286="Alta",Z286="Leve"),AND(V286="Alta",Z286="Menor")),"Moderado",IF(OR(AND(V286="Muy Baja",Z286="Mayor"),AND(V286="Baja",Z286="Mayor"),AND(V286="Media",Z286="Mayor"),AND(V286="Alta",Z286="Moderado"),AND(V286="Alta",Z286="Mayor"),AND(V286="Muy Alta",Z286="Leve"),AND(V286="Muy Alta",Z286="Menor"),AND(V286="Muy Alta",Z286="Moderado"),AND(V286="Muy Alta",Z286="Mayor")),"Alto",IF(OR(AND(V286="Muy Baja",Z286="Catastrófico"),AND(V286="Baja",Z286="Catastrófico"),AND(V286="Media",Z286="Catastrófico"),AND(V286="Alta",Z286="Catastrófico"),AND(V286="Muy Alta",Z286="Catastrófico")),"Extremo",""))))</f>
        <v>Moderado</v>
      </c>
      <c r="AC286" s="524"/>
      <c r="AD286" s="546"/>
      <c r="AE286" s="533" t="str">
        <f t="shared" ref="AE286" si="332">IF(AND(AC286="Rara Vez",AD286="Insignificante"),("BAJA"),IF(AND(AC286="Rara Vez",AD286="Menor"),("BAJA"),IF(AND(AC286="Rara Vez",AD286="Moderado"),("MODERADA"),IF(AND(AC286="Rara Vez",AD286="Mayor"),("ALTA"),IF(AND(AC286="Improbable",AD286="Insignificante"),("BAJA"),IF(AND(AC286="Improbable",AD286="Menor"),("BAJA"),IF(AND(AC286="Improbable",AD286="Moderado"),("MODERADA"),IF(AND(AC286="Improbable",AD286="Mayor"),("ALTA"),IF(AND(AC286="Posible",AD286="Insignificante"),("BAJA"),IF(AND(AC286="Posible",AD286="Menor"),("MODERADA"),IF(AND(AC286="Posible",AD286="Moderado"),("ALTA"),IF(AND(AC286="Posible",AD286="Mayor"),("EXTREMA"),IF(AND(AC286="Probable",AD286="Insignificante"),("MODERADA"),IF(AND(AC286="Probable",AD286="Menor"),("ALTA"),IF(AND(AC286="Probable",AD286="Moderado"),("ALTA"),IF(AND(AC286="Probable",AD286="Mayor"),("EXTREMA"),IF(AND(AC286="Casi Seguro",AD286="Insignificante"),("ALTA"),IF(AND(AC286="Casi Seguro",AD286="Menor"),("ALTA"),IF(AND(AC286="Casi Seguro",AD286="Moderado"),("EXTREMA"),IF(AND(AC286="Casi Seguro",AD286="Mayor"),("EXTREMA"),IF(AD286="Catastrófico","EXTREMA","VALORAR")))))))))))))))))))))</f>
        <v>VALORAR</v>
      </c>
      <c r="AF286" s="181">
        <v>1</v>
      </c>
      <c r="AG286" s="182" t="s">
        <v>675</v>
      </c>
      <c r="AH286" s="207" t="str">
        <f t="shared" si="302"/>
        <v>Probabilidad</v>
      </c>
      <c r="AI286" s="299" t="s">
        <v>193</v>
      </c>
      <c r="AJ286" s="299" t="s">
        <v>194</v>
      </c>
      <c r="AK286" s="208" t="str">
        <f t="shared" si="303"/>
        <v>40%</v>
      </c>
      <c r="AL286" s="300" t="s">
        <v>195</v>
      </c>
      <c r="AM286" s="300" t="s">
        <v>196</v>
      </c>
      <c r="AN286" s="301" t="s">
        <v>197</v>
      </c>
      <c r="AO286" s="209">
        <f>IF(ISBLANK(AD286),(IFERROR(IF(AH286="Probabilidad",(W286-(+W286*AK286)),IF(AH286="Impacto",W286,"")),""))," ")</f>
        <v>0.12</v>
      </c>
      <c r="AP286" s="154" t="str">
        <f>IF(ISBLANK(AD286), (IFERROR(IF(AO286="","",IF(AO286&lt;=0.2,"Muy Baja",IF(AO286&lt;=0.4,"Baja",IF(AO286&lt;=0.6,"Media",IF(AO286&lt;=0.8,"Alta","Muy Alta"))))),""))," ")</f>
        <v>Muy Baja</v>
      </c>
      <c r="AQ286" s="210">
        <f t="shared" si="304"/>
        <v>0.12</v>
      </c>
      <c r="AR286" s="211" t="str">
        <f t="shared" si="305"/>
        <v>Moderado</v>
      </c>
      <c r="AS286" s="210">
        <f>IFERROR(IF(AH286="Impacto",(AA286-(+AA286*AK286)),IF(AH286="Probabilidad",AA286,"")),"")</f>
        <v>0.6</v>
      </c>
      <c r="AT286" s="212" t="str">
        <f t="shared" si="306"/>
        <v>Moderado</v>
      </c>
      <c r="AU286" s="527"/>
      <c r="AV286" s="530" t="str">
        <f>IF(ISBLANK(AD286), " ", AD286)</f>
        <v xml:space="preserve"> </v>
      </c>
      <c r="AW286" s="533" t="str">
        <f t="shared" ref="AW286" si="333">IF(AND(AU286="Rara Vez",AV286="Insignificante"),("BAJA"),IF(AND(AU286="Rara Vez",AV286="Menor"),("BAJA"),IF(AND(AU286="Rara Vez",AV286="Moderado"),("MODERADA"),IF(AND(AU286="Rara Vez",AV286="Mayor"),("ALTA"),IF(AND(AU286="Improbable",AV286="Insignificante"),("BAJA"),IF(AND(AU286="Improbable",AV286="Menor"),("BAJA"),IF(AND(AU286="Improbable",AV286="Moderado"),("MODERADA"),IF(AND(AU286="Improbable",AV286="Mayor"),("ALTA"),IF(AND(AU286="Posible",AV286="Insignificante"),("BAJA"),IF(AND(AU286="Posible",AV286="Menor"),("MODERADA"),IF(AND(AU286="Posible",AV286="Moderado"),("ALTA"),IF(AND(AU286="Posible",AV286="Mayor"),("EXTREMA"),IF(AND(AU286="Probable",AV286="Insignificante"),("MODERADA"),IF(AND(AU286="Probable",AV286="Menor"),("ALTA"),IF(AND(AU286="Probable",AV286="Moderado"),("ALTA"),IF(AND(AU286="Probable",AV286="Mayor"),("EXTREMA"),IF(AND(AU286="Casi Seguro",AV286="Insignificante"),("ALTA"),IF(AND(AU286="Casi Seguro",AV286="Menor"),("ALTA"),IF(AND(AU286="Casi Seguro",AV286="Moderado"),("EXTREMA"),IF(AND(AU286="Casi Seguro",AV286="Mayor"),("EXTREMA"),IF(AV286="Catastrófico","EXTREMA","VALORAR")))))))))))))))))))))</f>
        <v>VALORAR</v>
      </c>
      <c r="AX286" s="536" t="s">
        <v>198</v>
      </c>
      <c r="AY286" s="302" t="s">
        <v>676</v>
      </c>
      <c r="AZ286" s="185" t="s">
        <v>677</v>
      </c>
      <c r="BA286" s="183" t="s">
        <v>663</v>
      </c>
      <c r="BB286" s="183" t="s">
        <v>229</v>
      </c>
      <c r="BC286" s="184">
        <v>44562</v>
      </c>
      <c r="BD286" s="184">
        <v>44926</v>
      </c>
      <c r="BE286" s="184" t="s">
        <v>678</v>
      </c>
      <c r="BF286" s="185" t="s">
        <v>678</v>
      </c>
      <c r="BG286" s="513" t="s">
        <v>679</v>
      </c>
      <c r="BH286" s="367" t="s">
        <v>205</v>
      </c>
      <c r="BI286" s="368" t="s">
        <v>1879</v>
      </c>
      <c r="BJ286" s="369">
        <v>2</v>
      </c>
      <c r="BK286" s="392">
        <v>44680</v>
      </c>
      <c r="BL286" s="368" t="s">
        <v>680</v>
      </c>
      <c r="BM286" s="368" t="s">
        <v>1855</v>
      </c>
      <c r="BN286" s="350" t="s">
        <v>207</v>
      </c>
      <c r="BO286" s="354" t="s">
        <v>208</v>
      </c>
      <c r="BP286" s="187" t="s">
        <v>207</v>
      </c>
      <c r="BQ286" s="402" t="s">
        <v>207</v>
      </c>
      <c r="BR286" s="416"/>
      <c r="BS286" s="417" t="str">
        <f>IF(AND('MAPA DE RIESGOS'!$AP286="Muy Alta",'MAPA DE RIESGOS'!$AR286="Leve"),CONCATENATE("R",'MAPA DE RIESGOS'!$H286,"C",'MAPA DE RIESGOS'!$AF286),"")</f>
        <v/>
      </c>
      <c r="BT286" s="417"/>
      <c r="BU286" s="418"/>
      <c r="BV286" s="188"/>
      <c r="BW286" s="188"/>
      <c r="BX286" s="188"/>
      <c r="BY286" s="188"/>
      <c r="BZ286" s="188"/>
      <c r="CA286" s="188"/>
      <c r="CB286" s="188"/>
      <c r="CC286" s="188"/>
      <c r="CD286" s="188"/>
      <c r="CE286" s="188"/>
      <c r="CF286" s="188"/>
      <c r="CG286" s="188"/>
      <c r="CH286" s="188"/>
      <c r="CI286" s="188"/>
      <c r="CJ286" s="188"/>
      <c r="CK286" s="188"/>
    </row>
    <row r="287" spans="1:89" ht="28.5" hidden="1" customHeight="1">
      <c r="A287" s="706"/>
      <c r="B287" s="688"/>
      <c r="C287" s="588"/>
      <c r="D287" s="588"/>
      <c r="E287" s="494"/>
      <c r="F287" s="494"/>
      <c r="G287" s="577"/>
      <c r="H287" s="343">
        <v>46</v>
      </c>
      <c r="I287" s="569"/>
      <c r="J287" s="494"/>
      <c r="K287" s="494"/>
      <c r="L287" s="494"/>
      <c r="M287" s="494"/>
      <c r="N287" s="494"/>
      <c r="O287" s="494"/>
      <c r="P287" s="562"/>
      <c r="Q287" s="553"/>
      <c r="R287" s="556"/>
      <c r="S287" s="556"/>
      <c r="T287" s="556"/>
      <c r="U287" s="556"/>
      <c r="V287" s="582"/>
      <c r="W287" s="566"/>
      <c r="X287" s="572"/>
      <c r="Y287" s="550"/>
      <c r="Z287" s="575"/>
      <c r="AA287" s="566"/>
      <c r="AB287" s="559"/>
      <c r="AC287" s="525"/>
      <c r="AD287" s="547"/>
      <c r="AE287" s="534"/>
      <c r="AF287" s="181">
        <v>2</v>
      </c>
      <c r="AG287" s="182"/>
      <c r="AH287" s="207" t="str">
        <f t="shared" si="302"/>
        <v/>
      </c>
      <c r="AI287" s="299"/>
      <c r="AJ287" s="299"/>
      <c r="AK287" s="208" t="str">
        <f t="shared" si="303"/>
        <v/>
      </c>
      <c r="AL287" s="300"/>
      <c r="AM287" s="300"/>
      <c r="AN287" s="301"/>
      <c r="AO287" s="209" t="str">
        <f>IF(ISBLANK(AD286),(IFERROR(IF(AND(AH286="Probabilidad",AH287="Probabilidad"),(AQ286-(+AQ286*AK287)),IF(AH287="Probabilidad",(W286-(+W286*AK287)),IF(AH287="Impacto",AQ286,""))),""))," ")</f>
        <v/>
      </c>
      <c r="AP287" s="154" t="str">
        <f>IF(ISBLANK(AD286),(IFERROR(IF(AO287="","",IF(AO287&lt;=0.2,"Muy Baja",IF(AO287&lt;=0.4,"Baja",IF(AO287&lt;=0.6,"Media",IF(AO287&lt;=0.8,"Alta","Muy Alta"))))),""))," ")</f>
        <v/>
      </c>
      <c r="AQ287" s="210" t="str">
        <f t="shared" si="304"/>
        <v/>
      </c>
      <c r="AR287" s="211" t="str">
        <f t="shared" si="305"/>
        <v/>
      </c>
      <c r="AS287" s="210" t="str">
        <f>IFERROR(IF(AND(AH286="Impacto",AH287="Impacto"),(AS286-(+AS286*AK287)),IF(AH287="Impacto",(AA286-(+AA286*AK287)),IF(AH287="Probabilidad",AS286,""))),"")</f>
        <v/>
      </c>
      <c r="AT287" s="212" t="str">
        <f t="shared" si="306"/>
        <v/>
      </c>
      <c r="AU287" s="528"/>
      <c r="AV287" s="531"/>
      <c r="AW287" s="534"/>
      <c r="AX287" s="537"/>
      <c r="AY287" s="302"/>
      <c r="AZ287" s="185"/>
      <c r="BA287" s="183"/>
      <c r="BB287" s="183"/>
      <c r="BC287" s="184"/>
      <c r="BD287" s="184"/>
      <c r="BE287" s="184"/>
      <c r="BF287" s="185"/>
      <c r="BG287" s="494"/>
      <c r="BH287" s="190"/>
      <c r="BI287" s="186"/>
      <c r="BJ287" s="186"/>
      <c r="BK287" s="352"/>
      <c r="BL287" s="183"/>
      <c r="BM287" s="183"/>
      <c r="BN287" s="183"/>
      <c r="BO287" s="187"/>
      <c r="BP287" s="187"/>
      <c r="BQ287" s="349"/>
      <c r="BR287" s="416"/>
      <c r="BS287" s="417" t="str">
        <f>IF(AND('MAPA DE RIESGOS'!$AP287="Muy Alta",'MAPA DE RIESGOS'!$AR287="Leve"),CONCATENATE("R",'MAPA DE RIESGOS'!$H287,"C",'MAPA DE RIESGOS'!$AF287),"")</f>
        <v/>
      </c>
      <c r="BT287" s="417"/>
      <c r="BU287" s="418"/>
      <c r="BV287" s="188"/>
      <c r="BW287" s="188"/>
      <c r="BX287" s="188"/>
      <c r="BY287" s="188"/>
      <c r="BZ287" s="188"/>
      <c r="CA287" s="188"/>
      <c r="CB287" s="188"/>
      <c r="CC287" s="188"/>
      <c r="CD287" s="188"/>
      <c r="CE287" s="188"/>
      <c r="CF287" s="188"/>
      <c r="CG287" s="188"/>
      <c r="CH287" s="188"/>
      <c r="CI287" s="188"/>
      <c r="CJ287" s="188"/>
      <c r="CK287" s="188"/>
    </row>
    <row r="288" spans="1:89" ht="28.5" hidden="1" customHeight="1">
      <c r="A288" s="706"/>
      <c r="B288" s="688"/>
      <c r="C288" s="588"/>
      <c r="D288" s="588"/>
      <c r="E288" s="494"/>
      <c r="F288" s="494"/>
      <c r="G288" s="577"/>
      <c r="H288" s="343">
        <v>46</v>
      </c>
      <c r="I288" s="569"/>
      <c r="J288" s="494"/>
      <c r="K288" s="494"/>
      <c r="L288" s="494"/>
      <c r="M288" s="494"/>
      <c r="N288" s="494"/>
      <c r="O288" s="494"/>
      <c r="P288" s="562"/>
      <c r="Q288" s="553"/>
      <c r="R288" s="556"/>
      <c r="S288" s="556"/>
      <c r="T288" s="556"/>
      <c r="U288" s="556"/>
      <c r="V288" s="582"/>
      <c r="W288" s="566"/>
      <c r="X288" s="572"/>
      <c r="Y288" s="550"/>
      <c r="Z288" s="575"/>
      <c r="AA288" s="566"/>
      <c r="AB288" s="559"/>
      <c r="AC288" s="525"/>
      <c r="AD288" s="547"/>
      <c r="AE288" s="534"/>
      <c r="AF288" s="181">
        <v>3</v>
      </c>
      <c r="AG288" s="182"/>
      <c r="AH288" s="207" t="str">
        <f t="shared" si="302"/>
        <v/>
      </c>
      <c r="AI288" s="299"/>
      <c r="AJ288" s="299"/>
      <c r="AK288" s="208" t="str">
        <f t="shared" si="303"/>
        <v/>
      </c>
      <c r="AL288" s="300"/>
      <c r="AM288" s="300"/>
      <c r="AN288" s="301"/>
      <c r="AO288" s="209" t="str">
        <f>IF(ISBLANK(AD286),(IFERROR(IF(AND(AH287="Probabilidad",AH288="Probabilidad"),(AQ287-(+AQ287*AK288)),IF(AND(AH287="Impacto",AH288="Probabilidad"),(AQ286-(+AQ286*AK288)),IF(AH288="Impacto",AQ287,""))),""))," ")</f>
        <v/>
      </c>
      <c r="AP288" s="154" t="str">
        <f>IF(ISBLANK(AD286),(IFERROR(IF(AO288="","",IF(AO288&lt;=0.2,"Muy Baja",IF(AO288&lt;=0.4,"Baja",IF(AO288&lt;=0.6,"Media",IF(AO288&lt;=0.8,"Alta","Muy Alta"))))),""))," ")</f>
        <v/>
      </c>
      <c r="AQ288" s="210" t="str">
        <f t="shared" si="304"/>
        <v/>
      </c>
      <c r="AR288" s="211" t="str">
        <f t="shared" si="305"/>
        <v/>
      </c>
      <c r="AS288" s="210" t="str">
        <f>IFERROR(IF(AND(AH287="Impacto",AH288="Impacto"),(AS287-(+AS287*AK288)),IF(AND(AH287="Probabilidad",AH288="Impacto"),(AS286-(+AS286*AK288)),IF(AH288="Probabilidad",AS287,""))),"")</f>
        <v/>
      </c>
      <c r="AT288" s="212" t="str">
        <f t="shared" si="306"/>
        <v/>
      </c>
      <c r="AU288" s="528"/>
      <c r="AV288" s="531"/>
      <c r="AW288" s="534"/>
      <c r="AX288" s="537"/>
      <c r="AY288" s="302"/>
      <c r="AZ288" s="185"/>
      <c r="BA288" s="183"/>
      <c r="BB288" s="183"/>
      <c r="BC288" s="184"/>
      <c r="BD288" s="184"/>
      <c r="BE288" s="184"/>
      <c r="BF288" s="185"/>
      <c r="BG288" s="494"/>
      <c r="BH288" s="190"/>
      <c r="BI288" s="186"/>
      <c r="BJ288" s="186"/>
      <c r="BK288" s="352"/>
      <c r="BL288" s="183"/>
      <c r="BM288" s="183"/>
      <c r="BN288" s="183"/>
      <c r="BO288" s="187"/>
      <c r="BP288" s="187"/>
      <c r="BQ288" s="349"/>
      <c r="BR288" s="416"/>
      <c r="BS288" s="417" t="str">
        <f>IF(AND('MAPA DE RIESGOS'!$AP288="Muy Alta",'MAPA DE RIESGOS'!$AR288="Leve"),CONCATENATE("R",'MAPA DE RIESGOS'!$H288,"C",'MAPA DE RIESGOS'!$AF288),"")</f>
        <v/>
      </c>
      <c r="BT288" s="417"/>
      <c r="BU288" s="418"/>
      <c r="BV288" s="188"/>
      <c r="BW288" s="188"/>
      <c r="BX288" s="188"/>
      <c r="BY288" s="188"/>
      <c r="BZ288" s="188"/>
      <c r="CA288" s="188"/>
      <c r="CB288" s="188"/>
      <c r="CC288" s="188"/>
      <c r="CD288" s="188"/>
      <c r="CE288" s="188"/>
      <c r="CF288" s="188"/>
      <c r="CG288" s="188"/>
      <c r="CH288" s="188"/>
      <c r="CI288" s="188"/>
      <c r="CJ288" s="188"/>
      <c r="CK288" s="188"/>
    </row>
    <row r="289" spans="1:89" ht="28.5" hidden="1" customHeight="1">
      <c r="A289" s="706"/>
      <c r="B289" s="688"/>
      <c r="C289" s="588"/>
      <c r="D289" s="588"/>
      <c r="E289" s="494"/>
      <c r="F289" s="494"/>
      <c r="G289" s="577"/>
      <c r="H289" s="343">
        <v>46</v>
      </c>
      <c r="I289" s="569"/>
      <c r="J289" s="494"/>
      <c r="K289" s="494"/>
      <c r="L289" s="494"/>
      <c r="M289" s="494"/>
      <c r="N289" s="494"/>
      <c r="O289" s="494"/>
      <c r="P289" s="562"/>
      <c r="Q289" s="553"/>
      <c r="R289" s="556"/>
      <c r="S289" s="556"/>
      <c r="T289" s="556"/>
      <c r="U289" s="556"/>
      <c r="V289" s="582"/>
      <c r="W289" s="566"/>
      <c r="X289" s="572"/>
      <c r="Y289" s="550"/>
      <c r="Z289" s="575"/>
      <c r="AA289" s="566"/>
      <c r="AB289" s="559"/>
      <c r="AC289" s="525"/>
      <c r="AD289" s="547"/>
      <c r="AE289" s="534"/>
      <c r="AF289" s="181">
        <v>4</v>
      </c>
      <c r="AG289" s="182"/>
      <c r="AH289" s="207" t="str">
        <f t="shared" si="302"/>
        <v/>
      </c>
      <c r="AI289" s="299"/>
      <c r="AJ289" s="299"/>
      <c r="AK289" s="208" t="str">
        <f t="shared" si="303"/>
        <v/>
      </c>
      <c r="AL289" s="300"/>
      <c r="AM289" s="300"/>
      <c r="AN289" s="301"/>
      <c r="AO289" s="209" t="str">
        <f>IF(ISBLANK(AD286),(IFERROR(IF(AND(AH288="Probabilidad",AH289="Probabilidad"),(AQ288-(+AQ288*AK289)),IF(AND(AH288="Impacto",AH289="Probabilidad"),(AQ287-(+AQ287*AK289)),IF(AH289="Impacto",AQ288,""))),""))," ")</f>
        <v/>
      </c>
      <c r="AP289" s="154" t="str">
        <f>IF(ISBLANK(AD286),(IFERROR(IF(AO289="","",IF(AO289&lt;=0.2,"Muy Baja",IF(AO289&lt;=0.4,"Baja",IF(AO289&lt;=0.6,"Media",IF(AO289&lt;=0.8,"Alta","Muy Alta"))))),""))," ")</f>
        <v/>
      </c>
      <c r="AQ289" s="210" t="str">
        <f t="shared" si="304"/>
        <v/>
      </c>
      <c r="AR289" s="211" t="str">
        <f t="shared" si="305"/>
        <v/>
      </c>
      <c r="AS289" s="210" t="str">
        <f>IFERROR(IF(AND(AH288="Impacto",AH289="Impacto"),(AS288-(+AS288*AK289)),IF(AND(AH288="Probabilidad",AH289="Impacto"),(AS287-(+AS287*AK289)),IF(AH289="Probabilidad",AS288,""))),"")</f>
        <v/>
      </c>
      <c r="AT289" s="212" t="str">
        <f t="shared" si="306"/>
        <v/>
      </c>
      <c r="AU289" s="528"/>
      <c r="AV289" s="531"/>
      <c r="AW289" s="534"/>
      <c r="AX289" s="537"/>
      <c r="AY289" s="302"/>
      <c r="AZ289" s="185"/>
      <c r="BA289" s="183"/>
      <c r="BB289" s="183"/>
      <c r="BC289" s="184"/>
      <c r="BD289" s="184"/>
      <c r="BE289" s="184"/>
      <c r="BF289" s="185"/>
      <c r="BG289" s="494"/>
      <c r="BH289" s="190"/>
      <c r="BI289" s="186"/>
      <c r="BJ289" s="186"/>
      <c r="BK289" s="352"/>
      <c r="BL289" s="183"/>
      <c r="BM289" s="183"/>
      <c r="BN289" s="183"/>
      <c r="BO289" s="187"/>
      <c r="BP289" s="187"/>
      <c r="BQ289" s="349"/>
      <c r="BR289" s="416"/>
      <c r="BS289" s="417" t="str">
        <f>IF(AND('MAPA DE RIESGOS'!$AP289="Muy Alta",'MAPA DE RIESGOS'!$AR289="Leve"),CONCATENATE("R",'MAPA DE RIESGOS'!$H289,"C",'MAPA DE RIESGOS'!$AF289),"")</f>
        <v/>
      </c>
      <c r="BT289" s="417"/>
      <c r="BU289" s="418"/>
      <c r="BV289" s="188"/>
      <c r="BW289" s="188"/>
      <c r="BX289" s="188"/>
      <c r="BY289" s="188"/>
      <c r="BZ289" s="188"/>
      <c r="CA289" s="188"/>
      <c r="CB289" s="188"/>
      <c r="CC289" s="188"/>
      <c r="CD289" s="188"/>
      <c r="CE289" s="188"/>
      <c r="CF289" s="188"/>
      <c r="CG289" s="188"/>
      <c r="CH289" s="188"/>
      <c r="CI289" s="188"/>
      <c r="CJ289" s="188"/>
      <c r="CK289" s="188"/>
    </row>
    <row r="290" spans="1:89" ht="28.5" hidden="1" customHeight="1">
      <c r="A290" s="706"/>
      <c r="B290" s="688"/>
      <c r="C290" s="588"/>
      <c r="D290" s="588"/>
      <c r="E290" s="494"/>
      <c r="F290" s="494"/>
      <c r="G290" s="577"/>
      <c r="H290" s="343">
        <v>46</v>
      </c>
      <c r="I290" s="569"/>
      <c r="J290" s="494"/>
      <c r="K290" s="494"/>
      <c r="L290" s="494"/>
      <c r="M290" s="494"/>
      <c r="N290" s="494"/>
      <c r="O290" s="494"/>
      <c r="P290" s="562"/>
      <c r="Q290" s="553"/>
      <c r="R290" s="556"/>
      <c r="S290" s="556"/>
      <c r="T290" s="556"/>
      <c r="U290" s="556"/>
      <c r="V290" s="582"/>
      <c r="W290" s="566"/>
      <c r="X290" s="572"/>
      <c r="Y290" s="550"/>
      <c r="Z290" s="575"/>
      <c r="AA290" s="566"/>
      <c r="AB290" s="559"/>
      <c r="AC290" s="525"/>
      <c r="AD290" s="547"/>
      <c r="AE290" s="534"/>
      <c r="AF290" s="181">
        <v>5</v>
      </c>
      <c r="AG290" s="182"/>
      <c r="AH290" s="207" t="str">
        <f t="shared" si="302"/>
        <v/>
      </c>
      <c r="AI290" s="299"/>
      <c r="AJ290" s="299"/>
      <c r="AK290" s="208" t="str">
        <f t="shared" si="303"/>
        <v/>
      </c>
      <c r="AL290" s="300"/>
      <c r="AM290" s="300"/>
      <c r="AN290" s="301"/>
      <c r="AO290" s="209" t="str">
        <f>IF(ISBLANK(AD286),(IFERROR(IF(AND(AH289="Probabilidad",AH290="Probabilidad"),(AQ289-(+AQ289*AK290)),IF(AND(AH289="Impacto",AH290="Probabilidad"),(AQ288-(+AQ288*AK290)),IF(AH290="Impacto",AQ289,""))),""))," ")</f>
        <v/>
      </c>
      <c r="AP290" s="154" t="str">
        <f>IF(ISBLANK(AD286),(IFERROR(IF(AO290="","",IF(AO290&lt;=0.2,"Muy Baja",IF(AO290&lt;=0.4,"Baja",IF(AO290&lt;=0.6,"Media",IF(AO290&lt;=0.8,"Alta","Muy Alta"))))),""))," ")</f>
        <v/>
      </c>
      <c r="AQ290" s="210" t="str">
        <f t="shared" si="304"/>
        <v/>
      </c>
      <c r="AR290" s="211" t="str">
        <f t="shared" si="305"/>
        <v/>
      </c>
      <c r="AS290" s="210" t="str">
        <f>IFERROR(IF(AND(AH289="Impacto",AH290="Impacto"),(AS289-(+AS289*AK290)),IF(AND(AH289="Probabilidad",AH290="Impacto"),(AS288-(+AS288*AK290)),IF(AH290="Probabilidad",AS289,""))),"")</f>
        <v/>
      </c>
      <c r="AT290" s="212" t="str">
        <f t="shared" si="306"/>
        <v/>
      </c>
      <c r="AU290" s="528"/>
      <c r="AV290" s="531"/>
      <c r="AW290" s="534"/>
      <c r="AX290" s="537"/>
      <c r="AY290" s="302"/>
      <c r="AZ290" s="185"/>
      <c r="BA290" s="183"/>
      <c r="BB290" s="183"/>
      <c r="BC290" s="184"/>
      <c r="BD290" s="184"/>
      <c r="BE290" s="184"/>
      <c r="BF290" s="185"/>
      <c r="BG290" s="494"/>
      <c r="BH290" s="190"/>
      <c r="BI290" s="186"/>
      <c r="BJ290" s="186"/>
      <c r="BK290" s="352"/>
      <c r="BL290" s="183"/>
      <c r="BM290" s="183"/>
      <c r="BN290" s="183"/>
      <c r="BO290" s="187"/>
      <c r="BP290" s="187"/>
      <c r="BQ290" s="349"/>
      <c r="BR290" s="416"/>
      <c r="BS290" s="417" t="str">
        <f>IF(AND('MAPA DE RIESGOS'!$AP290="Muy Alta",'MAPA DE RIESGOS'!$AR290="Leve"),CONCATENATE("R",'MAPA DE RIESGOS'!$H290,"C",'MAPA DE RIESGOS'!$AF290),"")</f>
        <v/>
      </c>
      <c r="BT290" s="417"/>
      <c r="BU290" s="418"/>
      <c r="BV290" s="188"/>
      <c r="BW290" s="188"/>
      <c r="BX290" s="188"/>
      <c r="BY290" s="188"/>
      <c r="BZ290" s="188"/>
      <c r="CA290" s="188"/>
      <c r="CB290" s="188"/>
      <c r="CC290" s="188"/>
      <c r="CD290" s="188"/>
      <c r="CE290" s="188"/>
      <c r="CF290" s="188"/>
      <c r="CG290" s="188"/>
      <c r="CH290" s="188"/>
      <c r="CI290" s="188"/>
      <c r="CJ290" s="188"/>
      <c r="CK290" s="188"/>
    </row>
    <row r="291" spans="1:89" ht="28.5" hidden="1" customHeight="1">
      <c r="A291" s="706"/>
      <c r="B291" s="688"/>
      <c r="C291" s="588"/>
      <c r="D291" s="588"/>
      <c r="E291" s="494"/>
      <c r="F291" s="494"/>
      <c r="G291" s="577"/>
      <c r="H291" s="343">
        <v>46</v>
      </c>
      <c r="I291" s="570"/>
      <c r="J291" s="495"/>
      <c r="K291" s="495"/>
      <c r="L291" s="495"/>
      <c r="M291" s="495"/>
      <c r="N291" s="495"/>
      <c r="O291" s="495"/>
      <c r="P291" s="563"/>
      <c r="Q291" s="554"/>
      <c r="R291" s="557"/>
      <c r="S291" s="557"/>
      <c r="T291" s="557"/>
      <c r="U291" s="557"/>
      <c r="V291" s="583"/>
      <c r="W291" s="567"/>
      <c r="X291" s="573"/>
      <c r="Y291" s="551"/>
      <c r="Z291" s="576"/>
      <c r="AA291" s="567"/>
      <c r="AB291" s="560"/>
      <c r="AC291" s="526"/>
      <c r="AD291" s="548"/>
      <c r="AE291" s="535"/>
      <c r="AF291" s="181">
        <v>6</v>
      </c>
      <c r="AG291" s="182"/>
      <c r="AH291" s="207" t="str">
        <f t="shared" si="302"/>
        <v/>
      </c>
      <c r="AI291" s="299"/>
      <c r="AJ291" s="299"/>
      <c r="AK291" s="208" t="str">
        <f t="shared" si="303"/>
        <v/>
      </c>
      <c r="AL291" s="300"/>
      <c r="AM291" s="300"/>
      <c r="AN291" s="301"/>
      <c r="AO291" s="209" t="str">
        <f>IF(ISBLANK(AD286),(IFERROR(IF(AND(AH289="Probabilidad",AH291="Probabilidad"),(AQ289-(+AQ289*AK291)),IF(AND(AH289="Impacto",AH291="Probabilidad"),(AQ288-(+AQ288*AK291)),IF(AH291="Impacto",AQ289,""))),""))," ")</f>
        <v/>
      </c>
      <c r="AP291" s="154" t="str">
        <f>IF(ISBLANK(AD286),(IFERROR(IF(AO291="","",IF(AO291&lt;=0.2,"Muy Baja",IF(AO291&lt;=0.4,"Baja",IF(AO291&lt;=0.6,"Media",IF(AO291&lt;=0.8,"Alta","Muy Alta"))))),"")), " ")</f>
        <v/>
      </c>
      <c r="AQ291" s="210" t="str">
        <f t="shared" si="304"/>
        <v/>
      </c>
      <c r="AR291" s="211" t="str">
        <f t="shared" si="305"/>
        <v/>
      </c>
      <c r="AS291" s="210" t="str">
        <f>IFERROR(IF(AND(AH290="Impacto",AH291="Impacto"),(AS289-(+AS290*AK291)),IF(AND(AH289="Probabilidad",AH291="Impacto"),(AS288-(+AS288*AK291)),IF(AH291="Probabilidad",AS289,""))),"")</f>
        <v/>
      </c>
      <c r="AT291" s="212" t="str">
        <f t="shared" si="306"/>
        <v/>
      </c>
      <c r="AU291" s="529"/>
      <c r="AV291" s="532"/>
      <c r="AW291" s="535"/>
      <c r="AX291" s="538"/>
      <c r="AY291" s="302"/>
      <c r="AZ291" s="185"/>
      <c r="BA291" s="183"/>
      <c r="BB291" s="183"/>
      <c r="BC291" s="184"/>
      <c r="BD291" s="184"/>
      <c r="BE291" s="184"/>
      <c r="BF291" s="185"/>
      <c r="BG291" s="495"/>
      <c r="BH291" s="190"/>
      <c r="BI291" s="186"/>
      <c r="BJ291" s="186"/>
      <c r="BK291" s="352"/>
      <c r="BL291" s="183"/>
      <c r="BM291" s="183"/>
      <c r="BN291" s="183"/>
      <c r="BO291" s="187"/>
      <c r="BP291" s="187"/>
      <c r="BQ291" s="349"/>
      <c r="BR291" s="416"/>
      <c r="BS291" s="417" t="str">
        <f>IF(AND('MAPA DE RIESGOS'!$AP291="Muy Alta",'MAPA DE RIESGOS'!$AR291="Leve"),CONCATENATE("R",'MAPA DE RIESGOS'!$H291,"C",'MAPA DE RIESGOS'!$AF291),"")</f>
        <v/>
      </c>
      <c r="BT291" s="417"/>
      <c r="BU291" s="418"/>
      <c r="BV291" s="188"/>
      <c r="BW291" s="188"/>
      <c r="BX291" s="188"/>
      <c r="BY291" s="188"/>
      <c r="BZ291" s="188"/>
      <c r="CA291" s="188"/>
      <c r="CB291" s="188"/>
      <c r="CC291" s="188"/>
      <c r="CD291" s="188"/>
      <c r="CE291" s="188"/>
      <c r="CF291" s="188"/>
      <c r="CG291" s="188"/>
      <c r="CH291" s="188"/>
      <c r="CI291" s="188"/>
      <c r="CJ291" s="188"/>
      <c r="CK291" s="188"/>
    </row>
    <row r="292" spans="1:89" ht="133.5" hidden="1" customHeight="1">
      <c r="A292" s="706"/>
      <c r="B292" s="688" t="s">
        <v>661</v>
      </c>
      <c r="C292" s="588"/>
      <c r="D292" s="588" t="str">
        <f>IFERROR((VLOOKUP($B292,'Listados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2" s="494"/>
      <c r="F292" s="494" t="s">
        <v>663</v>
      </c>
      <c r="G292" s="577">
        <v>47</v>
      </c>
      <c r="H292" s="343">
        <v>47</v>
      </c>
      <c r="I292" s="568" t="s">
        <v>681</v>
      </c>
      <c r="J292" s="513" t="s">
        <v>210</v>
      </c>
      <c r="K292" s="513" t="s">
        <v>681</v>
      </c>
      <c r="L292" s="513" t="s">
        <v>682</v>
      </c>
      <c r="M292" s="513" t="str">
        <f t="shared" ref="M292" si="334">+CONCATENATE("Posibilidad de afectación ", J292, " por ", K292," debido a ", L292)</f>
        <v>Posibilidad de afectación Reputacional por Indebida selección de contratistas y/o deficiente estructuración de procesos de selección, incluidos aquellos relacionados con proyectos de iniciativas público privadas. debido a Selección de contratista no idóneo para la ejecución de objetos contractuales.</v>
      </c>
      <c r="N292" s="513" t="s">
        <v>189</v>
      </c>
      <c r="O292" s="513" t="s">
        <v>190</v>
      </c>
      <c r="P292" s="561">
        <v>12</v>
      </c>
      <c r="Q292" s="552"/>
      <c r="R292" s="555"/>
      <c r="S292" s="555"/>
      <c r="T292" s="555"/>
      <c r="U292" s="555"/>
      <c r="V292" s="581" t="str">
        <f t="shared" ref="V292" si="335">IF(ISBLANK(AC292),(IF(P292&lt;=0,"",IF(P292&lt;=2,"Muy Baja",IF(P292&lt;=24,"Baja",IF(P292&lt;=500,"Media",IF(P292&lt;=5000,"Alta","Muy Alta"))))))," ")</f>
        <v>Baja</v>
      </c>
      <c r="W292" s="565">
        <f t="shared" ref="W292" si="336">IF(ISBLANK(AC292),(IF(V292="","",IF(V292="Muy Baja",20%,IF(V292="Baja",40%,IF(V292="Media",60%,IF(V292="Alta",80%,IF(V292="Muy Alta",100%,0)))))))," ")</f>
        <v>0.4</v>
      </c>
      <c r="X292" s="571" t="s">
        <v>218</v>
      </c>
      <c r="Y292" s="549" t="str">
        <f>IF(X292&gt;0,IF(NOT(ISERROR(MATCH(X292,'Listados Datos'!$N$3:$N$4,0))),'Listados Datos'!$N$6&amp;"Por favor no seleccionar este criterios de impacto (Afectación Económica o presupuestal y/o Pérdida Reputacional)",'Listados Datos'!$N$7),"")</f>
        <v>✔</v>
      </c>
      <c r="Z292" s="574" t="str">
        <f>IF(OR(X292='Listados Datos'!$R$3,X292='Listados Datos'!$S$3),"Leve",IF(OR(X292='Listados Datos'!$R$4,X292='Listados Datos'!$S$4),"Menor",IF(OR(X292='Listados Datos'!$R$5,X292='Listados Datos'!$S$5),"Moderado",IF(OR(X292='Listados Datos'!$R$6,X292='Listados Datos'!$S$6),"Mayor",IF(OR(X292='Listados Datos'!$R$7,X292='Listados Datos'!$S$7),"Catastrófico","")))))</f>
        <v>Moderado</v>
      </c>
      <c r="AA292" s="565">
        <f>IF(Z292="","",IF(Z292="Leve",20%,IF(Z292="Menor",40%,IF(Z292="Moderado",60%,IF(Z292="Mayor",80%,IF(Z292="Catastrófico",100%,0))))))</f>
        <v>0.6</v>
      </c>
      <c r="AB292" s="558" t="str">
        <f>IF(OR(AND(V292="Muy Baja",Z292="Leve"),AND(V292="Muy Baja",Z292="Menor"),AND(V292="Baja",Z292="Leve")),"Bajo",IF(OR(AND(V292="Muy baja",Z292="Moderado"),AND(V292="Baja",Z292="Menor"),AND(V292="Baja",Z292="Moderado"),AND(V292="Media",Z292="Leve"),AND(V292="Media",Z292="Menor"),AND(V292="Media",Z292="Moderado"),AND(V292="Alta",Z292="Leve"),AND(V292="Alta",Z292="Menor")),"Moderado",IF(OR(AND(V292="Muy Baja",Z292="Mayor"),AND(V292="Baja",Z292="Mayor"),AND(V292="Media",Z292="Mayor"),AND(V292="Alta",Z292="Moderado"),AND(V292="Alta",Z292="Mayor"),AND(V292="Muy Alta",Z292="Leve"),AND(V292="Muy Alta",Z292="Menor"),AND(V292="Muy Alta",Z292="Moderado"),AND(V292="Muy Alta",Z292="Mayor")),"Alto",IF(OR(AND(V292="Muy Baja",Z292="Catastrófico"),AND(V292="Baja",Z292="Catastrófico"),AND(V292="Media",Z292="Catastrófico"),AND(V292="Alta",Z292="Catastrófico"),AND(V292="Muy Alta",Z292="Catastrófico")),"Extremo",""))))</f>
        <v>Moderado</v>
      </c>
      <c r="AC292" s="524"/>
      <c r="AD292" s="546"/>
      <c r="AE292" s="533" t="str">
        <f t="shared" ref="AE292" si="337">IF(AND(AC292="Rara Vez",AD292="Insignificante"),("BAJA"),IF(AND(AC292="Rara Vez",AD292="Menor"),("BAJA"),IF(AND(AC292="Rara Vez",AD292="Moderado"),("MODERADA"),IF(AND(AC292="Rara Vez",AD292="Mayor"),("ALTA"),IF(AND(AC292="Improbable",AD292="Insignificante"),("BAJA"),IF(AND(AC292="Improbable",AD292="Menor"),("BAJA"),IF(AND(AC292="Improbable",AD292="Moderado"),("MODERADA"),IF(AND(AC292="Improbable",AD292="Mayor"),("ALTA"),IF(AND(AC292="Posible",AD292="Insignificante"),("BAJA"),IF(AND(AC292="Posible",AD292="Menor"),("MODERADA"),IF(AND(AC292="Posible",AD292="Moderado"),("ALTA"),IF(AND(AC292="Posible",AD292="Mayor"),("EXTREMA"),IF(AND(AC292="Probable",AD292="Insignificante"),("MODERADA"),IF(AND(AC292="Probable",AD292="Menor"),("ALTA"),IF(AND(AC292="Probable",AD292="Moderado"),("ALTA"),IF(AND(AC292="Probable",AD292="Mayor"),("EXTREMA"),IF(AND(AC292="Casi Seguro",AD292="Insignificante"),("ALTA"),IF(AND(AC292="Casi Seguro",AD292="Menor"),("ALTA"),IF(AND(AC292="Casi Seguro",AD292="Moderado"),("EXTREMA"),IF(AND(AC292="Casi Seguro",AD292="Mayor"),("EXTREMA"),IF(AD292="Catastrófico","EXTREMA","VALORAR")))))))))))))))))))))</f>
        <v>VALORAR</v>
      </c>
      <c r="AF292" s="181">
        <v>1</v>
      </c>
      <c r="AG292" s="182" t="s">
        <v>683</v>
      </c>
      <c r="AH292" s="207" t="str">
        <f t="shared" si="302"/>
        <v>Probabilidad</v>
      </c>
      <c r="AI292" s="299" t="s">
        <v>193</v>
      </c>
      <c r="AJ292" s="299" t="s">
        <v>194</v>
      </c>
      <c r="AK292" s="208" t="str">
        <f t="shared" si="303"/>
        <v>40%</v>
      </c>
      <c r="AL292" s="300" t="s">
        <v>195</v>
      </c>
      <c r="AM292" s="300" t="s">
        <v>196</v>
      </c>
      <c r="AN292" s="301" t="s">
        <v>197</v>
      </c>
      <c r="AO292" s="209">
        <f>IF(ISBLANK(AD292),(IFERROR(IF(AH292="Probabilidad",(W292-(+W292*AK292)),IF(AH292="Impacto",W292,"")),""))," ")</f>
        <v>0.24</v>
      </c>
      <c r="AP292" s="154" t="str">
        <f>IF(ISBLANK(AD292), (IFERROR(IF(AO292="","",IF(AO292&lt;=0.2,"Muy Baja",IF(AO292&lt;=0.4,"Baja",IF(AO292&lt;=0.6,"Media",IF(AO292&lt;=0.8,"Alta","Muy Alta"))))),""))," ")</f>
        <v>Baja</v>
      </c>
      <c r="AQ292" s="210">
        <f t="shared" si="304"/>
        <v>0.24</v>
      </c>
      <c r="AR292" s="211" t="str">
        <f t="shared" si="305"/>
        <v>Moderado</v>
      </c>
      <c r="AS292" s="210">
        <f>IFERROR(IF(AH292="Impacto",(AA292-(+AA292*AK292)),IF(AH292="Probabilidad",AA292,"")),"")</f>
        <v>0.6</v>
      </c>
      <c r="AT292" s="212" t="str">
        <f t="shared" si="306"/>
        <v>Moderado</v>
      </c>
      <c r="AU292" s="527"/>
      <c r="AV292" s="530" t="str">
        <f>IF(ISBLANK(AD292), " ", AD292)</f>
        <v xml:space="preserve"> </v>
      </c>
      <c r="AW292" s="533" t="str">
        <f t="shared" ref="AW292" si="338">IF(AND(AU292="Rara Vez",AV292="Insignificante"),("BAJA"),IF(AND(AU292="Rara Vez",AV292="Menor"),("BAJA"),IF(AND(AU292="Rara Vez",AV292="Moderado"),("MODERADA"),IF(AND(AU292="Rara Vez",AV292="Mayor"),("ALTA"),IF(AND(AU292="Improbable",AV292="Insignificante"),("BAJA"),IF(AND(AU292="Improbable",AV292="Menor"),("BAJA"),IF(AND(AU292="Improbable",AV292="Moderado"),("MODERADA"),IF(AND(AU292="Improbable",AV292="Mayor"),("ALTA"),IF(AND(AU292="Posible",AV292="Insignificante"),("BAJA"),IF(AND(AU292="Posible",AV292="Menor"),("MODERADA"),IF(AND(AU292="Posible",AV292="Moderado"),("ALTA"),IF(AND(AU292="Posible",AV292="Mayor"),("EXTREMA"),IF(AND(AU292="Probable",AV292="Insignificante"),("MODERADA"),IF(AND(AU292="Probable",AV292="Menor"),("ALTA"),IF(AND(AU292="Probable",AV292="Moderado"),("ALTA"),IF(AND(AU292="Probable",AV292="Mayor"),("EXTREMA"),IF(AND(AU292="Casi Seguro",AV292="Insignificante"),("ALTA"),IF(AND(AU292="Casi Seguro",AV292="Menor"),("ALTA"),IF(AND(AU292="Casi Seguro",AV292="Moderado"),("EXTREMA"),IF(AND(AU292="Casi Seguro",AV292="Mayor"),("EXTREMA"),IF(AV292="Catastrófico","EXTREMA","VALORAR")))))))))))))))))))))</f>
        <v>VALORAR</v>
      </c>
      <c r="AX292" s="536" t="s">
        <v>198</v>
      </c>
      <c r="AY292" s="302" t="s">
        <v>684</v>
      </c>
      <c r="AZ292" s="185" t="s">
        <v>685</v>
      </c>
      <c r="BA292" s="183" t="s">
        <v>663</v>
      </c>
      <c r="BB292" s="183" t="s">
        <v>229</v>
      </c>
      <c r="BC292" s="184">
        <v>44562</v>
      </c>
      <c r="BD292" s="184">
        <v>44926</v>
      </c>
      <c r="BE292" s="184" t="s">
        <v>685</v>
      </c>
      <c r="BF292" s="185" t="s">
        <v>685</v>
      </c>
      <c r="BG292" s="513" t="s">
        <v>686</v>
      </c>
      <c r="BH292" s="367" t="s">
        <v>205</v>
      </c>
      <c r="BI292" s="368" t="s">
        <v>1880</v>
      </c>
      <c r="BJ292" s="368">
        <v>3</v>
      </c>
      <c r="BK292" s="392">
        <v>44680</v>
      </c>
      <c r="BL292" s="350" t="s">
        <v>1881</v>
      </c>
      <c r="BM292" s="350" t="s">
        <v>1882</v>
      </c>
      <c r="BN292" s="350" t="s">
        <v>207</v>
      </c>
      <c r="BO292" s="354" t="s">
        <v>208</v>
      </c>
      <c r="BP292" s="187" t="s">
        <v>207</v>
      </c>
      <c r="BQ292" s="402" t="s">
        <v>207</v>
      </c>
      <c r="BR292" s="416"/>
      <c r="BS292" s="417" t="str">
        <f>IF(AND('MAPA DE RIESGOS'!$AP292="Muy Alta",'MAPA DE RIESGOS'!$AR292="Leve"),CONCATENATE("R",'MAPA DE RIESGOS'!$H292,"C",'MAPA DE RIESGOS'!$AF292),"")</f>
        <v/>
      </c>
      <c r="BT292" s="417"/>
      <c r="BU292" s="418"/>
      <c r="BV292" s="188"/>
      <c r="BW292" s="188"/>
      <c r="BX292" s="188"/>
      <c r="BY292" s="188"/>
      <c r="BZ292" s="188"/>
      <c r="CA292" s="188"/>
      <c r="CB292" s="188"/>
      <c r="CC292" s="188"/>
      <c r="CD292" s="188"/>
      <c r="CE292" s="188"/>
      <c r="CF292" s="188"/>
      <c r="CG292" s="188"/>
      <c r="CH292" s="188"/>
      <c r="CI292" s="188"/>
      <c r="CJ292" s="188"/>
      <c r="CK292" s="188"/>
    </row>
    <row r="293" spans="1:89" ht="28.5" hidden="1" customHeight="1">
      <c r="A293" s="706"/>
      <c r="B293" s="688"/>
      <c r="C293" s="588"/>
      <c r="D293" s="588"/>
      <c r="E293" s="494"/>
      <c r="F293" s="494"/>
      <c r="G293" s="577"/>
      <c r="H293" s="343">
        <v>47</v>
      </c>
      <c r="I293" s="569"/>
      <c r="J293" s="494"/>
      <c r="K293" s="494"/>
      <c r="L293" s="494"/>
      <c r="M293" s="494"/>
      <c r="N293" s="494"/>
      <c r="O293" s="494"/>
      <c r="P293" s="562"/>
      <c r="Q293" s="553"/>
      <c r="R293" s="556"/>
      <c r="S293" s="556"/>
      <c r="T293" s="556"/>
      <c r="U293" s="556"/>
      <c r="V293" s="582"/>
      <c r="W293" s="566"/>
      <c r="X293" s="572"/>
      <c r="Y293" s="550"/>
      <c r="Z293" s="575"/>
      <c r="AA293" s="566"/>
      <c r="AB293" s="559"/>
      <c r="AC293" s="525"/>
      <c r="AD293" s="547"/>
      <c r="AE293" s="534"/>
      <c r="AF293" s="181">
        <v>2</v>
      </c>
      <c r="AG293" s="182"/>
      <c r="AH293" s="207" t="str">
        <f t="shared" si="302"/>
        <v/>
      </c>
      <c r="AI293" s="299"/>
      <c r="AJ293" s="299"/>
      <c r="AK293" s="208" t="str">
        <f t="shared" si="303"/>
        <v/>
      </c>
      <c r="AL293" s="300"/>
      <c r="AM293" s="300"/>
      <c r="AN293" s="301"/>
      <c r="AO293" s="209" t="str">
        <f>IF(ISBLANK(AD292),(IFERROR(IF(AND(AH292="Probabilidad",AH293="Probabilidad"),(AQ292-(+AQ292*AK293)),IF(AH293="Probabilidad",(W292-(+W292*AK293)),IF(AH293="Impacto",AQ292,""))),""))," ")</f>
        <v/>
      </c>
      <c r="AP293" s="154" t="str">
        <f>IF(ISBLANK(AD292),(IFERROR(IF(AO293="","",IF(AO293&lt;=0.2,"Muy Baja",IF(AO293&lt;=0.4,"Baja",IF(AO293&lt;=0.6,"Media",IF(AO293&lt;=0.8,"Alta","Muy Alta"))))),""))," ")</f>
        <v/>
      </c>
      <c r="AQ293" s="210" t="str">
        <f t="shared" si="304"/>
        <v/>
      </c>
      <c r="AR293" s="211" t="str">
        <f t="shared" si="305"/>
        <v/>
      </c>
      <c r="AS293" s="210" t="str">
        <f>IFERROR(IF(AND(AH292="Impacto",AH293="Impacto"),(AS292-(+AS292*AK293)),IF(AH293="Impacto",(AA292-(+AA292*AK293)),IF(AH293="Probabilidad",AS292,""))),"")</f>
        <v/>
      </c>
      <c r="AT293" s="212" t="str">
        <f t="shared" si="306"/>
        <v/>
      </c>
      <c r="AU293" s="528"/>
      <c r="AV293" s="531"/>
      <c r="AW293" s="534"/>
      <c r="AX293" s="537"/>
      <c r="AY293" s="302"/>
      <c r="AZ293" s="185"/>
      <c r="BA293" s="183"/>
      <c r="BB293" s="183"/>
      <c r="BC293" s="184"/>
      <c r="BD293" s="184"/>
      <c r="BE293" s="184"/>
      <c r="BF293" s="185"/>
      <c r="BG293" s="494"/>
      <c r="BH293" s="190"/>
      <c r="BI293" s="186"/>
      <c r="BJ293" s="186"/>
      <c r="BK293" s="352"/>
      <c r="BL293" s="183"/>
      <c r="BM293" s="183"/>
      <c r="BN293" s="183"/>
      <c r="BO293" s="187"/>
      <c r="BP293" s="187"/>
      <c r="BQ293" s="349"/>
      <c r="BR293" s="416"/>
      <c r="BS293" s="417" t="str">
        <f>IF(AND('MAPA DE RIESGOS'!$AP293="Muy Alta",'MAPA DE RIESGOS'!$AR293="Leve"),CONCATENATE("R",'MAPA DE RIESGOS'!$H293,"C",'MAPA DE RIESGOS'!$AF293),"")</f>
        <v/>
      </c>
      <c r="BT293" s="417"/>
      <c r="BU293" s="418"/>
      <c r="BV293" s="188"/>
      <c r="BW293" s="188"/>
      <c r="BX293" s="188"/>
      <c r="BY293" s="188"/>
      <c r="BZ293" s="188"/>
      <c r="CA293" s="188"/>
      <c r="CB293" s="188"/>
      <c r="CC293" s="188"/>
      <c r="CD293" s="188"/>
      <c r="CE293" s="188"/>
      <c r="CF293" s="188"/>
      <c r="CG293" s="188"/>
      <c r="CH293" s="188"/>
      <c r="CI293" s="188"/>
      <c r="CJ293" s="188"/>
      <c r="CK293" s="188"/>
    </row>
    <row r="294" spans="1:89" ht="28.5" hidden="1" customHeight="1">
      <c r="A294" s="706"/>
      <c r="B294" s="688"/>
      <c r="C294" s="588"/>
      <c r="D294" s="588"/>
      <c r="E294" s="494"/>
      <c r="F294" s="494"/>
      <c r="G294" s="577"/>
      <c r="H294" s="343">
        <v>47</v>
      </c>
      <c r="I294" s="569"/>
      <c r="J294" s="494"/>
      <c r="K294" s="494"/>
      <c r="L294" s="494"/>
      <c r="M294" s="494"/>
      <c r="N294" s="494"/>
      <c r="O294" s="494"/>
      <c r="P294" s="562"/>
      <c r="Q294" s="553"/>
      <c r="R294" s="556"/>
      <c r="S294" s="556"/>
      <c r="T294" s="556"/>
      <c r="U294" s="556"/>
      <c r="V294" s="582"/>
      <c r="W294" s="566"/>
      <c r="X294" s="572"/>
      <c r="Y294" s="550"/>
      <c r="Z294" s="575"/>
      <c r="AA294" s="566"/>
      <c r="AB294" s="559"/>
      <c r="AC294" s="525"/>
      <c r="AD294" s="547"/>
      <c r="AE294" s="534"/>
      <c r="AF294" s="181">
        <v>3</v>
      </c>
      <c r="AG294" s="182"/>
      <c r="AH294" s="207" t="str">
        <f t="shared" si="302"/>
        <v/>
      </c>
      <c r="AI294" s="299"/>
      <c r="AJ294" s="299"/>
      <c r="AK294" s="208" t="str">
        <f t="shared" si="303"/>
        <v/>
      </c>
      <c r="AL294" s="300"/>
      <c r="AM294" s="300"/>
      <c r="AN294" s="301"/>
      <c r="AO294" s="209" t="str">
        <f>IF(ISBLANK(AD292),(IFERROR(IF(AND(AH293="Probabilidad",AH294="Probabilidad"),(AQ293-(+AQ293*AK294)),IF(AND(AH293="Impacto",AH294="Probabilidad"),(AQ292-(+AQ292*AK294)),IF(AH294="Impacto",AQ293,""))),""))," ")</f>
        <v/>
      </c>
      <c r="AP294" s="154" t="str">
        <f>IF(ISBLANK(AD292),(IFERROR(IF(AO294="","",IF(AO294&lt;=0.2,"Muy Baja",IF(AO294&lt;=0.4,"Baja",IF(AO294&lt;=0.6,"Media",IF(AO294&lt;=0.8,"Alta","Muy Alta"))))),""))," ")</f>
        <v/>
      </c>
      <c r="AQ294" s="210" t="str">
        <f t="shared" si="304"/>
        <v/>
      </c>
      <c r="AR294" s="211" t="str">
        <f t="shared" si="305"/>
        <v/>
      </c>
      <c r="AS294" s="210" t="str">
        <f>IFERROR(IF(AND(AH293="Impacto",AH294="Impacto"),(AS293-(+AS293*AK294)),IF(AND(AH293="Probabilidad",AH294="Impacto"),(AS292-(+AS292*AK294)),IF(AH294="Probabilidad",AS293,""))),"")</f>
        <v/>
      </c>
      <c r="AT294" s="212" t="str">
        <f t="shared" si="306"/>
        <v/>
      </c>
      <c r="AU294" s="528"/>
      <c r="AV294" s="531"/>
      <c r="AW294" s="534"/>
      <c r="AX294" s="537"/>
      <c r="AY294" s="302"/>
      <c r="AZ294" s="185"/>
      <c r="BA294" s="183"/>
      <c r="BB294" s="183"/>
      <c r="BC294" s="184"/>
      <c r="BD294" s="184"/>
      <c r="BE294" s="184"/>
      <c r="BF294" s="185"/>
      <c r="BG294" s="494"/>
      <c r="BH294" s="190"/>
      <c r="BI294" s="186"/>
      <c r="BJ294" s="186"/>
      <c r="BK294" s="352"/>
      <c r="BL294" s="183"/>
      <c r="BM294" s="183"/>
      <c r="BN294" s="183"/>
      <c r="BO294" s="187"/>
      <c r="BP294" s="187"/>
      <c r="BQ294" s="349"/>
      <c r="BR294" s="416"/>
      <c r="BS294" s="417" t="str">
        <f>IF(AND('MAPA DE RIESGOS'!$AP294="Muy Alta",'MAPA DE RIESGOS'!$AR294="Leve"),CONCATENATE("R",'MAPA DE RIESGOS'!$H294,"C",'MAPA DE RIESGOS'!$AF294),"")</f>
        <v/>
      </c>
      <c r="BT294" s="417"/>
      <c r="BU294" s="418"/>
      <c r="BV294" s="188"/>
      <c r="BW294" s="188"/>
      <c r="BX294" s="188"/>
      <c r="BY294" s="188"/>
      <c r="BZ294" s="188"/>
      <c r="CA294" s="188"/>
      <c r="CB294" s="188"/>
      <c r="CC294" s="188"/>
      <c r="CD294" s="188"/>
      <c r="CE294" s="188"/>
      <c r="CF294" s="188"/>
      <c r="CG294" s="188"/>
      <c r="CH294" s="188"/>
      <c r="CI294" s="188"/>
      <c r="CJ294" s="188"/>
      <c r="CK294" s="188"/>
    </row>
    <row r="295" spans="1:89" ht="28.5" hidden="1" customHeight="1">
      <c r="A295" s="706"/>
      <c r="B295" s="688"/>
      <c r="C295" s="588"/>
      <c r="D295" s="588"/>
      <c r="E295" s="494"/>
      <c r="F295" s="494"/>
      <c r="G295" s="577"/>
      <c r="H295" s="343">
        <v>47</v>
      </c>
      <c r="I295" s="569"/>
      <c r="J295" s="494"/>
      <c r="K295" s="494"/>
      <c r="L295" s="494"/>
      <c r="M295" s="494"/>
      <c r="N295" s="494"/>
      <c r="O295" s="494"/>
      <c r="P295" s="562"/>
      <c r="Q295" s="553"/>
      <c r="R295" s="556"/>
      <c r="S295" s="556"/>
      <c r="T295" s="556"/>
      <c r="U295" s="556"/>
      <c r="V295" s="582"/>
      <c r="W295" s="566"/>
      <c r="X295" s="572"/>
      <c r="Y295" s="550"/>
      <c r="Z295" s="575"/>
      <c r="AA295" s="566"/>
      <c r="AB295" s="559"/>
      <c r="AC295" s="525"/>
      <c r="AD295" s="547"/>
      <c r="AE295" s="534"/>
      <c r="AF295" s="181">
        <v>4</v>
      </c>
      <c r="AG295" s="182"/>
      <c r="AH295" s="207" t="str">
        <f t="shared" si="302"/>
        <v/>
      </c>
      <c r="AI295" s="299"/>
      <c r="AJ295" s="299"/>
      <c r="AK295" s="208" t="str">
        <f t="shared" si="303"/>
        <v/>
      </c>
      <c r="AL295" s="300"/>
      <c r="AM295" s="300"/>
      <c r="AN295" s="301"/>
      <c r="AO295" s="209" t="str">
        <f>IF(ISBLANK(AD292),(IFERROR(IF(AND(AH294="Probabilidad",AH295="Probabilidad"),(AQ294-(+AQ294*AK295)),IF(AND(AH294="Impacto",AH295="Probabilidad"),(AQ293-(+AQ293*AK295)),IF(AH295="Impacto",AQ294,""))),""))," ")</f>
        <v/>
      </c>
      <c r="AP295" s="154" t="str">
        <f>IF(ISBLANK(AD292),(IFERROR(IF(AO295="","",IF(AO295&lt;=0.2,"Muy Baja",IF(AO295&lt;=0.4,"Baja",IF(AO295&lt;=0.6,"Media",IF(AO295&lt;=0.8,"Alta","Muy Alta"))))),""))," ")</f>
        <v/>
      </c>
      <c r="AQ295" s="210" t="str">
        <f t="shared" si="304"/>
        <v/>
      </c>
      <c r="AR295" s="211" t="str">
        <f t="shared" si="305"/>
        <v/>
      </c>
      <c r="AS295" s="210" t="str">
        <f>IFERROR(IF(AND(AH294="Impacto",AH295="Impacto"),(AS294-(+AS294*AK295)),IF(AND(AH294="Probabilidad",AH295="Impacto"),(AS293-(+AS293*AK295)),IF(AH295="Probabilidad",AS294,""))),"")</f>
        <v/>
      </c>
      <c r="AT295" s="212" t="str">
        <f t="shared" si="306"/>
        <v/>
      </c>
      <c r="AU295" s="528"/>
      <c r="AV295" s="531"/>
      <c r="AW295" s="534"/>
      <c r="AX295" s="537"/>
      <c r="AY295" s="302"/>
      <c r="AZ295" s="185"/>
      <c r="BA295" s="183"/>
      <c r="BB295" s="183"/>
      <c r="BC295" s="184"/>
      <c r="BD295" s="184"/>
      <c r="BE295" s="184"/>
      <c r="BF295" s="185"/>
      <c r="BG295" s="494"/>
      <c r="BH295" s="190"/>
      <c r="BI295" s="186"/>
      <c r="BJ295" s="186"/>
      <c r="BK295" s="352"/>
      <c r="BL295" s="183"/>
      <c r="BM295" s="183"/>
      <c r="BN295" s="183"/>
      <c r="BO295" s="187"/>
      <c r="BP295" s="187"/>
      <c r="BQ295" s="349"/>
      <c r="BR295" s="416"/>
      <c r="BS295" s="417" t="str">
        <f>IF(AND('MAPA DE RIESGOS'!$AP295="Muy Alta",'MAPA DE RIESGOS'!$AR295="Leve"),CONCATENATE("R",'MAPA DE RIESGOS'!$H295,"C",'MAPA DE RIESGOS'!$AF295),"")</f>
        <v/>
      </c>
      <c r="BT295" s="417"/>
      <c r="BU295" s="418"/>
      <c r="BV295" s="188"/>
      <c r="BW295" s="188"/>
      <c r="BX295" s="188"/>
      <c r="BY295" s="188"/>
      <c r="BZ295" s="188"/>
      <c r="CA295" s="188"/>
      <c r="CB295" s="188"/>
      <c r="CC295" s="188"/>
      <c r="CD295" s="188"/>
      <c r="CE295" s="188"/>
      <c r="CF295" s="188"/>
      <c r="CG295" s="188"/>
      <c r="CH295" s="188"/>
      <c r="CI295" s="188"/>
      <c r="CJ295" s="188"/>
      <c r="CK295" s="188"/>
    </row>
    <row r="296" spans="1:89" ht="28.5" hidden="1" customHeight="1">
      <c r="A296" s="706"/>
      <c r="B296" s="688"/>
      <c r="C296" s="588"/>
      <c r="D296" s="588"/>
      <c r="E296" s="494"/>
      <c r="F296" s="494"/>
      <c r="G296" s="577"/>
      <c r="H296" s="343">
        <v>47</v>
      </c>
      <c r="I296" s="569"/>
      <c r="J296" s="494"/>
      <c r="K296" s="494"/>
      <c r="L296" s="494"/>
      <c r="M296" s="494"/>
      <c r="N296" s="494"/>
      <c r="O296" s="494"/>
      <c r="P296" s="562"/>
      <c r="Q296" s="553"/>
      <c r="R296" s="556"/>
      <c r="S296" s="556"/>
      <c r="T296" s="556"/>
      <c r="U296" s="556"/>
      <c r="V296" s="582"/>
      <c r="W296" s="566"/>
      <c r="X296" s="572"/>
      <c r="Y296" s="550"/>
      <c r="Z296" s="575"/>
      <c r="AA296" s="566"/>
      <c r="AB296" s="559"/>
      <c r="AC296" s="525"/>
      <c r="AD296" s="547"/>
      <c r="AE296" s="534"/>
      <c r="AF296" s="181">
        <v>5</v>
      </c>
      <c r="AG296" s="182"/>
      <c r="AH296" s="207" t="str">
        <f t="shared" si="302"/>
        <v/>
      </c>
      <c r="AI296" s="299"/>
      <c r="AJ296" s="299"/>
      <c r="AK296" s="208" t="str">
        <f t="shared" si="303"/>
        <v/>
      </c>
      <c r="AL296" s="300"/>
      <c r="AM296" s="300"/>
      <c r="AN296" s="301"/>
      <c r="AO296" s="209" t="str">
        <f>IF(ISBLANK(AD292),(IFERROR(IF(AND(AH295="Probabilidad",AH296="Probabilidad"),(AQ295-(+AQ295*AK296)),IF(AND(AH295="Impacto",AH296="Probabilidad"),(AQ294-(+AQ294*AK296)),IF(AH296="Impacto",AQ295,""))),""))," ")</f>
        <v/>
      </c>
      <c r="AP296" s="154" t="str">
        <f>IF(ISBLANK(AD292),(IFERROR(IF(AO296="","",IF(AO296&lt;=0.2,"Muy Baja",IF(AO296&lt;=0.4,"Baja",IF(AO296&lt;=0.6,"Media",IF(AO296&lt;=0.8,"Alta","Muy Alta"))))),""))," ")</f>
        <v/>
      </c>
      <c r="AQ296" s="210" t="str">
        <f t="shared" si="304"/>
        <v/>
      </c>
      <c r="AR296" s="211" t="str">
        <f t="shared" si="305"/>
        <v/>
      </c>
      <c r="AS296" s="210" t="str">
        <f>IFERROR(IF(AND(AH295="Impacto",AH296="Impacto"),(AS295-(+AS295*AK296)),IF(AND(AH295="Probabilidad",AH296="Impacto"),(AS294-(+AS294*AK296)),IF(AH296="Probabilidad",AS295,""))),"")</f>
        <v/>
      </c>
      <c r="AT296" s="212" t="str">
        <f t="shared" si="306"/>
        <v/>
      </c>
      <c r="AU296" s="528"/>
      <c r="AV296" s="531"/>
      <c r="AW296" s="534"/>
      <c r="AX296" s="537"/>
      <c r="AY296" s="302"/>
      <c r="AZ296" s="185"/>
      <c r="BA296" s="183"/>
      <c r="BB296" s="183"/>
      <c r="BC296" s="184"/>
      <c r="BD296" s="184"/>
      <c r="BE296" s="184"/>
      <c r="BF296" s="185"/>
      <c r="BG296" s="494"/>
      <c r="BH296" s="190"/>
      <c r="BI296" s="186"/>
      <c r="BJ296" s="186"/>
      <c r="BK296" s="352"/>
      <c r="BL296" s="183"/>
      <c r="BM296" s="183"/>
      <c r="BN296" s="183"/>
      <c r="BO296" s="187"/>
      <c r="BP296" s="187"/>
      <c r="BQ296" s="349"/>
      <c r="BR296" s="416"/>
      <c r="BS296" s="417" t="str">
        <f>IF(AND('MAPA DE RIESGOS'!$AP296="Muy Alta",'MAPA DE RIESGOS'!$AR296="Leve"),CONCATENATE("R",'MAPA DE RIESGOS'!$H296,"C",'MAPA DE RIESGOS'!$AF296),"")</f>
        <v/>
      </c>
      <c r="BT296" s="417"/>
      <c r="BU296" s="418"/>
      <c r="BV296" s="188"/>
      <c r="BW296" s="188"/>
      <c r="BX296" s="188"/>
      <c r="BY296" s="188"/>
      <c r="BZ296" s="188"/>
      <c r="CA296" s="188"/>
      <c r="CB296" s="188"/>
      <c r="CC296" s="188"/>
      <c r="CD296" s="188"/>
      <c r="CE296" s="188"/>
      <c r="CF296" s="188"/>
      <c r="CG296" s="188"/>
      <c r="CH296" s="188"/>
      <c r="CI296" s="188"/>
      <c r="CJ296" s="188"/>
      <c r="CK296" s="188"/>
    </row>
    <row r="297" spans="1:89" ht="28.5" hidden="1" customHeight="1">
      <c r="A297" s="706"/>
      <c r="B297" s="688"/>
      <c r="C297" s="588"/>
      <c r="D297" s="588"/>
      <c r="E297" s="494"/>
      <c r="F297" s="494"/>
      <c r="G297" s="577"/>
      <c r="H297" s="343">
        <v>47</v>
      </c>
      <c r="I297" s="570"/>
      <c r="J297" s="495"/>
      <c r="K297" s="495"/>
      <c r="L297" s="495"/>
      <c r="M297" s="495"/>
      <c r="N297" s="495"/>
      <c r="O297" s="495"/>
      <c r="P297" s="563"/>
      <c r="Q297" s="554"/>
      <c r="R297" s="557"/>
      <c r="S297" s="557"/>
      <c r="T297" s="557"/>
      <c r="U297" s="557"/>
      <c r="V297" s="583"/>
      <c r="W297" s="567"/>
      <c r="X297" s="573"/>
      <c r="Y297" s="551"/>
      <c r="Z297" s="576"/>
      <c r="AA297" s="567"/>
      <c r="AB297" s="560"/>
      <c r="AC297" s="526"/>
      <c r="AD297" s="548"/>
      <c r="AE297" s="535"/>
      <c r="AF297" s="181">
        <v>6</v>
      </c>
      <c r="AG297" s="182"/>
      <c r="AH297" s="207" t="str">
        <f t="shared" si="302"/>
        <v/>
      </c>
      <c r="AI297" s="299"/>
      <c r="AJ297" s="299"/>
      <c r="AK297" s="208" t="str">
        <f t="shared" si="303"/>
        <v/>
      </c>
      <c r="AL297" s="300"/>
      <c r="AM297" s="300"/>
      <c r="AN297" s="301"/>
      <c r="AO297" s="209" t="str">
        <f>IF(ISBLANK(AD292),(IFERROR(IF(AND(AH295="Probabilidad",AH297="Probabilidad"),(AQ295-(+AQ295*AK297)),IF(AND(AH295="Impacto",AH297="Probabilidad"),(AQ294-(+AQ294*AK297)),IF(AH297="Impacto",AQ295,""))),""))," ")</f>
        <v/>
      </c>
      <c r="AP297" s="154" t="str">
        <f>IF(ISBLANK(AD292),(IFERROR(IF(AO297="","",IF(AO297&lt;=0.2,"Muy Baja",IF(AO297&lt;=0.4,"Baja",IF(AO297&lt;=0.6,"Media",IF(AO297&lt;=0.8,"Alta","Muy Alta"))))),"")), " ")</f>
        <v/>
      </c>
      <c r="AQ297" s="210" t="str">
        <f t="shared" si="304"/>
        <v/>
      </c>
      <c r="AR297" s="211" t="str">
        <f t="shared" si="305"/>
        <v/>
      </c>
      <c r="AS297" s="210" t="str">
        <f>IFERROR(IF(AND(AH296="Impacto",AH297="Impacto"),(AS295-(+AS296*AK297)),IF(AND(AH295="Probabilidad",AH297="Impacto"),(AS294-(+AS294*AK297)),IF(AH297="Probabilidad",AS295,""))),"")</f>
        <v/>
      </c>
      <c r="AT297" s="212" t="str">
        <f t="shared" si="306"/>
        <v/>
      </c>
      <c r="AU297" s="529"/>
      <c r="AV297" s="532"/>
      <c r="AW297" s="535"/>
      <c r="AX297" s="538"/>
      <c r="AY297" s="302"/>
      <c r="AZ297" s="185"/>
      <c r="BA297" s="183"/>
      <c r="BB297" s="183"/>
      <c r="BC297" s="184"/>
      <c r="BD297" s="184"/>
      <c r="BE297" s="184"/>
      <c r="BF297" s="185"/>
      <c r="BG297" s="495"/>
      <c r="BH297" s="190"/>
      <c r="BI297" s="186"/>
      <c r="BJ297" s="186"/>
      <c r="BK297" s="352"/>
      <c r="BL297" s="183"/>
      <c r="BM297" s="183"/>
      <c r="BN297" s="183"/>
      <c r="BO297" s="187"/>
      <c r="BP297" s="187"/>
      <c r="BQ297" s="349"/>
      <c r="BR297" s="416"/>
      <c r="BS297" s="417" t="str">
        <f>IF(AND('MAPA DE RIESGOS'!$AP297="Muy Alta",'MAPA DE RIESGOS'!$AR297="Leve"),CONCATENATE("R",'MAPA DE RIESGOS'!$H297,"C",'MAPA DE RIESGOS'!$AF297),"")</f>
        <v/>
      </c>
      <c r="BT297" s="417"/>
      <c r="BU297" s="418"/>
      <c r="BV297" s="188"/>
      <c r="BW297" s="188"/>
      <c r="BX297" s="188"/>
      <c r="BY297" s="188"/>
      <c r="BZ297" s="188"/>
      <c r="CA297" s="188"/>
      <c r="CB297" s="188"/>
      <c r="CC297" s="188"/>
      <c r="CD297" s="188"/>
      <c r="CE297" s="188"/>
      <c r="CF297" s="188"/>
      <c r="CG297" s="188"/>
      <c r="CH297" s="188"/>
      <c r="CI297" s="188"/>
      <c r="CJ297" s="188"/>
      <c r="CK297" s="188"/>
    </row>
    <row r="298" spans="1:89" ht="105" hidden="1" customHeight="1">
      <c r="A298" s="706"/>
      <c r="B298" s="688" t="s">
        <v>661</v>
      </c>
      <c r="C298" s="588"/>
      <c r="D298" s="588" t="str">
        <f>IFERROR((VLOOKUP($B298,'Listados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8" s="494"/>
      <c r="F298" s="494" t="s">
        <v>663</v>
      </c>
      <c r="G298" s="577">
        <v>48</v>
      </c>
      <c r="H298" s="343">
        <v>48</v>
      </c>
      <c r="I298" s="568" t="s">
        <v>687</v>
      </c>
      <c r="J298" s="513" t="s">
        <v>210</v>
      </c>
      <c r="K298" s="513" t="s">
        <v>687</v>
      </c>
      <c r="L298" s="513" t="s">
        <v>688</v>
      </c>
      <c r="M298" s="513" t="str">
        <f t="shared" ref="M298" si="339">+CONCATENATE("Posibilidad de afectación ", J298, " por ", K298," debido a ", L298)</f>
        <v>Posibilidad de afectación Reputacional por Deficiencias en la justificación de la necesidad que se pretende suplir con la contratación a realizar. debido a Justificación insuficiente o inadecuada de la necesidad que se pretende satisfacer con la contratación.</v>
      </c>
      <c r="N298" s="513" t="s">
        <v>189</v>
      </c>
      <c r="O298" s="513" t="s">
        <v>190</v>
      </c>
      <c r="P298" s="561">
        <v>12</v>
      </c>
      <c r="Q298" s="552"/>
      <c r="R298" s="555"/>
      <c r="S298" s="555"/>
      <c r="T298" s="555"/>
      <c r="U298" s="555"/>
      <c r="V298" s="581" t="str">
        <f t="shared" ref="V298" si="340">IF(ISBLANK(AC298),(IF(P298&lt;=0,"",IF(P298&lt;=2,"Muy Baja",IF(P298&lt;=24,"Baja",IF(P298&lt;=500,"Media",IF(P298&lt;=5000,"Alta","Muy Alta"))))))," ")</f>
        <v>Baja</v>
      </c>
      <c r="W298" s="565">
        <f t="shared" ref="W298" si="341">IF(ISBLANK(AC298),(IF(V298="","",IF(V298="Muy Baja",20%,IF(V298="Baja",40%,IF(V298="Media",60%,IF(V298="Alta",80%,IF(V298="Muy Alta",100%,0)))))))," ")</f>
        <v>0.4</v>
      </c>
      <c r="X298" s="571" t="s">
        <v>218</v>
      </c>
      <c r="Y298" s="549" t="str">
        <f>IF(X298&gt;0,IF(NOT(ISERROR(MATCH(X298,'Listados Datos'!$N$3:$N$4,0))),'Listados Datos'!$N$6&amp;"Por favor no seleccionar este criterios de impacto (Afectación Económica o presupuestal y/o Pérdida Reputacional)",'Listados Datos'!$N$7),"")</f>
        <v>✔</v>
      </c>
      <c r="Z298" s="574" t="str">
        <f>IF(OR(X298='Listados Datos'!$R$3,X298='Listados Datos'!$S$3),"Leve",IF(OR(X298='Listados Datos'!$R$4,X298='Listados Datos'!$S$4),"Menor",IF(OR(X298='Listados Datos'!$R$5,X298='Listados Datos'!$S$5),"Moderado",IF(OR(X298='Listados Datos'!$R$6,X298='Listados Datos'!$S$6),"Mayor",IF(OR(X298='Listados Datos'!$R$7,X298='Listados Datos'!$S$7),"Catastrófico","")))))</f>
        <v>Moderado</v>
      </c>
      <c r="AA298" s="565">
        <f>IF(Z298="","",IF(Z298="Leve",20%,IF(Z298="Menor",40%,IF(Z298="Moderado",60%,IF(Z298="Mayor",80%,IF(Z298="Catastrófico",100%,0))))))</f>
        <v>0.6</v>
      </c>
      <c r="AB298" s="558" t="str">
        <f>IF(OR(AND(V298="Muy Baja",Z298="Leve"),AND(V298="Muy Baja",Z298="Menor"),AND(V298="Baja",Z298="Leve")),"Bajo",IF(OR(AND(V298="Muy baja",Z298="Moderado"),AND(V298="Baja",Z298="Menor"),AND(V298="Baja",Z298="Moderado"),AND(V298="Media",Z298="Leve"),AND(V298="Media",Z298="Menor"),AND(V298="Media",Z298="Moderado"),AND(V298="Alta",Z298="Leve"),AND(V298="Alta",Z298="Menor")),"Moderado",IF(OR(AND(V298="Muy Baja",Z298="Mayor"),AND(V298="Baja",Z298="Mayor"),AND(V298="Media",Z298="Mayor"),AND(V298="Alta",Z298="Moderado"),AND(V298="Alta",Z298="Mayor"),AND(V298="Muy Alta",Z298="Leve"),AND(V298="Muy Alta",Z298="Menor"),AND(V298="Muy Alta",Z298="Moderado"),AND(V298="Muy Alta",Z298="Mayor")),"Alto",IF(OR(AND(V298="Muy Baja",Z298="Catastrófico"),AND(V298="Baja",Z298="Catastrófico"),AND(V298="Media",Z298="Catastrófico"),AND(V298="Alta",Z298="Catastrófico"),AND(V298="Muy Alta",Z298="Catastrófico")),"Extremo",""))))</f>
        <v>Moderado</v>
      </c>
      <c r="AC298" s="524"/>
      <c r="AD298" s="546"/>
      <c r="AE298" s="533" t="str">
        <f t="shared" ref="AE298" si="342">IF(AND(AC298="Rara Vez",AD298="Insignificante"),("BAJA"),IF(AND(AC298="Rara Vez",AD298="Menor"),("BAJA"),IF(AND(AC298="Rara Vez",AD298="Moderado"),("MODERADA"),IF(AND(AC298="Rara Vez",AD298="Mayor"),("ALTA"),IF(AND(AC298="Improbable",AD298="Insignificante"),("BAJA"),IF(AND(AC298="Improbable",AD298="Menor"),("BAJA"),IF(AND(AC298="Improbable",AD298="Moderado"),("MODERADA"),IF(AND(AC298="Improbable",AD298="Mayor"),("ALTA"),IF(AND(AC298="Posible",AD298="Insignificante"),("BAJA"),IF(AND(AC298="Posible",AD298="Menor"),("MODERADA"),IF(AND(AC298="Posible",AD298="Moderado"),("ALTA"),IF(AND(AC298="Posible",AD298="Mayor"),("EXTREMA"),IF(AND(AC298="Probable",AD298="Insignificante"),("MODERADA"),IF(AND(AC298="Probable",AD298="Menor"),("ALTA"),IF(AND(AC298="Probable",AD298="Moderado"),("ALTA"),IF(AND(AC298="Probable",AD298="Mayor"),("EXTREMA"),IF(AND(AC298="Casi Seguro",AD298="Insignificante"),("ALTA"),IF(AND(AC298="Casi Seguro",AD298="Menor"),("ALTA"),IF(AND(AC298="Casi Seguro",AD298="Moderado"),("EXTREMA"),IF(AND(AC298="Casi Seguro",AD298="Mayor"),("EXTREMA"),IF(AD298="Catastrófico","EXTREMA","VALORAR")))))))))))))))))))))</f>
        <v>VALORAR</v>
      </c>
      <c r="AF298" s="181">
        <v>1</v>
      </c>
      <c r="AG298" s="182" t="s">
        <v>689</v>
      </c>
      <c r="AH298" s="207" t="str">
        <f t="shared" si="302"/>
        <v>Probabilidad</v>
      </c>
      <c r="AI298" s="299" t="s">
        <v>193</v>
      </c>
      <c r="AJ298" s="299" t="s">
        <v>194</v>
      </c>
      <c r="AK298" s="208" t="str">
        <f t="shared" si="303"/>
        <v>40%</v>
      </c>
      <c r="AL298" s="300" t="s">
        <v>195</v>
      </c>
      <c r="AM298" s="300" t="s">
        <v>196</v>
      </c>
      <c r="AN298" s="301" t="s">
        <v>197</v>
      </c>
      <c r="AO298" s="209">
        <f>IF(ISBLANK(AD298),(IFERROR(IF(AH298="Probabilidad",(W298-(+W298*AK298)),IF(AH298="Impacto",W298,"")),""))," ")</f>
        <v>0.24</v>
      </c>
      <c r="AP298" s="154" t="str">
        <f>IF(ISBLANK(AD298), (IFERROR(IF(AO298="","",IF(AO298&lt;=0.2,"Muy Baja",IF(AO298&lt;=0.4,"Baja",IF(AO298&lt;=0.6,"Media",IF(AO298&lt;=0.8,"Alta","Muy Alta"))))),""))," ")</f>
        <v>Baja</v>
      </c>
      <c r="AQ298" s="210">
        <f t="shared" si="304"/>
        <v>0.24</v>
      </c>
      <c r="AR298" s="211" t="str">
        <f t="shared" si="305"/>
        <v>Moderado</v>
      </c>
      <c r="AS298" s="210">
        <f>IFERROR(IF(AH298="Impacto",(AA298-(+AA298*AK298)),IF(AH298="Probabilidad",AA298,"")),"")</f>
        <v>0.6</v>
      </c>
      <c r="AT298" s="212" t="str">
        <f t="shared" si="306"/>
        <v>Moderado</v>
      </c>
      <c r="AU298" s="527"/>
      <c r="AV298" s="530" t="str">
        <f>IF(ISBLANK(AD298), " ", AD298)</f>
        <v xml:space="preserve"> </v>
      </c>
      <c r="AW298" s="533" t="str">
        <f t="shared" ref="AW298" si="343">IF(AND(AU298="Rara Vez",AV298="Insignificante"),("BAJA"),IF(AND(AU298="Rara Vez",AV298="Menor"),("BAJA"),IF(AND(AU298="Rara Vez",AV298="Moderado"),("MODERADA"),IF(AND(AU298="Rara Vez",AV298="Mayor"),("ALTA"),IF(AND(AU298="Improbable",AV298="Insignificante"),("BAJA"),IF(AND(AU298="Improbable",AV298="Menor"),("BAJA"),IF(AND(AU298="Improbable",AV298="Moderado"),("MODERADA"),IF(AND(AU298="Improbable",AV298="Mayor"),("ALTA"),IF(AND(AU298="Posible",AV298="Insignificante"),("BAJA"),IF(AND(AU298="Posible",AV298="Menor"),("MODERADA"),IF(AND(AU298="Posible",AV298="Moderado"),("ALTA"),IF(AND(AU298="Posible",AV298="Mayor"),("EXTREMA"),IF(AND(AU298="Probable",AV298="Insignificante"),("MODERADA"),IF(AND(AU298="Probable",AV298="Menor"),("ALTA"),IF(AND(AU298="Probable",AV298="Moderado"),("ALTA"),IF(AND(AU298="Probable",AV298="Mayor"),("EXTREMA"),IF(AND(AU298="Casi Seguro",AV298="Insignificante"),("ALTA"),IF(AND(AU298="Casi Seguro",AV298="Menor"),("ALTA"),IF(AND(AU298="Casi Seguro",AV298="Moderado"),("EXTREMA"),IF(AND(AU298="Casi Seguro",AV298="Mayor"),("EXTREMA"),IF(AV298="Catastrófico","EXTREMA","VALORAR")))))))))))))))))))))</f>
        <v>VALORAR</v>
      </c>
      <c r="AX298" s="536" t="s">
        <v>198</v>
      </c>
      <c r="AY298" s="302" t="s">
        <v>690</v>
      </c>
      <c r="AZ298" s="185" t="s">
        <v>691</v>
      </c>
      <c r="BA298" s="183" t="s">
        <v>663</v>
      </c>
      <c r="BB298" s="183" t="s">
        <v>229</v>
      </c>
      <c r="BC298" s="184">
        <v>44562</v>
      </c>
      <c r="BD298" s="184">
        <v>44926</v>
      </c>
      <c r="BE298" s="184" t="s">
        <v>691</v>
      </c>
      <c r="BF298" s="185" t="s">
        <v>691</v>
      </c>
      <c r="BG298" s="513" t="s">
        <v>692</v>
      </c>
      <c r="BH298" s="367" t="s">
        <v>205</v>
      </c>
      <c r="BI298" s="368" t="s">
        <v>1883</v>
      </c>
      <c r="BJ298" s="368">
        <v>347</v>
      </c>
      <c r="BK298" s="392">
        <v>44680</v>
      </c>
      <c r="BL298" s="350" t="s">
        <v>1884</v>
      </c>
      <c r="BM298" s="350" t="s">
        <v>1856</v>
      </c>
      <c r="BN298" s="350" t="s">
        <v>207</v>
      </c>
      <c r="BO298" s="354" t="s">
        <v>208</v>
      </c>
      <c r="BP298" s="187" t="s">
        <v>207</v>
      </c>
      <c r="BQ298" s="402" t="s">
        <v>207</v>
      </c>
      <c r="BR298" s="416"/>
      <c r="BS298" s="417" t="str">
        <f>IF(AND('MAPA DE RIESGOS'!$AP298="Muy Alta",'MAPA DE RIESGOS'!$AR298="Leve"),CONCATENATE("R",'MAPA DE RIESGOS'!$H298,"C",'MAPA DE RIESGOS'!$AF298),"")</f>
        <v/>
      </c>
      <c r="BT298" s="417"/>
      <c r="BU298" s="418"/>
      <c r="BV298" s="188"/>
      <c r="BW298" s="188"/>
      <c r="BX298" s="188"/>
      <c r="BY298" s="188"/>
      <c r="BZ298" s="188"/>
      <c r="CA298" s="188"/>
      <c r="CB298" s="188"/>
      <c r="CC298" s="188"/>
      <c r="CD298" s="188"/>
      <c r="CE298" s="188"/>
      <c r="CF298" s="188"/>
      <c r="CG298" s="188"/>
      <c r="CH298" s="188"/>
      <c r="CI298" s="188"/>
      <c r="CJ298" s="188"/>
      <c r="CK298" s="188"/>
    </row>
    <row r="299" spans="1:89" ht="28.5" hidden="1" customHeight="1">
      <c r="A299" s="706"/>
      <c r="B299" s="688"/>
      <c r="C299" s="588"/>
      <c r="D299" s="588"/>
      <c r="E299" s="494"/>
      <c r="F299" s="494"/>
      <c r="G299" s="577"/>
      <c r="H299" s="343">
        <v>48</v>
      </c>
      <c r="I299" s="569"/>
      <c r="J299" s="494"/>
      <c r="K299" s="494"/>
      <c r="L299" s="494"/>
      <c r="M299" s="494"/>
      <c r="N299" s="494"/>
      <c r="O299" s="494"/>
      <c r="P299" s="562"/>
      <c r="Q299" s="553"/>
      <c r="R299" s="556"/>
      <c r="S299" s="556"/>
      <c r="T299" s="556"/>
      <c r="U299" s="556"/>
      <c r="V299" s="582"/>
      <c r="W299" s="566"/>
      <c r="X299" s="572"/>
      <c r="Y299" s="550"/>
      <c r="Z299" s="575"/>
      <c r="AA299" s="566"/>
      <c r="AB299" s="559"/>
      <c r="AC299" s="525"/>
      <c r="AD299" s="547"/>
      <c r="AE299" s="534"/>
      <c r="AF299" s="181">
        <v>2</v>
      </c>
      <c r="AG299" s="182"/>
      <c r="AH299" s="207" t="str">
        <f t="shared" si="302"/>
        <v/>
      </c>
      <c r="AI299" s="299"/>
      <c r="AJ299" s="299"/>
      <c r="AK299" s="208" t="str">
        <f t="shared" si="303"/>
        <v/>
      </c>
      <c r="AL299" s="300"/>
      <c r="AM299" s="300"/>
      <c r="AN299" s="301"/>
      <c r="AO299" s="209" t="str">
        <f>IF(ISBLANK(AD298),(IFERROR(IF(AND(AH298="Probabilidad",AH299="Probabilidad"),(AQ298-(+AQ298*AK299)),IF(AH299="Probabilidad",(W298-(+W298*AK299)),IF(AH299="Impacto",AQ298,""))),""))," ")</f>
        <v/>
      </c>
      <c r="AP299" s="154" t="str">
        <f>IF(ISBLANK(AD298),(IFERROR(IF(AO299="","",IF(AO299&lt;=0.2,"Muy Baja",IF(AO299&lt;=0.4,"Baja",IF(AO299&lt;=0.6,"Media",IF(AO299&lt;=0.8,"Alta","Muy Alta"))))),""))," ")</f>
        <v/>
      </c>
      <c r="AQ299" s="210" t="str">
        <f t="shared" si="304"/>
        <v/>
      </c>
      <c r="AR299" s="211" t="str">
        <f t="shared" si="305"/>
        <v/>
      </c>
      <c r="AS299" s="210" t="str">
        <f>IFERROR(IF(AND(AH298="Impacto",AH299="Impacto"),(AS298-(+AS298*AK299)),IF(AH299="Impacto",(AA298-(+AA298*AK299)),IF(AH299="Probabilidad",AS298,""))),"")</f>
        <v/>
      </c>
      <c r="AT299" s="212" t="str">
        <f t="shared" si="306"/>
        <v/>
      </c>
      <c r="AU299" s="528"/>
      <c r="AV299" s="531"/>
      <c r="AW299" s="534"/>
      <c r="AX299" s="537"/>
      <c r="AY299" s="302"/>
      <c r="AZ299" s="185"/>
      <c r="BA299" s="183"/>
      <c r="BB299" s="183"/>
      <c r="BC299" s="184"/>
      <c r="BD299" s="184"/>
      <c r="BE299" s="184"/>
      <c r="BF299" s="185"/>
      <c r="BG299" s="494"/>
      <c r="BH299" s="190"/>
      <c r="BI299" s="186"/>
      <c r="BJ299" s="186"/>
      <c r="BK299" s="352"/>
      <c r="BL299" s="183"/>
      <c r="BM299" s="183"/>
      <c r="BN299" s="183"/>
      <c r="BO299" s="187"/>
      <c r="BP299" s="187"/>
      <c r="BQ299" s="349"/>
      <c r="BR299" s="416"/>
      <c r="BS299" s="417" t="str">
        <f>IF(AND('MAPA DE RIESGOS'!$AP299="Muy Alta",'MAPA DE RIESGOS'!$AR299="Leve"),CONCATENATE("R",'MAPA DE RIESGOS'!$H299,"C",'MAPA DE RIESGOS'!$AF299),"")</f>
        <v/>
      </c>
      <c r="BT299" s="417"/>
      <c r="BU299" s="418"/>
      <c r="BV299" s="188"/>
      <c r="BW299" s="188"/>
      <c r="BX299" s="188"/>
      <c r="BY299" s="188"/>
      <c r="BZ299" s="188"/>
      <c r="CA299" s="188"/>
      <c r="CB299" s="188"/>
      <c r="CC299" s="188"/>
      <c r="CD299" s="188"/>
      <c r="CE299" s="188"/>
      <c r="CF299" s="188"/>
      <c r="CG299" s="188"/>
      <c r="CH299" s="188"/>
      <c r="CI299" s="188"/>
      <c r="CJ299" s="188"/>
      <c r="CK299" s="188"/>
    </row>
    <row r="300" spans="1:89" ht="28.5" hidden="1" customHeight="1">
      <c r="A300" s="706"/>
      <c r="B300" s="688"/>
      <c r="C300" s="588"/>
      <c r="D300" s="588"/>
      <c r="E300" s="494"/>
      <c r="F300" s="494"/>
      <c r="G300" s="577"/>
      <c r="H300" s="343">
        <v>48</v>
      </c>
      <c r="I300" s="569"/>
      <c r="J300" s="494"/>
      <c r="K300" s="494"/>
      <c r="L300" s="494"/>
      <c r="M300" s="494"/>
      <c r="N300" s="494"/>
      <c r="O300" s="494"/>
      <c r="P300" s="562"/>
      <c r="Q300" s="553"/>
      <c r="R300" s="556"/>
      <c r="S300" s="556"/>
      <c r="T300" s="556"/>
      <c r="U300" s="556"/>
      <c r="V300" s="582"/>
      <c r="W300" s="566"/>
      <c r="X300" s="572"/>
      <c r="Y300" s="550"/>
      <c r="Z300" s="575"/>
      <c r="AA300" s="566"/>
      <c r="AB300" s="559"/>
      <c r="AC300" s="525"/>
      <c r="AD300" s="547"/>
      <c r="AE300" s="534"/>
      <c r="AF300" s="181">
        <v>3</v>
      </c>
      <c r="AG300" s="182"/>
      <c r="AH300" s="207" t="str">
        <f t="shared" si="302"/>
        <v/>
      </c>
      <c r="AI300" s="299"/>
      <c r="AJ300" s="299"/>
      <c r="AK300" s="208" t="str">
        <f t="shared" si="303"/>
        <v/>
      </c>
      <c r="AL300" s="300"/>
      <c r="AM300" s="300"/>
      <c r="AN300" s="301"/>
      <c r="AO300" s="209" t="str">
        <f>IF(ISBLANK(AD298),(IFERROR(IF(AND(AH299="Probabilidad",AH300="Probabilidad"),(AQ299-(+AQ299*AK300)),IF(AND(AH299="Impacto",AH300="Probabilidad"),(AQ298-(+AQ298*AK300)),IF(AH300="Impacto",AQ299,""))),""))," ")</f>
        <v/>
      </c>
      <c r="AP300" s="154" t="str">
        <f>IF(ISBLANK(AD298),(IFERROR(IF(AO300="","",IF(AO300&lt;=0.2,"Muy Baja",IF(AO300&lt;=0.4,"Baja",IF(AO300&lt;=0.6,"Media",IF(AO300&lt;=0.8,"Alta","Muy Alta"))))),""))," ")</f>
        <v/>
      </c>
      <c r="AQ300" s="210" t="str">
        <f t="shared" si="304"/>
        <v/>
      </c>
      <c r="AR300" s="211" t="str">
        <f t="shared" si="305"/>
        <v/>
      </c>
      <c r="AS300" s="210" t="str">
        <f>IFERROR(IF(AND(AH299="Impacto",AH300="Impacto"),(AS299-(+AS299*AK300)),IF(AND(AH299="Probabilidad",AH300="Impacto"),(AS298-(+AS298*AK300)),IF(AH300="Probabilidad",AS299,""))),"")</f>
        <v/>
      </c>
      <c r="AT300" s="212" t="str">
        <f t="shared" si="306"/>
        <v/>
      </c>
      <c r="AU300" s="528"/>
      <c r="AV300" s="531"/>
      <c r="AW300" s="534"/>
      <c r="AX300" s="537"/>
      <c r="AY300" s="302"/>
      <c r="AZ300" s="185"/>
      <c r="BA300" s="183"/>
      <c r="BB300" s="183"/>
      <c r="BC300" s="184"/>
      <c r="BD300" s="184"/>
      <c r="BE300" s="184"/>
      <c r="BF300" s="185"/>
      <c r="BG300" s="494"/>
      <c r="BH300" s="190"/>
      <c r="BI300" s="186"/>
      <c r="BJ300" s="186"/>
      <c r="BK300" s="352"/>
      <c r="BL300" s="183"/>
      <c r="BM300" s="183"/>
      <c r="BN300" s="183"/>
      <c r="BO300" s="187"/>
      <c r="BP300" s="187"/>
      <c r="BQ300" s="349"/>
      <c r="BR300" s="416"/>
      <c r="BS300" s="417" t="str">
        <f>IF(AND('MAPA DE RIESGOS'!$AP300="Muy Alta",'MAPA DE RIESGOS'!$AR300="Leve"),CONCATENATE("R",'MAPA DE RIESGOS'!$H300,"C",'MAPA DE RIESGOS'!$AF300),"")</f>
        <v/>
      </c>
      <c r="BT300" s="417"/>
      <c r="BU300" s="418"/>
      <c r="BV300" s="188"/>
      <c r="BW300" s="188"/>
      <c r="BX300" s="188"/>
      <c r="BY300" s="188"/>
      <c r="BZ300" s="188"/>
      <c r="CA300" s="188"/>
      <c r="CB300" s="188"/>
      <c r="CC300" s="188"/>
      <c r="CD300" s="188"/>
      <c r="CE300" s="188"/>
      <c r="CF300" s="188"/>
      <c r="CG300" s="188"/>
      <c r="CH300" s="188"/>
      <c r="CI300" s="188"/>
      <c r="CJ300" s="188"/>
      <c r="CK300" s="188"/>
    </row>
    <row r="301" spans="1:89" ht="28.5" hidden="1" customHeight="1">
      <c r="A301" s="706"/>
      <c r="B301" s="688"/>
      <c r="C301" s="588"/>
      <c r="D301" s="588"/>
      <c r="E301" s="494"/>
      <c r="F301" s="494"/>
      <c r="G301" s="577"/>
      <c r="H301" s="343">
        <v>48</v>
      </c>
      <c r="I301" s="569"/>
      <c r="J301" s="494"/>
      <c r="K301" s="494"/>
      <c r="L301" s="494"/>
      <c r="M301" s="494"/>
      <c r="N301" s="494"/>
      <c r="O301" s="494"/>
      <c r="P301" s="562"/>
      <c r="Q301" s="553"/>
      <c r="R301" s="556"/>
      <c r="S301" s="556"/>
      <c r="T301" s="556"/>
      <c r="U301" s="556"/>
      <c r="V301" s="582"/>
      <c r="W301" s="566"/>
      <c r="X301" s="572"/>
      <c r="Y301" s="550"/>
      <c r="Z301" s="575"/>
      <c r="AA301" s="566"/>
      <c r="AB301" s="559"/>
      <c r="AC301" s="525"/>
      <c r="AD301" s="547"/>
      <c r="AE301" s="534"/>
      <c r="AF301" s="181">
        <v>4</v>
      </c>
      <c r="AG301" s="182"/>
      <c r="AH301" s="207" t="str">
        <f t="shared" si="302"/>
        <v/>
      </c>
      <c r="AI301" s="299"/>
      <c r="AJ301" s="299"/>
      <c r="AK301" s="208" t="str">
        <f t="shared" si="303"/>
        <v/>
      </c>
      <c r="AL301" s="300"/>
      <c r="AM301" s="300"/>
      <c r="AN301" s="301"/>
      <c r="AO301" s="209" t="str">
        <f>IF(ISBLANK(AD298),(IFERROR(IF(AND(AH300="Probabilidad",AH301="Probabilidad"),(AQ300-(+AQ300*AK301)),IF(AND(AH300="Impacto",AH301="Probabilidad"),(AQ299-(+AQ299*AK301)),IF(AH301="Impacto",AQ300,""))),""))," ")</f>
        <v/>
      </c>
      <c r="AP301" s="154" t="str">
        <f>IF(ISBLANK(AD298),(IFERROR(IF(AO301="","",IF(AO301&lt;=0.2,"Muy Baja",IF(AO301&lt;=0.4,"Baja",IF(AO301&lt;=0.6,"Media",IF(AO301&lt;=0.8,"Alta","Muy Alta"))))),""))," ")</f>
        <v/>
      </c>
      <c r="AQ301" s="210" t="str">
        <f t="shared" si="304"/>
        <v/>
      </c>
      <c r="AR301" s="211" t="str">
        <f t="shared" si="305"/>
        <v/>
      </c>
      <c r="AS301" s="210" t="str">
        <f>IFERROR(IF(AND(AH300="Impacto",AH301="Impacto"),(AS300-(+AS300*AK301)),IF(AND(AH300="Probabilidad",AH301="Impacto"),(AS299-(+AS299*AK301)),IF(AH301="Probabilidad",AS300,""))),"")</f>
        <v/>
      </c>
      <c r="AT301" s="212" t="str">
        <f t="shared" si="306"/>
        <v/>
      </c>
      <c r="AU301" s="528"/>
      <c r="AV301" s="531"/>
      <c r="AW301" s="534"/>
      <c r="AX301" s="537"/>
      <c r="AY301" s="302"/>
      <c r="AZ301" s="185"/>
      <c r="BA301" s="183"/>
      <c r="BB301" s="183"/>
      <c r="BC301" s="184"/>
      <c r="BD301" s="184"/>
      <c r="BE301" s="184"/>
      <c r="BF301" s="185"/>
      <c r="BG301" s="494"/>
      <c r="BH301" s="190"/>
      <c r="BI301" s="186"/>
      <c r="BJ301" s="186"/>
      <c r="BK301" s="352"/>
      <c r="BL301" s="183"/>
      <c r="BM301" s="183"/>
      <c r="BN301" s="183"/>
      <c r="BO301" s="187"/>
      <c r="BP301" s="187"/>
      <c r="BQ301" s="349"/>
      <c r="BR301" s="416"/>
      <c r="BS301" s="417" t="str">
        <f>IF(AND('MAPA DE RIESGOS'!$AP301="Muy Alta",'MAPA DE RIESGOS'!$AR301="Leve"),CONCATENATE("R",'MAPA DE RIESGOS'!$H301,"C",'MAPA DE RIESGOS'!$AF301),"")</f>
        <v/>
      </c>
      <c r="BT301" s="417"/>
      <c r="BU301" s="418"/>
      <c r="BV301" s="188"/>
      <c r="BW301" s="188"/>
      <c r="BX301" s="188"/>
      <c r="BY301" s="188"/>
      <c r="BZ301" s="188"/>
      <c r="CA301" s="188"/>
      <c r="CB301" s="188"/>
      <c r="CC301" s="188"/>
      <c r="CD301" s="188"/>
      <c r="CE301" s="188"/>
      <c r="CF301" s="188"/>
      <c r="CG301" s="188"/>
      <c r="CH301" s="188"/>
      <c r="CI301" s="188"/>
      <c r="CJ301" s="188"/>
      <c r="CK301" s="188"/>
    </row>
    <row r="302" spans="1:89" ht="28.5" hidden="1" customHeight="1">
      <c r="A302" s="706"/>
      <c r="B302" s="688"/>
      <c r="C302" s="588"/>
      <c r="D302" s="588"/>
      <c r="E302" s="494"/>
      <c r="F302" s="494"/>
      <c r="G302" s="577"/>
      <c r="H302" s="343">
        <v>48</v>
      </c>
      <c r="I302" s="569"/>
      <c r="J302" s="494"/>
      <c r="K302" s="494"/>
      <c r="L302" s="494"/>
      <c r="M302" s="494"/>
      <c r="N302" s="494"/>
      <c r="O302" s="494"/>
      <c r="P302" s="562"/>
      <c r="Q302" s="553"/>
      <c r="R302" s="556"/>
      <c r="S302" s="556"/>
      <c r="T302" s="556"/>
      <c r="U302" s="556"/>
      <c r="V302" s="582"/>
      <c r="W302" s="566"/>
      <c r="X302" s="572"/>
      <c r="Y302" s="550"/>
      <c r="Z302" s="575"/>
      <c r="AA302" s="566"/>
      <c r="AB302" s="559"/>
      <c r="AC302" s="525"/>
      <c r="AD302" s="547"/>
      <c r="AE302" s="534"/>
      <c r="AF302" s="181">
        <v>5</v>
      </c>
      <c r="AG302" s="182"/>
      <c r="AH302" s="207" t="str">
        <f t="shared" si="302"/>
        <v/>
      </c>
      <c r="AI302" s="299"/>
      <c r="AJ302" s="299"/>
      <c r="AK302" s="208" t="str">
        <f t="shared" si="303"/>
        <v/>
      </c>
      <c r="AL302" s="300"/>
      <c r="AM302" s="300"/>
      <c r="AN302" s="301"/>
      <c r="AO302" s="209" t="str">
        <f>IF(ISBLANK(AD298),(IFERROR(IF(AND(AH301="Probabilidad",AH302="Probabilidad"),(AQ301-(+AQ301*AK302)),IF(AND(AH301="Impacto",AH302="Probabilidad"),(AQ300-(+AQ300*AK302)),IF(AH302="Impacto",AQ301,""))),""))," ")</f>
        <v/>
      </c>
      <c r="AP302" s="154" t="str">
        <f>IF(ISBLANK(AD298),(IFERROR(IF(AO302="","",IF(AO302&lt;=0.2,"Muy Baja",IF(AO302&lt;=0.4,"Baja",IF(AO302&lt;=0.6,"Media",IF(AO302&lt;=0.8,"Alta","Muy Alta"))))),""))," ")</f>
        <v/>
      </c>
      <c r="AQ302" s="210" t="str">
        <f t="shared" si="304"/>
        <v/>
      </c>
      <c r="AR302" s="211" t="str">
        <f t="shared" si="305"/>
        <v/>
      </c>
      <c r="AS302" s="210" t="str">
        <f>IFERROR(IF(AND(AH301="Impacto",AH302="Impacto"),(AS301-(+AS301*AK302)),IF(AND(AH301="Probabilidad",AH302="Impacto"),(AS300-(+AS300*AK302)),IF(AH302="Probabilidad",AS301,""))),"")</f>
        <v/>
      </c>
      <c r="AT302" s="212" t="str">
        <f t="shared" si="306"/>
        <v/>
      </c>
      <c r="AU302" s="528"/>
      <c r="AV302" s="531"/>
      <c r="AW302" s="534"/>
      <c r="AX302" s="537"/>
      <c r="AY302" s="302"/>
      <c r="AZ302" s="185"/>
      <c r="BA302" s="183"/>
      <c r="BB302" s="183"/>
      <c r="BC302" s="184"/>
      <c r="BD302" s="184"/>
      <c r="BE302" s="184"/>
      <c r="BF302" s="185"/>
      <c r="BG302" s="494"/>
      <c r="BH302" s="190"/>
      <c r="BI302" s="186"/>
      <c r="BJ302" s="186"/>
      <c r="BK302" s="352"/>
      <c r="BL302" s="183"/>
      <c r="BM302" s="183"/>
      <c r="BN302" s="183"/>
      <c r="BO302" s="187"/>
      <c r="BP302" s="187"/>
      <c r="BQ302" s="349"/>
      <c r="BR302" s="416"/>
      <c r="BS302" s="417" t="str">
        <f>IF(AND('MAPA DE RIESGOS'!$AP302="Muy Alta",'MAPA DE RIESGOS'!$AR302="Leve"),CONCATENATE("R",'MAPA DE RIESGOS'!$H302,"C",'MAPA DE RIESGOS'!$AF302),"")</f>
        <v/>
      </c>
      <c r="BT302" s="417"/>
      <c r="BU302" s="418"/>
      <c r="BV302" s="188"/>
      <c r="BW302" s="188"/>
      <c r="BX302" s="188"/>
      <c r="BY302" s="188"/>
      <c r="BZ302" s="188"/>
      <c r="CA302" s="188"/>
      <c r="CB302" s="188"/>
      <c r="CC302" s="188"/>
      <c r="CD302" s="188"/>
      <c r="CE302" s="188"/>
      <c r="CF302" s="188"/>
      <c r="CG302" s="188"/>
      <c r="CH302" s="188"/>
      <c r="CI302" s="188"/>
      <c r="CJ302" s="188"/>
      <c r="CK302" s="188"/>
    </row>
    <row r="303" spans="1:89" ht="28.5" hidden="1" customHeight="1">
      <c r="A303" s="706"/>
      <c r="B303" s="688"/>
      <c r="C303" s="588"/>
      <c r="D303" s="588"/>
      <c r="E303" s="494"/>
      <c r="F303" s="494"/>
      <c r="G303" s="577"/>
      <c r="H303" s="343">
        <v>48</v>
      </c>
      <c r="I303" s="570"/>
      <c r="J303" s="495"/>
      <c r="K303" s="495"/>
      <c r="L303" s="495"/>
      <c r="M303" s="495"/>
      <c r="N303" s="495"/>
      <c r="O303" s="495"/>
      <c r="P303" s="563"/>
      <c r="Q303" s="554"/>
      <c r="R303" s="557"/>
      <c r="S303" s="557"/>
      <c r="T303" s="557"/>
      <c r="U303" s="557"/>
      <c r="V303" s="583"/>
      <c r="W303" s="567"/>
      <c r="X303" s="573"/>
      <c r="Y303" s="551"/>
      <c r="Z303" s="576"/>
      <c r="AA303" s="567"/>
      <c r="AB303" s="560"/>
      <c r="AC303" s="526"/>
      <c r="AD303" s="548"/>
      <c r="AE303" s="535"/>
      <c r="AF303" s="181">
        <v>6</v>
      </c>
      <c r="AG303" s="182"/>
      <c r="AH303" s="207" t="str">
        <f t="shared" si="302"/>
        <v/>
      </c>
      <c r="AI303" s="299"/>
      <c r="AJ303" s="299"/>
      <c r="AK303" s="208" t="str">
        <f t="shared" si="303"/>
        <v/>
      </c>
      <c r="AL303" s="300"/>
      <c r="AM303" s="300"/>
      <c r="AN303" s="301"/>
      <c r="AO303" s="209" t="str">
        <f>IF(ISBLANK(AD298),(IFERROR(IF(AND(AH301="Probabilidad",AH303="Probabilidad"),(AQ301-(+AQ301*AK303)),IF(AND(AH301="Impacto",AH303="Probabilidad"),(AQ300-(+AQ300*AK303)),IF(AH303="Impacto",AQ301,""))),""))," ")</f>
        <v/>
      </c>
      <c r="AP303" s="154" t="str">
        <f>IF(ISBLANK(AD298),(IFERROR(IF(AO303="","",IF(AO303&lt;=0.2,"Muy Baja",IF(AO303&lt;=0.4,"Baja",IF(AO303&lt;=0.6,"Media",IF(AO303&lt;=0.8,"Alta","Muy Alta"))))),"")), " ")</f>
        <v/>
      </c>
      <c r="AQ303" s="210" t="str">
        <f t="shared" si="304"/>
        <v/>
      </c>
      <c r="AR303" s="211" t="str">
        <f t="shared" si="305"/>
        <v/>
      </c>
      <c r="AS303" s="210" t="str">
        <f>IFERROR(IF(AND(AH302="Impacto",AH303="Impacto"),(AS301-(+AS302*AK303)),IF(AND(AH301="Probabilidad",AH303="Impacto"),(AS300-(+AS300*AK303)),IF(AH303="Probabilidad",AS301,""))),"")</f>
        <v/>
      </c>
      <c r="AT303" s="212" t="str">
        <f t="shared" si="306"/>
        <v/>
      </c>
      <c r="AU303" s="529"/>
      <c r="AV303" s="532"/>
      <c r="AW303" s="535"/>
      <c r="AX303" s="538"/>
      <c r="AY303" s="302"/>
      <c r="AZ303" s="185"/>
      <c r="BA303" s="183"/>
      <c r="BB303" s="183"/>
      <c r="BC303" s="184"/>
      <c r="BD303" s="184"/>
      <c r="BE303" s="184"/>
      <c r="BF303" s="185"/>
      <c r="BG303" s="495"/>
      <c r="BH303" s="190"/>
      <c r="BI303" s="186"/>
      <c r="BJ303" s="186"/>
      <c r="BK303" s="352"/>
      <c r="BL303" s="183"/>
      <c r="BM303" s="183"/>
      <c r="BN303" s="183"/>
      <c r="BO303" s="187"/>
      <c r="BP303" s="187"/>
      <c r="BQ303" s="349"/>
      <c r="BR303" s="416"/>
      <c r="BS303" s="417" t="str">
        <f>IF(AND('MAPA DE RIESGOS'!$AP303="Muy Alta",'MAPA DE RIESGOS'!$AR303="Leve"),CONCATENATE("R",'MAPA DE RIESGOS'!$H303,"C",'MAPA DE RIESGOS'!$AF303),"")</f>
        <v/>
      </c>
      <c r="BT303" s="417"/>
      <c r="BU303" s="418"/>
      <c r="BV303" s="188"/>
      <c r="BW303" s="188"/>
      <c r="BX303" s="188"/>
      <c r="BY303" s="188"/>
      <c r="BZ303" s="188"/>
      <c r="CA303" s="188"/>
      <c r="CB303" s="188"/>
      <c r="CC303" s="188"/>
      <c r="CD303" s="188"/>
      <c r="CE303" s="188"/>
      <c r="CF303" s="188"/>
      <c r="CG303" s="188"/>
      <c r="CH303" s="188"/>
      <c r="CI303" s="188"/>
      <c r="CJ303" s="188"/>
      <c r="CK303" s="188"/>
    </row>
    <row r="304" spans="1:89" ht="74.099999999999994" hidden="1" customHeight="1">
      <c r="A304" s="706"/>
      <c r="B304" s="688" t="s">
        <v>661</v>
      </c>
      <c r="C304" s="588"/>
      <c r="D304" s="588" t="str">
        <f>IFERROR((VLOOKUP($B304,'Listados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04" s="494"/>
      <c r="F304" s="494" t="s">
        <v>663</v>
      </c>
      <c r="G304" s="577">
        <v>49</v>
      </c>
      <c r="H304" s="343">
        <v>49</v>
      </c>
      <c r="I304" s="568" t="s">
        <v>693</v>
      </c>
      <c r="J304" s="513" t="s">
        <v>210</v>
      </c>
      <c r="K304" s="513" t="s">
        <v>693</v>
      </c>
      <c r="L304" s="513" t="s">
        <v>694</v>
      </c>
      <c r="M304" s="513" t="str">
        <f t="shared" ref="M304" si="344">+CONCATENATE("Posibilidad de afectación ", J304, " por ", K304," debido a ", L304)</f>
        <v>Posibilidad de afectación Reputacional por Suscripción del contrato sin el lleno de requisitos. debido a Contrato sin el lleno de los requisitos</v>
      </c>
      <c r="N304" s="513" t="s">
        <v>189</v>
      </c>
      <c r="O304" s="513" t="s">
        <v>190</v>
      </c>
      <c r="P304" s="561">
        <v>12</v>
      </c>
      <c r="Q304" s="552"/>
      <c r="R304" s="555"/>
      <c r="S304" s="555"/>
      <c r="T304" s="555"/>
      <c r="U304" s="555"/>
      <c r="V304" s="581" t="str">
        <f t="shared" ref="V304" si="345">IF(ISBLANK(AC304),(IF(P304&lt;=0,"",IF(P304&lt;=2,"Muy Baja",IF(P304&lt;=24,"Baja",IF(P304&lt;=500,"Media",IF(P304&lt;=5000,"Alta","Muy Alta"))))))," ")</f>
        <v>Baja</v>
      </c>
      <c r="W304" s="565">
        <f t="shared" ref="W304" si="346">IF(ISBLANK(AC304),(IF(V304="","",IF(V304="Muy Baja",20%,IF(V304="Baja",40%,IF(V304="Media",60%,IF(V304="Alta",80%,IF(V304="Muy Alta",100%,0)))))))," ")</f>
        <v>0.4</v>
      </c>
      <c r="X304" s="571" t="s">
        <v>218</v>
      </c>
      <c r="Y304" s="549" t="str">
        <f>IF(X304&gt;0,IF(NOT(ISERROR(MATCH(X304,'Listados Datos'!$N$3:$N$4,0))),'Listados Datos'!$N$6&amp;"Por favor no seleccionar este criterios de impacto (Afectación Económica o presupuestal y/o Pérdida Reputacional)",'Listados Datos'!$N$7),"")</f>
        <v>✔</v>
      </c>
      <c r="Z304" s="574" t="str">
        <f>IF(OR(X304='Listados Datos'!$R$3,X304='Listados Datos'!$S$3),"Leve",IF(OR(X304='Listados Datos'!$R$4,X304='Listados Datos'!$S$4),"Menor",IF(OR(X304='Listados Datos'!$R$5,X304='Listados Datos'!$S$5),"Moderado",IF(OR(X304='Listados Datos'!$R$6,X304='Listados Datos'!$S$6),"Mayor",IF(OR(X304='Listados Datos'!$R$7,X304='Listados Datos'!$S$7),"Catastrófico","")))))</f>
        <v>Moderado</v>
      </c>
      <c r="AA304" s="565">
        <f>IF(Z304="","",IF(Z304="Leve",20%,IF(Z304="Menor",40%,IF(Z304="Moderado",60%,IF(Z304="Mayor",80%,IF(Z304="Catastrófico",100%,0))))))</f>
        <v>0.6</v>
      </c>
      <c r="AB304" s="558" t="str">
        <f>IF(OR(AND(V304="Muy Baja",Z304="Leve"),AND(V304="Muy Baja",Z304="Menor"),AND(V304="Baja",Z304="Leve")),"Bajo",IF(OR(AND(V304="Muy baja",Z304="Moderado"),AND(V304="Baja",Z304="Menor"),AND(V304="Baja",Z304="Moderado"),AND(V304="Media",Z304="Leve"),AND(V304="Media",Z304="Menor"),AND(V304="Media",Z304="Moderado"),AND(V304="Alta",Z304="Leve"),AND(V304="Alta",Z304="Menor")),"Moderado",IF(OR(AND(V304="Muy Baja",Z304="Mayor"),AND(V304="Baja",Z304="Mayor"),AND(V304="Media",Z304="Mayor"),AND(V304="Alta",Z304="Moderado"),AND(V304="Alta",Z304="Mayor"),AND(V304="Muy Alta",Z304="Leve"),AND(V304="Muy Alta",Z304="Menor"),AND(V304="Muy Alta",Z304="Moderado"),AND(V304="Muy Alta",Z304="Mayor")),"Alto",IF(OR(AND(V304="Muy Baja",Z304="Catastrófico"),AND(V304="Baja",Z304="Catastrófico"),AND(V304="Media",Z304="Catastrófico"),AND(V304="Alta",Z304="Catastrófico"),AND(V304="Muy Alta",Z304="Catastrófico")),"Extremo",""))))</f>
        <v>Moderado</v>
      </c>
      <c r="AC304" s="524"/>
      <c r="AD304" s="546"/>
      <c r="AE304" s="533" t="str">
        <f t="shared" ref="AE304" si="347">IF(AND(AC304="Rara Vez",AD304="Insignificante"),("BAJA"),IF(AND(AC304="Rara Vez",AD304="Menor"),("BAJA"),IF(AND(AC304="Rara Vez",AD304="Moderado"),("MODERADA"),IF(AND(AC304="Rara Vez",AD304="Mayor"),("ALTA"),IF(AND(AC304="Improbable",AD304="Insignificante"),("BAJA"),IF(AND(AC304="Improbable",AD304="Menor"),("BAJA"),IF(AND(AC304="Improbable",AD304="Moderado"),("MODERADA"),IF(AND(AC304="Improbable",AD304="Mayor"),("ALTA"),IF(AND(AC304="Posible",AD304="Insignificante"),("BAJA"),IF(AND(AC304="Posible",AD304="Menor"),("MODERADA"),IF(AND(AC304="Posible",AD304="Moderado"),("ALTA"),IF(AND(AC304="Posible",AD304="Mayor"),("EXTREMA"),IF(AND(AC304="Probable",AD304="Insignificante"),("MODERADA"),IF(AND(AC304="Probable",AD304="Menor"),("ALTA"),IF(AND(AC304="Probable",AD304="Moderado"),("ALTA"),IF(AND(AC304="Probable",AD304="Mayor"),("EXTREMA"),IF(AND(AC304="Casi Seguro",AD304="Insignificante"),("ALTA"),IF(AND(AC304="Casi Seguro",AD304="Menor"),("ALTA"),IF(AND(AC304="Casi Seguro",AD304="Moderado"),("EXTREMA"),IF(AND(AC304="Casi Seguro",AD304="Mayor"),("EXTREMA"),IF(AD304="Catastrófico","EXTREMA","VALORAR")))))))))))))))))))))</f>
        <v>VALORAR</v>
      </c>
      <c r="AF304" s="181">
        <v>1</v>
      </c>
      <c r="AG304" s="182" t="s">
        <v>683</v>
      </c>
      <c r="AH304" s="207" t="str">
        <f t="shared" si="302"/>
        <v>Probabilidad</v>
      </c>
      <c r="AI304" s="299" t="s">
        <v>193</v>
      </c>
      <c r="AJ304" s="299" t="s">
        <v>194</v>
      </c>
      <c r="AK304" s="208" t="str">
        <f t="shared" si="303"/>
        <v>40%</v>
      </c>
      <c r="AL304" s="300" t="s">
        <v>195</v>
      </c>
      <c r="AM304" s="300" t="s">
        <v>196</v>
      </c>
      <c r="AN304" s="301" t="s">
        <v>197</v>
      </c>
      <c r="AO304" s="209">
        <f>IF(ISBLANK(AD304),(IFERROR(IF(AH304="Probabilidad",(W304-(+W304*AK304)),IF(AH304="Impacto",W304,"")),""))," ")</f>
        <v>0.24</v>
      </c>
      <c r="AP304" s="154" t="str">
        <f>IF(ISBLANK(AD304), (IFERROR(IF(AO304="","",IF(AO304&lt;=0.2,"Muy Baja",IF(AO304&lt;=0.4,"Baja",IF(AO304&lt;=0.6,"Media",IF(AO304&lt;=0.8,"Alta","Muy Alta"))))),""))," ")</f>
        <v>Baja</v>
      </c>
      <c r="AQ304" s="210">
        <f t="shared" si="304"/>
        <v>0.24</v>
      </c>
      <c r="AR304" s="211" t="str">
        <f t="shared" si="305"/>
        <v>Moderado</v>
      </c>
      <c r="AS304" s="210">
        <f>IFERROR(IF(AH304="Impacto",(AA304-(+AA304*AK304)),IF(AH304="Probabilidad",AA304,"")),"")</f>
        <v>0.6</v>
      </c>
      <c r="AT304" s="212" t="str">
        <f t="shared" si="306"/>
        <v>Moderado</v>
      </c>
      <c r="AU304" s="527"/>
      <c r="AV304" s="530" t="str">
        <f>IF(ISBLANK(AD304), " ", AD304)</f>
        <v xml:space="preserve"> </v>
      </c>
      <c r="AW304" s="533" t="str">
        <f t="shared" ref="AW304" si="348">IF(AND(AU304="Rara Vez",AV304="Insignificante"),("BAJA"),IF(AND(AU304="Rara Vez",AV304="Menor"),("BAJA"),IF(AND(AU304="Rara Vez",AV304="Moderado"),("MODERADA"),IF(AND(AU304="Rara Vez",AV304="Mayor"),("ALTA"),IF(AND(AU304="Improbable",AV304="Insignificante"),("BAJA"),IF(AND(AU304="Improbable",AV304="Menor"),("BAJA"),IF(AND(AU304="Improbable",AV304="Moderado"),("MODERADA"),IF(AND(AU304="Improbable",AV304="Mayor"),("ALTA"),IF(AND(AU304="Posible",AV304="Insignificante"),("BAJA"),IF(AND(AU304="Posible",AV304="Menor"),("MODERADA"),IF(AND(AU304="Posible",AV304="Moderado"),("ALTA"),IF(AND(AU304="Posible",AV304="Mayor"),("EXTREMA"),IF(AND(AU304="Probable",AV304="Insignificante"),("MODERADA"),IF(AND(AU304="Probable",AV304="Menor"),("ALTA"),IF(AND(AU304="Probable",AV304="Moderado"),("ALTA"),IF(AND(AU304="Probable",AV304="Mayor"),("EXTREMA"),IF(AND(AU304="Casi Seguro",AV304="Insignificante"),("ALTA"),IF(AND(AU304="Casi Seguro",AV304="Menor"),("ALTA"),IF(AND(AU304="Casi Seguro",AV304="Moderado"),("EXTREMA"),IF(AND(AU304="Casi Seguro",AV304="Mayor"),("EXTREMA"),IF(AV304="Catastrófico","EXTREMA","VALORAR")))))))))))))))))))))</f>
        <v>VALORAR</v>
      </c>
      <c r="AX304" s="536" t="s">
        <v>198</v>
      </c>
      <c r="AY304" s="302" t="s">
        <v>695</v>
      </c>
      <c r="AZ304" s="185" t="s">
        <v>696</v>
      </c>
      <c r="BA304" s="183" t="s">
        <v>663</v>
      </c>
      <c r="BB304" s="183" t="s">
        <v>229</v>
      </c>
      <c r="BC304" s="184">
        <v>44562</v>
      </c>
      <c r="BD304" s="184">
        <v>44926</v>
      </c>
      <c r="BE304" s="184" t="s">
        <v>696</v>
      </c>
      <c r="BF304" s="185" t="s">
        <v>696</v>
      </c>
      <c r="BG304" s="513" t="s">
        <v>697</v>
      </c>
      <c r="BH304" s="367" t="s">
        <v>205</v>
      </c>
      <c r="BI304" s="368" t="s">
        <v>1885</v>
      </c>
      <c r="BJ304" s="186">
        <v>1</v>
      </c>
      <c r="BK304" s="392">
        <v>44680</v>
      </c>
      <c r="BL304" s="350" t="s">
        <v>1886</v>
      </c>
      <c r="BM304" s="350" t="s">
        <v>1887</v>
      </c>
      <c r="BN304" s="350" t="s">
        <v>698</v>
      </c>
      <c r="BO304" s="354" t="s">
        <v>208</v>
      </c>
      <c r="BP304" s="187" t="s">
        <v>207</v>
      </c>
      <c r="BQ304" s="402" t="s">
        <v>207</v>
      </c>
      <c r="BR304" s="416"/>
      <c r="BS304" s="417" t="str">
        <f>IF(AND('MAPA DE RIESGOS'!$AP304="Muy Alta",'MAPA DE RIESGOS'!$AR304="Leve"),CONCATENATE("R",'MAPA DE RIESGOS'!$H304,"C",'MAPA DE RIESGOS'!$AF304),"")</f>
        <v/>
      </c>
      <c r="BT304" s="417"/>
      <c r="BU304" s="418"/>
      <c r="BV304" s="188"/>
      <c r="BW304" s="188"/>
      <c r="BX304" s="188"/>
      <c r="BY304" s="188"/>
      <c r="BZ304" s="188"/>
      <c r="CA304" s="188"/>
      <c r="CB304" s="188"/>
      <c r="CC304" s="188"/>
      <c r="CD304" s="188"/>
      <c r="CE304" s="188"/>
      <c r="CF304" s="188"/>
      <c r="CG304" s="188"/>
      <c r="CH304" s="188"/>
      <c r="CI304" s="188"/>
      <c r="CJ304" s="188"/>
      <c r="CK304" s="188"/>
    </row>
    <row r="305" spans="1:89" ht="28.5" hidden="1" customHeight="1">
      <c r="A305" s="706"/>
      <c r="B305" s="688"/>
      <c r="C305" s="588"/>
      <c r="D305" s="588"/>
      <c r="E305" s="494"/>
      <c r="F305" s="494"/>
      <c r="G305" s="577"/>
      <c r="H305" s="343">
        <v>49</v>
      </c>
      <c r="I305" s="569"/>
      <c r="J305" s="494"/>
      <c r="K305" s="494"/>
      <c r="L305" s="494"/>
      <c r="M305" s="494"/>
      <c r="N305" s="494"/>
      <c r="O305" s="494"/>
      <c r="P305" s="562"/>
      <c r="Q305" s="553"/>
      <c r="R305" s="556"/>
      <c r="S305" s="556"/>
      <c r="T305" s="556"/>
      <c r="U305" s="556"/>
      <c r="V305" s="582"/>
      <c r="W305" s="566"/>
      <c r="X305" s="572"/>
      <c r="Y305" s="550"/>
      <c r="Z305" s="575"/>
      <c r="AA305" s="566"/>
      <c r="AB305" s="559"/>
      <c r="AC305" s="525"/>
      <c r="AD305" s="547"/>
      <c r="AE305" s="534"/>
      <c r="AF305" s="181">
        <v>2</v>
      </c>
      <c r="AG305" s="182"/>
      <c r="AH305" s="207" t="str">
        <f t="shared" si="302"/>
        <v/>
      </c>
      <c r="AI305" s="299"/>
      <c r="AJ305" s="299"/>
      <c r="AK305" s="208" t="str">
        <f t="shared" si="303"/>
        <v/>
      </c>
      <c r="AL305" s="300"/>
      <c r="AM305" s="300"/>
      <c r="AN305" s="301"/>
      <c r="AO305" s="209" t="str">
        <f>IF(ISBLANK(AD304),(IFERROR(IF(AND(AH304="Probabilidad",AH305="Probabilidad"),(AQ304-(+AQ304*AK305)),IF(AH305="Probabilidad",(W304-(+W304*AK305)),IF(AH305="Impacto",AQ304,""))),""))," ")</f>
        <v/>
      </c>
      <c r="AP305" s="154" t="str">
        <f>IF(ISBLANK(AD304),(IFERROR(IF(AO305="","",IF(AO305&lt;=0.2,"Muy Baja",IF(AO305&lt;=0.4,"Baja",IF(AO305&lt;=0.6,"Media",IF(AO305&lt;=0.8,"Alta","Muy Alta"))))),""))," ")</f>
        <v/>
      </c>
      <c r="AQ305" s="210" t="str">
        <f t="shared" si="304"/>
        <v/>
      </c>
      <c r="AR305" s="211" t="str">
        <f t="shared" si="305"/>
        <v/>
      </c>
      <c r="AS305" s="210" t="str">
        <f>IFERROR(IF(AND(AH304="Impacto",AH305="Impacto"),(AS304-(+AS304*AK305)),IF(AH305="Impacto",(AA304-(+AA304*AK305)),IF(AH305="Probabilidad",AS304,""))),"")</f>
        <v/>
      </c>
      <c r="AT305" s="212" t="str">
        <f t="shared" si="306"/>
        <v/>
      </c>
      <c r="AU305" s="528"/>
      <c r="AV305" s="531"/>
      <c r="AW305" s="534"/>
      <c r="AX305" s="537"/>
      <c r="AY305" s="302"/>
      <c r="AZ305" s="185"/>
      <c r="BA305" s="183"/>
      <c r="BB305" s="183"/>
      <c r="BC305" s="184"/>
      <c r="BD305" s="184"/>
      <c r="BE305" s="184"/>
      <c r="BF305" s="185"/>
      <c r="BG305" s="494"/>
      <c r="BH305" s="190"/>
      <c r="BI305" s="186"/>
      <c r="BJ305" s="186"/>
      <c r="BK305" s="352"/>
      <c r="BL305" s="183"/>
      <c r="BM305" s="183"/>
      <c r="BN305" s="183"/>
      <c r="BO305" s="187"/>
      <c r="BP305" s="187"/>
      <c r="BQ305" s="349"/>
      <c r="BR305" s="416"/>
      <c r="BS305" s="417" t="str">
        <f>IF(AND('MAPA DE RIESGOS'!$AP305="Muy Alta",'MAPA DE RIESGOS'!$AR305="Leve"),CONCATENATE("R",'MAPA DE RIESGOS'!$H305,"C",'MAPA DE RIESGOS'!$AF305),"")</f>
        <v/>
      </c>
      <c r="BT305" s="417"/>
      <c r="BU305" s="418"/>
      <c r="BV305" s="188"/>
      <c r="BW305" s="188"/>
      <c r="BX305" s="188"/>
      <c r="BY305" s="188"/>
      <c r="BZ305" s="188"/>
      <c r="CA305" s="188"/>
      <c r="CB305" s="188"/>
      <c r="CC305" s="188"/>
      <c r="CD305" s="188"/>
      <c r="CE305" s="188"/>
      <c r="CF305" s="188"/>
      <c r="CG305" s="188"/>
      <c r="CH305" s="188"/>
      <c r="CI305" s="188"/>
      <c r="CJ305" s="188"/>
      <c r="CK305" s="188"/>
    </row>
    <row r="306" spans="1:89" ht="28.5" hidden="1" customHeight="1">
      <c r="A306" s="706"/>
      <c r="B306" s="688"/>
      <c r="C306" s="588"/>
      <c r="D306" s="588"/>
      <c r="E306" s="494"/>
      <c r="F306" s="494"/>
      <c r="G306" s="577"/>
      <c r="H306" s="343">
        <v>49</v>
      </c>
      <c r="I306" s="569"/>
      <c r="J306" s="494"/>
      <c r="K306" s="494"/>
      <c r="L306" s="494"/>
      <c r="M306" s="494"/>
      <c r="N306" s="494"/>
      <c r="O306" s="494"/>
      <c r="P306" s="562"/>
      <c r="Q306" s="553"/>
      <c r="R306" s="556"/>
      <c r="S306" s="556"/>
      <c r="T306" s="556"/>
      <c r="U306" s="556"/>
      <c r="V306" s="582"/>
      <c r="W306" s="566"/>
      <c r="X306" s="572"/>
      <c r="Y306" s="550"/>
      <c r="Z306" s="575"/>
      <c r="AA306" s="566"/>
      <c r="AB306" s="559"/>
      <c r="AC306" s="525"/>
      <c r="AD306" s="547"/>
      <c r="AE306" s="534"/>
      <c r="AF306" s="181">
        <v>3</v>
      </c>
      <c r="AG306" s="182"/>
      <c r="AH306" s="207" t="str">
        <f t="shared" si="302"/>
        <v/>
      </c>
      <c r="AI306" s="299"/>
      <c r="AJ306" s="299"/>
      <c r="AK306" s="208" t="str">
        <f t="shared" si="303"/>
        <v/>
      </c>
      <c r="AL306" s="300"/>
      <c r="AM306" s="300"/>
      <c r="AN306" s="301"/>
      <c r="AO306" s="209" t="str">
        <f>IF(ISBLANK(AD304),(IFERROR(IF(AND(AH305="Probabilidad",AH306="Probabilidad"),(AQ305-(+AQ305*AK306)),IF(AND(AH305="Impacto",AH306="Probabilidad"),(AQ304-(+AQ304*AK306)),IF(AH306="Impacto",AQ305,""))),""))," ")</f>
        <v/>
      </c>
      <c r="AP306" s="154" t="str">
        <f>IF(ISBLANK(AD304),(IFERROR(IF(AO306="","",IF(AO306&lt;=0.2,"Muy Baja",IF(AO306&lt;=0.4,"Baja",IF(AO306&lt;=0.6,"Media",IF(AO306&lt;=0.8,"Alta","Muy Alta"))))),""))," ")</f>
        <v/>
      </c>
      <c r="AQ306" s="210" t="str">
        <f t="shared" si="304"/>
        <v/>
      </c>
      <c r="AR306" s="211" t="str">
        <f t="shared" si="305"/>
        <v/>
      </c>
      <c r="AS306" s="210" t="str">
        <f>IFERROR(IF(AND(AH305="Impacto",AH306="Impacto"),(AS305-(+AS305*AK306)),IF(AND(AH305="Probabilidad",AH306="Impacto"),(AS304-(+AS304*AK306)),IF(AH306="Probabilidad",AS305,""))),"")</f>
        <v/>
      </c>
      <c r="AT306" s="212" t="str">
        <f t="shared" si="306"/>
        <v/>
      </c>
      <c r="AU306" s="528"/>
      <c r="AV306" s="531"/>
      <c r="AW306" s="534"/>
      <c r="AX306" s="537"/>
      <c r="AY306" s="302"/>
      <c r="AZ306" s="185"/>
      <c r="BA306" s="183"/>
      <c r="BB306" s="183"/>
      <c r="BC306" s="184"/>
      <c r="BD306" s="184"/>
      <c r="BE306" s="184"/>
      <c r="BF306" s="185"/>
      <c r="BG306" s="494"/>
      <c r="BH306" s="190"/>
      <c r="BI306" s="186"/>
      <c r="BJ306" s="186"/>
      <c r="BK306" s="352"/>
      <c r="BL306" s="183"/>
      <c r="BM306" s="183"/>
      <c r="BN306" s="183"/>
      <c r="BO306" s="187"/>
      <c r="BP306" s="187"/>
      <c r="BQ306" s="349"/>
      <c r="BR306" s="416"/>
      <c r="BS306" s="417" t="str">
        <f>IF(AND('MAPA DE RIESGOS'!$AP306="Muy Alta",'MAPA DE RIESGOS'!$AR306="Leve"),CONCATENATE("R",'MAPA DE RIESGOS'!$H306,"C",'MAPA DE RIESGOS'!$AF306),"")</f>
        <v/>
      </c>
      <c r="BT306" s="417"/>
      <c r="BU306" s="418"/>
      <c r="BV306" s="188"/>
      <c r="BW306" s="188"/>
      <c r="BX306" s="188"/>
      <c r="BY306" s="188"/>
      <c r="BZ306" s="188"/>
      <c r="CA306" s="188"/>
      <c r="CB306" s="188"/>
      <c r="CC306" s="188"/>
      <c r="CD306" s="188"/>
      <c r="CE306" s="188"/>
      <c r="CF306" s="188"/>
      <c r="CG306" s="188"/>
      <c r="CH306" s="188"/>
      <c r="CI306" s="188"/>
      <c r="CJ306" s="188"/>
      <c r="CK306" s="188"/>
    </row>
    <row r="307" spans="1:89" ht="28.5" hidden="1" customHeight="1">
      <c r="A307" s="706"/>
      <c r="B307" s="688"/>
      <c r="C307" s="588"/>
      <c r="D307" s="588"/>
      <c r="E307" s="494"/>
      <c r="F307" s="494"/>
      <c r="G307" s="577"/>
      <c r="H307" s="343">
        <v>49</v>
      </c>
      <c r="I307" s="569"/>
      <c r="J307" s="494"/>
      <c r="K307" s="494"/>
      <c r="L307" s="494"/>
      <c r="M307" s="494"/>
      <c r="N307" s="494"/>
      <c r="O307" s="494"/>
      <c r="P307" s="562"/>
      <c r="Q307" s="553"/>
      <c r="R307" s="556"/>
      <c r="S307" s="556"/>
      <c r="T307" s="556"/>
      <c r="U307" s="556"/>
      <c r="V307" s="582"/>
      <c r="W307" s="566"/>
      <c r="X307" s="572"/>
      <c r="Y307" s="550"/>
      <c r="Z307" s="575"/>
      <c r="AA307" s="566"/>
      <c r="AB307" s="559"/>
      <c r="AC307" s="525"/>
      <c r="AD307" s="547"/>
      <c r="AE307" s="534"/>
      <c r="AF307" s="181">
        <v>4</v>
      </c>
      <c r="AG307" s="182"/>
      <c r="AH307" s="207" t="str">
        <f t="shared" si="302"/>
        <v/>
      </c>
      <c r="AI307" s="299"/>
      <c r="AJ307" s="299"/>
      <c r="AK307" s="208" t="str">
        <f t="shared" si="303"/>
        <v/>
      </c>
      <c r="AL307" s="300"/>
      <c r="AM307" s="300"/>
      <c r="AN307" s="301"/>
      <c r="AO307" s="209" t="str">
        <f>IF(ISBLANK(AD304),(IFERROR(IF(AND(AH306="Probabilidad",AH307="Probabilidad"),(AQ306-(+AQ306*AK307)),IF(AND(AH306="Impacto",AH307="Probabilidad"),(AQ305-(+AQ305*AK307)),IF(AH307="Impacto",AQ306,""))),""))," ")</f>
        <v/>
      </c>
      <c r="AP307" s="154" t="str">
        <f>IF(ISBLANK(AD304),(IFERROR(IF(AO307="","",IF(AO307&lt;=0.2,"Muy Baja",IF(AO307&lt;=0.4,"Baja",IF(AO307&lt;=0.6,"Media",IF(AO307&lt;=0.8,"Alta","Muy Alta"))))),""))," ")</f>
        <v/>
      </c>
      <c r="AQ307" s="210" t="str">
        <f t="shared" si="304"/>
        <v/>
      </c>
      <c r="AR307" s="211" t="str">
        <f t="shared" si="305"/>
        <v/>
      </c>
      <c r="AS307" s="210" t="str">
        <f>IFERROR(IF(AND(AH306="Impacto",AH307="Impacto"),(AS306-(+AS306*AK307)),IF(AND(AH306="Probabilidad",AH307="Impacto"),(AS305-(+AS305*AK307)),IF(AH307="Probabilidad",AS306,""))),"")</f>
        <v/>
      </c>
      <c r="AT307" s="212" t="str">
        <f t="shared" si="306"/>
        <v/>
      </c>
      <c r="AU307" s="528"/>
      <c r="AV307" s="531"/>
      <c r="AW307" s="534"/>
      <c r="AX307" s="537"/>
      <c r="AY307" s="302"/>
      <c r="AZ307" s="185"/>
      <c r="BA307" s="183"/>
      <c r="BB307" s="183"/>
      <c r="BC307" s="184"/>
      <c r="BD307" s="184"/>
      <c r="BE307" s="184"/>
      <c r="BF307" s="185"/>
      <c r="BG307" s="494"/>
      <c r="BH307" s="190"/>
      <c r="BI307" s="186"/>
      <c r="BJ307" s="186"/>
      <c r="BK307" s="352"/>
      <c r="BL307" s="183"/>
      <c r="BM307" s="183"/>
      <c r="BN307" s="183"/>
      <c r="BO307" s="187"/>
      <c r="BP307" s="187"/>
      <c r="BQ307" s="349"/>
      <c r="BR307" s="416"/>
      <c r="BS307" s="417" t="str">
        <f>IF(AND('MAPA DE RIESGOS'!$AP307="Muy Alta",'MAPA DE RIESGOS'!$AR307="Leve"),CONCATENATE("R",'MAPA DE RIESGOS'!$H307,"C",'MAPA DE RIESGOS'!$AF307),"")</f>
        <v/>
      </c>
      <c r="BT307" s="417"/>
      <c r="BU307" s="418"/>
      <c r="BV307" s="188"/>
      <c r="BW307" s="188"/>
      <c r="BX307" s="188"/>
      <c r="BY307" s="188"/>
      <c r="BZ307" s="188"/>
      <c r="CA307" s="188"/>
      <c r="CB307" s="188"/>
      <c r="CC307" s="188"/>
      <c r="CD307" s="188"/>
      <c r="CE307" s="188"/>
      <c r="CF307" s="188"/>
      <c r="CG307" s="188"/>
      <c r="CH307" s="188"/>
      <c r="CI307" s="188"/>
      <c r="CJ307" s="188"/>
      <c r="CK307" s="188"/>
    </row>
    <row r="308" spans="1:89" ht="28.5" hidden="1" customHeight="1">
      <c r="A308" s="706"/>
      <c r="B308" s="688"/>
      <c r="C308" s="588"/>
      <c r="D308" s="588"/>
      <c r="E308" s="494"/>
      <c r="F308" s="494"/>
      <c r="G308" s="577"/>
      <c r="H308" s="343">
        <v>49</v>
      </c>
      <c r="I308" s="569"/>
      <c r="J308" s="494"/>
      <c r="K308" s="494"/>
      <c r="L308" s="494"/>
      <c r="M308" s="494"/>
      <c r="N308" s="494"/>
      <c r="O308" s="494"/>
      <c r="P308" s="562"/>
      <c r="Q308" s="553"/>
      <c r="R308" s="556"/>
      <c r="S308" s="556"/>
      <c r="T308" s="556"/>
      <c r="U308" s="556"/>
      <c r="V308" s="582"/>
      <c r="W308" s="566"/>
      <c r="X308" s="572"/>
      <c r="Y308" s="550"/>
      <c r="Z308" s="575"/>
      <c r="AA308" s="566"/>
      <c r="AB308" s="559"/>
      <c r="AC308" s="525"/>
      <c r="AD308" s="547"/>
      <c r="AE308" s="534"/>
      <c r="AF308" s="181">
        <v>5</v>
      </c>
      <c r="AG308" s="182"/>
      <c r="AH308" s="207" t="str">
        <f t="shared" si="302"/>
        <v/>
      </c>
      <c r="AI308" s="299"/>
      <c r="AJ308" s="299"/>
      <c r="AK308" s="208" t="str">
        <f t="shared" si="303"/>
        <v/>
      </c>
      <c r="AL308" s="300"/>
      <c r="AM308" s="300"/>
      <c r="AN308" s="301"/>
      <c r="AO308" s="209" t="str">
        <f>IF(ISBLANK(AD304),(IFERROR(IF(AND(AH307="Probabilidad",AH308="Probabilidad"),(AQ307-(+AQ307*AK308)),IF(AND(AH307="Impacto",AH308="Probabilidad"),(AQ306-(+AQ306*AK308)),IF(AH308="Impacto",AQ307,""))),""))," ")</f>
        <v/>
      </c>
      <c r="AP308" s="154" t="str">
        <f>IF(ISBLANK(AD304),(IFERROR(IF(AO308="","",IF(AO308&lt;=0.2,"Muy Baja",IF(AO308&lt;=0.4,"Baja",IF(AO308&lt;=0.6,"Media",IF(AO308&lt;=0.8,"Alta","Muy Alta"))))),""))," ")</f>
        <v/>
      </c>
      <c r="AQ308" s="210" t="str">
        <f t="shared" si="304"/>
        <v/>
      </c>
      <c r="AR308" s="211" t="str">
        <f t="shared" si="305"/>
        <v/>
      </c>
      <c r="AS308" s="210" t="str">
        <f>IFERROR(IF(AND(AH307="Impacto",AH308="Impacto"),(AS307-(+AS307*AK308)),IF(AND(AH307="Probabilidad",AH308="Impacto"),(AS306-(+AS306*AK308)),IF(AH308="Probabilidad",AS307,""))),"")</f>
        <v/>
      </c>
      <c r="AT308" s="212" t="str">
        <f t="shared" si="306"/>
        <v/>
      </c>
      <c r="AU308" s="528"/>
      <c r="AV308" s="531"/>
      <c r="AW308" s="534"/>
      <c r="AX308" s="537"/>
      <c r="AY308" s="302"/>
      <c r="AZ308" s="185"/>
      <c r="BA308" s="183"/>
      <c r="BB308" s="183"/>
      <c r="BC308" s="184"/>
      <c r="BD308" s="184"/>
      <c r="BE308" s="184"/>
      <c r="BF308" s="185"/>
      <c r="BG308" s="494"/>
      <c r="BH308" s="190"/>
      <c r="BI308" s="186"/>
      <c r="BJ308" s="186"/>
      <c r="BK308" s="352"/>
      <c r="BL308" s="183"/>
      <c r="BM308" s="183"/>
      <c r="BN308" s="183"/>
      <c r="BO308" s="187"/>
      <c r="BP308" s="187"/>
      <c r="BQ308" s="349"/>
      <c r="BR308" s="416"/>
      <c r="BS308" s="417" t="str">
        <f>IF(AND('MAPA DE RIESGOS'!$AP308="Muy Alta",'MAPA DE RIESGOS'!$AR308="Leve"),CONCATENATE("R",'MAPA DE RIESGOS'!$H308,"C",'MAPA DE RIESGOS'!$AF308),"")</f>
        <v/>
      </c>
      <c r="BT308" s="417"/>
      <c r="BU308" s="418"/>
      <c r="BV308" s="188"/>
      <c r="BW308" s="188"/>
      <c r="BX308" s="188"/>
      <c r="BY308" s="188"/>
      <c r="BZ308" s="188"/>
      <c r="CA308" s="188"/>
      <c r="CB308" s="188"/>
      <c r="CC308" s="188"/>
      <c r="CD308" s="188"/>
      <c r="CE308" s="188"/>
      <c r="CF308" s="188"/>
      <c r="CG308" s="188"/>
      <c r="CH308" s="188"/>
      <c r="CI308" s="188"/>
      <c r="CJ308" s="188"/>
      <c r="CK308" s="188"/>
    </row>
    <row r="309" spans="1:89" ht="28.5" hidden="1" customHeight="1">
      <c r="A309" s="706"/>
      <c r="B309" s="688"/>
      <c r="C309" s="588"/>
      <c r="D309" s="588"/>
      <c r="E309" s="494"/>
      <c r="F309" s="494"/>
      <c r="G309" s="577"/>
      <c r="H309" s="343">
        <v>49</v>
      </c>
      <c r="I309" s="570"/>
      <c r="J309" s="495"/>
      <c r="K309" s="495"/>
      <c r="L309" s="495"/>
      <c r="M309" s="495"/>
      <c r="N309" s="495"/>
      <c r="O309" s="495"/>
      <c r="P309" s="563"/>
      <c r="Q309" s="554"/>
      <c r="R309" s="557"/>
      <c r="S309" s="557"/>
      <c r="T309" s="557"/>
      <c r="U309" s="557"/>
      <c r="V309" s="583"/>
      <c r="W309" s="567"/>
      <c r="X309" s="573"/>
      <c r="Y309" s="551"/>
      <c r="Z309" s="576"/>
      <c r="AA309" s="567"/>
      <c r="AB309" s="560"/>
      <c r="AC309" s="526"/>
      <c r="AD309" s="548"/>
      <c r="AE309" s="535"/>
      <c r="AF309" s="181">
        <v>6</v>
      </c>
      <c r="AG309" s="182"/>
      <c r="AH309" s="207" t="str">
        <f t="shared" si="302"/>
        <v/>
      </c>
      <c r="AI309" s="299"/>
      <c r="AJ309" s="299"/>
      <c r="AK309" s="208" t="str">
        <f t="shared" si="303"/>
        <v/>
      </c>
      <c r="AL309" s="300"/>
      <c r="AM309" s="300"/>
      <c r="AN309" s="301"/>
      <c r="AO309" s="209" t="str">
        <f>IF(ISBLANK(AD304),(IFERROR(IF(AND(AH307="Probabilidad",AH309="Probabilidad"),(AQ307-(+AQ307*AK309)),IF(AND(AH307="Impacto",AH309="Probabilidad"),(AQ306-(+AQ306*AK309)),IF(AH309="Impacto",AQ307,""))),""))," ")</f>
        <v/>
      </c>
      <c r="AP309" s="154" t="str">
        <f>IF(ISBLANK(AD304),(IFERROR(IF(AO309="","",IF(AO309&lt;=0.2,"Muy Baja",IF(AO309&lt;=0.4,"Baja",IF(AO309&lt;=0.6,"Media",IF(AO309&lt;=0.8,"Alta","Muy Alta"))))),"")), " ")</f>
        <v/>
      </c>
      <c r="AQ309" s="210" t="str">
        <f t="shared" si="304"/>
        <v/>
      </c>
      <c r="AR309" s="211" t="str">
        <f t="shared" si="305"/>
        <v/>
      </c>
      <c r="AS309" s="210" t="str">
        <f>IFERROR(IF(AND(AH308="Impacto",AH309="Impacto"),(AS307-(+AS308*AK309)),IF(AND(AH307="Probabilidad",AH309="Impacto"),(AS306-(+AS306*AK309)),IF(AH309="Probabilidad",AS307,""))),"")</f>
        <v/>
      </c>
      <c r="AT309" s="212" t="str">
        <f t="shared" si="306"/>
        <v/>
      </c>
      <c r="AU309" s="529"/>
      <c r="AV309" s="532"/>
      <c r="AW309" s="535"/>
      <c r="AX309" s="538"/>
      <c r="AY309" s="302"/>
      <c r="AZ309" s="185"/>
      <c r="BA309" s="183"/>
      <c r="BB309" s="183"/>
      <c r="BC309" s="184"/>
      <c r="BD309" s="184"/>
      <c r="BE309" s="184"/>
      <c r="BF309" s="185"/>
      <c r="BG309" s="495"/>
      <c r="BH309" s="190"/>
      <c r="BI309" s="186"/>
      <c r="BJ309" s="186"/>
      <c r="BK309" s="352"/>
      <c r="BL309" s="183"/>
      <c r="BM309" s="183"/>
      <c r="BN309" s="183"/>
      <c r="BO309" s="187"/>
      <c r="BP309" s="187"/>
      <c r="BQ309" s="349"/>
      <c r="BR309" s="416"/>
      <c r="BS309" s="417" t="str">
        <f>IF(AND('MAPA DE RIESGOS'!$AP309="Muy Alta",'MAPA DE RIESGOS'!$AR309="Leve"),CONCATENATE("R",'MAPA DE RIESGOS'!$H309,"C",'MAPA DE RIESGOS'!$AF309),"")</f>
        <v/>
      </c>
      <c r="BT309" s="417"/>
      <c r="BU309" s="418"/>
      <c r="BV309" s="188"/>
      <c r="BW309" s="188"/>
      <c r="BX309" s="188"/>
      <c r="BY309" s="188"/>
      <c r="BZ309" s="188"/>
      <c r="CA309" s="188"/>
      <c r="CB309" s="188"/>
      <c r="CC309" s="188"/>
      <c r="CD309" s="188"/>
      <c r="CE309" s="188"/>
      <c r="CF309" s="188"/>
      <c r="CG309" s="188"/>
      <c r="CH309" s="188"/>
      <c r="CI309" s="188"/>
      <c r="CJ309" s="188"/>
      <c r="CK309" s="188"/>
    </row>
    <row r="310" spans="1:89" ht="59.45" hidden="1" customHeight="1">
      <c r="A310" s="706"/>
      <c r="B310" s="688" t="s">
        <v>661</v>
      </c>
      <c r="C310" s="588"/>
      <c r="D310" s="588" t="str">
        <f>IFERROR((VLOOKUP($B310,'Listados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0" s="494"/>
      <c r="F310" s="494" t="s">
        <v>663</v>
      </c>
      <c r="G310" s="577">
        <v>50</v>
      </c>
      <c r="H310" s="343">
        <v>50</v>
      </c>
      <c r="I310" s="568" t="s">
        <v>699</v>
      </c>
      <c r="J310" s="513" t="s">
        <v>187</v>
      </c>
      <c r="K310" s="513" t="s">
        <v>699</v>
      </c>
      <c r="L310" s="513" t="s">
        <v>700</v>
      </c>
      <c r="M310" s="513" t="str">
        <f t="shared" ref="M310" si="349">+CONCATENATE("Posibilidad de afectación ", J310, " por ", K310," debido a ", L310)</f>
        <v>Posibilidad de afectación Económico y Reputacional por Incumplimiento de lo pactado en las obligaciones contractuales, por parte de los contratistas. debido a Incumplimiento de las obligaciones pactadas en el contrato.</v>
      </c>
      <c r="N310" s="513" t="s">
        <v>189</v>
      </c>
      <c r="O310" s="513" t="s">
        <v>190</v>
      </c>
      <c r="P310" s="561">
        <v>228</v>
      </c>
      <c r="Q310" s="552"/>
      <c r="R310" s="555"/>
      <c r="S310" s="555"/>
      <c r="T310" s="555"/>
      <c r="U310" s="555"/>
      <c r="V310" s="581" t="str">
        <f t="shared" ref="V310" si="350">IF(ISBLANK(AC310),(IF(P310&lt;=0,"",IF(P310&lt;=2,"Muy Baja",IF(P310&lt;=24,"Baja",IF(P310&lt;=500,"Media",IF(P310&lt;=5000,"Alta","Muy Alta"))))))," ")</f>
        <v>Media</v>
      </c>
      <c r="W310" s="565">
        <f t="shared" ref="W310" si="351">IF(ISBLANK(AC310),(IF(V310="","",IF(V310="Muy Baja",20%,IF(V310="Baja",40%,IF(V310="Media",60%,IF(V310="Alta",80%,IF(V310="Muy Alta",100%,0)))))))," ")</f>
        <v>0.6</v>
      </c>
      <c r="X310" s="571" t="s">
        <v>218</v>
      </c>
      <c r="Y310" s="549" t="str">
        <f>IF(X310&gt;0,IF(NOT(ISERROR(MATCH(X310,'Listados Datos'!$N$3:$N$4,0))),'Listados Datos'!$N$6&amp;"Por favor no seleccionar este criterios de impacto (Afectación Económica o presupuestal y/o Pérdida Reputacional)",'Listados Datos'!$N$7),"")</f>
        <v>✔</v>
      </c>
      <c r="Z310" s="574" t="str">
        <f>IF(OR(X310='Listados Datos'!$R$3,X310='Listados Datos'!$S$3),"Leve",IF(OR(X310='Listados Datos'!$R$4,X310='Listados Datos'!$S$4),"Menor",IF(OR(X310='Listados Datos'!$R$5,X310='Listados Datos'!$S$5),"Moderado",IF(OR(X310='Listados Datos'!$R$6,X310='Listados Datos'!$S$6),"Mayor",IF(OR(X310='Listados Datos'!$R$7,X310='Listados Datos'!$S$7),"Catastrófico","")))))</f>
        <v>Moderado</v>
      </c>
      <c r="AA310" s="565">
        <f>IF(Z310="","",IF(Z310="Leve",20%,IF(Z310="Menor",40%,IF(Z310="Moderado",60%,IF(Z310="Mayor",80%,IF(Z310="Catastrófico",100%,0))))))</f>
        <v>0.6</v>
      </c>
      <c r="AB310" s="558" t="str">
        <f>IF(OR(AND(V310="Muy Baja",Z310="Leve"),AND(V310="Muy Baja",Z310="Menor"),AND(V310="Baja",Z310="Leve")),"Bajo",IF(OR(AND(V310="Muy baja",Z310="Moderado"),AND(V310="Baja",Z310="Menor"),AND(V310="Baja",Z310="Moderado"),AND(V310="Media",Z310="Leve"),AND(V310="Media",Z310="Menor"),AND(V310="Media",Z310="Moderado"),AND(V310="Alta",Z310="Leve"),AND(V310="Alta",Z310="Menor")),"Moderado",IF(OR(AND(V310="Muy Baja",Z310="Mayor"),AND(V310="Baja",Z310="Mayor"),AND(V310="Media",Z310="Mayor"),AND(V310="Alta",Z310="Moderado"),AND(V310="Alta",Z310="Mayor"),AND(V310="Muy Alta",Z310="Leve"),AND(V310="Muy Alta",Z310="Menor"),AND(V310="Muy Alta",Z310="Moderado"),AND(V310="Muy Alta",Z310="Mayor")),"Alto",IF(OR(AND(V310="Muy Baja",Z310="Catastrófico"),AND(V310="Baja",Z310="Catastrófico"),AND(V310="Media",Z310="Catastrófico"),AND(V310="Alta",Z310="Catastrófico"),AND(V310="Muy Alta",Z310="Catastrófico")),"Extremo",""))))</f>
        <v>Moderado</v>
      </c>
      <c r="AC310" s="524"/>
      <c r="AD310" s="546"/>
      <c r="AE310" s="533" t="str">
        <f t="shared" ref="AE310" si="352">IF(AND(AC310="Rara Vez",AD310="Insignificante"),("BAJA"),IF(AND(AC310="Rara Vez",AD310="Menor"),("BAJA"),IF(AND(AC310="Rara Vez",AD310="Moderado"),("MODERADA"),IF(AND(AC310="Rara Vez",AD310="Mayor"),("ALTA"),IF(AND(AC310="Improbable",AD310="Insignificante"),("BAJA"),IF(AND(AC310="Improbable",AD310="Menor"),("BAJA"),IF(AND(AC310="Improbable",AD310="Moderado"),("MODERADA"),IF(AND(AC310="Improbable",AD310="Mayor"),("ALTA"),IF(AND(AC310="Posible",AD310="Insignificante"),("BAJA"),IF(AND(AC310="Posible",AD310="Menor"),("MODERADA"),IF(AND(AC310="Posible",AD310="Moderado"),("ALTA"),IF(AND(AC310="Posible",AD310="Mayor"),("EXTREMA"),IF(AND(AC310="Probable",AD310="Insignificante"),("MODERADA"),IF(AND(AC310="Probable",AD310="Menor"),("ALTA"),IF(AND(AC310="Probable",AD310="Moderado"),("ALTA"),IF(AND(AC310="Probable",AD310="Mayor"),("EXTREMA"),IF(AND(AC310="Casi Seguro",AD310="Insignificante"),("ALTA"),IF(AND(AC310="Casi Seguro",AD310="Menor"),("ALTA"),IF(AND(AC310="Casi Seguro",AD310="Moderado"),("EXTREMA"),IF(AND(AC310="Casi Seguro",AD310="Mayor"),("EXTREMA"),IF(AD310="Catastrófico","EXTREMA","VALORAR")))))))))))))))))))))</f>
        <v>VALORAR</v>
      </c>
      <c r="AF310" s="181">
        <v>1</v>
      </c>
      <c r="AG310" s="182" t="s">
        <v>701</v>
      </c>
      <c r="AH310" s="207" t="str">
        <f t="shared" ref="AH310:AH369" si="353">IF(OR(AI310="Preventivo",AI310="Detectivo"),"Probabilidad",IF(AI310="Correctivo","Impacto",""))</f>
        <v>Probabilidad</v>
      </c>
      <c r="AI310" s="299" t="s">
        <v>193</v>
      </c>
      <c r="AJ310" s="299" t="s">
        <v>194</v>
      </c>
      <c r="AK310" s="208" t="str">
        <f t="shared" ref="AK310:AK369" si="354">IF(AND(AI310="Preventivo",AJ310="Automático"),"50%",IF(AND(AI310="Preventivo",AJ310="Manual"),"40%",IF(AND(AI310="Detectivo",AJ310="Automático"),"40%",IF(AND(AI310="Detectivo",AJ310="Manual"),"30%",IF(AND(AI310="Correctivo",AJ310="Automático"),"35%",IF(AND(AI310="Correctivo",AJ310="Manual"),"25%",""))))))</f>
        <v>40%</v>
      </c>
      <c r="AL310" s="300" t="s">
        <v>195</v>
      </c>
      <c r="AM310" s="300" t="s">
        <v>196</v>
      </c>
      <c r="AN310" s="301" t="s">
        <v>197</v>
      </c>
      <c r="AO310" s="209">
        <f>IF(ISBLANK(AD310),(IFERROR(IF(AH310="Probabilidad",(W310-(+W310*AK310)),IF(AH310="Impacto",W310,"")),""))," ")</f>
        <v>0.36</v>
      </c>
      <c r="AP310" s="154" t="str">
        <f>IF(ISBLANK(AD310), (IFERROR(IF(AO310="","",IF(AO310&lt;=0.2,"Muy Baja",IF(AO310&lt;=0.4,"Baja",IF(AO310&lt;=0.6,"Media",IF(AO310&lt;=0.8,"Alta","Muy Alta"))))),""))," ")</f>
        <v>Baja</v>
      </c>
      <c r="AQ310" s="210">
        <f t="shared" ref="AQ310:AQ369" si="355">+AO310</f>
        <v>0.36</v>
      </c>
      <c r="AR310" s="211" t="str">
        <f t="shared" ref="AR310:AR369" si="356">IFERROR(IF(AS310="","",IF(AS310&lt;=0.2,"Leve",IF(AS310&lt;=0.4,"Menor",IF(AS310&lt;=0.6,"Moderado",IF(AS310&lt;=0.8,"Mayor","Catastrófico"))))),"")</f>
        <v>Moderado</v>
      </c>
      <c r="AS310" s="210">
        <f>IFERROR(IF(AH310="Impacto",(AA310-(+AA310*AK310)),IF(AH310="Probabilidad",AA310,"")),"")</f>
        <v>0.6</v>
      </c>
      <c r="AT310" s="212" t="str">
        <f t="shared" ref="AT310:AT369" si="357">IFERROR(IF(OR(AND(AP310="Muy Baja",AR310="Leve"),AND(AP310="Muy Baja",AR310="Menor"),AND(AP310="Baja",AR310="Leve")),"Bajo",IF(OR(AND(AP310="Muy baja",AR310="Moderado"),AND(AP310="Baja",AR310="Menor"),AND(AP310="Baja",AR310="Moderado"),AND(AP310="Media",AR310="Leve"),AND(AP310="Media",AR310="Menor"),AND(AP310="Media",AR310="Moderado"),AND(AP310="Alta",AR310="Leve"),AND(AP310="Alta",AR310="Menor")),"Moderado",IF(OR(AND(AP310="Muy Baja",AR310="Mayor"),AND(AP310="Baja",AR310="Mayor"),AND(AP310="Media",AR310="Mayor"),AND(AP310="Alta",AR310="Moderado"),AND(AP310="Alta",AR310="Mayor"),AND(AP310="Muy Alta",AR310="Leve"),AND(AP310="Muy Alta",AR310="Menor"),AND(AP310="Muy Alta",AR310="Moderado"),AND(AP310="Muy Alta",AR310="Mayor")),"Alto",IF(OR(AND(AP310="Muy Baja",AR310="Catastrófico"),AND(AP310="Baja",AR310="Catastrófico"),AND(AP310="Media",AR310="Catastrófico"),AND(AP310="Alta",AR310="Catastrófico"),AND(AP310="Muy Alta",AR310="Catastrófico")),"Extremo","")))),"")</f>
        <v>Moderado</v>
      </c>
      <c r="AU310" s="527"/>
      <c r="AV310" s="530" t="str">
        <f>IF(ISBLANK(AD310), " ", AD310)</f>
        <v xml:space="preserve"> </v>
      </c>
      <c r="AW310" s="533" t="str">
        <f t="shared" ref="AW310" si="358">IF(AND(AU310="Rara Vez",AV310="Insignificante"),("BAJA"),IF(AND(AU310="Rara Vez",AV310="Menor"),("BAJA"),IF(AND(AU310="Rara Vez",AV310="Moderado"),("MODERADA"),IF(AND(AU310="Rara Vez",AV310="Mayor"),("ALTA"),IF(AND(AU310="Improbable",AV310="Insignificante"),("BAJA"),IF(AND(AU310="Improbable",AV310="Menor"),("BAJA"),IF(AND(AU310="Improbable",AV310="Moderado"),("MODERADA"),IF(AND(AU310="Improbable",AV310="Mayor"),("ALTA"),IF(AND(AU310="Posible",AV310="Insignificante"),("BAJA"),IF(AND(AU310="Posible",AV310="Menor"),("MODERADA"),IF(AND(AU310="Posible",AV310="Moderado"),("ALTA"),IF(AND(AU310="Posible",AV310="Mayor"),("EXTREMA"),IF(AND(AU310="Probable",AV310="Insignificante"),("MODERADA"),IF(AND(AU310="Probable",AV310="Menor"),("ALTA"),IF(AND(AU310="Probable",AV310="Moderado"),("ALTA"),IF(AND(AU310="Probable",AV310="Mayor"),("EXTREMA"),IF(AND(AU310="Casi Seguro",AV310="Insignificante"),("ALTA"),IF(AND(AU310="Casi Seguro",AV310="Menor"),("ALTA"),IF(AND(AU310="Casi Seguro",AV310="Moderado"),("EXTREMA"),IF(AND(AU310="Casi Seguro",AV310="Mayor"),("EXTREMA"),IF(AV310="Catastrófico","EXTREMA","VALORAR")))))))))))))))))))))</f>
        <v>VALORAR</v>
      </c>
      <c r="AX310" s="536" t="s">
        <v>198</v>
      </c>
      <c r="AY310" s="539" t="s">
        <v>702</v>
      </c>
      <c r="AZ310" s="542" t="s">
        <v>703</v>
      </c>
      <c r="BA310" s="542" t="s">
        <v>663</v>
      </c>
      <c r="BB310" s="542" t="s">
        <v>229</v>
      </c>
      <c r="BC310" s="517">
        <v>44562</v>
      </c>
      <c r="BD310" s="517">
        <v>44926</v>
      </c>
      <c r="BE310" s="542" t="s">
        <v>703</v>
      </c>
      <c r="BF310" s="542" t="s">
        <v>703</v>
      </c>
      <c r="BG310" s="513" t="s">
        <v>686</v>
      </c>
      <c r="BH310" s="733" t="s">
        <v>205</v>
      </c>
      <c r="BI310" s="734" t="s">
        <v>1888</v>
      </c>
      <c r="BJ310" s="734">
        <v>1</v>
      </c>
      <c r="BK310" s="735">
        <v>44680</v>
      </c>
      <c r="BL310" s="734" t="s">
        <v>1889</v>
      </c>
      <c r="BM310" s="734" t="s">
        <v>1890</v>
      </c>
      <c r="BN310" s="734" t="s">
        <v>698</v>
      </c>
      <c r="BO310" s="734" t="s">
        <v>208</v>
      </c>
      <c r="BP310" s="734" t="s">
        <v>272</v>
      </c>
      <c r="BQ310" s="736" t="s">
        <v>272</v>
      </c>
      <c r="BR310" s="416"/>
      <c r="BS310" s="417" t="str">
        <f>IF(AND('MAPA DE RIESGOS'!$AP310="Muy Alta",'MAPA DE RIESGOS'!$AR310="Leve"),CONCATENATE("R",'MAPA DE RIESGOS'!$H310,"C",'MAPA DE RIESGOS'!$AF310),"")</f>
        <v/>
      </c>
      <c r="BT310" s="417"/>
      <c r="BU310" s="418"/>
      <c r="BV310" s="188"/>
      <c r="BW310" s="188"/>
      <c r="BX310" s="188"/>
      <c r="BY310" s="188"/>
      <c r="BZ310" s="188"/>
      <c r="CA310" s="188"/>
      <c r="CB310" s="188"/>
      <c r="CC310" s="188"/>
      <c r="CD310" s="188"/>
      <c r="CE310" s="188"/>
      <c r="CF310" s="188"/>
      <c r="CG310" s="188"/>
      <c r="CH310" s="188"/>
      <c r="CI310" s="188"/>
      <c r="CJ310" s="188"/>
      <c r="CK310" s="188"/>
    </row>
    <row r="311" spans="1:89" ht="59.45" hidden="1" customHeight="1">
      <c r="A311" s="706"/>
      <c r="B311" s="688"/>
      <c r="C311" s="588"/>
      <c r="D311" s="588"/>
      <c r="E311" s="494"/>
      <c r="F311" s="494"/>
      <c r="G311" s="577"/>
      <c r="H311" s="343">
        <v>50</v>
      </c>
      <c r="I311" s="569"/>
      <c r="J311" s="494"/>
      <c r="K311" s="494"/>
      <c r="L311" s="494"/>
      <c r="M311" s="494"/>
      <c r="N311" s="494"/>
      <c r="O311" s="494"/>
      <c r="P311" s="562"/>
      <c r="Q311" s="553"/>
      <c r="R311" s="556"/>
      <c r="S311" s="556"/>
      <c r="T311" s="556"/>
      <c r="U311" s="556"/>
      <c r="V311" s="582"/>
      <c r="W311" s="566"/>
      <c r="X311" s="572"/>
      <c r="Y311" s="550"/>
      <c r="Z311" s="575"/>
      <c r="AA311" s="566"/>
      <c r="AB311" s="559"/>
      <c r="AC311" s="525"/>
      <c r="AD311" s="547"/>
      <c r="AE311" s="534"/>
      <c r="AF311" s="181">
        <v>2</v>
      </c>
      <c r="AG311" s="182" t="s">
        <v>704</v>
      </c>
      <c r="AH311" s="207" t="str">
        <f t="shared" si="353"/>
        <v>Probabilidad</v>
      </c>
      <c r="AI311" s="299" t="s">
        <v>193</v>
      </c>
      <c r="AJ311" s="299" t="s">
        <v>194</v>
      </c>
      <c r="AK311" s="208" t="str">
        <f t="shared" si="354"/>
        <v>40%</v>
      </c>
      <c r="AL311" s="300" t="s">
        <v>195</v>
      </c>
      <c r="AM311" s="300" t="s">
        <v>196</v>
      </c>
      <c r="AN311" s="301" t="s">
        <v>197</v>
      </c>
      <c r="AO311" s="209">
        <f>IF(ISBLANK(AD310),(IFERROR(IF(AND(AH310="Probabilidad",AH311="Probabilidad"),(AQ310-(+AQ310*AK311)),IF(AH311="Probabilidad",(W310-(+W310*AK311)),IF(AH311="Impacto",AQ310,""))),""))," ")</f>
        <v>0.216</v>
      </c>
      <c r="AP311" s="154" t="str">
        <f>IF(ISBLANK(AD310),(IFERROR(IF(AO311="","",IF(AO311&lt;=0.2,"Muy Baja",IF(AO311&lt;=0.4,"Baja",IF(AO311&lt;=0.6,"Media",IF(AO311&lt;=0.8,"Alta","Muy Alta"))))),""))," ")</f>
        <v>Baja</v>
      </c>
      <c r="AQ311" s="210">
        <f t="shared" si="355"/>
        <v>0.216</v>
      </c>
      <c r="AR311" s="211" t="str">
        <f t="shared" si="356"/>
        <v>Moderado</v>
      </c>
      <c r="AS311" s="210">
        <f>IFERROR(IF(AND(AH310="Impacto",AH311="Impacto"),(AS310-(+AS310*AK311)),IF(AH311="Impacto",(AA310-(+AA310*AK311)),IF(AH311="Probabilidad",AS310,""))),"")</f>
        <v>0.6</v>
      </c>
      <c r="AT311" s="212" t="str">
        <f t="shared" si="357"/>
        <v>Moderado</v>
      </c>
      <c r="AU311" s="528"/>
      <c r="AV311" s="531"/>
      <c r="AW311" s="534"/>
      <c r="AX311" s="537"/>
      <c r="AY311" s="541"/>
      <c r="AZ311" s="544"/>
      <c r="BA311" s="544"/>
      <c r="BB311" s="544"/>
      <c r="BC311" s="518"/>
      <c r="BD311" s="518"/>
      <c r="BE311" s="544"/>
      <c r="BF311" s="544"/>
      <c r="BG311" s="494"/>
      <c r="BH311" s="733"/>
      <c r="BI311" s="734"/>
      <c r="BJ311" s="734"/>
      <c r="BK311" s="734"/>
      <c r="BL311" s="734"/>
      <c r="BM311" s="734"/>
      <c r="BN311" s="734"/>
      <c r="BO311" s="734"/>
      <c r="BP311" s="734"/>
      <c r="BQ311" s="736"/>
      <c r="BR311" s="416"/>
      <c r="BS311" s="417" t="str">
        <f>IF(AND('MAPA DE RIESGOS'!$AP311="Muy Alta",'MAPA DE RIESGOS'!$AR311="Leve"),CONCATENATE("R",'MAPA DE RIESGOS'!$H311,"C",'MAPA DE RIESGOS'!$AF311),"")</f>
        <v/>
      </c>
      <c r="BT311" s="417"/>
      <c r="BU311" s="418"/>
      <c r="BV311" s="188"/>
      <c r="BW311" s="188"/>
      <c r="BX311" s="188"/>
      <c r="BY311" s="188"/>
      <c r="BZ311" s="188"/>
      <c r="CA311" s="188"/>
      <c r="CB311" s="188"/>
      <c r="CC311" s="188"/>
      <c r="CD311" s="188"/>
      <c r="CE311" s="188"/>
      <c r="CF311" s="188"/>
      <c r="CG311" s="188"/>
      <c r="CH311" s="188"/>
      <c r="CI311" s="188"/>
      <c r="CJ311" s="188"/>
      <c r="CK311" s="188"/>
    </row>
    <row r="312" spans="1:89" ht="28.5" hidden="1" customHeight="1">
      <c r="A312" s="706"/>
      <c r="B312" s="688"/>
      <c r="C312" s="588"/>
      <c r="D312" s="588"/>
      <c r="E312" s="494"/>
      <c r="F312" s="494"/>
      <c r="G312" s="577"/>
      <c r="H312" s="343">
        <v>50</v>
      </c>
      <c r="I312" s="569"/>
      <c r="J312" s="494"/>
      <c r="K312" s="494"/>
      <c r="L312" s="494"/>
      <c r="M312" s="494"/>
      <c r="N312" s="494"/>
      <c r="O312" s="494"/>
      <c r="P312" s="562"/>
      <c r="Q312" s="553"/>
      <c r="R312" s="556"/>
      <c r="S312" s="556"/>
      <c r="T312" s="556"/>
      <c r="U312" s="556"/>
      <c r="V312" s="582"/>
      <c r="W312" s="566"/>
      <c r="X312" s="572"/>
      <c r="Y312" s="550"/>
      <c r="Z312" s="575"/>
      <c r="AA312" s="566"/>
      <c r="AB312" s="559"/>
      <c r="AC312" s="525"/>
      <c r="AD312" s="547"/>
      <c r="AE312" s="534"/>
      <c r="AF312" s="181">
        <v>3</v>
      </c>
      <c r="AG312" s="182"/>
      <c r="AH312" s="207" t="str">
        <f t="shared" si="353"/>
        <v/>
      </c>
      <c r="AI312" s="299"/>
      <c r="AJ312" s="299"/>
      <c r="AK312" s="208" t="str">
        <f t="shared" si="354"/>
        <v/>
      </c>
      <c r="AL312" s="300"/>
      <c r="AM312" s="300"/>
      <c r="AN312" s="301"/>
      <c r="AO312" s="209" t="str">
        <f>IF(ISBLANK(AD310),(IFERROR(IF(AND(AH311="Probabilidad",AH312="Probabilidad"),(AQ311-(+AQ311*AK312)),IF(AND(AH311="Impacto",AH312="Probabilidad"),(AQ310-(+AQ310*AK312)),IF(AH312="Impacto",AQ311,""))),""))," ")</f>
        <v/>
      </c>
      <c r="AP312" s="154" t="str">
        <f>IF(ISBLANK(AD310),(IFERROR(IF(AO312="","",IF(AO312&lt;=0.2,"Muy Baja",IF(AO312&lt;=0.4,"Baja",IF(AO312&lt;=0.6,"Media",IF(AO312&lt;=0.8,"Alta","Muy Alta"))))),""))," ")</f>
        <v/>
      </c>
      <c r="AQ312" s="210" t="str">
        <f t="shared" si="355"/>
        <v/>
      </c>
      <c r="AR312" s="211" t="str">
        <f t="shared" si="356"/>
        <v/>
      </c>
      <c r="AS312" s="210" t="str">
        <f>IFERROR(IF(AND(AH311="Impacto",AH312="Impacto"),(AS311-(+AS311*AK312)),IF(AND(AH311="Probabilidad",AH312="Impacto"),(AS310-(+AS310*AK312)),IF(AH312="Probabilidad",AS311,""))),"")</f>
        <v/>
      </c>
      <c r="AT312" s="212" t="str">
        <f t="shared" si="357"/>
        <v/>
      </c>
      <c r="AU312" s="528"/>
      <c r="AV312" s="531"/>
      <c r="AW312" s="534"/>
      <c r="AX312" s="537"/>
      <c r="AY312" s="302"/>
      <c r="AZ312" s="185"/>
      <c r="BA312" s="183"/>
      <c r="BB312" s="183"/>
      <c r="BC312" s="184"/>
      <c r="BD312" s="184"/>
      <c r="BE312" s="184"/>
      <c r="BF312" s="185"/>
      <c r="BG312" s="494"/>
      <c r="BH312" s="190"/>
      <c r="BI312" s="186"/>
      <c r="BJ312" s="186"/>
      <c r="BK312" s="352"/>
      <c r="BL312" s="183"/>
      <c r="BM312" s="183"/>
      <c r="BN312" s="183"/>
      <c r="BO312" s="187"/>
      <c r="BP312" s="187"/>
      <c r="BQ312" s="349"/>
      <c r="BR312" s="416"/>
      <c r="BS312" s="417" t="str">
        <f>IF(AND('MAPA DE RIESGOS'!$AP312="Muy Alta",'MAPA DE RIESGOS'!$AR312="Leve"),CONCATENATE("R",'MAPA DE RIESGOS'!$H312,"C",'MAPA DE RIESGOS'!$AF312),"")</f>
        <v/>
      </c>
      <c r="BT312" s="417"/>
      <c r="BU312" s="418"/>
      <c r="BV312" s="188"/>
      <c r="BW312" s="188"/>
      <c r="BX312" s="188"/>
      <c r="BY312" s="188"/>
      <c r="BZ312" s="188"/>
      <c r="CA312" s="188"/>
      <c r="CB312" s="188"/>
      <c r="CC312" s="188"/>
      <c r="CD312" s="188"/>
      <c r="CE312" s="188"/>
      <c r="CF312" s="188"/>
      <c r="CG312" s="188"/>
      <c r="CH312" s="188"/>
      <c r="CI312" s="188"/>
      <c r="CJ312" s="188"/>
      <c r="CK312" s="188"/>
    </row>
    <row r="313" spans="1:89" ht="28.5" hidden="1" customHeight="1">
      <c r="A313" s="706"/>
      <c r="B313" s="688"/>
      <c r="C313" s="588"/>
      <c r="D313" s="588"/>
      <c r="E313" s="494"/>
      <c r="F313" s="494"/>
      <c r="G313" s="577"/>
      <c r="H313" s="343">
        <v>50</v>
      </c>
      <c r="I313" s="569"/>
      <c r="J313" s="494"/>
      <c r="K313" s="494"/>
      <c r="L313" s="494"/>
      <c r="M313" s="494"/>
      <c r="N313" s="494"/>
      <c r="O313" s="494"/>
      <c r="P313" s="562"/>
      <c r="Q313" s="553"/>
      <c r="R313" s="556"/>
      <c r="S313" s="556"/>
      <c r="T313" s="556"/>
      <c r="U313" s="556"/>
      <c r="V313" s="582"/>
      <c r="W313" s="566"/>
      <c r="X313" s="572"/>
      <c r="Y313" s="550"/>
      <c r="Z313" s="575"/>
      <c r="AA313" s="566"/>
      <c r="AB313" s="559"/>
      <c r="AC313" s="525"/>
      <c r="AD313" s="547"/>
      <c r="AE313" s="534"/>
      <c r="AF313" s="181">
        <v>4</v>
      </c>
      <c r="AG313" s="182"/>
      <c r="AH313" s="207" t="str">
        <f t="shared" si="353"/>
        <v/>
      </c>
      <c r="AI313" s="299"/>
      <c r="AJ313" s="299"/>
      <c r="AK313" s="208" t="str">
        <f t="shared" si="354"/>
        <v/>
      </c>
      <c r="AL313" s="300"/>
      <c r="AM313" s="300"/>
      <c r="AN313" s="301"/>
      <c r="AO313" s="209" t="str">
        <f>IF(ISBLANK(AD310),(IFERROR(IF(AND(AH312="Probabilidad",AH313="Probabilidad"),(AQ312-(+AQ312*AK313)),IF(AND(AH312="Impacto",AH313="Probabilidad"),(AQ311-(+AQ311*AK313)),IF(AH313="Impacto",AQ312,""))),""))," ")</f>
        <v/>
      </c>
      <c r="AP313" s="154" t="str">
        <f>IF(ISBLANK(AD310),(IFERROR(IF(AO313="","",IF(AO313&lt;=0.2,"Muy Baja",IF(AO313&lt;=0.4,"Baja",IF(AO313&lt;=0.6,"Media",IF(AO313&lt;=0.8,"Alta","Muy Alta"))))),""))," ")</f>
        <v/>
      </c>
      <c r="AQ313" s="210" t="str">
        <f t="shared" si="355"/>
        <v/>
      </c>
      <c r="AR313" s="211" t="str">
        <f t="shared" si="356"/>
        <v/>
      </c>
      <c r="AS313" s="210" t="str">
        <f>IFERROR(IF(AND(AH312="Impacto",AH313="Impacto"),(AS312-(+AS312*AK313)),IF(AND(AH312="Probabilidad",AH313="Impacto"),(AS311-(+AS311*AK313)),IF(AH313="Probabilidad",AS312,""))),"")</f>
        <v/>
      </c>
      <c r="AT313" s="212" t="str">
        <f t="shared" si="357"/>
        <v/>
      </c>
      <c r="AU313" s="528"/>
      <c r="AV313" s="531"/>
      <c r="AW313" s="534"/>
      <c r="AX313" s="537"/>
      <c r="AY313" s="302"/>
      <c r="AZ313" s="185"/>
      <c r="BA313" s="183"/>
      <c r="BB313" s="183"/>
      <c r="BC313" s="184"/>
      <c r="BD313" s="184"/>
      <c r="BE313" s="184"/>
      <c r="BF313" s="185"/>
      <c r="BG313" s="494"/>
      <c r="BH313" s="190"/>
      <c r="BI313" s="186"/>
      <c r="BJ313" s="186"/>
      <c r="BK313" s="352"/>
      <c r="BL313" s="183"/>
      <c r="BM313" s="183"/>
      <c r="BN313" s="183"/>
      <c r="BO313" s="187"/>
      <c r="BP313" s="187"/>
      <c r="BQ313" s="349"/>
      <c r="BR313" s="416"/>
      <c r="BS313" s="417" t="str">
        <f>IF(AND('MAPA DE RIESGOS'!$AP313="Muy Alta",'MAPA DE RIESGOS'!$AR313="Leve"),CONCATENATE("R",'MAPA DE RIESGOS'!$H313,"C",'MAPA DE RIESGOS'!$AF313),"")</f>
        <v/>
      </c>
      <c r="BT313" s="417"/>
      <c r="BU313" s="418"/>
      <c r="BV313" s="188"/>
      <c r="BW313" s="188"/>
      <c r="BX313" s="188"/>
      <c r="BY313" s="188"/>
      <c r="BZ313" s="188"/>
      <c r="CA313" s="188"/>
      <c r="CB313" s="188"/>
      <c r="CC313" s="188"/>
      <c r="CD313" s="188"/>
      <c r="CE313" s="188"/>
      <c r="CF313" s="188"/>
      <c r="CG313" s="188"/>
      <c r="CH313" s="188"/>
      <c r="CI313" s="188"/>
      <c r="CJ313" s="188"/>
      <c r="CK313" s="188"/>
    </row>
    <row r="314" spans="1:89" ht="28.5" hidden="1" customHeight="1">
      <c r="A314" s="706"/>
      <c r="B314" s="688"/>
      <c r="C314" s="588"/>
      <c r="D314" s="588"/>
      <c r="E314" s="494"/>
      <c r="F314" s="494"/>
      <c r="G314" s="577"/>
      <c r="H314" s="343">
        <v>50</v>
      </c>
      <c r="I314" s="569"/>
      <c r="J314" s="494"/>
      <c r="K314" s="494"/>
      <c r="L314" s="494"/>
      <c r="M314" s="494"/>
      <c r="N314" s="494"/>
      <c r="O314" s="494"/>
      <c r="P314" s="562"/>
      <c r="Q314" s="553"/>
      <c r="R314" s="556"/>
      <c r="S314" s="556"/>
      <c r="T314" s="556"/>
      <c r="U314" s="556"/>
      <c r="V314" s="582"/>
      <c r="W314" s="566"/>
      <c r="X314" s="572"/>
      <c r="Y314" s="550"/>
      <c r="Z314" s="575"/>
      <c r="AA314" s="566"/>
      <c r="AB314" s="559"/>
      <c r="AC314" s="525"/>
      <c r="AD314" s="547"/>
      <c r="AE314" s="534"/>
      <c r="AF314" s="181">
        <v>5</v>
      </c>
      <c r="AG314" s="182"/>
      <c r="AH314" s="207" t="str">
        <f t="shared" si="353"/>
        <v/>
      </c>
      <c r="AI314" s="299"/>
      <c r="AJ314" s="299"/>
      <c r="AK314" s="208" t="str">
        <f t="shared" si="354"/>
        <v/>
      </c>
      <c r="AL314" s="300"/>
      <c r="AM314" s="300"/>
      <c r="AN314" s="301"/>
      <c r="AO314" s="209" t="str">
        <f>IF(ISBLANK(AD310),(IFERROR(IF(AND(AH313="Probabilidad",AH314="Probabilidad"),(AQ313-(+AQ313*AK314)),IF(AND(AH313="Impacto",AH314="Probabilidad"),(AQ312-(+AQ312*AK314)),IF(AH314="Impacto",AQ313,""))),""))," ")</f>
        <v/>
      </c>
      <c r="AP314" s="154" t="str">
        <f>IF(ISBLANK(AD310),(IFERROR(IF(AO314="","",IF(AO314&lt;=0.2,"Muy Baja",IF(AO314&lt;=0.4,"Baja",IF(AO314&lt;=0.6,"Media",IF(AO314&lt;=0.8,"Alta","Muy Alta"))))),""))," ")</f>
        <v/>
      </c>
      <c r="AQ314" s="210" t="str">
        <f t="shared" si="355"/>
        <v/>
      </c>
      <c r="AR314" s="211" t="str">
        <f t="shared" si="356"/>
        <v/>
      </c>
      <c r="AS314" s="210" t="str">
        <f>IFERROR(IF(AND(AH313="Impacto",AH314="Impacto"),(AS313-(+AS313*AK314)),IF(AND(AH313="Probabilidad",AH314="Impacto"),(AS312-(+AS312*AK314)),IF(AH314="Probabilidad",AS313,""))),"")</f>
        <v/>
      </c>
      <c r="AT314" s="212" t="str">
        <f t="shared" si="357"/>
        <v/>
      </c>
      <c r="AU314" s="528"/>
      <c r="AV314" s="531"/>
      <c r="AW314" s="534"/>
      <c r="AX314" s="537"/>
      <c r="AY314" s="302"/>
      <c r="AZ314" s="185"/>
      <c r="BA314" s="183"/>
      <c r="BB314" s="183"/>
      <c r="BC314" s="184"/>
      <c r="BD314" s="184"/>
      <c r="BE314" s="184"/>
      <c r="BF314" s="185"/>
      <c r="BG314" s="494"/>
      <c r="BH314" s="190"/>
      <c r="BI314" s="186"/>
      <c r="BJ314" s="186"/>
      <c r="BK314" s="352"/>
      <c r="BL314" s="183"/>
      <c r="BM314" s="183"/>
      <c r="BN314" s="183"/>
      <c r="BO314" s="187"/>
      <c r="BP314" s="187"/>
      <c r="BQ314" s="349"/>
      <c r="BR314" s="416"/>
      <c r="BS314" s="417" t="str">
        <f>IF(AND('MAPA DE RIESGOS'!$AP314="Muy Alta",'MAPA DE RIESGOS'!$AR314="Leve"),CONCATENATE("R",'MAPA DE RIESGOS'!$H314,"C",'MAPA DE RIESGOS'!$AF314),"")</f>
        <v/>
      </c>
      <c r="BT314" s="417"/>
      <c r="BU314" s="418"/>
      <c r="BV314" s="188"/>
      <c r="BW314" s="188"/>
      <c r="BX314" s="188"/>
      <c r="BY314" s="188"/>
      <c r="BZ314" s="188"/>
      <c r="CA314" s="188"/>
      <c r="CB314" s="188"/>
      <c r="CC314" s="188"/>
      <c r="CD314" s="188"/>
      <c r="CE314" s="188"/>
      <c r="CF314" s="188"/>
      <c r="CG314" s="188"/>
      <c r="CH314" s="188"/>
      <c r="CI314" s="188"/>
      <c r="CJ314" s="188"/>
      <c r="CK314" s="188"/>
    </row>
    <row r="315" spans="1:89" ht="28.5" hidden="1" customHeight="1">
      <c r="A315" s="706"/>
      <c r="B315" s="688"/>
      <c r="C315" s="588"/>
      <c r="D315" s="588"/>
      <c r="E315" s="494"/>
      <c r="F315" s="494"/>
      <c r="G315" s="577"/>
      <c r="H315" s="343">
        <v>50</v>
      </c>
      <c r="I315" s="570"/>
      <c r="J315" s="495"/>
      <c r="K315" s="495"/>
      <c r="L315" s="495"/>
      <c r="M315" s="495"/>
      <c r="N315" s="495"/>
      <c r="O315" s="495"/>
      <c r="P315" s="563"/>
      <c r="Q315" s="554"/>
      <c r="R315" s="557"/>
      <c r="S315" s="557"/>
      <c r="T315" s="557"/>
      <c r="U315" s="557"/>
      <c r="V315" s="583"/>
      <c r="W315" s="567"/>
      <c r="X315" s="573"/>
      <c r="Y315" s="551"/>
      <c r="Z315" s="576"/>
      <c r="AA315" s="567"/>
      <c r="AB315" s="560"/>
      <c r="AC315" s="526"/>
      <c r="AD315" s="548"/>
      <c r="AE315" s="535"/>
      <c r="AF315" s="181">
        <v>6</v>
      </c>
      <c r="AG315" s="182"/>
      <c r="AH315" s="207" t="str">
        <f t="shared" si="353"/>
        <v/>
      </c>
      <c r="AI315" s="299"/>
      <c r="AJ315" s="299"/>
      <c r="AK315" s="208" t="str">
        <f t="shared" si="354"/>
        <v/>
      </c>
      <c r="AL315" s="300"/>
      <c r="AM315" s="300"/>
      <c r="AN315" s="301"/>
      <c r="AO315" s="209" t="str">
        <f>IF(ISBLANK(AD310),(IFERROR(IF(AND(AH313="Probabilidad",AH315="Probabilidad"),(AQ313-(+AQ313*AK315)),IF(AND(AH313="Impacto",AH315="Probabilidad"),(AQ312-(+AQ312*AK315)),IF(AH315="Impacto",AQ313,""))),""))," ")</f>
        <v/>
      </c>
      <c r="AP315" s="154" t="str">
        <f>IF(ISBLANK(AD310),(IFERROR(IF(AO315="","",IF(AO315&lt;=0.2,"Muy Baja",IF(AO315&lt;=0.4,"Baja",IF(AO315&lt;=0.6,"Media",IF(AO315&lt;=0.8,"Alta","Muy Alta"))))),"")), " ")</f>
        <v/>
      </c>
      <c r="AQ315" s="210" t="str">
        <f t="shared" si="355"/>
        <v/>
      </c>
      <c r="AR315" s="211" t="str">
        <f t="shared" si="356"/>
        <v/>
      </c>
      <c r="AS315" s="210" t="str">
        <f>IFERROR(IF(AND(AH314="Impacto",AH315="Impacto"),(AS313-(+AS314*AK315)),IF(AND(AH313="Probabilidad",AH315="Impacto"),(AS312-(+AS312*AK315)),IF(AH315="Probabilidad",AS313,""))),"")</f>
        <v/>
      </c>
      <c r="AT315" s="212" t="str">
        <f t="shared" si="357"/>
        <v/>
      </c>
      <c r="AU315" s="529"/>
      <c r="AV315" s="532"/>
      <c r="AW315" s="535"/>
      <c r="AX315" s="538"/>
      <c r="AY315" s="302"/>
      <c r="AZ315" s="185"/>
      <c r="BA315" s="183"/>
      <c r="BB315" s="183"/>
      <c r="BC315" s="184"/>
      <c r="BD315" s="184"/>
      <c r="BE315" s="184"/>
      <c r="BF315" s="185"/>
      <c r="BG315" s="495"/>
      <c r="BH315" s="190"/>
      <c r="BI315" s="186"/>
      <c r="BJ315" s="186"/>
      <c r="BK315" s="352"/>
      <c r="BL315" s="183"/>
      <c r="BM315" s="183"/>
      <c r="BN315" s="183"/>
      <c r="BO315" s="187"/>
      <c r="BP315" s="187"/>
      <c r="BQ315" s="349"/>
      <c r="BR315" s="416"/>
      <c r="BS315" s="417" t="str">
        <f>IF(AND('MAPA DE RIESGOS'!$AP315="Muy Alta",'MAPA DE RIESGOS'!$AR315="Leve"),CONCATENATE("R",'MAPA DE RIESGOS'!$H315,"C",'MAPA DE RIESGOS'!$AF315),"")</f>
        <v/>
      </c>
      <c r="BT315" s="417"/>
      <c r="BU315" s="418"/>
      <c r="BV315" s="188"/>
      <c r="BW315" s="188"/>
      <c r="BX315" s="188"/>
      <c r="BY315" s="188"/>
      <c r="BZ315" s="188"/>
      <c r="CA315" s="188"/>
      <c r="CB315" s="188"/>
      <c r="CC315" s="188"/>
      <c r="CD315" s="188"/>
      <c r="CE315" s="188"/>
      <c r="CF315" s="188"/>
      <c r="CG315" s="188"/>
      <c r="CH315" s="188"/>
      <c r="CI315" s="188"/>
      <c r="CJ315" s="188"/>
      <c r="CK315" s="188"/>
    </row>
    <row r="316" spans="1:89" ht="71.45" hidden="1" customHeight="1">
      <c r="A316" s="706"/>
      <c r="B316" s="688" t="s">
        <v>661</v>
      </c>
      <c r="C316" s="588"/>
      <c r="D316" s="588" t="str">
        <f>IFERROR((VLOOKUP($B316,'Listados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6" s="494"/>
      <c r="F316" s="494" t="s">
        <v>663</v>
      </c>
      <c r="G316" s="577">
        <v>51</v>
      </c>
      <c r="H316" s="343">
        <v>51</v>
      </c>
      <c r="I316" s="568" t="s">
        <v>705</v>
      </c>
      <c r="J316" s="513" t="s">
        <v>187</v>
      </c>
      <c r="K316" s="513" t="s">
        <v>705</v>
      </c>
      <c r="L316" s="513" t="s">
        <v>706</v>
      </c>
      <c r="M316" s="513" t="str">
        <f t="shared" ref="M316" si="359">+CONCATENATE("Posibilidad de afectación ", J316, " por ", K316," debido a ", L316)</f>
        <v>Posibilidad de afectación Económico y Reputacional por Incumplimiento de los términos contractuales o legales para liquidar. debido a Pedida de competencia para liquidar el contrato</v>
      </c>
      <c r="N316" s="513" t="s">
        <v>189</v>
      </c>
      <c r="O316" s="513" t="s">
        <v>190</v>
      </c>
      <c r="P316" s="561">
        <v>228</v>
      </c>
      <c r="Q316" s="552"/>
      <c r="R316" s="555"/>
      <c r="S316" s="555"/>
      <c r="T316" s="555"/>
      <c r="U316" s="555"/>
      <c r="V316" s="581" t="str">
        <f t="shared" ref="V316" si="360">IF(ISBLANK(AC316),(IF(P316&lt;=0,"",IF(P316&lt;=2,"Muy Baja",IF(P316&lt;=24,"Baja",IF(P316&lt;=500,"Media",IF(P316&lt;=5000,"Alta","Muy Alta"))))))," ")</f>
        <v>Media</v>
      </c>
      <c r="W316" s="565">
        <f t="shared" ref="W316" si="361">IF(ISBLANK(AC316),(IF(V316="","",IF(V316="Muy Baja",20%,IF(V316="Baja",40%,IF(V316="Media",60%,IF(V316="Alta",80%,IF(V316="Muy Alta",100%,0)))))))," ")</f>
        <v>0.6</v>
      </c>
      <c r="X316" s="571" t="s">
        <v>218</v>
      </c>
      <c r="Y316" s="549" t="str">
        <f>IF(X316&gt;0,IF(NOT(ISERROR(MATCH(X316,'Listados Datos'!$N$3:$N$4,0))),'Listados Datos'!$N$6&amp;"Por favor no seleccionar este criterios de impacto (Afectación Económica o presupuestal y/o Pérdida Reputacional)",'Listados Datos'!$N$7),"")</f>
        <v>✔</v>
      </c>
      <c r="Z316" s="574" t="str">
        <f>IF(OR(X316='Listados Datos'!$R$3,X316='Listados Datos'!$S$3),"Leve",IF(OR(X316='Listados Datos'!$R$4,X316='Listados Datos'!$S$4),"Menor",IF(OR(X316='Listados Datos'!$R$5,X316='Listados Datos'!$S$5),"Moderado",IF(OR(X316='Listados Datos'!$R$6,X316='Listados Datos'!$S$6),"Mayor",IF(OR(X316='Listados Datos'!$R$7,X316='Listados Datos'!$S$7),"Catastrófico","")))))</f>
        <v>Moderado</v>
      </c>
      <c r="AA316" s="565">
        <f>IF(Z316="","",IF(Z316="Leve",20%,IF(Z316="Menor",40%,IF(Z316="Moderado",60%,IF(Z316="Mayor",80%,IF(Z316="Catastrófico",100%,0))))))</f>
        <v>0.6</v>
      </c>
      <c r="AB316" s="558" t="str">
        <f>IF(OR(AND(V316="Muy Baja",Z316="Leve"),AND(V316="Muy Baja",Z316="Menor"),AND(V316="Baja",Z316="Leve")),"Bajo",IF(OR(AND(V316="Muy baja",Z316="Moderado"),AND(V316="Baja",Z316="Menor"),AND(V316="Baja",Z316="Moderado"),AND(V316="Media",Z316="Leve"),AND(V316="Media",Z316="Menor"),AND(V316="Media",Z316="Moderado"),AND(V316="Alta",Z316="Leve"),AND(V316="Alta",Z316="Menor")),"Moderado",IF(OR(AND(V316="Muy Baja",Z316="Mayor"),AND(V316="Baja",Z316="Mayor"),AND(V316="Media",Z316="Mayor"),AND(V316="Alta",Z316="Moderado"),AND(V316="Alta",Z316="Mayor"),AND(V316="Muy Alta",Z316="Leve"),AND(V316="Muy Alta",Z316="Menor"),AND(V316="Muy Alta",Z316="Moderado"),AND(V316="Muy Alta",Z316="Mayor")),"Alto",IF(OR(AND(V316="Muy Baja",Z316="Catastrófico"),AND(V316="Baja",Z316="Catastrófico"),AND(V316="Media",Z316="Catastrófico"),AND(V316="Alta",Z316="Catastrófico"),AND(V316="Muy Alta",Z316="Catastrófico")),"Extremo",""))))</f>
        <v>Moderado</v>
      </c>
      <c r="AC316" s="524"/>
      <c r="AD316" s="546"/>
      <c r="AE316" s="533" t="str">
        <f t="shared" ref="AE316" si="362">IF(AND(AC316="Rara Vez",AD316="Insignificante"),("BAJA"),IF(AND(AC316="Rara Vez",AD316="Menor"),("BAJA"),IF(AND(AC316="Rara Vez",AD316="Moderado"),("MODERADA"),IF(AND(AC316="Rara Vez",AD316="Mayor"),("ALTA"),IF(AND(AC316="Improbable",AD316="Insignificante"),("BAJA"),IF(AND(AC316="Improbable",AD316="Menor"),("BAJA"),IF(AND(AC316="Improbable",AD316="Moderado"),("MODERADA"),IF(AND(AC316="Improbable",AD316="Mayor"),("ALTA"),IF(AND(AC316="Posible",AD316="Insignificante"),("BAJA"),IF(AND(AC316="Posible",AD316="Menor"),("MODERADA"),IF(AND(AC316="Posible",AD316="Moderado"),("ALTA"),IF(AND(AC316="Posible",AD316="Mayor"),("EXTREMA"),IF(AND(AC316="Probable",AD316="Insignificante"),("MODERADA"),IF(AND(AC316="Probable",AD316="Menor"),("ALTA"),IF(AND(AC316="Probable",AD316="Moderado"),("ALTA"),IF(AND(AC316="Probable",AD316="Mayor"),("EXTREMA"),IF(AND(AC316="Casi Seguro",AD316="Insignificante"),("ALTA"),IF(AND(AC316="Casi Seguro",AD316="Menor"),("ALTA"),IF(AND(AC316="Casi Seguro",AD316="Moderado"),("EXTREMA"),IF(AND(AC316="Casi Seguro",AD316="Mayor"),("EXTREMA"),IF(AD316="Catastrófico","EXTREMA","VALORAR")))))))))))))))))))))</f>
        <v>VALORAR</v>
      </c>
      <c r="AF316" s="181">
        <v>1</v>
      </c>
      <c r="AG316" s="182" t="s">
        <v>707</v>
      </c>
      <c r="AH316" s="207" t="str">
        <f t="shared" si="353"/>
        <v>Probabilidad</v>
      </c>
      <c r="AI316" s="299" t="s">
        <v>193</v>
      </c>
      <c r="AJ316" s="299" t="s">
        <v>194</v>
      </c>
      <c r="AK316" s="208" t="str">
        <f t="shared" si="354"/>
        <v>40%</v>
      </c>
      <c r="AL316" s="300" t="s">
        <v>195</v>
      </c>
      <c r="AM316" s="300" t="s">
        <v>196</v>
      </c>
      <c r="AN316" s="301" t="s">
        <v>197</v>
      </c>
      <c r="AO316" s="209">
        <f>IF(ISBLANK(AD316),(IFERROR(IF(AH316="Probabilidad",(W316-(+W316*AK316)),IF(AH316="Impacto",W316,"")),""))," ")</f>
        <v>0.36</v>
      </c>
      <c r="AP316" s="154" t="str">
        <f>IF(ISBLANK(AD316), (IFERROR(IF(AO316="","",IF(AO316&lt;=0.2,"Muy Baja",IF(AO316&lt;=0.4,"Baja",IF(AO316&lt;=0.6,"Media",IF(AO316&lt;=0.8,"Alta","Muy Alta"))))),""))," ")</f>
        <v>Baja</v>
      </c>
      <c r="AQ316" s="210">
        <f t="shared" si="355"/>
        <v>0.36</v>
      </c>
      <c r="AR316" s="211" t="str">
        <f t="shared" si="356"/>
        <v>Moderado</v>
      </c>
      <c r="AS316" s="210">
        <f>IFERROR(IF(AH316="Impacto",(AA316-(+AA316*AK316)),IF(AH316="Probabilidad",AA316,"")),"")</f>
        <v>0.6</v>
      </c>
      <c r="AT316" s="212" t="str">
        <f t="shared" si="357"/>
        <v>Moderado</v>
      </c>
      <c r="AU316" s="527"/>
      <c r="AV316" s="530" t="str">
        <f>IF(ISBLANK(AD316), " ", AD316)</f>
        <v xml:space="preserve"> </v>
      </c>
      <c r="AW316" s="533" t="str">
        <f t="shared" ref="AW316" si="363">IF(AND(AU316="Rara Vez",AV316="Insignificante"),("BAJA"),IF(AND(AU316="Rara Vez",AV316="Menor"),("BAJA"),IF(AND(AU316="Rara Vez",AV316="Moderado"),("MODERADA"),IF(AND(AU316="Rara Vez",AV316="Mayor"),("ALTA"),IF(AND(AU316="Improbable",AV316="Insignificante"),("BAJA"),IF(AND(AU316="Improbable",AV316="Menor"),("BAJA"),IF(AND(AU316="Improbable",AV316="Moderado"),("MODERADA"),IF(AND(AU316="Improbable",AV316="Mayor"),("ALTA"),IF(AND(AU316="Posible",AV316="Insignificante"),("BAJA"),IF(AND(AU316="Posible",AV316="Menor"),("MODERADA"),IF(AND(AU316="Posible",AV316="Moderado"),("ALTA"),IF(AND(AU316="Posible",AV316="Mayor"),("EXTREMA"),IF(AND(AU316="Probable",AV316="Insignificante"),("MODERADA"),IF(AND(AU316="Probable",AV316="Menor"),("ALTA"),IF(AND(AU316="Probable",AV316="Moderado"),("ALTA"),IF(AND(AU316="Probable",AV316="Mayor"),("EXTREMA"),IF(AND(AU316="Casi Seguro",AV316="Insignificante"),("ALTA"),IF(AND(AU316="Casi Seguro",AV316="Menor"),("ALTA"),IF(AND(AU316="Casi Seguro",AV316="Moderado"),("EXTREMA"),IF(AND(AU316="Casi Seguro",AV316="Mayor"),("EXTREMA"),IF(AV316="Catastrófico","EXTREMA","VALORAR")))))))))))))))))))))</f>
        <v>VALORAR</v>
      </c>
      <c r="AX316" s="536" t="s">
        <v>198</v>
      </c>
      <c r="AY316" s="302" t="s">
        <v>708</v>
      </c>
      <c r="AZ316" s="185" t="s">
        <v>703</v>
      </c>
      <c r="BA316" s="183" t="s">
        <v>663</v>
      </c>
      <c r="BB316" s="183" t="s">
        <v>229</v>
      </c>
      <c r="BC316" s="184">
        <v>44562</v>
      </c>
      <c r="BD316" s="184">
        <v>44926</v>
      </c>
      <c r="BE316" s="184" t="s">
        <v>703</v>
      </c>
      <c r="BF316" s="184" t="s">
        <v>703</v>
      </c>
      <c r="BG316" s="513" t="s">
        <v>709</v>
      </c>
      <c r="BH316" s="367" t="s">
        <v>205</v>
      </c>
      <c r="BI316" s="368" t="s">
        <v>1888</v>
      </c>
      <c r="BJ316" s="368">
        <v>1</v>
      </c>
      <c r="BK316" s="392">
        <v>44680</v>
      </c>
      <c r="BL316" s="350" t="s">
        <v>1889</v>
      </c>
      <c r="BM316" s="350" t="s">
        <v>1891</v>
      </c>
      <c r="BN316" s="350" t="s">
        <v>698</v>
      </c>
      <c r="BO316" s="354" t="s">
        <v>208</v>
      </c>
      <c r="BP316" s="354" t="s">
        <v>272</v>
      </c>
      <c r="BQ316" s="407" t="s">
        <v>272</v>
      </c>
      <c r="BR316" s="416"/>
      <c r="BS316" s="417" t="str">
        <f>IF(AND('MAPA DE RIESGOS'!$AP316="Muy Alta",'MAPA DE RIESGOS'!$AR316="Leve"),CONCATENATE("R",'MAPA DE RIESGOS'!$H316,"C",'MAPA DE RIESGOS'!$AF316),"")</f>
        <v/>
      </c>
      <c r="BT316" s="417"/>
      <c r="BU316" s="418"/>
      <c r="BV316" s="188"/>
      <c r="BW316" s="188"/>
      <c r="BX316" s="188"/>
      <c r="BY316" s="188"/>
      <c r="BZ316" s="188"/>
      <c r="CA316" s="188"/>
      <c r="CB316" s="188"/>
      <c r="CC316" s="188"/>
      <c r="CD316" s="188"/>
      <c r="CE316" s="188"/>
      <c r="CF316" s="188"/>
      <c r="CG316" s="188"/>
      <c r="CH316" s="188"/>
      <c r="CI316" s="188"/>
      <c r="CJ316" s="188"/>
      <c r="CK316" s="188"/>
    </row>
    <row r="317" spans="1:89" ht="28.5" hidden="1" customHeight="1">
      <c r="A317" s="706"/>
      <c r="B317" s="688"/>
      <c r="C317" s="588"/>
      <c r="D317" s="588"/>
      <c r="E317" s="494"/>
      <c r="F317" s="494"/>
      <c r="G317" s="577"/>
      <c r="H317" s="343">
        <v>51</v>
      </c>
      <c r="I317" s="569"/>
      <c r="J317" s="494"/>
      <c r="K317" s="494"/>
      <c r="L317" s="494"/>
      <c r="M317" s="494"/>
      <c r="N317" s="494"/>
      <c r="O317" s="494"/>
      <c r="P317" s="562"/>
      <c r="Q317" s="553"/>
      <c r="R317" s="556"/>
      <c r="S317" s="556"/>
      <c r="T317" s="556"/>
      <c r="U317" s="556"/>
      <c r="V317" s="582"/>
      <c r="W317" s="566"/>
      <c r="X317" s="572"/>
      <c r="Y317" s="550"/>
      <c r="Z317" s="575"/>
      <c r="AA317" s="566"/>
      <c r="AB317" s="559"/>
      <c r="AC317" s="525"/>
      <c r="AD317" s="547"/>
      <c r="AE317" s="534"/>
      <c r="AF317" s="181">
        <v>2</v>
      </c>
      <c r="AG317" s="182"/>
      <c r="AH317" s="207" t="str">
        <f t="shared" si="353"/>
        <v/>
      </c>
      <c r="AI317" s="299"/>
      <c r="AJ317" s="299"/>
      <c r="AK317" s="208" t="str">
        <f t="shared" si="354"/>
        <v/>
      </c>
      <c r="AL317" s="300"/>
      <c r="AM317" s="300"/>
      <c r="AN317" s="301"/>
      <c r="AO317" s="209" t="str">
        <f>IF(ISBLANK(AD316),(IFERROR(IF(AND(AH316="Probabilidad",AH317="Probabilidad"),(AQ316-(+AQ316*AK317)),IF(AH317="Probabilidad",(W316-(+W316*AK317)),IF(AH317="Impacto",AQ316,""))),""))," ")</f>
        <v/>
      </c>
      <c r="AP317" s="154" t="str">
        <f>IF(ISBLANK(AD316),(IFERROR(IF(AO317="","",IF(AO317&lt;=0.2,"Muy Baja",IF(AO317&lt;=0.4,"Baja",IF(AO317&lt;=0.6,"Media",IF(AO317&lt;=0.8,"Alta","Muy Alta"))))),""))," ")</f>
        <v/>
      </c>
      <c r="AQ317" s="210" t="str">
        <f t="shared" si="355"/>
        <v/>
      </c>
      <c r="AR317" s="211" t="str">
        <f t="shared" si="356"/>
        <v/>
      </c>
      <c r="AS317" s="210" t="str">
        <f>IFERROR(IF(AND(AH316="Impacto",AH317="Impacto"),(AS316-(+AS316*AK317)),IF(AH317="Impacto",(AA316-(+AA316*AK317)),IF(AH317="Probabilidad",AS316,""))),"")</f>
        <v/>
      </c>
      <c r="AT317" s="212" t="str">
        <f t="shared" si="357"/>
        <v/>
      </c>
      <c r="AU317" s="528"/>
      <c r="AV317" s="531"/>
      <c r="AW317" s="534"/>
      <c r="AX317" s="537"/>
      <c r="AY317" s="302"/>
      <c r="AZ317" s="185"/>
      <c r="BA317" s="183"/>
      <c r="BB317" s="183"/>
      <c r="BC317" s="184"/>
      <c r="BD317" s="184"/>
      <c r="BE317" s="184"/>
      <c r="BF317" s="185"/>
      <c r="BG317" s="494"/>
      <c r="BH317" s="190"/>
      <c r="BI317" s="186"/>
      <c r="BJ317" s="186"/>
      <c r="BK317" s="352"/>
      <c r="BL317" s="183"/>
      <c r="BM317" s="183"/>
      <c r="BN317" s="183"/>
      <c r="BO317" s="187"/>
      <c r="BP317" s="187"/>
      <c r="BQ317" s="349"/>
      <c r="BR317" s="416"/>
      <c r="BS317" s="417" t="str">
        <f>IF(AND('MAPA DE RIESGOS'!$AP317="Muy Alta",'MAPA DE RIESGOS'!$AR317="Leve"),CONCATENATE("R",'MAPA DE RIESGOS'!$H317,"C",'MAPA DE RIESGOS'!$AF317),"")</f>
        <v/>
      </c>
      <c r="BT317" s="417"/>
      <c r="BU317" s="418"/>
      <c r="BV317" s="188"/>
      <c r="BW317" s="188"/>
      <c r="BX317" s="188"/>
      <c r="BY317" s="188"/>
      <c r="BZ317" s="188"/>
      <c r="CA317" s="188"/>
      <c r="CB317" s="188"/>
      <c r="CC317" s="188"/>
      <c r="CD317" s="188"/>
      <c r="CE317" s="188"/>
      <c r="CF317" s="188"/>
      <c r="CG317" s="188"/>
      <c r="CH317" s="188"/>
      <c r="CI317" s="188"/>
      <c r="CJ317" s="188"/>
      <c r="CK317" s="188"/>
    </row>
    <row r="318" spans="1:89" ht="28.5" hidden="1" customHeight="1">
      <c r="A318" s="706"/>
      <c r="B318" s="688"/>
      <c r="C318" s="588"/>
      <c r="D318" s="588"/>
      <c r="E318" s="494"/>
      <c r="F318" s="494"/>
      <c r="G318" s="577"/>
      <c r="H318" s="343">
        <v>51</v>
      </c>
      <c r="I318" s="569"/>
      <c r="J318" s="494"/>
      <c r="K318" s="494"/>
      <c r="L318" s="494"/>
      <c r="M318" s="494"/>
      <c r="N318" s="494"/>
      <c r="O318" s="494"/>
      <c r="P318" s="562"/>
      <c r="Q318" s="553"/>
      <c r="R318" s="556"/>
      <c r="S318" s="556"/>
      <c r="T318" s="556"/>
      <c r="U318" s="556"/>
      <c r="V318" s="582"/>
      <c r="W318" s="566"/>
      <c r="X318" s="572"/>
      <c r="Y318" s="550"/>
      <c r="Z318" s="575"/>
      <c r="AA318" s="566"/>
      <c r="AB318" s="559"/>
      <c r="AC318" s="525"/>
      <c r="AD318" s="547"/>
      <c r="AE318" s="534"/>
      <c r="AF318" s="181">
        <v>3</v>
      </c>
      <c r="AG318" s="182"/>
      <c r="AH318" s="207" t="str">
        <f t="shared" si="353"/>
        <v/>
      </c>
      <c r="AI318" s="299"/>
      <c r="AJ318" s="299"/>
      <c r="AK318" s="208" t="str">
        <f t="shared" si="354"/>
        <v/>
      </c>
      <c r="AL318" s="300"/>
      <c r="AM318" s="300"/>
      <c r="AN318" s="301"/>
      <c r="AO318" s="209" t="str">
        <f>IF(ISBLANK(AD316),(IFERROR(IF(AND(AH317="Probabilidad",AH318="Probabilidad"),(AQ317-(+AQ317*AK318)),IF(AND(AH317="Impacto",AH318="Probabilidad"),(AQ316-(+AQ316*AK318)),IF(AH318="Impacto",AQ317,""))),""))," ")</f>
        <v/>
      </c>
      <c r="AP318" s="154" t="str">
        <f>IF(ISBLANK(AD316),(IFERROR(IF(AO318="","",IF(AO318&lt;=0.2,"Muy Baja",IF(AO318&lt;=0.4,"Baja",IF(AO318&lt;=0.6,"Media",IF(AO318&lt;=0.8,"Alta","Muy Alta"))))),""))," ")</f>
        <v/>
      </c>
      <c r="AQ318" s="210" t="str">
        <f t="shared" si="355"/>
        <v/>
      </c>
      <c r="AR318" s="211" t="str">
        <f t="shared" si="356"/>
        <v/>
      </c>
      <c r="AS318" s="210" t="str">
        <f>IFERROR(IF(AND(AH317="Impacto",AH318="Impacto"),(AS317-(+AS317*AK318)),IF(AND(AH317="Probabilidad",AH318="Impacto"),(AS316-(+AS316*AK318)),IF(AH318="Probabilidad",AS317,""))),"")</f>
        <v/>
      </c>
      <c r="AT318" s="212" t="str">
        <f t="shared" si="357"/>
        <v/>
      </c>
      <c r="AU318" s="528"/>
      <c r="AV318" s="531"/>
      <c r="AW318" s="534"/>
      <c r="AX318" s="537"/>
      <c r="AY318" s="302"/>
      <c r="AZ318" s="185"/>
      <c r="BA318" s="183"/>
      <c r="BB318" s="183"/>
      <c r="BC318" s="184"/>
      <c r="BD318" s="184"/>
      <c r="BE318" s="184"/>
      <c r="BF318" s="185"/>
      <c r="BG318" s="494"/>
      <c r="BH318" s="190"/>
      <c r="BI318" s="186"/>
      <c r="BJ318" s="186"/>
      <c r="BK318" s="352"/>
      <c r="BL318" s="183"/>
      <c r="BM318" s="183"/>
      <c r="BN318" s="183"/>
      <c r="BO318" s="187"/>
      <c r="BP318" s="187"/>
      <c r="BQ318" s="349"/>
      <c r="BR318" s="416"/>
      <c r="BS318" s="417" t="str">
        <f>IF(AND('MAPA DE RIESGOS'!$AP318="Muy Alta",'MAPA DE RIESGOS'!$AR318="Leve"),CONCATENATE("R",'MAPA DE RIESGOS'!$H318,"C",'MAPA DE RIESGOS'!$AF318),"")</f>
        <v/>
      </c>
      <c r="BT318" s="417"/>
      <c r="BU318" s="418"/>
      <c r="BV318" s="188"/>
      <c r="BW318" s="188"/>
      <c r="BX318" s="188"/>
      <c r="BY318" s="188"/>
      <c r="BZ318" s="188"/>
      <c r="CA318" s="188"/>
      <c r="CB318" s="188"/>
      <c r="CC318" s="188"/>
      <c r="CD318" s="188"/>
      <c r="CE318" s="188"/>
      <c r="CF318" s="188"/>
      <c r="CG318" s="188"/>
      <c r="CH318" s="188"/>
      <c r="CI318" s="188"/>
      <c r="CJ318" s="188"/>
      <c r="CK318" s="188"/>
    </row>
    <row r="319" spans="1:89" ht="28.5" hidden="1" customHeight="1">
      <c r="A319" s="706"/>
      <c r="B319" s="688"/>
      <c r="C319" s="588"/>
      <c r="D319" s="588"/>
      <c r="E319" s="494"/>
      <c r="F319" s="494"/>
      <c r="G319" s="577"/>
      <c r="H319" s="343">
        <v>51</v>
      </c>
      <c r="I319" s="569"/>
      <c r="J319" s="494"/>
      <c r="K319" s="494"/>
      <c r="L319" s="494"/>
      <c r="M319" s="494"/>
      <c r="N319" s="494"/>
      <c r="O319" s="494"/>
      <c r="P319" s="562"/>
      <c r="Q319" s="553"/>
      <c r="R319" s="556"/>
      <c r="S319" s="556"/>
      <c r="T319" s="556"/>
      <c r="U319" s="556"/>
      <c r="V319" s="582"/>
      <c r="W319" s="566"/>
      <c r="X319" s="572"/>
      <c r="Y319" s="550"/>
      <c r="Z319" s="575"/>
      <c r="AA319" s="566"/>
      <c r="AB319" s="559"/>
      <c r="AC319" s="525"/>
      <c r="AD319" s="547"/>
      <c r="AE319" s="534"/>
      <c r="AF319" s="181">
        <v>4</v>
      </c>
      <c r="AG319" s="182"/>
      <c r="AH319" s="207" t="str">
        <f t="shared" si="353"/>
        <v/>
      </c>
      <c r="AI319" s="299"/>
      <c r="AJ319" s="299"/>
      <c r="AK319" s="208" t="str">
        <f t="shared" si="354"/>
        <v/>
      </c>
      <c r="AL319" s="300"/>
      <c r="AM319" s="300"/>
      <c r="AN319" s="301"/>
      <c r="AO319" s="209" t="str">
        <f>IF(ISBLANK(AD316),(IFERROR(IF(AND(AH318="Probabilidad",AH319="Probabilidad"),(AQ318-(+AQ318*AK319)),IF(AND(AH318="Impacto",AH319="Probabilidad"),(AQ317-(+AQ317*AK319)),IF(AH319="Impacto",AQ318,""))),""))," ")</f>
        <v/>
      </c>
      <c r="AP319" s="154" t="str">
        <f>IF(ISBLANK(AD316),(IFERROR(IF(AO319="","",IF(AO319&lt;=0.2,"Muy Baja",IF(AO319&lt;=0.4,"Baja",IF(AO319&lt;=0.6,"Media",IF(AO319&lt;=0.8,"Alta","Muy Alta"))))),""))," ")</f>
        <v/>
      </c>
      <c r="AQ319" s="210" t="str">
        <f t="shared" si="355"/>
        <v/>
      </c>
      <c r="AR319" s="211" t="str">
        <f t="shared" si="356"/>
        <v/>
      </c>
      <c r="AS319" s="210" t="str">
        <f>IFERROR(IF(AND(AH318="Impacto",AH319="Impacto"),(AS318-(+AS318*AK319)),IF(AND(AH318="Probabilidad",AH319="Impacto"),(AS317-(+AS317*AK319)),IF(AH319="Probabilidad",AS318,""))),"")</f>
        <v/>
      </c>
      <c r="AT319" s="212" t="str">
        <f t="shared" si="357"/>
        <v/>
      </c>
      <c r="AU319" s="528"/>
      <c r="AV319" s="531"/>
      <c r="AW319" s="534"/>
      <c r="AX319" s="537"/>
      <c r="AY319" s="302"/>
      <c r="AZ319" s="185"/>
      <c r="BA319" s="183"/>
      <c r="BB319" s="183"/>
      <c r="BC319" s="184"/>
      <c r="BD319" s="184"/>
      <c r="BE319" s="184"/>
      <c r="BF319" s="185"/>
      <c r="BG319" s="494"/>
      <c r="BH319" s="190"/>
      <c r="BI319" s="186"/>
      <c r="BJ319" s="186"/>
      <c r="BK319" s="352"/>
      <c r="BL319" s="183"/>
      <c r="BM319" s="183"/>
      <c r="BN319" s="183"/>
      <c r="BO319" s="187"/>
      <c r="BP319" s="187"/>
      <c r="BQ319" s="349"/>
      <c r="BR319" s="416"/>
      <c r="BS319" s="417" t="str">
        <f>IF(AND('MAPA DE RIESGOS'!$AP319="Muy Alta",'MAPA DE RIESGOS'!$AR319="Leve"),CONCATENATE("R",'MAPA DE RIESGOS'!$H319,"C",'MAPA DE RIESGOS'!$AF319),"")</f>
        <v/>
      </c>
      <c r="BT319" s="417"/>
      <c r="BU319" s="418"/>
      <c r="BV319" s="188"/>
      <c r="BW319" s="188"/>
      <c r="BX319" s="188"/>
      <c r="BY319" s="188"/>
      <c r="BZ319" s="188"/>
      <c r="CA319" s="188"/>
      <c r="CB319" s="188"/>
      <c r="CC319" s="188"/>
      <c r="CD319" s="188"/>
      <c r="CE319" s="188"/>
      <c r="CF319" s="188"/>
      <c r="CG319" s="188"/>
      <c r="CH319" s="188"/>
      <c r="CI319" s="188"/>
      <c r="CJ319" s="188"/>
      <c r="CK319" s="188"/>
    </row>
    <row r="320" spans="1:89" ht="28.5" hidden="1" customHeight="1">
      <c r="A320" s="706"/>
      <c r="B320" s="688"/>
      <c r="C320" s="588"/>
      <c r="D320" s="588"/>
      <c r="E320" s="494"/>
      <c r="F320" s="494"/>
      <c r="G320" s="577"/>
      <c r="H320" s="343">
        <v>51</v>
      </c>
      <c r="I320" s="569"/>
      <c r="J320" s="494"/>
      <c r="K320" s="494"/>
      <c r="L320" s="494"/>
      <c r="M320" s="494"/>
      <c r="N320" s="494"/>
      <c r="O320" s="494"/>
      <c r="P320" s="562"/>
      <c r="Q320" s="553"/>
      <c r="R320" s="556"/>
      <c r="S320" s="556"/>
      <c r="T320" s="556"/>
      <c r="U320" s="556"/>
      <c r="V320" s="582"/>
      <c r="W320" s="566"/>
      <c r="X320" s="572"/>
      <c r="Y320" s="550"/>
      <c r="Z320" s="575"/>
      <c r="AA320" s="566"/>
      <c r="AB320" s="559"/>
      <c r="AC320" s="525"/>
      <c r="AD320" s="547"/>
      <c r="AE320" s="534"/>
      <c r="AF320" s="181">
        <v>5</v>
      </c>
      <c r="AG320" s="182"/>
      <c r="AH320" s="207" t="str">
        <f t="shared" si="353"/>
        <v/>
      </c>
      <c r="AI320" s="299"/>
      <c r="AJ320" s="299"/>
      <c r="AK320" s="208" t="str">
        <f t="shared" si="354"/>
        <v/>
      </c>
      <c r="AL320" s="300"/>
      <c r="AM320" s="300"/>
      <c r="AN320" s="301"/>
      <c r="AO320" s="209" t="str">
        <f>IF(ISBLANK(AD316),(IFERROR(IF(AND(AH319="Probabilidad",AH320="Probabilidad"),(AQ319-(+AQ319*AK320)),IF(AND(AH319="Impacto",AH320="Probabilidad"),(AQ318-(+AQ318*AK320)),IF(AH320="Impacto",AQ319,""))),""))," ")</f>
        <v/>
      </c>
      <c r="AP320" s="154" t="str">
        <f>IF(ISBLANK(AD316),(IFERROR(IF(AO320="","",IF(AO320&lt;=0.2,"Muy Baja",IF(AO320&lt;=0.4,"Baja",IF(AO320&lt;=0.6,"Media",IF(AO320&lt;=0.8,"Alta","Muy Alta"))))),""))," ")</f>
        <v/>
      </c>
      <c r="AQ320" s="210" t="str">
        <f t="shared" si="355"/>
        <v/>
      </c>
      <c r="AR320" s="211" t="str">
        <f t="shared" si="356"/>
        <v/>
      </c>
      <c r="AS320" s="210" t="str">
        <f>IFERROR(IF(AND(AH319="Impacto",AH320="Impacto"),(AS319-(+AS319*AK320)),IF(AND(AH319="Probabilidad",AH320="Impacto"),(AS318-(+AS318*AK320)),IF(AH320="Probabilidad",AS319,""))),"")</f>
        <v/>
      </c>
      <c r="AT320" s="212" t="str">
        <f t="shared" si="357"/>
        <v/>
      </c>
      <c r="AU320" s="528"/>
      <c r="AV320" s="531"/>
      <c r="AW320" s="534"/>
      <c r="AX320" s="537"/>
      <c r="AY320" s="302"/>
      <c r="AZ320" s="185"/>
      <c r="BA320" s="183"/>
      <c r="BB320" s="183"/>
      <c r="BC320" s="184"/>
      <c r="BD320" s="184"/>
      <c r="BE320" s="184"/>
      <c r="BF320" s="185"/>
      <c r="BG320" s="494"/>
      <c r="BH320" s="190"/>
      <c r="BI320" s="186"/>
      <c r="BJ320" s="186"/>
      <c r="BK320" s="352"/>
      <c r="BL320" s="183"/>
      <c r="BM320" s="183"/>
      <c r="BN320" s="183"/>
      <c r="BO320" s="187"/>
      <c r="BP320" s="187"/>
      <c r="BQ320" s="349"/>
      <c r="BR320" s="416"/>
      <c r="BS320" s="417" t="str">
        <f>IF(AND('MAPA DE RIESGOS'!$AP320="Muy Alta",'MAPA DE RIESGOS'!$AR320="Leve"),CONCATENATE("R",'MAPA DE RIESGOS'!$H320,"C",'MAPA DE RIESGOS'!$AF320),"")</f>
        <v/>
      </c>
      <c r="BT320" s="417"/>
      <c r="BU320" s="418"/>
      <c r="BV320" s="188"/>
      <c r="BW320" s="188"/>
      <c r="BX320" s="188"/>
      <c r="BY320" s="188"/>
      <c r="BZ320" s="188"/>
      <c r="CA320" s="188"/>
      <c r="CB320" s="188"/>
      <c r="CC320" s="188"/>
      <c r="CD320" s="188"/>
      <c r="CE320" s="188"/>
      <c r="CF320" s="188"/>
      <c r="CG320" s="188"/>
      <c r="CH320" s="188"/>
      <c r="CI320" s="188"/>
      <c r="CJ320" s="188"/>
      <c r="CK320" s="188"/>
    </row>
    <row r="321" spans="1:89" ht="28.5" hidden="1" customHeight="1">
      <c r="A321" s="706"/>
      <c r="B321" s="688"/>
      <c r="C321" s="588"/>
      <c r="D321" s="588"/>
      <c r="E321" s="494"/>
      <c r="F321" s="494"/>
      <c r="G321" s="577"/>
      <c r="H321" s="343">
        <v>51</v>
      </c>
      <c r="I321" s="570"/>
      <c r="J321" s="495"/>
      <c r="K321" s="495"/>
      <c r="L321" s="495"/>
      <c r="M321" s="495"/>
      <c r="N321" s="495"/>
      <c r="O321" s="495"/>
      <c r="P321" s="563"/>
      <c r="Q321" s="554"/>
      <c r="R321" s="557"/>
      <c r="S321" s="557"/>
      <c r="T321" s="557"/>
      <c r="U321" s="557"/>
      <c r="V321" s="583"/>
      <c r="W321" s="567"/>
      <c r="X321" s="573"/>
      <c r="Y321" s="551"/>
      <c r="Z321" s="576"/>
      <c r="AA321" s="567"/>
      <c r="AB321" s="560"/>
      <c r="AC321" s="526"/>
      <c r="AD321" s="548"/>
      <c r="AE321" s="535"/>
      <c r="AF321" s="181">
        <v>6</v>
      </c>
      <c r="AG321" s="182"/>
      <c r="AH321" s="207" t="str">
        <f t="shared" si="353"/>
        <v/>
      </c>
      <c r="AI321" s="299"/>
      <c r="AJ321" s="299"/>
      <c r="AK321" s="208" t="str">
        <f t="shared" si="354"/>
        <v/>
      </c>
      <c r="AL321" s="300"/>
      <c r="AM321" s="300"/>
      <c r="AN321" s="301"/>
      <c r="AO321" s="209" t="str">
        <f>IF(ISBLANK(AD316),(IFERROR(IF(AND(AH319="Probabilidad",AH321="Probabilidad"),(AQ319-(+AQ319*AK321)),IF(AND(AH319="Impacto",AH321="Probabilidad"),(AQ318-(+AQ318*AK321)),IF(AH321="Impacto",AQ319,""))),""))," ")</f>
        <v/>
      </c>
      <c r="AP321" s="154" t="str">
        <f>IF(ISBLANK(AD316),(IFERROR(IF(AO321="","",IF(AO321&lt;=0.2,"Muy Baja",IF(AO321&lt;=0.4,"Baja",IF(AO321&lt;=0.6,"Media",IF(AO321&lt;=0.8,"Alta","Muy Alta"))))),"")), " ")</f>
        <v/>
      </c>
      <c r="AQ321" s="210" t="str">
        <f t="shared" si="355"/>
        <v/>
      </c>
      <c r="AR321" s="211" t="str">
        <f t="shared" si="356"/>
        <v/>
      </c>
      <c r="AS321" s="210" t="str">
        <f>IFERROR(IF(AND(AH320="Impacto",AH321="Impacto"),(AS319-(+AS320*AK321)),IF(AND(AH319="Probabilidad",AH321="Impacto"),(AS318-(+AS318*AK321)),IF(AH321="Probabilidad",AS319,""))),"")</f>
        <v/>
      </c>
      <c r="AT321" s="212" t="str">
        <f t="shared" si="357"/>
        <v/>
      </c>
      <c r="AU321" s="529"/>
      <c r="AV321" s="532"/>
      <c r="AW321" s="535"/>
      <c r="AX321" s="538"/>
      <c r="AY321" s="302"/>
      <c r="AZ321" s="185"/>
      <c r="BA321" s="183"/>
      <c r="BB321" s="183"/>
      <c r="BC321" s="184"/>
      <c r="BD321" s="184"/>
      <c r="BE321" s="184"/>
      <c r="BF321" s="185"/>
      <c r="BG321" s="495"/>
      <c r="BH321" s="190"/>
      <c r="BI321" s="186"/>
      <c r="BJ321" s="186"/>
      <c r="BK321" s="352"/>
      <c r="BL321" s="183"/>
      <c r="BM321" s="183"/>
      <c r="BN321" s="183"/>
      <c r="BO321" s="187"/>
      <c r="BP321" s="187"/>
      <c r="BQ321" s="349"/>
      <c r="BR321" s="416"/>
      <c r="BS321" s="417" t="str">
        <f>IF(AND('MAPA DE RIESGOS'!$AP321="Muy Alta",'MAPA DE RIESGOS'!$AR321="Leve"),CONCATENATE("R",'MAPA DE RIESGOS'!$H321,"C",'MAPA DE RIESGOS'!$AF321),"")</f>
        <v/>
      </c>
      <c r="BT321" s="417"/>
      <c r="BU321" s="418"/>
      <c r="BV321" s="188"/>
      <c r="BW321" s="188"/>
      <c r="BX321" s="188"/>
      <c r="BY321" s="188"/>
      <c r="BZ321" s="188"/>
      <c r="CA321" s="188"/>
      <c r="CB321" s="188"/>
      <c r="CC321" s="188"/>
      <c r="CD321" s="188"/>
      <c r="CE321" s="188"/>
      <c r="CF321" s="188"/>
      <c r="CG321" s="188"/>
      <c r="CH321" s="188"/>
      <c r="CI321" s="188"/>
      <c r="CJ321" s="188"/>
      <c r="CK321" s="188"/>
    </row>
    <row r="322" spans="1:89" ht="125.45" hidden="1" customHeight="1">
      <c r="A322" s="706"/>
      <c r="B322" s="688" t="s">
        <v>661</v>
      </c>
      <c r="C322" s="588"/>
      <c r="D322" s="588" t="str">
        <f>IFERROR((VLOOKUP($B322,'Listados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2" s="494"/>
      <c r="F322" s="494" t="s">
        <v>663</v>
      </c>
      <c r="G322" s="577">
        <v>52</v>
      </c>
      <c r="H322" s="343">
        <v>52</v>
      </c>
      <c r="I322" s="568" t="s">
        <v>710</v>
      </c>
      <c r="J322" s="513" t="s">
        <v>210</v>
      </c>
      <c r="K322" s="513" t="s">
        <v>710</v>
      </c>
      <c r="L322" s="513" t="s">
        <v>711</v>
      </c>
      <c r="M322" s="513" t="str">
        <f t="shared" ref="M322" si="364">+CONCATENATE("Posibilidad de afectación ", J322, " por ", K322," debido a ", L322)</f>
        <v>Posibilidad de afectación Reputacional por Omitir por parte del abogado asignado, el deber de presentar ante los miembros del comité de conciliación las solicitudes realizadas a la entidad.  debido a Inobservancia a lo ordenado en el Decreto Único Reglamentario 1069 de 2015, 839 de 2018, 1167 de 2015 y la Resolución No. 197 de 2019 proferida por el DADEP.</v>
      </c>
      <c r="N322" s="513" t="s">
        <v>189</v>
      </c>
      <c r="O322" s="513" t="s">
        <v>190</v>
      </c>
      <c r="P322" s="561">
        <v>12</v>
      </c>
      <c r="Q322" s="552"/>
      <c r="R322" s="555"/>
      <c r="S322" s="555"/>
      <c r="T322" s="555"/>
      <c r="U322" s="555"/>
      <c r="V322" s="581" t="str">
        <f t="shared" ref="V322" si="365">IF(ISBLANK(AC322),(IF(P322&lt;=0,"",IF(P322&lt;=2,"Muy Baja",IF(P322&lt;=24,"Baja",IF(P322&lt;=500,"Media",IF(P322&lt;=5000,"Alta","Muy Alta"))))))," ")</f>
        <v>Baja</v>
      </c>
      <c r="W322" s="565">
        <f t="shared" ref="W322" si="366">IF(ISBLANK(AC322),(IF(V322="","",IF(V322="Muy Baja",20%,IF(V322="Baja",40%,IF(V322="Media",60%,IF(V322="Alta",80%,IF(V322="Muy Alta",100%,0)))))))," ")</f>
        <v>0.4</v>
      </c>
      <c r="X322" s="571" t="s">
        <v>218</v>
      </c>
      <c r="Y322" s="549" t="str">
        <f>IF(X322&gt;0,IF(NOT(ISERROR(MATCH(X322,'Listados Datos'!$N$3:$N$4,0))),'Listados Datos'!$N$6&amp;"Por favor no seleccionar este criterios de impacto (Afectación Económica o presupuestal y/o Pérdida Reputacional)",'Listados Datos'!$N$7),"")</f>
        <v>✔</v>
      </c>
      <c r="Z322" s="574" t="str">
        <f>IF(OR(X322='Listados Datos'!$R$3,X322='Listados Datos'!$S$3),"Leve",IF(OR(X322='Listados Datos'!$R$4,X322='Listados Datos'!$S$4),"Menor",IF(OR(X322='Listados Datos'!$R$5,X322='Listados Datos'!$S$5),"Moderado",IF(OR(X322='Listados Datos'!$R$6,X322='Listados Datos'!$S$6),"Mayor",IF(OR(X322='Listados Datos'!$R$7,X322='Listados Datos'!$S$7),"Catastrófico","")))))</f>
        <v>Moderado</v>
      </c>
      <c r="AA322" s="565">
        <f>IF(Z322="","",IF(Z322="Leve",20%,IF(Z322="Menor",40%,IF(Z322="Moderado",60%,IF(Z322="Mayor",80%,IF(Z322="Catastrófico",100%,0))))))</f>
        <v>0.6</v>
      </c>
      <c r="AB322" s="558" t="str">
        <f>IF(OR(AND(V322="Muy Baja",Z322="Leve"),AND(V322="Muy Baja",Z322="Menor"),AND(V322="Baja",Z322="Leve")),"Bajo",IF(OR(AND(V322="Muy baja",Z322="Moderado"),AND(V322="Baja",Z322="Menor"),AND(V322="Baja",Z322="Moderado"),AND(V322="Media",Z322="Leve"),AND(V322="Media",Z322="Menor"),AND(V322="Media",Z322="Moderado"),AND(V322="Alta",Z322="Leve"),AND(V322="Alta",Z322="Menor")),"Moderado",IF(OR(AND(V322="Muy Baja",Z322="Mayor"),AND(V322="Baja",Z322="Mayor"),AND(V322="Media",Z322="Mayor"),AND(V322="Alta",Z322="Moderado"),AND(V322="Alta",Z322="Mayor"),AND(V322="Muy Alta",Z322="Leve"),AND(V322="Muy Alta",Z322="Menor"),AND(V322="Muy Alta",Z322="Moderado"),AND(V322="Muy Alta",Z322="Mayor")),"Alto",IF(OR(AND(V322="Muy Baja",Z322="Catastrófico"),AND(V322="Baja",Z322="Catastrófico"),AND(V322="Media",Z322="Catastrófico"),AND(V322="Alta",Z322="Catastrófico"),AND(V322="Muy Alta",Z322="Catastrófico")),"Extremo",""))))</f>
        <v>Moderado</v>
      </c>
      <c r="AC322" s="524"/>
      <c r="AD322" s="546"/>
      <c r="AE322" s="533" t="str">
        <f t="shared" ref="AE322" si="367">IF(AND(AC322="Rara Vez",AD322="Insignificante"),("BAJA"),IF(AND(AC322="Rara Vez",AD322="Menor"),("BAJA"),IF(AND(AC322="Rara Vez",AD322="Moderado"),("MODERADA"),IF(AND(AC322="Rara Vez",AD322="Mayor"),("ALTA"),IF(AND(AC322="Improbable",AD322="Insignificante"),("BAJA"),IF(AND(AC322="Improbable",AD322="Menor"),("BAJA"),IF(AND(AC322="Improbable",AD322="Moderado"),("MODERADA"),IF(AND(AC322="Improbable",AD322="Mayor"),("ALTA"),IF(AND(AC322="Posible",AD322="Insignificante"),("BAJA"),IF(AND(AC322="Posible",AD322="Menor"),("MODERADA"),IF(AND(AC322="Posible",AD322="Moderado"),("ALTA"),IF(AND(AC322="Posible",AD322="Mayor"),("EXTREMA"),IF(AND(AC322="Probable",AD322="Insignificante"),("MODERADA"),IF(AND(AC322="Probable",AD322="Menor"),("ALTA"),IF(AND(AC322="Probable",AD322="Moderado"),("ALTA"),IF(AND(AC322="Probable",AD322="Mayor"),("EXTREMA"),IF(AND(AC322="Casi Seguro",AD322="Insignificante"),("ALTA"),IF(AND(AC322="Casi Seguro",AD322="Menor"),("ALTA"),IF(AND(AC322="Casi Seguro",AD322="Moderado"),("EXTREMA"),IF(AND(AC322="Casi Seguro",AD322="Mayor"),("EXTREMA"),IF(AD322="Catastrófico","EXTREMA","VALORAR")))))))))))))))))))))</f>
        <v>VALORAR</v>
      </c>
      <c r="AF322" s="181">
        <v>1</v>
      </c>
      <c r="AG322" s="182" t="s">
        <v>712</v>
      </c>
      <c r="AH322" s="207" t="str">
        <f t="shared" si="353"/>
        <v>Probabilidad</v>
      </c>
      <c r="AI322" s="299" t="s">
        <v>193</v>
      </c>
      <c r="AJ322" s="299" t="s">
        <v>194</v>
      </c>
      <c r="AK322" s="208" t="str">
        <f t="shared" si="354"/>
        <v>40%</v>
      </c>
      <c r="AL322" s="300" t="s">
        <v>195</v>
      </c>
      <c r="AM322" s="300" t="s">
        <v>196</v>
      </c>
      <c r="AN322" s="301" t="s">
        <v>197</v>
      </c>
      <c r="AO322" s="209">
        <f>IF(ISBLANK(AD322),(IFERROR(IF(AH322="Probabilidad",(W322-(+W322*AK322)),IF(AH322="Impacto",W322,"")),""))," ")</f>
        <v>0.24</v>
      </c>
      <c r="AP322" s="154" t="str">
        <f>IF(ISBLANK(AD322), (IFERROR(IF(AO322="","",IF(AO322&lt;=0.2,"Muy Baja",IF(AO322&lt;=0.4,"Baja",IF(AO322&lt;=0.6,"Media",IF(AO322&lt;=0.8,"Alta","Muy Alta"))))),""))," ")</f>
        <v>Baja</v>
      </c>
      <c r="AQ322" s="210">
        <f t="shared" si="355"/>
        <v>0.24</v>
      </c>
      <c r="AR322" s="211" t="str">
        <f t="shared" si="356"/>
        <v>Moderado</v>
      </c>
      <c r="AS322" s="210">
        <f>IFERROR(IF(AH322="Impacto",(AA322-(+AA322*AK322)),IF(AH322="Probabilidad",AA322,"")),"")</f>
        <v>0.6</v>
      </c>
      <c r="AT322" s="212" t="str">
        <f t="shared" si="357"/>
        <v>Moderado</v>
      </c>
      <c r="AU322" s="527"/>
      <c r="AV322" s="530" t="str">
        <f>IF(ISBLANK(AD322), " ", AD322)</f>
        <v xml:space="preserve"> </v>
      </c>
      <c r="AW322" s="533" t="str">
        <f t="shared" ref="AW322" si="368">IF(AND(AU322="Rara Vez",AV322="Insignificante"),("BAJA"),IF(AND(AU322="Rara Vez",AV322="Menor"),("BAJA"),IF(AND(AU322="Rara Vez",AV322="Moderado"),("MODERADA"),IF(AND(AU322="Rara Vez",AV322="Mayor"),("ALTA"),IF(AND(AU322="Improbable",AV322="Insignificante"),("BAJA"),IF(AND(AU322="Improbable",AV322="Menor"),("BAJA"),IF(AND(AU322="Improbable",AV322="Moderado"),("MODERADA"),IF(AND(AU322="Improbable",AV322="Mayor"),("ALTA"),IF(AND(AU322="Posible",AV322="Insignificante"),("BAJA"),IF(AND(AU322="Posible",AV322="Menor"),("MODERADA"),IF(AND(AU322="Posible",AV322="Moderado"),("ALTA"),IF(AND(AU322="Posible",AV322="Mayor"),("EXTREMA"),IF(AND(AU322="Probable",AV322="Insignificante"),("MODERADA"),IF(AND(AU322="Probable",AV322="Menor"),("ALTA"),IF(AND(AU322="Probable",AV322="Moderado"),("ALTA"),IF(AND(AU322="Probable",AV322="Mayor"),("EXTREMA"),IF(AND(AU322="Casi Seguro",AV322="Insignificante"),("ALTA"),IF(AND(AU322="Casi Seguro",AV322="Menor"),("ALTA"),IF(AND(AU322="Casi Seguro",AV322="Moderado"),("EXTREMA"),IF(AND(AU322="Casi Seguro",AV322="Mayor"),("EXTREMA"),IF(AV322="Catastrófico","EXTREMA","VALORAR")))))))))))))))))))))</f>
        <v>VALORAR</v>
      </c>
      <c r="AX322" s="536" t="s">
        <v>198</v>
      </c>
      <c r="AY322" s="302" t="s">
        <v>713</v>
      </c>
      <c r="AZ322" s="185" t="s">
        <v>714</v>
      </c>
      <c r="BA322" s="183" t="s">
        <v>663</v>
      </c>
      <c r="BB322" s="183" t="s">
        <v>229</v>
      </c>
      <c r="BC322" s="184">
        <v>44562</v>
      </c>
      <c r="BD322" s="184">
        <v>44926</v>
      </c>
      <c r="BE322" s="184" t="s">
        <v>715</v>
      </c>
      <c r="BF322" s="185" t="s">
        <v>715</v>
      </c>
      <c r="BG322" s="513" t="s">
        <v>716</v>
      </c>
      <c r="BH322" s="190" t="s">
        <v>205</v>
      </c>
      <c r="BI322" s="366" t="s">
        <v>1892</v>
      </c>
      <c r="BJ322" s="186">
        <v>8</v>
      </c>
      <c r="BK322" s="392">
        <v>44680</v>
      </c>
      <c r="BL322" s="183" t="s">
        <v>717</v>
      </c>
      <c r="BM322" s="183" t="s">
        <v>1857</v>
      </c>
      <c r="BN322" s="183" t="s">
        <v>718</v>
      </c>
      <c r="BO322" s="187" t="s">
        <v>208</v>
      </c>
      <c r="BP322" s="187" t="s">
        <v>207</v>
      </c>
      <c r="BQ322" s="402" t="s">
        <v>207</v>
      </c>
      <c r="BR322" s="416"/>
      <c r="BS322" s="417" t="str">
        <f>IF(AND('MAPA DE RIESGOS'!$AP322="Muy Alta",'MAPA DE RIESGOS'!$AR322="Leve"),CONCATENATE("R",'MAPA DE RIESGOS'!$H322,"C",'MAPA DE RIESGOS'!$AF322),"")</f>
        <v/>
      </c>
      <c r="BT322" s="417"/>
      <c r="BU322" s="418"/>
      <c r="BV322" s="188"/>
      <c r="BW322" s="188"/>
      <c r="BX322" s="188"/>
      <c r="BY322" s="188"/>
      <c r="BZ322" s="188"/>
      <c r="CA322" s="188"/>
      <c r="CB322" s="188"/>
      <c r="CC322" s="188"/>
      <c r="CD322" s="188"/>
      <c r="CE322" s="188"/>
      <c r="CF322" s="188"/>
      <c r="CG322" s="188"/>
      <c r="CH322" s="188"/>
      <c r="CI322" s="188"/>
      <c r="CJ322" s="188"/>
      <c r="CK322" s="188"/>
    </row>
    <row r="323" spans="1:89" ht="28.5" hidden="1" customHeight="1">
      <c r="A323" s="706"/>
      <c r="B323" s="688"/>
      <c r="C323" s="588"/>
      <c r="D323" s="588"/>
      <c r="E323" s="494"/>
      <c r="F323" s="494"/>
      <c r="G323" s="577"/>
      <c r="H323" s="343">
        <v>52</v>
      </c>
      <c r="I323" s="569"/>
      <c r="J323" s="494"/>
      <c r="K323" s="494"/>
      <c r="L323" s="494"/>
      <c r="M323" s="494"/>
      <c r="N323" s="494"/>
      <c r="O323" s="494"/>
      <c r="P323" s="562"/>
      <c r="Q323" s="553"/>
      <c r="R323" s="556"/>
      <c r="S323" s="556"/>
      <c r="T323" s="556"/>
      <c r="U323" s="556"/>
      <c r="V323" s="582"/>
      <c r="W323" s="566"/>
      <c r="X323" s="572"/>
      <c r="Y323" s="550"/>
      <c r="Z323" s="575"/>
      <c r="AA323" s="566"/>
      <c r="AB323" s="559"/>
      <c r="AC323" s="525"/>
      <c r="AD323" s="547"/>
      <c r="AE323" s="534"/>
      <c r="AF323" s="181">
        <v>2</v>
      </c>
      <c r="AG323" s="182"/>
      <c r="AH323" s="207" t="str">
        <f t="shared" si="353"/>
        <v/>
      </c>
      <c r="AI323" s="299"/>
      <c r="AJ323" s="299"/>
      <c r="AK323" s="208" t="str">
        <f t="shared" si="354"/>
        <v/>
      </c>
      <c r="AL323" s="300"/>
      <c r="AM323" s="300"/>
      <c r="AN323" s="301"/>
      <c r="AO323" s="209" t="str">
        <f>IF(ISBLANK(AD322),(IFERROR(IF(AND(AH322="Probabilidad",AH323="Probabilidad"),(AQ322-(+AQ322*AK323)),IF(AH323="Probabilidad",(W322-(+W322*AK323)),IF(AH323="Impacto",AQ322,""))),""))," ")</f>
        <v/>
      </c>
      <c r="AP323" s="154" t="str">
        <f>IF(ISBLANK(AD322),(IFERROR(IF(AO323="","",IF(AO323&lt;=0.2,"Muy Baja",IF(AO323&lt;=0.4,"Baja",IF(AO323&lt;=0.6,"Media",IF(AO323&lt;=0.8,"Alta","Muy Alta"))))),""))," ")</f>
        <v/>
      </c>
      <c r="AQ323" s="210" t="str">
        <f t="shared" si="355"/>
        <v/>
      </c>
      <c r="AR323" s="211" t="str">
        <f t="shared" si="356"/>
        <v/>
      </c>
      <c r="AS323" s="210" t="str">
        <f>IFERROR(IF(AND(AH322="Impacto",AH323="Impacto"),(AS322-(+AS322*AK323)),IF(AH323="Impacto",(AA322-(+AA322*AK323)),IF(AH323="Probabilidad",AS322,""))),"")</f>
        <v/>
      </c>
      <c r="AT323" s="212" t="str">
        <f t="shared" si="357"/>
        <v/>
      </c>
      <c r="AU323" s="528"/>
      <c r="AV323" s="531"/>
      <c r="AW323" s="534"/>
      <c r="AX323" s="537"/>
      <c r="AY323" s="302"/>
      <c r="AZ323" s="185"/>
      <c r="BA323" s="183"/>
      <c r="BB323" s="183"/>
      <c r="BC323" s="184"/>
      <c r="BD323" s="184"/>
      <c r="BE323" s="184"/>
      <c r="BF323" s="185"/>
      <c r="BG323" s="494"/>
      <c r="BH323" s="190"/>
      <c r="BI323" s="186"/>
      <c r="BJ323" s="186"/>
      <c r="BK323" s="352"/>
      <c r="BL323" s="183"/>
      <c r="BM323" s="183"/>
      <c r="BN323" s="183"/>
      <c r="BO323" s="187"/>
      <c r="BP323" s="187"/>
      <c r="BQ323" s="349"/>
      <c r="BR323" s="416"/>
      <c r="BS323" s="417" t="str">
        <f>IF(AND('MAPA DE RIESGOS'!$AP323="Muy Alta",'MAPA DE RIESGOS'!$AR323="Leve"),CONCATENATE("R",'MAPA DE RIESGOS'!$H323,"C",'MAPA DE RIESGOS'!$AF323),"")</f>
        <v/>
      </c>
      <c r="BT323" s="417"/>
      <c r="BU323" s="418"/>
      <c r="BV323" s="188"/>
      <c r="BW323" s="188"/>
      <c r="BX323" s="188"/>
      <c r="BY323" s="188"/>
      <c r="BZ323" s="188"/>
      <c r="CA323" s="188"/>
      <c r="CB323" s="188"/>
      <c r="CC323" s="188"/>
      <c r="CD323" s="188"/>
      <c r="CE323" s="188"/>
      <c r="CF323" s="188"/>
      <c r="CG323" s="188"/>
      <c r="CH323" s="188"/>
      <c r="CI323" s="188"/>
      <c r="CJ323" s="188"/>
      <c r="CK323" s="188"/>
    </row>
    <row r="324" spans="1:89" ht="28.5" hidden="1" customHeight="1">
      <c r="A324" s="706"/>
      <c r="B324" s="688"/>
      <c r="C324" s="588"/>
      <c r="D324" s="588"/>
      <c r="E324" s="494"/>
      <c r="F324" s="494"/>
      <c r="G324" s="577"/>
      <c r="H324" s="343">
        <v>52</v>
      </c>
      <c r="I324" s="569"/>
      <c r="J324" s="494"/>
      <c r="K324" s="494"/>
      <c r="L324" s="494"/>
      <c r="M324" s="494"/>
      <c r="N324" s="494"/>
      <c r="O324" s="494"/>
      <c r="P324" s="562"/>
      <c r="Q324" s="553"/>
      <c r="R324" s="556"/>
      <c r="S324" s="556"/>
      <c r="T324" s="556"/>
      <c r="U324" s="556"/>
      <c r="V324" s="582"/>
      <c r="W324" s="566"/>
      <c r="X324" s="572"/>
      <c r="Y324" s="550"/>
      <c r="Z324" s="575"/>
      <c r="AA324" s="566"/>
      <c r="AB324" s="559"/>
      <c r="AC324" s="525"/>
      <c r="AD324" s="547"/>
      <c r="AE324" s="534"/>
      <c r="AF324" s="181">
        <v>3</v>
      </c>
      <c r="AG324" s="182"/>
      <c r="AH324" s="207" t="str">
        <f t="shared" si="353"/>
        <v/>
      </c>
      <c r="AI324" s="299"/>
      <c r="AJ324" s="299"/>
      <c r="AK324" s="208" t="str">
        <f t="shared" si="354"/>
        <v/>
      </c>
      <c r="AL324" s="300"/>
      <c r="AM324" s="300"/>
      <c r="AN324" s="301"/>
      <c r="AO324" s="209" t="str">
        <f>IF(ISBLANK(AD322),(IFERROR(IF(AND(AH323="Probabilidad",AH324="Probabilidad"),(AQ323-(+AQ323*AK324)),IF(AND(AH323="Impacto",AH324="Probabilidad"),(AQ322-(+AQ322*AK324)),IF(AH324="Impacto",AQ323,""))),""))," ")</f>
        <v/>
      </c>
      <c r="AP324" s="154" t="str">
        <f>IF(ISBLANK(AD322),(IFERROR(IF(AO324="","",IF(AO324&lt;=0.2,"Muy Baja",IF(AO324&lt;=0.4,"Baja",IF(AO324&lt;=0.6,"Media",IF(AO324&lt;=0.8,"Alta","Muy Alta"))))),""))," ")</f>
        <v/>
      </c>
      <c r="AQ324" s="210" t="str">
        <f t="shared" si="355"/>
        <v/>
      </c>
      <c r="AR324" s="211" t="str">
        <f t="shared" si="356"/>
        <v/>
      </c>
      <c r="AS324" s="210" t="str">
        <f>IFERROR(IF(AND(AH323="Impacto",AH324="Impacto"),(AS323-(+AS323*AK324)),IF(AND(AH323="Probabilidad",AH324="Impacto"),(AS322-(+AS322*AK324)),IF(AH324="Probabilidad",AS323,""))),"")</f>
        <v/>
      </c>
      <c r="AT324" s="212" t="str">
        <f t="shared" si="357"/>
        <v/>
      </c>
      <c r="AU324" s="528"/>
      <c r="AV324" s="531"/>
      <c r="AW324" s="534"/>
      <c r="AX324" s="537"/>
      <c r="AY324" s="302"/>
      <c r="AZ324" s="185"/>
      <c r="BA324" s="183"/>
      <c r="BB324" s="183"/>
      <c r="BC324" s="184"/>
      <c r="BD324" s="184"/>
      <c r="BE324" s="184"/>
      <c r="BF324" s="185"/>
      <c r="BG324" s="494"/>
      <c r="BH324" s="190"/>
      <c r="BI324" s="186"/>
      <c r="BJ324" s="186"/>
      <c r="BK324" s="352"/>
      <c r="BL324" s="183"/>
      <c r="BM324" s="183"/>
      <c r="BN324" s="183"/>
      <c r="BO324" s="187"/>
      <c r="BP324" s="187"/>
      <c r="BQ324" s="349"/>
      <c r="BR324" s="416"/>
      <c r="BS324" s="417" t="str">
        <f>IF(AND('MAPA DE RIESGOS'!$AP324="Muy Alta",'MAPA DE RIESGOS'!$AR324="Leve"),CONCATENATE("R",'MAPA DE RIESGOS'!$H324,"C",'MAPA DE RIESGOS'!$AF324),"")</f>
        <v/>
      </c>
      <c r="BT324" s="417"/>
      <c r="BU324" s="418"/>
      <c r="BV324" s="188"/>
      <c r="BW324" s="188"/>
      <c r="BX324" s="188"/>
      <c r="BY324" s="188"/>
      <c r="BZ324" s="188"/>
      <c r="CA324" s="188"/>
      <c r="CB324" s="188"/>
      <c r="CC324" s="188"/>
      <c r="CD324" s="188"/>
      <c r="CE324" s="188"/>
      <c r="CF324" s="188"/>
      <c r="CG324" s="188"/>
      <c r="CH324" s="188"/>
      <c r="CI324" s="188"/>
      <c r="CJ324" s="188"/>
      <c r="CK324" s="188"/>
    </row>
    <row r="325" spans="1:89" ht="28.5" hidden="1" customHeight="1">
      <c r="A325" s="706"/>
      <c r="B325" s="688"/>
      <c r="C325" s="588"/>
      <c r="D325" s="588"/>
      <c r="E325" s="494"/>
      <c r="F325" s="494"/>
      <c r="G325" s="577"/>
      <c r="H325" s="343">
        <v>52</v>
      </c>
      <c r="I325" s="569"/>
      <c r="J325" s="494"/>
      <c r="K325" s="494"/>
      <c r="L325" s="494"/>
      <c r="M325" s="494"/>
      <c r="N325" s="494"/>
      <c r="O325" s="494"/>
      <c r="P325" s="562"/>
      <c r="Q325" s="553"/>
      <c r="R325" s="556"/>
      <c r="S325" s="556"/>
      <c r="T325" s="556"/>
      <c r="U325" s="556"/>
      <c r="V325" s="582"/>
      <c r="W325" s="566"/>
      <c r="X325" s="572"/>
      <c r="Y325" s="550"/>
      <c r="Z325" s="575"/>
      <c r="AA325" s="566"/>
      <c r="AB325" s="559"/>
      <c r="AC325" s="525"/>
      <c r="AD325" s="547"/>
      <c r="AE325" s="534"/>
      <c r="AF325" s="181">
        <v>4</v>
      </c>
      <c r="AG325" s="182"/>
      <c r="AH325" s="207" t="str">
        <f t="shared" si="353"/>
        <v/>
      </c>
      <c r="AI325" s="299"/>
      <c r="AJ325" s="299"/>
      <c r="AK325" s="208" t="str">
        <f t="shared" si="354"/>
        <v/>
      </c>
      <c r="AL325" s="300"/>
      <c r="AM325" s="300"/>
      <c r="AN325" s="301"/>
      <c r="AO325" s="209" t="str">
        <f>IF(ISBLANK(AD322),(IFERROR(IF(AND(AH324="Probabilidad",AH325="Probabilidad"),(AQ324-(+AQ324*AK325)),IF(AND(AH324="Impacto",AH325="Probabilidad"),(AQ323-(+AQ323*AK325)),IF(AH325="Impacto",AQ324,""))),""))," ")</f>
        <v/>
      </c>
      <c r="AP325" s="154" t="str">
        <f>IF(ISBLANK(AD322),(IFERROR(IF(AO325="","",IF(AO325&lt;=0.2,"Muy Baja",IF(AO325&lt;=0.4,"Baja",IF(AO325&lt;=0.6,"Media",IF(AO325&lt;=0.8,"Alta","Muy Alta"))))),""))," ")</f>
        <v/>
      </c>
      <c r="AQ325" s="210" t="str">
        <f t="shared" si="355"/>
        <v/>
      </c>
      <c r="AR325" s="211" t="str">
        <f t="shared" si="356"/>
        <v/>
      </c>
      <c r="AS325" s="210" t="str">
        <f>IFERROR(IF(AND(AH324="Impacto",AH325="Impacto"),(AS324-(+AS324*AK325)),IF(AND(AH324="Probabilidad",AH325="Impacto"),(AS323-(+AS323*AK325)),IF(AH325="Probabilidad",AS324,""))),"")</f>
        <v/>
      </c>
      <c r="AT325" s="212" t="str">
        <f t="shared" si="357"/>
        <v/>
      </c>
      <c r="AU325" s="528"/>
      <c r="AV325" s="531"/>
      <c r="AW325" s="534"/>
      <c r="AX325" s="537"/>
      <c r="AY325" s="302"/>
      <c r="AZ325" s="185"/>
      <c r="BA325" s="183"/>
      <c r="BB325" s="183"/>
      <c r="BC325" s="184"/>
      <c r="BD325" s="184"/>
      <c r="BE325" s="184"/>
      <c r="BF325" s="185"/>
      <c r="BG325" s="494"/>
      <c r="BH325" s="190"/>
      <c r="BI325" s="186"/>
      <c r="BJ325" s="186"/>
      <c r="BK325" s="352"/>
      <c r="BL325" s="183"/>
      <c r="BM325" s="183"/>
      <c r="BN325" s="183"/>
      <c r="BO325" s="187"/>
      <c r="BP325" s="187"/>
      <c r="BQ325" s="349"/>
      <c r="BR325" s="416"/>
      <c r="BS325" s="417" t="str">
        <f>IF(AND('MAPA DE RIESGOS'!$AP325="Muy Alta",'MAPA DE RIESGOS'!$AR325="Leve"),CONCATENATE("R",'MAPA DE RIESGOS'!$H325,"C",'MAPA DE RIESGOS'!$AF325),"")</f>
        <v/>
      </c>
      <c r="BT325" s="417"/>
      <c r="BU325" s="418"/>
      <c r="BV325" s="188"/>
      <c r="BW325" s="188"/>
      <c r="BX325" s="188"/>
      <c r="BY325" s="188"/>
      <c r="BZ325" s="188"/>
      <c r="CA325" s="188"/>
      <c r="CB325" s="188"/>
      <c r="CC325" s="188"/>
      <c r="CD325" s="188"/>
      <c r="CE325" s="188"/>
      <c r="CF325" s="188"/>
      <c r="CG325" s="188"/>
      <c r="CH325" s="188"/>
      <c r="CI325" s="188"/>
      <c r="CJ325" s="188"/>
      <c r="CK325" s="188"/>
    </row>
    <row r="326" spans="1:89" ht="28.5" hidden="1" customHeight="1">
      <c r="A326" s="706"/>
      <c r="B326" s="688"/>
      <c r="C326" s="588"/>
      <c r="D326" s="588"/>
      <c r="E326" s="494"/>
      <c r="F326" s="494"/>
      <c r="G326" s="577"/>
      <c r="H326" s="343">
        <v>52</v>
      </c>
      <c r="I326" s="569"/>
      <c r="J326" s="494"/>
      <c r="K326" s="494"/>
      <c r="L326" s="494"/>
      <c r="M326" s="494"/>
      <c r="N326" s="494"/>
      <c r="O326" s="494"/>
      <c r="P326" s="562"/>
      <c r="Q326" s="553"/>
      <c r="R326" s="556"/>
      <c r="S326" s="556"/>
      <c r="T326" s="556"/>
      <c r="U326" s="556"/>
      <c r="V326" s="582"/>
      <c r="W326" s="566"/>
      <c r="X326" s="572"/>
      <c r="Y326" s="550"/>
      <c r="Z326" s="575"/>
      <c r="AA326" s="566"/>
      <c r="AB326" s="559"/>
      <c r="AC326" s="525"/>
      <c r="AD326" s="547"/>
      <c r="AE326" s="534"/>
      <c r="AF326" s="181">
        <v>5</v>
      </c>
      <c r="AG326" s="182"/>
      <c r="AH326" s="207" t="str">
        <f t="shared" si="353"/>
        <v/>
      </c>
      <c r="AI326" s="299"/>
      <c r="AJ326" s="299"/>
      <c r="AK326" s="208" t="str">
        <f t="shared" si="354"/>
        <v/>
      </c>
      <c r="AL326" s="300"/>
      <c r="AM326" s="300"/>
      <c r="AN326" s="301"/>
      <c r="AO326" s="209" t="str">
        <f>IF(ISBLANK(AD322),(IFERROR(IF(AND(AH325="Probabilidad",AH326="Probabilidad"),(AQ325-(+AQ325*AK326)),IF(AND(AH325="Impacto",AH326="Probabilidad"),(AQ324-(+AQ324*AK326)),IF(AH326="Impacto",AQ325,""))),""))," ")</f>
        <v/>
      </c>
      <c r="AP326" s="154" t="str">
        <f>IF(ISBLANK(AD322),(IFERROR(IF(AO326="","",IF(AO326&lt;=0.2,"Muy Baja",IF(AO326&lt;=0.4,"Baja",IF(AO326&lt;=0.6,"Media",IF(AO326&lt;=0.8,"Alta","Muy Alta"))))),""))," ")</f>
        <v/>
      </c>
      <c r="AQ326" s="210" t="str">
        <f t="shared" si="355"/>
        <v/>
      </c>
      <c r="AR326" s="211" t="str">
        <f t="shared" si="356"/>
        <v/>
      </c>
      <c r="AS326" s="210" t="str">
        <f>IFERROR(IF(AND(AH325="Impacto",AH326="Impacto"),(AS325-(+AS325*AK326)),IF(AND(AH325="Probabilidad",AH326="Impacto"),(AS324-(+AS324*AK326)),IF(AH326="Probabilidad",AS325,""))),"")</f>
        <v/>
      </c>
      <c r="AT326" s="212" t="str">
        <f t="shared" si="357"/>
        <v/>
      </c>
      <c r="AU326" s="528"/>
      <c r="AV326" s="531"/>
      <c r="AW326" s="534"/>
      <c r="AX326" s="537"/>
      <c r="AY326" s="302"/>
      <c r="AZ326" s="185"/>
      <c r="BA326" s="183"/>
      <c r="BB326" s="183"/>
      <c r="BC326" s="184"/>
      <c r="BD326" s="184"/>
      <c r="BE326" s="184"/>
      <c r="BF326" s="185"/>
      <c r="BG326" s="494"/>
      <c r="BH326" s="190"/>
      <c r="BI326" s="186"/>
      <c r="BJ326" s="186"/>
      <c r="BK326" s="352"/>
      <c r="BL326" s="183"/>
      <c r="BM326" s="183"/>
      <c r="BN326" s="183"/>
      <c r="BO326" s="187"/>
      <c r="BP326" s="187"/>
      <c r="BQ326" s="349"/>
      <c r="BR326" s="416"/>
      <c r="BS326" s="417" t="str">
        <f>IF(AND('MAPA DE RIESGOS'!$AP326="Muy Alta",'MAPA DE RIESGOS'!$AR326="Leve"),CONCATENATE("R",'MAPA DE RIESGOS'!$H326,"C",'MAPA DE RIESGOS'!$AF326),"")</f>
        <v/>
      </c>
      <c r="BT326" s="417"/>
      <c r="BU326" s="418"/>
      <c r="BV326" s="188"/>
      <c r="BW326" s="188"/>
      <c r="BX326" s="188"/>
      <c r="BY326" s="188"/>
      <c r="BZ326" s="188"/>
      <c r="CA326" s="188"/>
      <c r="CB326" s="188"/>
      <c r="CC326" s="188"/>
      <c r="CD326" s="188"/>
      <c r="CE326" s="188"/>
      <c r="CF326" s="188"/>
      <c r="CG326" s="188"/>
      <c r="CH326" s="188"/>
      <c r="CI326" s="188"/>
      <c r="CJ326" s="188"/>
      <c r="CK326" s="188"/>
    </row>
    <row r="327" spans="1:89" ht="28.5" hidden="1" customHeight="1">
      <c r="A327" s="706"/>
      <c r="B327" s="688"/>
      <c r="C327" s="588"/>
      <c r="D327" s="588"/>
      <c r="E327" s="494"/>
      <c r="F327" s="494"/>
      <c r="G327" s="577"/>
      <c r="H327" s="343">
        <v>52</v>
      </c>
      <c r="I327" s="570"/>
      <c r="J327" s="495"/>
      <c r="K327" s="495"/>
      <c r="L327" s="495"/>
      <c r="M327" s="495"/>
      <c r="N327" s="495"/>
      <c r="O327" s="495"/>
      <c r="P327" s="563"/>
      <c r="Q327" s="554"/>
      <c r="R327" s="557"/>
      <c r="S327" s="557"/>
      <c r="T327" s="557"/>
      <c r="U327" s="557"/>
      <c r="V327" s="583"/>
      <c r="W327" s="567"/>
      <c r="X327" s="573"/>
      <c r="Y327" s="551"/>
      <c r="Z327" s="576"/>
      <c r="AA327" s="567"/>
      <c r="AB327" s="560"/>
      <c r="AC327" s="526"/>
      <c r="AD327" s="548"/>
      <c r="AE327" s="535"/>
      <c r="AF327" s="181">
        <v>6</v>
      </c>
      <c r="AG327" s="182"/>
      <c r="AH327" s="207" t="str">
        <f t="shared" si="353"/>
        <v/>
      </c>
      <c r="AI327" s="299"/>
      <c r="AJ327" s="299"/>
      <c r="AK327" s="208" t="str">
        <f t="shared" si="354"/>
        <v/>
      </c>
      <c r="AL327" s="300"/>
      <c r="AM327" s="300"/>
      <c r="AN327" s="301"/>
      <c r="AO327" s="209" t="str">
        <f>IF(ISBLANK(AD322),(IFERROR(IF(AND(AH325="Probabilidad",AH327="Probabilidad"),(AQ325-(+AQ325*AK327)),IF(AND(AH325="Impacto",AH327="Probabilidad"),(AQ324-(+AQ324*AK327)),IF(AH327="Impacto",AQ325,""))),""))," ")</f>
        <v/>
      </c>
      <c r="AP327" s="154" t="str">
        <f>IF(ISBLANK(AD322),(IFERROR(IF(AO327="","",IF(AO327&lt;=0.2,"Muy Baja",IF(AO327&lt;=0.4,"Baja",IF(AO327&lt;=0.6,"Media",IF(AO327&lt;=0.8,"Alta","Muy Alta"))))),"")), " ")</f>
        <v/>
      </c>
      <c r="AQ327" s="210" t="str">
        <f t="shared" si="355"/>
        <v/>
      </c>
      <c r="AR327" s="211" t="str">
        <f t="shared" si="356"/>
        <v/>
      </c>
      <c r="AS327" s="210" t="str">
        <f>IFERROR(IF(AND(AH326="Impacto",AH327="Impacto"),(AS325-(+AS326*AK327)),IF(AND(AH325="Probabilidad",AH327="Impacto"),(AS324-(+AS324*AK327)),IF(AH327="Probabilidad",AS325,""))),"")</f>
        <v/>
      </c>
      <c r="AT327" s="212" t="str">
        <f t="shared" si="357"/>
        <v/>
      </c>
      <c r="AU327" s="529"/>
      <c r="AV327" s="532"/>
      <c r="AW327" s="535"/>
      <c r="AX327" s="538"/>
      <c r="AY327" s="302"/>
      <c r="AZ327" s="185"/>
      <c r="BA327" s="183"/>
      <c r="BB327" s="183"/>
      <c r="BC327" s="184"/>
      <c r="BD327" s="184"/>
      <c r="BE327" s="184"/>
      <c r="BF327" s="185"/>
      <c r="BG327" s="495"/>
      <c r="BH327" s="190"/>
      <c r="BI327" s="186"/>
      <c r="BJ327" s="186"/>
      <c r="BK327" s="352"/>
      <c r="BL327" s="183"/>
      <c r="BM327" s="183"/>
      <c r="BN327" s="183"/>
      <c r="BO327" s="187"/>
      <c r="BP327" s="187"/>
      <c r="BQ327" s="349"/>
      <c r="BR327" s="416"/>
      <c r="BS327" s="417" t="str">
        <f>IF(AND('MAPA DE RIESGOS'!$AP327="Muy Alta",'MAPA DE RIESGOS'!$AR327="Leve"),CONCATENATE("R",'MAPA DE RIESGOS'!$H327,"C",'MAPA DE RIESGOS'!$AF327),"")</f>
        <v/>
      </c>
      <c r="BT327" s="417"/>
      <c r="BU327" s="418"/>
      <c r="BV327" s="188"/>
      <c r="BW327" s="188"/>
      <c r="BX327" s="188"/>
      <c r="BY327" s="188"/>
      <c r="BZ327" s="188"/>
      <c r="CA327" s="188"/>
      <c r="CB327" s="188"/>
      <c r="CC327" s="188"/>
      <c r="CD327" s="188"/>
      <c r="CE327" s="188"/>
      <c r="CF327" s="188"/>
      <c r="CG327" s="188"/>
      <c r="CH327" s="188"/>
      <c r="CI327" s="188"/>
      <c r="CJ327" s="188"/>
      <c r="CK327" s="188"/>
    </row>
    <row r="328" spans="1:89" ht="140.1" hidden="1" customHeight="1">
      <c r="A328" s="706"/>
      <c r="B328" s="688" t="s">
        <v>661</v>
      </c>
      <c r="C328" s="588"/>
      <c r="D328" s="588" t="str">
        <f>IFERROR((VLOOKUP($B328,'Listados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8" s="494"/>
      <c r="F328" s="494" t="s">
        <v>663</v>
      </c>
      <c r="G328" s="577">
        <v>53</v>
      </c>
      <c r="H328" s="343">
        <v>53</v>
      </c>
      <c r="I328" s="568" t="s">
        <v>719</v>
      </c>
      <c r="J328" s="513" t="s">
        <v>187</v>
      </c>
      <c r="K328" s="513" t="s">
        <v>719</v>
      </c>
      <c r="L328" s="513" t="s">
        <v>720</v>
      </c>
      <c r="M328" s="513" t="str">
        <f t="shared" ref="M328" si="369">+CONCATENATE("Posibilidad de afectación ", J328, " por ", K328," debido a ", L328)</f>
        <v>Posibilidad de afectación Económico y Reputacional por Omitir por parte del secretario técnico del comité de conciliación, el deber de comunicar a los agentes del Ministerio Público la decisión de no formular acción de repetición. debido a Inobservancia a lo ordenado en el Decreto Distrital 839 de 2018 y en la Resolución No. 197 de 2019 proferida por el DADEP.</v>
      </c>
      <c r="N328" s="513" t="s">
        <v>189</v>
      </c>
      <c r="O328" s="513" t="s">
        <v>190</v>
      </c>
      <c r="P328" s="561">
        <v>12</v>
      </c>
      <c r="Q328" s="552"/>
      <c r="R328" s="555"/>
      <c r="S328" s="555"/>
      <c r="T328" s="555"/>
      <c r="U328" s="555"/>
      <c r="V328" s="581" t="str">
        <f t="shared" ref="V328" si="370">IF(ISBLANK(AC328),(IF(P328&lt;=0,"",IF(P328&lt;=2,"Muy Baja",IF(P328&lt;=24,"Baja",IF(P328&lt;=500,"Media",IF(P328&lt;=5000,"Alta","Muy Alta"))))))," ")</f>
        <v>Baja</v>
      </c>
      <c r="W328" s="565">
        <f t="shared" ref="W328" si="371">IF(ISBLANK(AC328),(IF(V328="","",IF(V328="Muy Baja",20%,IF(V328="Baja",40%,IF(V328="Media",60%,IF(V328="Alta",80%,IF(V328="Muy Alta",100%,0)))))))," ")</f>
        <v>0.4</v>
      </c>
      <c r="X328" s="571" t="s">
        <v>218</v>
      </c>
      <c r="Y328" s="549" t="str">
        <f>IF(X328&gt;0,IF(NOT(ISERROR(MATCH(X328,'Listados Datos'!$N$3:$N$4,0))),'Listados Datos'!$N$6&amp;"Por favor no seleccionar este criterios de impacto (Afectación Económica o presupuestal y/o Pérdida Reputacional)",'Listados Datos'!$N$7),"")</f>
        <v>✔</v>
      </c>
      <c r="Z328" s="574" t="str">
        <f>IF(OR(X328='Listados Datos'!$R$3,X328='Listados Datos'!$S$3),"Leve",IF(OR(X328='Listados Datos'!$R$4,X328='Listados Datos'!$S$4),"Menor",IF(OR(X328='Listados Datos'!$R$5,X328='Listados Datos'!$S$5),"Moderado",IF(OR(X328='Listados Datos'!$R$6,X328='Listados Datos'!$S$6),"Mayor",IF(OR(X328='Listados Datos'!$R$7,X328='Listados Datos'!$S$7),"Catastrófico","")))))</f>
        <v>Moderado</v>
      </c>
      <c r="AA328" s="565">
        <f>IF(Z328="","",IF(Z328="Leve",20%,IF(Z328="Menor",40%,IF(Z328="Moderado",60%,IF(Z328="Mayor",80%,IF(Z328="Catastrófico",100%,0))))))</f>
        <v>0.6</v>
      </c>
      <c r="AB328" s="558" t="str">
        <f>IF(OR(AND(V328="Muy Baja",Z328="Leve"),AND(V328="Muy Baja",Z328="Menor"),AND(V328="Baja",Z328="Leve")),"Bajo",IF(OR(AND(V328="Muy baja",Z328="Moderado"),AND(V328="Baja",Z328="Menor"),AND(V328="Baja",Z328="Moderado"),AND(V328="Media",Z328="Leve"),AND(V328="Media",Z328="Menor"),AND(V328="Media",Z328="Moderado"),AND(V328="Alta",Z328="Leve"),AND(V328="Alta",Z328="Menor")),"Moderado",IF(OR(AND(V328="Muy Baja",Z328="Mayor"),AND(V328="Baja",Z328="Mayor"),AND(V328="Media",Z328="Mayor"),AND(V328="Alta",Z328="Moderado"),AND(V328="Alta",Z328="Mayor"),AND(V328="Muy Alta",Z328="Leve"),AND(V328="Muy Alta",Z328="Menor"),AND(V328="Muy Alta",Z328="Moderado"),AND(V328="Muy Alta",Z328="Mayor")),"Alto",IF(OR(AND(V328="Muy Baja",Z328="Catastrófico"),AND(V328="Baja",Z328="Catastrófico"),AND(V328="Media",Z328="Catastrófico"),AND(V328="Alta",Z328="Catastrófico"),AND(V328="Muy Alta",Z328="Catastrófico")),"Extremo",""))))</f>
        <v>Moderado</v>
      </c>
      <c r="AC328" s="524"/>
      <c r="AD328" s="546"/>
      <c r="AE328" s="533" t="str">
        <f t="shared" ref="AE328" si="372">IF(AND(AC328="Rara Vez",AD328="Insignificante"),("BAJA"),IF(AND(AC328="Rara Vez",AD328="Menor"),("BAJA"),IF(AND(AC328="Rara Vez",AD328="Moderado"),("MODERADA"),IF(AND(AC328="Rara Vez",AD328="Mayor"),("ALTA"),IF(AND(AC328="Improbable",AD328="Insignificante"),("BAJA"),IF(AND(AC328="Improbable",AD328="Menor"),("BAJA"),IF(AND(AC328="Improbable",AD328="Moderado"),("MODERADA"),IF(AND(AC328="Improbable",AD328="Mayor"),("ALTA"),IF(AND(AC328="Posible",AD328="Insignificante"),("BAJA"),IF(AND(AC328="Posible",AD328="Menor"),("MODERADA"),IF(AND(AC328="Posible",AD328="Moderado"),("ALTA"),IF(AND(AC328="Posible",AD328="Mayor"),("EXTREMA"),IF(AND(AC328="Probable",AD328="Insignificante"),("MODERADA"),IF(AND(AC328="Probable",AD328="Menor"),("ALTA"),IF(AND(AC328="Probable",AD328="Moderado"),("ALTA"),IF(AND(AC328="Probable",AD328="Mayor"),("EXTREMA"),IF(AND(AC328="Casi Seguro",AD328="Insignificante"),("ALTA"),IF(AND(AC328="Casi Seguro",AD328="Menor"),("ALTA"),IF(AND(AC328="Casi Seguro",AD328="Moderado"),("EXTREMA"),IF(AND(AC328="Casi Seguro",AD328="Mayor"),("EXTREMA"),IF(AD328="Catastrófico","EXTREMA","VALORAR")))))))))))))))))))))</f>
        <v>VALORAR</v>
      </c>
      <c r="AF328" s="181">
        <v>1</v>
      </c>
      <c r="AG328" s="182" t="s">
        <v>712</v>
      </c>
      <c r="AH328" s="207" t="str">
        <f t="shared" si="353"/>
        <v>Probabilidad</v>
      </c>
      <c r="AI328" s="299" t="s">
        <v>193</v>
      </c>
      <c r="AJ328" s="299" t="s">
        <v>194</v>
      </c>
      <c r="AK328" s="208" t="str">
        <f t="shared" si="354"/>
        <v>40%</v>
      </c>
      <c r="AL328" s="300" t="s">
        <v>195</v>
      </c>
      <c r="AM328" s="300" t="s">
        <v>196</v>
      </c>
      <c r="AN328" s="301" t="s">
        <v>197</v>
      </c>
      <c r="AO328" s="209">
        <f>IF(ISBLANK(AD328),(IFERROR(IF(AH328="Probabilidad",(W328-(+W328*AK328)),IF(AH328="Impacto",W328,"")),""))," ")</f>
        <v>0.24</v>
      </c>
      <c r="AP328" s="154" t="str">
        <f>IF(ISBLANK(AD328), (IFERROR(IF(AO328="","",IF(AO328&lt;=0.2,"Muy Baja",IF(AO328&lt;=0.4,"Baja",IF(AO328&lt;=0.6,"Media",IF(AO328&lt;=0.8,"Alta","Muy Alta"))))),""))," ")</f>
        <v>Baja</v>
      </c>
      <c r="AQ328" s="210">
        <f t="shared" si="355"/>
        <v>0.24</v>
      </c>
      <c r="AR328" s="211" t="str">
        <f t="shared" si="356"/>
        <v>Moderado</v>
      </c>
      <c r="AS328" s="210">
        <f>IFERROR(IF(AH328="Impacto",(AA328-(+AA328*AK328)),IF(AH328="Probabilidad",AA328,"")),"")</f>
        <v>0.6</v>
      </c>
      <c r="AT328" s="212" t="str">
        <f t="shared" si="357"/>
        <v>Moderado</v>
      </c>
      <c r="AU328" s="527"/>
      <c r="AV328" s="530" t="str">
        <f>IF(ISBLANK(AD328), " ", AD328)</f>
        <v xml:space="preserve"> </v>
      </c>
      <c r="AW328" s="533" t="str">
        <f t="shared" ref="AW328" si="373">IF(AND(AU328="Rara Vez",AV328="Insignificante"),("BAJA"),IF(AND(AU328="Rara Vez",AV328="Menor"),("BAJA"),IF(AND(AU328="Rara Vez",AV328="Moderado"),("MODERADA"),IF(AND(AU328="Rara Vez",AV328="Mayor"),("ALTA"),IF(AND(AU328="Improbable",AV328="Insignificante"),("BAJA"),IF(AND(AU328="Improbable",AV328="Menor"),("BAJA"),IF(AND(AU328="Improbable",AV328="Moderado"),("MODERADA"),IF(AND(AU328="Improbable",AV328="Mayor"),("ALTA"),IF(AND(AU328="Posible",AV328="Insignificante"),("BAJA"),IF(AND(AU328="Posible",AV328="Menor"),("MODERADA"),IF(AND(AU328="Posible",AV328="Moderado"),("ALTA"),IF(AND(AU328="Posible",AV328="Mayor"),("EXTREMA"),IF(AND(AU328="Probable",AV328="Insignificante"),("MODERADA"),IF(AND(AU328="Probable",AV328="Menor"),("ALTA"),IF(AND(AU328="Probable",AV328="Moderado"),("ALTA"),IF(AND(AU328="Probable",AV328="Mayor"),("EXTREMA"),IF(AND(AU328="Casi Seguro",AV328="Insignificante"),("ALTA"),IF(AND(AU328="Casi Seguro",AV328="Menor"),("ALTA"),IF(AND(AU328="Casi Seguro",AV328="Moderado"),("EXTREMA"),IF(AND(AU328="Casi Seguro",AV328="Mayor"),("EXTREMA"),IF(AV328="Catastrófico","EXTREMA","VALORAR")))))))))))))))))))))</f>
        <v>VALORAR</v>
      </c>
      <c r="AX328" s="536" t="s">
        <v>198</v>
      </c>
      <c r="AY328" s="302" t="s">
        <v>721</v>
      </c>
      <c r="AZ328" s="185" t="s">
        <v>722</v>
      </c>
      <c r="BA328" s="183" t="s">
        <v>663</v>
      </c>
      <c r="BB328" s="183" t="s">
        <v>229</v>
      </c>
      <c r="BC328" s="184">
        <v>44562</v>
      </c>
      <c r="BD328" s="184">
        <v>44926</v>
      </c>
      <c r="BE328" s="184" t="s">
        <v>715</v>
      </c>
      <c r="BF328" s="185" t="s">
        <v>715</v>
      </c>
      <c r="BG328" s="513" t="s">
        <v>723</v>
      </c>
      <c r="BH328" s="733" t="s">
        <v>745</v>
      </c>
      <c r="BI328" s="186" t="s">
        <v>257</v>
      </c>
      <c r="BJ328" s="186" t="s">
        <v>207</v>
      </c>
      <c r="BK328" s="352" t="s">
        <v>207</v>
      </c>
      <c r="BL328" s="183" t="s">
        <v>207</v>
      </c>
      <c r="BM328" s="183" t="s">
        <v>207</v>
      </c>
      <c r="BN328" s="183" t="s">
        <v>207</v>
      </c>
      <c r="BO328" s="187" t="s">
        <v>208</v>
      </c>
      <c r="BP328" s="187" t="s">
        <v>322</v>
      </c>
      <c r="BQ328" s="349" t="s">
        <v>322</v>
      </c>
      <c r="BR328" s="416"/>
      <c r="BS328" s="417" t="str">
        <f>IF(AND('MAPA DE RIESGOS'!$AP328="Muy Alta",'MAPA DE RIESGOS'!$AR328="Leve"),CONCATENATE("R",'MAPA DE RIESGOS'!$H328,"C",'MAPA DE RIESGOS'!$AF328),"")</f>
        <v/>
      </c>
      <c r="BT328" s="417"/>
      <c r="BU328" s="418"/>
      <c r="BV328" s="188"/>
      <c r="BW328" s="188"/>
      <c r="BX328" s="188"/>
      <c r="BY328" s="188"/>
      <c r="BZ328" s="188"/>
      <c r="CA328" s="188"/>
      <c r="CB328" s="188"/>
      <c r="CC328" s="188"/>
      <c r="CD328" s="188"/>
      <c r="CE328" s="188"/>
      <c r="CF328" s="188"/>
      <c r="CG328" s="188"/>
      <c r="CH328" s="188"/>
      <c r="CI328" s="188"/>
      <c r="CJ328" s="188"/>
      <c r="CK328" s="188"/>
    </row>
    <row r="329" spans="1:89" ht="28.5" hidden="1" customHeight="1">
      <c r="A329" s="706"/>
      <c r="B329" s="688"/>
      <c r="C329" s="588"/>
      <c r="D329" s="588"/>
      <c r="E329" s="494"/>
      <c r="F329" s="494"/>
      <c r="G329" s="577"/>
      <c r="H329" s="343">
        <v>53</v>
      </c>
      <c r="I329" s="569"/>
      <c r="J329" s="494"/>
      <c r="K329" s="494"/>
      <c r="L329" s="494"/>
      <c r="M329" s="494"/>
      <c r="N329" s="494"/>
      <c r="O329" s="494"/>
      <c r="P329" s="562"/>
      <c r="Q329" s="553"/>
      <c r="R329" s="556"/>
      <c r="S329" s="556"/>
      <c r="T329" s="556"/>
      <c r="U329" s="556"/>
      <c r="V329" s="582"/>
      <c r="W329" s="566"/>
      <c r="X329" s="572"/>
      <c r="Y329" s="550"/>
      <c r="Z329" s="575"/>
      <c r="AA329" s="566"/>
      <c r="AB329" s="559"/>
      <c r="AC329" s="525"/>
      <c r="AD329" s="547"/>
      <c r="AE329" s="534"/>
      <c r="AF329" s="181">
        <v>2</v>
      </c>
      <c r="AG329" s="182"/>
      <c r="AH329" s="207" t="str">
        <f t="shared" si="353"/>
        <v/>
      </c>
      <c r="AI329" s="299"/>
      <c r="AJ329" s="299"/>
      <c r="AK329" s="208" t="str">
        <f t="shared" si="354"/>
        <v/>
      </c>
      <c r="AL329" s="300"/>
      <c r="AM329" s="300"/>
      <c r="AN329" s="301"/>
      <c r="AO329" s="209" t="str">
        <f>IF(ISBLANK(AD328),(IFERROR(IF(AND(AH328="Probabilidad",AH329="Probabilidad"),(AQ328-(+AQ328*AK329)),IF(AH329="Probabilidad",(W328-(+W328*AK329)),IF(AH329="Impacto",AQ328,""))),""))," ")</f>
        <v/>
      </c>
      <c r="AP329" s="154" t="str">
        <f>IF(ISBLANK(AD328),(IFERROR(IF(AO329="","",IF(AO329&lt;=0.2,"Muy Baja",IF(AO329&lt;=0.4,"Baja",IF(AO329&lt;=0.6,"Media",IF(AO329&lt;=0.8,"Alta","Muy Alta"))))),""))," ")</f>
        <v/>
      </c>
      <c r="AQ329" s="210" t="str">
        <f t="shared" si="355"/>
        <v/>
      </c>
      <c r="AR329" s="211" t="str">
        <f t="shared" si="356"/>
        <v/>
      </c>
      <c r="AS329" s="210" t="str">
        <f>IFERROR(IF(AND(AH328="Impacto",AH329="Impacto"),(AS328-(+AS328*AK329)),IF(AH329="Impacto",(AA328-(+AA328*AK329)),IF(AH329="Probabilidad",AS328,""))),"")</f>
        <v/>
      </c>
      <c r="AT329" s="212" t="str">
        <f t="shared" si="357"/>
        <v/>
      </c>
      <c r="AU329" s="528"/>
      <c r="AV329" s="531"/>
      <c r="AW329" s="534"/>
      <c r="AX329" s="537"/>
      <c r="AY329" s="302"/>
      <c r="AZ329" s="185"/>
      <c r="BA329" s="183"/>
      <c r="BB329" s="183"/>
      <c r="BC329" s="184"/>
      <c r="BD329" s="184"/>
      <c r="BE329" s="184"/>
      <c r="BF329" s="185"/>
      <c r="BG329" s="494"/>
      <c r="BH329" s="733"/>
      <c r="BI329" s="186"/>
      <c r="BJ329" s="186"/>
      <c r="BK329" s="352"/>
      <c r="BL329" s="183"/>
      <c r="BM329" s="183"/>
      <c r="BN329" s="183"/>
      <c r="BO329" s="187"/>
      <c r="BP329" s="187"/>
      <c r="BQ329" s="349"/>
      <c r="BR329" s="416"/>
      <c r="BS329" s="417" t="str">
        <f>IF(AND('MAPA DE RIESGOS'!$AP329="Muy Alta",'MAPA DE RIESGOS'!$AR329="Leve"),CONCATENATE("R",'MAPA DE RIESGOS'!$H329,"C",'MAPA DE RIESGOS'!$AF329),"")</f>
        <v/>
      </c>
      <c r="BT329" s="417"/>
      <c r="BU329" s="418"/>
      <c r="BV329" s="188"/>
      <c r="BW329" s="188"/>
      <c r="BX329" s="188"/>
      <c r="BY329" s="188"/>
      <c r="BZ329" s="188"/>
      <c r="CA329" s="188"/>
      <c r="CB329" s="188"/>
      <c r="CC329" s="188"/>
      <c r="CD329" s="188"/>
      <c r="CE329" s="188"/>
      <c r="CF329" s="188"/>
      <c r="CG329" s="188"/>
      <c r="CH329" s="188"/>
      <c r="CI329" s="188"/>
      <c r="CJ329" s="188"/>
      <c r="CK329" s="188"/>
    </row>
    <row r="330" spans="1:89" ht="28.5" hidden="1" customHeight="1">
      <c r="A330" s="706"/>
      <c r="B330" s="688"/>
      <c r="C330" s="588"/>
      <c r="D330" s="588"/>
      <c r="E330" s="494"/>
      <c r="F330" s="494"/>
      <c r="G330" s="577"/>
      <c r="H330" s="343">
        <v>53</v>
      </c>
      <c r="I330" s="569"/>
      <c r="J330" s="494"/>
      <c r="K330" s="494"/>
      <c r="L330" s="494"/>
      <c r="M330" s="494"/>
      <c r="N330" s="494"/>
      <c r="O330" s="494"/>
      <c r="P330" s="562"/>
      <c r="Q330" s="553"/>
      <c r="R330" s="556"/>
      <c r="S330" s="556"/>
      <c r="T330" s="556"/>
      <c r="U330" s="556"/>
      <c r="V330" s="582"/>
      <c r="W330" s="566"/>
      <c r="X330" s="572"/>
      <c r="Y330" s="550"/>
      <c r="Z330" s="575"/>
      <c r="AA330" s="566"/>
      <c r="AB330" s="559"/>
      <c r="AC330" s="525"/>
      <c r="AD330" s="547"/>
      <c r="AE330" s="534"/>
      <c r="AF330" s="181">
        <v>3</v>
      </c>
      <c r="AG330" s="182"/>
      <c r="AH330" s="207" t="str">
        <f t="shared" si="353"/>
        <v/>
      </c>
      <c r="AI330" s="299"/>
      <c r="AJ330" s="299"/>
      <c r="AK330" s="208" t="str">
        <f t="shared" si="354"/>
        <v/>
      </c>
      <c r="AL330" s="300"/>
      <c r="AM330" s="300"/>
      <c r="AN330" s="301"/>
      <c r="AO330" s="209" t="str">
        <f>IF(ISBLANK(AD328),(IFERROR(IF(AND(AH329="Probabilidad",AH330="Probabilidad"),(AQ329-(+AQ329*AK330)),IF(AND(AH329="Impacto",AH330="Probabilidad"),(AQ328-(+AQ328*AK330)),IF(AH330="Impacto",AQ329,""))),""))," ")</f>
        <v/>
      </c>
      <c r="AP330" s="154" t="str">
        <f>IF(ISBLANK(AD328),(IFERROR(IF(AO330="","",IF(AO330&lt;=0.2,"Muy Baja",IF(AO330&lt;=0.4,"Baja",IF(AO330&lt;=0.6,"Media",IF(AO330&lt;=0.8,"Alta","Muy Alta"))))),""))," ")</f>
        <v/>
      </c>
      <c r="AQ330" s="210" t="str">
        <f t="shared" si="355"/>
        <v/>
      </c>
      <c r="AR330" s="211" t="str">
        <f t="shared" si="356"/>
        <v/>
      </c>
      <c r="AS330" s="210" t="str">
        <f>IFERROR(IF(AND(AH329="Impacto",AH330="Impacto"),(AS329-(+AS329*AK330)),IF(AND(AH329="Probabilidad",AH330="Impacto"),(AS328-(+AS328*AK330)),IF(AH330="Probabilidad",AS329,""))),"")</f>
        <v/>
      </c>
      <c r="AT330" s="212" t="str">
        <f t="shared" si="357"/>
        <v/>
      </c>
      <c r="AU330" s="528"/>
      <c r="AV330" s="531"/>
      <c r="AW330" s="534"/>
      <c r="AX330" s="537"/>
      <c r="AY330" s="302"/>
      <c r="AZ330" s="185"/>
      <c r="BA330" s="183"/>
      <c r="BB330" s="183"/>
      <c r="BC330" s="184"/>
      <c r="BD330" s="184"/>
      <c r="BE330" s="184"/>
      <c r="BF330" s="185"/>
      <c r="BG330" s="494"/>
      <c r="BH330" s="190"/>
      <c r="BI330" s="186"/>
      <c r="BJ330" s="186"/>
      <c r="BK330" s="352"/>
      <c r="BL330" s="183"/>
      <c r="BM330" s="183"/>
      <c r="BN330" s="183"/>
      <c r="BO330" s="187"/>
      <c r="BP330" s="187"/>
      <c r="BQ330" s="349"/>
      <c r="BR330" s="416"/>
      <c r="BS330" s="417" t="str">
        <f>IF(AND('MAPA DE RIESGOS'!$AP330="Muy Alta",'MAPA DE RIESGOS'!$AR330="Leve"),CONCATENATE("R",'MAPA DE RIESGOS'!$H330,"C",'MAPA DE RIESGOS'!$AF330),"")</f>
        <v/>
      </c>
      <c r="BT330" s="417"/>
      <c r="BU330" s="418"/>
      <c r="BV330" s="188"/>
      <c r="BW330" s="188"/>
      <c r="BX330" s="188"/>
      <c r="BY330" s="188"/>
      <c r="BZ330" s="188"/>
      <c r="CA330" s="188"/>
      <c r="CB330" s="188"/>
      <c r="CC330" s="188"/>
      <c r="CD330" s="188"/>
      <c r="CE330" s="188"/>
      <c r="CF330" s="188"/>
      <c r="CG330" s="188"/>
      <c r="CH330" s="188"/>
      <c r="CI330" s="188"/>
      <c r="CJ330" s="188"/>
      <c r="CK330" s="188"/>
    </row>
    <row r="331" spans="1:89" ht="28.5" hidden="1" customHeight="1">
      <c r="A331" s="706"/>
      <c r="B331" s="688"/>
      <c r="C331" s="588"/>
      <c r="D331" s="588"/>
      <c r="E331" s="494"/>
      <c r="F331" s="494"/>
      <c r="G331" s="577"/>
      <c r="H331" s="343">
        <v>53</v>
      </c>
      <c r="I331" s="569"/>
      <c r="J331" s="494"/>
      <c r="K331" s="494"/>
      <c r="L331" s="494"/>
      <c r="M331" s="494"/>
      <c r="N331" s="494"/>
      <c r="O331" s="494"/>
      <c r="P331" s="562"/>
      <c r="Q331" s="553"/>
      <c r="R331" s="556"/>
      <c r="S331" s="556"/>
      <c r="T331" s="556"/>
      <c r="U331" s="556"/>
      <c r="V331" s="582"/>
      <c r="W331" s="566"/>
      <c r="X331" s="572"/>
      <c r="Y331" s="550"/>
      <c r="Z331" s="575"/>
      <c r="AA331" s="566"/>
      <c r="AB331" s="559"/>
      <c r="AC331" s="525"/>
      <c r="AD331" s="547"/>
      <c r="AE331" s="534"/>
      <c r="AF331" s="181">
        <v>4</v>
      </c>
      <c r="AG331" s="182"/>
      <c r="AH331" s="207" t="str">
        <f t="shared" si="353"/>
        <v/>
      </c>
      <c r="AI331" s="299"/>
      <c r="AJ331" s="299"/>
      <c r="AK331" s="208" t="str">
        <f t="shared" si="354"/>
        <v/>
      </c>
      <c r="AL331" s="300"/>
      <c r="AM331" s="300"/>
      <c r="AN331" s="301"/>
      <c r="AO331" s="209" t="str">
        <f>IF(ISBLANK(AD328),(IFERROR(IF(AND(AH330="Probabilidad",AH331="Probabilidad"),(AQ330-(+AQ330*AK331)),IF(AND(AH330="Impacto",AH331="Probabilidad"),(AQ329-(+AQ329*AK331)),IF(AH331="Impacto",AQ330,""))),""))," ")</f>
        <v/>
      </c>
      <c r="AP331" s="154" t="str">
        <f>IF(ISBLANK(AD328),(IFERROR(IF(AO331="","",IF(AO331&lt;=0.2,"Muy Baja",IF(AO331&lt;=0.4,"Baja",IF(AO331&lt;=0.6,"Media",IF(AO331&lt;=0.8,"Alta","Muy Alta"))))),""))," ")</f>
        <v/>
      </c>
      <c r="AQ331" s="210" t="str">
        <f t="shared" si="355"/>
        <v/>
      </c>
      <c r="AR331" s="211" t="str">
        <f t="shared" si="356"/>
        <v/>
      </c>
      <c r="AS331" s="210" t="str">
        <f>IFERROR(IF(AND(AH330="Impacto",AH331="Impacto"),(AS330-(+AS330*AK331)),IF(AND(AH330="Probabilidad",AH331="Impacto"),(AS329-(+AS329*AK331)),IF(AH331="Probabilidad",AS330,""))),"")</f>
        <v/>
      </c>
      <c r="AT331" s="212" t="str">
        <f t="shared" si="357"/>
        <v/>
      </c>
      <c r="AU331" s="528"/>
      <c r="AV331" s="531"/>
      <c r="AW331" s="534"/>
      <c r="AX331" s="537"/>
      <c r="AY331" s="302"/>
      <c r="AZ331" s="185"/>
      <c r="BA331" s="183"/>
      <c r="BB331" s="183"/>
      <c r="BC331" s="184"/>
      <c r="BD331" s="184"/>
      <c r="BE331" s="184"/>
      <c r="BF331" s="185"/>
      <c r="BG331" s="494"/>
      <c r="BH331" s="190"/>
      <c r="BI331" s="186"/>
      <c r="BJ331" s="186"/>
      <c r="BK331" s="352"/>
      <c r="BL331" s="183"/>
      <c r="BM331" s="183"/>
      <c r="BN331" s="183"/>
      <c r="BO331" s="187"/>
      <c r="BP331" s="187"/>
      <c r="BQ331" s="349"/>
      <c r="BR331" s="416"/>
      <c r="BS331" s="417" t="str">
        <f>IF(AND('MAPA DE RIESGOS'!$AP331="Muy Alta",'MAPA DE RIESGOS'!$AR331="Leve"),CONCATENATE("R",'MAPA DE RIESGOS'!$H331,"C",'MAPA DE RIESGOS'!$AF331),"")</f>
        <v/>
      </c>
      <c r="BT331" s="417"/>
      <c r="BU331" s="418"/>
      <c r="BV331" s="188"/>
      <c r="BW331" s="188"/>
      <c r="BX331" s="188"/>
      <c r="BY331" s="188"/>
      <c r="BZ331" s="188"/>
      <c r="CA331" s="188"/>
      <c r="CB331" s="188"/>
      <c r="CC331" s="188"/>
      <c r="CD331" s="188"/>
      <c r="CE331" s="188"/>
      <c r="CF331" s="188"/>
      <c r="CG331" s="188"/>
      <c r="CH331" s="188"/>
      <c r="CI331" s="188"/>
      <c r="CJ331" s="188"/>
      <c r="CK331" s="188"/>
    </row>
    <row r="332" spans="1:89" ht="28.5" hidden="1" customHeight="1">
      <c r="A332" s="706"/>
      <c r="B332" s="688"/>
      <c r="C332" s="588"/>
      <c r="D332" s="588"/>
      <c r="E332" s="494"/>
      <c r="F332" s="494"/>
      <c r="G332" s="577"/>
      <c r="H332" s="343">
        <v>53</v>
      </c>
      <c r="I332" s="569"/>
      <c r="J332" s="494"/>
      <c r="K332" s="494"/>
      <c r="L332" s="494"/>
      <c r="M332" s="494"/>
      <c r="N332" s="494"/>
      <c r="O332" s="494"/>
      <c r="P332" s="562"/>
      <c r="Q332" s="553"/>
      <c r="R332" s="556"/>
      <c r="S332" s="556"/>
      <c r="T332" s="556"/>
      <c r="U332" s="556"/>
      <c r="V332" s="582"/>
      <c r="W332" s="566"/>
      <c r="X332" s="572"/>
      <c r="Y332" s="550"/>
      <c r="Z332" s="575"/>
      <c r="AA332" s="566"/>
      <c r="AB332" s="559"/>
      <c r="AC332" s="525"/>
      <c r="AD332" s="547"/>
      <c r="AE332" s="534"/>
      <c r="AF332" s="181">
        <v>5</v>
      </c>
      <c r="AG332" s="182"/>
      <c r="AH332" s="207" t="str">
        <f t="shared" si="353"/>
        <v/>
      </c>
      <c r="AI332" s="299"/>
      <c r="AJ332" s="299"/>
      <c r="AK332" s="208" t="str">
        <f t="shared" si="354"/>
        <v/>
      </c>
      <c r="AL332" s="300"/>
      <c r="AM332" s="300"/>
      <c r="AN332" s="301"/>
      <c r="AO332" s="209" t="str">
        <f>IF(ISBLANK(AD328),(IFERROR(IF(AND(AH331="Probabilidad",AH332="Probabilidad"),(AQ331-(+AQ331*AK332)),IF(AND(AH331="Impacto",AH332="Probabilidad"),(AQ330-(+AQ330*AK332)),IF(AH332="Impacto",AQ331,""))),""))," ")</f>
        <v/>
      </c>
      <c r="AP332" s="154" t="str">
        <f>IF(ISBLANK(AD328),(IFERROR(IF(AO332="","",IF(AO332&lt;=0.2,"Muy Baja",IF(AO332&lt;=0.4,"Baja",IF(AO332&lt;=0.6,"Media",IF(AO332&lt;=0.8,"Alta","Muy Alta"))))),""))," ")</f>
        <v/>
      </c>
      <c r="AQ332" s="210" t="str">
        <f t="shared" si="355"/>
        <v/>
      </c>
      <c r="AR332" s="211" t="str">
        <f t="shared" si="356"/>
        <v/>
      </c>
      <c r="AS332" s="210" t="str">
        <f>IFERROR(IF(AND(AH331="Impacto",AH332="Impacto"),(AS331-(+AS331*AK332)),IF(AND(AH331="Probabilidad",AH332="Impacto"),(AS330-(+AS330*AK332)),IF(AH332="Probabilidad",AS331,""))),"")</f>
        <v/>
      </c>
      <c r="AT332" s="212" t="str">
        <f t="shared" si="357"/>
        <v/>
      </c>
      <c r="AU332" s="528"/>
      <c r="AV332" s="531"/>
      <c r="AW332" s="534"/>
      <c r="AX332" s="537"/>
      <c r="AY332" s="302"/>
      <c r="AZ332" s="185"/>
      <c r="BA332" s="183"/>
      <c r="BB332" s="183"/>
      <c r="BC332" s="184"/>
      <c r="BD332" s="184"/>
      <c r="BE332" s="184"/>
      <c r="BF332" s="185"/>
      <c r="BG332" s="494"/>
      <c r="BH332" s="190"/>
      <c r="BI332" s="186"/>
      <c r="BJ332" s="186"/>
      <c r="BK332" s="352"/>
      <c r="BL332" s="183"/>
      <c r="BM332" s="183"/>
      <c r="BN332" s="183"/>
      <c r="BO332" s="187"/>
      <c r="BP332" s="187"/>
      <c r="BQ332" s="349"/>
      <c r="BR332" s="416"/>
      <c r="BS332" s="417" t="str">
        <f>IF(AND('MAPA DE RIESGOS'!$AP332="Muy Alta",'MAPA DE RIESGOS'!$AR332="Leve"),CONCATENATE("R",'MAPA DE RIESGOS'!$H332,"C",'MAPA DE RIESGOS'!$AF332),"")</f>
        <v/>
      </c>
      <c r="BT332" s="417"/>
      <c r="BU332" s="418"/>
      <c r="BV332" s="188"/>
      <c r="BW332" s="188"/>
      <c r="BX332" s="188"/>
      <c r="BY332" s="188"/>
      <c r="BZ332" s="188"/>
      <c r="CA332" s="188"/>
      <c r="CB332" s="188"/>
      <c r="CC332" s="188"/>
      <c r="CD332" s="188"/>
      <c r="CE332" s="188"/>
      <c r="CF332" s="188"/>
      <c r="CG332" s="188"/>
      <c r="CH332" s="188"/>
      <c r="CI332" s="188"/>
      <c r="CJ332" s="188"/>
      <c r="CK332" s="188"/>
    </row>
    <row r="333" spans="1:89" ht="28.5" hidden="1" customHeight="1">
      <c r="A333" s="706"/>
      <c r="B333" s="688"/>
      <c r="C333" s="588"/>
      <c r="D333" s="588"/>
      <c r="E333" s="494"/>
      <c r="F333" s="494"/>
      <c r="G333" s="577"/>
      <c r="H333" s="343">
        <v>53</v>
      </c>
      <c r="I333" s="570"/>
      <c r="J333" s="495"/>
      <c r="K333" s="495"/>
      <c r="L333" s="495"/>
      <c r="M333" s="495"/>
      <c r="N333" s="495"/>
      <c r="O333" s="495"/>
      <c r="P333" s="563"/>
      <c r="Q333" s="554"/>
      <c r="R333" s="557"/>
      <c r="S333" s="557"/>
      <c r="T333" s="557"/>
      <c r="U333" s="557"/>
      <c r="V333" s="583"/>
      <c r="W333" s="567"/>
      <c r="X333" s="573"/>
      <c r="Y333" s="551"/>
      <c r="Z333" s="576"/>
      <c r="AA333" s="567"/>
      <c r="AB333" s="560"/>
      <c r="AC333" s="526"/>
      <c r="AD333" s="548"/>
      <c r="AE333" s="535"/>
      <c r="AF333" s="181">
        <v>6</v>
      </c>
      <c r="AG333" s="182"/>
      <c r="AH333" s="207" t="str">
        <f t="shared" si="353"/>
        <v/>
      </c>
      <c r="AI333" s="299"/>
      <c r="AJ333" s="299"/>
      <c r="AK333" s="208" t="str">
        <f t="shared" si="354"/>
        <v/>
      </c>
      <c r="AL333" s="300"/>
      <c r="AM333" s="300"/>
      <c r="AN333" s="301"/>
      <c r="AO333" s="209" t="str">
        <f>IF(ISBLANK(AD328),(IFERROR(IF(AND(AH331="Probabilidad",AH333="Probabilidad"),(AQ331-(+AQ331*AK333)),IF(AND(AH331="Impacto",AH333="Probabilidad"),(AQ330-(+AQ330*AK333)),IF(AH333="Impacto",AQ331,""))),""))," ")</f>
        <v/>
      </c>
      <c r="AP333" s="154" t="str">
        <f>IF(ISBLANK(AD328),(IFERROR(IF(AO333="","",IF(AO333&lt;=0.2,"Muy Baja",IF(AO333&lt;=0.4,"Baja",IF(AO333&lt;=0.6,"Media",IF(AO333&lt;=0.8,"Alta","Muy Alta"))))),"")), " ")</f>
        <v/>
      </c>
      <c r="AQ333" s="210" t="str">
        <f t="shared" si="355"/>
        <v/>
      </c>
      <c r="AR333" s="211" t="str">
        <f t="shared" si="356"/>
        <v/>
      </c>
      <c r="AS333" s="210" t="str">
        <f>IFERROR(IF(AND(AH332="Impacto",AH333="Impacto"),(AS331-(+AS332*AK333)),IF(AND(AH331="Probabilidad",AH333="Impacto"),(AS330-(+AS330*AK333)),IF(AH333="Probabilidad",AS331,""))),"")</f>
        <v/>
      </c>
      <c r="AT333" s="212" t="str">
        <f t="shared" si="357"/>
        <v/>
      </c>
      <c r="AU333" s="529"/>
      <c r="AV333" s="532"/>
      <c r="AW333" s="535"/>
      <c r="AX333" s="538"/>
      <c r="AY333" s="302"/>
      <c r="AZ333" s="185"/>
      <c r="BA333" s="183"/>
      <c r="BB333" s="183"/>
      <c r="BC333" s="184"/>
      <c r="BD333" s="184"/>
      <c r="BE333" s="184"/>
      <c r="BF333" s="185"/>
      <c r="BG333" s="495"/>
      <c r="BH333" s="190"/>
      <c r="BI333" s="186"/>
      <c r="BJ333" s="186"/>
      <c r="BK333" s="352"/>
      <c r="BL333" s="183"/>
      <c r="BM333" s="183"/>
      <c r="BN333" s="183"/>
      <c r="BO333" s="187"/>
      <c r="BP333" s="187"/>
      <c r="BQ333" s="349"/>
      <c r="BR333" s="416"/>
      <c r="BS333" s="417" t="str">
        <f>IF(AND('MAPA DE RIESGOS'!$AP333="Muy Alta",'MAPA DE RIESGOS'!$AR333="Leve"),CONCATENATE("R",'MAPA DE RIESGOS'!$H333,"C",'MAPA DE RIESGOS'!$AF333),"")</f>
        <v/>
      </c>
      <c r="BT333" s="417"/>
      <c r="BU333" s="418"/>
      <c r="BV333" s="188"/>
      <c r="BW333" s="188"/>
      <c r="BX333" s="188"/>
      <c r="BY333" s="188"/>
      <c r="BZ333" s="188"/>
      <c r="CA333" s="188"/>
      <c r="CB333" s="188"/>
      <c r="CC333" s="188"/>
      <c r="CD333" s="188"/>
      <c r="CE333" s="188"/>
      <c r="CF333" s="188"/>
      <c r="CG333" s="188"/>
      <c r="CH333" s="188"/>
      <c r="CI333" s="188"/>
      <c r="CJ333" s="188"/>
      <c r="CK333" s="188"/>
    </row>
    <row r="334" spans="1:89" ht="201.75" customHeight="1">
      <c r="A334" s="706"/>
      <c r="B334" s="688" t="s">
        <v>661</v>
      </c>
      <c r="C334" s="588"/>
      <c r="D334" s="588" t="str">
        <f>IFERROR((VLOOKUP($B334,'Listados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34" s="494"/>
      <c r="F334" s="494" t="s">
        <v>663</v>
      </c>
      <c r="G334" s="577">
        <v>54</v>
      </c>
      <c r="H334" s="343">
        <v>54</v>
      </c>
      <c r="I334" s="568" t="s">
        <v>724</v>
      </c>
      <c r="J334" s="513" t="s">
        <v>210</v>
      </c>
      <c r="K334" s="513" t="s">
        <v>725</v>
      </c>
      <c r="L334" s="513" t="s">
        <v>726</v>
      </c>
      <c r="M334" s="513" t="str">
        <f t="shared" ref="M334:M345" si="374">+I334</f>
        <v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v>
      </c>
      <c r="N334" s="513" t="s">
        <v>238</v>
      </c>
      <c r="O334" s="513" t="s">
        <v>239</v>
      </c>
      <c r="P334" s="561">
        <v>228</v>
      </c>
      <c r="Q334" s="552"/>
      <c r="R334" s="555"/>
      <c r="S334" s="555"/>
      <c r="T334" s="555"/>
      <c r="U334" s="555"/>
      <c r="V334" s="581" t="str">
        <f t="shared" ref="V334" si="375">IF(ISBLANK(AC334),(IF(P334&lt;=0,"",IF(P334&lt;=2,"Muy Baja",IF(P334&lt;=24,"Baja",IF(P334&lt;=500,"Media",IF(P334&lt;=5000,"Alta","Muy Alta"))))))," ")</f>
        <v xml:space="preserve"> </v>
      </c>
      <c r="W334" s="565" t="str">
        <f t="shared" ref="W334" si="376">IF(ISBLANK(AC334),(IF(V334="","",IF(V334="Muy Baja",20%,IF(V334="Baja",40%,IF(V334="Media",60%,IF(V334="Alta",80%,IF(V334="Muy Alta",100%,0)))))))," ")</f>
        <v xml:space="preserve"> </v>
      </c>
      <c r="X334" s="571"/>
      <c r="Y334" s="549" t="str">
        <f>IF(X334&gt;0,IF(NOT(ISERROR(MATCH(X334,'Listados Datos'!$N$3:$N$4,0))),'Listados Datos'!$N$6&amp;"Por favor no seleccionar este criterios de impacto (Afectación Económica o presupuestal y/o Pérdida Reputacional)",'Listados Datos'!$N$7),"")</f>
        <v/>
      </c>
      <c r="Z334" s="574" t="str">
        <f>IF(OR(X334='Listados Datos'!$R$3,X334='Listados Datos'!$S$3),"Leve",IF(OR(X334='Listados Datos'!$R$4,X334='Listados Datos'!$S$4),"Menor",IF(OR(X334='Listados Datos'!$R$5,X334='Listados Datos'!$S$5),"Moderado",IF(OR(X334='Listados Datos'!$R$6,X334='Listados Datos'!$S$6),"Mayor",IF(OR(X334='Listados Datos'!$R$7,X334='Listados Datos'!$S$7),"Catastrófico","")))))</f>
        <v/>
      </c>
      <c r="AA334" s="565" t="str">
        <f>IF(Z334="","",IF(Z334="Leve",20%,IF(Z334="Menor",40%,IF(Z334="Moderado",60%,IF(Z334="Mayor",80%,IF(Z334="Catastrófico",100%,0))))))</f>
        <v/>
      </c>
      <c r="AB334" s="558" t="str">
        <f>IF(OR(AND(V334="Muy Baja",Z334="Leve"),AND(V334="Muy Baja",Z334="Menor"),AND(V334="Baja",Z334="Leve")),"Bajo",IF(OR(AND(V334="Muy baja",Z334="Moderado"),AND(V334="Baja",Z334="Menor"),AND(V334="Baja",Z334="Moderado"),AND(V334="Media",Z334="Leve"),AND(V334="Media",Z334="Menor"),AND(V334="Media",Z334="Moderado"),AND(V334="Alta",Z334="Leve"),AND(V334="Alta",Z334="Menor")),"Moderado",IF(OR(AND(V334="Muy Baja",Z334="Mayor"),AND(V334="Baja",Z334="Mayor"),AND(V334="Media",Z334="Mayor"),AND(V334="Alta",Z334="Moderado"),AND(V334="Alta",Z334="Mayor"),AND(V334="Muy Alta",Z334="Leve"),AND(V334="Muy Alta",Z334="Menor"),AND(V334="Muy Alta",Z334="Moderado"),AND(V334="Muy Alta",Z334="Mayor")),"Alto",IF(OR(AND(V334="Muy Baja",Z334="Catastrófico"),AND(V334="Baja",Z334="Catastrófico"),AND(V334="Media",Z334="Catastrófico"),AND(V334="Alta",Z334="Catastrófico"),AND(V334="Muy Alta",Z334="Catastrófico")),"Extremo",""))))</f>
        <v/>
      </c>
      <c r="AC334" s="524" t="s">
        <v>240</v>
      </c>
      <c r="AD334" s="546" t="s">
        <v>241</v>
      </c>
      <c r="AE334" s="533" t="str">
        <f t="shared" ref="AE334" si="377">IF(AND(AC334="Rara Vez",AD334="Insignificante"),("BAJA"),IF(AND(AC334="Rara Vez",AD334="Menor"),("BAJA"),IF(AND(AC334="Rara Vez",AD334="Moderado"),("MODERADA"),IF(AND(AC334="Rara Vez",AD334="Mayor"),("ALTA"),IF(AND(AC334="Improbable",AD334="Insignificante"),("BAJA"),IF(AND(AC334="Improbable",AD334="Menor"),("BAJA"),IF(AND(AC334="Improbable",AD334="Moderado"),("MODERADA"),IF(AND(AC334="Improbable",AD334="Mayor"),("ALTA"),IF(AND(AC334="Posible",AD334="Insignificante"),("BAJA"),IF(AND(AC334="Posible",AD334="Menor"),("MODERADA"),IF(AND(AC334="Posible",AD334="Moderado"),("ALTA"),IF(AND(AC334="Posible",AD334="Mayor"),("EXTREMA"),IF(AND(AC334="Probable",AD334="Insignificante"),("MODERADA"),IF(AND(AC334="Probable",AD334="Menor"),("ALTA"),IF(AND(AC334="Probable",AD334="Moderado"),("ALTA"),IF(AND(AC334="Probable",AD334="Mayor"),("EXTREMA"),IF(AND(AC334="Casi Seguro",AD334="Insignificante"),("ALTA"),IF(AND(AC334="Casi Seguro",AD334="Menor"),("ALTA"),IF(AND(AC334="Casi Seguro",AD334="Moderado"),("EXTREMA"),IF(AND(AC334="Casi Seguro",AD334="Mayor"),("EXTREMA"),IF(AD334="Catastrófico","EXTREMA","VALORAR")))))))))))))))))))))</f>
        <v>MODERADA</v>
      </c>
      <c r="AF334" s="181">
        <v>1</v>
      </c>
      <c r="AG334" s="182" t="s">
        <v>683</v>
      </c>
      <c r="AH334" s="207" t="str">
        <f t="shared" si="353"/>
        <v>Probabilidad</v>
      </c>
      <c r="AI334" s="299" t="s">
        <v>193</v>
      </c>
      <c r="AJ334" s="299" t="s">
        <v>194</v>
      </c>
      <c r="AK334" s="208" t="str">
        <f t="shared" si="354"/>
        <v>40%</v>
      </c>
      <c r="AL334" s="300" t="s">
        <v>195</v>
      </c>
      <c r="AM334" s="300" t="s">
        <v>196</v>
      </c>
      <c r="AN334" s="301" t="s">
        <v>197</v>
      </c>
      <c r="AO334" s="209" t="str">
        <f>IF(ISBLANK(AD334),(IFERROR(IF(AH334="Probabilidad",(W334-(+W334*AK334)),IF(AH334="Impacto",W334,"")),""))," ")</f>
        <v xml:space="preserve"> </v>
      </c>
      <c r="AP334" s="154" t="str">
        <f>IF(ISBLANK(AD334), (IFERROR(IF(AO334="","",IF(AO334&lt;=0.2,"Muy Baja",IF(AO334&lt;=0.4,"Baja",IF(AO334&lt;=0.6,"Media",IF(AO334&lt;=0.8,"Alta","Muy Alta"))))),""))," ")</f>
        <v xml:space="preserve"> </v>
      </c>
      <c r="AQ334" s="210" t="str">
        <f t="shared" si="355"/>
        <v xml:space="preserve"> </v>
      </c>
      <c r="AR334" s="211" t="str">
        <f t="shared" si="356"/>
        <v/>
      </c>
      <c r="AS334" s="210" t="str">
        <f>IFERROR(IF(AH334="Impacto",(AA334-(+AA334*AK334)),IF(AH334="Probabilidad",AA334,"")),"")</f>
        <v/>
      </c>
      <c r="AT334" s="212" t="str">
        <f t="shared" si="357"/>
        <v/>
      </c>
      <c r="AU334" s="527" t="s">
        <v>240</v>
      </c>
      <c r="AV334" s="530" t="str">
        <f>IF(ISBLANK(AD334), " ", AD334)</f>
        <v>Moderado</v>
      </c>
      <c r="AW334" s="533" t="str">
        <f t="shared" ref="AW334" si="378">IF(AND(AU334="Rara Vez",AV334="Insignificante"),("BAJA"),IF(AND(AU334="Rara Vez",AV334="Menor"),("BAJA"),IF(AND(AU334="Rara Vez",AV334="Moderado"),("MODERADA"),IF(AND(AU334="Rara Vez",AV334="Mayor"),("ALTA"),IF(AND(AU334="Improbable",AV334="Insignificante"),("BAJA"),IF(AND(AU334="Improbable",AV334="Menor"),("BAJA"),IF(AND(AU334="Improbable",AV334="Moderado"),("MODERADA"),IF(AND(AU334="Improbable",AV334="Mayor"),("ALTA"),IF(AND(AU334="Posible",AV334="Insignificante"),("BAJA"),IF(AND(AU334="Posible",AV334="Menor"),("MODERADA"),IF(AND(AU334="Posible",AV334="Moderado"),("ALTA"),IF(AND(AU334="Posible",AV334="Mayor"),("EXTREMA"),IF(AND(AU334="Probable",AV334="Insignificante"),("MODERADA"),IF(AND(AU334="Probable",AV334="Menor"),("ALTA"),IF(AND(AU334="Probable",AV334="Moderado"),("ALTA"),IF(AND(AU334="Probable",AV334="Mayor"),("EXTREMA"),IF(AND(AU334="Casi Seguro",AV334="Insignificante"),("ALTA"),IF(AND(AU334="Casi Seguro",AV334="Menor"),("ALTA"),IF(AND(AU334="Casi Seguro",AV334="Moderado"),("EXTREMA"),IF(AND(AU334="Casi Seguro",AV334="Mayor"),("EXTREMA"),IF(AV334="Catastrófico","EXTREMA","VALORAR")))))))))))))))))))))</f>
        <v>MODERADA</v>
      </c>
      <c r="AX334" s="536" t="s">
        <v>198</v>
      </c>
      <c r="AY334" s="302" t="s">
        <v>727</v>
      </c>
      <c r="AZ334" s="185" t="s">
        <v>728</v>
      </c>
      <c r="BA334" s="183" t="s">
        <v>663</v>
      </c>
      <c r="BB334" s="183" t="s">
        <v>229</v>
      </c>
      <c r="BC334" s="184">
        <v>44562</v>
      </c>
      <c r="BD334" s="184">
        <v>44926</v>
      </c>
      <c r="BE334" s="184" t="s">
        <v>728</v>
      </c>
      <c r="BF334" s="185" t="s">
        <v>728</v>
      </c>
      <c r="BG334" s="513" t="s">
        <v>729</v>
      </c>
      <c r="BH334" s="733" t="s">
        <v>745</v>
      </c>
      <c r="BI334" s="426" t="s">
        <v>1954</v>
      </c>
      <c r="BJ334" s="186" t="s">
        <v>207</v>
      </c>
      <c r="BK334" s="352" t="s">
        <v>207</v>
      </c>
      <c r="BL334" s="428" t="s">
        <v>728</v>
      </c>
      <c r="BM334" s="432" t="s">
        <v>1953</v>
      </c>
      <c r="BN334" s="183" t="s">
        <v>207</v>
      </c>
      <c r="BO334" s="187" t="s">
        <v>208</v>
      </c>
      <c r="BP334" s="187" t="s">
        <v>322</v>
      </c>
      <c r="BQ334" s="349" t="s">
        <v>322</v>
      </c>
      <c r="BR334" s="423" t="s">
        <v>1967</v>
      </c>
      <c r="BS334" s="421" t="s">
        <v>1971</v>
      </c>
      <c r="BT334" s="421" t="s">
        <v>207</v>
      </c>
      <c r="BU334" s="419" t="s">
        <v>1953</v>
      </c>
      <c r="BV334" s="188"/>
      <c r="BW334" s="188"/>
      <c r="BX334" s="188"/>
      <c r="BY334" s="188"/>
      <c r="BZ334" s="188"/>
      <c r="CA334" s="188"/>
      <c r="CB334" s="188"/>
      <c r="CC334" s="188"/>
      <c r="CD334" s="188"/>
      <c r="CE334" s="188"/>
      <c r="CF334" s="188"/>
      <c r="CG334" s="188"/>
      <c r="CH334" s="188"/>
      <c r="CI334" s="188"/>
      <c r="CJ334" s="188"/>
      <c r="CK334" s="188"/>
    </row>
    <row r="335" spans="1:89" ht="28.5" hidden="1" customHeight="1">
      <c r="A335" s="706"/>
      <c r="B335" s="688"/>
      <c r="C335" s="588"/>
      <c r="D335" s="588"/>
      <c r="E335" s="494"/>
      <c r="F335" s="494"/>
      <c r="G335" s="577"/>
      <c r="H335" s="343">
        <v>54</v>
      </c>
      <c r="I335" s="569"/>
      <c r="J335" s="494"/>
      <c r="K335" s="494"/>
      <c r="L335" s="494"/>
      <c r="M335" s="494">
        <f t="shared" si="374"/>
        <v>0</v>
      </c>
      <c r="N335" s="494"/>
      <c r="O335" s="494"/>
      <c r="P335" s="562"/>
      <c r="Q335" s="553"/>
      <c r="R335" s="556"/>
      <c r="S335" s="556"/>
      <c r="T335" s="556"/>
      <c r="U335" s="556"/>
      <c r="V335" s="582"/>
      <c r="W335" s="566"/>
      <c r="X335" s="572"/>
      <c r="Y335" s="550"/>
      <c r="Z335" s="575"/>
      <c r="AA335" s="566"/>
      <c r="AB335" s="559"/>
      <c r="AC335" s="525"/>
      <c r="AD335" s="547"/>
      <c r="AE335" s="534"/>
      <c r="AF335" s="181">
        <v>2</v>
      </c>
      <c r="AG335" s="182"/>
      <c r="AH335" s="207" t="str">
        <f t="shared" si="353"/>
        <v/>
      </c>
      <c r="AI335" s="299"/>
      <c r="AJ335" s="299"/>
      <c r="AK335" s="208" t="str">
        <f t="shared" si="354"/>
        <v/>
      </c>
      <c r="AL335" s="300"/>
      <c r="AM335" s="300"/>
      <c r="AN335" s="301"/>
      <c r="AO335" s="209" t="str">
        <f>IF(ISBLANK(AD334),(IFERROR(IF(AND(AH334="Probabilidad",AH335="Probabilidad"),(AQ334-(+AQ334*AK335)),IF(AH335="Probabilidad",(W334-(+W334*AK335)),IF(AH335="Impacto",AQ334,""))),""))," ")</f>
        <v xml:space="preserve"> </v>
      </c>
      <c r="AP335" s="154" t="str">
        <f>IF(ISBLANK(AD334),(IFERROR(IF(AO335="","",IF(AO335&lt;=0.2,"Muy Baja",IF(AO335&lt;=0.4,"Baja",IF(AO335&lt;=0.6,"Media",IF(AO335&lt;=0.8,"Alta","Muy Alta"))))),""))," ")</f>
        <v xml:space="preserve"> </v>
      </c>
      <c r="AQ335" s="210" t="str">
        <f t="shared" si="355"/>
        <v xml:space="preserve"> </v>
      </c>
      <c r="AR335" s="211" t="str">
        <f t="shared" si="356"/>
        <v/>
      </c>
      <c r="AS335" s="210" t="str">
        <f>IFERROR(IF(AND(AH334="Impacto",AH335="Impacto"),(AS334-(+AS334*AK335)),IF(AH335="Impacto",(AA334-(+AA334*AK335)),IF(AH335="Probabilidad",AS334,""))),"")</f>
        <v/>
      </c>
      <c r="AT335" s="212" t="str">
        <f t="shared" si="357"/>
        <v/>
      </c>
      <c r="AU335" s="528"/>
      <c r="AV335" s="531"/>
      <c r="AW335" s="534"/>
      <c r="AX335" s="537"/>
      <c r="AY335" s="302"/>
      <c r="AZ335" s="185"/>
      <c r="BA335" s="183"/>
      <c r="BB335" s="183"/>
      <c r="BC335" s="184"/>
      <c r="BD335" s="184"/>
      <c r="BE335" s="184"/>
      <c r="BF335" s="185"/>
      <c r="BG335" s="494"/>
      <c r="BH335" s="733"/>
      <c r="BI335" s="186"/>
      <c r="BJ335" s="186"/>
      <c r="BK335" s="352"/>
      <c r="BL335" s="183"/>
      <c r="BM335" s="183"/>
      <c r="BN335" s="183"/>
      <c r="BO335" s="187"/>
      <c r="BP335" s="187"/>
      <c r="BQ335" s="349"/>
      <c r="BR335" s="416"/>
      <c r="BS335" s="417" t="str">
        <f>IF(AND('MAPA DE RIESGOS'!$AP335="Muy Alta",'MAPA DE RIESGOS'!$AR335="Leve"),CONCATENATE("R",'MAPA DE RIESGOS'!$H335,"C",'MAPA DE RIESGOS'!$AF335),"")</f>
        <v/>
      </c>
      <c r="BT335" s="417"/>
      <c r="BU335" s="418"/>
      <c r="BV335" s="188"/>
      <c r="BW335" s="188"/>
      <c r="BX335" s="188"/>
      <c r="BY335" s="188"/>
      <c r="BZ335" s="188"/>
      <c r="CA335" s="188"/>
      <c r="CB335" s="188"/>
      <c r="CC335" s="188"/>
      <c r="CD335" s="188"/>
      <c r="CE335" s="188"/>
      <c r="CF335" s="188"/>
      <c r="CG335" s="188"/>
      <c r="CH335" s="188"/>
      <c r="CI335" s="188"/>
      <c r="CJ335" s="188"/>
      <c r="CK335" s="188"/>
    </row>
    <row r="336" spans="1:89" ht="28.5" hidden="1" customHeight="1">
      <c r="A336" s="706"/>
      <c r="B336" s="688"/>
      <c r="C336" s="588"/>
      <c r="D336" s="588"/>
      <c r="E336" s="494"/>
      <c r="F336" s="494"/>
      <c r="G336" s="577"/>
      <c r="H336" s="343">
        <v>54</v>
      </c>
      <c r="I336" s="569"/>
      <c r="J336" s="494"/>
      <c r="K336" s="494"/>
      <c r="L336" s="494"/>
      <c r="M336" s="494">
        <f t="shared" si="374"/>
        <v>0</v>
      </c>
      <c r="N336" s="494"/>
      <c r="O336" s="494"/>
      <c r="P336" s="562"/>
      <c r="Q336" s="553"/>
      <c r="R336" s="556"/>
      <c r="S336" s="556"/>
      <c r="T336" s="556"/>
      <c r="U336" s="556"/>
      <c r="V336" s="582"/>
      <c r="W336" s="566"/>
      <c r="X336" s="572"/>
      <c r="Y336" s="550"/>
      <c r="Z336" s="575"/>
      <c r="AA336" s="566"/>
      <c r="AB336" s="559"/>
      <c r="AC336" s="525"/>
      <c r="AD336" s="547"/>
      <c r="AE336" s="534"/>
      <c r="AF336" s="181">
        <v>3</v>
      </c>
      <c r="AG336" s="182"/>
      <c r="AH336" s="207" t="str">
        <f t="shared" si="353"/>
        <v/>
      </c>
      <c r="AI336" s="299"/>
      <c r="AJ336" s="299"/>
      <c r="AK336" s="208" t="str">
        <f t="shared" si="354"/>
        <v/>
      </c>
      <c r="AL336" s="300"/>
      <c r="AM336" s="300"/>
      <c r="AN336" s="301"/>
      <c r="AO336" s="209" t="str">
        <f>IF(ISBLANK(AD334),(IFERROR(IF(AND(AH335="Probabilidad",AH336="Probabilidad"),(AQ335-(+AQ335*AK336)),IF(AND(AH335="Impacto",AH336="Probabilidad"),(AQ334-(+AQ334*AK336)),IF(AH336="Impacto",AQ335,""))),""))," ")</f>
        <v xml:space="preserve"> </v>
      </c>
      <c r="AP336" s="154" t="str">
        <f>IF(ISBLANK(AD334),(IFERROR(IF(AO336="","",IF(AO336&lt;=0.2,"Muy Baja",IF(AO336&lt;=0.4,"Baja",IF(AO336&lt;=0.6,"Media",IF(AO336&lt;=0.8,"Alta","Muy Alta"))))),""))," ")</f>
        <v xml:space="preserve"> </v>
      </c>
      <c r="AQ336" s="210" t="str">
        <f t="shared" si="355"/>
        <v xml:space="preserve"> </v>
      </c>
      <c r="AR336" s="211" t="str">
        <f t="shared" si="356"/>
        <v/>
      </c>
      <c r="AS336" s="210" t="str">
        <f>IFERROR(IF(AND(AH335="Impacto",AH336="Impacto"),(AS335-(+AS335*AK336)),IF(AND(AH335="Probabilidad",AH336="Impacto"),(AS334-(+AS334*AK336)),IF(AH336="Probabilidad",AS335,""))),"")</f>
        <v/>
      </c>
      <c r="AT336" s="212" t="str">
        <f t="shared" si="357"/>
        <v/>
      </c>
      <c r="AU336" s="528"/>
      <c r="AV336" s="531"/>
      <c r="AW336" s="534"/>
      <c r="AX336" s="537"/>
      <c r="AY336" s="302"/>
      <c r="AZ336" s="185"/>
      <c r="BA336" s="183"/>
      <c r="BB336" s="183"/>
      <c r="BC336" s="184"/>
      <c r="BD336" s="184"/>
      <c r="BE336" s="184"/>
      <c r="BF336" s="185"/>
      <c r="BG336" s="494"/>
      <c r="BH336" s="190"/>
      <c r="BI336" s="186"/>
      <c r="BJ336" s="186"/>
      <c r="BK336" s="352"/>
      <c r="BL336" s="183"/>
      <c r="BM336" s="183"/>
      <c r="BN336" s="183"/>
      <c r="BO336" s="187"/>
      <c r="BP336" s="187"/>
      <c r="BQ336" s="349"/>
      <c r="BR336" s="416"/>
      <c r="BS336" s="417" t="str">
        <f>IF(AND('MAPA DE RIESGOS'!$AP336="Muy Alta",'MAPA DE RIESGOS'!$AR336="Leve"),CONCATENATE("R",'MAPA DE RIESGOS'!$H336,"C",'MAPA DE RIESGOS'!$AF336),"")</f>
        <v/>
      </c>
      <c r="BT336" s="417"/>
      <c r="BU336" s="418"/>
      <c r="BV336" s="188"/>
      <c r="BW336" s="188"/>
      <c r="BX336" s="188"/>
      <c r="BY336" s="188"/>
      <c r="BZ336" s="188"/>
      <c r="CA336" s="188"/>
      <c r="CB336" s="188"/>
      <c r="CC336" s="188"/>
      <c r="CD336" s="188"/>
      <c r="CE336" s="188"/>
      <c r="CF336" s="188"/>
      <c r="CG336" s="188"/>
      <c r="CH336" s="188"/>
      <c r="CI336" s="188"/>
      <c r="CJ336" s="188"/>
      <c r="CK336" s="188"/>
    </row>
    <row r="337" spans="1:89" ht="28.5" hidden="1" customHeight="1">
      <c r="A337" s="706"/>
      <c r="B337" s="688"/>
      <c r="C337" s="588"/>
      <c r="D337" s="588"/>
      <c r="E337" s="494"/>
      <c r="F337" s="494"/>
      <c r="G337" s="577"/>
      <c r="H337" s="343">
        <v>54</v>
      </c>
      <c r="I337" s="569"/>
      <c r="J337" s="494"/>
      <c r="K337" s="494"/>
      <c r="L337" s="494"/>
      <c r="M337" s="494">
        <f t="shared" si="374"/>
        <v>0</v>
      </c>
      <c r="N337" s="494"/>
      <c r="O337" s="494"/>
      <c r="P337" s="562"/>
      <c r="Q337" s="553"/>
      <c r="R337" s="556"/>
      <c r="S337" s="556"/>
      <c r="T337" s="556"/>
      <c r="U337" s="556"/>
      <c r="V337" s="582"/>
      <c r="W337" s="566"/>
      <c r="X337" s="572"/>
      <c r="Y337" s="550"/>
      <c r="Z337" s="575"/>
      <c r="AA337" s="566"/>
      <c r="AB337" s="559"/>
      <c r="AC337" s="525"/>
      <c r="AD337" s="547"/>
      <c r="AE337" s="534"/>
      <c r="AF337" s="181">
        <v>4</v>
      </c>
      <c r="AG337" s="182"/>
      <c r="AH337" s="207" t="str">
        <f t="shared" si="353"/>
        <v/>
      </c>
      <c r="AI337" s="299"/>
      <c r="AJ337" s="299"/>
      <c r="AK337" s="208" t="str">
        <f t="shared" si="354"/>
        <v/>
      </c>
      <c r="AL337" s="300"/>
      <c r="AM337" s="300"/>
      <c r="AN337" s="301"/>
      <c r="AO337" s="209" t="str">
        <f>IF(ISBLANK(AD334),(IFERROR(IF(AND(AH336="Probabilidad",AH337="Probabilidad"),(AQ336-(+AQ336*AK337)),IF(AND(AH336="Impacto",AH337="Probabilidad"),(AQ335-(+AQ335*AK337)),IF(AH337="Impacto",AQ336,""))),""))," ")</f>
        <v xml:space="preserve"> </v>
      </c>
      <c r="AP337" s="154" t="str">
        <f>IF(ISBLANK(AD334),(IFERROR(IF(AO337="","",IF(AO337&lt;=0.2,"Muy Baja",IF(AO337&lt;=0.4,"Baja",IF(AO337&lt;=0.6,"Media",IF(AO337&lt;=0.8,"Alta","Muy Alta"))))),""))," ")</f>
        <v xml:space="preserve"> </v>
      </c>
      <c r="AQ337" s="210" t="str">
        <f t="shared" si="355"/>
        <v xml:space="preserve"> </v>
      </c>
      <c r="AR337" s="211" t="str">
        <f t="shared" si="356"/>
        <v/>
      </c>
      <c r="AS337" s="210" t="str">
        <f>IFERROR(IF(AND(AH336="Impacto",AH337="Impacto"),(AS336-(+AS336*AK337)),IF(AND(AH336="Probabilidad",AH337="Impacto"),(AS335-(+AS335*AK337)),IF(AH337="Probabilidad",AS336,""))),"")</f>
        <v/>
      </c>
      <c r="AT337" s="212" t="str">
        <f t="shared" si="357"/>
        <v/>
      </c>
      <c r="AU337" s="528"/>
      <c r="AV337" s="531"/>
      <c r="AW337" s="534"/>
      <c r="AX337" s="537"/>
      <c r="AY337" s="302"/>
      <c r="AZ337" s="185"/>
      <c r="BA337" s="183"/>
      <c r="BB337" s="183"/>
      <c r="BC337" s="184"/>
      <c r="BD337" s="184"/>
      <c r="BE337" s="184"/>
      <c r="BF337" s="185"/>
      <c r="BG337" s="494"/>
      <c r="BH337" s="190"/>
      <c r="BI337" s="186"/>
      <c r="BJ337" s="186"/>
      <c r="BK337" s="352"/>
      <c r="BL337" s="183"/>
      <c r="BM337" s="183"/>
      <c r="BN337" s="183"/>
      <c r="BO337" s="187"/>
      <c r="BP337" s="187"/>
      <c r="BQ337" s="349"/>
      <c r="BR337" s="416"/>
      <c r="BS337" s="417" t="str">
        <f>IF(AND('MAPA DE RIESGOS'!$AP337="Muy Alta",'MAPA DE RIESGOS'!$AR337="Leve"),CONCATENATE("R",'MAPA DE RIESGOS'!$H337,"C",'MAPA DE RIESGOS'!$AF337),"")</f>
        <v/>
      </c>
      <c r="BT337" s="417"/>
      <c r="BU337" s="418"/>
      <c r="BV337" s="188"/>
      <c r="BW337" s="188"/>
      <c r="BX337" s="188"/>
      <c r="BY337" s="188"/>
      <c r="BZ337" s="188"/>
      <c r="CA337" s="188"/>
      <c r="CB337" s="188"/>
      <c r="CC337" s="188"/>
      <c r="CD337" s="188"/>
      <c r="CE337" s="188"/>
      <c r="CF337" s="188"/>
      <c r="CG337" s="188"/>
      <c r="CH337" s="188"/>
      <c r="CI337" s="188"/>
      <c r="CJ337" s="188"/>
      <c r="CK337" s="188"/>
    </row>
    <row r="338" spans="1:89" ht="28.5" hidden="1" customHeight="1">
      <c r="A338" s="706"/>
      <c r="B338" s="688"/>
      <c r="C338" s="588"/>
      <c r="D338" s="588"/>
      <c r="E338" s="494"/>
      <c r="F338" s="494"/>
      <c r="G338" s="577"/>
      <c r="H338" s="343">
        <v>54</v>
      </c>
      <c r="I338" s="569"/>
      <c r="J338" s="494"/>
      <c r="K338" s="494"/>
      <c r="L338" s="494"/>
      <c r="M338" s="494">
        <f t="shared" si="374"/>
        <v>0</v>
      </c>
      <c r="N338" s="494"/>
      <c r="O338" s="494"/>
      <c r="P338" s="562"/>
      <c r="Q338" s="553"/>
      <c r="R338" s="556"/>
      <c r="S338" s="556"/>
      <c r="T338" s="556"/>
      <c r="U338" s="556"/>
      <c r="V338" s="582"/>
      <c r="W338" s="566"/>
      <c r="X338" s="572"/>
      <c r="Y338" s="550"/>
      <c r="Z338" s="575"/>
      <c r="AA338" s="566"/>
      <c r="AB338" s="559"/>
      <c r="AC338" s="525"/>
      <c r="AD338" s="547"/>
      <c r="AE338" s="534"/>
      <c r="AF338" s="181">
        <v>5</v>
      </c>
      <c r="AG338" s="182"/>
      <c r="AH338" s="207" t="str">
        <f t="shared" si="353"/>
        <v/>
      </c>
      <c r="AI338" s="299"/>
      <c r="AJ338" s="299"/>
      <c r="AK338" s="208" t="str">
        <f t="shared" si="354"/>
        <v/>
      </c>
      <c r="AL338" s="300"/>
      <c r="AM338" s="300"/>
      <c r="AN338" s="301"/>
      <c r="AO338" s="209" t="str">
        <f>IF(ISBLANK(AD334),(IFERROR(IF(AND(AH337="Probabilidad",AH338="Probabilidad"),(AQ337-(+AQ337*AK338)),IF(AND(AH337="Impacto",AH338="Probabilidad"),(AQ336-(+AQ336*AK338)),IF(AH338="Impacto",AQ337,""))),""))," ")</f>
        <v xml:space="preserve"> </v>
      </c>
      <c r="AP338" s="154" t="str">
        <f>IF(ISBLANK(AD334),(IFERROR(IF(AO338="","",IF(AO338&lt;=0.2,"Muy Baja",IF(AO338&lt;=0.4,"Baja",IF(AO338&lt;=0.6,"Media",IF(AO338&lt;=0.8,"Alta","Muy Alta"))))),""))," ")</f>
        <v xml:space="preserve"> </v>
      </c>
      <c r="AQ338" s="210" t="str">
        <f t="shared" si="355"/>
        <v xml:space="preserve"> </v>
      </c>
      <c r="AR338" s="211" t="str">
        <f t="shared" si="356"/>
        <v/>
      </c>
      <c r="AS338" s="210" t="str">
        <f>IFERROR(IF(AND(AH337="Impacto",AH338="Impacto"),(AS337-(+AS337*AK338)),IF(AND(AH337="Probabilidad",AH338="Impacto"),(AS336-(+AS336*AK338)),IF(AH338="Probabilidad",AS337,""))),"")</f>
        <v/>
      </c>
      <c r="AT338" s="212" t="str">
        <f t="shared" si="357"/>
        <v/>
      </c>
      <c r="AU338" s="528"/>
      <c r="AV338" s="531"/>
      <c r="AW338" s="534"/>
      <c r="AX338" s="537"/>
      <c r="AY338" s="302"/>
      <c r="AZ338" s="185"/>
      <c r="BA338" s="183"/>
      <c r="BB338" s="183"/>
      <c r="BC338" s="184"/>
      <c r="BD338" s="184"/>
      <c r="BE338" s="184"/>
      <c r="BF338" s="185"/>
      <c r="BG338" s="494"/>
      <c r="BH338" s="190"/>
      <c r="BI338" s="186"/>
      <c r="BJ338" s="186"/>
      <c r="BK338" s="352"/>
      <c r="BL338" s="183"/>
      <c r="BM338" s="183"/>
      <c r="BN338" s="183"/>
      <c r="BO338" s="187"/>
      <c r="BP338" s="187"/>
      <c r="BQ338" s="349"/>
      <c r="BR338" s="416"/>
      <c r="BS338" s="417" t="str">
        <f>IF(AND('MAPA DE RIESGOS'!$AP338="Muy Alta",'MAPA DE RIESGOS'!$AR338="Leve"),CONCATENATE("R",'MAPA DE RIESGOS'!$H338,"C",'MAPA DE RIESGOS'!$AF338),"")</f>
        <v/>
      </c>
      <c r="BT338" s="417"/>
      <c r="BU338" s="418"/>
      <c r="BV338" s="188"/>
      <c r="BW338" s="188"/>
      <c r="BX338" s="188"/>
      <c r="BY338" s="188"/>
      <c r="BZ338" s="188"/>
      <c r="CA338" s="188"/>
      <c r="CB338" s="188"/>
      <c r="CC338" s="188"/>
      <c r="CD338" s="188"/>
      <c r="CE338" s="188"/>
      <c r="CF338" s="188"/>
      <c r="CG338" s="188"/>
      <c r="CH338" s="188"/>
      <c r="CI338" s="188"/>
      <c r="CJ338" s="188"/>
      <c r="CK338" s="188"/>
    </row>
    <row r="339" spans="1:89" ht="28.5" hidden="1" customHeight="1">
      <c r="A339" s="706"/>
      <c r="B339" s="688"/>
      <c r="C339" s="588"/>
      <c r="D339" s="588"/>
      <c r="E339" s="494"/>
      <c r="F339" s="494"/>
      <c r="G339" s="577"/>
      <c r="H339" s="343">
        <v>54</v>
      </c>
      <c r="I339" s="570"/>
      <c r="J339" s="495"/>
      <c r="K339" s="495"/>
      <c r="L339" s="495"/>
      <c r="M339" s="495">
        <f t="shared" si="374"/>
        <v>0</v>
      </c>
      <c r="N339" s="495"/>
      <c r="O339" s="495"/>
      <c r="P339" s="563"/>
      <c r="Q339" s="554"/>
      <c r="R339" s="557"/>
      <c r="S339" s="557"/>
      <c r="T339" s="557"/>
      <c r="U339" s="557"/>
      <c r="V339" s="583"/>
      <c r="W339" s="567"/>
      <c r="X339" s="573"/>
      <c r="Y339" s="551"/>
      <c r="Z339" s="576"/>
      <c r="AA339" s="567"/>
      <c r="AB339" s="560"/>
      <c r="AC339" s="526"/>
      <c r="AD339" s="548"/>
      <c r="AE339" s="535"/>
      <c r="AF339" s="181">
        <v>6</v>
      </c>
      <c r="AG339" s="182"/>
      <c r="AH339" s="207" t="str">
        <f t="shared" si="353"/>
        <v/>
      </c>
      <c r="AI339" s="299"/>
      <c r="AJ339" s="299"/>
      <c r="AK339" s="208" t="str">
        <f t="shared" si="354"/>
        <v/>
      </c>
      <c r="AL339" s="300"/>
      <c r="AM339" s="300"/>
      <c r="AN339" s="301"/>
      <c r="AO339" s="209" t="str">
        <f>IF(ISBLANK(AD334),(IFERROR(IF(AND(AH337="Probabilidad",AH339="Probabilidad"),(AQ337-(+AQ337*AK339)),IF(AND(AH337="Impacto",AH339="Probabilidad"),(AQ336-(+AQ336*AK339)),IF(AH339="Impacto",AQ337,""))),""))," ")</f>
        <v xml:space="preserve"> </v>
      </c>
      <c r="AP339" s="154" t="str">
        <f>IF(ISBLANK(AD334),(IFERROR(IF(AO339="","",IF(AO339&lt;=0.2,"Muy Baja",IF(AO339&lt;=0.4,"Baja",IF(AO339&lt;=0.6,"Media",IF(AO339&lt;=0.8,"Alta","Muy Alta"))))),"")), " ")</f>
        <v xml:space="preserve"> </v>
      </c>
      <c r="AQ339" s="210" t="str">
        <f t="shared" si="355"/>
        <v xml:space="preserve"> </v>
      </c>
      <c r="AR339" s="211" t="str">
        <f t="shared" si="356"/>
        <v/>
      </c>
      <c r="AS339" s="210" t="str">
        <f>IFERROR(IF(AND(AH338="Impacto",AH339="Impacto"),(AS337-(+AS338*AK339)),IF(AND(AH337="Probabilidad",AH339="Impacto"),(AS336-(+AS336*AK339)),IF(AH339="Probabilidad",AS337,""))),"")</f>
        <v/>
      </c>
      <c r="AT339" s="212" t="str">
        <f t="shared" si="357"/>
        <v/>
      </c>
      <c r="AU339" s="529"/>
      <c r="AV339" s="532"/>
      <c r="AW339" s="535"/>
      <c r="AX339" s="538"/>
      <c r="AY339" s="302"/>
      <c r="AZ339" s="185"/>
      <c r="BA339" s="183"/>
      <c r="BB339" s="183"/>
      <c r="BC339" s="184"/>
      <c r="BD339" s="184"/>
      <c r="BE339" s="184"/>
      <c r="BF339" s="185"/>
      <c r="BG339" s="495"/>
      <c r="BH339" s="190"/>
      <c r="BI339" s="186"/>
      <c r="BJ339" s="186"/>
      <c r="BK339" s="352"/>
      <c r="BL339" s="183"/>
      <c r="BM339" s="183"/>
      <c r="BN339" s="183"/>
      <c r="BO339" s="187"/>
      <c r="BP339" s="187"/>
      <c r="BQ339" s="349"/>
      <c r="BR339" s="416"/>
      <c r="BS339" s="417" t="str">
        <f>IF(AND('MAPA DE RIESGOS'!$AP339="Muy Alta",'MAPA DE RIESGOS'!$AR339="Leve"),CONCATENATE("R",'MAPA DE RIESGOS'!$H339,"C",'MAPA DE RIESGOS'!$AF339),"")</f>
        <v/>
      </c>
      <c r="BT339" s="417"/>
      <c r="BU339" s="418"/>
      <c r="BV339" s="188"/>
      <c r="BW339" s="188"/>
      <c r="BX339" s="188"/>
      <c r="BY339" s="188"/>
      <c r="BZ339" s="188"/>
      <c r="CA339" s="188"/>
      <c r="CB339" s="188"/>
      <c r="CC339" s="188"/>
      <c r="CD339" s="188"/>
      <c r="CE339" s="188"/>
      <c r="CF339" s="188"/>
      <c r="CG339" s="188"/>
      <c r="CH339" s="188"/>
      <c r="CI339" s="188"/>
      <c r="CJ339" s="188"/>
      <c r="CK339" s="188"/>
    </row>
    <row r="340" spans="1:89" ht="216.75" customHeight="1">
      <c r="A340" s="706"/>
      <c r="B340" s="688" t="s">
        <v>661</v>
      </c>
      <c r="C340" s="588"/>
      <c r="D340" s="588" t="str">
        <f>IFERROR((VLOOKUP($B340,'Listados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0" s="494"/>
      <c r="F340" s="494" t="s">
        <v>663</v>
      </c>
      <c r="G340" s="577">
        <v>55</v>
      </c>
      <c r="H340" s="343">
        <v>55</v>
      </c>
      <c r="I340" s="568" t="s">
        <v>730</v>
      </c>
      <c r="J340" s="513" t="s">
        <v>210</v>
      </c>
      <c r="K340" s="513" t="s">
        <v>731</v>
      </c>
      <c r="L340" s="513" t="s">
        <v>732</v>
      </c>
      <c r="M340" s="513" t="str">
        <f t="shared" si="374"/>
        <v>Posibilidad de recibir o solicitar cualquier dádiva o beneficio a nombre propio o de terceros con el fin de generar filtración de la información de los procesos contractuales en beneficio propio o de un tercero.</v>
      </c>
      <c r="N340" s="513" t="s">
        <v>238</v>
      </c>
      <c r="O340" s="513" t="s">
        <v>239</v>
      </c>
      <c r="P340" s="561">
        <v>228</v>
      </c>
      <c r="Q340" s="552"/>
      <c r="R340" s="555"/>
      <c r="S340" s="555"/>
      <c r="T340" s="555"/>
      <c r="U340" s="555"/>
      <c r="V340" s="581" t="str">
        <f t="shared" ref="V340" si="379">IF(ISBLANK(AC340),(IF(P340&lt;=0,"",IF(P340&lt;=2,"Muy Baja",IF(P340&lt;=24,"Baja",IF(P340&lt;=500,"Media",IF(P340&lt;=5000,"Alta","Muy Alta"))))))," ")</f>
        <v xml:space="preserve"> </v>
      </c>
      <c r="W340" s="565" t="str">
        <f t="shared" ref="W340" si="380">IF(ISBLANK(AC340),(IF(V340="","",IF(V340="Muy Baja",20%,IF(V340="Baja",40%,IF(V340="Media",60%,IF(V340="Alta",80%,IF(V340="Muy Alta",100%,0)))))))," ")</f>
        <v xml:space="preserve"> </v>
      </c>
      <c r="X340" s="571"/>
      <c r="Y340" s="549" t="str">
        <f>IF(X340&gt;0,IF(NOT(ISERROR(MATCH(X340,'Listados Datos'!$N$3:$N$4,0))),'Listados Datos'!$N$6&amp;"Por favor no seleccionar este criterios de impacto (Afectación Económica o presupuestal y/o Pérdida Reputacional)",'Listados Datos'!$N$7),"")</f>
        <v/>
      </c>
      <c r="Z340" s="574" t="str">
        <f>IF(OR(X340='Listados Datos'!$R$3,X340='Listados Datos'!$S$3),"Leve",IF(OR(X340='Listados Datos'!$R$4,X340='Listados Datos'!$S$4),"Menor",IF(OR(X340='Listados Datos'!$R$5,X340='Listados Datos'!$S$5),"Moderado",IF(OR(X340='Listados Datos'!$R$6,X340='Listados Datos'!$S$6),"Mayor",IF(OR(X340='Listados Datos'!$R$7,X340='Listados Datos'!$S$7),"Catastrófico","")))))</f>
        <v/>
      </c>
      <c r="AA340" s="565" t="str">
        <f>IF(Z340="","",IF(Z340="Leve",20%,IF(Z340="Menor",40%,IF(Z340="Moderado",60%,IF(Z340="Mayor",80%,IF(Z340="Catastrófico",100%,0))))))</f>
        <v/>
      </c>
      <c r="AB340" s="558" t="str">
        <f>IF(OR(AND(V340="Muy Baja",Z340="Leve"),AND(V340="Muy Baja",Z340="Menor"),AND(V340="Baja",Z340="Leve")),"Bajo",IF(OR(AND(V340="Muy baja",Z340="Moderado"),AND(V340="Baja",Z340="Menor"),AND(V340="Baja",Z340="Moderado"),AND(V340="Media",Z340="Leve"),AND(V340="Media",Z340="Menor"),AND(V340="Media",Z340="Moderado"),AND(V340="Alta",Z340="Leve"),AND(V340="Alta",Z340="Menor")),"Moderado",IF(OR(AND(V340="Muy Baja",Z340="Mayor"),AND(V340="Baja",Z340="Mayor"),AND(V340="Media",Z340="Mayor"),AND(V340="Alta",Z340="Moderado"),AND(V340="Alta",Z340="Mayor"),AND(V340="Muy Alta",Z340="Leve"),AND(V340="Muy Alta",Z340="Menor"),AND(V340="Muy Alta",Z340="Moderado"),AND(V340="Muy Alta",Z340="Mayor")),"Alto",IF(OR(AND(V340="Muy Baja",Z340="Catastrófico"),AND(V340="Baja",Z340="Catastrófico"),AND(V340="Media",Z340="Catastrófico"),AND(V340="Alta",Z340="Catastrófico"),AND(V340="Muy Alta",Z340="Catastrófico")),"Extremo",""))))</f>
        <v/>
      </c>
      <c r="AC340" s="524" t="s">
        <v>240</v>
      </c>
      <c r="AD340" s="546" t="s">
        <v>241</v>
      </c>
      <c r="AE340" s="533" t="str">
        <f t="shared" ref="AE340" si="381">IF(AND(AC340="Rara Vez",AD340="Insignificante"),("BAJA"),IF(AND(AC340="Rara Vez",AD340="Menor"),("BAJA"),IF(AND(AC340="Rara Vez",AD340="Moderado"),("MODERADA"),IF(AND(AC340="Rara Vez",AD340="Mayor"),("ALTA"),IF(AND(AC340="Improbable",AD340="Insignificante"),("BAJA"),IF(AND(AC340="Improbable",AD340="Menor"),("BAJA"),IF(AND(AC340="Improbable",AD340="Moderado"),("MODERADA"),IF(AND(AC340="Improbable",AD340="Mayor"),("ALTA"),IF(AND(AC340="Posible",AD340="Insignificante"),("BAJA"),IF(AND(AC340="Posible",AD340="Menor"),("MODERADA"),IF(AND(AC340="Posible",AD340="Moderado"),("ALTA"),IF(AND(AC340="Posible",AD340="Mayor"),("EXTREMA"),IF(AND(AC340="Probable",AD340="Insignificante"),("MODERADA"),IF(AND(AC340="Probable",AD340="Menor"),("ALTA"),IF(AND(AC340="Probable",AD340="Moderado"),("ALTA"),IF(AND(AC340="Probable",AD340="Mayor"),("EXTREMA"),IF(AND(AC340="Casi Seguro",AD340="Insignificante"),("ALTA"),IF(AND(AC340="Casi Seguro",AD340="Menor"),("ALTA"),IF(AND(AC340="Casi Seguro",AD340="Moderado"),("EXTREMA"),IF(AND(AC340="Casi Seguro",AD340="Mayor"),("EXTREMA"),IF(AD340="Catastrófico","EXTREMA","VALORAR")))))))))))))))))))))</f>
        <v>MODERADA</v>
      </c>
      <c r="AF340" s="181">
        <v>1</v>
      </c>
      <c r="AG340" s="182" t="s">
        <v>733</v>
      </c>
      <c r="AH340" s="207" t="str">
        <f t="shared" si="353"/>
        <v>Probabilidad</v>
      </c>
      <c r="AI340" s="299" t="s">
        <v>193</v>
      </c>
      <c r="AJ340" s="299" t="s">
        <v>194</v>
      </c>
      <c r="AK340" s="208" t="str">
        <f t="shared" si="354"/>
        <v>40%</v>
      </c>
      <c r="AL340" s="300" t="s">
        <v>195</v>
      </c>
      <c r="AM340" s="300" t="s">
        <v>196</v>
      </c>
      <c r="AN340" s="301" t="s">
        <v>197</v>
      </c>
      <c r="AO340" s="209" t="str">
        <f>IF(ISBLANK(AD340),(IFERROR(IF(AH340="Probabilidad",(W340-(+W340*AK340)),IF(AH340="Impacto",W340,"")),""))," ")</f>
        <v xml:space="preserve"> </v>
      </c>
      <c r="AP340" s="154" t="str">
        <f>IF(ISBLANK(AD340), (IFERROR(IF(AO340="","",IF(AO340&lt;=0.2,"Muy Baja",IF(AO340&lt;=0.4,"Baja",IF(AO340&lt;=0.6,"Media",IF(AO340&lt;=0.8,"Alta","Muy Alta"))))),""))," ")</f>
        <v xml:space="preserve"> </v>
      </c>
      <c r="AQ340" s="210" t="str">
        <f t="shared" si="355"/>
        <v xml:space="preserve"> </v>
      </c>
      <c r="AR340" s="211" t="str">
        <f t="shared" si="356"/>
        <v/>
      </c>
      <c r="AS340" s="210" t="str">
        <f>IFERROR(IF(AH340="Impacto",(AA340-(+AA340*AK340)),IF(AH340="Probabilidad",AA340,"")),"")</f>
        <v/>
      </c>
      <c r="AT340" s="212" t="str">
        <f t="shared" si="357"/>
        <v/>
      </c>
      <c r="AU340" s="527" t="s">
        <v>240</v>
      </c>
      <c r="AV340" s="530" t="str">
        <f>IF(ISBLANK(AD340), " ", AD340)</f>
        <v>Moderado</v>
      </c>
      <c r="AW340" s="533" t="str">
        <f t="shared" ref="AW340" si="382">IF(AND(AU340="Rara Vez",AV340="Insignificante"),("BAJA"),IF(AND(AU340="Rara Vez",AV340="Menor"),("BAJA"),IF(AND(AU340="Rara Vez",AV340="Moderado"),("MODERADA"),IF(AND(AU340="Rara Vez",AV340="Mayor"),("ALTA"),IF(AND(AU340="Improbable",AV340="Insignificante"),("BAJA"),IF(AND(AU340="Improbable",AV340="Menor"),("BAJA"),IF(AND(AU340="Improbable",AV340="Moderado"),("MODERADA"),IF(AND(AU340="Improbable",AV340="Mayor"),("ALTA"),IF(AND(AU340="Posible",AV340="Insignificante"),("BAJA"),IF(AND(AU340="Posible",AV340="Menor"),("MODERADA"),IF(AND(AU340="Posible",AV340="Moderado"),("ALTA"),IF(AND(AU340="Posible",AV340="Mayor"),("EXTREMA"),IF(AND(AU340="Probable",AV340="Insignificante"),("MODERADA"),IF(AND(AU340="Probable",AV340="Menor"),("ALTA"),IF(AND(AU340="Probable",AV340="Moderado"),("ALTA"),IF(AND(AU340="Probable",AV340="Mayor"),("EXTREMA"),IF(AND(AU340="Casi Seguro",AV340="Insignificante"),("ALTA"),IF(AND(AU340="Casi Seguro",AV340="Menor"),("ALTA"),IF(AND(AU340="Casi Seguro",AV340="Moderado"),("EXTREMA"),IF(AND(AU340="Casi Seguro",AV340="Mayor"),("EXTREMA"),IF(AV340="Catastrófico","EXTREMA","VALORAR")))))))))))))))))))))</f>
        <v>MODERADA</v>
      </c>
      <c r="AX340" s="536" t="s">
        <v>198</v>
      </c>
      <c r="AY340" s="539" t="s">
        <v>734</v>
      </c>
      <c r="AZ340" s="542" t="s">
        <v>735</v>
      </c>
      <c r="BA340" s="542" t="s">
        <v>663</v>
      </c>
      <c r="BB340" s="542" t="s">
        <v>229</v>
      </c>
      <c r="BC340" s="517">
        <v>44562</v>
      </c>
      <c r="BD340" s="517">
        <v>44926</v>
      </c>
      <c r="BE340" s="542" t="s">
        <v>735</v>
      </c>
      <c r="BF340" s="542" t="s">
        <v>735</v>
      </c>
      <c r="BG340" s="513" t="s">
        <v>729</v>
      </c>
      <c r="BH340" s="733" t="s">
        <v>745</v>
      </c>
      <c r="BI340" s="737" t="s">
        <v>1962</v>
      </c>
      <c r="BJ340" s="734" t="s">
        <v>207</v>
      </c>
      <c r="BK340" s="735" t="s">
        <v>207</v>
      </c>
      <c r="BL340" s="737" t="s">
        <v>1955</v>
      </c>
      <c r="BM340" s="738" t="s">
        <v>1956</v>
      </c>
      <c r="BN340" s="734" t="s">
        <v>207</v>
      </c>
      <c r="BO340" s="734" t="s">
        <v>208</v>
      </c>
      <c r="BP340" s="734" t="s">
        <v>322</v>
      </c>
      <c r="BQ340" s="736" t="s">
        <v>322</v>
      </c>
      <c r="BR340" s="423" t="s">
        <v>1970</v>
      </c>
      <c r="BS340" s="433" t="s">
        <v>1955</v>
      </c>
      <c r="BT340" s="421" t="s">
        <v>207</v>
      </c>
      <c r="BU340" s="419" t="s">
        <v>1956</v>
      </c>
      <c r="BV340" s="188"/>
      <c r="BW340" s="188"/>
      <c r="BX340" s="188"/>
      <c r="BY340" s="188"/>
      <c r="BZ340" s="188"/>
      <c r="CA340" s="188"/>
      <c r="CB340" s="188"/>
      <c r="CC340" s="188"/>
      <c r="CD340" s="188"/>
      <c r="CE340" s="188"/>
      <c r="CF340" s="188"/>
      <c r="CG340" s="188"/>
      <c r="CH340" s="188"/>
      <c r="CI340" s="188"/>
      <c r="CJ340" s="188"/>
      <c r="CK340" s="188"/>
    </row>
    <row r="341" spans="1:89" ht="95.1" hidden="1" customHeight="1">
      <c r="A341" s="706"/>
      <c r="B341" s="688"/>
      <c r="C341" s="588"/>
      <c r="D341" s="588"/>
      <c r="E341" s="494"/>
      <c r="F341" s="494"/>
      <c r="G341" s="577"/>
      <c r="H341" s="343">
        <v>55</v>
      </c>
      <c r="I341" s="569"/>
      <c r="J341" s="494"/>
      <c r="K341" s="494"/>
      <c r="L341" s="494"/>
      <c r="M341" s="494">
        <f t="shared" si="374"/>
        <v>0</v>
      </c>
      <c r="N341" s="494"/>
      <c r="O341" s="494"/>
      <c r="P341" s="562"/>
      <c r="Q341" s="553"/>
      <c r="R341" s="556"/>
      <c r="S341" s="556"/>
      <c r="T341" s="556"/>
      <c r="U341" s="556"/>
      <c r="V341" s="582"/>
      <c r="W341" s="566"/>
      <c r="X341" s="572"/>
      <c r="Y341" s="550"/>
      <c r="Z341" s="575"/>
      <c r="AA341" s="566"/>
      <c r="AB341" s="559"/>
      <c r="AC341" s="525"/>
      <c r="AD341" s="547"/>
      <c r="AE341" s="534"/>
      <c r="AF341" s="181">
        <v>2</v>
      </c>
      <c r="AG341" s="182" t="s">
        <v>736</v>
      </c>
      <c r="AH341" s="207" t="str">
        <f t="shared" si="353"/>
        <v>Probabilidad</v>
      </c>
      <c r="AI341" s="299" t="s">
        <v>193</v>
      </c>
      <c r="AJ341" s="299" t="s">
        <v>194</v>
      </c>
      <c r="AK341" s="208" t="str">
        <f t="shared" si="354"/>
        <v>40%</v>
      </c>
      <c r="AL341" s="300" t="s">
        <v>195</v>
      </c>
      <c r="AM341" s="300" t="s">
        <v>196</v>
      </c>
      <c r="AN341" s="301" t="s">
        <v>197</v>
      </c>
      <c r="AO341" s="209" t="str">
        <f>IF(ISBLANK(AD340),(IFERROR(IF(AND(AH340="Probabilidad",AH341="Probabilidad"),(AQ340-(+AQ340*AK341)),IF(AH341="Probabilidad",(W340-(+W340*AK341)),IF(AH341="Impacto",AQ340,""))),""))," ")</f>
        <v xml:space="preserve"> </v>
      </c>
      <c r="AP341" s="154" t="str">
        <f>IF(ISBLANK(AD340),(IFERROR(IF(AO341="","",IF(AO341&lt;=0.2,"Muy Baja",IF(AO341&lt;=0.4,"Baja",IF(AO341&lt;=0.6,"Media",IF(AO341&lt;=0.8,"Alta","Muy Alta"))))),""))," ")</f>
        <v xml:space="preserve"> </v>
      </c>
      <c r="AQ341" s="210" t="str">
        <f t="shared" si="355"/>
        <v xml:space="preserve"> </v>
      </c>
      <c r="AR341" s="211" t="str">
        <f t="shared" si="356"/>
        <v/>
      </c>
      <c r="AS341" s="210" t="str">
        <f>IFERROR(IF(AND(AH340="Impacto",AH341="Impacto"),(AS340-(+AS340*AK341)),IF(AH341="Impacto",(AA340-(+AA340*AK341)),IF(AH341="Probabilidad",AS340,""))),"")</f>
        <v/>
      </c>
      <c r="AT341" s="212" t="str">
        <f t="shared" si="357"/>
        <v/>
      </c>
      <c r="AU341" s="528"/>
      <c r="AV341" s="531"/>
      <c r="AW341" s="534"/>
      <c r="AX341" s="537"/>
      <c r="AY341" s="541"/>
      <c r="AZ341" s="544"/>
      <c r="BA341" s="544"/>
      <c r="BB341" s="544"/>
      <c r="BC341" s="518"/>
      <c r="BD341" s="518"/>
      <c r="BE341" s="544"/>
      <c r="BF341" s="544"/>
      <c r="BG341" s="494"/>
      <c r="BH341" s="733"/>
      <c r="BI341" s="734"/>
      <c r="BJ341" s="734"/>
      <c r="BK341" s="734"/>
      <c r="BL341" s="734"/>
      <c r="BM341" s="734"/>
      <c r="BN341" s="734"/>
      <c r="BO341" s="734"/>
      <c r="BP341" s="734"/>
      <c r="BQ341" s="736"/>
      <c r="BR341" s="416"/>
      <c r="BS341" s="417" t="str">
        <f>IF(AND('MAPA DE RIESGOS'!$AP341="Muy Alta",'MAPA DE RIESGOS'!$AR341="Leve"),CONCATENATE("R",'MAPA DE RIESGOS'!$H341,"C",'MAPA DE RIESGOS'!$AF341),"")</f>
        <v/>
      </c>
      <c r="BT341" s="417"/>
      <c r="BU341" s="418"/>
      <c r="BV341" s="188"/>
      <c r="BW341" s="188"/>
      <c r="BX341" s="188"/>
      <c r="BY341" s="188"/>
      <c r="BZ341" s="188"/>
      <c r="CA341" s="188"/>
      <c r="CB341" s="188"/>
      <c r="CC341" s="188"/>
      <c r="CD341" s="188"/>
      <c r="CE341" s="188"/>
      <c r="CF341" s="188"/>
      <c r="CG341" s="188"/>
      <c r="CH341" s="188"/>
      <c r="CI341" s="188"/>
      <c r="CJ341" s="188"/>
      <c r="CK341" s="188"/>
    </row>
    <row r="342" spans="1:89" ht="28.5" hidden="1" customHeight="1">
      <c r="A342" s="706"/>
      <c r="B342" s="688"/>
      <c r="C342" s="588"/>
      <c r="D342" s="588"/>
      <c r="E342" s="494"/>
      <c r="F342" s="494"/>
      <c r="G342" s="577"/>
      <c r="H342" s="343">
        <v>55</v>
      </c>
      <c r="I342" s="569"/>
      <c r="J342" s="494"/>
      <c r="K342" s="494"/>
      <c r="L342" s="494"/>
      <c r="M342" s="494">
        <f t="shared" si="374"/>
        <v>0</v>
      </c>
      <c r="N342" s="494"/>
      <c r="O342" s="494"/>
      <c r="P342" s="562"/>
      <c r="Q342" s="553"/>
      <c r="R342" s="556"/>
      <c r="S342" s="556"/>
      <c r="T342" s="556"/>
      <c r="U342" s="556"/>
      <c r="V342" s="582"/>
      <c r="W342" s="566"/>
      <c r="X342" s="572"/>
      <c r="Y342" s="550"/>
      <c r="Z342" s="575"/>
      <c r="AA342" s="566"/>
      <c r="AB342" s="559"/>
      <c r="AC342" s="525"/>
      <c r="AD342" s="547"/>
      <c r="AE342" s="534"/>
      <c r="AF342" s="181">
        <v>3</v>
      </c>
      <c r="AG342" s="182"/>
      <c r="AH342" s="207" t="str">
        <f t="shared" si="353"/>
        <v/>
      </c>
      <c r="AI342" s="299"/>
      <c r="AJ342" s="299"/>
      <c r="AK342" s="208" t="str">
        <f t="shared" si="354"/>
        <v/>
      </c>
      <c r="AL342" s="300"/>
      <c r="AM342" s="300"/>
      <c r="AN342" s="301"/>
      <c r="AO342" s="209" t="str">
        <f>IF(ISBLANK(AD340),(IFERROR(IF(AND(AH341="Probabilidad",AH342="Probabilidad"),(AQ341-(+AQ341*AK342)),IF(AND(AH341="Impacto",AH342="Probabilidad"),(AQ340-(+AQ340*AK342)),IF(AH342="Impacto",AQ341,""))),""))," ")</f>
        <v xml:space="preserve"> </v>
      </c>
      <c r="AP342" s="154" t="str">
        <f>IF(ISBLANK(AD340),(IFERROR(IF(AO342="","",IF(AO342&lt;=0.2,"Muy Baja",IF(AO342&lt;=0.4,"Baja",IF(AO342&lt;=0.6,"Media",IF(AO342&lt;=0.8,"Alta","Muy Alta"))))),""))," ")</f>
        <v xml:space="preserve"> </v>
      </c>
      <c r="AQ342" s="210" t="str">
        <f t="shared" si="355"/>
        <v xml:space="preserve"> </v>
      </c>
      <c r="AR342" s="211" t="str">
        <f t="shared" si="356"/>
        <v/>
      </c>
      <c r="AS342" s="210" t="str">
        <f>IFERROR(IF(AND(AH341="Impacto",AH342="Impacto"),(AS341-(+AS341*AK342)),IF(AND(AH341="Probabilidad",AH342="Impacto"),(AS340-(+AS340*AK342)),IF(AH342="Probabilidad",AS341,""))),"")</f>
        <v/>
      </c>
      <c r="AT342" s="212" t="str">
        <f t="shared" si="357"/>
        <v/>
      </c>
      <c r="AU342" s="528"/>
      <c r="AV342" s="531"/>
      <c r="AW342" s="534"/>
      <c r="AX342" s="537"/>
      <c r="AY342" s="302"/>
      <c r="AZ342" s="185"/>
      <c r="BA342" s="183"/>
      <c r="BB342" s="183"/>
      <c r="BC342" s="184"/>
      <c r="BD342" s="184"/>
      <c r="BE342" s="184"/>
      <c r="BF342" s="185"/>
      <c r="BG342" s="494"/>
      <c r="BH342" s="190"/>
      <c r="BI342" s="186"/>
      <c r="BJ342" s="186"/>
      <c r="BK342" s="352"/>
      <c r="BL342" s="183"/>
      <c r="BM342" s="183"/>
      <c r="BN342" s="183"/>
      <c r="BO342" s="187"/>
      <c r="BP342" s="187"/>
      <c r="BQ342" s="349"/>
      <c r="BR342" s="416"/>
      <c r="BS342" s="417" t="str">
        <f>IF(AND('MAPA DE RIESGOS'!$AP342="Muy Alta",'MAPA DE RIESGOS'!$AR342="Leve"),CONCATENATE("R",'MAPA DE RIESGOS'!$H342,"C",'MAPA DE RIESGOS'!$AF342),"")</f>
        <v/>
      </c>
      <c r="BT342" s="417"/>
      <c r="BU342" s="418"/>
      <c r="BV342" s="188"/>
      <c r="BW342" s="188"/>
      <c r="BX342" s="188"/>
      <c r="BY342" s="188"/>
      <c r="BZ342" s="188"/>
      <c r="CA342" s="188"/>
      <c r="CB342" s="188"/>
      <c r="CC342" s="188"/>
      <c r="CD342" s="188"/>
      <c r="CE342" s="188"/>
      <c r="CF342" s="188"/>
      <c r="CG342" s="188"/>
      <c r="CH342" s="188"/>
      <c r="CI342" s="188"/>
      <c r="CJ342" s="188"/>
      <c r="CK342" s="188"/>
    </row>
    <row r="343" spans="1:89" ht="28.5" hidden="1" customHeight="1">
      <c r="A343" s="706"/>
      <c r="B343" s="688"/>
      <c r="C343" s="588"/>
      <c r="D343" s="588"/>
      <c r="E343" s="494"/>
      <c r="F343" s="494"/>
      <c r="G343" s="577"/>
      <c r="H343" s="343">
        <v>55</v>
      </c>
      <c r="I343" s="569"/>
      <c r="J343" s="494"/>
      <c r="K343" s="494"/>
      <c r="L343" s="494"/>
      <c r="M343" s="494">
        <f t="shared" si="374"/>
        <v>0</v>
      </c>
      <c r="N343" s="494"/>
      <c r="O343" s="494"/>
      <c r="P343" s="562"/>
      <c r="Q343" s="553"/>
      <c r="R343" s="556"/>
      <c r="S343" s="556"/>
      <c r="T343" s="556"/>
      <c r="U343" s="556"/>
      <c r="V343" s="582"/>
      <c r="W343" s="566"/>
      <c r="X343" s="572"/>
      <c r="Y343" s="550"/>
      <c r="Z343" s="575"/>
      <c r="AA343" s="566"/>
      <c r="AB343" s="559"/>
      <c r="AC343" s="525"/>
      <c r="AD343" s="547"/>
      <c r="AE343" s="534"/>
      <c r="AF343" s="181">
        <v>4</v>
      </c>
      <c r="AG343" s="182"/>
      <c r="AH343" s="207" t="str">
        <f t="shared" si="353"/>
        <v/>
      </c>
      <c r="AI343" s="299"/>
      <c r="AJ343" s="299"/>
      <c r="AK343" s="208" t="str">
        <f t="shared" si="354"/>
        <v/>
      </c>
      <c r="AL343" s="300"/>
      <c r="AM343" s="300"/>
      <c r="AN343" s="301"/>
      <c r="AO343" s="209" t="str">
        <f>IF(ISBLANK(AD340),(IFERROR(IF(AND(AH342="Probabilidad",AH343="Probabilidad"),(AQ342-(+AQ342*AK343)),IF(AND(AH342="Impacto",AH343="Probabilidad"),(AQ341-(+AQ341*AK343)),IF(AH343="Impacto",AQ342,""))),""))," ")</f>
        <v xml:space="preserve"> </v>
      </c>
      <c r="AP343" s="154" t="str">
        <f>IF(ISBLANK(AD340),(IFERROR(IF(AO343="","",IF(AO343&lt;=0.2,"Muy Baja",IF(AO343&lt;=0.4,"Baja",IF(AO343&lt;=0.6,"Media",IF(AO343&lt;=0.8,"Alta","Muy Alta"))))),""))," ")</f>
        <v xml:space="preserve"> </v>
      </c>
      <c r="AQ343" s="210" t="str">
        <f t="shared" si="355"/>
        <v xml:space="preserve"> </v>
      </c>
      <c r="AR343" s="211" t="str">
        <f t="shared" si="356"/>
        <v/>
      </c>
      <c r="AS343" s="210" t="str">
        <f>IFERROR(IF(AND(AH342="Impacto",AH343="Impacto"),(AS342-(+AS342*AK343)),IF(AND(AH342="Probabilidad",AH343="Impacto"),(AS341-(+AS341*AK343)),IF(AH343="Probabilidad",AS342,""))),"")</f>
        <v/>
      </c>
      <c r="AT343" s="212" t="str">
        <f t="shared" si="357"/>
        <v/>
      </c>
      <c r="AU343" s="528"/>
      <c r="AV343" s="531"/>
      <c r="AW343" s="534"/>
      <c r="AX343" s="537"/>
      <c r="AY343" s="302"/>
      <c r="AZ343" s="185"/>
      <c r="BA343" s="183"/>
      <c r="BB343" s="183"/>
      <c r="BC343" s="184"/>
      <c r="BD343" s="184"/>
      <c r="BE343" s="184"/>
      <c r="BF343" s="185"/>
      <c r="BG343" s="494"/>
      <c r="BH343" s="190"/>
      <c r="BI343" s="186"/>
      <c r="BJ343" s="186"/>
      <c r="BK343" s="352"/>
      <c r="BL343" s="183"/>
      <c r="BM343" s="183"/>
      <c r="BN343" s="183"/>
      <c r="BO343" s="187"/>
      <c r="BP343" s="187"/>
      <c r="BQ343" s="349"/>
      <c r="BR343" s="416"/>
      <c r="BS343" s="417" t="str">
        <f>IF(AND('MAPA DE RIESGOS'!$AP343="Muy Alta",'MAPA DE RIESGOS'!$AR343="Leve"),CONCATENATE("R",'MAPA DE RIESGOS'!$H343,"C",'MAPA DE RIESGOS'!$AF343),"")</f>
        <v/>
      </c>
      <c r="BT343" s="417"/>
      <c r="BU343" s="418"/>
      <c r="BV343" s="188"/>
      <c r="BW343" s="188"/>
      <c r="BX343" s="188"/>
      <c r="BY343" s="188"/>
      <c r="BZ343" s="188"/>
      <c r="CA343" s="188"/>
      <c r="CB343" s="188"/>
      <c r="CC343" s="188"/>
      <c r="CD343" s="188"/>
      <c r="CE343" s="188"/>
      <c r="CF343" s="188"/>
      <c r="CG343" s="188"/>
      <c r="CH343" s="188"/>
      <c r="CI343" s="188"/>
      <c r="CJ343" s="188"/>
      <c r="CK343" s="188"/>
    </row>
    <row r="344" spans="1:89" ht="28.5" hidden="1" customHeight="1">
      <c r="A344" s="706"/>
      <c r="B344" s="688"/>
      <c r="C344" s="588"/>
      <c r="D344" s="588"/>
      <c r="E344" s="494"/>
      <c r="F344" s="494"/>
      <c r="G344" s="577"/>
      <c r="H344" s="343">
        <v>55</v>
      </c>
      <c r="I344" s="569"/>
      <c r="J344" s="494"/>
      <c r="K344" s="494"/>
      <c r="L344" s="494"/>
      <c r="M344" s="494">
        <f t="shared" si="374"/>
        <v>0</v>
      </c>
      <c r="N344" s="494"/>
      <c r="O344" s="494"/>
      <c r="P344" s="562"/>
      <c r="Q344" s="553"/>
      <c r="R344" s="556"/>
      <c r="S344" s="556"/>
      <c r="T344" s="556"/>
      <c r="U344" s="556"/>
      <c r="V344" s="582"/>
      <c r="W344" s="566"/>
      <c r="X344" s="572"/>
      <c r="Y344" s="550"/>
      <c r="Z344" s="575"/>
      <c r="AA344" s="566"/>
      <c r="AB344" s="559"/>
      <c r="AC344" s="525"/>
      <c r="AD344" s="547"/>
      <c r="AE344" s="534"/>
      <c r="AF344" s="181">
        <v>5</v>
      </c>
      <c r="AG344" s="182"/>
      <c r="AH344" s="207" t="str">
        <f t="shared" si="353"/>
        <v/>
      </c>
      <c r="AI344" s="299"/>
      <c r="AJ344" s="299"/>
      <c r="AK344" s="208" t="str">
        <f t="shared" si="354"/>
        <v/>
      </c>
      <c r="AL344" s="300"/>
      <c r="AM344" s="300"/>
      <c r="AN344" s="301"/>
      <c r="AO344" s="209" t="str">
        <f>IF(ISBLANK(AD340),(IFERROR(IF(AND(AH343="Probabilidad",AH344="Probabilidad"),(AQ343-(+AQ343*AK344)),IF(AND(AH343="Impacto",AH344="Probabilidad"),(AQ342-(+AQ342*AK344)),IF(AH344="Impacto",AQ343,""))),""))," ")</f>
        <v xml:space="preserve"> </v>
      </c>
      <c r="AP344" s="154" t="str">
        <f>IF(ISBLANK(AD340),(IFERROR(IF(AO344="","",IF(AO344&lt;=0.2,"Muy Baja",IF(AO344&lt;=0.4,"Baja",IF(AO344&lt;=0.6,"Media",IF(AO344&lt;=0.8,"Alta","Muy Alta"))))),""))," ")</f>
        <v xml:space="preserve"> </v>
      </c>
      <c r="AQ344" s="210" t="str">
        <f t="shared" si="355"/>
        <v xml:space="preserve"> </v>
      </c>
      <c r="AR344" s="211" t="str">
        <f t="shared" si="356"/>
        <v/>
      </c>
      <c r="AS344" s="210" t="str">
        <f>IFERROR(IF(AND(AH343="Impacto",AH344="Impacto"),(AS343-(+AS343*AK344)),IF(AND(AH343="Probabilidad",AH344="Impacto"),(AS342-(+AS342*AK344)),IF(AH344="Probabilidad",AS343,""))),"")</f>
        <v/>
      </c>
      <c r="AT344" s="212" t="str">
        <f t="shared" si="357"/>
        <v/>
      </c>
      <c r="AU344" s="528"/>
      <c r="AV344" s="531"/>
      <c r="AW344" s="534"/>
      <c r="AX344" s="537"/>
      <c r="AY344" s="302"/>
      <c r="AZ344" s="185"/>
      <c r="BA344" s="183"/>
      <c r="BB344" s="183"/>
      <c r="BC344" s="184"/>
      <c r="BD344" s="184"/>
      <c r="BE344" s="184"/>
      <c r="BF344" s="185"/>
      <c r="BG344" s="494"/>
      <c r="BH344" s="190"/>
      <c r="BI344" s="186"/>
      <c r="BJ344" s="186"/>
      <c r="BK344" s="352"/>
      <c r="BL344" s="183"/>
      <c r="BM344" s="183"/>
      <c r="BN344" s="183"/>
      <c r="BO344" s="187"/>
      <c r="BP344" s="187"/>
      <c r="BQ344" s="349"/>
      <c r="BR344" s="416"/>
      <c r="BS344" s="417" t="str">
        <f>IF(AND('MAPA DE RIESGOS'!$AP344="Muy Alta",'MAPA DE RIESGOS'!$AR344="Leve"),CONCATENATE("R",'MAPA DE RIESGOS'!$H344,"C",'MAPA DE RIESGOS'!$AF344),"")</f>
        <v/>
      </c>
      <c r="BT344" s="417"/>
      <c r="BU344" s="418"/>
      <c r="BV344" s="188"/>
      <c r="BW344" s="188"/>
      <c r="BX344" s="188"/>
      <c r="BY344" s="188"/>
      <c r="BZ344" s="188"/>
      <c r="CA344" s="188"/>
      <c r="CB344" s="188"/>
      <c r="CC344" s="188"/>
      <c r="CD344" s="188"/>
      <c r="CE344" s="188"/>
      <c r="CF344" s="188"/>
      <c r="CG344" s="188"/>
      <c r="CH344" s="188"/>
      <c r="CI344" s="188"/>
      <c r="CJ344" s="188"/>
      <c r="CK344" s="188"/>
    </row>
    <row r="345" spans="1:89" ht="28.5" hidden="1" customHeight="1">
      <c r="A345" s="706"/>
      <c r="B345" s="688"/>
      <c r="C345" s="588"/>
      <c r="D345" s="588"/>
      <c r="E345" s="494"/>
      <c r="F345" s="494"/>
      <c r="G345" s="577"/>
      <c r="H345" s="343">
        <v>55</v>
      </c>
      <c r="I345" s="570"/>
      <c r="J345" s="495"/>
      <c r="K345" s="495"/>
      <c r="L345" s="495"/>
      <c r="M345" s="495">
        <f t="shared" si="374"/>
        <v>0</v>
      </c>
      <c r="N345" s="495"/>
      <c r="O345" s="495"/>
      <c r="P345" s="563"/>
      <c r="Q345" s="554"/>
      <c r="R345" s="557"/>
      <c r="S345" s="557"/>
      <c r="T345" s="557"/>
      <c r="U345" s="557"/>
      <c r="V345" s="583"/>
      <c r="W345" s="567"/>
      <c r="X345" s="573"/>
      <c r="Y345" s="551"/>
      <c r="Z345" s="576"/>
      <c r="AA345" s="567"/>
      <c r="AB345" s="560"/>
      <c r="AC345" s="526"/>
      <c r="AD345" s="548"/>
      <c r="AE345" s="535"/>
      <c r="AF345" s="181">
        <v>6</v>
      </c>
      <c r="AG345" s="182"/>
      <c r="AH345" s="207" t="str">
        <f t="shared" si="353"/>
        <v/>
      </c>
      <c r="AI345" s="299"/>
      <c r="AJ345" s="299"/>
      <c r="AK345" s="208" t="str">
        <f t="shared" si="354"/>
        <v/>
      </c>
      <c r="AL345" s="300"/>
      <c r="AM345" s="300"/>
      <c r="AN345" s="301"/>
      <c r="AO345" s="209" t="str">
        <f>IF(ISBLANK(AD340),(IFERROR(IF(AND(AH343="Probabilidad",AH345="Probabilidad"),(AQ343-(+AQ343*AK345)),IF(AND(AH343="Impacto",AH345="Probabilidad"),(AQ342-(+AQ342*AK345)),IF(AH345="Impacto",AQ343,""))),""))," ")</f>
        <v xml:space="preserve"> </v>
      </c>
      <c r="AP345" s="154" t="str">
        <f>IF(ISBLANK(AD340),(IFERROR(IF(AO345="","",IF(AO345&lt;=0.2,"Muy Baja",IF(AO345&lt;=0.4,"Baja",IF(AO345&lt;=0.6,"Media",IF(AO345&lt;=0.8,"Alta","Muy Alta"))))),"")), " ")</f>
        <v xml:space="preserve"> </v>
      </c>
      <c r="AQ345" s="210" t="str">
        <f t="shared" si="355"/>
        <v xml:space="preserve"> </v>
      </c>
      <c r="AR345" s="211" t="str">
        <f t="shared" si="356"/>
        <v/>
      </c>
      <c r="AS345" s="210" t="str">
        <f>IFERROR(IF(AND(AH344="Impacto",AH345="Impacto"),(AS343-(+AS344*AK345)),IF(AND(AH343="Probabilidad",AH345="Impacto"),(AS342-(+AS342*AK345)),IF(AH345="Probabilidad",AS343,""))),"")</f>
        <v/>
      </c>
      <c r="AT345" s="212" t="str">
        <f t="shared" si="357"/>
        <v/>
      </c>
      <c r="AU345" s="529"/>
      <c r="AV345" s="532"/>
      <c r="AW345" s="535"/>
      <c r="AX345" s="538"/>
      <c r="AY345" s="302"/>
      <c r="AZ345" s="185"/>
      <c r="BA345" s="183"/>
      <c r="BB345" s="183"/>
      <c r="BC345" s="184"/>
      <c r="BD345" s="184"/>
      <c r="BE345" s="184"/>
      <c r="BF345" s="185"/>
      <c r="BG345" s="495"/>
      <c r="BH345" s="190"/>
      <c r="BI345" s="186"/>
      <c r="BJ345" s="186"/>
      <c r="BK345" s="352"/>
      <c r="BL345" s="183"/>
      <c r="BM345" s="183"/>
      <c r="BN345" s="183"/>
      <c r="BO345" s="187"/>
      <c r="BP345" s="187"/>
      <c r="BQ345" s="349"/>
      <c r="BR345" s="416"/>
      <c r="BS345" s="417" t="str">
        <f>IF(AND('MAPA DE RIESGOS'!$AP345="Muy Alta",'MAPA DE RIESGOS'!$AR345="Leve"),CONCATENATE("R",'MAPA DE RIESGOS'!$H345,"C",'MAPA DE RIESGOS'!$AF345),"")</f>
        <v/>
      </c>
      <c r="BT345" s="417"/>
      <c r="BU345" s="418"/>
      <c r="BV345" s="188"/>
      <c r="BW345" s="188"/>
      <c r="BX345" s="188"/>
      <c r="BY345" s="188"/>
      <c r="BZ345" s="188"/>
      <c r="CA345" s="188"/>
      <c r="CB345" s="188"/>
      <c r="CC345" s="188"/>
      <c r="CD345" s="188"/>
      <c r="CE345" s="188"/>
      <c r="CF345" s="188"/>
      <c r="CG345" s="188"/>
      <c r="CH345" s="188"/>
      <c r="CI345" s="188"/>
      <c r="CJ345" s="188"/>
      <c r="CK345" s="188"/>
    </row>
    <row r="346" spans="1:89" ht="28.5" hidden="1" customHeight="1">
      <c r="A346" s="706"/>
      <c r="B346" s="688" t="s">
        <v>661</v>
      </c>
      <c r="C346" s="588"/>
      <c r="D346" s="588" t="str">
        <f>IFERROR((VLOOKUP($B346,'Listados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6" s="494"/>
      <c r="F346" s="494" t="s">
        <v>663</v>
      </c>
      <c r="G346" s="577">
        <v>56</v>
      </c>
      <c r="H346" s="343">
        <v>56</v>
      </c>
      <c r="I346" s="676" t="s">
        <v>310</v>
      </c>
      <c r="J346" s="513"/>
      <c r="K346" s="513" t="s">
        <v>310</v>
      </c>
      <c r="L346" s="513"/>
      <c r="M346" s="513" t="str">
        <f t="shared" ref="M346:M351" si="383">+CONCATENATE("Posibilidad de perdida de ", Q346, " debido a amenazas como ", S346, "y vulderabilidades,", T346, " afectando a los activos de información de ", R346)</f>
        <v xml:space="preserve">Posibilidad de perdida de  debido a amenazas como y vulderabilidades, afectando a los activos de información de </v>
      </c>
      <c r="N346" s="513" t="s">
        <v>250</v>
      </c>
      <c r="O346" s="513" t="s">
        <v>251</v>
      </c>
      <c r="P346" s="561"/>
      <c r="Q346" s="552"/>
      <c r="R346" s="555"/>
      <c r="S346" s="555"/>
      <c r="T346" s="555"/>
      <c r="U346" s="555"/>
      <c r="V346" s="581" t="str">
        <f t="shared" ref="V346" si="384">IF(ISBLANK(AC346),(IF(P346&lt;=0,"",IF(P346&lt;=2,"Muy Baja",IF(P346&lt;=24,"Baja",IF(P346&lt;=500,"Media",IF(P346&lt;=5000,"Alta","Muy Alta"))))))," ")</f>
        <v/>
      </c>
      <c r="W346" s="565" t="str">
        <f t="shared" ref="W346" si="385">IF(ISBLANK(AC346),(IF(V346="","",IF(V346="Muy Baja",20%,IF(V346="Baja",40%,IF(V346="Media",60%,IF(V346="Alta",80%,IF(V346="Muy Alta",100%,0)))))))," ")</f>
        <v/>
      </c>
      <c r="X346" s="571"/>
      <c r="Y346" s="549" t="str">
        <f>IF(X346&gt;0,IF(NOT(ISERROR(MATCH(X346,'Listados Datos'!$N$3:$N$4,0))),'Listados Datos'!$N$6&amp;"Por favor no seleccionar este criterios de impacto (Afectación Económica o presupuestal y/o Pérdida Reputacional)",'Listados Datos'!$N$7),"")</f>
        <v/>
      </c>
      <c r="Z346" s="574" t="str">
        <f>IF(OR(X346='Listados Datos'!$R$3,X346='Listados Datos'!$S$3),"Leve",IF(OR(X346='Listados Datos'!$R$4,X346='Listados Datos'!$S$4),"Menor",IF(OR(X346='Listados Datos'!$R$5,X346='Listados Datos'!$S$5),"Moderado",IF(OR(X346='Listados Datos'!$R$6,X346='Listados Datos'!$S$6),"Mayor",IF(OR(X346='Listados Datos'!$R$7,X346='Listados Datos'!$S$7),"Catastrófico","")))))</f>
        <v/>
      </c>
      <c r="AA346" s="565" t="str">
        <f>IF(Z346="","",IF(Z346="Leve",20%,IF(Z346="Menor",40%,IF(Z346="Moderado",60%,IF(Z346="Mayor",80%,IF(Z346="Catastrófico",100%,0))))))</f>
        <v/>
      </c>
      <c r="AB346" s="558" t="str">
        <f>IF(OR(AND(V346="Muy Baja",Z346="Leve"),AND(V346="Muy Baja",Z346="Menor"),AND(V346="Baja",Z346="Leve")),"Bajo",IF(OR(AND(V346="Muy baja",Z346="Moderado"),AND(V346="Baja",Z346="Menor"),AND(V346="Baja",Z346="Moderado"),AND(V346="Media",Z346="Leve"),AND(V346="Media",Z346="Menor"),AND(V346="Media",Z346="Moderado"),AND(V346="Alta",Z346="Leve"),AND(V346="Alta",Z346="Menor")),"Moderado",IF(OR(AND(V346="Muy Baja",Z346="Mayor"),AND(V346="Baja",Z346="Mayor"),AND(V346="Media",Z346="Mayor"),AND(V346="Alta",Z346="Moderado"),AND(V346="Alta",Z346="Mayor"),AND(V346="Muy Alta",Z346="Leve"),AND(V346="Muy Alta",Z346="Menor"),AND(V346="Muy Alta",Z346="Moderado"),AND(V346="Muy Alta",Z346="Mayor")),"Alto",IF(OR(AND(V346="Muy Baja",Z346="Catastrófico"),AND(V346="Baja",Z346="Catastrófico"),AND(V346="Media",Z346="Catastrófico"),AND(V346="Alta",Z346="Catastrófico"),AND(V346="Muy Alta",Z346="Catastrófico")),"Extremo",""))))</f>
        <v/>
      </c>
      <c r="AC346" s="524"/>
      <c r="AD346" s="546"/>
      <c r="AE346" s="533" t="str">
        <f t="shared" ref="AE346" si="386">IF(AND(AC346="Rara Vez",AD346="Insignificante"),("BAJA"),IF(AND(AC346="Rara Vez",AD346="Menor"),("BAJA"),IF(AND(AC346="Rara Vez",AD346="Moderado"),("MODERADA"),IF(AND(AC346="Rara Vez",AD346="Mayor"),("ALTA"),IF(AND(AC346="Improbable",AD346="Insignificante"),("BAJA"),IF(AND(AC346="Improbable",AD346="Menor"),("BAJA"),IF(AND(AC346="Improbable",AD346="Moderado"),("MODERADA"),IF(AND(AC346="Improbable",AD346="Mayor"),("ALTA"),IF(AND(AC346="Posible",AD346="Insignificante"),("BAJA"),IF(AND(AC346="Posible",AD346="Menor"),("MODERADA"),IF(AND(AC346="Posible",AD346="Moderado"),("ALTA"),IF(AND(AC346="Posible",AD346="Mayor"),("EXTREMA"),IF(AND(AC346="Probable",AD346="Insignificante"),("MODERADA"),IF(AND(AC346="Probable",AD346="Menor"),("ALTA"),IF(AND(AC346="Probable",AD346="Moderado"),("ALTA"),IF(AND(AC346="Probable",AD346="Mayor"),("EXTREMA"),IF(AND(AC346="Casi Seguro",AD346="Insignificante"),("ALTA"),IF(AND(AC346="Casi Seguro",AD346="Menor"),("ALTA"),IF(AND(AC346="Casi Seguro",AD346="Moderado"),("EXTREMA"),IF(AND(AC346="Casi Seguro",AD346="Mayor"),("EXTREMA"),IF(AD346="Catastrófico","EXTREMA","VALORAR")))))))))))))))))))))</f>
        <v>VALORAR</v>
      </c>
      <c r="AF346" s="181">
        <v>1</v>
      </c>
      <c r="AG346" s="182"/>
      <c r="AH346" s="207" t="str">
        <f t="shared" si="353"/>
        <v>Probabilidad</v>
      </c>
      <c r="AI346" s="299" t="s">
        <v>193</v>
      </c>
      <c r="AJ346" s="299" t="s">
        <v>194</v>
      </c>
      <c r="AK346" s="208" t="str">
        <f t="shared" si="354"/>
        <v>40%</v>
      </c>
      <c r="AL346" s="300" t="s">
        <v>195</v>
      </c>
      <c r="AM346" s="300" t="s">
        <v>196</v>
      </c>
      <c r="AN346" s="301" t="s">
        <v>197</v>
      </c>
      <c r="AO346" s="209" t="str">
        <f>IF(ISBLANK(AD346),(IFERROR(IF(AH346="Probabilidad",(W346-(+W346*AK346)),IF(AH346="Impacto",W346,"")),""))," ")</f>
        <v/>
      </c>
      <c r="AP346" s="154" t="str">
        <f>IF(ISBLANK(AD346), (IFERROR(IF(AO346="","",IF(AO346&lt;=0.2,"Muy Baja",IF(AO346&lt;=0.4,"Baja",IF(AO346&lt;=0.6,"Media",IF(AO346&lt;=0.8,"Alta","Muy Alta"))))),""))," ")</f>
        <v/>
      </c>
      <c r="AQ346" s="210" t="str">
        <f t="shared" si="355"/>
        <v/>
      </c>
      <c r="AR346" s="211" t="str">
        <f t="shared" si="356"/>
        <v/>
      </c>
      <c r="AS346" s="210" t="str">
        <f>IFERROR(IF(AH346="Impacto",(AA346-(+AA346*AK346)),IF(AH346="Probabilidad",AA346,"")),"")</f>
        <v/>
      </c>
      <c r="AT346" s="212" t="str">
        <f t="shared" si="357"/>
        <v/>
      </c>
      <c r="AU346" s="527"/>
      <c r="AV346" s="530" t="str">
        <f>IF(ISBLANK(AD346), " ", AD346)</f>
        <v xml:space="preserve"> </v>
      </c>
      <c r="AW346" s="533" t="str">
        <f t="shared" ref="AW346" si="387">IF(AND(AU346="Rara Vez",AV346="Insignificante"),("BAJA"),IF(AND(AU346="Rara Vez",AV346="Menor"),("BAJA"),IF(AND(AU346="Rara Vez",AV346="Moderado"),("MODERADA"),IF(AND(AU346="Rara Vez",AV346="Mayor"),("ALTA"),IF(AND(AU346="Improbable",AV346="Insignificante"),("BAJA"),IF(AND(AU346="Improbable",AV346="Menor"),("BAJA"),IF(AND(AU346="Improbable",AV346="Moderado"),("MODERADA"),IF(AND(AU346="Improbable",AV346="Mayor"),("ALTA"),IF(AND(AU346="Posible",AV346="Insignificante"),("BAJA"),IF(AND(AU346="Posible",AV346="Menor"),("MODERADA"),IF(AND(AU346="Posible",AV346="Moderado"),("ALTA"),IF(AND(AU346="Posible",AV346="Mayor"),("EXTREMA"),IF(AND(AU346="Probable",AV346="Insignificante"),("MODERADA"),IF(AND(AU346="Probable",AV346="Menor"),("ALTA"),IF(AND(AU346="Probable",AV346="Moderado"),("ALTA"),IF(AND(AU346="Probable",AV346="Mayor"),("EXTREMA"),IF(AND(AU346="Casi Seguro",AV346="Insignificante"),("ALTA"),IF(AND(AU346="Casi Seguro",AV346="Menor"),("ALTA"),IF(AND(AU346="Casi Seguro",AV346="Moderado"),("EXTREMA"),IF(AND(AU346="Casi Seguro",AV346="Mayor"),("EXTREMA"),IF(AV346="Catastrófico","EXTREMA","VALORAR")))))))))))))))))))))</f>
        <v>VALORAR</v>
      </c>
      <c r="AX346" s="536" t="s">
        <v>198</v>
      </c>
      <c r="AY346" s="302"/>
      <c r="AZ346" s="185"/>
      <c r="BA346" s="183"/>
      <c r="BB346" s="183"/>
      <c r="BC346" s="184"/>
      <c r="BD346" s="184"/>
      <c r="BE346" s="184"/>
      <c r="BF346" s="185"/>
      <c r="BG346" s="513"/>
      <c r="BH346" s="190"/>
      <c r="BI346" s="186"/>
      <c r="BJ346" s="186"/>
      <c r="BK346" s="352"/>
      <c r="BL346" s="183"/>
      <c r="BM346" s="183"/>
      <c r="BN346" s="183"/>
      <c r="BO346" s="187"/>
      <c r="BP346" s="187"/>
      <c r="BQ346" s="349"/>
      <c r="BR346" s="416"/>
      <c r="BS346" s="417" t="str">
        <f>IF(AND('MAPA DE RIESGOS'!$AP346="Muy Alta",'MAPA DE RIESGOS'!$AR346="Leve"),CONCATENATE("R",'MAPA DE RIESGOS'!$H346,"C",'MAPA DE RIESGOS'!$AF346),"")</f>
        <v/>
      </c>
      <c r="BT346" s="417"/>
      <c r="BU346" s="418"/>
      <c r="BV346" s="188"/>
      <c r="BW346" s="188"/>
      <c r="BX346" s="188"/>
      <c r="BY346" s="188"/>
      <c r="BZ346" s="188"/>
      <c r="CA346" s="188"/>
      <c r="CB346" s="188"/>
      <c r="CC346" s="188"/>
      <c r="CD346" s="188"/>
      <c r="CE346" s="188"/>
      <c r="CF346" s="188"/>
      <c r="CG346" s="188"/>
      <c r="CH346" s="188"/>
      <c r="CI346" s="188"/>
      <c r="CJ346" s="188"/>
      <c r="CK346" s="188"/>
    </row>
    <row r="347" spans="1:89" ht="28.5" hidden="1" customHeight="1">
      <c r="A347" s="706"/>
      <c r="B347" s="688"/>
      <c r="C347" s="588"/>
      <c r="D347" s="588"/>
      <c r="E347" s="494"/>
      <c r="F347" s="494"/>
      <c r="G347" s="577"/>
      <c r="H347" s="343">
        <v>56</v>
      </c>
      <c r="I347" s="677"/>
      <c r="J347" s="494"/>
      <c r="K347" s="494"/>
      <c r="L347" s="494"/>
      <c r="M347" s="494" t="str">
        <f t="shared" si="383"/>
        <v xml:space="preserve">Posibilidad de perdida de  debido a amenazas como y vulderabilidades, afectando a los activos de información de </v>
      </c>
      <c r="N347" s="494"/>
      <c r="O347" s="494"/>
      <c r="P347" s="562"/>
      <c r="Q347" s="553"/>
      <c r="R347" s="556"/>
      <c r="S347" s="556"/>
      <c r="T347" s="556"/>
      <c r="U347" s="556"/>
      <c r="V347" s="582"/>
      <c r="W347" s="566"/>
      <c r="X347" s="572"/>
      <c r="Y347" s="550"/>
      <c r="Z347" s="575"/>
      <c r="AA347" s="566"/>
      <c r="AB347" s="559"/>
      <c r="AC347" s="525"/>
      <c r="AD347" s="547"/>
      <c r="AE347" s="534"/>
      <c r="AF347" s="181">
        <v>2</v>
      </c>
      <c r="AG347" s="182"/>
      <c r="AH347" s="207" t="str">
        <f t="shared" si="353"/>
        <v/>
      </c>
      <c r="AI347" s="299"/>
      <c r="AJ347" s="299"/>
      <c r="AK347" s="208" t="str">
        <f t="shared" si="354"/>
        <v/>
      </c>
      <c r="AL347" s="300"/>
      <c r="AM347" s="300"/>
      <c r="AN347" s="301"/>
      <c r="AO347" s="209" t="str">
        <f>IF(ISBLANK(AD346),(IFERROR(IF(AND(AH346="Probabilidad",AH347="Probabilidad"),(AQ346-(+AQ346*AK347)),IF(AH347="Probabilidad",(W346-(+W346*AK347)),IF(AH347="Impacto",AQ346,""))),""))," ")</f>
        <v/>
      </c>
      <c r="AP347" s="154" t="str">
        <f>IF(ISBLANK(AD346),(IFERROR(IF(AO347="","",IF(AO347&lt;=0.2,"Muy Baja",IF(AO347&lt;=0.4,"Baja",IF(AO347&lt;=0.6,"Media",IF(AO347&lt;=0.8,"Alta","Muy Alta"))))),""))," ")</f>
        <v/>
      </c>
      <c r="AQ347" s="210" t="str">
        <f t="shared" si="355"/>
        <v/>
      </c>
      <c r="AR347" s="211" t="str">
        <f t="shared" si="356"/>
        <v/>
      </c>
      <c r="AS347" s="210" t="str">
        <f>IFERROR(IF(AND(AH346="Impacto",AH347="Impacto"),(AS346-(+AS346*AK347)),IF(AH347="Impacto",(AA346-(+AA346*AK347)),IF(AH347="Probabilidad",AS346,""))),"")</f>
        <v/>
      </c>
      <c r="AT347" s="212" t="str">
        <f t="shared" si="357"/>
        <v/>
      </c>
      <c r="AU347" s="528"/>
      <c r="AV347" s="531"/>
      <c r="AW347" s="534"/>
      <c r="AX347" s="537"/>
      <c r="AY347" s="302"/>
      <c r="AZ347" s="185"/>
      <c r="BA347" s="183"/>
      <c r="BB347" s="183"/>
      <c r="BC347" s="184"/>
      <c r="BD347" s="184"/>
      <c r="BE347" s="184"/>
      <c r="BF347" s="185"/>
      <c r="BG347" s="494"/>
      <c r="BH347" s="190"/>
      <c r="BI347" s="186"/>
      <c r="BJ347" s="186"/>
      <c r="BK347" s="352"/>
      <c r="BL347" s="183"/>
      <c r="BM347" s="183"/>
      <c r="BN347" s="183"/>
      <c r="BO347" s="187"/>
      <c r="BP347" s="187"/>
      <c r="BQ347" s="349"/>
      <c r="BR347" s="416"/>
      <c r="BS347" s="417" t="str">
        <f>IF(AND('MAPA DE RIESGOS'!$AP347="Muy Alta",'MAPA DE RIESGOS'!$AR347="Leve"),CONCATENATE("R",'MAPA DE RIESGOS'!$H347,"C",'MAPA DE RIESGOS'!$AF347),"")</f>
        <v/>
      </c>
      <c r="BT347" s="417"/>
      <c r="BU347" s="418"/>
      <c r="BV347" s="188"/>
      <c r="BW347" s="188"/>
      <c r="BX347" s="188"/>
      <c r="BY347" s="188"/>
      <c r="BZ347" s="188"/>
      <c r="CA347" s="188"/>
      <c r="CB347" s="188"/>
      <c r="CC347" s="188"/>
      <c r="CD347" s="188"/>
      <c r="CE347" s="188"/>
      <c r="CF347" s="188"/>
      <c r="CG347" s="188"/>
      <c r="CH347" s="188"/>
      <c r="CI347" s="188"/>
      <c r="CJ347" s="188"/>
      <c r="CK347" s="188"/>
    </row>
    <row r="348" spans="1:89" ht="28.5" hidden="1" customHeight="1">
      <c r="A348" s="706"/>
      <c r="B348" s="688"/>
      <c r="C348" s="588"/>
      <c r="D348" s="588"/>
      <c r="E348" s="494"/>
      <c r="F348" s="494"/>
      <c r="G348" s="577"/>
      <c r="H348" s="343">
        <v>56</v>
      </c>
      <c r="I348" s="677"/>
      <c r="J348" s="494"/>
      <c r="K348" s="494"/>
      <c r="L348" s="494"/>
      <c r="M348" s="494" t="str">
        <f t="shared" si="383"/>
        <v xml:space="preserve">Posibilidad de perdida de  debido a amenazas como y vulderabilidades, afectando a los activos de información de </v>
      </c>
      <c r="N348" s="494"/>
      <c r="O348" s="494"/>
      <c r="P348" s="562"/>
      <c r="Q348" s="553"/>
      <c r="R348" s="556"/>
      <c r="S348" s="556"/>
      <c r="T348" s="556"/>
      <c r="U348" s="556"/>
      <c r="V348" s="582"/>
      <c r="W348" s="566"/>
      <c r="X348" s="572"/>
      <c r="Y348" s="550"/>
      <c r="Z348" s="575"/>
      <c r="AA348" s="566"/>
      <c r="AB348" s="559"/>
      <c r="AC348" s="525"/>
      <c r="AD348" s="547"/>
      <c r="AE348" s="534"/>
      <c r="AF348" s="181">
        <v>3</v>
      </c>
      <c r="AG348" s="182"/>
      <c r="AH348" s="207" t="str">
        <f t="shared" si="353"/>
        <v/>
      </c>
      <c r="AI348" s="299"/>
      <c r="AJ348" s="299"/>
      <c r="AK348" s="208" t="str">
        <f t="shared" si="354"/>
        <v/>
      </c>
      <c r="AL348" s="300"/>
      <c r="AM348" s="300"/>
      <c r="AN348" s="301"/>
      <c r="AO348" s="209" t="str">
        <f>IF(ISBLANK(AD346),(IFERROR(IF(AND(AH347="Probabilidad",AH348="Probabilidad"),(AQ347-(+AQ347*AK348)),IF(AND(AH347="Impacto",AH348="Probabilidad"),(AQ346-(+AQ346*AK348)),IF(AH348="Impacto",AQ347,""))),""))," ")</f>
        <v/>
      </c>
      <c r="AP348" s="154" t="str">
        <f>IF(ISBLANK(AD346),(IFERROR(IF(AO348="","",IF(AO348&lt;=0.2,"Muy Baja",IF(AO348&lt;=0.4,"Baja",IF(AO348&lt;=0.6,"Media",IF(AO348&lt;=0.8,"Alta","Muy Alta"))))),""))," ")</f>
        <v/>
      </c>
      <c r="AQ348" s="210" t="str">
        <f t="shared" si="355"/>
        <v/>
      </c>
      <c r="AR348" s="211" t="str">
        <f t="shared" si="356"/>
        <v/>
      </c>
      <c r="AS348" s="210" t="str">
        <f>IFERROR(IF(AND(AH347="Impacto",AH348="Impacto"),(AS347-(+AS347*AK348)),IF(AND(AH347="Probabilidad",AH348="Impacto"),(AS346-(+AS346*AK348)),IF(AH348="Probabilidad",AS347,""))),"")</f>
        <v/>
      </c>
      <c r="AT348" s="212" t="str">
        <f t="shared" si="357"/>
        <v/>
      </c>
      <c r="AU348" s="528"/>
      <c r="AV348" s="531"/>
      <c r="AW348" s="534"/>
      <c r="AX348" s="537"/>
      <c r="AY348" s="302"/>
      <c r="AZ348" s="185"/>
      <c r="BA348" s="183"/>
      <c r="BB348" s="183"/>
      <c r="BC348" s="184"/>
      <c r="BD348" s="184"/>
      <c r="BE348" s="184"/>
      <c r="BF348" s="185"/>
      <c r="BG348" s="494"/>
      <c r="BH348" s="190"/>
      <c r="BI348" s="186"/>
      <c r="BJ348" s="186"/>
      <c r="BK348" s="352"/>
      <c r="BL348" s="183"/>
      <c r="BM348" s="183"/>
      <c r="BN348" s="183"/>
      <c r="BO348" s="187"/>
      <c r="BP348" s="187"/>
      <c r="BQ348" s="349"/>
      <c r="BR348" s="416"/>
      <c r="BS348" s="417" t="str">
        <f>IF(AND('MAPA DE RIESGOS'!$AP348="Muy Alta",'MAPA DE RIESGOS'!$AR348="Leve"),CONCATENATE("R",'MAPA DE RIESGOS'!$H348,"C",'MAPA DE RIESGOS'!$AF348),"")</f>
        <v/>
      </c>
      <c r="BT348" s="417"/>
      <c r="BU348" s="418"/>
      <c r="BV348" s="188"/>
      <c r="BW348" s="188"/>
      <c r="BX348" s="188"/>
      <c r="BY348" s="188"/>
      <c r="BZ348" s="188"/>
      <c r="CA348" s="188"/>
      <c r="CB348" s="188"/>
      <c r="CC348" s="188"/>
      <c r="CD348" s="188"/>
      <c r="CE348" s="188"/>
      <c r="CF348" s="188"/>
      <c r="CG348" s="188"/>
      <c r="CH348" s="188"/>
      <c r="CI348" s="188"/>
      <c r="CJ348" s="188"/>
      <c r="CK348" s="188"/>
    </row>
    <row r="349" spans="1:89" ht="28.5" hidden="1" customHeight="1">
      <c r="A349" s="706"/>
      <c r="B349" s="688"/>
      <c r="C349" s="588"/>
      <c r="D349" s="588"/>
      <c r="E349" s="494"/>
      <c r="F349" s="494"/>
      <c r="G349" s="577"/>
      <c r="H349" s="343">
        <v>56</v>
      </c>
      <c r="I349" s="677"/>
      <c r="J349" s="494"/>
      <c r="K349" s="494"/>
      <c r="L349" s="494"/>
      <c r="M349" s="494" t="str">
        <f t="shared" si="383"/>
        <v xml:space="preserve">Posibilidad de perdida de  debido a amenazas como y vulderabilidades, afectando a los activos de información de </v>
      </c>
      <c r="N349" s="494"/>
      <c r="O349" s="494"/>
      <c r="P349" s="562"/>
      <c r="Q349" s="553"/>
      <c r="R349" s="556"/>
      <c r="S349" s="556"/>
      <c r="T349" s="556"/>
      <c r="U349" s="556"/>
      <c r="V349" s="582"/>
      <c r="W349" s="566"/>
      <c r="X349" s="572"/>
      <c r="Y349" s="550"/>
      <c r="Z349" s="575"/>
      <c r="AA349" s="566"/>
      <c r="AB349" s="559"/>
      <c r="AC349" s="525"/>
      <c r="AD349" s="547"/>
      <c r="AE349" s="534"/>
      <c r="AF349" s="181">
        <v>4</v>
      </c>
      <c r="AG349" s="182"/>
      <c r="AH349" s="207" t="str">
        <f t="shared" si="353"/>
        <v/>
      </c>
      <c r="AI349" s="299"/>
      <c r="AJ349" s="299"/>
      <c r="AK349" s="208" t="str">
        <f t="shared" si="354"/>
        <v/>
      </c>
      <c r="AL349" s="300"/>
      <c r="AM349" s="300"/>
      <c r="AN349" s="301"/>
      <c r="AO349" s="209" t="str">
        <f>IF(ISBLANK(AD346),(IFERROR(IF(AND(AH348="Probabilidad",AH349="Probabilidad"),(AQ348-(+AQ348*AK349)),IF(AND(AH348="Impacto",AH349="Probabilidad"),(AQ347-(+AQ347*AK349)),IF(AH349="Impacto",AQ348,""))),""))," ")</f>
        <v/>
      </c>
      <c r="AP349" s="154" t="str">
        <f>IF(ISBLANK(AD346),(IFERROR(IF(AO349="","",IF(AO349&lt;=0.2,"Muy Baja",IF(AO349&lt;=0.4,"Baja",IF(AO349&lt;=0.6,"Media",IF(AO349&lt;=0.8,"Alta","Muy Alta"))))),""))," ")</f>
        <v/>
      </c>
      <c r="AQ349" s="210" t="str">
        <f t="shared" si="355"/>
        <v/>
      </c>
      <c r="AR349" s="211" t="str">
        <f t="shared" si="356"/>
        <v/>
      </c>
      <c r="AS349" s="210" t="str">
        <f>IFERROR(IF(AND(AH348="Impacto",AH349="Impacto"),(AS348-(+AS348*AK349)),IF(AND(AH348="Probabilidad",AH349="Impacto"),(AS347-(+AS347*AK349)),IF(AH349="Probabilidad",AS348,""))),"")</f>
        <v/>
      </c>
      <c r="AT349" s="212" t="str">
        <f t="shared" si="357"/>
        <v/>
      </c>
      <c r="AU349" s="528"/>
      <c r="AV349" s="531"/>
      <c r="AW349" s="534"/>
      <c r="AX349" s="537"/>
      <c r="AY349" s="302"/>
      <c r="AZ349" s="185"/>
      <c r="BA349" s="183"/>
      <c r="BB349" s="183"/>
      <c r="BC349" s="184"/>
      <c r="BD349" s="184"/>
      <c r="BE349" s="184"/>
      <c r="BF349" s="185"/>
      <c r="BG349" s="494"/>
      <c r="BH349" s="190"/>
      <c r="BI349" s="186"/>
      <c r="BJ349" s="186"/>
      <c r="BK349" s="352"/>
      <c r="BL349" s="183"/>
      <c r="BM349" s="183"/>
      <c r="BN349" s="183"/>
      <c r="BO349" s="187"/>
      <c r="BP349" s="187"/>
      <c r="BQ349" s="349"/>
      <c r="BR349" s="416"/>
      <c r="BS349" s="417" t="str">
        <f>IF(AND('MAPA DE RIESGOS'!$AP349="Muy Alta",'MAPA DE RIESGOS'!$AR349="Leve"),CONCATENATE("R",'MAPA DE RIESGOS'!$H349,"C",'MAPA DE RIESGOS'!$AF349),"")</f>
        <v/>
      </c>
      <c r="BT349" s="417"/>
      <c r="BU349" s="418"/>
      <c r="BV349" s="188"/>
      <c r="BW349" s="188"/>
      <c r="BX349" s="188"/>
      <c r="BY349" s="188"/>
      <c r="BZ349" s="188"/>
      <c r="CA349" s="188"/>
      <c r="CB349" s="188"/>
      <c r="CC349" s="188"/>
      <c r="CD349" s="188"/>
      <c r="CE349" s="188"/>
      <c r="CF349" s="188"/>
      <c r="CG349" s="188"/>
      <c r="CH349" s="188"/>
      <c r="CI349" s="188"/>
      <c r="CJ349" s="188"/>
      <c r="CK349" s="188"/>
    </row>
    <row r="350" spans="1:89" ht="28.5" hidden="1" customHeight="1">
      <c r="A350" s="706"/>
      <c r="B350" s="688"/>
      <c r="C350" s="588"/>
      <c r="D350" s="588"/>
      <c r="E350" s="494"/>
      <c r="F350" s="494"/>
      <c r="G350" s="577"/>
      <c r="H350" s="343">
        <v>56</v>
      </c>
      <c r="I350" s="677"/>
      <c r="J350" s="494"/>
      <c r="K350" s="494"/>
      <c r="L350" s="494"/>
      <c r="M350" s="494" t="str">
        <f t="shared" si="383"/>
        <v xml:space="preserve">Posibilidad de perdida de  debido a amenazas como y vulderabilidades, afectando a los activos de información de </v>
      </c>
      <c r="N350" s="494"/>
      <c r="O350" s="494"/>
      <c r="P350" s="562"/>
      <c r="Q350" s="553"/>
      <c r="R350" s="556"/>
      <c r="S350" s="556"/>
      <c r="T350" s="556"/>
      <c r="U350" s="556"/>
      <c r="V350" s="582"/>
      <c r="W350" s="566"/>
      <c r="X350" s="572"/>
      <c r="Y350" s="550"/>
      <c r="Z350" s="575"/>
      <c r="AA350" s="566"/>
      <c r="AB350" s="559"/>
      <c r="AC350" s="525"/>
      <c r="AD350" s="547"/>
      <c r="AE350" s="534"/>
      <c r="AF350" s="181">
        <v>5</v>
      </c>
      <c r="AG350" s="182"/>
      <c r="AH350" s="207" t="str">
        <f t="shared" si="353"/>
        <v/>
      </c>
      <c r="AI350" s="299"/>
      <c r="AJ350" s="299"/>
      <c r="AK350" s="208" t="str">
        <f t="shared" si="354"/>
        <v/>
      </c>
      <c r="AL350" s="300"/>
      <c r="AM350" s="300"/>
      <c r="AN350" s="301"/>
      <c r="AO350" s="209" t="str">
        <f>IF(ISBLANK(AD346),(IFERROR(IF(AND(AH349="Probabilidad",AH350="Probabilidad"),(AQ349-(+AQ349*AK350)),IF(AND(AH349="Impacto",AH350="Probabilidad"),(AQ348-(+AQ348*AK350)),IF(AH350="Impacto",AQ349,""))),""))," ")</f>
        <v/>
      </c>
      <c r="AP350" s="154" t="str">
        <f>IF(ISBLANK(AD346),(IFERROR(IF(AO350="","",IF(AO350&lt;=0.2,"Muy Baja",IF(AO350&lt;=0.4,"Baja",IF(AO350&lt;=0.6,"Media",IF(AO350&lt;=0.8,"Alta","Muy Alta"))))),""))," ")</f>
        <v/>
      </c>
      <c r="AQ350" s="210" t="str">
        <f t="shared" si="355"/>
        <v/>
      </c>
      <c r="AR350" s="211" t="str">
        <f t="shared" si="356"/>
        <v/>
      </c>
      <c r="AS350" s="210" t="str">
        <f>IFERROR(IF(AND(AH349="Impacto",AH350="Impacto"),(AS349-(+AS349*AK350)),IF(AND(AH349="Probabilidad",AH350="Impacto"),(AS348-(+AS348*AK350)),IF(AH350="Probabilidad",AS349,""))),"")</f>
        <v/>
      </c>
      <c r="AT350" s="212" t="str">
        <f t="shared" si="357"/>
        <v/>
      </c>
      <c r="AU350" s="528"/>
      <c r="AV350" s="531"/>
      <c r="AW350" s="534"/>
      <c r="AX350" s="537"/>
      <c r="AY350" s="302"/>
      <c r="AZ350" s="185"/>
      <c r="BA350" s="183"/>
      <c r="BB350" s="183"/>
      <c r="BC350" s="184"/>
      <c r="BD350" s="184"/>
      <c r="BE350" s="184"/>
      <c r="BF350" s="185"/>
      <c r="BG350" s="494"/>
      <c r="BH350" s="190"/>
      <c r="BI350" s="186"/>
      <c r="BJ350" s="186"/>
      <c r="BK350" s="352"/>
      <c r="BL350" s="183"/>
      <c r="BM350" s="183"/>
      <c r="BN350" s="183"/>
      <c r="BO350" s="187"/>
      <c r="BP350" s="187"/>
      <c r="BQ350" s="349"/>
      <c r="BR350" s="416"/>
      <c r="BS350" s="417" t="str">
        <f>IF(AND('MAPA DE RIESGOS'!$AP350="Muy Alta",'MAPA DE RIESGOS'!$AR350="Leve"),CONCATENATE("R",'MAPA DE RIESGOS'!$H350,"C",'MAPA DE RIESGOS'!$AF350),"")</f>
        <v/>
      </c>
      <c r="BT350" s="417"/>
      <c r="BU350" s="418"/>
      <c r="BV350" s="188"/>
      <c r="BW350" s="188"/>
      <c r="BX350" s="188"/>
      <c r="BY350" s="188"/>
      <c r="BZ350" s="188"/>
      <c r="CA350" s="188"/>
      <c r="CB350" s="188"/>
      <c r="CC350" s="188"/>
      <c r="CD350" s="188"/>
      <c r="CE350" s="188"/>
      <c r="CF350" s="188"/>
      <c r="CG350" s="188"/>
      <c r="CH350" s="188"/>
      <c r="CI350" s="188"/>
      <c r="CJ350" s="188"/>
      <c r="CK350" s="188"/>
    </row>
    <row r="351" spans="1:89" ht="28.5" hidden="1" customHeight="1">
      <c r="A351" s="707"/>
      <c r="B351" s="689"/>
      <c r="C351" s="589"/>
      <c r="D351" s="589"/>
      <c r="E351" s="495"/>
      <c r="F351" s="495"/>
      <c r="G351" s="577"/>
      <c r="H351" s="343">
        <v>56</v>
      </c>
      <c r="I351" s="678"/>
      <c r="J351" s="495"/>
      <c r="K351" s="495"/>
      <c r="L351" s="495"/>
      <c r="M351" s="495" t="str">
        <f t="shared" si="383"/>
        <v xml:space="preserve">Posibilidad de perdida de  debido a amenazas como y vulderabilidades, afectando a los activos de información de </v>
      </c>
      <c r="N351" s="495"/>
      <c r="O351" s="495"/>
      <c r="P351" s="563"/>
      <c r="Q351" s="554"/>
      <c r="R351" s="557"/>
      <c r="S351" s="557"/>
      <c r="T351" s="557"/>
      <c r="U351" s="557"/>
      <c r="V351" s="583"/>
      <c r="W351" s="567"/>
      <c r="X351" s="573"/>
      <c r="Y351" s="551"/>
      <c r="Z351" s="576"/>
      <c r="AA351" s="567"/>
      <c r="AB351" s="560"/>
      <c r="AC351" s="526"/>
      <c r="AD351" s="548"/>
      <c r="AE351" s="535"/>
      <c r="AF351" s="181">
        <v>6</v>
      </c>
      <c r="AG351" s="182"/>
      <c r="AH351" s="207" t="str">
        <f t="shared" si="353"/>
        <v/>
      </c>
      <c r="AI351" s="299"/>
      <c r="AJ351" s="299"/>
      <c r="AK351" s="208" t="str">
        <f t="shared" si="354"/>
        <v/>
      </c>
      <c r="AL351" s="300"/>
      <c r="AM351" s="300"/>
      <c r="AN351" s="301"/>
      <c r="AO351" s="209" t="str">
        <f>IF(ISBLANK(AD346),(IFERROR(IF(AND(AH349="Probabilidad",AH351="Probabilidad"),(AQ349-(+AQ349*AK351)),IF(AND(AH349="Impacto",AH351="Probabilidad"),(AQ348-(+AQ348*AK351)),IF(AH351="Impacto",AQ349,""))),""))," ")</f>
        <v/>
      </c>
      <c r="AP351" s="154" t="str">
        <f>IF(ISBLANK(AD346),(IFERROR(IF(AO351="","",IF(AO351&lt;=0.2,"Muy Baja",IF(AO351&lt;=0.4,"Baja",IF(AO351&lt;=0.6,"Media",IF(AO351&lt;=0.8,"Alta","Muy Alta"))))),"")), " ")</f>
        <v/>
      </c>
      <c r="AQ351" s="210" t="str">
        <f t="shared" si="355"/>
        <v/>
      </c>
      <c r="AR351" s="211" t="str">
        <f t="shared" si="356"/>
        <v/>
      </c>
      <c r="AS351" s="210" t="str">
        <f>IFERROR(IF(AND(AH350="Impacto",AH351="Impacto"),(AS349-(+AS350*AK351)),IF(AND(AH349="Probabilidad",AH351="Impacto"),(AS348-(+AS348*AK351)),IF(AH351="Probabilidad",AS349,""))),"")</f>
        <v/>
      </c>
      <c r="AT351" s="212" t="str">
        <f t="shared" si="357"/>
        <v/>
      </c>
      <c r="AU351" s="529"/>
      <c r="AV351" s="532"/>
      <c r="AW351" s="535"/>
      <c r="AX351" s="538"/>
      <c r="AY351" s="302"/>
      <c r="AZ351" s="185"/>
      <c r="BA351" s="183"/>
      <c r="BB351" s="183"/>
      <c r="BC351" s="184"/>
      <c r="BD351" s="184"/>
      <c r="BE351" s="184"/>
      <c r="BF351" s="185"/>
      <c r="BG351" s="495"/>
      <c r="BH351" s="190"/>
      <c r="BI351" s="186"/>
      <c r="BJ351" s="186"/>
      <c r="BK351" s="352"/>
      <c r="BL351" s="183"/>
      <c r="BM351" s="183"/>
      <c r="BN351" s="183"/>
      <c r="BO351" s="187"/>
      <c r="BP351" s="187"/>
      <c r="BQ351" s="349"/>
      <c r="BR351" s="416"/>
      <c r="BS351" s="417" t="str">
        <f>IF(AND('MAPA DE RIESGOS'!$AP351="Muy Alta",'MAPA DE RIESGOS'!$AR351="Leve"),CONCATENATE("R",'MAPA DE RIESGOS'!$H351,"C",'MAPA DE RIESGOS'!$AF351),"")</f>
        <v/>
      </c>
      <c r="BT351" s="417"/>
      <c r="BU351" s="418"/>
      <c r="BV351" s="188"/>
      <c r="BW351" s="188"/>
      <c r="BX351" s="188"/>
      <c r="BY351" s="188"/>
      <c r="BZ351" s="188"/>
      <c r="CA351" s="188"/>
      <c r="CB351" s="188"/>
      <c r="CC351" s="188"/>
      <c r="CD351" s="188"/>
      <c r="CE351" s="188"/>
      <c r="CF351" s="188"/>
      <c r="CG351" s="188"/>
      <c r="CH351" s="188"/>
      <c r="CI351" s="188"/>
      <c r="CJ351" s="188"/>
      <c r="CK351" s="188"/>
    </row>
    <row r="352" spans="1:89" ht="151.5" hidden="1" customHeight="1">
      <c r="A352" s="705">
        <v>9</v>
      </c>
      <c r="B352" s="687" t="s">
        <v>737</v>
      </c>
      <c r="C352" s="587" t="str">
        <f>IFERROR((VLOOKUP($B352,'Listados Datos'!$D$3:$E$18,2,FALSE))," ")</f>
        <v>Suministrar oportunamente los bienes y/o servicios que la entidad requiere para cumplir su misión.</v>
      </c>
      <c r="D352" s="587" t="str">
        <f>IFERROR((VLOOKUP($B352,'Listados Datos'!$D$3:$F$18,3,FALSE))," ")</f>
        <v>El proceso inicia con la identificación de las necesidades de recursos y finaliza con la entrega del bien y/o servicio y su registro en los hechos financieros. Aplica a todos los procesos de la entidad.</v>
      </c>
      <c r="E352" s="513" t="s">
        <v>543</v>
      </c>
      <c r="F352" s="513" t="s">
        <v>260</v>
      </c>
      <c r="G352" s="577">
        <v>57</v>
      </c>
      <c r="H352" s="343">
        <v>57</v>
      </c>
      <c r="I352" s="568" t="s">
        <v>738</v>
      </c>
      <c r="J352" s="513" t="s">
        <v>210</v>
      </c>
      <c r="K352" s="513" t="s">
        <v>738</v>
      </c>
      <c r="L352" s="513" t="s">
        <v>739</v>
      </c>
      <c r="M352" s="513" t="str">
        <f t="shared" ref="M352" si="388">+CONCATENATE("Posibilidad de afectación ", J352, " por ", K352," debido a ", L352)</f>
        <v>Posibilidad de afectación Reputacional por Incumplimiento de los programas presentes en el Sistema de Gestión Ambiental  - Plan Institucional de Gestión Ambiental (PIGA) y sus planes asociados. debido a Incumplimiento en la ejecución de los programas del Sistema de Gestión Ambiental  - Plan Institucional de Gestión Ambiental (PIGA) y sus planes asociados (Planes como: PIGA, PAI, RESPEL, PIMS, PACA).</v>
      </c>
      <c r="N352" s="513" t="s">
        <v>189</v>
      </c>
      <c r="O352" s="513" t="s">
        <v>190</v>
      </c>
      <c r="P352" s="561">
        <v>228</v>
      </c>
      <c r="Q352" s="552"/>
      <c r="R352" s="555"/>
      <c r="S352" s="555"/>
      <c r="T352" s="555"/>
      <c r="U352" s="555"/>
      <c r="V352" s="581" t="str">
        <f t="shared" ref="V352" si="389">IF(ISBLANK(AC352),(IF(P352&lt;=0,"",IF(P352&lt;=2,"Muy Baja",IF(P352&lt;=24,"Baja",IF(P352&lt;=500,"Media",IF(P352&lt;=5000,"Alta","Muy Alta"))))))," ")</f>
        <v>Media</v>
      </c>
      <c r="W352" s="565">
        <f t="shared" ref="W352" si="390">IF(ISBLANK(AC352),(IF(V352="","",IF(V352="Muy Baja",20%,IF(V352="Baja",40%,IF(V352="Media",60%,IF(V352="Alta",80%,IF(V352="Muy Alta",100%,0)))))))," ")</f>
        <v>0.6</v>
      </c>
      <c r="X352" s="571" t="s">
        <v>191</v>
      </c>
      <c r="Y352" s="549" t="str">
        <f>IF(X352&gt;0,IF(NOT(ISERROR(MATCH(X352,'Listados Datos'!$N$3:$N$4,0))),'Listados Datos'!$N$6&amp;"Por favor no seleccionar este criterios de impacto (Afectación Económica o presupuestal y/o Pérdida Reputacional)",'Listados Datos'!$N$7),"")</f>
        <v>✔</v>
      </c>
      <c r="Z352" s="574" t="str">
        <f>IF(OR(X352='Listados Datos'!$R$3,X352='Listados Datos'!$S$3),"Leve",IF(OR(X352='Listados Datos'!$R$4,X352='Listados Datos'!$S$4),"Menor",IF(OR(X352='Listados Datos'!$R$5,X352='Listados Datos'!$S$5),"Moderado",IF(OR(X352='Listados Datos'!$R$6,X352='Listados Datos'!$S$6),"Mayor",IF(OR(X352='Listados Datos'!$R$7,X352='Listados Datos'!$S$7),"Catastrófico","")))))</f>
        <v/>
      </c>
      <c r="AA352" s="565" t="str">
        <f>IF(Z352="","",IF(Z352="Leve",20%,IF(Z352="Menor",40%,IF(Z352="Moderado",60%,IF(Z352="Mayor",80%,IF(Z352="Catastrófico",100%,0))))))</f>
        <v/>
      </c>
      <c r="AB352" s="558" t="str">
        <f>IF(OR(AND(V352="Muy Baja",Z352="Leve"),AND(V352="Muy Baja",Z352="Menor"),AND(V352="Baja",Z352="Leve")),"Bajo",IF(OR(AND(V352="Muy baja",Z352="Moderado"),AND(V352="Baja",Z352="Menor"),AND(V352="Baja",Z352="Moderado"),AND(V352="Media",Z352="Leve"),AND(V352="Media",Z352="Menor"),AND(V352="Media",Z352="Moderado"),AND(V352="Alta",Z352="Leve"),AND(V352="Alta",Z352="Menor")),"Moderado",IF(OR(AND(V352="Muy Baja",Z352="Mayor"),AND(V352="Baja",Z352="Mayor"),AND(V352="Media",Z352="Mayor"),AND(V352="Alta",Z352="Moderado"),AND(V352="Alta",Z352="Mayor"),AND(V352="Muy Alta",Z352="Leve"),AND(V352="Muy Alta",Z352="Menor"),AND(V352="Muy Alta",Z352="Moderado"),AND(V352="Muy Alta",Z352="Mayor")),"Alto",IF(OR(AND(V352="Muy Baja",Z352="Catastrófico"),AND(V352="Baja",Z352="Catastrófico"),AND(V352="Media",Z352="Catastrófico"),AND(V352="Alta",Z352="Catastrófico"),AND(V352="Muy Alta",Z352="Catastrófico")),"Extremo",""))))</f>
        <v/>
      </c>
      <c r="AC352" s="524"/>
      <c r="AD352" s="546"/>
      <c r="AE352" s="533" t="str">
        <f t="shared" ref="AE352" si="391">IF(AND(AC352="Rara Vez",AD352="Insignificante"),("BAJA"),IF(AND(AC352="Rara Vez",AD352="Menor"),("BAJA"),IF(AND(AC352="Rara Vez",AD352="Moderado"),("MODERADA"),IF(AND(AC352="Rara Vez",AD352="Mayor"),("ALTA"),IF(AND(AC352="Improbable",AD352="Insignificante"),("BAJA"),IF(AND(AC352="Improbable",AD352="Menor"),("BAJA"),IF(AND(AC352="Improbable",AD352="Moderado"),("MODERADA"),IF(AND(AC352="Improbable",AD352="Mayor"),("ALTA"),IF(AND(AC352="Posible",AD352="Insignificante"),("BAJA"),IF(AND(AC352="Posible",AD352="Menor"),("MODERADA"),IF(AND(AC352="Posible",AD352="Moderado"),("ALTA"),IF(AND(AC352="Posible",AD352="Mayor"),("EXTREMA"),IF(AND(AC352="Probable",AD352="Insignificante"),("MODERADA"),IF(AND(AC352="Probable",AD352="Menor"),("ALTA"),IF(AND(AC352="Probable",AD352="Moderado"),("ALTA"),IF(AND(AC352="Probable",AD352="Mayor"),("EXTREMA"),IF(AND(AC352="Casi Seguro",AD352="Insignificante"),("ALTA"),IF(AND(AC352="Casi Seguro",AD352="Menor"),("ALTA"),IF(AND(AC352="Casi Seguro",AD352="Moderado"),("EXTREMA"),IF(AND(AC352="Casi Seguro",AD352="Mayor"),("EXTREMA"),IF(AD352="Catastrófico","EXTREMA","VALORAR")))))))))))))))))))))</f>
        <v>VALORAR</v>
      </c>
      <c r="AF352" s="181">
        <v>1</v>
      </c>
      <c r="AG352" s="182" t="s">
        <v>740</v>
      </c>
      <c r="AH352" s="207" t="str">
        <f t="shared" si="353"/>
        <v>Probabilidad</v>
      </c>
      <c r="AI352" s="299" t="s">
        <v>193</v>
      </c>
      <c r="AJ352" s="299" t="s">
        <v>194</v>
      </c>
      <c r="AK352" s="208" t="str">
        <f t="shared" si="354"/>
        <v>40%</v>
      </c>
      <c r="AL352" s="300" t="s">
        <v>195</v>
      </c>
      <c r="AM352" s="300" t="s">
        <v>196</v>
      </c>
      <c r="AN352" s="301" t="s">
        <v>197</v>
      </c>
      <c r="AO352" s="209">
        <f>IF(ISBLANK(AD352),(IFERROR(IF(AH352="Probabilidad",(W352-(+W352*AK352)),IF(AH352="Impacto",W352,"")),""))," ")</f>
        <v>0.36</v>
      </c>
      <c r="AP352" s="154" t="str">
        <f>IF(ISBLANK(AD352), (IFERROR(IF(AO352="","",IF(AO352&lt;=0.2,"Muy Baja",IF(AO352&lt;=0.4,"Baja",IF(AO352&lt;=0.6,"Media",IF(AO352&lt;=0.8,"Alta","Muy Alta"))))),""))," ")</f>
        <v>Baja</v>
      </c>
      <c r="AQ352" s="210">
        <f t="shared" si="355"/>
        <v>0.36</v>
      </c>
      <c r="AR352" s="211" t="str">
        <f t="shared" si="356"/>
        <v/>
      </c>
      <c r="AS352" s="210" t="str">
        <f>IFERROR(IF(AH352="Impacto",(AA352-(+AA352*AK352)),IF(AH352="Probabilidad",AA352,"")),"")</f>
        <v/>
      </c>
      <c r="AT352" s="212" t="str">
        <f t="shared" si="357"/>
        <v/>
      </c>
      <c r="AU352" s="527"/>
      <c r="AV352" s="530" t="str">
        <f>IF(ISBLANK(AD352), " ", AD352)</f>
        <v xml:space="preserve"> </v>
      </c>
      <c r="AW352" s="533" t="str">
        <f t="shared" ref="AW352" si="392">IF(AND(AU352="Rara Vez",AV352="Insignificante"),("BAJA"),IF(AND(AU352="Rara Vez",AV352="Menor"),("BAJA"),IF(AND(AU352="Rara Vez",AV352="Moderado"),("MODERADA"),IF(AND(AU352="Rara Vez",AV352="Mayor"),("ALTA"),IF(AND(AU352="Improbable",AV352="Insignificante"),("BAJA"),IF(AND(AU352="Improbable",AV352="Menor"),("BAJA"),IF(AND(AU352="Improbable",AV352="Moderado"),("MODERADA"),IF(AND(AU352="Improbable",AV352="Mayor"),("ALTA"),IF(AND(AU352="Posible",AV352="Insignificante"),("BAJA"),IF(AND(AU352="Posible",AV352="Menor"),("MODERADA"),IF(AND(AU352="Posible",AV352="Moderado"),("ALTA"),IF(AND(AU352="Posible",AV352="Mayor"),("EXTREMA"),IF(AND(AU352="Probable",AV352="Insignificante"),("MODERADA"),IF(AND(AU352="Probable",AV352="Menor"),("ALTA"),IF(AND(AU352="Probable",AV352="Moderado"),("ALTA"),IF(AND(AU352="Probable",AV352="Mayor"),("EXTREMA"),IF(AND(AU352="Casi Seguro",AV352="Insignificante"),("ALTA"),IF(AND(AU352="Casi Seguro",AV352="Menor"),("ALTA"),IF(AND(AU352="Casi Seguro",AV352="Moderado"),("EXTREMA"),IF(AND(AU352="Casi Seguro",AV352="Mayor"),("EXTREMA"),IF(AV352="Catastrófico","EXTREMA","VALORAR")))))))))))))))))))))</f>
        <v>VALORAR</v>
      </c>
      <c r="AX352" s="536" t="s">
        <v>198</v>
      </c>
      <c r="AY352" s="302" t="s">
        <v>741</v>
      </c>
      <c r="AZ352" s="185" t="s">
        <v>742</v>
      </c>
      <c r="BA352" s="183" t="s">
        <v>743</v>
      </c>
      <c r="BB352" s="183" t="s">
        <v>229</v>
      </c>
      <c r="BC352" s="184">
        <v>44562</v>
      </c>
      <c r="BD352" s="184">
        <v>44926</v>
      </c>
      <c r="BE352" s="184" t="s">
        <v>742</v>
      </c>
      <c r="BF352" s="185" t="s">
        <v>742</v>
      </c>
      <c r="BG352" s="513" t="s">
        <v>744</v>
      </c>
      <c r="BH352" s="190" t="s">
        <v>745</v>
      </c>
      <c r="BI352" s="186" t="s">
        <v>1893</v>
      </c>
      <c r="BJ352" s="353">
        <v>0.5</v>
      </c>
      <c r="BK352" s="352">
        <v>44680</v>
      </c>
      <c r="BL352" s="183" t="s">
        <v>1894</v>
      </c>
      <c r="BM352" s="183" t="s">
        <v>746</v>
      </c>
      <c r="BN352" s="183" t="s">
        <v>1895</v>
      </c>
      <c r="BO352" s="187" t="s">
        <v>208</v>
      </c>
      <c r="BP352" s="187" t="s">
        <v>272</v>
      </c>
      <c r="BQ352" s="402" t="s">
        <v>272</v>
      </c>
      <c r="BR352" s="416"/>
      <c r="BS352" s="417" t="str">
        <f>IF(AND('MAPA DE RIESGOS'!$AP352="Muy Alta",'MAPA DE RIESGOS'!$AR352="Leve"),CONCATENATE("R",'MAPA DE RIESGOS'!$H352,"C",'MAPA DE RIESGOS'!$AF352),"")</f>
        <v/>
      </c>
      <c r="BT352" s="417"/>
      <c r="BU352" s="418"/>
      <c r="BV352" s="188"/>
      <c r="BW352" s="188"/>
      <c r="BX352" s="188"/>
      <c r="BY352" s="188"/>
      <c r="BZ352" s="188"/>
      <c r="CA352" s="188"/>
      <c r="CB352" s="188"/>
      <c r="CC352" s="188"/>
      <c r="CD352" s="188"/>
      <c r="CE352" s="188"/>
      <c r="CF352" s="188"/>
      <c r="CG352" s="188"/>
      <c r="CH352" s="188"/>
      <c r="CI352" s="188"/>
      <c r="CJ352" s="188"/>
      <c r="CK352" s="188"/>
    </row>
    <row r="353" spans="1:89" ht="28.5" hidden="1" customHeight="1">
      <c r="A353" s="706"/>
      <c r="B353" s="688"/>
      <c r="C353" s="588"/>
      <c r="D353" s="588"/>
      <c r="E353" s="494"/>
      <c r="F353" s="494"/>
      <c r="G353" s="577"/>
      <c r="H353" s="343">
        <v>57</v>
      </c>
      <c r="I353" s="569"/>
      <c r="J353" s="494"/>
      <c r="K353" s="494"/>
      <c r="L353" s="494"/>
      <c r="M353" s="494"/>
      <c r="N353" s="494"/>
      <c r="O353" s="494"/>
      <c r="P353" s="562"/>
      <c r="Q353" s="553"/>
      <c r="R353" s="556"/>
      <c r="S353" s="556"/>
      <c r="T353" s="556"/>
      <c r="U353" s="556"/>
      <c r="V353" s="582"/>
      <c r="W353" s="566"/>
      <c r="X353" s="572"/>
      <c r="Y353" s="550"/>
      <c r="Z353" s="575"/>
      <c r="AA353" s="566"/>
      <c r="AB353" s="559"/>
      <c r="AC353" s="525"/>
      <c r="AD353" s="547"/>
      <c r="AE353" s="534"/>
      <c r="AF353" s="181">
        <v>2</v>
      </c>
      <c r="AG353" s="182"/>
      <c r="AH353" s="207" t="str">
        <f t="shared" si="353"/>
        <v/>
      </c>
      <c r="AI353" s="299"/>
      <c r="AJ353" s="299"/>
      <c r="AK353" s="208" t="str">
        <f t="shared" si="354"/>
        <v/>
      </c>
      <c r="AL353" s="300"/>
      <c r="AM353" s="300"/>
      <c r="AN353" s="301"/>
      <c r="AO353" s="209" t="str">
        <f>IF(ISBLANK(AD352),(IFERROR(IF(AND(AH352="Probabilidad",AH353="Probabilidad"),(AQ352-(+AQ352*AK353)),IF(AH353="Probabilidad",(W352-(+W352*AK353)),IF(AH353="Impacto",AQ352,""))),""))," ")</f>
        <v/>
      </c>
      <c r="AP353" s="154" t="str">
        <f>IF(ISBLANK(AD352),(IFERROR(IF(AO353="","",IF(AO353&lt;=0.2,"Muy Baja",IF(AO353&lt;=0.4,"Baja",IF(AO353&lt;=0.6,"Media",IF(AO353&lt;=0.8,"Alta","Muy Alta"))))),""))," ")</f>
        <v/>
      </c>
      <c r="AQ353" s="210" t="str">
        <f t="shared" si="355"/>
        <v/>
      </c>
      <c r="AR353" s="211" t="str">
        <f t="shared" si="356"/>
        <v/>
      </c>
      <c r="AS353" s="210" t="str">
        <f>IFERROR(IF(AND(AH352="Impacto",AH353="Impacto"),(AS352-(+AS352*AK353)),IF(AH353="Impacto",(AA352-(+AA352*AK353)),IF(AH353="Probabilidad",AS352,""))),"")</f>
        <v/>
      </c>
      <c r="AT353" s="212" t="str">
        <f t="shared" si="357"/>
        <v/>
      </c>
      <c r="AU353" s="528"/>
      <c r="AV353" s="531"/>
      <c r="AW353" s="534"/>
      <c r="AX353" s="537"/>
      <c r="AY353" s="302"/>
      <c r="AZ353" s="185"/>
      <c r="BA353" s="183"/>
      <c r="BB353" s="183"/>
      <c r="BC353" s="184"/>
      <c r="BD353" s="184"/>
      <c r="BE353" s="184"/>
      <c r="BF353" s="185"/>
      <c r="BG353" s="494"/>
      <c r="BH353" s="190"/>
      <c r="BI353" s="186"/>
      <c r="BJ353" s="186"/>
      <c r="BK353" s="352"/>
      <c r="BL353" s="183"/>
      <c r="BM353" s="183"/>
      <c r="BN353" s="183"/>
      <c r="BO353" s="187"/>
      <c r="BP353" s="187"/>
      <c r="BQ353" s="349"/>
      <c r="BR353" s="416"/>
      <c r="BS353" s="417" t="str">
        <f>IF(AND('MAPA DE RIESGOS'!$AP353="Muy Alta",'MAPA DE RIESGOS'!$AR353="Leve"),CONCATENATE("R",'MAPA DE RIESGOS'!$H353,"C",'MAPA DE RIESGOS'!$AF353),"")</f>
        <v/>
      </c>
      <c r="BT353" s="417"/>
      <c r="BU353" s="418"/>
      <c r="BV353" s="188"/>
      <c r="BW353" s="188"/>
      <c r="BX353" s="188"/>
      <c r="BY353" s="188"/>
      <c r="BZ353" s="188"/>
      <c r="CA353" s="188"/>
      <c r="CB353" s="188"/>
      <c r="CC353" s="188"/>
      <c r="CD353" s="188"/>
      <c r="CE353" s="188"/>
      <c r="CF353" s="188"/>
      <c r="CG353" s="188"/>
      <c r="CH353" s="188"/>
      <c r="CI353" s="188"/>
      <c r="CJ353" s="188"/>
      <c r="CK353" s="188"/>
    </row>
    <row r="354" spans="1:89" ht="28.5" hidden="1" customHeight="1">
      <c r="A354" s="706"/>
      <c r="B354" s="688"/>
      <c r="C354" s="588"/>
      <c r="D354" s="588"/>
      <c r="E354" s="494"/>
      <c r="F354" s="494"/>
      <c r="G354" s="577"/>
      <c r="H354" s="343">
        <v>57</v>
      </c>
      <c r="I354" s="569"/>
      <c r="J354" s="494"/>
      <c r="K354" s="494"/>
      <c r="L354" s="494"/>
      <c r="M354" s="494"/>
      <c r="N354" s="494"/>
      <c r="O354" s="494"/>
      <c r="P354" s="562"/>
      <c r="Q354" s="553"/>
      <c r="R354" s="556"/>
      <c r="S354" s="556"/>
      <c r="T354" s="556"/>
      <c r="U354" s="556"/>
      <c r="V354" s="582"/>
      <c r="W354" s="566"/>
      <c r="X354" s="572"/>
      <c r="Y354" s="550"/>
      <c r="Z354" s="575"/>
      <c r="AA354" s="566"/>
      <c r="AB354" s="559"/>
      <c r="AC354" s="525"/>
      <c r="AD354" s="547"/>
      <c r="AE354" s="534"/>
      <c r="AF354" s="181">
        <v>3</v>
      </c>
      <c r="AG354" s="182"/>
      <c r="AH354" s="207" t="str">
        <f t="shared" si="353"/>
        <v/>
      </c>
      <c r="AI354" s="299"/>
      <c r="AJ354" s="299"/>
      <c r="AK354" s="208" t="str">
        <f t="shared" si="354"/>
        <v/>
      </c>
      <c r="AL354" s="300"/>
      <c r="AM354" s="300"/>
      <c r="AN354" s="301"/>
      <c r="AO354" s="209" t="str">
        <f>IF(ISBLANK(AD352),(IFERROR(IF(AND(AH353="Probabilidad",AH354="Probabilidad"),(AQ353-(+AQ353*AK354)),IF(AND(AH353="Impacto",AH354="Probabilidad"),(AQ352-(+AQ352*AK354)),IF(AH354="Impacto",AQ353,""))),""))," ")</f>
        <v/>
      </c>
      <c r="AP354" s="154" t="str">
        <f>IF(ISBLANK(AD352),(IFERROR(IF(AO354="","",IF(AO354&lt;=0.2,"Muy Baja",IF(AO354&lt;=0.4,"Baja",IF(AO354&lt;=0.6,"Media",IF(AO354&lt;=0.8,"Alta","Muy Alta"))))),""))," ")</f>
        <v/>
      </c>
      <c r="AQ354" s="210" t="str">
        <f t="shared" si="355"/>
        <v/>
      </c>
      <c r="AR354" s="211" t="str">
        <f t="shared" si="356"/>
        <v/>
      </c>
      <c r="AS354" s="210" t="str">
        <f>IFERROR(IF(AND(AH353="Impacto",AH354="Impacto"),(AS353-(+AS353*AK354)),IF(AND(AH353="Probabilidad",AH354="Impacto"),(AS352-(+AS352*AK354)),IF(AH354="Probabilidad",AS353,""))),"")</f>
        <v/>
      </c>
      <c r="AT354" s="212" t="str">
        <f t="shared" si="357"/>
        <v/>
      </c>
      <c r="AU354" s="528"/>
      <c r="AV354" s="531"/>
      <c r="AW354" s="534"/>
      <c r="AX354" s="537"/>
      <c r="AY354" s="302"/>
      <c r="AZ354" s="185"/>
      <c r="BA354" s="183"/>
      <c r="BB354" s="183"/>
      <c r="BC354" s="184"/>
      <c r="BD354" s="184"/>
      <c r="BE354" s="184"/>
      <c r="BF354" s="185"/>
      <c r="BG354" s="494"/>
      <c r="BH354" s="190"/>
      <c r="BI354" s="186"/>
      <c r="BJ354" s="186"/>
      <c r="BK354" s="352"/>
      <c r="BL354" s="183"/>
      <c r="BM354" s="183"/>
      <c r="BN354" s="183"/>
      <c r="BO354" s="187"/>
      <c r="BP354" s="187"/>
      <c r="BQ354" s="349"/>
      <c r="BR354" s="416"/>
      <c r="BS354" s="417" t="str">
        <f>IF(AND('MAPA DE RIESGOS'!$AP354="Muy Alta",'MAPA DE RIESGOS'!$AR354="Leve"),CONCATENATE("R",'MAPA DE RIESGOS'!$H354,"C",'MAPA DE RIESGOS'!$AF354),"")</f>
        <v/>
      </c>
      <c r="BT354" s="417"/>
      <c r="BU354" s="418"/>
      <c r="BV354" s="188"/>
      <c r="BW354" s="188"/>
      <c r="BX354" s="188"/>
      <c r="BY354" s="188"/>
      <c r="BZ354" s="188"/>
      <c r="CA354" s="188"/>
      <c r="CB354" s="188"/>
      <c r="CC354" s="188"/>
      <c r="CD354" s="188"/>
      <c r="CE354" s="188"/>
      <c r="CF354" s="188"/>
      <c r="CG354" s="188"/>
      <c r="CH354" s="188"/>
      <c r="CI354" s="188"/>
      <c r="CJ354" s="188"/>
      <c r="CK354" s="188"/>
    </row>
    <row r="355" spans="1:89" ht="28.5" hidden="1" customHeight="1">
      <c r="A355" s="706"/>
      <c r="B355" s="688"/>
      <c r="C355" s="588"/>
      <c r="D355" s="588"/>
      <c r="E355" s="494"/>
      <c r="F355" s="494"/>
      <c r="G355" s="577"/>
      <c r="H355" s="343">
        <v>57</v>
      </c>
      <c r="I355" s="569"/>
      <c r="J355" s="494"/>
      <c r="K355" s="494"/>
      <c r="L355" s="494"/>
      <c r="M355" s="494"/>
      <c r="N355" s="494"/>
      <c r="O355" s="494"/>
      <c r="P355" s="562"/>
      <c r="Q355" s="553"/>
      <c r="R355" s="556"/>
      <c r="S355" s="556"/>
      <c r="T355" s="556"/>
      <c r="U355" s="556"/>
      <c r="V355" s="582"/>
      <c r="W355" s="566"/>
      <c r="X355" s="572"/>
      <c r="Y355" s="550"/>
      <c r="Z355" s="575"/>
      <c r="AA355" s="566"/>
      <c r="AB355" s="559"/>
      <c r="AC355" s="525"/>
      <c r="AD355" s="547"/>
      <c r="AE355" s="534"/>
      <c r="AF355" s="181">
        <v>4</v>
      </c>
      <c r="AG355" s="182"/>
      <c r="AH355" s="207" t="str">
        <f t="shared" si="353"/>
        <v/>
      </c>
      <c r="AI355" s="299"/>
      <c r="AJ355" s="299"/>
      <c r="AK355" s="208" t="str">
        <f t="shared" si="354"/>
        <v/>
      </c>
      <c r="AL355" s="300"/>
      <c r="AM355" s="300"/>
      <c r="AN355" s="301"/>
      <c r="AO355" s="209" t="str">
        <f>IF(ISBLANK(AD352),(IFERROR(IF(AND(AH354="Probabilidad",AH355="Probabilidad"),(AQ354-(+AQ354*AK355)),IF(AND(AH354="Impacto",AH355="Probabilidad"),(AQ353-(+AQ353*AK355)),IF(AH355="Impacto",AQ354,""))),""))," ")</f>
        <v/>
      </c>
      <c r="AP355" s="154" t="str">
        <f>IF(ISBLANK(AD352),(IFERROR(IF(AO355="","",IF(AO355&lt;=0.2,"Muy Baja",IF(AO355&lt;=0.4,"Baja",IF(AO355&lt;=0.6,"Media",IF(AO355&lt;=0.8,"Alta","Muy Alta"))))),""))," ")</f>
        <v/>
      </c>
      <c r="AQ355" s="210" t="str">
        <f t="shared" si="355"/>
        <v/>
      </c>
      <c r="AR355" s="211" t="str">
        <f t="shared" si="356"/>
        <v/>
      </c>
      <c r="AS355" s="210" t="str">
        <f>IFERROR(IF(AND(AH354="Impacto",AH355="Impacto"),(AS354-(+AS354*AK355)),IF(AND(AH354="Probabilidad",AH355="Impacto"),(AS353-(+AS353*AK355)),IF(AH355="Probabilidad",AS354,""))),"")</f>
        <v/>
      </c>
      <c r="AT355" s="212" t="str">
        <f t="shared" si="357"/>
        <v/>
      </c>
      <c r="AU355" s="528"/>
      <c r="AV355" s="531"/>
      <c r="AW355" s="534"/>
      <c r="AX355" s="537"/>
      <c r="AY355" s="302"/>
      <c r="AZ355" s="185"/>
      <c r="BA355" s="183"/>
      <c r="BB355" s="183"/>
      <c r="BC355" s="184"/>
      <c r="BD355" s="184"/>
      <c r="BE355" s="184"/>
      <c r="BF355" s="185"/>
      <c r="BG355" s="494"/>
      <c r="BH355" s="190"/>
      <c r="BI355" s="186"/>
      <c r="BJ355" s="186"/>
      <c r="BK355" s="352"/>
      <c r="BL355" s="183"/>
      <c r="BM355" s="183"/>
      <c r="BN355" s="183"/>
      <c r="BO355" s="187"/>
      <c r="BP355" s="187"/>
      <c r="BQ355" s="349"/>
      <c r="BR355" s="416"/>
      <c r="BS355" s="417" t="str">
        <f>IF(AND('MAPA DE RIESGOS'!$AP355="Muy Alta",'MAPA DE RIESGOS'!$AR355="Leve"),CONCATENATE("R",'MAPA DE RIESGOS'!$H355,"C",'MAPA DE RIESGOS'!$AF355),"")</f>
        <v/>
      </c>
      <c r="BT355" s="417"/>
      <c r="BU355" s="418"/>
      <c r="BV355" s="188"/>
      <c r="BW355" s="188"/>
      <c r="BX355" s="188"/>
      <c r="BY355" s="188"/>
      <c r="BZ355" s="188"/>
      <c r="CA355" s="188"/>
      <c r="CB355" s="188"/>
      <c r="CC355" s="188"/>
      <c r="CD355" s="188"/>
      <c r="CE355" s="188"/>
      <c r="CF355" s="188"/>
      <c r="CG355" s="188"/>
      <c r="CH355" s="188"/>
      <c r="CI355" s="188"/>
      <c r="CJ355" s="188"/>
      <c r="CK355" s="188"/>
    </row>
    <row r="356" spans="1:89" ht="28.5" hidden="1" customHeight="1">
      <c r="A356" s="706"/>
      <c r="B356" s="688"/>
      <c r="C356" s="588"/>
      <c r="D356" s="588"/>
      <c r="E356" s="494"/>
      <c r="F356" s="494"/>
      <c r="G356" s="577"/>
      <c r="H356" s="343">
        <v>57</v>
      </c>
      <c r="I356" s="569"/>
      <c r="J356" s="494"/>
      <c r="K356" s="494"/>
      <c r="L356" s="494"/>
      <c r="M356" s="494"/>
      <c r="N356" s="494"/>
      <c r="O356" s="494"/>
      <c r="P356" s="562"/>
      <c r="Q356" s="553"/>
      <c r="R356" s="556"/>
      <c r="S356" s="556"/>
      <c r="T356" s="556"/>
      <c r="U356" s="556"/>
      <c r="V356" s="582"/>
      <c r="W356" s="566"/>
      <c r="X356" s="572"/>
      <c r="Y356" s="550"/>
      <c r="Z356" s="575"/>
      <c r="AA356" s="566"/>
      <c r="AB356" s="559"/>
      <c r="AC356" s="525"/>
      <c r="AD356" s="547"/>
      <c r="AE356" s="534"/>
      <c r="AF356" s="181">
        <v>5</v>
      </c>
      <c r="AG356" s="182"/>
      <c r="AH356" s="207" t="str">
        <f t="shared" si="353"/>
        <v/>
      </c>
      <c r="AI356" s="299"/>
      <c r="AJ356" s="299"/>
      <c r="AK356" s="208" t="str">
        <f t="shared" si="354"/>
        <v/>
      </c>
      <c r="AL356" s="300"/>
      <c r="AM356" s="300"/>
      <c r="AN356" s="301"/>
      <c r="AO356" s="209" t="str">
        <f>IF(ISBLANK(AD352),(IFERROR(IF(AND(AH355="Probabilidad",AH356="Probabilidad"),(AQ355-(+AQ355*AK356)),IF(AND(AH355="Impacto",AH356="Probabilidad"),(AQ354-(+AQ354*AK356)),IF(AH356="Impacto",AQ355,""))),""))," ")</f>
        <v/>
      </c>
      <c r="AP356" s="154" t="str">
        <f>IF(ISBLANK(AD352),(IFERROR(IF(AO356="","",IF(AO356&lt;=0.2,"Muy Baja",IF(AO356&lt;=0.4,"Baja",IF(AO356&lt;=0.6,"Media",IF(AO356&lt;=0.8,"Alta","Muy Alta"))))),""))," ")</f>
        <v/>
      </c>
      <c r="AQ356" s="210" t="str">
        <f t="shared" si="355"/>
        <v/>
      </c>
      <c r="AR356" s="211" t="str">
        <f t="shared" si="356"/>
        <v/>
      </c>
      <c r="AS356" s="210" t="str">
        <f>IFERROR(IF(AND(AH355="Impacto",AH356="Impacto"),(AS355-(+AS355*AK356)),IF(AND(AH355="Probabilidad",AH356="Impacto"),(AS354-(+AS354*AK356)),IF(AH356="Probabilidad",AS355,""))),"")</f>
        <v/>
      </c>
      <c r="AT356" s="212" t="str">
        <f t="shared" si="357"/>
        <v/>
      </c>
      <c r="AU356" s="528"/>
      <c r="AV356" s="531"/>
      <c r="AW356" s="534"/>
      <c r="AX356" s="537"/>
      <c r="AY356" s="302"/>
      <c r="AZ356" s="185"/>
      <c r="BA356" s="183"/>
      <c r="BB356" s="183"/>
      <c r="BC356" s="184"/>
      <c r="BD356" s="184"/>
      <c r="BE356" s="184"/>
      <c r="BF356" s="185"/>
      <c r="BG356" s="494"/>
      <c r="BH356" s="190"/>
      <c r="BI356" s="186"/>
      <c r="BJ356" s="186"/>
      <c r="BK356" s="352"/>
      <c r="BL356" s="183"/>
      <c r="BM356" s="183"/>
      <c r="BN356" s="183"/>
      <c r="BO356" s="187"/>
      <c r="BP356" s="187"/>
      <c r="BQ356" s="349"/>
      <c r="BR356" s="416"/>
      <c r="BS356" s="417" t="str">
        <f>IF(AND('MAPA DE RIESGOS'!$AP356="Muy Alta",'MAPA DE RIESGOS'!$AR356="Leve"),CONCATENATE("R",'MAPA DE RIESGOS'!$H356,"C",'MAPA DE RIESGOS'!$AF356),"")</f>
        <v/>
      </c>
      <c r="BT356" s="417"/>
      <c r="BU356" s="418"/>
      <c r="BV356" s="188"/>
      <c r="BW356" s="188"/>
      <c r="BX356" s="188"/>
      <c r="BY356" s="188"/>
      <c r="BZ356" s="188"/>
      <c r="CA356" s="188"/>
      <c r="CB356" s="188"/>
      <c r="CC356" s="188"/>
      <c r="CD356" s="188"/>
      <c r="CE356" s="188"/>
      <c r="CF356" s="188"/>
      <c r="CG356" s="188"/>
      <c r="CH356" s="188"/>
      <c r="CI356" s="188"/>
      <c r="CJ356" s="188"/>
      <c r="CK356" s="188"/>
    </row>
    <row r="357" spans="1:89" ht="28.5" hidden="1" customHeight="1">
      <c r="A357" s="706"/>
      <c r="B357" s="688"/>
      <c r="C357" s="588"/>
      <c r="D357" s="588"/>
      <c r="E357" s="494"/>
      <c r="F357" s="494"/>
      <c r="G357" s="577"/>
      <c r="H357" s="343">
        <v>57</v>
      </c>
      <c r="I357" s="570"/>
      <c r="J357" s="495"/>
      <c r="K357" s="495"/>
      <c r="L357" s="495"/>
      <c r="M357" s="495"/>
      <c r="N357" s="495"/>
      <c r="O357" s="495"/>
      <c r="P357" s="563"/>
      <c r="Q357" s="554"/>
      <c r="R357" s="557"/>
      <c r="S357" s="557"/>
      <c r="T357" s="557"/>
      <c r="U357" s="557"/>
      <c r="V357" s="583"/>
      <c r="W357" s="567"/>
      <c r="X357" s="573"/>
      <c r="Y357" s="551"/>
      <c r="Z357" s="576"/>
      <c r="AA357" s="567"/>
      <c r="AB357" s="560"/>
      <c r="AC357" s="526"/>
      <c r="AD357" s="548"/>
      <c r="AE357" s="535"/>
      <c r="AF357" s="181">
        <v>6</v>
      </c>
      <c r="AG357" s="182"/>
      <c r="AH357" s="207" t="str">
        <f t="shared" si="353"/>
        <v/>
      </c>
      <c r="AI357" s="299"/>
      <c r="AJ357" s="299"/>
      <c r="AK357" s="208" t="str">
        <f t="shared" si="354"/>
        <v/>
      </c>
      <c r="AL357" s="300"/>
      <c r="AM357" s="300"/>
      <c r="AN357" s="301"/>
      <c r="AO357" s="209" t="str">
        <f>IF(ISBLANK(AD352),(IFERROR(IF(AND(AH355="Probabilidad",AH357="Probabilidad"),(AQ355-(+AQ355*AK357)),IF(AND(AH355="Impacto",AH357="Probabilidad"),(AQ354-(+AQ354*AK357)),IF(AH357="Impacto",AQ355,""))),""))," ")</f>
        <v/>
      </c>
      <c r="AP357" s="154" t="str">
        <f>IF(ISBLANK(AD352),(IFERROR(IF(AO357="","",IF(AO357&lt;=0.2,"Muy Baja",IF(AO357&lt;=0.4,"Baja",IF(AO357&lt;=0.6,"Media",IF(AO357&lt;=0.8,"Alta","Muy Alta"))))),"")), " ")</f>
        <v/>
      </c>
      <c r="AQ357" s="210" t="str">
        <f t="shared" si="355"/>
        <v/>
      </c>
      <c r="AR357" s="211" t="str">
        <f t="shared" si="356"/>
        <v/>
      </c>
      <c r="AS357" s="210" t="str">
        <f>IFERROR(IF(AND(AH356="Impacto",AH357="Impacto"),(AS355-(+AS356*AK357)),IF(AND(AH355="Probabilidad",AH357="Impacto"),(AS354-(+AS354*AK357)),IF(AH357="Probabilidad",AS355,""))),"")</f>
        <v/>
      </c>
      <c r="AT357" s="212" t="str">
        <f t="shared" si="357"/>
        <v/>
      </c>
      <c r="AU357" s="529"/>
      <c r="AV357" s="532"/>
      <c r="AW357" s="535"/>
      <c r="AX357" s="538"/>
      <c r="AY357" s="302"/>
      <c r="AZ357" s="185"/>
      <c r="BA357" s="183"/>
      <c r="BB357" s="183"/>
      <c r="BC357" s="184"/>
      <c r="BD357" s="184"/>
      <c r="BE357" s="184"/>
      <c r="BF357" s="185"/>
      <c r="BG357" s="495"/>
      <c r="BH357" s="190"/>
      <c r="BI357" s="186"/>
      <c r="BJ357" s="186"/>
      <c r="BK357" s="352"/>
      <c r="BL357" s="183"/>
      <c r="BM357" s="183"/>
      <c r="BN357" s="183"/>
      <c r="BO357" s="187"/>
      <c r="BP357" s="187"/>
      <c r="BQ357" s="349"/>
      <c r="BR357" s="416"/>
      <c r="BS357" s="417" t="str">
        <f>IF(AND('MAPA DE RIESGOS'!$AP357="Muy Alta",'MAPA DE RIESGOS'!$AR357="Leve"),CONCATENATE("R",'MAPA DE RIESGOS'!$H357,"C",'MAPA DE RIESGOS'!$AF357),"")</f>
        <v/>
      </c>
      <c r="BT357" s="417"/>
      <c r="BU357" s="418"/>
      <c r="BV357" s="188"/>
      <c r="BW357" s="188"/>
      <c r="BX357" s="188"/>
      <c r="BY357" s="188"/>
      <c r="BZ357" s="188"/>
      <c r="CA357" s="188"/>
      <c r="CB357" s="188"/>
      <c r="CC357" s="188"/>
      <c r="CD357" s="188"/>
      <c r="CE357" s="188"/>
      <c r="CF357" s="188"/>
      <c r="CG357" s="188"/>
      <c r="CH357" s="188"/>
      <c r="CI357" s="188"/>
      <c r="CJ357" s="188"/>
      <c r="CK357" s="188"/>
    </row>
    <row r="358" spans="1:89" ht="28.5" hidden="1" customHeight="1">
      <c r="A358" s="706"/>
      <c r="B358" s="688" t="s">
        <v>737</v>
      </c>
      <c r="C358" s="588"/>
      <c r="D358" s="588" t="str">
        <f>IFERROR((VLOOKUP($B358,'Listados Datos'!$D$3:$F$18,3,FALSE))," ")</f>
        <v>El proceso inicia con la identificación de las necesidades de recursos y finaliza con la entrega del bien y/o servicio y su registro en los hechos financieros. Aplica a todos los procesos de la entidad.</v>
      </c>
      <c r="E358" s="494" t="s">
        <v>543</v>
      </c>
      <c r="F358" s="494" t="s">
        <v>260</v>
      </c>
      <c r="G358" s="577">
        <v>58</v>
      </c>
      <c r="H358" s="343">
        <v>58</v>
      </c>
      <c r="I358" s="676" t="s">
        <v>747</v>
      </c>
      <c r="J358" s="513"/>
      <c r="K358" s="513" t="s">
        <v>747</v>
      </c>
      <c r="L358" s="513"/>
      <c r="M358" s="513" t="str">
        <f t="shared" ref="M358" si="393">+CONCATENATE("Posibilidad de afectación ", J358, " por ", K358," debido a ", L358)</f>
        <v xml:space="preserve">Posibilidad de afectación  por Financiero debido a </v>
      </c>
      <c r="N358" s="513" t="s">
        <v>189</v>
      </c>
      <c r="O358" s="513" t="s">
        <v>190</v>
      </c>
      <c r="P358" s="561"/>
      <c r="Q358" s="552"/>
      <c r="R358" s="555"/>
      <c r="S358" s="555"/>
      <c r="T358" s="555"/>
      <c r="U358" s="555"/>
      <c r="V358" s="581" t="str">
        <f t="shared" ref="V358" si="394">IF(ISBLANK(AC358),(IF(P358&lt;=0,"",IF(P358&lt;=2,"Muy Baja",IF(P358&lt;=24,"Baja",IF(P358&lt;=500,"Media",IF(P358&lt;=5000,"Alta","Muy Alta"))))))," ")</f>
        <v/>
      </c>
      <c r="W358" s="565" t="str">
        <f t="shared" ref="W358" si="395">IF(ISBLANK(AC358),(IF(V358="","",IF(V358="Muy Baja",20%,IF(V358="Baja",40%,IF(V358="Media",60%,IF(V358="Alta",80%,IF(V358="Muy Alta",100%,0)))))))," ")</f>
        <v/>
      </c>
      <c r="X358" s="571"/>
      <c r="Y358" s="549" t="str">
        <f>IF(X358&gt;0,IF(NOT(ISERROR(MATCH(X358,'Listados Datos'!$N$3:$N$4,0))),'Listados Datos'!$N$6&amp;"Por favor no seleccionar este criterios de impacto (Afectación Económica o presupuestal y/o Pérdida Reputacional)",'Listados Datos'!$N$7),"")</f>
        <v/>
      </c>
      <c r="Z358" s="574" t="str">
        <f>IF(OR(X358='Listados Datos'!$R$3,X358='Listados Datos'!$S$3),"Leve",IF(OR(X358='Listados Datos'!$R$4,X358='Listados Datos'!$S$4),"Menor",IF(OR(X358='Listados Datos'!$R$5,X358='Listados Datos'!$S$5),"Moderado",IF(OR(X358='Listados Datos'!$R$6,X358='Listados Datos'!$S$6),"Mayor",IF(OR(X358='Listados Datos'!$R$7,X358='Listados Datos'!$S$7),"Catastrófico","")))))</f>
        <v/>
      </c>
      <c r="AA358" s="565" t="str">
        <f>IF(Z358="","",IF(Z358="Leve",20%,IF(Z358="Menor",40%,IF(Z358="Moderado",60%,IF(Z358="Mayor",80%,IF(Z358="Catastrófico",100%,0))))))</f>
        <v/>
      </c>
      <c r="AB358" s="558" t="str">
        <f>IF(OR(AND(V358="Muy Baja",Z358="Leve"),AND(V358="Muy Baja",Z358="Menor"),AND(V358="Baja",Z358="Leve")),"Bajo",IF(OR(AND(V358="Muy baja",Z358="Moderado"),AND(V358="Baja",Z358="Menor"),AND(V358="Baja",Z358="Moderado"),AND(V358="Media",Z358="Leve"),AND(V358="Media",Z358="Menor"),AND(V358="Media",Z358="Moderado"),AND(V358="Alta",Z358="Leve"),AND(V358="Alta",Z358="Menor")),"Moderado",IF(OR(AND(V358="Muy Baja",Z358="Mayor"),AND(V358="Baja",Z358="Mayor"),AND(V358="Media",Z358="Mayor"),AND(V358="Alta",Z358="Moderado"),AND(V358="Alta",Z358="Mayor"),AND(V358="Muy Alta",Z358="Leve"),AND(V358="Muy Alta",Z358="Menor"),AND(V358="Muy Alta",Z358="Moderado"),AND(V358="Muy Alta",Z358="Mayor")),"Alto",IF(OR(AND(V358="Muy Baja",Z358="Catastrófico"),AND(V358="Baja",Z358="Catastrófico"),AND(V358="Media",Z358="Catastrófico"),AND(V358="Alta",Z358="Catastrófico"),AND(V358="Muy Alta",Z358="Catastrófico")),"Extremo",""))))</f>
        <v/>
      </c>
      <c r="AC358" s="524"/>
      <c r="AD358" s="546"/>
      <c r="AE358" s="533" t="str">
        <f t="shared" ref="AE358" si="396">IF(AND(AC358="Rara Vez",AD358="Insignificante"),("BAJA"),IF(AND(AC358="Rara Vez",AD358="Menor"),("BAJA"),IF(AND(AC358="Rara Vez",AD358="Moderado"),("MODERADA"),IF(AND(AC358="Rara Vez",AD358="Mayor"),("ALTA"),IF(AND(AC358="Improbable",AD358="Insignificante"),("BAJA"),IF(AND(AC358="Improbable",AD358="Menor"),("BAJA"),IF(AND(AC358="Improbable",AD358="Moderado"),("MODERADA"),IF(AND(AC358="Improbable",AD358="Mayor"),("ALTA"),IF(AND(AC358="Posible",AD358="Insignificante"),("BAJA"),IF(AND(AC358="Posible",AD358="Menor"),("MODERADA"),IF(AND(AC358="Posible",AD358="Moderado"),("ALTA"),IF(AND(AC358="Posible",AD358="Mayor"),("EXTREMA"),IF(AND(AC358="Probable",AD358="Insignificante"),("MODERADA"),IF(AND(AC358="Probable",AD358="Menor"),("ALTA"),IF(AND(AC358="Probable",AD358="Moderado"),("ALTA"),IF(AND(AC358="Probable",AD358="Mayor"),("EXTREMA"),IF(AND(AC358="Casi Seguro",AD358="Insignificante"),("ALTA"),IF(AND(AC358="Casi Seguro",AD358="Menor"),("ALTA"),IF(AND(AC358="Casi Seguro",AD358="Moderado"),("EXTREMA"),IF(AND(AC358="Casi Seguro",AD358="Mayor"),("EXTREMA"),IF(AD358="Catastrófico","EXTREMA","VALORAR")))))))))))))))))))))</f>
        <v>VALORAR</v>
      </c>
      <c r="AF358" s="181">
        <v>1</v>
      </c>
      <c r="AG358" s="182"/>
      <c r="AH358" s="207" t="str">
        <f t="shared" si="353"/>
        <v/>
      </c>
      <c r="AI358" s="299"/>
      <c r="AJ358" s="299"/>
      <c r="AK358" s="208" t="str">
        <f t="shared" si="354"/>
        <v/>
      </c>
      <c r="AL358" s="300"/>
      <c r="AM358" s="300"/>
      <c r="AN358" s="301"/>
      <c r="AO358" s="209" t="str">
        <f>IF(ISBLANK(AD358),(IFERROR(IF(AH358="Probabilidad",(W358-(+W358*AK358)),IF(AH358="Impacto",W358,"")),""))," ")</f>
        <v/>
      </c>
      <c r="AP358" s="154" t="str">
        <f>IF(ISBLANK(AD358), (IFERROR(IF(AO358="","",IF(AO358&lt;=0.2,"Muy Baja",IF(AO358&lt;=0.4,"Baja",IF(AO358&lt;=0.6,"Media",IF(AO358&lt;=0.8,"Alta","Muy Alta"))))),""))," ")</f>
        <v/>
      </c>
      <c r="AQ358" s="210" t="str">
        <f t="shared" si="355"/>
        <v/>
      </c>
      <c r="AR358" s="211" t="str">
        <f t="shared" si="356"/>
        <v/>
      </c>
      <c r="AS358" s="210" t="str">
        <f>IFERROR(IF(AH358="Impacto",(AA358-(+AA358*AK358)),IF(AH358="Probabilidad",AA358,"")),"")</f>
        <v/>
      </c>
      <c r="AT358" s="212" t="str">
        <f t="shared" si="357"/>
        <v/>
      </c>
      <c r="AU358" s="527"/>
      <c r="AV358" s="530" t="str">
        <f>IF(ISBLANK(AD358), " ", AD358)</f>
        <v xml:space="preserve"> </v>
      </c>
      <c r="AW358" s="533" t="str">
        <f t="shared" ref="AW358" si="397">IF(AND(AU358="Rara Vez",AV358="Insignificante"),("BAJA"),IF(AND(AU358="Rara Vez",AV358="Menor"),("BAJA"),IF(AND(AU358="Rara Vez",AV358="Moderado"),("MODERADA"),IF(AND(AU358="Rara Vez",AV358="Mayor"),("ALTA"),IF(AND(AU358="Improbable",AV358="Insignificante"),("BAJA"),IF(AND(AU358="Improbable",AV358="Menor"),("BAJA"),IF(AND(AU358="Improbable",AV358="Moderado"),("MODERADA"),IF(AND(AU358="Improbable",AV358="Mayor"),("ALTA"),IF(AND(AU358="Posible",AV358="Insignificante"),("BAJA"),IF(AND(AU358="Posible",AV358="Menor"),("MODERADA"),IF(AND(AU358="Posible",AV358="Moderado"),("ALTA"),IF(AND(AU358="Posible",AV358="Mayor"),("EXTREMA"),IF(AND(AU358="Probable",AV358="Insignificante"),("MODERADA"),IF(AND(AU358="Probable",AV358="Menor"),("ALTA"),IF(AND(AU358="Probable",AV358="Moderado"),("ALTA"),IF(AND(AU358="Probable",AV358="Mayor"),("EXTREMA"),IF(AND(AU358="Casi Seguro",AV358="Insignificante"),("ALTA"),IF(AND(AU358="Casi Seguro",AV358="Menor"),("ALTA"),IF(AND(AU358="Casi Seguro",AV358="Moderado"),("EXTREMA"),IF(AND(AU358="Casi Seguro",AV358="Mayor"),("EXTREMA"),IF(AV358="Catastrófico","EXTREMA","VALORAR")))))))))))))))))))))</f>
        <v>VALORAR</v>
      </c>
      <c r="AX358" s="536" t="s">
        <v>198</v>
      </c>
      <c r="AY358" s="302"/>
      <c r="AZ358" s="185"/>
      <c r="BA358" s="183"/>
      <c r="BB358" s="183"/>
      <c r="BC358" s="184"/>
      <c r="BD358" s="184"/>
      <c r="BE358" s="184"/>
      <c r="BF358" s="185"/>
      <c r="BG358" s="513"/>
      <c r="BH358" s="190"/>
      <c r="BI358" s="186"/>
      <c r="BJ358" s="186"/>
      <c r="BK358" s="352"/>
      <c r="BL358" s="183"/>
      <c r="BM358" s="183"/>
      <c r="BN358" s="183"/>
      <c r="BO358" s="187"/>
      <c r="BP358" s="187"/>
      <c r="BQ358" s="349"/>
      <c r="BR358" s="416"/>
      <c r="BS358" s="417" t="str">
        <f>IF(AND('MAPA DE RIESGOS'!$AP358="Muy Alta",'MAPA DE RIESGOS'!$AR358="Leve"),CONCATENATE("R",'MAPA DE RIESGOS'!$H358,"C",'MAPA DE RIESGOS'!$AF358),"")</f>
        <v/>
      </c>
      <c r="BT358" s="417"/>
      <c r="BU358" s="418"/>
      <c r="BV358" s="188"/>
      <c r="BW358" s="188"/>
      <c r="BX358" s="188"/>
      <c r="BY358" s="188"/>
      <c r="BZ358" s="188"/>
      <c r="CA358" s="188"/>
      <c r="CB358" s="188"/>
      <c r="CC358" s="188"/>
      <c r="CD358" s="188"/>
      <c r="CE358" s="188"/>
      <c r="CF358" s="188"/>
      <c r="CG358" s="188"/>
      <c r="CH358" s="188"/>
      <c r="CI358" s="188"/>
      <c r="CJ358" s="188"/>
      <c r="CK358" s="188"/>
    </row>
    <row r="359" spans="1:89" ht="28.5" hidden="1" customHeight="1">
      <c r="A359" s="706"/>
      <c r="B359" s="688"/>
      <c r="C359" s="588"/>
      <c r="D359" s="588"/>
      <c r="E359" s="494"/>
      <c r="F359" s="494"/>
      <c r="G359" s="577"/>
      <c r="H359" s="343">
        <v>58</v>
      </c>
      <c r="I359" s="677"/>
      <c r="J359" s="494"/>
      <c r="K359" s="494"/>
      <c r="L359" s="494"/>
      <c r="M359" s="494"/>
      <c r="N359" s="494"/>
      <c r="O359" s="494"/>
      <c r="P359" s="562"/>
      <c r="Q359" s="553"/>
      <c r="R359" s="556"/>
      <c r="S359" s="556"/>
      <c r="T359" s="556"/>
      <c r="U359" s="556"/>
      <c r="V359" s="582"/>
      <c r="W359" s="566"/>
      <c r="X359" s="572"/>
      <c r="Y359" s="550"/>
      <c r="Z359" s="575"/>
      <c r="AA359" s="566"/>
      <c r="AB359" s="559"/>
      <c r="AC359" s="525"/>
      <c r="AD359" s="547"/>
      <c r="AE359" s="534"/>
      <c r="AF359" s="181">
        <v>2</v>
      </c>
      <c r="AG359" s="182"/>
      <c r="AH359" s="207" t="str">
        <f t="shared" si="353"/>
        <v/>
      </c>
      <c r="AI359" s="299"/>
      <c r="AJ359" s="299"/>
      <c r="AK359" s="208" t="str">
        <f t="shared" si="354"/>
        <v/>
      </c>
      <c r="AL359" s="300"/>
      <c r="AM359" s="300"/>
      <c r="AN359" s="301"/>
      <c r="AO359" s="209" t="str">
        <f>IF(ISBLANK(AD358),(IFERROR(IF(AND(AH358="Probabilidad",AH359="Probabilidad"),(AQ358-(+AQ358*AK359)),IF(AH359="Probabilidad",(W358-(+W358*AK359)),IF(AH359="Impacto",AQ358,""))),""))," ")</f>
        <v/>
      </c>
      <c r="AP359" s="154" t="str">
        <f>IF(ISBLANK(AD358),(IFERROR(IF(AO359="","",IF(AO359&lt;=0.2,"Muy Baja",IF(AO359&lt;=0.4,"Baja",IF(AO359&lt;=0.6,"Media",IF(AO359&lt;=0.8,"Alta","Muy Alta"))))),""))," ")</f>
        <v/>
      </c>
      <c r="AQ359" s="210" t="str">
        <f t="shared" si="355"/>
        <v/>
      </c>
      <c r="AR359" s="211" t="str">
        <f t="shared" si="356"/>
        <v/>
      </c>
      <c r="AS359" s="210" t="str">
        <f>IFERROR(IF(AND(AH358="Impacto",AH359="Impacto"),(AS358-(+AS358*AK359)),IF(AH359="Impacto",(AA358-(+AA358*AK359)),IF(AH359="Probabilidad",AS358,""))),"")</f>
        <v/>
      </c>
      <c r="AT359" s="212" t="str">
        <f t="shared" si="357"/>
        <v/>
      </c>
      <c r="AU359" s="528"/>
      <c r="AV359" s="531"/>
      <c r="AW359" s="534"/>
      <c r="AX359" s="537"/>
      <c r="AY359" s="302"/>
      <c r="AZ359" s="185"/>
      <c r="BA359" s="183"/>
      <c r="BB359" s="183"/>
      <c r="BC359" s="184"/>
      <c r="BD359" s="184"/>
      <c r="BE359" s="184"/>
      <c r="BF359" s="185"/>
      <c r="BG359" s="494"/>
      <c r="BH359" s="190"/>
      <c r="BI359" s="186"/>
      <c r="BJ359" s="186"/>
      <c r="BK359" s="352"/>
      <c r="BL359" s="183"/>
      <c r="BM359" s="183"/>
      <c r="BN359" s="183"/>
      <c r="BO359" s="187"/>
      <c r="BP359" s="187"/>
      <c r="BQ359" s="349"/>
      <c r="BR359" s="416"/>
      <c r="BS359" s="417" t="str">
        <f>IF(AND('MAPA DE RIESGOS'!$AP359="Muy Alta",'MAPA DE RIESGOS'!$AR359="Leve"),CONCATENATE("R",'MAPA DE RIESGOS'!$H359,"C",'MAPA DE RIESGOS'!$AF359),"")</f>
        <v/>
      </c>
      <c r="BT359" s="417"/>
      <c r="BU359" s="418"/>
      <c r="BV359" s="188"/>
      <c r="BW359" s="188"/>
      <c r="BX359" s="188"/>
      <c r="BY359" s="188"/>
      <c r="BZ359" s="188"/>
      <c r="CA359" s="188"/>
      <c r="CB359" s="188"/>
      <c r="CC359" s="188"/>
      <c r="CD359" s="188"/>
      <c r="CE359" s="188"/>
      <c r="CF359" s="188"/>
      <c r="CG359" s="188"/>
      <c r="CH359" s="188"/>
      <c r="CI359" s="188"/>
      <c r="CJ359" s="188"/>
      <c r="CK359" s="188"/>
    </row>
    <row r="360" spans="1:89" ht="28.5" hidden="1" customHeight="1">
      <c r="A360" s="706"/>
      <c r="B360" s="688"/>
      <c r="C360" s="588"/>
      <c r="D360" s="588"/>
      <c r="E360" s="494"/>
      <c r="F360" s="494"/>
      <c r="G360" s="577"/>
      <c r="H360" s="343">
        <v>58</v>
      </c>
      <c r="I360" s="677"/>
      <c r="J360" s="494"/>
      <c r="K360" s="494"/>
      <c r="L360" s="494"/>
      <c r="M360" s="494"/>
      <c r="N360" s="494"/>
      <c r="O360" s="494"/>
      <c r="P360" s="562"/>
      <c r="Q360" s="553"/>
      <c r="R360" s="556"/>
      <c r="S360" s="556"/>
      <c r="T360" s="556"/>
      <c r="U360" s="556"/>
      <c r="V360" s="582"/>
      <c r="W360" s="566"/>
      <c r="X360" s="572"/>
      <c r="Y360" s="550"/>
      <c r="Z360" s="575"/>
      <c r="AA360" s="566"/>
      <c r="AB360" s="559"/>
      <c r="AC360" s="525"/>
      <c r="AD360" s="547"/>
      <c r="AE360" s="534"/>
      <c r="AF360" s="181">
        <v>3</v>
      </c>
      <c r="AG360" s="182"/>
      <c r="AH360" s="207" t="str">
        <f t="shared" si="353"/>
        <v/>
      </c>
      <c r="AI360" s="299"/>
      <c r="AJ360" s="299"/>
      <c r="AK360" s="208" t="str">
        <f t="shared" si="354"/>
        <v/>
      </c>
      <c r="AL360" s="300"/>
      <c r="AM360" s="300"/>
      <c r="AN360" s="301"/>
      <c r="AO360" s="209" t="str">
        <f>IF(ISBLANK(AD358),(IFERROR(IF(AND(AH359="Probabilidad",AH360="Probabilidad"),(AQ359-(+AQ359*AK360)),IF(AND(AH359="Impacto",AH360="Probabilidad"),(AQ358-(+AQ358*AK360)),IF(AH360="Impacto",AQ359,""))),""))," ")</f>
        <v/>
      </c>
      <c r="AP360" s="154" t="str">
        <f>IF(ISBLANK(AD358),(IFERROR(IF(AO360="","",IF(AO360&lt;=0.2,"Muy Baja",IF(AO360&lt;=0.4,"Baja",IF(AO360&lt;=0.6,"Media",IF(AO360&lt;=0.8,"Alta","Muy Alta"))))),""))," ")</f>
        <v/>
      </c>
      <c r="AQ360" s="210" t="str">
        <f t="shared" si="355"/>
        <v/>
      </c>
      <c r="AR360" s="211" t="str">
        <f t="shared" si="356"/>
        <v/>
      </c>
      <c r="AS360" s="210" t="str">
        <f>IFERROR(IF(AND(AH359="Impacto",AH360="Impacto"),(AS359-(+AS359*AK360)),IF(AND(AH359="Probabilidad",AH360="Impacto"),(AS358-(+AS358*AK360)),IF(AH360="Probabilidad",AS359,""))),"")</f>
        <v/>
      </c>
      <c r="AT360" s="212" t="str">
        <f t="shared" si="357"/>
        <v/>
      </c>
      <c r="AU360" s="528"/>
      <c r="AV360" s="531"/>
      <c r="AW360" s="534"/>
      <c r="AX360" s="537"/>
      <c r="AY360" s="302"/>
      <c r="AZ360" s="185"/>
      <c r="BA360" s="183"/>
      <c r="BB360" s="183"/>
      <c r="BC360" s="184"/>
      <c r="BD360" s="184"/>
      <c r="BE360" s="184"/>
      <c r="BF360" s="185"/>
      <c r="BG360" s="494"/>
      <c r="BH360" s="190"/>
      <c r="BI360" s="186"/>
      <c r="BJ360" s="186"/>
      <c r="BK360" s="352"/>
      <c r="BL360" s="183"/>
      <c r="BM360" s="183"/>
      <c r="BN360" s="183"/>
      <c r="BO360" s="187"/>
      <c r="BP360" s="187"/>
      <c r="BQ360" s="349"/>
      <c r="BR360" s="416"/>
      <c r="BS360" s="417" t="str">
        <f>IF(AND('MAPA DE RIESGOS'!$AP360="Muy Alta",'MAPA DE RIESGOS'!$AR360="Leve"),CONCATENATE("R",'MAPA DE RIESGOS'!$H360,"C",'MAPA DE RIESGOS'!$AF360),"")</f>
        <v/>
      </c>
      <c r="BT360" s="417"/>
      <c r="BU360" s="418"/>
      <c r="BV360" s="188"/>
      <c r="BW360" s="188"/>
      <c r="BX360" s="188"/>
      <c r="BY360" s="188"/>
      <c r="BZ360" s="188"/>
      <c r="CA360" s="188"/>
      <c r="CB360" s="188"/>
      <c r="CC360" s="188"/>
      <c r="CD360" s="188"/>
      <c r="CE360" s="188"/>
      <c r="CF360" s="188"/>
      <c r="CG360" s="188"/>
      <c r="CH360" s="188"/>
      <c r="CI360" s="188"/>
      <c r="CJ360" s="188"/>
      <c r="CK360" s="188"/>
    </row>
    <row r="361" spans="1:89" ht="28.5" hidden="1" customHeight="1">
      <c r="A361" s="706"/>
      <c r="B361" s="688"/>
      <c r="C361" s="588"/>
      <c r="D361" s="588"/>
      <c r="E361" s="494"/>
      <c r="F361" s="494"/>
      <c r="G361" s="577"/>
      <c r="H361" s="343">
        <v>58</v>
      </c>
      <c r="I361" s="677"/>
      <c r="J361" s="494"/>
      <c r="K361" s="494"/>
      <c r="L361" s="494"/>
      <c r="M361" s="494"/>
      <c r="N361" s="494"/>
      <c r="O361" s="494"/>
      <c r="P361" s="562"/>
      <c r="Q361" s="553"/>
      <c r="R361" s="556"/>
      <c r="S361" s="556"/>
      <c r="T361" s="556"/>
      <c r="U361" s="556"/>
      <c r="V361" s="582"/>
      <c r="W361" s="566"/>
      <c r="X361" s="572"/>
      <c r="Y361" s="550"/>
      <c r="Z361" s="575"/>
      <c r="AA361" s="566"/>
      <c r="AB361" s="559"/>
      <c r="AC361" s="525"/>
      <c r="AD361" s="547"/>
      <c r="AE361" s="534"/>
      <c r="AF361" s="181">
        <v>4</v>
      </c>
      <c r="AG361" s="182"/>
      <c r="AH361" s="207" t="str">
        <f t="shared" si="353"/>
        <v/>
      </c>
      <c r="AI361" s="299"/>
      <c r="AJ361" s="299"/>
      <c r="AK361" s="208" t="str">
        <f t="shared" si="354"/>
        <v/>
      </c>
      <c r="AL361" s="300"/>
      <c r="AM361" s="300"/>
      <c r="AN361" s="301"/>
      <c r="AO361" s="209" t="str">
        <f>IF(ISBLANK(AD358),(IFERROR(IF(AND(AH360="Probabilidad",AH361="Probabilidad"),(AQ360-(+AQ360*AK361)),IF(AND(AH360="Impacto",AH361="Probabilidad"),(AQ359-(+AQ359*AK361)),IF(AH361="Impacto",AQ360,""))),""))," ")</f>
        <v/>
      </c>
      <c r="AP361" s="154" t="str">
        <f>IF(ISBLANK(AD358),(IFERROR(IF(AO361="","",IF(AO361&lt;=0.2,"Muy Baja",IF(AO361&lt;=0.4,"Baja",IF(AO361&lt;=0.6,"Media",IF(AO361&lt;=0.8,"Alta","Muy Alta"))))),""))," ")</f>
        <v/>
      </c>
      <c r="AQ361" s="210" t="str">
        <f t="shared" si="355"/>
        <v/>
      </c>
      <c r="AR361" s="211" t="str">
        <f t="shared" si="356"/>
        <v/>
      </c>
      <c r="AS361" s="210" t="str">
        <f>IFERROR(IF(AND(AH360="Impacto",AH361="Impacto"),(AS360-(+AS360*AK361)),IF(AND(AH360="Probabilidad",AH361="Impacto"),(AS359-(+AS359*AK361)),IF(AH361="Probabilidad",AS360,""))),"")</f>
        <v/>
      </c>
      <c r="AT361" s="212" t="str">
        <f t="shared" si="357"/>
        <v/>
      </c>
      <c r="AU361" s="528"/>
      <c r="AV361" s="531"/>
      <c r="AW361" s="534"/>
      <c r="AX361" s="537"/>
      <c r="AY361" s="302"/>
      <c r="AZ361" s="185"/>
      <c r="BA361" s="183"/>
      <c r="BB361" s="183"/>
      <c r="BC361" s="184"/>
      <c r="BD361" s="184"/>
      <c r="BE361" s="184"/>
      <c r="BF361" s="185"/>
      <c r="BG361" s="494"/>
      <c r="BH361" s="190"/>
      <c r="BI361" s="186"/>
      <c r="BJ361" s="186"/>
      <c r="BK361" s="352"/>
      <c r="BL361" s="183"/>
      <c r="BM361" s="183"/>
      <c r="BN361" s="183"/>
      <c r="BO361" s="187"/>
      <c r="BP361" s="187"/>
      <c r="BQ361" s="349"/>
      <c r="BR361" s="416"/>
      <c r="BS361" s="417" t="str">
        <f>IF(AND('MAPA DE RIESGOS'!$AP361="Muy Alta",'MAPA DE RIESGOS'!$AR361="Leve"),CONCATENATE("R",'MAPA DE RIESGOS'!$H361,"C",'MAPA DE RIESGOS'!$AF361),"")</f>
        <v/>
      </c>
      <c r="BT361" s="417"/>
      <c r="BU361" s="418"/>
      <c r="BV361" s="188"/>
      <c r="BW361" s="188"/>
      <c r="BX361" s="188"/>
      <c r="BY361" s="188"/>
      <c r="BZ361" s="188"/>
      <c r="CA361" s="188"/>
      <c r="CB361" s="188"/>
      <c r="CC361" s="188"/>
      <c r="CD361" s="188"/>
      <c r="CE361" s="188"/>
      <c r="CF361" s="188"/>
      <c r="CG361" s="188"/>
      <c r="CH361" s="188"/>
      <c r="CI361" s="188"/>
      <c r="CJ361" s="188"/>
      <c r="CK361" s="188"/>
    </row>
    <row r="362" spans="1:89" ht="28.5" hidden="1" customHeight="1">
      <c r="A362" s="706"/>
      <c r="B362" s="688"/>
      <c r="C362" s="588"/>
      <c r="D362" s="588"/>
      <c r="E362" s="494"/>
      <c r="F362" s="494"/>
      <c r="G362" s="577"/>
      <c r="H362" s="343">
        <v>58</v>
      </c>
      <c r="I362" s="677"/>
      <c r="J362" s="494"/>
      <c r="K362" s="494"/>
      <c r="L362" s="494"/>
      <c r="M362" s="494"/>
      <c r="N362" s="494"/>
      <c r="O362" s="494"/>
      <c r="P362" s="562"/>
      <c r="Q362" s="553"/>
      <c r="R362" s="556"/>
      <c r="S362" s="556"/>
      <c r="T362" s="556"/>
      <c r="U362" s="556"/>
      <c r="V362" s="582"/>
      <c r="W362" s="566"/>
      <c r="X362" s="572"/>
      <c r="Y362" s="550"/>
      <c r="Z362" s="575"/>
      <c r="AA362" s="566"/>
      <c r="AB362" s="559"/>
      <c r="AC362" s="525"/>
      <c r="AD362" s="547"/>
      <c r="AE362" s="534"/>
      <c r="AF362" s="181">
        <v>5</v>
      </c>
      <c r="AG362" s="182"/>
      <c r="AH362" s="207" t="str">
        <f t="shared" si="353"/>
        <v/>
      </c>
      <c r="AI362" s="299"/>
      <c r="AJ362" s="299"/>
      <c r="AK362" s="208" t="str">
        <f t="shared" si="354"/>
        <v/>
      </c>
      <c r="AL362" s="300"/>
      <c r="AM362" s="300"/>
      <c r="AN362" s="301"/>
      <c r="AO362" s="209" t="str">
        <f>IF(ISBLANK(AD358),(IFERROR(IF(AND(AH361="Probabilidad",AH362="Probabilidad"),(AQ361-(+AQ361*AK362)),IF(AND(AH361="Impacto",AH362="Probabilidad"),(AQ360-(+AQ360*AK362)),IF(AH362="Impacto",AQ361,""))),""))," ")</f>
        <v/>
      </c>
      <c r="AP362" s="154" t="str">
        <f>IF(ISBLANK(AD358),(IFERROR(IF(AO362="","",IF(AO362&lt;=0.2,"Muy Baja",IF(AO362&lt;=0.4,"Baja",IF(AO362&lt;=0.6,"Media",IF(AO362&lt;=0.8,"Alta","Muy Alta"))))),""))," ")</f>
        <v/>
      </c>
      <c r="AQ362" s="210" t="str">
        <f t="shared" si="355"/>
        <v/>
      </c>
      <c r="AR362" s="211" t="str">
        <f t="shared" si="356"/>
        <v/>
      </c>
      <c r="AS362" s="210" t="str">
        <f>IFERROR(IF(AND(AH361="Impacto",AH362="Impacto"),(AS361-(+AS361*AK362)),IF(AND(AH361="Probabilidad",AH362="Impacto"),(AS360-(+AS360*AK362)),IF(AH362="Probabilidad",AS361,""))),"")</f>
        <v/>
      </c>
      <c r="AT362" s="212" t="str">
        <f t="shared" si="357"/>
        <v/>
      </c>
      <c r="AU362" s="528"/>
      <c r="AV362" s="531"/>
      <c r="AW362" s="534"/>
      <c r="AX362" s="537"/>
      <c r="AY362" s="302"/>
      <c r="AZ362" s="185"/>
      <c r="BA362" s="183"/>
      <c r="BB362" s="183"/>
      <c r="BC362" s="184"/>
      <c r="BD362" s="184"/>
      <c r="BE362" s="184"/>
      <c r="BF362" s="185"/>
      <c r="BG362" s="494"/>
      <c r="BH362" s="190"/>
      <c r="BI362" s="186"/>
      <c r="BJ362" s="186"/>
      <c r="BK362" s="352"/>
      <c r="BL362" s="183"/>
      <c r="BM362" s="183"/>
      <c r="BN362" s="183"/>
      <c r="BO362" s="187"/>
      <c r="BP362" s="187"/>
      <c r="BQ362" s="349"/>
      <c r="BR362" s="416"/>
      <c r="BS362" s="417" t="str">
        <f>IF(AND('MAPA DE RIESGOS'!$AP362="Muy Alta",'MAPA DE RIESGOS'!$AR362="Leve"),CONCATENATE("R",'MAPA DE RIESGOS'!$H362,"C",'MAPA DE RIESGOS'!$AF362),"")</f>
        <v/>
      </c>
      <c r="BT362" s="417"/>
      <c r="BU362" s="418"/>
      <c r="BV362" s="188"/>
      <c r="BW362" s="188"/>
      <c r="BX362" s="188"/>
      <c r="BY362" s="188"/>
      <c r="BZ362" s="188"/>
      <c r="CA362" s="188"/>
      <c r="CB362" s="188"/>
      <c r="CC362" s="188"/>
      <c r="CD362" s="188"/>
      <c r="CE362" s="188"/>
      <c r="CF362" s="188"/>
      <c r="CG362" s="188"/>
      <c r="CH362" s="188"/>
      <c r="CI362" s="188"/>
      <c r="CJ362" s="188"/>
      <c r="CK362" s="188"/>
    </row>
    <row r="363" spans="1:89" ht="28.5" hidden="1" customHeight="1">
      <c r="A363" s="706"/>
      <c r="B363" s="688"/>
      <c r="C363" s="588"/>
      <c r="D363" s="588"/>
      <c r="E363" s="494"/>
      <c r="F363" s="494"/>
      <c r="G363" s="577"/>
      <c r="H363" s="343">
        <v>58</v>
      </c>
      <c r="I363" s="678"/>
      <c r="J363" s="495"/>
      <c r="K363" s="495"/>
      <c r="L363" s="495"/>
      <c r="M363" s="495"/>
      <c r="N363" s="495"/>
      <c r="O363" s="495"/>
      <c r="P363" s="563"/>
      <c r="Q363" s="554"/>
      <c r="R363" s="557"/>
      <c r="S363" s="557"/>
      <c r="T363" s="557"/>
      <c r="U363" s="557"/>
      <c r="V363" s="583"/>
      <c r="W363" s="567"/>
      <c r="X363" s="573"/>
      <c r="Y363" s="551"/>
      <c r="Z363" s="576"/>
      <c r="AA363" s="567"/>
      <c r="AB363" s="560"/>
      <c r="AC363" s="526"/>
      <c r="AD363" s="548"/>
      <c r="AE363" s="535"/>
      <c r="AF363" s="181">
        <v>6</v>
      </c>
      <c r="AG363" s="182"/>
      <c r="AH363" s="207" t="str">
        <f t="shared" si="353"/>
        <v/>
      </c>
      <c r="AI363" s="299"/>
      <c r="AJ363" s="299"/>
      <c r="AK363" s="208" t="str">
        <f t="shared" si="354"/>
        <v/>
      </c>
      <c r="AL363" s="300"/>
      <c r="AM363" s="300"/>
      <c r="AN363" s="301"/>
      <c r="AO363" s="209" t="str">
        <f>IF(ISBLANK(AD358),(IFERROR(IF(AND(AH361="Probabilidad",AH363="Probabilidad"),(AQ361-(+AQ361*AK363)),IF(AND(AH361="Impacto",AH363="Probabilidad"),(AQ360-(+AQ360*AK363)),IF(AH363="Impacto",AQ361,""))),""))," ")</f>
        <v/>
      </c>
      <c r="AP363" s="154" t="str">
        <f>IF(ISBLANK(AD358),(IFERROR(IF(AO363="","",IF(AO363&lt;=0.2,"Muy Baja",IF(AO363&lt;=0.4,"Baja",IF(AO363&lt;=0.6,"Media",IF(AO363&lt;=0.8,"Alta","Muy Alta"))))),"")), " ")</f>
        <v/>
      </c>
      <c r="AQ363" s="210" t="str">
        <f t="shared" si="355"/>
        <v/>
      </c>
      <c r="AR363" s="211" t="str">
        <f t="shared" si="356"/>
        <v/>
      </c>
      <c r="AS363" s="210" t="str">
        <f>IFERROR(IF(AND(AH362="Impacto",AH363="Impacto"),(AS361-(+AS362*AK363)),IF(AND(AH361="Probabilidad",AH363="Impacto"),(AS360-(+AS360*AK363)),IF(AH363="Probabilidad",AS361,""))),"")</f>
        <v/>
      </c>
      <c r="AT363" s="212" t="str">
        <f t="shared" si="357"/>
        <v/>
      </c>
      <c r="AU363" s="529"/>
      <c r="AV363" s="532"/>
      <c r="AW363" s="535"/>
      <c r="AX363" s="538"/>
      <c r="AY363" s="302"/>
      <c r="AZ363" s="185"/>
      <c r="BA363" s="183"/>
      <c r="BB363" s="183"/>
      <c r="BC363" s="184"/>
      <c r="BD363" s="184"/>
      <c r="BE363" s="184"/>
      <c r="BF363" s="185"/>
      <c r="BG363" s="495"/>
      <c r="BH363" s="190"/>
      <c r="BI363" s="186"/>
      <c r="BJ363" s="186"/>
      <c r="BK363" s="352"/>
      <c r="BL363" s="183"/>
      <c r="BM363" s="183"/>
      <c r="BN363" s="183"/>
      <c r="BO363" s="187"/>
      <c r="BP363" s="187"/>
      <c r="BQ363" s="349"/>
      <c r="BR363" s="416"/>
      <c r="BS363" s="417" t="str">
        <f>IF(AND('MAPA DE RIESGOS'!$AP363="Muy Alta",'MAPA DE RIESGOS'!$AR363="Leve"),CONCATENATE("R",'MAPA DE RIESGOS'!$H363,"C",'MAPA DE RIESGOS'!$AF363),"")</f>
        <v/>
      </c>
      <c r="BT363" s="417"/>
      <c r="BU363" s="418"/>
      <c r="BV363" s="188"/>
      <c r="BW363" s="188"/>
      <c r="BX363" s="188"/>
      <c r="BY363" s="188"/>
      <c r="BZ363" s="188"/>
      <c r="CA363" s="188"/>
      <c r="CB363" s="188"/>
      <c r="CC363" s="188"/>
      <c r="CD363" s="188"/>
      <c r="CE363" s="188"/>
      <c r="CF363" s="188"/>
      <c r="CG363" s="188"/>
      <c r="CH363" s="188"/>
      <c r="CI363" s="188"/>
      <c r="CJ363" s="188"/>
      <c r="CK363" s="188"/>
    </row>
    <row r="364" spans="1:89" ht="28.5" hidden="1" customHeight="1">
      <c r="A364" s="706"/>
      <c r="B364" s="688" t="s">
        <v>737</v>
      </c>
      <c r="C364" s="588"/>
      <c r="D364" s="588" t="str">
        <f>IFERROR((VLOOKUP($B364,'Listados Datos'!$D$3:$F$18,3,FALSE))," ")</f>
        <v>El proceso inicia con la identificación de las necesidades de recursos y finaliza con la entrega del bien y/o servicio y su registro en los hechos financieros. Aplica a todos los procesos de la entidad.</v>
      </c>
      <c r="E364" s="494" t="s">
        <v>543</v>
      </c>
      <c r="F364" s="494" t="s">
        <v>260</v>
      </c>
      <c r="G364" s="577">
        <v>59</v>
      </c>
      <c r="H364" s="343">
        <v>59</v>
      </c>
      <c r="I364" s="676" t="s">
        <v>747</v>
      </c>
      <c r="J364" s="513"/>
      <c r="K364" s="513" t="s">
        <v>747</v>
      </c>
      <c r="L364" s="513"/>
      <c r="M364" s="513" t="str">
        <f t="shared" ref="M364" si="398">+CONCATENATE("Posibilidad de afectación ", J364, " por ", K364," debido a ", L364)</f>
        <v xml:space="preserve">Posibilidad de afectación  por Financiero debido a </v>
      </c>
      <c r="N364" s="513" t="s">
        <v>189</v>
      </c>
      <c r="O364" s="513" t="s">
        <v>190</v>
      </c>
      <c r="P364" s="561"/>
      <c r="Q364" s="552"/>
      <c r="R364" s="555"/>
      <c r="S364" s="555"/>
      <c r="T364" s="555"/>
      <c r="U364" s="555"/>
      <c r="V364" s="581" t="str">
        <f t="shared" ref="V364" si="399">IF(ISBLANK(AC364),(IF(P364&lt;=0,"",IF(P364&lt;=2,"Muy Baja",IF(P364&lt;=24,"Baja",IF(P364&lt;=500,"Media",IF(P364&lt;=5000,"Alta","Muy Alta"))))))," ")</f>
        <v/>
      </c>
      <c r="W364" s="565" t="str">
        <f t="shared" ref="W364" si="400">IF(ISBLANK(AC364),(IF(V364="","",IF(V364="Muy Baja",20%,IF(V364="Baja",40%,IF(V364="Media",60%,IF(V364="Alta",80%,IF(V364="Muy Alta",100%,0)))))))," ")</f>
        <v/>
      </c>
      <c r="X364" s="571"/>
      <c r="Y364" s="549" t="str">
        <f>IF(X364&gt;0,IF(NOT(ISERROR(MATCH(X364,'Listados Datos'!$N$3:$N$4,0))),'Listados Datos'!$N$6&amp;"Por favor no seleccionar este criterios de impacto (Afectación Económica o presupuestal y/o Pérdida Reputacional)",'Listados Datos'!$N$7),"")</f>
        <v/>
      </c>
      <c r="Z364" s="574" t="str">
        <f>IF(OR(X364='Listados Datos'!$R$3,X364='Listados Datos'!$S$3),"Leve",IF(OR(X364='Listados Datos'!$R$4,X364='Listados Datos'!$S$4),"Menor",IF(OR(X364='Listados Datos'!$R$5,X364='Listados Datos'!$S$5),"Moderado",IF(OR(X364='Listados Datos'!$R$6,X364='Listados Datos'!$S$6),"Mayor",IF(OR(X364='Listados Datos'!$R$7,X364='Listados Datos'!$S$7),"Catastrófico","")))))</f>
        <v/>
      </c>
      <c r="AA364" s="565" t="str">
        <f>IF(Z364="","",IF(Z364="Leve",20%,IF(Z364="Menor",40%,IF(Z364="Moderado",60%,IF(Z364="Mayor",80%,IF(Z364="Catastrófico",100%,0))))))</f>
        <v/>
      </c>
      <c r="AB364" s="558" t="str">
        <f>IF(OR(AND(V364="Muy Baja",Z364="Leve"),AND(V364="Muy Baja",Z364="Menor"),AND(V364="Baja",Z364="Leve")),"Bajo",IF(OR(AND(V364="Muy baja",Z364="Moderado"),AND(V364="Baja",Z364="Menor"),AND(V364="Baja",Z364="Moderado"),AND(V364="Media",Z364="Leve"),AND(V364="Media",Z364="Menor"),AND(V364="Media",Z364="Moderado"),AND(V364="Alta",Z364="Leve"),AND(V364="Alta",Z364="Menor")),"Moderado",IF(OR(AND(V364="Muy Baja",Z364="Mayor"),AND(V364="Baja",Z364="Mayor"),AND(V364="Media",Z364="Mayor"),AND(V364="Alta",Z364="Moderado"),AND(V364="Alta",Z364="Mayor"),AND(V364="Muy Alta",Z364="Leve"),AND(V364="Muy Alta",Z364="Menor"),AND(V364="Muy Alta",Z364="Moderado"),AND(V364="Muy Alta",Z364="Mayor")),"Alto",IF(OR(AND(V364="Muy Baja",Z364="Catastrófico"),AND(V364="Baja",Z364="Catastrófico"),AND(V364="Media",Z364="Catastrófico"),AND(V364="Alta",Z364="Catastrófico"),AND(V364="Muy Alta",Z364="Catastrófico")),"Extremo",""))))</f>
        <v/>
      </c>
      <c r="AC364" s="524"/>
      <c r="AD364" s="546"/>
      <c r="AE364" s="533" t="str">
        <f t="shared" ref="AE364" si="401">IF(AND(AC364="Rara Vez",AD364="Insignificante"),("BAJA"),IF(AND(AC364="Rara Vez",AD364="Menor"),("BAJA"),IF(AND(AC364="Rara Vez",AD364="Moderado"),("MODERADA"),IF(AND(AC364="Rara Vez",AD364="Mayor"),("ALTA"),IF(AND(AC364="Improbable",AD364="Insignificante"),("BAJA"),IF(AND(AC364="Improbable",AD364="Menor"),("BAJA"),IF(AND(AC364="Improbable",AD364="Moderado"),("MODERADA"),IF(AND(AC364="Improbable",AD364="Mayor"),("ALTA"),IF(AND(AC364="Posible",AD364="Insignificante"),("BAJA"),IF(AND(AC364="Posible",AD364="Menor"),("MODERADA"),IF(AND(AC364="Posible",AD364="Moderado"),("ALTA"),IF(AND(AC364="Posible",AD364="Mayor"),("EXTREMA"),IF(AND(AC364="Probable",AD364="Insignificante"),("MODERADA"),IF(AND(AC364="Probable",AD364="Menor"),("ALTA"),IF(AND(AC364="Probable",AD364="Moderado"),("ALTA"),IF(AND(AC364="Probable",AD364="Mayor"),("EXTREMA"),IF(AND(AC364="Casi Seguro",AD364="Insignificante"),("ALTA"),IF(AND(AC364="Casi Seguro",AD364="Menor"),("ALTA"),IF(AND(AC364="Casi Seguro",AD364="Moderado"),("EXTREMA"),IF(AND(AC364="Casi Seguro",AD364="Mayor"),("EXTREMA"),IF(AD364="Catastrófico","EXTREMA","VALORAR")))))))))))))))))))))</f>
        <v>VALORAR</v>
      </c>
      <c r="AF364" s="181">
        <v>1</v>
      </c>
      <c r="AG364" s="182"/>
      <c r="AH364" s="207" t="str">
        <f t="shared" si="353"/>
        <v/>
      </c>
      <c r="AI364" s="299"/>
      <c r="AJ364" s="299"/>
      <c r="AK364" s="208" t="str">
        <f t="shared" si="354"/>
        <v/>
      </c>
      <c r="AL364" s="300"/>
      <c r="AM364" s="300"/>
      <c r="AN364" s="301"/>
      <c r="AO364" s="209" t="str">
        <f>IF(ISBLANK(AD364),(IFERROR(IF(AH364="Probabilidad",(W364-(+W364*AK364)),IF(AH364="Impacto",W364,"")),""))," ")</f>
        <v/>
      </c>
      <c r="AP364" s="154" t="str">
        <f>IF(ISBLANK(AD364), (IFERROR(IF(AO364="","",IF(AO364&lt;=0.2,"Muy Baja",IF(AO364&lt;=0.4,"Baja",IF(AO364&lt;=0.6,"Media",IF(AO364&lt;=0.8,"Alta","Muy Alta"))))),""))," ")</f>
        <v/>
      </c>
      <c r="AQ364" s="210" t="str">
        <f t="shared" si="355"/>
        <v/>
      </c>
      <c r="AR364" s="211" t="str">
        <f t="shared" si="356"/>
        <v/>
      </c>
      <c r="AS364" s="210" t="str">
        <f>IFERROR(IF(AH364="Impacto",(AA364-(+AA364*AK364)),IF(AH364="Probabilidad",AA364,"")),"")</f>
        <v/>
      </c>
      <c r="AT364" s="212" t="str">
        <f t="shared" si="357"/>
        <v/>
      </c>
      <c r="AU364" s="527"/>
      <c r="AV364" s="530" t="str">
        <f>IF(ISBLANK(AD364), " ", AD364)</f>
        <v xml:space="preserve"> </v>
      </c>
      <c r="AW364" s="533" t="str">
        <f t="shared" ref="AW364" si="402">IF(AND(AU364="Rara Vez",AV364="Insignificante"),("BAJA"),IF(AND(AU364="Rara Vez",AV364="Menor"),("BAJA"),IF(AND(AU364="Rara Vez",AV364="Moderado"),("MODERADA"),IF(AND(AU364="Rara Vez",AV364="Mayor"),("ALTA"),IF(AND(AU364="Improbable",AV364="Insignificante"),("BAJA"),IF(AND(AU364="Improbable",AV364="Menor"),("BAJA"),IF(AND(AU364="Improbable",AV364="Moderado"),("MODERADA"),IF(AND(AU364="Improbable",AV364="Mayor"),("ALTA"),IF(AND(AU364="Posible",AV364="Insignificante"),("BAJA"),IF(AND(AU364="Posible",AV364="Menor"),("MODERADA"),IF(AND(AU364="Posible",AV364="Moderado"),("ALTA"),IF(AND(AU364="Posible",AV364="Mayor"),("EXTREMA"),IF(AND(AU364="Probable",AV364="Insignificante"),("MODERADA"),IF(AND(AU364="Probable",AV364="Menor"),("ALTA"),IF(AND(AU364="Probable",AV364="Moderado"),("ALTA"),IF(AND(AU364="Probable",AV364="Mayor"),("EXTREMA"),IF(AND(AU364="Casi Seguro",AV364="Insignificante"),("ALTA"),IF(AND(AU364="Casi Seguro",AV364="Menor"),("ALTA"),IF(AND(AU364="Casi Seguro",AV364="Moderado"),("EXTREMA"),IF(AND(AU364="Casi Seguro",AV364="Mayor"),("EXTREMA"),IF(AV364="Catastrófico","EXTREMA","VALORAR")))))))))))))))))))))</f>
        <v>VALORAR</v>
      </c>
      <c r="AX364" s="536" t="s">
        <v>198</v>
      </c>
      <c r="AY364" s="302"/>
      <c r="AZ364" s="185"/>
      <c r="BA364" s="183"/>
      <c r="BB364" s="183"/>
      <c r="BC364" s="184"/>
      <c r="BD364" s="184"/>
      <c r="BE364" s="184"/>
      <c r="BF364" s="185"/>
      <c r="BG364" s="513"/>
      <c r="BH364" s="190"/>
      <c r="BI364" s="186"/>
      <c r="BJ364" s="186"/>
      <c r="BK364" s="352"/>
      <c r="BL364" s="183"/>
      <c r="BM364" s="183"/>
      <c r="BN364" s="183"/>
      <c r="BO364" s="187"/>
      <c r="BP364" s="187"/>
      <c r="BQ364" s="349"/>
      <c r="BR364" s="416"/>
      <c r="BS364" s="417" t="str">
        <f>IF(AND('MAPA DE RIESGOS'!$AP364="Muy Alta",'MAPA DE RIESGOS'!$AR364="Leve"),CONCATENATE("R",'MAPA DE RIESGOS'!$H364,"C",'MAPA DE RIESGOS'!$AF364),"")</f>
        <v/>
      </c>
      <c r="BT364" s="417"/>
      <c r="BU364" s="418"/>
      <c r="BV364" s="188"/>
      <c r="BW364" s="188"/>
      <c r="BX364" s="188"/>
      <c r="BY364" s="188"/>
      <c r="BZ364" s="188"/>
      <c r="CA364" s="188"/>
      <c r="CB364" s="188"/>
      <c r="CC364" s="188"/>
      <c r="CD364" s="188"/>
      <c r="CE364" s="188"/>
      <c r="CF364" s="188"/>
      <c r="CG364" s="188"/>
      <c r="CH364" s="188"/>
      <c r="CI364" s="188"/>
      <c r="CJ364" s="188"/>
      <c r="CK364" s="188"/>
    </row>
    <row r="365" spans="1:89" ht="28.5" hidden="1" customHeight="1">
      <c r="A365" s="706"/>
      <c r="B365" s="688"/>
      <c r="C365" s="588"/>
      <c r="D365" s="588"/>
      <c r="E365" s="494"/>
      <c r="F365" s="494"/>
      <c r="G365" s="577"/>
      <c r="H365" s="343">
        <v>59</v>
      </c>
      <c r="I365" s="677"/>
      <c r="J365" s="494"/>
      <c r="K365" s="494"/>
      <c r="L365" s="494"/>
      <c r="M365" s="494"/>
      <c r="N365" s="494"/>
      <c r="O365" s="494"/>
      <c r="P365" s="562"/>
      <c r="Q365" s="553"/>
      <c r="R365" s="556"/>
      <c r="S365" s="556"/>
      <c r="T365" s="556"/>
      <c r="U365" s="556"/>
      <c r="V365" s="582"/>
      <c r="W365" s="566"/>
      <c r="X365" s="572"/>
      <c r="Y365" s="550"/>
      <c r="Z365" s="575"/>
      <c r="AA365" s="566"/>
      <c r="AB365" s="559"/>
      <c r="AC365" s="525"/>
      <c r="AD365" s="547"/>
      <c r="AE365" s="534"/>
      <c r="AF365" s="181">
        <v>2</v>
      </c>
      <c r="AG365" s="182"/>
      <c r="AH365" s="207" t="str">
        <f t="shared" si="353"/>
        <v/>
      </c>
      <c r="AI365" s="299"/>
      <c r="AJ365" s="299"/>
      <c r="AK365" s="208" t="str">
        <f t="shared" si="354"/>
        <v/>
      </c>
      <c r="AL365" s="300"/>
      <c r="AM365" s="300"/>
      <c r="AN365" s="301"/>
      <c r="AO365" s="209" t="str">
        <f>IF(ISBLANK(AD364),(IFERROR(IF(AND(AH364="Probabilidad",AH365="Probabilidad"),(AQ364-(+AQ364*AK365)),IF(AH365="Probabilidad",(W364-(+W364*AK365)),IF(AH365="Impacto",AQ364,""))),""))," ")</f>
        <v/>
      </c>
      <c r="AP365" s="154" t="str">
        <f>IF(ISBLANK(AD364),(IFERROR(IF(AO365="","",IF(AO365&lt;=0.2,"Muy Baja",IF(AO365&lt;=0.4,"Baja",IF(AO365&lt;=0.6,"Media",IF(AO365&lt;=0.8,"Alta","Muy Alta"))))),""))," ")</f>
        <v/>
      </c>
      <c r="AQ365" s="210" t="str">
        <f t="shared" si="355"/>
        <v/>
      </c>
      <c r="AR365" s="211" t="str">
        <f t="shared" si="356"/>
        <v/>
      </c>
      <c r="AS365" s="210" t="str">
        <f>IFERROR(IF(AND(AH364="Impacto",AH365="Impacto"),(AS364-(+AS364*AK365)),IF(AH365="Impacto",(AA364-(+AA364*AK365)),IF(AH365="Probabilidad",AS364,""))),"")</f>
        <v/>
      </c>
      <c r="AT365" s="212" t="str">
        <f t="shared" si="357"/>
        <v/>
      </c>
      <c r="AU365" s="528"/>
      <c r="AV365" s="531"/>
      <c r="AW365" s="534"/>
      <c r="AX365" s="537"/>
      <c r="AY365" s="302"/>
      <c r="AZ365" s="185"/>
      <c r="BA365" s="183"/>
      <c r="BB365" s="183"/>
      <c r="BC365" s="184"/>
      <c r="BD365" s="184"/>
      <c r="BE365" s="184"/>
      <c r="BF365" s="185"/>
      <c r="BG365" s="494"/>
      <c r="BH365" s="190"/>
      <c r="BI365" s="186"/>
      <c r="BJ365" s="186"/>
      <c r="BK365" s="352"/>
      <c r="BL365" s="183"/>
      <c r="BM365" s="183"/>
      <c r="BN365" s="183"/>
      <c r="BO365" s="187"/>
      <c r="BP365" s="187"/>
      <c r="BQ365" s="349"/>
      <c r="BR365" s="416"/>
      <c r="BS365" s="417" t="str">
        <f>IF(AND('MAPA DE RIESGOS'!$AP365="Muy Alta",'MAPA DE RIESGOS'!$AR365="Leve"),CONCATENATE("R",'MAPA DE RIESGOS'!$H365,"C",'MAPA DE RIESGOS'!$AF365),"")</f>
        <v/>
      </c>
      <c r="BT365" s="417"/>
      <c r="BU365" s="418"/>
      <c r="BV365" s="188"/>
      <c r="BW365" s="188"/>
      <c r="BX365" s="188"/>
      <c r="BY365" s="188"/>
      <c r="BZ365" s="188"/>
      <c r="CA365" s="188"/>
      <c r="CB365" s="188"/>
      <c r="CC365" s="188"/>
      <c r="CD365" s="188"/>
      <c r="CE365" s="188"/>
      <c r="CF365" s="188"/>
      <c r="CG365" s="188"/>
      <c r="CH365" s="188"/>
      <c r="CI365" s="188"/>
      <c r="CJ365" s="188"/>
      <c r="CK365" s="188"/>
    </row>
    <row r="366" spans="1:89" ht="28.5" hidden="1" customHeight="1">
      <c r="A366" s="706"/>
      <c r="B366" s="688"/>
      <c r="C366" s="588"/>
      <c r="D366" s="588"/>
      <c r="E366" s="494"/>
      <c r="F366" s="494"/>
      <c r="G366" s="577"/>
      <c r="H366" s="343">
        <v>59</v>
      </c>
      <c r="I366" s="677"/>
      <c r="J366" s="494"/>
      <c r="K366" s="494"/>
      <c r="L366" s="494"/>
      <c r="M366" s="494"/>
      <c r="N366" s="494"/>
      <c r="O366" s="494"/>
      <c r="P366" s="562"/>
      <c r="Q366" s="553"/>
      <c r="R366" s="556"/>
      <c r="S366" s="556"/>
      <c r="T366" s="556"/>
      <c r="U366" s="556"/>
      <c r="V366" s="582"/>
      <c r="W366" s="566"/>
      <c r="X366" s="572"/>
      <c r="Y366" s="550"/>
      <c r="Z366" s="575"/>
      <c r="AA366" s="566"/>
      <c r="AB366" s="559"/>
      <c r="AC366" s="525"/>
      <c r="AD366" s="547"/>
      <c r="AE366" s="534"/>
      <c r="AF366" s="181">
        <v>3</v>
      </c>
      <c r="AG366" s="182"/>
      <c r="AH366" s="207" t="str">
        <f t="shared" si="353"/>
        <v/>
      </c>
      <c r="AI366" s="299"/>
      <c r="AJ366" s="299"/>
      <c r="AK366" s="208" t="str">
        <f t="shared" si="354"/>
        <v/>
      </c>
      <c r="AL366" s="300"/>
      <c r="AM366" s="300"/>
      <c r="AN366" s="301"/>
      <c r="AO366" s="209" t="str">
        <f>IF(ISBLANK(AD364),(IFERROR(IF(AND(AH365="Probabilidad",AH366="Probabilidad"),(AQ365-(+AQ365*AK366)),IF(AND(AH365="Impacto",AH366="Probabilidad"),(AQ364-(+AQ364*AK366)),IF(AH366="Impacto",AQ365,""))),""))," ")</f>
        <v/>
      </c>
      <c r="AP366" s="154" t="str">
        <f>IF(ISBLANK(AD364),(IFERROR(IF(AO366="","",IF(AO366&lt;=0.2,"Muy Baja",IF(AO366&lt;=0.4,"Baja",IF(AO366&lt;=0.6,"Media",IF(AO366&lt;=0.8,"Alta","Muy Alta"))))),""))," ")</f>
        <v/>
      </c>
      <c r="AQ366" s="210" t="str">
        <f t="shared" si="355"/>
        <v/>
      </c>
      <c r="AR366" s="211" t="str">
        <f t="shared" si="356"/>
        <v/>
      </c>
      <c r="AS366" s="210" t="str">
        <f>IFERROR(IF(AND(AH365="Impacto",AH366="Impacto"),(AS365-(+AS365*AK366)),IF(AND(AH365="Probabilidad",AH366="Impacto"),(AS364-(+AS364*AK366)),IF(AH366="Probabilidad",AS365,""))),"")</f>
        <v/>
      </c>
      <c r="AT366" s="212" t="str">
        <f t="shared" si="357"/>
        <v/>
      </c>
      <c r="AU366" s="528"/>
      <c r="AV366" s="531"/>
      <c r="AW366" s="534"/>
      <c r="AX366" s="537"/>
      <c r="AY366" s="302"/>
      <c r="AZ366" s="185"/>
      <c r="BA366" s="183"/>
      <c r="BB366" s="183"/>
      <c r="BC366" s="184"/>
      <c r="BD366" s="184"/>
      <c r="BE366" s="184"/>
      <c r="BF366" s="185"/>
      <c r="BG366" s="494"/>
      <c r="BH366" s="190"/>
      <c r="BI366" s="186"/>
      <c r="BJ366" s="186"/>
      <c r="BK366" s="352"/>
      <c r="BL366" s="183"/>
      <c r="BM366" s="183"/>
      <c r="BN366" s="183"/>
      <c r="BO366" s="187"/>
      <c r="BP366" s="187"/>
      <c r="BQ366" s="349"/>
      <c r="BR366" s="416"/>
      <c r="BS366" s="417" t="str">
        <f>IF(AND('MAPA DE RIESGOS'!$AP366="Muy Alta",'MAPA DE RIESGOS'!$AR366="Leve"),CONCATENATE("R",'MAPA DE RIESGOS'!$H366,"C",'MAPA DE RIESGOS'!$AF366),"")</f>
        <v/>
      </c>
      <c r="BT366" s="417"/>
      <c r="BU366" s="418"/>
      <c r="BV366" s="188"/>
      <c r="BW366" s="188"/>
      <c r="BX366" s="188"/>
      <c r="BY366" s="188"/>
      <c r="BZ366" s="188"/>
      <c r="CA366" s="188"/>
      <c r="CB366" s="188"/>
      <c r="CC366" s="188"/>
      <c r="CD366" s="188"/>
      <c r="CE366" s="188"/>
      <c r="CF366" s="188"/>
      <c r="CG366" s="188"/>
      <c r="CH366" s="188"/>
      <c r="CI366" s="188"/>
      <c r="CJ366" s="188"/>
      <c r="CK366" s="188"/>
    </row>
    <row r="367" spans="1:89" ht="28.5" hidden="1" customHeight="1">
      <c r="A367" s="706"/>
      <c r="B367" s="688"/>
      <c r="C367" s="588"/>
      <c r="D367" s="588"/>
      <c r="E367" s="494"/>
      <c r="F367" s="494"/>
      <c r="G367" s="577"/>
      <c r="H367" s="343">
        <v>59</v>
      </c>
      <c r="I367" s="677"/>
      <c r="J367" s="494"/>
      <c r="K367" s="494"/>
      <c r="L367" s="494"/>
      <c r="M367" s="494"/>
      <c r="N367" s="494"/>
      <c r="O367" s="494"/>
      <c r="P367" s="562"/>
      <c r="Q367" s="553"/>
      <c r="R367" s="556"/>
      <c r="S367" s="556"/>
      <c r="T367" s="556"/>
      <c r="U367" s="556"/>
      <c r="V367" s="582"/>
      <c r="W367" s="566"/>
      <c r="X367" s="572"/>
      <c r="Y367" s="550"/>
      <c r="Z367" s="575"/>
      <c r="AA367" s="566"/>
      <c r="AB367" s="559"/>
      <c r="AC367" s="525"/>
      <c r="AD367" s="547"/>
      <c r="AE367" s="534"/>
      <c r="AF367" s="181">
        <v>4</v>
      </c>
      <c r="AG367" s="182"/>
      <c r="AH367" s="207" t="str">
        <f t="shared" si="353"/>
        <v/>
      </c>
      <c r="AI367" s="299"/>
      <c r="AJ367" s="299"/>
      <c r="AK367" s="208" t="str">
        <f t="shared" si="354"/>
        <v/>
      </c>
      <c r="AL367" s="300"/>
      <c r="AM367" s="300"/>
      <c r="AN367" s="301"/>
      <c r="AO367" s="209" t="str">
        <f>IF(ISBLANK(AD364),(IFERROR(IF(AND(AH366="Probabilidad",AH367="Probabilidad"),(AQ366-(+AQ366*AK367)),IF(AND(AH366="Impacto",AH367="Probabilidad"),(AQ365-(+AQ365*AK367)),IF(AH367="Impacto",AQ366,""))),""))," ")</f>
        <v/>
      </c>
      <c r="AP367" s="154" t="str">
        <f>IF(ISBLANK(AD364),(IFERROR(IF(AO367="","",IF(AO367&lt;=0.2,"Muy Baja",IF(AO367&lt;=0.4,"Baja",IF(AO367&lt;=0.6,"Media",IF(AO367&lt;=0.8,"Alta","Muy Alta"))))),""))," ")</f>
        <v/>
      </c>
      <c r="AQ367" s="210" t="str">
        <f t="shared" si="355"/>
        <v/>
      </c>
      <c r="AR367" s="211" t="str">
        <f t="shared" si="356"/>
        <v/>
      </c>
      <c r="AS367" s="210" t="str">
        <f>IFERROR(IF(AND(AH366="Impacto",AH367="Impacto"),(AS366-(+AS366*AK367)),IF(AND(AH366="Probabilidad",AH367="Impacto"),(AS365-(+AS365*AK367)),IF(AH367="Probabilidad",AS366,""))),"")</f>
        <v/>
      </c>
      <c r="AT367" s="212" t="str">
        <f t="shared" si="357"/>
        <v/>
      </c>
      <c r="AU367" s="528"/>
      <c r="AV367" s="531"/>
      <c r="AW367" s="534"/>
      <c r="AX367" s="537"/>
      <c r="AY367" s="302"/>
      <c r="AZ367" s="185"/>
      <c r="BA367" s="183"/>
      <c r="BB367" s="183"/>
      <c r="BC367" s="184"/>
      <c r="BD367" s="184"/>
      <c r="BE367" s="184"/>
      <c r="BF367" s="185"/>
      <c r="BG367" s="494"/>
      <c r="BH367" s="190"/>
      <c r="BI367" s="186"/>
      <c r="BJ367" s="186"/>
      <c r="BK367" s="352"/>
      <c r="BL367" s="183"/>
      <c r="BM367" s="183"/>
      <c r="BN367" s="183"/>
      <c r="BO367" s="187"/>
      <c r="BP367" s="187"/>
      <c r="BQ367" s="349"/>
      <c r="BR367" s="416"/>
      <c r="BS367" s="417" t="str">
        <f>IF(AND('MAPA DE RIESGOS'!$AP367="Muy Alta",'MAPA DE RIESGOS'!$AR367="Leve"),CONCATENATE("R",'MAPA DE RIESGOS'!$H367,"C",'MAPA DE RIESGOS'!$AF367),"")</f>
        <v/>
      </c>
      <c r="BT367" s="417"/>
      <c r="BU367" s="418"/>
      <c r="BV367" s="188"/>
      <c r="BW367" s="188"/>
      <c r="BX367" s="188"/>
      <c r="BY367" s="188"/>
      <c r="BZ367" s="188"/>
      <c r="CA367" s="188"/>
      <c r="CB367" s="188"/>
      <c r="CC367" s="188"/>
      <c r="CD367" s="188"/>
      <c r="CE367" s="188"/>
      <c r="CF367" s="188"/>
      <c r="CG367" s="188"/>
      <c r="CH367" s="188"/>
      <c r="CI367" s="188"/>
      <c r="CJ367" s="188"/>
      <c r="CK367" s="188"/>
    </row>
    <row r="368" spans="1:89" ht="28.5" hidden="1" customHeight="1">
      <c r="A368" s="706"/>
      <c r="B368" s="688"/>
      <c r="C368" s="588"/>
      <c r="D368" s="588"/>
      <c r="E368" s="494"/>
      <c r="F368" s="494"/>
      <c r="G368" s="577"/>
      <c r="H368" s="343">
        <v>59</v>
      </c>
      <c r="I368" s="677"/>
      <c r="J368" s="494"/>
      <c r="K368" s="494"/>
      <c r="L368" s="494"/>
      <c r="M368" s="494"/>
      <c r="N368" s="494"/>
      <c r="O368" s="494"/>
      <c r="P368" s="562"/>
      <c r="Q368" s="553"/>
      <c r="R368" s="556"/>
      <c r="S368" s="556"/>
      <c r="T368" s="556"/>
      <c r="U368" s="556"/>
      <c r="V368" s="582"/>
      <c r="W368" s="566"/>
      <c r="X368" s="572"/>
      <c r="Y368" s="550"/>
      <c r="Z368" s="575"/>
      <c r="AA368" s="566"/>
      <c r="AB368" s="559"/>
      <c r="AC368" s="525"/>
      <c r="AD368" s="547"/>
      <c r="AE368" s="534"/>
      <c r="AF368" s="181">
        <v>5</v>
      </c>
      <c r="AG368" s="182"/>
      <c r="AH368" s="207" t="str">
        <f t="shared" si="353"/>
        <v/>
      </c>
      <c r="AI368" s="299"/>
      <c r="AJ368" s="299"/>
      <c r="AK368" s="208" t="str">
        <f t="shared" si="354"/>
        <v/>
      </c>
      <c r="AL368" s="300"/>
      <c r="AM368" s="300"/>
      <c r="AN368" s="301"/>
      <c r="AO368" s="209" t="str">
        <f>IF(ISBLANK(AD364),(IFERROR(IF(AND(AH367="Probabilidad",AH368="Probabilidad"),(AQ367-(+AQ367*AK368)),IF(AND(AH367="Impacto",AH368="Probabilidad"),(AQ366-(+AQ366*AK368)),IF(AH368="Impacto",AQ367,""))),""))," ")</f>
        <v/>
      </c>
      <c r="AP368" s="154" t="str">
        <f>IF(ISBLANK(AD364),(IFERROR(IF(AO368="","",IF(AO368&lt;=0.2,"Muy Baja",IF(AO368&lt;=0.4,"Baja",IF(AO368&lt;=0.6,"Media",IF(AO368&lt;=0.8,"Alta","Muy Alta"))))),""))," ")</f>
        <v/>
      </c>
      <c r="AQ368" s="210" t="str">
        <f t="shared" si="355"/>
        <v/>
      </c>
      <c r="AR368" s="211" t="str">
        <f t="shared" si="356"/>
        <v/>
      </c>
      <c r="AS368" s="210" t="str">
        <f>IFERROR(IF(AND(AH367="Impacto",AH368="Impacto"),(AS367-(+AS367*AK368)),IF(AND(AH367="Probabilidad",AH368="Impacto"),(AS366-(+AS366*AK368)),IF(AH368="Probabilidad",AS367,""))),"")</f>
        <v/>
      </c>
      <c r="AT368" s="212" t="str">
        <f t="shared" si="357"/>
        <v/>
      </c>
      <c r="AU368" s="528"/>
      <c r="AV368" s="531"/>
      <c r="AW368" s="534"/>
      <c r="AX368" s="537"/>
      <c r="AY368" s="302"/>
      <c r="AZ368" s="185"/>
      <c r="BA368" s="183"/>
      <c r="BB368" s="183"/>
      <c r="BC368" s="184"/>
      <c r="BD368" s="184"/>
      <c r="BE368" s="184"/>
      <c r="BF368" s="185"/>
      <c r="BG368" s="494"/>
      <c r="BH368" s="190"/>
      <c r="BI368" s="186"/>
      <c r="BJ368" s="186"/>
      <c r="BK368" s="352"/>
      <c r="BL368" s="183"/>
      <c r="BM368" s="183"/>
      <c r="BN368" s="183"/>
      <c r="BO368" s="187"/>
      <c r="BP368" s="187"/>
      <c r="BQ368" s="349"/>
      <c r="BR368" s="416"/>
      <c r="BS368" s="417" t="str">
        <f>IF(AND('MAPA DE RIESGOS'!$AP368="Muy Alta",'MAPA DE RIESGOS'!$AR368="Leve"),CONCATENATE("R",'MAPA DE RIESGOS'!$H368,"C",'MAPA DE RIESGOS'!$AF368),"")</f>
        <v/>
      </c>
      <c r="BT368" s="417"/>
      <c r="BU368" s="418"/>
      <c r="BV368" s="188"/>
      <c r="BW368" s="188"/>
      <c r="BX368" s="188"/>
      <c r="BY368" s="188"/>
      <c r="BZ368" s="188"/>
      <c r="CA368" s="188"/>
      <c r="CB368" s="188"/>
      <c r="CC368" s="188"/>
      <c r="CD368" s="188"/>
      <c r="CE368" s="188"/>
      <c r="CF368" s="188"/>
      <c r="CG368" s="188"/>
      <c r="CH368" s="188"/>
      <c r="CI368" s="188"/>
      <c r="CJ368" s="188"/>
      <c r="CK368" s="188"/>
    </row>
    <row r="369" spans="1:89" ht="28.5" hidden="1" customHeight="1">
      <c r="A369" s="706"/>
      <c r="B369" s="688"/>
      <c r="C369" s="588"/>
      <c r="D369" s="588"/>
      <c r="E369" s="494"/>
      <c r="F369" s="494"/>
      <c r="G369" s="577"/>
      <c r="H369" s="343">
        <v>59</v>
      </c>
      <c r="I369" s="678"/>
      <c r="J369" s="495"/>
      <c r="K369" s="495"/>
      <c r="L369" s="495"/>
      <c r="M369" s="495"/>
      <c r="N369" s="495"/>
      <c r="O369" s="495"/>
      <c r="P369" s="563"/>
      <c r="Q369" s="554"/>
      <c r="R369" s="557"/>
      <c r="S369" s="557"/>
      <c r="T369" s="557"/>
      <c r="U369" s="557"/>
      <c r="V369" s="583"/>
      <c r="W369" s="567"/>
      <c r="X369" s="573"/>
      <c r="Y369" s="551"/>
      <c r="Z369" s="576"/>
      <c r="AA369" s="567"/>
      <c r="AB369" s="560"/>
      <c r="AC369" s="526"/>
      <c r="AD369" s="548"/>
      <c r="AE369" s="535"/>
      <c r="AF369" s="181">
        <v>6</v>
      </c>
      <c r="AG369" s="182"/>
      <c r="AH369" s="207" t="str">
        <f t="shared" si="353"/>
        <v/>
      </c>
      <c r="AI369" s="299"/>
      <c r="AJ369" s="299"/>
      <c r="AK369" s="208" t="str">
        <f t="shared" si="354"/>
        <v/>
      </c>
      <c r="AL369" s="300"/>
      <c r="AM369" s="300"/>
      <c r="AN369" s="301"/>
      <c r="AO369" s="209" t="str">
        <f>IF(ISBLANK(AD364),(IFERROR(IF(AND(AH367="Probabilidad",AH369="Probabilidad"),(AQ367-(+AQ367*AK369)),IF(AND(AH367="Impacto",AH369="Probabilidad"),(AQ366-(+AQ366*AK369)),IF(AH369="Impacto",AQ367,""))),""))," ")</f>
        <v/>
      </c>
      <c r="AP369" s="154" t="str">
        <f>IF(ISBLANK(AD364),(IFERROR(IF(AO369="","",IF(AO369&lt;=0.2,"Muy Baja",IF(AO369&lt;=0.4,"Baja",IF(AO369&lt;=0.6,"Media",IF(AO369&lt;=0.8,"Alta","Muy Alta"))))),"")), " ")</f>
        <v/>
      </c>
      <c r="AQ369" s="210" t="str">
        <f t="shared" si="355"/>
        <v/>
      </c>
      <c r="AR369" s="211" t="str">
        <f t="shared" si="356"/>
        <v/>
      </c>
      <c r="AS369" s="210" t="str">
        <f>IFERROR(IF(AND(AH368="Impacto",AH369="Impacto"),(AS367-(+AS368*AK369)),IF(AND(AH367="Probabilidad",AH369="Impacto"),(AS366-(+AS366*AK369)),IF(AH369="Probabilidad",AS367,""))),"")</f>
        <v/>
      </c>
      <c r="AT369" s="212" t="str">
        <f t="shared" si="357"/>
        <v/>
      </c>
      <c r="AU369" s="529"/>
      <c r="AV369" s="532"/>
      <c r="AW369" s="535"/>
      <c r="AX369" s="538"/>
      <c r="AY369" s="302"/>
      <c r="AZ369" s="185"/>
      <c r="BA369" s="183"/>
      <c r="BB369" s="183"/>
      <c r="BC369" s="184"/>
      <c r="BD369" s="184"/>
      <c r="BE369" s="184"/>
      <c r="BF369" s="185"/>
      <c r="BG369" s="495"/>
      <c r="BH369" s="190"/>
      <c r="BI369" s="186"/>
      <c r="BJ369" s="186"/>
      <c r="BK369" s="352"/>
      <c r="BL369" s="183"/>
      <c r="BM369" s="183"/>
      <c r="BN369" s="183"/>
      <c r="BO369" s="187"/>
      <c r="BP369" s="187"/>
      <c r="BQ369" s="349"/>
      <c r="BR369" s="416"/>
      <c r="BS369" s="417" t="str">
        <f>IF(AND('MAPA DE RIESGOS'!$AP369="Muy Alta",'MAPA DE RIESGOS'!$AR369="Leve"),CONCATENATE("R",'MAPA DE RIESGOS'!$H369,"C",'MAPA DE RIESGOS'!$AF369),"")</f>
        <v/>
      </c>
      <c r="BT369" s="417"/>
      <c r="BU369" s="418"/>
      <c r="BV369" s="188"/>
      <c r="BW369" s="188"/>
      <c r="BX369" s="188"/>
      <c r="BY369" s="188"/>
      <c r="BZ369" s="188"/>
      <c r="CA369" s="188"/>
      <c r="CB369" s="188"/>
      <c r="CC369" s="188"/>
      <c r="CD369" s="188"/>
      <c r="CE369" s="188"/>
      <c r="CF369" s="188"/>
      <c r="CG369" s="188"/>
      <c r="CH369" s="188"/>
      <c r="CI369" s="188"/>
      <c r="CJ369" s="188"/>
      <c r="CK369" s="188"/>
    </row>
    <row r="370" spans="1:89" ht="68.45" hidden="1" customHeight="1">
      <c r="A370" s="706"/>
      <c r="B370" s="688" t="s">
        <v>737</v>
      </c>
      <c r="C370" s="588"/>
      <c r="D370" s="588" t="str">
        <f>IFERROR((VLOOKUP($B370,'Listados Datos'!$D$3:$F$18,3,FALSE))," ")</f>
        <v>El proceso inicia con la identificación de las necesidades de recursos y finaliza con la entrega del bien y/o servicio y su registro en los hechos financieros. Aplica a todos los procesos de la entidad.</v>
      </c>
      <c r="E370" s="494" t="s">
        <v>543</v>
      </c>
      <c r="F370" s="494" t="s">
        <v>260</v>
      </c>
      <c r="G370" s="577">
        <v>60</v>
      </c>
      <c r="H370" s="343">
        <v>60</v>
      </c>
      <c r="I370" s="568" t="s">
        <v>748</v>
      </c>
      <c r="J370" s="513" t="s">
        <v>187</v>
      </c>
      <c r="K370" s="513" t="s">
        <v>748</v>
      </c>
      <c r="L370" s="513" t="s">
        <v>749</v>
      </c>
      <c r="M370" s="513" t="str">
        <f t="shared" ref="M370" si="403">+CONCATENATE("Posibilidad de afectación ", J370, " por ", K370," debido a ", L370)</f>
        <v>Posibilidad de afectación Económico y Reputacional por Pérdida o daño o uso inadecuado de los bienes muebles. debido a Pérdida o daño o uso inadecuado de los bienes muebles por el control inadecuado.</v>
      </c>
      <c r="N370" s="513" t="s">
        <v>189</v>
      </c>
      <c r="O370" s="513" t="s">
        <v>190</v>
      </c>
      <c r="P370" s="561">
        <v>228</v>
      </c>
      <c r="Q370" s="552"/>
      <c r="R370" s="555"/>
      <c r="S370" s="555"/>
      <c r="T370" s="555"/>
      <c r="U370" s="555"/>
      <c r="V370" s="581" t="str">
        <f t="shared" ref="V370" si="404">IF(ISBLANK(AC370),(IF(P370&lt;=0,"",IF(P370&lt;=2,"Muy Baja",IF(P370&lt;=24,"Baja",IF(P370&lt;=500,"Media",IF(P370&lt;=5000,"Alta","Muy Alta"))))))," ")</f>
        <v>Media</v>
      </c>
      <c r="W370" s="565">
        <f t="shared" ref="W370" si="405">IF(ISBLANK(AC370),(IF(V370="","",IF(V370="Muy Baja",20%,IF(V370="Baja",40%,IF(V370="Media",60%,IF(V370="Alta",80%,IF(V370="Muy Alta",100%,0)))))))," ")</f>
        <v>0.6</v>
      </c>
      <c r="X370" s="571" t="s">
        <v>218</v>
      </c>
      <c r="Y370" s="549" t="str">
        <f>IF(X370&gt;0,IF(NOT(ISERROR(MATCH(X370,'Listados Datos'!$N$3:$N$4,0))),'Listados Datos'!$N$6&amp;"Por favor no seleccionar este criterios de impacto (Afectación Económica o presupuestal y/o Pérdida Reputacional)",'Listados Datos'!$N$7),"")</f>
        <v>✔</v>
      </c>
      <c r="Z370" s="574" t="str">
        <f>IF(OR(X370='Listados Datos'!$R$3,X370='Listados Datos'!$S$3),"Leve",IF(OR(X370='Listados Datos'!$R$4,X370='Listados Datos'!$S$4),"Menor",IF(OR(X370='Listados Datos'!$R$5,X370='Listados Datos'!$S$5),"Moderado",IF(OR(X370='Listados Datos'!$R$6,X370='Listados Datos'!$S$6),"Mayor",IF(OR(X370='Listados Datos'!$R$7,X370='Listados Datos'!$S$7),"Catastrófico","")))))</f>
        <v>Moderado</v>
      </c>
      <c r="AA370" s="565">
        <f>IF(Z370="","",IF(Z370="Leve",20%,IF(Z370="Menor",40%,IF(Z370="Moderado",60%,IF(Z370="Mayor",80%,IF(Z370="Catastrófico",100%,0))))))</f>
        <v>0.6</v>
      </c>
      <c r="AB370" s="558" t="str">
        <f>IF(OR(AND(V370="Muy Baja",Z370="Leve"),AND(V370="Muy Baja",Z370="Menor"),AND(V370="Baja",Z370="Leve")),"Bajo",IF(OR(AND(V370="Muy baja",Z370="Moderado"),AND(V370="Baja",Z370="Menor"),AND(V370="Baja",Z370="Moderado"),AND(V370="Media",Z370="Leve"),AND(V370="Media",Z370="Menor"),AND(V370="Media",Z370="Moderado"),AND(V370="Alta",Z370="Leve"),AND(V370="Alta",Z370="Menor")),"Moderado",IF(OR(AND(V370="Muy Baja",Z370="Mayor"),AND(V370="Baja",Z370="Mayor"),AND(V370="Media",Z370="Mayor"),AND(V370="Alta",Z370="Moderado"),AND(V370="Alta",Z370="Mayor"),AND(V370="Muy Alta",Z370="Leve"),AND(V370="Muy Alta",Z370="Menor"),AND(V370="Muy Alta",Z370="Moderado"),AND(V370="Muy Alta",Z370="Mayor")),"Alto",IF(OR(AND(V370="Muy Baja",Z370="Catastrófico"),AND(V370="Baja",Z370="Catastrófico"),AND(V370="Media",Z370="Catastrófico"),AND(V370="Alta",Z370="Catastrófico"),AND(V370="Muy Alta",Z370="Catastrófico")),"Extremo",""))))</f>
        <v>Moderado</v>
      </c>
      <c r="AC370" s="524"/>
      <c r="AD370" s="546"/>
      <c r="AE370" s="533" t="str">
        <f t="shared" ref="AE370" si="406">IF(AND(AC370="Rara Vez",AD370="Insignificante"),("BAJA"),IF(AND(AC370="Rara Vez",AD370="Menor"),("BAJA"),IF(AND(AC370="Rara Vez",AD370="Moderado"),("MODERADA"),IF(AND(AC370="Rara Vez",AD370="Mayor"),("ALTA"),IF(AND(AC370="Improbable",AD370="Insignificante"),("BAJA"),IF(AND(AC370="Improbable",AD370="Menor"),("BAJA"),IF(AND(AC370="Improbable",AD370="Moderado"),("MODERADA"),IF(AND(AC370="Improbable",AD370="Mayor"),("ALTA"),IF(AND(AC370="Posible",AD370="Insignificante"),("BAJA"),IF(AND(AC370="Posible",AD370="Menor"),("MODERADA"),IF(AND(AC370="Posible",AD370="Moderado"),("ALTA"),IF(AND(AC370="Posible",AD370="Mayor"),("EXTREMA"),IF(AND(AC370="Probable",AD370="Insignificante"),("MODERADA"),IF(AND(AC370="Probable",AD370="Menor"),("ALTA"),IF(AND(AC370="Probable",AD370="Moderado"),("ALTA"),IF(AND(AC370="Probable",AD370="Mayor"),("EXTREMA"),IF(AND(AC370="Casi Seguro",AD370="Insignificante"),("ALTA"),IF(AND(AC370="Casi Seguro",AD370="Menor"),("ALTA"),IF(AND(AC370="Casi Seguro",AD370="Moderado"),("EXTREMA"),IF(AND(AC370="Casi Seguro",AD370="Mayor"),("EXTREMA"),IF(AD370="Catastrófico","EXTREMA","VALORAR")))))))))))))))))))))</f>
        <v>VALORAR</v>
      </c>
      <c r="AF370" s="181">
        <v>1</v>
      </c>
      <c r="AG370" s="182" t="s">
        <v>750</v>
      </c>
      <c r="AH370" s="207" t="str">
        <f t="shared" ref="AH370:AH429" si="407">IF(OR(AI370="Preventivo",AI370="Detectivo"),"Probabilidad",IF(AI370="Correctivo","Impacto",""))</f>
        <v>Probabilidad</v>
      </c>
      <c r="AI370" s="299" t="s">
        <v>193</v>
      </c>
      <c r="AJ370" s="299" t="s">
        <v>194</v>
      </c>
      <c r="AK370" s="208" t="str">
        <f t="shared" ref="AK370:AK429" si="408">IF(AND(AI370="Preventivo",AJ370="Automático"),"50%",IF(AND(AI370="Preventivo",AJ370="Manual"),"40%",IF(AND(AI370="Detectivo",AJ370="Automático"),"40%",IF(AND(AI370="Detectivo",AJ370="Manual"),"30%",IF(AND(AI370="Correctivo",AJ370="Automático"),"35%",IF(AND(AI370="Correctivo",AJ370="Manual"),"25%",""))))))</f>
        <v>40%</v>
      </c>
      <c r="AL370" s="300" t="s">
        <v>195</v>
      </c>
      <c r="AM370" s="300" t="s">
        <v>196</v>
      </c>
      <c r="AN370" s="301" t="s">
        <v>197</v>
      </c>
      <c r="AO370" s="209">
        <f>IF(ISBLANK(AD370),(IFERROR(IF(AH370="Probabilidad",(W370-(+W370*AK370)),IF(AH370="Impacto",W370,"")),""))," ")</f>
        <v>0.36</v>
      </c>
      <c r="AP370" s="154" t="str">
        <f>IF(ISBLANK(AD370), (IFERROR(IF(AO370="","",IF(AO370&lt;=0.2,"Muy Baja",IF(AO370&lt;=0.4,"Baja",IF(AO370&lt;=0.6,"Media",IF(AO370&lt;=0.8,"Alta","Muy Alta"))))),""))," ")</f>
        <v>Baja</v>
      </c>
      <c r="AQ370" s="210">
        <f t="shared" ref="AQ370:AQ429" si="409">+AO370</f>
        <v>0.36</v>
      </c>
      <c r="AR370" s="211" t="str">
        <f t="shared" ref="AR370:AR429" si="410">IFERROR(IF(AS370="","",IF(AS370&lt;=0.2,"Leve",IF(AS370&lt;=0.4,"Menor",IF(AS370&lt;=0.6,"Moderado",IF(AS370&lt;=0.8,"Mayor","Catastrófico"))))),"")</f>
        <v>Moderado</v>
      </c>
      <c r="AS370" s="210">
        <f>IFERROR(IF(AH370="Impacto",(AA370-(+AA370*AK370)),IF(AH370="Probabilidad",AA370,"")),"")</f>
        <v>0.6</v>
      </c>
      <c r="AT370" s="212" t="str">
        <f t="shared" ref="AT370:AT429" si="411">IFERROR(IF(OR(AND(AP370="Muy Baja",AR370="Leve"),AND(AP370="Muy Baja",AR370="Menor"),AND(AP370="Baja",AR370="Leve")),"Bajo",IF(OR(AND(AP370="Muy baja",AR370="Moderado"),AND(AP370="Baja",AR370="Menor"),AND(AP370="Baja",AR370="Moderado"),AND(AP370="Media",AR370="Leve"),AND(AP370="Media",AR370="Menor"),AND(AP370="Media",AR370="Moderado"),AND(AP370="Alta",AR370="Leve"),AND(AP370="Alta",AR370="Menor")),"Moderado",IF(OR(AND(AP370="Muy Baja",AR370="Mayor"),AND(AP370="Baja",AR370="Mayor"),AND(AP370="Media",AR370="Mayor"),AND(AP370="Alta",AR370="Moderado"),AND(AP370="Alta",AR370="Mayor"),AND(AP370="Muy Alta",AR370="Leve"),AND(AP370="Muy Alta",AR370="Menor"),AND(AP370="Muy Alta",AR370="Moderado"),AND(AP370="Muy Alta",AR370="Mayor")),"Alto",IF(OR(AND(AP370="Muy Baja",AR370="Catastrófico"),AND(AP370="Baja",AR370="Catastrófico"),AND(AP370="Media",AR370="Catastrófico"),AND(AP370="Alta",AR370="Catastrófico"),AND(AP370="Muy Alta",AR370="Catastrófico")),"Extremo","")))),"")</f>
        <v>Moderado</v>
      </c>
      <c r="AU370" s="527"/>
      <c r="AV370" s="530" t="str">
        <f>IF(ISBLANK(AD370), " ", AD370)</f>
        <v xml:space="preserve"> </v>
      </c>
      <c r="AW370" s="533" t="str">
        <f t="shared" ref="AW370" si="412">IF(AND(AU370="Rara Vez",AV370="Insignificante"),("BAJA"),IF(AND(AU370="Rara Vez",AV370="Menor"),("BAJA"),IF(AND(AU370="Rara Vez",AV370="Moderado"),("MODERADA"),IF(AND(AU370="Rara Vez",AV370="Mayor"),("ALTA"),IF(AND(AU370="Improbable",AV370="Insignificante"),("BAJA"),IF(AND(AU370="Improbable",AV370="Menor"),("BAJA"),IF(AND(AU370="Improbable",AV370="Moderado"),("MODERADA"),IF(AND(AU370="Improbable",AV370="Mayor"),("ALTA"),IF(AND(AU370="Posible",AV370="Insignificante"),("BAJA"),IF(AND(AU370="Posible",AV370="Menor"),("MODERADA"),IF(AND(AU370="Posible",AV370="Moderado"),("ALTA"),IF(AND(AU370="Posible",AV370="Mayor"),("EXTREMA"),IF(AND(AU370="Probable",AV370="Insignificante"),("MODERADA"),IF(AND(AU370="Probable",AV370="Menor"),("ALTA"),IF(AND(AU370="Probable",AV370="Moderado"),("ALTA"),IF(AND(AU370="Probable",AV370="Mayor"),("EXTREMA"),IF(AND(AU370="Casi Seguro",AV370="Insignificante"),("ALTA"),IF(AND(AU370="Casi Seguro",AV370="Menor"),("ALTA"),IF(AND(AU370="Casi Seguro",AV370="Moderado"),("EXTREMA"),IF(AND(AU370="Casi Seguro",AV370="Mayor"),("EXTREMA"),IF(AV370="Catastrófico","EXTREMA","VALORAR")))))))))))))))))))))</f>
        <v>VALORAR</v>
      </c>
      <c r="AX370" s="536" t="s">
        <v>198</v>
      </c>
      <c r="AY370" s="539" t="s">
        <v>751</v>
      </c>
      <c r="AZ370" s="542" t="s">
        <v>752</v>
      </c>
      <c r="BA370" s="542" t="s">
        <v>743</v>
      </c>
      <c r="BB370" s="542" t="s">
        <v>229</v>
      </c>
      <c r="BC370" s="517">
        <v>44562</v>
      </c>
      <c r="BD370" s="517">
        <v>44926</v>
      </c>
      <c r="BE370" s="542" t="s">
        <v>753</v>
      </c>
      <c r="BF370" s="542" t="s">
        <v>753</v>
      </c>
      <c r="BG370" s="496" t="s">
        <v>754</v>
      </c>
      <c r="BH370" s="733" t="s">
        <v>205</v>
      </c>
      <c r="BI370" s="734" t="s">
        <v>1861</v>
      </c>
      <c r="BJ370" s="734">
        <v>1</v>
      </c>
      <c r="BK370" s="735">
        <v>44680</v>
      </c>
      <c r="BL370" s="734" t="s">
        <v>768</v>
      </c>
      <c r="BM370" s="734" t="s">
        <v>1864</v>
      </c>
      <c r="BN370" s="734" t="s">
        <v>755</v>
      </c>
      <c r="BO370" s="734" t="s">
        <v>208</v>
      </c>
      <c r="BP370" s="734" t="s">
        <v>207</v>
      </c>
      <c r="BQ370" s="736" t="s">
        <v>1866</v>
      </c>
      <c r="BR370" s="416"/>
      <c r="BS370" s="417" t="str">
        <f>IF(AND('MAPA DE RIESGOS'!$AP370="Muy Alta",'MAPA DE RIESGOS'!$AR370="Leve"),CONCATENATE("R",'MAPA DE RIESGOS'!$H370,"C",'MAPA DE RIESGOS'!$AF370),"")</f>
        <v/>
      </c>
      <c r="BT370" s="417"/>
      <c r="BU370" s="418"/>
      <c r="BV370" s="188"/>
      <c r="BW370" s="188"/>
      <c r="BX370" s="188"/>
      <c r="BY370" s="188"/>
      <c r="BZ370" s="188"/>
      <c r="CA370" s="188"/>
      <c r="CB370" s="188"/>
      <c r="CC370" s="188"/>
      <c r="CD370" s="188"/>
      <c r="CE370" s="188"/>
      <c r="CF370" s="188"/>
      <c r="CG370" s="188"/>
      <c r="CH370" s="188"/>
      <c r="CI370" s="188"/>
      <c r="CJ370" s="188"/>
      <c r="CK370" s="188"/>
    </row>
    <row r="371" spans="1:89" ht="68.45" hidden="1" customHeight="1">
      <c r="A371" s="706"/>
      <c r="B371" s="688"/>
      <c r="C371" s="588"/>
      <c r="D371" s="588"/>
      <c r="E371" s="494"/>
      <c r="F371" s="494"/>
      <c r="G371" s="577"/>
      <c r="H371" s="343">
        <v>60</v>
      </c>
      <c r="I371" s="569"/>
      <c r="J371" s="494"/>
      <c r="K371" s="494"/>
      <c r="L371" s="494"/>
      <c r="M371" s="494"/>
      <c r="N371" s="494"/>
      <c r="O371" s="494"/>
      <c r="P371" s="562"/>
      <c r="Q371" s="553"/>
      <c r="R371" s="556"/>
      <c r="S371" s="556"/>
      <c r="T371" s="556"/>
      <c r="U371" s="556"/>
      <c r="V371" s="582"/>
      <c r="W371" s="566"/>
      <c r="X371" s="572"/>
      <c r="Y371" s="550"/>
      <c r="Z371" s="575"/>
      <c r="AA371" s="566"/>
      <c r="AB371" s="559"/>
      <c r="AC371" s="525"/>
      <c r="AD371" s="547"/>
      <c r="AE371" s="534"/>
      <c r="AF371" s="181">
        <v>2</v>
      </c>
      <c r="AG371" s="182" t="s">
        <v>756</v>
      </c>
      <c r="AH371" s="207" t="str">
        <f t="shared" si="407"/>
        <v>Probabilidad</v>
      </c>
      <c r="AI371" s="299" t="s">
        <v>193</v>
      </c>
      <c r="AJ371" s="299" t="s">
        <v>194</v>
      </c>
      <c r="AK371" s="208" t="str">
        <f t="shared" si="408"/>
        <v>40%</v>
      </c>
      <c r="AL371" s="300" t="s">
        <v>195</v>
      </c>
      <c r="AM371" s="300" t="s">
        <v>196</v>
      </c>
      <c r="AN371" s="301" t="s">
        <v>197</v>
      </c>
      <c r="AO371" s="209">
        <f>IF(ISBLANK(AD370),(IFERROR(IF(AND(AH370="Probabilidad",AH371="Probabilidad"),(AQ370-(+AQ370*AK371)),IF(AH371="Probabilidad",(W370-(+W370*AK371)),IF(AH371="Impacto",AQ370,""))),""))," ")</f>
        <v>0.216</v>
      </c>
      <c r="AP371" s="154" t="str">
        <f>IF(ISBLANK(AD370),(IFERROR(IF(AO371="","",IF(AO371&lt;=0.2,"Muy Baja",IF(AO371&lt;=0.4,"Baja",IF(AO371&lt;=0.6,"Media",IF(AO371&lt;=0.8,"Alta","Muy Alta"))))),""))," ")</f>
        <v>Baja</v>
      </c>
      <c r="AQ371" s="210">
        <f t="shared" si="409"/>
        <v>0.216</v>
      </c>
      <c r="AR371" s="211" t="str">
        <f t="shared" si="410"/>
        <v>Moderado</v>
      </c>
      <c r="AS371" s="210">
        <f>IFERROR(IF(AND(AH370="Impacto",AH371="Impacto"),(AS370-(+AS370*AK371)),IF(AH371="Impacto",(AA370-(+AA370*AK371)),IF(AH371="Probabilidad",AS370,""))),"")</f>
        <v>0.6</v>
      </c>
      <c r="AT371" s="212" t="str">
        <f t="shared" si="411"/>
        <v>Moderado</v>
      </c>
      <c r="AU371" s="528"/>
      <c r="AV371" s="531"/>
      <c r="AW371" s="534"/>
      <c r="AX371" s="537"/>
      <c r="AY371" s="541"/>
      <c r="AZ371" s="544"/>
      <c r="BA371" s="544"/>
      <c r="BB371" s="544"/>
      <c r="BC371" s="518"/>
      <c r="BD371" s="518"/>
      <c r="BE371" s="544"/>
      <c r="BF371" s="544"/>
      <c r="BG371" s="497"/>
      <c r="BH371" s="733"/>
      <c r="BI371" s="734"/>
      <c r="BJ371" s="734"/>
      <c r="BK371" s="734"/>
      <c r="BL371" s="734"/>
      <c r="BM371" s="734"/>
      <c r="BN371" s="734"/>
      <c r="BO371" s="734"/>
      <c r="BP371" s="734"/>
      <c r="BQ371" s="736"/>
      <c r="BR371" s="416"/>
      <c r="BS371" s="417" t="str">
        <f>IF(AND('MAPA DE RIESGOS'!$AP371="Muy Alta",'MAPA DE RIESGOS'!$AR371="Leve"),CONCATENATE("R",'MAPA DE RIESGOS'!$H371,"C",'MAPA DE RIESGOS'!$AF371),"")</f>
        <v/>
      </c>
      <c r="BT371" s="417"/>
      <c r="BU371" s="418"/>
      <c r="BV371" s="188"/>
      <c r="BW371" s="188"/>
      <c r="BX371" s="188"/>
      <c r="BY371" s="188"/>
      <c r="BZ371" s="188"/>
      <c r="CA371" s="188"/>
      <c r="CB371" s="188"/>
      <c r="CC371" s="188"/>
      <c r="CD371" s="188"/>
      <c r="CE371" s="188"/>
      <c r="CF371" s="188"/>
      <c r="CG371" s="188"/>
      <c r="CH371" s="188"/>
      <c r="CI371" s="188"/>
      <c r="CJ371" s="188"/>
      <c r="CK371" s="188"/>
    </row>
    <row r="372" spans="1:89" ht="68.45" hidden="1" customHeight="1">
      <c r="A372" s="706"/>
      <c r="B372" s="688"/>
      <c r="C372" s="588"/>
      <c r="D372" s="588"/>
      <c r="E372" s="494"/>
      <c r="F372" s="494"/>
      <c r="G372" s="577"/>
      <c r="H372" s="343">
        <v>60</v>
      </c>
      <c r="I372" s="569"/>
      <c r="J372" s="494"/>
      <c r="K372" s="494"/>
      <c r="L372" s="494"/>
      <c r="M372" s="494"/>
      <c r="N372" s="494"/>
      <c r="O372" s="494"/>
      <c r="P372" s="562"/>
      <c r="Q372" s="553"/>
      <c r="R372" s="556"/>
      <c r="S372" s="556"/>
      <c r="T372" s="556"/>
      <c r="U372" s="556"/>
      <c r="V372" s="582"/>
      <c r="W372" s="566"/>
      <c r="X372" s="572"/>
      <c r="Y372" s="550"/>
      <c r="Z372" s="575"/>
      <c r="AA372" s="566"/>
      <c r="AB372" s="559"/>
      <c r="AC372" s="525"/>
      <c r="AD372" s="547"/>
      <c r="AE372" s="534"/>
      <c r="AF372" s="181">
        <v>3</v>
      </c>
      <c r="AG372" s="182" t="s">
        <v>757</v>
      </c>
      <c r="AH372" s="207" t="str">
        <f t="shared" si="407"/>
        <v>Probabilidad</v>
      </c>
      <c r="AI372" s="299" t="s">
        <v>193</v>
      </c>
      <c r="AJ372" s="299" t="s">
        <v>194</v>
      </c>
      <c r="AK372" s="208" t="str">
        <f t="shared" si="408"/>
        <v>40%</v>
      </c>
      <c r="AL372" s="300" t="s">
        <v>195</v>
      </c>
      <c r="AM372" s="300" t="s">
        <v>196</v>
      </c>
      <c r="AN372" s="301" t="s">
        <v>197</v>
      </c>
      <c r="AO372" s="209">
        <f>IF(ISBLANK(AD370),(IFERROR(IF(AND(AH371="Probabilidad",AH372="Probabilidad"),(AQ371-(+AQ371*AK372)),IF(AND(AH371="Impacto",AH372="Probabilidad"),(AQ370-(+AQ370*AK372)),IF(AH372="Impacto",AQ371,""))),""))," ")</f>
        <v>0.12959999999999999</v>
      </c>
      <c r="AP372" s="154" t="str">
        <f>IF(ISBLANK(AD370),(IFERROR(IF(AO372="","",IF(AO372&lt;=0.2,"Muy Baja",IF(AO372&lt;=0.4,"Baja",IF(AO372&lt;=0.6,"Media",IF(AO372&lt;=0.8,"Alta","Muy Alta"))))),""))," ")</f>
        <v>Muy Baja</v>
      </c>
      <c r="AQ372" s="210">
        <f t="shared" si="409"/>
        <v>0.12959999999999999</v>
      </c>
      <c r="AR372" s="211" t="str">
        <f t="shared" si="410"/>
        <v>Moderado</v>
      </c>
      <c r="AS372" s="210">
        <f>IFERROR(IF(AND(AH371="Impacto",AH372="Impacto"),(AS371-(+AS371*AK372)),IF(AND(AH371="Probabilidad",AH372="Impacto"),(AS370-(+AS370*AK372)),IF(AH372="Probabilidad",AS371,""))),"")</f>
        <v>0.6</v>
      </c>
      <c r="AT372" s="212" t="str">
        <f t="shared" si="411"/>
        <v>Moderado</v>
      </c>
      <c r="AU372" s="528"/>
      <c r="AV372" s="531"/>
      <c r="AW372" s="534"/>
      <c r="AX372" s="537"/>
      <c r="AY372" s="539" t="s">
        <v>758</v>
      </c>
      <c r="AZ372" s="542" t="s">
        <v>759</v>
      </c>
      <c r="BA372" s="542" t="s">
        <v>743</v>
      </c>
      <c r="BB372" s="542" t="s">
        <v>229</v>
      </c>
      <c r="BC372" s="517">
        <v>44562</v>
      </c>
      <c r="BD372" s="517">
        <v>44926</v>
      </c>
      <c r="BE372" s="542" t="s">
        <v>760</v>
      </c>
      <c r="BF372" s="542" t="s">
        <v>760</v>
      </c>
      <c r="BG372" s="497"/>
      <c r="BH372" s="733" t="s">
        <v>205</v>
      </c>
      <c r="BI372" s="734" t="s">
        <v>1862</v>
      </c>
      <c r="BJ372" s="734">
        <v>1</v>
      </c>
      <c r="BK372" s="735">
        <v>44680</v>
      </c>
      <c r="BL372" s="734" t="s">
        <v>1863</v>
      </c>
      <c r="BM372" s="734" t="s">
        <v>1865</v>
      </c>
      <c r="BN372" s="734" t="s">
        <v>207</v>
      </c>
      <c r="BO372" s="734" t="s">
        <v>208</v>
      </c>
      <c r="BP372" s="734" t="s">
        <v>207</v>
      </c>
      <c r="BQ372" s="736" t="s">
        <v>207</v>
      </c>
      <c r="BR372" s="416"/>
      <c r="BS372" s="417" t="str">
        <f>IF(AND('MAPA DE RIESGOS'!$AP372="Muy Alta",'MAPA DE RIESGOS'!$AR372="Leve"),CONCATENATE("R",'MAPA DE RIESGOS'!$H372,"C",'MAPA DE RIESGOS'!$AF372),"")</f>
        <v/>
      </c>
      <c r="BT372" s="417"/>
      <c r="BU372" s="418"/>
      <c r="BV372" s="188"/>
      <c r="BW372" s="188"/>
      <c r="BX372" s="188"/>
      <c r="BY372" s="188"/>
      <c r="BZ372" s="188"/>
      <c r="CA372" s="188"/>
      <c r="CB372" s="188"/>
      <c r="CC372" s="188"/>
      <c r="CD372" s="188"/>
      <c r="CE372" s="188"/>
      <c r="CF372" s="188"/>
      <c r="CG372" s="188"/>
      <c r="CH372" s="188"/>
      <c r="CI372" s="188"/>
      <c r="CJ372" s="188"/>
      <c r="CK372" s="188"/>
    </row>
    <row r="373" spans="1:89" ht="68.45" hidden="1" customHeight="1">
      <c r="A373" s="706"/>
      <c r="B373" s="688"/>
      <c r="C373" s="588"/>
      <c r="D373" s="588"/>
      <c r="E373" s="494"/>
      <c r="F373" s="494"/>
      <c r="G373" s="577"/>
      <c r="H373" s="343">
        <v>60</v>
      </c>
      <c r="I373" s="569"/>
      <c r="J373" s="494"/>
      <c r="K373" s="494"/>
      <c r="L373" s="494"/>
      <c r="M373" s="494"/>
      <c r="N373" s="494"/>
      <c r="O373" s="494"/>
      <c r="P373" s="562"/>
      <c r="Q373" s="553"/>
      <c r="R373" s="556"/>
      <c r="S373" s="556"/>
      <c r="T373" s="556"/>
      <c r="U373" s="556"/>
      <c r="V373" s="582"/>
      <c r="W373" s="566"/>
      <c r="X373" s="572"/>
      <c r="Y373" s="550"/>
      <c r="Z373" s="575"/>
      <c r="AA373" s="566"/>
      <c r="AB373" s="559"/>
      <c r="AC373" s="525"/>
      <c r="AD373" s="547"/>
      <c r="AE373" s="534"/>
      <c r="AF373" s="181">
        <v>4</v>
      </c>
      <c r="AG373" s="182" t="s">
        <v>761</v>
      </c>
      <c r="AH373" s="207" t="str">
        <f t="shared" si="407"/>
        <v>Probabilidad</v>
      </c>
      <c r="AI373" s="299" t="s">
        <v>193</v>
      </c>
      <c r="AJ373" s="299" t="s">
        <v>194</v>
      </c>
      <c r="AK373" s="208" t="str">
        <f t="shared" si="408"/>
        <v>40%</v>
      </c>
      <c r="AL373" s="300" t="s">
        <v>195</v>
      </c>
      <c r="AM373" s="300" t="s">
        <v>196</v>
      </c>
      <c r="AN373" s="301" t="s">
        <v>197</v>
      </c>
      <c r="AO373" s="209">
        <f>IF(ISBLANK(AD370),(IFERROR(IF(AND(AH372="Probabilidad",AH373="Probabilidad"),(AQ372-(+AQ372*AK373)),IF(AND(AH372="Impacto",AH373="Probabilidad"),(AQ371-(+AQ371*AK373)),IF(AH373="Impacto",AQ372,""))),""))," ")</f>
        <v>7.7759999999999996E-2</v>
      </c>
      <c r="AP373" s="154" t="str">
        <f>IF(ISBLANK(AD370),(IFERROR(IF(AO373="","",IF(AO373&lt;=0.2,"Muy Baja",IF(AO373&lt;=0.4,"Baja",IF(AO373&lt;=0.6,"Media",IF(AO373&lt;=0.8,"Alta","Muy Alta"))))),""))," ")</f>
        <v>Muy Baja</v>
      </c>
      <c r="AQ373" s="210">
        <f t="shared" si="409"/>
        <v>7.7759999999999996E-2</v>
      </c>
      <c r="AR373" s="211" t="str">
        <f t="shared" si="410"/>
        <v>Moderado</v>
      </c>
      <c r="AS373" s="210">
        <f>IFERROR(IF(AND(AH372="Impacto",AH373="Impacto"),(AS372-(+AS372*AK373)),IF(AND(AH372="Probabilidad",AH373="Impacto"),(AS371-(+AS371*AK373)),IF(AH373="Probabilidad",AS372,""))),"")</f>
        <v>0.6</v>
      </c>
      <c r="AT373" s="212" t="str">
        <f t="shared" si="411"/>
        <v>Moderado</v>
      </c>
      <c r="AU373" s="528"/>
      <c r="AV373" s="531"/>
      <c r="AW373" s="534"/>
      <c r="AX373" s="537"/>
      <c r="AY373" s="541"/>
      <c r="AZ373" s="544"/>
      <c r="BA373" s="544"/>
      <c r="BB373" s="544"/>
      <c r="BC373" s="518"/>
      <c r="BD373" s="518"/>
      <c r="BE373" s="544"/>
      <c r="BF373" s="544"/>
      <c r="BG373" s="497"/>
      <c r="BH373" s="733"/>
      <c r="BI373" s="734"/>
      <c r="BJ373" s="734"/>
      <c r="BK373" s="734"/>
      <c r="BL373" s="734"/>
      <c r="BM373" s="734"/>
      <c r="BN373" s="734"/>
      <c r="BO373" s="734"/>
      <c r="BP373" s="734"/>
      <c r="BQ373" s="736"/>
      <c r="BR373" s="416"/>
      <c r="BS373" s="417" t="str">
        <f>IF(AND('MAPA DE RIESGOS'!$AP373="Muy Alta",'MAPA DE RIESGOS'!$AR373="Leve"),CONCATENATE("R",'MAPA DE RIESGOS'!$H373,"C",'MAPA DE RIESGOS'!$AF373),"")</f>
        <v/>
      </c>
      <c r="BT373" s="417"/>
      <c r="BU373" s="418"/>
      <c r="BV373" s="188"/>
      <c r="BW373" s="188"/>
      <c r="BX373" s="188"/>
      <c r="BY373" s="188"/>
      <c r="BZ373" s="188"/>
      <c r="CA373" s="188"/>
      <c r="CB373" s="188"/>
      <c r="CC373" s="188"/>
      <c r="CD373" s="188"/>
      <c r="CE373" s="188"/>
      <c r="CF373" s="188"/>
      <c r="CG373" s="188"/>
      <c r="CH373" s="188"/>
      <c r="CI373" s="188"/>
      <c r="CJ373" s="188"/>
      <c r="CK373" s="188"/>
    </row>
    <row r="374" spans="1:89" ht="28.5" hidden="1" customHeight="1">
      <c r="A374" s="706"/>
      <c r="B374" s="688"/>
      <c r="C374" s="588"/>
      <c r="D374" s="588"/>
      <c r="E374" s="494"/>
      <c r="F374" s="494"/>
      <c r="G374" s="577"/>
      <c r="H374" s="343">
        <v>60</v>
      </c>
      <c r="I374" s="569"/>
      <c r="J374" s="494"/>
      <c r="K374" s="494"/>
      <c r="L374" s="494"/>
      <c r="M374" s="494"/>
      <c r="N374" s="494"/>
      <c r="O374" s="494"/>
      <c r="P374" s="562"/>
      <c r="Q374" s="553"/>
      <c r="R374" s="556"/>
      <c r="S374" s="556"/>
      <c r="T374" s="556"/>
      <c r="U374" s="556"/>
      <c r="V374" s="582"/>
      <c r="W374" s="566"/>
      <c r="X374" s="572"/>
      <c r="Y374" s="550"/>
      <c r="Z374" s="575"/>
      <c r="AA374" s="566"/>
      <c r="AB374" s="559"/>
      <c r="AC374" s="525"/>
      <c r="AD374" s="547"/>
      <c r="AE374" s="534"/>
      <c r="AF374" s="181">
        <v>5</v>
      </c>
      <c r="AG374" s="182"/>
      <c r="AH374" s="207" t="str">
        <f t="shared" si="407"/>
        <v/>
      </c>
      <c r="AI374" s="299"/>
      <c r="AJ374" s="299"/>
      <c r="AK374" s="208" t="str">
        <f t="shared" si="408"/>
        <v/>
      </c>
      <c r="AL374" s="300"/>
      <c r="AM374" s="300"/>
      <c r="AN374" s="301"/>
      <c r="AO374" s="209" t="str">
        <f>IF(ISBLANK(AD370),(IFERROR(IF(AND(AH373="Probabilidad",AH374="Probabilidad"),(AQ373-(+AQ373*AK374)),IF(AND(AH373="Impacto",AH374="Probabilidad"),(AQ372-(+AQ372*AK374)),IF(AH374="Impacto",AQ373,""))),""))," ")</f>
        <v/>
      </c>
      <c r="AP374" s="154" t="str">
        <f>IF(ISBLANK(AD370),(IFERROR(IF(AO374="","",IF(AO374&lt;=0.2,"Muy Baja",IF(AO374&lt;=0.4,"Baja",IF(AO374&lt;=0.6,"Media",IF(AO374&lt;=0.8,"Alta","Muy Alta"))))),""))," ")</f>
        <v/>
      </c>
      <c r="AQ374" s="210" t="str">
        <f t="shared" si="409"/>
        <v/>
      </c>
      <c r="AR374" s="211" t="str">
        <f t="shared" si="410"/>
        <v/>
      </c>
      <c r="AS374" s="210" t="str">
        <f>IFERROR(IF(AND(AH373="Impacto",AH374="Impacto"),(AS373-(+AS373*AK374)),IF(AND(AH373="Probabilidad",AH374="Impacto"),(AS372-(+AS372*AK374)),IF(AH374="Probabilidad",AS373,""))),"")</f>
        <v/>
      </c>
      <c r="AT374" s="212" t="str">
        <f t="shared" si="411"/>
        <v/>
      </c>
      <c r="AU374" s="528"/>
      <c r="AV374" s="531"/>
      <c r="AW374" s="534"/>
      <c r="AX374" s="537"/>
      <c r="AY374" s="302"/>
      <c r="AZ374" s="185"/>
      <c r="BA374" s="183"/>
      <c r="BB374" s="183"/>
      <c r="BC374" s="184"/>
      <c r="BD374" s="184"/>
      <c r="BE374" s="184"/>
      <c r="BF374" s="185"/>
      <c r="BG374" s="494"/>
      <c r="BH374" s="190"/>
      <c r="BI374" s="186"/>
      <c r="BJ374" s="186"/>
      <c r="BK374" s="352"/>
      <c r="BL374" s="183"/>
      <c r="BM374" s="183"/>
      <c r="BN374" s="183"/>
      <c r="BO374" s="187"/>
      <c r="BP374" s="187"/>
      <c r="BQ374" s="349"/>
      <c r="BR374" s="416"/>
      <c r="BS374" s="417" t="str">
        <f>IF(AND('MAPA DE RIESGOS'!$AP374="Muy Alta",'MAPA DE RIESGOS'!$AR374="Leve"),CONCATENATE("R",'MAPA DE RIESGOS'!$H374,"C",'MAPA DE RIESGOS'!$AF374),"")</f>
        <v/>
      </c>
      <c r="BT374" s="417"/>
      <c r="BU374" s="418"/>
      <c r="BV374" s="188"/>
      <c r="BW374" s="188"/>
      <c r="BX374" s="188"/>
      <c r="BY374" s="188"/>
      <c r="BZ374" s="188"/>
      <c r="CA374" s="188"/>
      <c r="CB374" s="188"/>
      <c r="CC374" s="188"/>
      <c r="CD374" s="188"/>
      <c r="CE374" s="188"/>
      <c r="CF374" s="188"/>
      <c r="CG374" s="188"/>
      <c r="CH374" s="188"/>
      <c r="CI374" s="188"/>
      <c r="CJ374" s="188"/>
      <c r="CK374" s="188"/>
    </row>
    <row r="375" spans="1:89" ht="28.5" hidden="1" customHeight="1">
      <c r="A375" s="706"/>
      <c r="B375" s="688"/>
      <c r="C375" s="588"/>
      <c r="D375" s="588"/>
      <c r="E375" s="494"/>
      <c r="F375" s="494"/>
      <c r="G375" s="577"/>
      <c r="H375" s="343">
        <v>60</v>
      </c>
      <c r="I375" s="570"/>
      <c r="J375" s="495"/>
      <c r="K375" s="495"/>
      <c r="L375" s="495"/>
      <c r="M375" s="495"/>
      <c r="N375" s="495"/>
      <c r="O375" s="495"/>
      <c r="P375" s="563"/>
      <c r="Q375" s="554"/>
      <c r="R375" s="557"/>
      <c r="S375" s="557"/>
      <c r="T375" s="557"/>
      <c r="U375" s="557"/>
      <c r="V375" s="583"/>
      <c r="W375" s="567"/>
      <c r="X375" s="573"/>
      <c r="Y375" s="551"/>
      <c r="Z375" s="576"/>
      <c r="AA375" s="567"/>
      <c r="AB375" s="560"/>
      <c r="AC375" s="526"/>
      <c r="AD375" s="548"/>
      <c r="AE375" s="535"/>
      <c r="AF375" s="181">
        <v>6</v>
      </c>
      <c r="AG375" s="182"/>
      <c r="AH375" s="207" t="str">
        <f t="shared" si="407"/>
        <v/>
      </c>
      <c r="AI375" s="299"/>
      <c r="AJ375" s="299"/>
      <c r="AK375" s="208" t="str">
        <f t="shared" si="408"/>
        <v/>
      </c>
      <c r="AL375" s="300"/>
      <c r="AM375" s="300"/>
      <c r="AN375" s="301"/>
      <c r="AO375" s="209" t="str">
        <f>IF(ISBLANK(AD370),(IFERROR(IF(AND(AH373="Probabilidad",AH375="Probabilidad"),(AQ373-(+AQ373*AK375)),IF(AND(AH373="Impacto",AH375="Probabilidad"),(AQ372-(+AQ372*AK375)),IF(AH375="Impacto",AQ373,""))),""))," ")</f>
        <v/>
      </c>
      <c r="AP375" s="154" t="str">
        <f>IF(ISBLANK(AD370),(IFERROR(IF(AO375="","",IF(AO375&lt;=0.2,"Muy Baja",IF(AO375&lt;=0.4,"Baja",IF(AO375&lt;=0.6,"Media",IF(AO375&lt;=0.8,"Alta","Muy Alta"))))),"")), " ")</f>
        <v/>
      </c>
      <c r="AQ375" s="210" t="str">
        <f t="shared" si="409"/>
        <v/>
      </c>
      <c r="AR375" s="211" t="str">
        <f t="shared" si="410"/>
        <v/>
      </c>
      <c r="AS375" s="210" t="str">
        <f>IFERROR(IF(AND(AH374="Impacto",AH375="Impacto"),(AS373-(+AS374*AK375)),IF(AND(AH373="Probabilidad",AH375="Impacto"),(AS372-(+AS372*AK375)),IF(AH375="Probabilidad",AS373,""))),"")</f>
        <v/>
      </c>
      <c r="AT375" s="212" t="str">
        <f t="shared" si="411"/>
        <v/>
      </c>
      <c r="AU375" s="529"/>
      <c r="AV375" s="532"/>
      <c r="AW375" s="535"/>
      <c r="AX375" s="538"/>
      <c r="AY375" s="302"/>
      <c r="AZ375" s="185"/>
      <c r="BA375" s="183"/>
      <c r="BB375" s="183"/>
      <c r="BC375" s="184"/>
      <c r="BD375" s="184"/>
      <c r="BE375" s="184"/>
      <c r="BF375" s="185"/>
      <c r="BG375" s="495"/>
      <c r="BH375" s="190"/>
      <c r="BI375" s="186"/>
      <c r="BJ375" s="186"/>
      <c r="BK375" s="352"/>
      <c r="BL375" s="183"/>
      <c r="BM375" s="183"/>
      <c r="BN375" s="183"/>
      <c r="BO375" s="187"/>
      <c r="BP375" s="187"/>
      <c r="BQ375" s="349"/>
      <c r="BR375" s="416"/>
      <c r="BS375" s="417" t="str">
        <f>IF(AND('MAPA DE RIESGOS'!$AP375="Muy Alta",'MAPA DE RIESGOS'!$AR375="Leve"),CONCATENATE("R",'MAPA DE RIESGOS'!$H375,"C",'MAPA DE RIESGOS'!$AF375),"")</f>
        <v/>
      </c>
      <c r="BT375" s="417"/>
      <c r="BU375" s="418"/>
      <c r="BV375" s="188"/>
      <c r="BW375" s="188"/>
      <c r="BX375" s="188"/>
      <c r="BY375" s="188"/>
      <c r="BZ375" s="188"/>
      <c r="CA375" s="188"/>
      <c r="CB375" s="188"/>
      <c r="CC375" s="188"/>
      <c r="CD375" s="188"/>
      <c r="CE375" s="188"/>
      <c r="CF375" s="188"/>
      <c r="CG375" s="188"/>
      <c r="CH375" s="188"/>
      <c r="CI375" s="188"/>
      <c r="CJ375" s="188"/>
      <c r="CK375" s="188"/>
    </row>
    <row r="376" spans="1:89" ht="66.95" hidden="1" customHeight="1">
      <c r="A376" s="706"/>
      <c r="B376" s="688" t="s">
        <v>737</v>
      </c>
      <c r="C376" s="588"/>
      <c r="D376" s="588" t="str">
        <f>IFERROR((VLOOKUP($B376,'Listados Datos'!$D$3:$F$18,3,FALSE))," ")</f>
        <v>El proceso inicia con la identificación de las necesidades de recursos y finaliza con la entrega del bien y/o servicio y su registro en los hechos financieros. Aplica a todos los procesos de la entidad.</v>
      </c>
      <c r="E376" s="494" t="s">
        <v>543</v>
      </c>
      <c r="F376" s="494" t="s">
        <v>260</v>
      </c>
      <c r="G376" s="577">
        <v>61</v>
      </c>
      <c r="H376" s="343">
        <v>61</v>
      </c>
      <c r="I376" s="568" t="s">
        <v>762</v>
      </c>
      <c r="J376" s="513" t="s">
        <v>210</v>
      </c>
      <c r="K376" s="513" t="s">
        <v>762</v>
      </c>
      <c r="L376" s="513" t="s">
        <v>763</v>
      </c>
      <c r="M376" s="513" t="str">
        <f t="shared" ref="M376" si="413">+CONCATENATE("Posibilidad de afectación ", J376, " por ", K376," debido a ", L376)</f>
        <v>Posibilidad de afectación Reputacional por Inventario desactualizado o que no refleje la realidad de las existencias de bienes muebles o intangibles de la entidad. debido a Inventario sin la actualización periódica generando el no reflejo de la realidad de las existencias de bienes muebles o intangibles de la entidad.</v>
      </c>
      <c r="N376" s="513" t="s">
        <v>189</v>
      </c>
      <c r="O376" s="513" t="s">
        <v>190</v>
      </c>
      <c r="P376" s="561">
        <v>228</v>
      </c>
      <c r="Q376" s="552"/>
      <c r="R376" s="555"/>
      <c r="S376" s="555"/>
      <c r="T376" s="555"/>
      <c r="U376" s="555"/>
      <c r="V376" s="581" t="str">
        <f t="shared" ref="V376" si="414">IF(ISBLANK(AC376),(IF(P376&lt;=0,"",IF(P376&lt;=2,"Muy Baja",IF(P376&lt;=24,"Baja",IF(P376&lt;=500,"Media",IF(P376&lt;=5000,"Alta","Muy Alta"))))))," ")</f>
        <v>Media</v>
      </c>
      <c r="W376" s="565">
        <f t="shared" ref="W376" si="415">IF(ISBLANK(AC376),(IF(V376="","",IF(V376="Muy Baja",20%,IF(V376="Baja",40%,IF(V376="Media",60%,IF(V376="Alta",80%,IF(V376="Muy Alta",100%,0)))))))," ")</f>
        <v>0.6</v>
      </c>
      <c r="X376" s="571" t="s">
        <v>218</v>
      </c>
      <c r="Y376" s="549" t="str">
        <f>IF(X376&gt;0,IF(NOT(ISERROR(MATCH(X376,'Listados Datos'!$N$3:$N$4,0))),'Listados Datos'!$N$6&amp;"Por favor no seleccionar este criterios de impacto (Afectación Económica o presupuestal y/o Pérdida Reputacional)",'Listados Datos'!$N$7),"")</f>
        <v>✔</v>
      </c>
      <c r="Z376" s="574" t="str">
        <f>IF(OR(X376='Listados Datos'!$R$3,X376='Listados Datos'!$S$3),"Leve",IF(OR(X376='Listados Datos'!$R$4,X376='Listados Datos'!$S$4),"Menor",IF(OR(X376='Listados Datos'!$R$5,X376='Listados Datos'!$S$5),"Moderado",IF(OR(X376='Listados Datos'!$R$6,X376='Listados Datos'!$S$6),"Mayor",IF(OR(X376='Listados Datos'!$R$7,X376='Listados Datos'!$S$7),"Catastrófico","")))))</f>
        <v>Moderado</v>
      </c>
      <c r="AA376" s="565">
        <f>IF(Z376="","",IF(Z376="Leve",20%,IF(Z376="Menor",40%,IF(Z376="Moderado",60%,IF(Z376="Mayor",80%,IF(Z376="Catastrófico",100%,0))))))</f>
        <v>0.6</v>
      </c>
      <c r="AB376" s="558" t="str">
        <f>IF(OR(AND(V376="Muy Baja",Z376="Leve"),AND(V376="Muy Baja",Z376="Menor"),AND(V376="Baja",Z376="Leve")),"Bajo",IF(OR(AND(V376="Muy baja",Z376="Moderado"),AND(V376="Baja",Z376="Menor"),AND(V376="Baja",Z376="Moderado"),AND(V376="Media",Z376="Leve"),AND(V376="Media",Z376="Menor"),AND(V376="Media",Z376="Moderado"),AND(V376="Alta",Z376="Leve"),AND(V376="Alta",Z376="Menor")),"Moderado",IF(OR(AND(V376="Muy Baja",Z376="Mayor"),AND(V376="Baja",Z376="Mayor"),AND(V376="Media",Z376="Mayor"),AND(V376="Alta",Z376="Moderado"),AND(V376="Alta",Z376="Mayor"),AND(V376="Muy Alta",Z376="Leve"),AND(V376="Muy Alta",Z376="Menor"),AND(V376="Muy Alta",Z376="Moderado"),AND(V376="Muy Alta",Z376="Mayor")),"Alto",IF(OR(AND(V376="Muy Baja",Z376="Catastrófico"),AND(V376="Baja",Z376="Catastrófico"),AND(V376="Media",Z376="Catastrófico"),AND(V376="Alta",Z376="Catastrófico"),AND(V376="Muy Alta",Z376="Catastrófico")),"Extremo",""))))</f>
        <v>Moderado</v>
      </c>
      <c r="AC376" s="524"/>
      <c r="AD376" s="546"/>
      <c r="AE376" s="533" t="str">
        <f t="shared" ref="AE376" si="416">IF(AND(AC376="Rara Vez",AD376="Insignificante"),("BAJA"),IF(AND(AC376="Rara Vez",AD376="Menor"),("BAJA"),IF(AND(AC376="Rara Vez",AD376="Moderado"),("MODERADA"),IF(AND(AC376="Rara Vez",AD376="Mayor"),("ALTA"),IF(AND(AC376="Improbable",AD376="Insignificante"),("BAJA"),IF(AND(AC376="Improbable",AD376="Menor"),("BAJA"),IF(AND(AC376="Improbable",AD376="Moderado"),("MODERADA"),IF(AND(AC376="Improbable",AD376="Mayor"),("ALTA"),IF(AND(AC376="Posible",AD376="Insignificante"),("BAJA"),IF(AND(AC376="Posible",AD376="Menor"),("MODERADA"),IF(AND(AC376="Posible",AD376="Moderado"),("ALTA"),IF(AND(AC376="Posible",AD376="Mayor"),("EXTREMA"),IF(AND(AC376="Probable",AD376="Insignificante"),("MODERADA"),IF(AND(AC376="Probable",AD376="Menor"),("ALTA"),IF(AND(AC376="Probable",AD376="Moderado"),("ALTA"),IF(AND(AC376="Probable",AD376="Mayor"),("EXTREMA"),IF(AND(AC376="Casi Seguro",AD376="Insignificante"),("ALTA"),IF(AND(AC376="Casi Seguro",AD376="Menor"),("ALTA"),IF(AND(AC376="Casi Seguro",AD376="Moderado"),("EXTREMA"),IF(AND(AC376="Casi Seguro",AD376="Mayor"),("EXTREMA"),IF(AD376="Catastrófico","EXTREMA","VALORAR")))))))))))))))))))))</f>
        <v>VALORAR</v>
      </c>
      <c r="AF376" s="181">
        <v>1</v>
      </c>
      <c r="AG376" s="182" t="s">
        <v>750</v>
      </c>
      <c r="AH376" s="207" t="str">
        <f t="shared" si="407"/>
        <v>Probabilidad</v>
      </c>
      <c r="AI376" s="299" t="s">
        <v>193</v>
      </c>
      <c r="AJ376" s="299" t="s">
        <v>194</v>
      </c>
      <c r="AK376" s="208" t="str">
        <f t="shared" si="408"/>
        <v>40%</v>
      </c>
      <c r="AL376" s="300" t="s">
        <v>195</v>
      </c>
      <c r="AM376" s="300" t="s">
        <v>196</v>
      </c>
      <c r="AN376" s="301" t="s">
        <v>197</v>
      </c>
      <c r="AO376" s="209">
        <f>IF(ISBLANK(AD376),(IFERROR(IF(AH376="Probabilidad",(W376-(+W376*AK376)),IF(AH376="Impacto",W376,"")),""))," ")</f>
        <v>0.36</v>
      </c>
      <c r="AP376" s="154" t="str">
        <f>IF(ISBLANK(AD376), (IFERROR(IF(AO376="","",IF(AO376&lt;=0.2,"Muy Baja",IF(AO376&lt;=0.4,"Baja",IF(AO376&lt;=0.6,"Media",IF(AO376&lt;=0.8,"Alta","Muy Alta"))))),""))," ")</f>
        <v>Baja</v>
      </c>
      <c r="AQ376" s="210">
        <f t="shared" si="409"/>
        <v>0.36</v>
      </c>
      <c r="AR376" s="211" t="str">
        <f t="shared" si="410"/>
        <v>Moderado</v>
      </c>
      <c r="AS376" s="210">
        <f>IFERROR(IF(AH376="Impacto",(AA376-(+AA376*AK376)),IF(AH376="Probabilidad",AA376,"")),"")</f>
        <v>0.6</v>
      </c>
      <c r="AT376" s="212" t="str">
        <f t="shared" si="411"/>
        <v>Moderado</v>
      </c>
      <c r="AU376" s="527"/>
      <c r="AV376" s="530" t="str">
        <f>IF(ISBLANK(AD376), " ", AD376)</f>
        <v xml:space="preserve"> </v>
      </c>
      <c r="AW376" s="533" t="str">
        <f t="shared" ref="AW376" si="417">IF(AND(AU376="Rara Vez",AV376="Insignificante"),("BAJA"),IF(AND(AU376="Rara Vez",AV376="Menor"),("BAJA"),IF(AND(AU376="Rara Vez",AV376="Moderado"),("MODERADA"),IF(AND(AU376="Rara Vez",AV376="Mayor"),("ALTA"),IF(AND(AU376="Improbable",AV376="Insignificante"),("BAJA"),IF(AND(AU376="Improbable",AV376="Menor"),("BAJA"),IF(AND(AU376="Improbable",AV376="Moderado"),("MODERADA"),IF(AND(AU376="Improbable",AV376="Mayor"),("ALTA"),IF(AND(AU376="Posible",AV376="Insignificante"),("BAJA"),IF(AND(AU376="Posible",AV376="Menor"),("MODERADA"),IF(AND(AU376="Posible",AV376="Moderado"),("ALTA"),IF(AND(AU376="Posible",AV376="Mayor"),("EXTREMA"),IF(AND(AU376="Probable",AV376="Insignificante"),("MODERADA"),IF(AND(AU376="Probable",AV376="Menor"),("ALTA"),IF(AND(AU376="Probable",AV376="Moderado"),("ALTA"),IF(AND(AU376="Probable",AV376="Mayor"),("EXTREMA"),IF(AND(AU376="Casi Seguro",AV376="Insignificante"),("ALTA"),IF(AND(AU376="Casi Seguro",AV376="Menor"),("ALTA"),IF(AND(AU376="Casi Seguro",AV376="Moderado"),("EXTREMA"),IF(AND(AU376="Casi Seguro",AV376="Mayor"),("EXTREMA"),IF(AV376="Catastrófico","EXTREMA","VALORAR")))))))))))))))))))))</f>
        <v>VALORAR</v>
      </c>
      <c r="AX376" s="536" t="s">
        <v>198</v>
      </c>
      <c r="AY376" s="539" t="s">
        <v>764</v>
      </c>
      <c r="AZ376" s="542" t="s">
        <v>765</v>
      </c>
      <c r="BA376" s="542" t="s">
        <v>743</v>
      </c>
      <c r="BB376" s="542" t="s">
        <v>229</v>
      </c>
      <c r="BC376" s="517">
        <v>44562</v>
      </c>
      <c r="BD376" s="517">
        <v>44926</v>
      </c>
      <c r="BE376" s="542" t="s">
        <v>765</v>
      </c>
      <c r="BF376" s="542" t="s">
        <v>765</v>
      </c>
      <c r="BG376" s="513" t="s">
        <v>766</v>
      </c>
      <c r="BH376" s="499" t="s">
        <v>205</v>
      </c>
      <c r="BI376" s="513" t="s">
        <v>767</v>
      </c>
      <c r="BJ376" s="513">
        <v>0</v>
      </c>
      <c r="BK376" s="517">
        <v>44680</v>
      </c>
      <c r="BL376" s="513" t="s">
        <v>768</v>
      </c>
      <c r="BM376" s="513" t="s">
        <v>1858</v>
      </c>
      <c r="BN376" s="513" t="s">
        <v>769</v>
      </c>
      <c r="BO376" s="513" t="s">
        <v>208</v>
      </c>
      <c r="BP376" s="513" t="s">
        <v>207</v>
      </c>
      <c r="BQ376" s="496" t="s">
        <v>207</v>
      </c>
      <c r="BR376" s="416"/>
      <c r="BS376" s="417" t="str">
        <f>IF(AND('MAPA DE RIESGOS'!$AP376="Muy Alta",'MAPA DE RIESGOS'!$AR376="Leve"),CONCATENATE("R",'MAPA DE RIESGOS'!$H376,"C",'MAPA DE RIESGOS'!$AF376),"")</f>
        <v/>
      </c>
      <c r="BT376" s="417"/>
      <c r="BU376" s="418"/>
      <c r="BV376" s="188"/>
      <c r="BW376" s="188"/>
      <c r="BX376" s="188"/>
      <c r="BY376" s="188"/>
      <c r="BZ376" s="188"/>
      <c r="CA376" s="188"/>
      <c r="CB376" s="188"/>
      <c r="CC376" s="188"/>
      <c r="CD376" s="188"/>
      <c r="CE376" s="188"/>
      <c r="CF376" s="188"/>
      <c r="CG376" s="188"/>
      <c r="CH376" s="188"/>
      <c r="CI376" s="188"/>
      <c r="CJ376" s="188"/>
      <c r="CK376" s="188"/>
    </row>
    <row r="377" spans="1:89" ht="66.95" hidden="1" customHeight="1">
      <c r="A377" s="706"/>
      <c r="B377" s="688"/>
      <c r="C377" s="588"/>
      <c r="D377" s="588"/>
      <c r="E377" s="494"/>
      <c r="F377" s="494"/>
      <c r="G377" s="577"/>
      <c r="H377" s="343">
        <v>61</v>
      </c>
      <c r="I377" s="569"/>
      <c r="J377" s="494"/>
      <c r="K377" s="494"/>
      <c r="L377" s="494"/>
      <c r="M377" s="494"/>
      <c r="N377" s="494"/>
      <c r="O377" s="494"/>
      <c r="P377" s="562"/>
      <c r="Q377" s="553"/>
      <c r="R377" s="556"/>
      <c r="S377" s="556"/>
      <c r="T377" s="556"/>
      <c r="U377" s="556"/>
      <c r="V377" s="582"/>
      <c r="W377" s="566"/>
      <c r="X377" s="572"/>
      <c r="Y377" s="550"/>
      <c r="Z377" s="575"/>
      <c r="AA377" s="566"/>
      <c r="AB377" s="559"/>
      <c r="AC377" s="525"/>
      <c r="AD377" s="547"/>
      <c r="AE377" s="534"/>
      <c r="AF377" s="181">
        <v>2</v>
      </c>
      <c r="AG377" s="182" t="s">
        <v>770</v>
      </c>
      <c r="AH377" s="207" t="str">
        <f t="shared" si="407"/>
        <v>Probabilidad</v>
      </c>
      <c r="AI377" s="299" t="s">
        <v>193</v>
      </c>
      <c r="AJ377" s="299" t="s">
        <v>194</v>
      </c>
      <c r="AK377" s="208" t="str">
        <f t="shared" si="408"/>
        <v>40%</v>
      </c>
      <c r="AL377" s="300" t="s">
        <v>195</v>
      </c>
      <c r="AM377" s="300" t="s">
        <v>196</v>
      </c>
      <c r="AN377" s="301" t="s">
        <v>197</v>
      </c>
      <c r="AO377" s="209">
        <f>IF(ISBLANK(AD376),(IFERROR(IF(AND(AH376="Probabilidad",AH377="Probabilidad"),(AQ376-(+AQ376*AK377)),IF(AH377="Probabilidad",(W376-(+W376*AK377)),IF(AH377="Impacto",AQ376,""))),""))," ")</f>
        <v>0.216</v>
      </c>
      <c r="AP377" s="154" t="str">
        <f>IF(ISBLANK(AD376),(IFERROR(IF(AO377="","",IF(AO377&lt;=0.2,"Muy Baja",IF(AO377&lt;=0.4,"Baja",IF(AO377&lt;=0.6,"Media",IF(AO377&lt;=0.8,"Alta","Muy Alta"))))),""))," ")</f>
        <v>Baja</v>
      </c>
      <c r="AQ377" s="210">
        <f t="shared" si="409"/>
        <v>0.216</v>
      </c>
      <c r="AR377" s="211" t="str">
        <f t="shared" si="410"/>
        <v>Moderado</v>
      </c>
      <c r="AS377" s="210">
        <f>IFERROR(IF(AND(AH376="Impacto",AH377="Impacto"),(AS376-(+AS376*AK377)),IF(AH377="Impacto",(AA376-(+AA376*AK377)),IF(AH377="Probabilidad",AS376,""))),"")</f>
        <v>0.6</v>
      </c>
      <c r="AT377" s="212" t="str">
        <f t="shared" si="411"/>
        <v>Moderado</v>
      </c>
      <c r="AU377" s="528"/>
      <c r="AV377" s="531"/>
      <c r="AW377" s="534"/>
      <c r="AX377" s="537"/>
      <c r="AY377" s="540"/>
      <c r="AZ377" s="543"/>
      <c r="BA377" s="543"/>
      <c r="BB377" s="543"/>
      <c r="BC377" s="545"/>
      <c r="BD377" s="545"/>
      <c r="BE377" s="543"/>
      <c r="BF377" s="543"/>
      <c r="BG377" s="494"/>
      <c r="BH377" s="521"/>
      <c r="BI377" s="494"/>
      <c r="BJ377" s="494"/>
      <c r="BK377" s="494"/>
      <c r="BL377" s="494"/>
      <c r="BM377" s="494"/>
      <c r="BN377" s="494"/>
      <c r="BO377" s="494"/>
      <c r="BP377" s="494"/>
      <c r="BQ377" s="497"/>
      <c r="BR377" s="416"/>
      <c r="BS377" s="417" t="str">
        <f>IF(AND('MAPA DE RIESGOS'!$AP377="Muy Alta",'MAPA DE RIESGOS'!$AR377="Leve"),CONCATENATE("R",'MAPA DE RIESGOS'!$H377,"C",'MAPA DE RIESGOS'!$AF377),"")</f>
        <v/>
      </c>
      <c r="BT377" s="417"/>
      <c r="BU377" s="418"/>
      <c r="BV377" s="188"/>
      <c r="BW377" s="188"/>
      <c r="BX377" s="188"/>
      <c r="BY377" s="188"/>
      <c r="BZ377" s="188"/>
      <c r="CA377" s="188"/>
      <c r="CB377" s="188"/>
      <c r="CC377" s="188"/>
      <c r="CD377" s="188"/>
      <c r="CE377" s="188"/>
      <c r="CF377" s="188"/>
      <c r="CG377" s="188"/>
      <c r="CH377" s="188"/>
      <c r="CI377" s="188"/>
      <c r="CJ377" s="188"/>
      <c r="CK377" s="188"/>
    </row>
    <row r="378" spans="1:89" ht="66.95" hidden="1" customHeight="1">
      <c r="A378" s="706"/>
      <c r="B378" s="688"/>
      <c r="C378" s="588"/>
      <c r="D378" s="588"/>
      <c r="E378" s="494"/>
      <c r="F378" s="494"/>
      <c r="G378" s="577"/>
      <c r="H378" s="343">
        <v>61</v>
      </c>
      <c r="I378" s="569"/>
      <c r="J378" s="494"/>
      <c r="K378" s="494"/>
      <c r="L378" s="494"/>
      <c r="M378" s="494"/>
      <c r="N378" s="494"/>
      <c r="O378" s="494"/>
      <c r="P378" s="562"/>
      <c r="Q378" s="553"/>
      <c r="R378" s="556"/>
      <c r="S378" s="556"/>
      <c r="T378" s="556"/>
      <c r="U378" s="556"/>
      <c r="V378" s="582"/>
      <c r="W378" s="566"/>
      <c r="X378" s="572"/>
      <c r="Y378" s="550"/>
      <c r="Z378" s="575"/>
      <c r="AA378" s="566"/>
      <c r="AB378" s="559"/>
      <c r="AC378" s="525"/>
      <c r="AD378" s="547"/>
      <c r="AE378" s="534"/>
      <c r="AF378" s="181">
        <v>3</v>
      </c>
      <c r="AG378" s="182" t="s">
        <v>771</v>
      </c>
      <c r="AH378" s="207" t="str">
        <f t="shared" si="407"/>
        <v>Probabilidad</v>
      </c>
      <c r="AI378" s="299" t="s">
        <v>193</v>
      </c>
      <c r="AJ378" s="299" t="s">
        <v>194</v>
      </c>
      <c r="AK378" s="208" t="str">
        <f t="shared" si="408"/>
        <v>40%</v>
      </c>
      <c r="AL378" s="300" t="s">
        <v>195</v>
      </c>
      <c r="AM378" s="300" t="s">
        <v>196</v>
      </c>
      <c r="AN378" s="301" t="s">
        <v>197</v>
      </c>
      <c r="AO378" s="209">
        <f>IF(ISBLANK(AD376),(IFERROR(IF(AND(AH377="Probabilidad",AH378="Probabilidad"),(AQ377-(+AQ377*AK378)),IF(AND(AH377="Impacto",AH378="Probabilidad"),(AQ376-(+AQ376*AK378)),IF(AH378="Impacto",AQ377,""))),""))," ")</f>
        <v>0.12959999999999999</v>
      </c>
      <c r="AP378" s="154" t="str">
        <f>IF(ISBLANK(AD376),(IFERROR(IF(AO378="","",IF(AO378&lt;=0.2,"Muy Baja",IF(AO378&lt;=0.4,"Baja",IF(AO378&lt;=0.6,"Media",IF(AO378&lt;=0.8,"Alta","Muy Alta"))))),""))," ")</f>
        <v>Muy Baja</v>
      </c>
      <c r="AQ378" s="210">
        <f t="shared" si="409"/>
        <v>0.12959999999999999</v>
      </c>
      <c r="AR378" s="211" t="str">
        <f t="shared" si="410"/>
        <v>Moderado</v>
      </c>
      <c r="AS378" s="210">
        <f>IFERROR(IF(AND(AH377="Impacto",AH378="Impacto"),(AS377-(+AS377*AK378)),IF(AND(AH377="Probabilidad",AH378="Impacto"),(AS376-(+AS376*AK378)),IF(AH378="Probabilidad",AS377,""))),"")</f>
        <v>0.6</v>
      </c>
      <c r="AT378" s="212" t="str">
        <f t="shared" si="411"/>
        <v>Moderado</v>
      </c>
      <c r="AU378" s="528"/>
      <c r="AV378" s="531"/>
      <c r="AW378" s="534"/>
      <c r="AX378" s="537"/>
      <c r="AY378" s="541"/>
      <c r="AZ378" s="544"/>
      <c r="BA378" s="544"/>
      <c r="BB378" s="544"/>
      <c r="BC378" s="518"/>
      <c r="BD378" s="518"/>
      <c r="BE378" s="544"/>
      <c r="BF378" s="544"/>
      <c r="BG378" s="494"/>
      <c r="BH378" s="508"/>
      <c r="BI378" s="495"/>
      <c r="BJ378" s="495"/>
      <c r="BK378" s="495"/>
      <c r="BL378" s="495"/>
      <c r="BM378" s="495"/>
      <c r="BN378" s="495"/>
      <c r="BO378" s="495"/>
      <c r="BP378" s="495"/>
      <c r="BQ378" s="498"/>
      <c r="BR378" s="416"/>
      <c r="BS378" s="417" t="str">
        <f>IF(AND('MAPA DE RIESGOS'!$AP378="Muy Alta",'MAPA DE RIESGOS'!$AR378="Leve"),CONCATENATE("R",'MAPA DE RIESGOS'!$H378,"C",'MAPA DE RIESGOS'!$AF378),"")</f>
        <v/>
      </c>
      <c r="BT378" s="417"/>
      <c r="BU378" s="418"/>
      <c r="BV378" s="188"/>
      <c r="BW378" s="188"/>
      <c r="BX378" s="188"/>
      <c r="BY378" s="188"/>
      <c r="BZ378" s="188"/>
      <c r="CA378" s="188"/>
      <c r="CB378" s="188"/>
      <c r="CC378" s="188"/>
      <c r="CD378" s="188"/>
      <c r="CE378" s="188"/>
      <c r="CF378" s="188"/>
      <c r="CG378" s="188"/>
      <c r="CH378" s="188"/>
      <c r="CI378" s="188"/>
      <c r="CJ378" s="188"/>
      <c r="CK378" s="188"/>
    </row>
    <row r="379" spans="1:89" ht="28.5" hidden="1" customHeight="1">
      <c r="A379" s="706"/>
      <c r="B379" s="688"/>
      <c r="C379" s="588"/>
      <c r="D379" s="588"/>
      <c r="E379" s="494"/>
      <c r="F379" s="494"/>
      <c r="G379" s="577"/>
      <c r="H379" s="343">
        <v>61</v>
      </c>
      <c r="I379" s="569"/>
      <c r="J379" s="494"/>
      <c r="K379" s="494"/>
      <c r="L379" s="494"/>
      <c r="M379" s="494"/>
      <c r="N379" s="494"/>
      <c r="O379" s="494"/>
      <c r="P379" s="562"/>
      <c r="Q379" s="553"/>
      <c r="R379" s="556"/>
      <c r="S379" s="556"/>
      <c r="T379" s="556"/>
      <c r="U379" s="556"/>
      <c r="V379" s="582"/>
      <c r="W379" s="566"/>
      <c r="X379" s="572"/>
      <c r="Y379" s="550"/>
      <c r="Z379" s="575"/>
      <c r="AA379" s="566"/>
      <c r="AB379" s="559"/>
      <c r="AC379" s="525"/>
      <c r="AD379" s="547"/>
      <c r="AE379" s="534"/>
      <c r="AF379" s="181">
        <v>4</v>
      </c>
      <c r="AG379" s="182"/>
      <c r="AH379" s="207" t="str">
        <f t="shared" si="407"/>
        <v/>
      </c>
      <c r="AI379" s="299"/>
      <c r="AJ379" s="299"/>
      <c r="AK379" s="208" t="str">
        <f t="shared" si="408"/>
        <v/>
      </c>
      <c r="AL379" s="300"/>
      <c r="AM379" s="300"/>
      <c r="AN379" s="301"/>
      <c r="AO379" s="209" t="str">
        <f>IF(ISBLANK(AD376),(IFERROR(IF(AND(AH378="Probabilidad",AH379="Probabilidad"),(AQ378-(+AQ378*AK379)),IF(AND(AH378="Impacto",AH379="Probabilidad"),(AQ377-(+AQ377*AK379)),IF(AH379="Impacto",AQ378,""))),""))," ")</f>
        <v/>
      </c>
      <c r="AP379" s="154" t="str">
        <f>IF(ISBLANK(AD376),(IFERROR(IF(AO379="","",IF(AO379&lt;=0.2,"Muy Baja",IF(AO379&lt;=0.4,"Baja",IF(AO379&lt;=0.6,"Media",IF(AO379&lt;=0.8,"Alta","Muy Alta"))))),""))," ")</f>
        <v/>
      </c>
      <c r="AQ379" s="210" t="str">
        <f t="shared" si="409"/>
        <v/>
      </c>
      <c r="AR379" s="211" t="str">
        <f t="shared" si="410"/>
        <v/>
      </c>
      <c r="AS379" s="210" t="str">
        <f>IFERROR(IF(AND(AH378="Impacto",AH379="Impacto"),(AS378-(+AS378*AK379)),IF(AND(AH378="Probabilidad",AH379="Impacto"),(AS377-(+AS377*AK379)),IF(AH379="Probabilidad",AS378,""))),"")</f>
        <v/>
      </c>
      <c r="AT379" s="212" t="str">
        <f t="shared" si="411"/>
        <v/>
      </c>
      <c r="AU379" s="528"/>
      <c r="AV379" s="531"/>
      <c r="AW379" s="534"/>
      <c r="AX379" s="537"/>
      <c r="AY379" s="302"/>
      <c r="AZ379" s="185"/>
      <c r="BA379" s="542"/>
      <c r="BB379" s="542"/>
      <c r="BC379" s="517"/>
      <c r="BD379" s="517"/>
      <c r="BE379" s="542"/>
      <c r="BF379" s="542"/>
      <c r="BG379" s="494"/>
      <c r="BH379" s="499"/>
      <c r="BI379" s="513"/>
      <c r="BJ379" s="513"/>
      <c r="BK379" s="517"/>
      <c r="BL379" s="513"/>
      <c r="BM379" s="513"/>
      <c r="BN379" s="513"/>
      <c r="BO379" s="513"/>
      <c r="BP379" s="513"/>
      <c r="BQ379" s="496"/>
      <c r="BR379" s="416"/>
      <c r="BS379" s="417" t="str">
        <f>IF(AND('MAPA DE RIESGOS'!$AP379="Muy Alta",'MAPA DE RIESGOS'!$AR379="Leve"),CONCATENATE("R",'MAPA DE RIESGOS'!$H379,"C",'MAPA DE RIESGOS'!$AF379),"")</f>
        <v/>
      </c>
      <c r="BT379" s="417"/>
      <c r="BU379" s="418"/>
      <c r="BV379" s="188"/>
      <c r="BW379" s="188"/>
      <c r="BX379" s="188"/>
      <c r="BY379" s="188"/>
      <c r="BZ379" s="188"/>
      <c r="CA379" s="188"/>
      <c r="CB379" s="188"/>
      <c r="CC379" s="188"/>
      <c r="CD379" s="188"/>
      <c r="CE379" s="188"/>
      <c r="CF379" s="188"/>
      <c r="CG379" s="188"/>
      <c r="CH379" s="188"/>
      <c r="CI379" s="188"/>
      <c r="CJ379" s="188"/>
      <c r="CK379" s="188"/>
    </row>
    <row r="380" spans="1:89" ht="28.5" hidden="1" customHeight="1">
      <c r="A380" s="706"/>
      <c r="B380" s="688"/>
      <c r="C380" s="588"/>
      <c r="D380" s="588"/>
      <c r="E380" s="494"/>
      <c r="F380" s="494"/>
      <c r="G380" s="577"/>
      <c r="H380" s="343">
        <v>61</v>
      </c>
      <c r="I380" s="569"/>
      <c r="J380" s="494"/>
      <c r="K380" s="494"/>
      <c r="L380" s="494"/>
      <c r="M380" s="494"/>
      <c r="N380" s="494"/>
      <c r="O380" s="494"/>
      <c r="P380" s="562"/>
      <c r="Q380" s="553"/>
      <c r="R380" s="556"/>
      <c r="S380" s="556"/>
      <c r="T380" s="556"/>
      <c r="U380" s="556"/>
      <c r="V380" s="582"/>
      <c r="W380" s="566"/>
      <c r="X380" s="572"/>
      <c r="Y380" s="550"/>
      <c r="Z380" s="575"/>
      <c r="AA380" s="566"/>
      <c r="AB380" s="559"/>
      <c r="AC380" s="525"/>
      <c r="AD380" s="547"/>
      <c r="AE380" s="534"/>
      <c r="AF380" s="181">
        <v>5</v>
      </c>
      <c r="AG380" s="182"/>
      <c r="AH380" s="207" t="str">
        <f t="shared" si="407"/>
        <v/>
      </c>
      <c r="AI380" s="299"/>
      <c r="AJ380" s="299"/>
      <c r="AK380" s="208" t="str">
        <f t="shared" si="408"/>
        <v/>
      </c>
      <c r="AL380" s="300"/>
      <c r="AM380" s="300"/>
      <c r="AN380" s="301"/>
      <c r="AO380" s="209" t="str">
        <f>IF(ISBLANK(AD376),(IFERROR(IF(AND(AH379="Probabilidad",AH380="Probabilidad"),(AQ379-(+AQ379*AK380)),IF(AND(AH379="Impacto",AH380="Probabilidad"),(AQ378-(+AQ378*AK380)),IF(AH380="Impacto",AQ379,""))),""))," ")</f>
        <v/>
      </c>
      <c r="AP380" s="154" t="str">
        <f>IF(ISBLANK(AD376),(IFERROR(IF(AO380="","",IF(AO380&lt;=0.2,"Muy Baja",IF(AO380&lt;=0.4,"Baja",IF(AO380&lt;=0.6,"Media",IF(AO380&lt;=0.8,"Alta","Muy Alta"))))),""))," ")</f>
        <v/>
      </c>
      <c r="AQ380" s="210" t="str">
        <f t="shared" si="409"/>
        <v/>
      </c>
      <c r="AR380" s="211" t="str">
        <f t="shared" si="410"/>
        <v/>
      </c>
      <c r="AS380" s="210" t="str">
        <f>IFERROR(IF(AND(AH379="Impacto",AH380="Impacto"),(AS379-(+AS379*AK380)),IF(AND(AH379="Probabilidad",AH380="Impacto"),(AS378-(+AS378*AK380)),IF(AH380="Probabilidad",AS379,""))),"")</f>
        <v/>
      </c>
      <c r="AT380" s="212" t="str">
        <f t="shared" si="411"/>
        <v/>
      </c>
      <c r="AU380" s="528"/>
      <c r="AV380" s="531"/>
      <c r="AW380" s="534"/>
      <c r="AX380" s="537"/>
      <c r="AY380" s="302"/>
      <c r="AZ380" s="185"/>
      <c r="BA380" s="543"/>
      <c r="BB380" s="543"/>
      <c r="BC380" s="545"/>
      <c r="BD380" s="545"/>
      <c r="BE380" s="543"/>
      <c r="BF380" s="543"/>
      <c r="BG380" s="494"/>
      <c r="BH380" s="521"/>
      <c r="BI380" s="494"/>
      <c r="BJ380" s="494"/>
      <c r="BK380" s="494"/>
      <c r="BL380" s="494"/>
      <c r="BM380" s="494"/>
      <c r="BN380" s="494"/>
      <c r="BO380" s="494"/>
      <c r="BP380" s="494"/>
      <c r="BQ380" s="497"/>
      <c r="BR380" s="416"/>
      <c r="BS380" s="417" t="str">
        <f>IF(AND('MAPA DE RIESGOS'!$AP380="Muy Alta",'MAPA DE RIESGOS'!$AR380="Leve"),CONCATENATE("R",'MAPA DE RIESGOS'!$H380,"C",'MAPA DE RIESGOS'!$AF380),"")</f>
        <v/>
      </c>
      <c r="BT380" s="417"/>
      <c r="BU380" s="418"/>
      <c r="BV380" s="188"/>
      <c r="BW380" s="188"/>
      <c r="BX380" s="188"/>
      <c r="BY380" s="188"/>
      <c r="BZ380" s="188"/>
      <c r="CA380" s="188"/>
      <c r="CB380" s="188"/>
      <c r="CC380" s="188"/>
      <c r="CD380" s="188"/>
      <c r="CE380" s="188"/>
      <c r="CF380" s="188"/>
      <c r="CG380" s="188"/>
      <c r="CH380" s="188"/>
      <c r="CI380" s="188"/>
      <c r="CJ380" s="188"/>
      <c r="CK380" s="188"/>
    </row>
    <row r="381" spans="1:89" ht="28.5" hidden="1" customHeight="1">
      <c r="A381" s="706"/>
      <c r="B381" s="688"/>
      <c r="C381" s="588"/>
      <c r="D381" s="588"/>
      <c r="E381" s="494"/>
      <c r="F381" s="494"/>
      <c r="G381" s="577"/>
      <c r="H381" s="343">
        <v>61</v>
      </c>
      <c r="I381" s="570"/>
      <c r="J381" s="495"/>
      <c r="K381" s="495"/>
      <c r="L381" s="495"/>
      <c r="M381" s="495"/>
      <c r="N381" s="495"/>
      <c r="O381" s="495"/>
      <c r="P381" s="563"/>
      <c r="Q381" s="554"/>
      <c r="R381" s="557"/>
      <c r="S381" s="557"/>
      <c r="T381" s="557"/>
      <c r="U381" s="557"/>
      <c r="V381" s="583"/>
      <c r="W381" s="567"/>
      <c r="X381" s="573"/>
      <c r="Y381" s="551"/>
      <c r="Z381" s="576"/>
      <c r="AA381" s="567"/>
      <c r="AB381" s="560"/>
      <c r="AC381" s="526"/>
      <c r="AD381" s="548"/>
      <c r="AE381" s="535"/>
      <c r="AF381" s="181">
        <v>6</v>
      </c>
      <c r="AG381" s="182"/>
      <c r="AH381" s="207" t="str">
        <f t="shared" si="407"/>
        <v/>
      </c>
      <c r="AI381" s="299"/>
      <c r="AJ381" s="299"/>
      <c r="AK381" s="208" t="str">
        <f t="shared" si="408"/>
        <v/>
      </c>
      <c r="AL381" s="300"/>
      <c r="AM381" s="300"/>
      <c r="AN381" s="301"/>
      <c r="AO381" s="209" t="str">
        <f>IF(ISBLANK(AD376),(IFERROR(IF(AND(AH379="Probabilidad",AH381="Probabilidad"),(AQ379-(+AQ379*AK381)),IF(AND(AH379="Impacto",AH381="Probabilidad"),(AQ378-(+AQ378*AK381)),IF(AH381="Impacto",AQ379,""))),""))," ")</f>
        <v/>
      </c>
      <c r="AP381" s="154" t="str">
        <f>IF(ISBLANK(AD376),(IFERROR(IF(AO381="","",IF(AO381&lt;=0.2,"Muy Baja",IF(AO381&lt;=0.4,"Baja",IF(AO381&lt;=0.6,"Media",IF(AO381&lt;=0.8,"Alta","Muy Alta"))))),"")), " ")</f>
        <v/>
      </c>
      <c r="AQ381" s="210" t="str">
        <f t="shared" si="409"/>
        <v/>
      </c>
      <c r="AR381" s="211" t="str">
        <f t="shared" si="410"/>
        <v/>
      </c>
      <c r="AS381" s="210" t="str">
        <f>IFERROR(IF(AND(AH380="Impacto",AH381="Impacto"),(AS379-(+AS380*AK381)),IF(AND(AH379="Probabilidad",AH381="Impacto"),(AS378-(+AS378*AK381)),IF(AH381="Probabilidad",AS379,""))),"")</f>
        <v/>
      </c>
      <c r="AT381" s="212" t="str">
        <f t="shared" si="411"/>
        <v/>
      </c>
      <c r="AU381" s="529"/>
      <c r="AV381" s="532"/>
      <c r="AW381" s="535"/>
      <c r="AX381" s="538"/>
      <c r="AY381" s="302"/>
      <c r="AZ381" s="185"/>
      <c r="BA381" s="544"/>
      <c r="BB381" s="544"/>
      <c r="BC381" s="518"/>
      <c r="BD381" s="518"/>
      <c r="BE381" s="544"/>
      <c r="BF381" s="544"/>
      <c r="BG381" s="495"/>
      <c r="BH381" s="508"/>
      <c r="BI381" s="495"/>
      <c r="BJ381" s="495"/>
      <c r="BK381" s="495"/>
      <c r="BL381" s="495"/>
      <c r="BM381" s="495"/>
      <c r="BN381" s="495"/>
      <c r="BO381" s="495"/>
      <c r="BP381" s="495"/>
      <c r="BQ381" s="498"/>
      <c r="BR381" s="416"/>
      <c r="BS381" s="417" t="str">
        <f>IF(AND('MAPA DE RIESGOS'!$AP381="Muy Alta",'MAPA DE RIESGOS'!$AR381="Leve"),CONCATENATE("R",'MAPA DE RIESGOS'!$H381,"C",'MAPA DE RIESGOS'!$AF381),"")</f>
        <v/>
      </c>
      <c r="BT381" s="417"/>
      <c r="BU381" s="418"/>
      <c r="BV381" s="188"/>
      <c r="BW381" s="188"/>
      <c r="BX381" s="188"/>
      <c r="BY381" s="188"/>
      <c r="BZ381" s="188"/>
      <c r="CA381" s="188"/>
      <c r="CB381" s="188"/>
      <c r="CC381" s="188"/>
      <c r="CD381" s="188"/>
      <c r="CE381" s="188"/>
      <c r="CF381" s="188"/>
      <c r="CG381" s="188"/>
      <c r="CH381" s="188"/>
      <c r="CI381" s="188"/>
      <c r="CJ381" s="188"/>
      <c r="CK381" s="188"/>
    </row>
    <row r="382" spans="1:89" ht="86.25" hidden="1" customHeight="1">
      <c r="A382" s="706"/>
      <c r="B382" s="688" t="s">
        <v>737</v>
      </c>
      <c r="C382" s="588"/>
      <c r="D382" s="588" t="str">
        <f>IFERROR((VLOOKUP($B382,'Listados Datos'!$D$3:$F$18,3,FALSE))," ")</f>
        <v>El proceso inicia con la identificación de las necesidades de recursos y finaliza con la entrega del bien y/o servicio y su registro en los hechos financieros. Aplica a todos los procesos de la entidad.</v>
      </c>
      <c r="E382" s="494" t="s">
        <v>662</v>
      </c>
      <c r="F382" s="494" t="s">
        <v>260</v>
      </c>
      <c r="G382" s="577">
        <v>62</v>
      </c>
      <c r="H382" s="343">
        <v>62</v>
      </c>
      <c r="I382" s="568" t="s">
        <v>772</v>
      </c>
      <c r="J382" s="513" t="s">
        <v>187</v>
      </c>
      <c r="K382" s="513" t="s">
        <v>772</v>
      </c>
      <c r="L382" s="513" t="s">
        <v>773</v>
      </c>
      <c r="M382" s="513" t="str">
        <f t="shared" ref="M382" si="418">+CONCATENATE("Posibilidad de afectación ", J382, " por ", K382," debido a ", L382)</f>
        <v>Posibilidad de afectación Económico y Reputacional por No incorporación de todos los hechos económicos que afectan la estructura financiera de la entidad debido a Por la deficiencia de la articulación de las áreas se pueda generar hechos económicos que no se incorporen en los estados financieros.</v>
      </c>
      <c r="N382" s="513" t="s">
        <v>189</v>
      </c>
      <c r="O382" s="513" t="s">
        <v>190</v>
      </c>
      <c r="P382" s="561">
        <v>12</v>
      </c>
      <c r="Q382" s="552"/>
      <c r="R382" s="555"/>
      <c r="S382" s="555"/>
      <c r="T382" s="555"/>
      <c r="U382" s="555"/>
      <c r="V382" s="581" t="str">
        <f t="shared" ref="V382" si="419">IF(ISBLANK(AC382),(IF(P382&lt;=0,"",IF(P382&lt;=2,"Muy Baja",IF(P382&lt;=24,"Baja",IF(P382&lt;=500,"Media",IF(P382&lt;=5000,"Alta","Muy Alta"))))))," ")</f>
        <v>Baja</v>
      </c>
      <c r="W382" s="565">
        <f t="shared" ref="W382" si="420">IF(ISBLANK(AC382),(IF(V382="","",IF(V382="Muy Baja",20%,IF(V382="Baja",40%,IF(V382="Media",60%,IF(V382="Alta",80%,IF(V382="Muy Alta",100%,0)))))))," ")</f>
        <v>0.4</v>
      </c>
      <c r="X382" s="571" t="s">
        <v>218</v>
      </c>
      <c r="Y382" s="549" t="str">
        <f>IF(X382&gt;0,IF(NOT(ISERROR(MATCH(X382,'Listados Datos'!$N$3:$N$4,0))),'Listados Datos'!$N$6&amp;"Por favor no seleccionar este criterios de impacto (Afectación Económica o presupuestal y/o Pérdida Reputacional)",'Listados Datos'!$N$7),"")</f>
        <v>✔</v>
      </c>
      <c r="Z382" s="574" t="str">
        <f>IF(OR(X382='Listados Datos'!$R$3,X382='Listados Datos'!$S$3),"Leve",IF(OR(X382='Listados Datos'!$R$4,X382='Listados Datos'!$S$4),"Menor",IF(OR(X382='Listados Datos'!$R$5,X382='Listados Datos'!$S$5),"Moderado",IF(OR(X382='Listados Datos'!$R$6,X382='Listados Datos'!$S$6),"Mayor",IF(OR(X382='Listados Datos'!$R$7,X382='Listados Datos'!$S$7),"Catastrófico","")))))</f>
        <v>Moderado</v>
      </c>
      <c r="AA382" s="565">
        <f>IF(Z382="","",IF(Z382="Leve",20%,IF(Z382="Menor",40%,IF(Z382="Moderado",60%,IF(Z382="Mayor",80%,IF(Z382="Catastrófico",100%,0))))))</f>
        <v>0.6</v>
      </c>
      <c r="AB382" s="558" t="str">
        <f>IF(OR(AND(V382="Muy Baja",Z382="Leve"),AND(V382="Muy Baja",Z382="Menor"),AND(V382="Baja",Z382="Leve")),"Bajo",IF(OR(AND(V382="Muy baja",Z382="Moderado"),AND(V382="Baja",Z382="Menor"),AND(V382="Baja",Z382="Moderado"),AND(V382="Media",Z382="Leve"),AND(V382="Media",Z382="Menor"),AND(V382="Media",Z382="Moderado"),AND(V382="Alta",Z382="Leve"),AND(V382="Alta",Z382="Menor")),"Moderado",IF(OR(AND(V382="Muy Baja",Z382="Mayor"),AND(V382="Baja",Z382="Mayor"),AND(V382="Media",Z382="Mayor"),AND(V382="Alta",Z382="Moderado"),AND(V382="Alta",Z382="Mayor"),AND(V382="Muy Alta",Z382="Leve"),AND(V382="Muy Alta",Z382="Menor"),AND(V382="Muy Alta",Z382="Moderado"),AND(V382="Muy Alta",Z382="Mayor")),"Alto",IF(OR(AND(V382="Muy Baja",Z382="Catastrófico"),AND(V382="Baja",Z382="Catastrófico"),AND(V382="Media",Z382="Catastrófico"),AND(V382="Alta",Z382="Catastrófico"),AND(V382="Muy Alta",Z382="Catastrófico")),"Extremo",""))))</f>
        <v>Moderado</v>
      </c>
      <c r="AC382" s="524"/>
      <c r="AD382" s="546"/>
      <c r="AE382" s="533" t="str">
        <f t="shared" ref="AE382" si="421">IF(AND(AC382="Rara Vez",AD382="Insignificante"),("BAJA"),IF(AND(AC382="Rara Vez",AD382="Menor"),("BAJA"),IF(AND(AC382="Rara Vez",AD382="Moderado"),("MODERADA"),IF(AND(AC382="Rara Vez",AD382="Mayor"),("ALTA"),IF(AND(AC382="Improbable",AD382="Insignificante"),("BAJA"),IF(AND(AC382="Improbable",AD382="Menor"),("BAJA"),IF(AND(AC382="Improbable",AD382="Moderado"),("MODERADA"),IF(AND(AC382="Improbable",AD382="Mayor"),("ALTA"),IF(AND(AC382="Posible",AD382="Insignificante"),("BAJA"),IF(AND(AC382="Posible",AD382="Menor"),("MODERADA"),IF(AND(AC382="Posible",AD382="Moderado"),("ALTA"),IF(AND(AC382="Posible",AD382="Mayor"),("EXTREMA"),IF(AND(AC382="Probable",AD382="Insignificante"),("MODERADA"),IF(AND(AC382="Probable",AD382="Menor"),("ALTA"),IF(AND(AC382="Probable",AD382="Moderado"),("ALTA"),IF(AND(AC382="Probable",AD382="Mayor"),("EXTREMA"),IF(AND(AC382="Casi Seguro",AD382="Insignificante"),("ALTA"),IF(AND(AC382="Casi Seguro",AD382="Menor"),("ALTA"),IF(AND(AC382="Casi Seguro",AD382="Moderado"),("EXTREMA"),IF(AND(AC382="Casi Seguro",AD382="Mayor"),("EXTREMA"),IF(AD382="Catastrófico","EXTREMA","VALORAR")))))))))))))))))))))</f>
        <v>VALORAR</v>
      </c>
      <c r="AF382" s="181">
        <v>1</v>
      </c>
      <c r="AG382" s="182" t="s">
        <v>774</v>
      </c>
      <c r="AH382" s="207" t="str">
        <f t="shared" si="407"/>
        <v>Probabilidad</v>
      </c>
      <c r="AI382" s="299" t="s">
        <v>193</v>
      </c>
      <c r="AJ382" s="299" t="s">
        <v>194</v>
      </c>
      <c r="AK382" s="208" t="str">
        <f t="shared" si="408"/>
        <v>40%</v>
      </c>
      <c r="AL382" s="300" t="s">
        <v>195</v>
      </c>
      <c r="AM382" s="300" t="s">
        <v>196</v>
      </c>
      <c r="AN382" s="301" t="s">
        <v>197</v>
      </c>
      <c r="AO382" s="209">
        <f>IF(ISBLANK(AD382),(IFERROR(IF(AH382="Probabilidad",(W382-(+W382*AK382)),IF(AH382="Impacto",W382,"")),""))," ")</f>
        <v>0.24</v>
      </c>
      <c r="AP382" s="154" t="str">
        <f>IF(ISBLANK(AD382), (IFERROR(IF(AO382="","",IF(AO382&lt;=0.2,"Muy Baja",IF(AO382&lt;=0.4,"Baja",IF(AO382&lt;=0.6,"Media",IF(AO382&lt;=0.8,"Alta","Muy Alta"))))),""))," ")</f>
        <v>Baja</v>
      </c>
      <c r="AQ382" s="210">
        <f t="shared" si="409"/>
        <v>0.24</v>
      </c>
      <c r="AR382" s="211" t="str">
        <f t="shared" si="410"/>
        <v>Moderado</v>
      </c>
      <c r="AS382" s="210">
        <f>IFERROR(IF(AH382="Impacto",(AA382-(+AA382*AK382)),IF(AH382="Probabilidad",AA382,"")),"")</f>
        <v>0.6</v>
      </c>
      <c r="AT382" s="212" t="str">
        <f t="shared" si="411"/>
        <v>Moderado</v>
      </c>
      <c r="AU382" s="527"/>
      <c r="AV382" s="530" t="str">
        <f>IF(ISBLANK(AD382), " ", AD382)</f>
        <v xml:space="preserve"> </v>
      </c>
      <c r="AW382" s="533" t="str">
        <f t="shared" ref="AW382" si="422">IF(AND(AU382="Rara Vez",AV382="Insignificante"),("BAJA"),IF(AND(AU382="Rara Vez",AV382="Menor"),("BAJA"),IF(AND(AU382="Rara Vez",AV382="Moderado"),("MODERADA"),IF(AND(AU382="Rara Vez",AV382="Mayor"),("ALTA"),IF(AND(AU382="Improbable",AV382="Insignificante"),("BAJA"),IF(AND(AU382="Improbable",AV382="Menor"),("BAJA"),IF(AND(AU382="Improbable",AV382="Moderado"),("MODERADA"),IF(AND(AU382="Improbable",AV382="Mayor"),("ALTA"),IF(AND(AU382="Posible",AV382="Insignificante"),("BAJA"),IF(AND(AU382="Posible",AV382="Menor"),("MODERADA"),IF(AND(AU382="Posible",AV382="Moderado"),("ALTA"),IF(AND(AU382="Posible",AV382="Mayor"),("EXTREMA"),IF(AND(AU382="Probable",AV382="Insignificante"),("MODERADA"),IF(AND(AU382="Probable",AV382="Menor"),("ALTA"),IF(AND(AU382="Probable",AV382="Moderado"),("ALTA"),IF(AND(AU382="Probable",AV382="Mayor"),("EXTREMA"),IF(AND(AU382="Casi Seguro",AV382="Insignificante"),("ALTA"),IF(AND(AU382="Casi Seguro",AV382="Menor"),("ALTA"),IF(AND(AU382="Casi Seguro",AV382="Moderado"),("EXTREMA"),IF(AND(AU382="Casi Seguro",AV382="Mayor"),("EXTREMA"),IF(AV382="Catastrófico","EXTREMA","VALORAR")))))))))))))))))))))</f>
        <v>VALORAR</v>
      </c>
      <c r="AX382" s="536" t="s">
        <v>198</v>
      </c>
      <c r="AY382" s="539" t="s">
        <v>775</v>
      </c>
      <c r="AZ382" s="542" t="s">
        <v>776</v>
      </c>
      <c r="BA382" s="542" t="s">
        <v>743</v>
      </c>
      <c r="BB382" s="542" t="s">
        <v>229</v>
      </c>
      <c r="BC382" s="517">
        <v>44562</v>
      </c>
      <c r="BD382" s="517">
        <v>44926</v>
      </c>
      <c r="BE382" s="542" t="s">
        <v>777</v>
      </c>
      <c r="BF382" s="542" t="s">
        <v>777</v>
      </c>
      <c r="BG382" s="513" t="s">
        <v>778</v>
      </c>
      <c r="BH382" s="499" t="s">
        <v>205</v>
      </c>
      <c r="BI382" s="513" t="s">
        <v>1896</v>
      </c>
      <c r="BJ382" s="513">
        <v>1</v>
      </c>
      <c r="BK382" s="517">
        <v>44680</v>
      </c>
      <c r="BL382" s="513" t="s">
        <v>1897</v>
      </c>
      <c r="BM382" s="513" t="s">
        <v>779</v>
      </c>
      <c r="BN382" s="513" t="s">
        <v>780</v>
      </c>
      <c r="BO382" s="513" t="s">
        <v>208</v>
      </c>
      <c r="BP382" s="513" t="s">
        <v>207</v>
      </c>
      <c r="BQ382" s="496" t="s">
        <v>207</v>
      </c>
      <c r="BR382" s="416"/>
      <c r="BS382" s="417" t="str">
        <f>IF(AND('MAPA DE RIESGOS'!$AP382="Muy Alta",'MAPA DE RIESGOS'!$AR382="Leve"),CONCATENATE("R",'MAPA DE RIESGOS'!$H382,"C",'MAPA DE RIESGOS'!$AF382),"")</f>
        <v/>
      </c>
      <c r="BT382" s="417"/>
      <c r="BU382" s="418"/>
      <c r="BV382" s="188"/>
      <c r="BW382" s="188"/>
      <c r="BX382" s="188"/>
      <c r="BY382" s="188"/>
      <c r="BZ382" s="188"/>
      <c r="CA382" s="188"/>
      <c r="CB382" s="188"/>
      <c r="CC382" s="188"/>
      <c r="CD382" s="188"/>
      <c r="CE382" s="188"/>
      <c r="CF382" s="188"/>
      <c r="CG382" s="188"/>
      <c r="CH382" s="188"/>
      <c r="CI382" s="188"/>
      <c r="CJ382" s="188"/>
      <c r="CK382" s="188"/>
    </row>
    <row r="383" spans="1:89" ht="57.6" hidden="1" customHeight="1">
      <c r="A383" s="706"/>
      <c r="B383" s="688"/>
      <c r="C383" s="588"/>
      <c r="D383" s="588"/>
      <c r="E383" s="494"/>
      <c r="F383" s="494"/>
      <c r="G383" s="577"/>
      <c r="H383" s="343">
        <v>62</v>
      </c>
      <c r="I383" s="569"/>
      <c r="J383" s="494"/>
      <c r="K383" s="494"/>
      <c r="L383" s="494"/>
      <c r="M383" s="494"/>
      <c r="N383" s="494"/>
      <c r="O383" s="494"/>
      <c r="P383" s="562"/>
      <c r="Q383" s="553"/>
      <c r="R383" s="556"/>
      <c r="S383" s="556"/>
      <c r="T383" s="556"/>
      <c r="U383" s="556"/>
      <c r="V383" s="582"/>
      <c r="W383" s="566"/>
      <c r="X383" s="572"/>
      <c r="Y383" s="550"/>
      <c r="Z383" s="575"/>
      <c r="AA383" s="566"/>
      <c r="AB383" s="559"/>
      <c r="AC383" s="525"/>
      <c r="AD383" s="547"/>
      <c r="AE383" s="534"/>
      <c r="AF383" s="181">
        <v>2</v>
      </c>
      <c r="AG383" s="182" t="s">
        <v>781</v>
      </c>
      <c r="AH383" s="207" t="str">
        <f t="shared" si="407"/>
        <v>Probabilidad</v>
      </c>
      <c r="AI383" s="299" t="s">
        <v>193</v>
      </c>
      <c r="AJ383" s="299" t="s">
        <v>194</v>
      </c>
      <c r="AK383" s="208" t="str">
        <f t="shared" si="408"/>
        <v>40%</v>
      </c>
      <c r="AL383" s="300" t="s">
        <v>195</v>
      </c>
      <c r="AM383" s="300" t="s">
        <v>196</v>
      </c>
      <c r="AN383" s="301" t="s">
        <v>197</v>
      </c>
      <c r="AO383" s="209">
        <f>IF(ISBLANK(AD382),(IFERROR(IF(AND(AH382="Probabilidad",AH383="Probabilidad"),(AQ382-(+AQ382*AK383)),IF(AH383="Probabilidad",(W382-(+W382*AK383)),IF(AH383="Impacto",AQ382,""))),""))," ")</f>
        <v>0.14399999999999999</v>
      </c>
      <c r="AP383" s="154" t="str">
        <f>IF(ISBLANK(AD382),(IFERROR(IF(AO383="","",IF(AO383&lt;=0.2,"Muy Baja",IF(AO383&lt;=0.4,"Baja",IF(AO383&lt;=0.6,"Media",IF(AO383&lt;=0.8,"Alta","Muy Alta"))))),""))," ")</f>
        <v>Muy Baja</v>
      </c>
      <c r="AQ383" s="210">
        <f t="shared" si="409"/>
        <v>0.14399999999999999</v>
      </c>
      <c r="AR383" s="211" t="str">
        <f t="shared" si="410"/>
        <v>Moderado</v>
      </c>
      <c r="AS383" s="210">
        <f>IFERROR(IF(AND(AH382="Impacto",AH383="Impacto"),(AS382-(+AS382*AK383)),IF(AH383="Impacto",(AA382-(+AA382*AK383)),IF(AH383="Probabilidad",AS382,""))),"")</f>
        <v>0.6</v>
      </c>
      <c r="AT383" s="212" t="str">
        <f t="shared" si="411"/>
        <v>Moderado</v>
      </c>
      <c r="AU383" s="528"/>
      <c r="AV383" s="531"/>
      <c r="AW383" s="534"/>
      <c r="AX383" s="537"/>
      <c r="AY383" s="540"/>
      <c r="AZ383" s="543"/>
      <c r="BA383" s="543"/>
      <c r="BB383" s="543"/>
      <c r="BC383" s="545"/>
      <c r="BD383" s="545"/>
      <c r="BE383" s="543"/>
      <c r="BF383" s="543"/>
      <c r="BG383" s="494"/>
      <c r="BH383" s="521"/>
      <c r="BI383" s="494"/>
      <c r="BJ383" s="494"/>
      <c r="BK383" s="494"/>
      <c r="BL383" s="494"/>
      <c r="BM383" s="494"/>
      <c r="BN383" s="494"/>
      <c r="BO383" s="494"/>
      <c r="BP383" s="494"/>
      <c r="BQ383" s="497"/>
      <c r="BR383" s="416"/>
      <c r="BS383" s="417" t="str">
        <f>IF(AND('MAPA DE RIESGOS'!$AP383="Muy Alta",'MAPA DE RIESGOS'!$AR383="Leve"),CONCATENATE("R",'MAPA DE RIESGOS'!$H383,"C",'MAPA DE RIESGOS'!$AF383),"")</f>
        <v/>
      </c>
      <c r="BT383" s="417"/>
      <c r="BU383" s="418"/>
      <c r="BV383" s="188"/>
      <c r="BW383" s="188"/>
      <c r="BX383" s="188"/>
      <c r="BY383" s="188"/>
      <c r="BZ383" s="188"/>
      <c r="CA383" s="188"/>
      <c r="CB383" s="188"/>
      <c r="CC383" s="188"/>
      <c r="CD383" s="188"/>
      <c r="CE383" s="188"/>
      <c r="CF383" s="188"/>
      <c r="CG383" s="188"/>
      <c r="CH383" s="188"/>
      <c r="CI383" s="188"/>
      <c r="CJ383" s="188"/>
      <c r="CK383" s="188"/>
    </row>
    <row r="384" spans="1:89" ht="57.6" hidden="1" customHeight="1">
      <c r="A384" s="706"/>
      <c r="B384" s="688"/>
      <c r="C384" s="588"/>
      <c r="D384" s="588"/>
      <c r="E384" s="494"/>
      <c r="F384" s="494"/>
      <c r="G384" s="577"/>
      <c r="H384" s="343">
        <v>62</v>
      </c>
      <c r="I384" s="569"/>
      <c r="J384" s="494"/>
      <c r="K384" s="494"/>
      <c r="L384" s="494"/>
      <c r="M384" s="494"/>
      <c r="N384" s="494"/>
      <c r="O384" s="494"/>
      <c r="P384" s="562"/>
      <c r="Q384" s="553"/>
      <c r="R384" s="556"/>
      <c r="S384" s="556"/>
      <c r="T384" s="556"/>
      <c r="U384" s="556"/>
      <c r="V384" s="582"/>
      <c r="W384" s="566"/>
      <c r="X384" s="572"/>
      <c r="Y384" s="550"/>
      <c r="Z384" s="575"/>
      <c r="AA384" s="566"/>
      <c r="AB384" s="559"/>
      <c r="AC384" s="525"/>
      <c r="AD384" s="547"/>
      <c r="AE384" s="534"/>
      <c r="AF384" s="181">
        <v>3</v>
      </c>
      <c r="AG384" s="182" t="s">
        <v>782</v>
      </c>
      <c r="AH384" s="207" t="str">
        <f t="shared" si="407"/>
        <v>Probabilidad</v>
      </c>
      <c r="AI384" s="299" t="s">
        <v>193</v>
      </c>
      <c r="AJ384" s="299" t="s">
        <v>194</v>
      </c>
      <c r="AK384" s="208" t="str">
        <f t="shared" si="408"/>
        <v>40%</v>
      </c>
      <c r="AL384" s="300" t="s">
        <v>195</v>
      </c>
      <c r="AM384" s="300" t="s">
        <v>196</v>
      </c>
      <c r="AN384" s="301" t="s">
        <v>197</v>
      </c>
      <c r="AO384" s="209">
        <f>IF(ISBLANK(AD382),(IFERROR(IF(AND(AH383="Probabilidad",AH384="Probabilidad"),(AQ383-(+AQ383*AK384)),IF(AND(AH383="Impacto",AH384="Probabilidad"),(AQ382-(+AQ382*AK384)),IF(AH384="Impacto",AQ383,""))),""))," ")</f>
        <v>8.6399999999999991E-2</v>
      </c>
      <c r="AP384" s="154" t="str">
        <f>IF(ISBLANK(AD382),(IFERROR(IF(AO384="","",IF(AO384&lt;=0.2,"Muy Baja",IF(AO384&lt;=0.4,"Baja",IF(AO384&lt;=0.6,"Media",IF(AO384&lt;=0.8,"Alta","Muy Alta"))))),""))," ")</f>
        <v>Muy Baja</v>
      </c>
      <c r="AQ384" s="210">
        <f t="shared" si="409"/>
        <v>8.6399999999999991E-2</v>
      </c>
      <c r="AR384" s="211" t="str">
        <f t="shared" si="410"/>
        <v>Moderado</v>
      </c>
      <c r="AS384" s="210">
        <f>IFERROR(IF(AND(AH383="Impacto",AH384="Impacto"),(AS383-(+AS383*AK384)),IF(AND(AH383="Probabilidad",AH384="Impacto"),(AS382-(+AS382*AK384)),IF(AH384="Probabilidad",AS383,""))),"")</f>
        <v>0.6</v>
      </c>
      <c r="AT384" s="212" t="str">
        <f t="shared" si="411"/>
        <v>Moderado</v>
      </c>
      <c r="AU384" s="528"/>
      <c r="AV384" s="531"/>
      <c r="AW384" s="534"/>
      <c r="AX384" s="537"/>
      <c r="AY384" s="541"/>
      <c r="AZ384" s="544"/>
      <c r="BA384" s="544"/>
      <c r="BB384" s="544"/>
      <c r="BC384" s="518"/>
      <c r="BD384" s="518"/>
      <c r="BE384" s="544"/>
      <c r="BF384" s="544"/>
      <c r="BG384" s="494"/>
      <c r="BH384" s="508"/>
      <c r="BI384" s="495"/>
      <c r="BJ384" s="495"/>
      <c r="BK384" s="495"/>
      <c r="BL384" s="495"/>
      <c r="BM384" s="495"/>
      <c r="BN384" s="495"/>
      <c r="BO384" s="495"/>
      <c r="BP384" s="495"/>
      <c r="BQ384" s="498"/>
      <c r="BR384" s="416"/>
      <c r="BS384" s="417" t="str">
        <f>IF(AND('MAPA DE RIESGOS'!$AP384="Muy Alta",'MAPA DE RIESGOS'!$AR384="Leve"),CONCATENATE("R",'MAPA DE RIESGOS'!$H384,"C",'MAPA DE RIESGOS'!$AF384),"")</f>
        <v/>
      </c>
      <c r="BT384" s="417"/>
      <c r="BU384" s="418"/>
      <c r="BV384" s="188"/>
      <c r="BW384" s="188"/>
      <c r="BX384" s="188"/>
      <c r="BY384" s="188"/>
      <c r="BZ384" s="188"/>
      <c r="CA384" s="188"/>
      <c r="CB384" s="188"/>
      <c r="CC384" s="188"/>
      <c r="CD384" s="188"/>
      <c r="CE384" s="188"/>
      <c r="CF384" s="188"/>
      <c r="CG384" s="188"/>
      <c r="CH384" s="188"/>
      <c r="CI384" s="188"/>
      <c r="CJ384" s="188"/>
      <c r="CK384" s="188"/>
    </row>
    <row r="385" spans="1:89" ht="28.5" hidden="1" customHeight="1">
      <c r="A385" s="706"/>
      <c r="B385" s="688"/>
      <c r="C385" s="588"/>
      <c r="D385" s="588"/>
      <c r="E385" s="494"/>
      <c r="F385" s="494"/>
      <c r="G385" s="577"/>
      <c r="H385" s="343">
        <v>62</v>
      </c>
      <c r="I385" s="569"/>
      <c r="J385" s="494"/>
      <c r="K385" s="494"/>
      <c r="L385" s="494"/>
      <c r="M385" s="494"/>
      <c r="N385" s="494"/>
      <c r="O385" s="494"/>
      <c r="P385" s="562"/>
      <c r="Q385" s="553"/>
      <c r="R385" s="556"/>
      <c r="S385" s="556"/>
      <c r="T385" s="556"/>
      <c r="U385" s="556"/>
      <c r="V385" s="582"/>
      <c r="W385" s="566"/>
      <c r="X385" s="572"/>
      <c r="Y385" s="550"/>
      <c r="Z385" s="575"/>
      <c r="AA385" s="566"/>
      <c r="AB385" s="559"/>
      <c r="AC385" s="525"/>
      <c r="AD385" s="547"/>
      <c r="AE385" s="534"/>
      <c r="AF385" s="181">
        <v>4</v>
      </c>
      <c r="AG385" s="182"/>
      <c r="AH385" s="207" t="str">
        <f t="shared" si="407"/>
        <v/>
      </c>
      <c r="AI385" s="299"/>
      <c r="AJ385" s="299"/>
      <c r="AK385" s="208" t="str">
        <f t="shared" si="408"/>
        <v/>
      </c>
      <c r="AL385" s="300"/>
      <c r="AM385" s="300"/>
      <c r="AN385" s="301"/>
      <c r="AO385" s="209" t="str">
        <f>IF(ISBLANK(AD382),(IFERROR(IF(AND(AH384="Probabilidad",AH385="Probabilidad"),(AQ384-(+AQ384*AK385)),IF(AND(AH384="Impacto",AH385="Probabilidad"),(AQ383-(+AQ383*AK385)),IF(AH385="Impacto",AQ384,""))),""))," ")</f>
        <v/>
      </c>
      <c r="AP385" s="154" t="str">
        <f>IF(ISBLANK(AD382),(IFERROR(IF(AO385="","",IF(AO385&lt;=0.2,"Muy Baja",IF(AO385&lt;=0.4,"Baja",IF(AO385&lt;=0.6,"Media",IF(AO385&lt;=0.8,"Alta","Muy Alta"))))),""))," ")</f>
        <v/>
      </c>
      <c r="AQ385" s="210" t="str">
        <f t="shared" si="409"/>
        <v/>
      </c>
      <c r="AR385" s="211" t="str">
        <f t="shared" si="410"/>
        <v/>
      </c>
      <c r="AS385" s="210" t="str">
        <f>IFERROR(IF(AND(AH384="Impacto",AH385="Impacto"),(AS384-(+AS384*AK385)),IF(AND(AH384="Probabilidad",AH385="Impacto"),(AS383-(+AS383*AK385)),IF(AH385="Probabilidad",AS384,""))),"")</f>
        <v/>
      </c>
      <c r="AT385" s="212" t="str">
        <f t="shared" si="411"/>
        <v/>
      </c>
      <c r="AU385" s="528"/>
      <c r="AV385" s="531"/>
      <c r="AW385" s="534"/>
      <c r="AX385" s="537"/>
      <c r="AY385" s="302"/>
      <c r="AZ385" s="185"/>
      <c r="BA385" s="183"/>
      <c r="BB385" s="183"/>
      <c r="BC385" s="184"/>
      <c r="BD385" s="184"/>
      <c r="BE385" s="184"/>
      <c r="BF385" s="185"/>
      <c r="BG385" s="494"/>
      <c r="BH385" s="190"/>
      <c r="BI385" s="186"/>
      <c r="BJ385" s="186"/>
      <c r="BK385" s="352"/>
      <c r="BL385" s="183"/>
      <c r="BM385" s="183"/>
      <c r="BN385" s="183"/>
      <c r="BO385" s="187"/>
      <c r="BP385" s="187"/>
      <c r="BQ385" s="349"/>
      <c r="BR385" s="416"/>
      <c r="BS385" s="417" t="str">
        <f>IF(AND('MAPA DE RIESGOS'!$AP385="Muy Alta",'MAPA DE RIESGOS'!$AR385="Leve"),CONCATENATE("R",'MAPA DE RIESGOS'!$H385,"C",'MAPA DE RIESGOS'!$AF385),"")</f>
        <v/>
      </c>
      <c r="BT385" s="417"/>
      <c r="BU385" s="418"/>
      <c r="BV385" s="188"/>
      <c r="BW385" s="188"/>
      <c r="BX385" s="188"/>
      <c r="BY385" s="188"/>
      <c r="BZ385" s="188"/>
      <c r="CA385" s="188"/>
      <c r="CB385" s="188"/>
      <c r="CC385" s="188"/>
      <c r="CD385" s="188"/>
      <c r="CE385" s="188"/>
      <c r="CF385" s="188"/>
      <c r="CG385" s="188"/>
      <c r="CH385" s="188"/>
      <c r="CI385" s="188"/>
      <c r="CJ385" s="188"/>
      <c r="CK385" s="188"/>
    </row>
    <row r="386" spans="1:89" ht="28.5" hidden="1" customHeight="1">
      <c r="A386" s="706"/>
      <c r="B386" s="688"/>
      <c r="C386" s="588"/>
      <c r="D386" s="588"/>
      <c r="E386" s="494"/>
      <c r="F386" s="494"/>
      <c r="G386" s="577"/>
      <c r="H386" s="343">
        <v>62</v>
      </c>
      <c r="I386" s="569"/>
      <c r="J386" s="494"/>
      <c r="K386" s="494"/>
      <c r="L386" s="494"/>
      <c r="M386" s="494"/>
      <c r="N386" s="494"/>
      <c r="O386" s="494"/>
      <c r="P386" s="562"/>
      <c r="Q386" s="553"/>
      <c r="R386" s="556"/>
      <c r="S386" s="556"/>
      <c r="T386" s="556"/>
      <c r="U386" s="556"/>
      <c r="V386" s="582"/>
      <c r="W386" s="566"/>
      <c r="X386" s="572"/>
      <c r="Y386" s="550"/>
      <c r="Z386" s="575"/>
      <c r="AA386" s="566"/>
      <c r="AB386" s="559"/>
      <c r="AC386" s="525"/>
      <c r="AD386" s="547"/>
      <c r="AE386" s="534"/>
      <c r="AF386" s="181">
        <v>5</v>
      </c>
      <c r="AG386" s="182"/>
      <c r="AH386" s="207" t="str">
        <f t="shared" si="407"/>
        <v/>
      </c>
      <c r="AI386" s="299"/>
      <c r="AJ386" s="299"/>
      <c r="AK386" s="208" t="str">
        <f t="shared" si="408"/>
        <v/>
      </c>
      <c r="AL386" s="300"/>
      <c r="AM386" s="300"/>
      <c r="AN386" s="301"/>
      <c r="AO386" s="209" t="str">
        <f>IF(ISBLANK(AD382),(IFERROR(IF(AND(AH385="Probabilidad",AH386="Probabilidad"),(AQ385-(+AQ385*AK386)),IF(AND(AH385="Impacto",AH386="Probabilidad"),(AQ384-(+AQ384*AK386)),IF(AH386="Impacto",AQ385,""))),""))," ")</f>
        <v/>
      </c>
      <c r="AP386" s="154" t="str">
        <f>IF(ISBLANK(AD382),(IFERROR(IF(AO386="","",IF(AO386&lt;=0.2,"Muy Baja",IF(AO386&lt;=0.4,"Baja",IF(AO386&lt;=0.6,"Media",IF(AO386&lt;=0.8,"Alta","Muy Alta"))))),""))," ")</f>
        <v/>
      </c>
      <c r="AQ386" s="210" t="str">
        <f t="shared" si="409"/>
        <v/>
      </c>
      <c r="AR386" s="211" t="str">
        <f t="shared" si="410"/>
        <v/>
      </c>
      <c r="AS386" s="210" t="str">
        <f>IFERROR(IF(AND(AH385="Impacto",AH386="Impacto"),(AS385-(+AS385*AK386)),IF(AND(AH385="Probabilidad",AH386="Impacto"),(AS384-(+AS384*AK386)),IF(AH386="Probabilidad",AS385,""))),"")</f>
        <v/>
      </c>
      <c r="AT386" s="212" t="str">
        <f t="shared" si="411"/>
        <v/>
      </c>
      <c r="AU386" s="528"/>
      <c r="AV386" s="531"/>
      <c r="AW386" s="534"/>
      <c r="AX386" s="537"/>
      <c r="AY386" s="302"/>
      <c r="AZ386" s="185"/>
      <c r="BA386" s="183"/>
      <c r="BB386" s="183"/>
      <c r="BC386" s="184"/>
      <c r="BD386" s="184"/>
      <c r="BE386" s="184"/>
      <c r="BF386" s="185"/>
      <c r="BG386" s="494"/>
      <c r="BH386" s="190"/>
      <c r="BI386" s="186"/>
      <c r="BJ386" s="186"/>
      <c r="BK386" s="352"/>
      <c r="BL386" s="183"/>
      <c r="BM386" s="183"/>
      <c r="BN386" s="183"/>
      <c r="BO386" s="187"/>
      <c r="BP386" s="187"/>
      <c r="BQ386" s="349"/>
      <c r="BR386" s="416"/>
      <c r="BS386" s="417" t="str">
        <f>IF(AND('MAPA DE RIESGOS'!$AP386="Muy Alta",'MAPA DE RIESGOS'!$AR386="Leve"),CONCATENATE("R",'MAPA DE RIESGOS'!$H386,"C",'MAPA DE RIESGOS'!$AF386),"")</f>
        <v/>
      </c>
      <c r="BT386" s="417"/>
      <c r="BU386" s="418"/>
      <c r="BV386" s="188"/>
      <c r="BW386" s="188"/>
      <c r="BX386" s="188"/>
      <c r="BY386" s="188"/>
      <c r="BZ386" s="188"/>
      <c r="CA386" s="188"/>
      <c r="CB386" s="188"/>
      <c r="CC386" s="188"/>
      <c r="CD386" s="188"/>
      <c r="CE386" s="188"/>
      <c r="CF386" s="188"/>
      <c r="CG386" s="188"/>
      <c r="CH386" s="188"/>
      <c r="CI386" s="188"/>
      <c r="CJ386" s="188"/>
      <c r="CK386" s="188"/>
    </row>
    <row r="387" spans="1:89" ht="27.75" hidden="1" customHeight="1">
      <c r="A387" s="706"/>
      <c r="B387" s="688"/>
      <c r="C387" s="588"/>
      <c r="D387" s="588"/>
      <c r="E387" s="494"/>
      <c r="F387" s="494"/>
      <c r="G387" s="577"/>
      <c r="H387" s="343">
        <v>62</v>
      </c>
      <c r="I387" s="570"/>
      <c r="J387" s="495"/>
      <c r="K387" s="495"/>
      <c r="L387" s="495"/>
      <c r="M387" s="495"/>
      <c r="N387" s="495"/>
      <c r="O387" s="495"/>
      <c r="P387" s="563"/>
      <c r="Q387" s="554"/>
      <c r="R387" s="557"/>
      <c r="S387" s="557"/>
      <c r="T387" s="557"/>
      <c r="U387" s="557"/>
      <c r="V387" s="583"/>
      <c r="W387" s="567"/>
      <c r="X387" s="573"/>
      <c r="Y387" s="551"/>
      <c r="Z387" s="576"/>
      <c r="AA387" s="567"/>
      <c r="AB387" s="560"/>
      <c r="AC387" s="526"/>
      <c r="AD387" s="548"/>
      <c r="AE387" s="535"/>
      <c r="AF387" s="181">
        <v>6</v>
      </c>
      <c r="AG387" s="182"/>
      <c r="AH387" s="207" t="str">
        <f t="shared" si="407"/>
        <v/>
      </c>
      <c r="AI387" s="299"/>
      <c r="AJ387" s="299"/>
      <c r="AK387" s="208" t="str">
        <f t="shared" si="408"/>
        <v/>
      </c>
      <c r="AL387" s="300"/>
      <c r="AM387" s="300"/>
      <c r="AN387" s="301"/>
      <c r="AO387" s="209" t="str">
        <f>IF(ISBLANK(AD382),(IFERROR(IF(AND(AH385="Probabilidad",AH387="Probabilidad"),(AQ385-(+AQ385*AK387)),IF(AND(AH385="Impacto",AH387="Probabilidad"),(AQ384-(+AQ384*AK387)),IF(AH387="Impacto",AQ385,""))),""))," ")</f>
        <v/>
      </c>
      <c r="AP387" s="154" t="str">
        <f>IF(ISBLANK(AD382),(IFERROR(IF(AO387="","",IF(AO387&lt;=0.2,"Muy Baja",IF(AO387&lt;=0.4,"Baja",IF(AO387&lt;=0.6,"Media",IF(AO387&lt;=0.8,"Alta","Muy Alta"))))),"")), " ")</f>
        <v/>
      </c>
      <c r="AQ387" s="210" t="str">
        <f t="shared" si="409"/>
        <v/>
      </c>
      <c r="AR387" s="211" t="str">
        <f t="shared" si="410"/>
        <v/>
      </c>
      <c r="AS387" s="210" t="str">
        <f>IFERROR(IF(AND(AH386="Impacto",AH387="Impacto"),(AS385-(+AS386*AK387)),IF(AND(AH385="Probabilidad",AH387="Impacto"),(AS384-(+AS384*AK387)),IF(AH387="Probabilidad",AS385,""))),"")</f>
        <v/>
      </c>
      <c r="AT387" s="212" t="str">
        <f t="shared" si="411"/>
        <v/>
      </c>
      <c r="AU387" s="529"/>
      <c r="AV387" s="532"/>
      <c r="AW387" s="535"/>
      <c r="AX387" s="538"/>
      <c r="AY387" s="302"/>
      <c r="AZ387" s="185"/>
      <c r="BA387" s="183"/>
      <c r="BB387" s="183"/>
      <c r="BC387" s="184"/>
      <c r="BD387" s="184"/>
      <c r="BE387" s="184"/>
      <c r="BF387" s="185"/>
      <c r="BG387" s="495"/>
      <c r="BH387" s="190"/>
      <c r="BI387" s="186"/>
      <c r="BJ387" s="186"/>
      <c r="BK387" s="352"/>
      <c r="BL387" s="183"/>
      <c r="BM387" s="183"/>
      <c r="BN387" s="183"/>
      <c r="BO387" s="187"/>
      <c r="BP387" s="187"/>
      <c r="BQ387" s="349"/>
      <c r="BR387" s="416"/>
      <c r="BS387" s="417" t="str">
        <f>IF(AND('MAPA DE RIESGOS'!$AP387="Muy Alta",'MAPA DE RIESGOS'!$AR387="Leve"),CONCATENATE("R",'MAPA DE RIESGOS'!$H387,"C",'MAPA DE RIESGOS'!$AF387),"")</f>
        <v/>
      </c>
      <c r="BT387" s="417"/>
      <c r="BU387" s="418"/>
      <c r="BV387" s="188"/>
      <c r="BW387" s="188"/>
      <c r="BX387" s="188"/>
      <c r="BY387" s="188"/>
      <c r="BZ387" s="188"/>
      <c r="CA387" s="188"/>
      <c r="CB387" s="188"/>
      <c r="CC387" s="188"/>
      <c r="CD387" s="188"/>
      <c r="CE387" s="188"/>
      <c r="CF387" s="188"/>
      <c r="CG387" s="188"/>
      <c r="CH387" s="188"/>
      <c r="CI387" s="188"/>
      <c r="CJ387" s="188"/>
      <c r="CK387" s="188"/>
    </row>
    <row r="388" spans="1:89" ht="28.5" customHeight="1">
      <c r="A388" s="706"/>
      <c r="B388" s="688" t="s">
        <v>737</v>
      </c>
      <c r="C388" s="588"/>
      <c r="D388" s="588" t="str">
        <f>IFERROR((VLOOKUP($B388,'Listados Datos'!$D$3:$F$18,3,FALSE))," ")</f>
        <v>El proceso inicia con la identificación de las necesidades de recursos y finaliza con la entrega del bien y/o servicio y su registro en los hechos financieros. Aplica a todos los procesos de la entidad.</v>
      </c>
      <c r="E388" s="494" t="s">
        <v>662</v>
      </c>
      <c r="F388" s="494" t="s">
        <v>260</v>
      </c>
      <c r="G388" s="577">
        <v>63</v>
      </c>
      <c r="H388" s="343">
        <v>63</v>
      </c>
      <c r="I388" s="676" t="s">
        <v>546</v>
      </c>
      <c r="J388" s="513"/>
      <c r="K388" s="513" t="s">
        <v>546</v>
      </c>
      <c r="L388" s="513"/>
      <c r="M388" s="513" t="str">
        <f t="shared" ref="M388:M393" si="423">+I388</f>
        <v>Corrupción</v>
      </c>
      <c r="N388" s="513" t="s">
        <v>238</v>
      </c>
      <c r="O388" s="513" t="s">
        <v>239</v>
      </c>
      <c r="P388" s="561"/>
      <c r="Q388" s="552"/>
      <c r="R388" s="555"/>
      <c r="S388" s="555"/>
      <c r="T388" s="555"/>
      <c r="U388" s="555"/>
      <c r="V388" s="581" t="str">
        <f t="shared" ref="V388" si="424">IF(ISBLANK(AC388),(IF(P388&lt;=0,"",IF(P388&lt;=2,"Muy Baja",IF(P388&lt;=24,"Baja",IF(P388&lt;=500,"Media",IF(P388&lt;=5000,"Alta","Muy Alta"))))))," ")</f>
        <v/>
      </c>
      <c r="W388" s="565" t="str">
        <f t="shared" ref="W388" si="425">IF(ISBLANK(AC388),(IF(V388="","",IF(V388="Muy Baja",20%,IF(V388="Baja",40%,IF(V388="Media",60%,IF(V388="Alta",80%,IF(V388="Muy Alta",100%,0)))))))," ")</f>
        <v/>
      </c>
      <c r="X388" s="571"/>
      <c r="Y388" s="549" t="str">
        <f>IF(X388&gt;0,IF(NOT(ISERROR(MATCH(X388,'Listados Datos'!$N$3:$N$4,0))),'Listados Datos'!$N$6&amp;"Por favor no seleccionar este criterios de impacto (Afectación Económica o presupuestal y/o Pérdida Reputacional)",'Listados Datos'!$N$7),"")</f>
        <v/>
      </c>
      <c r="Z388" s="574" t="str">
        <f>IF(OR(X388='Listados Datos'!$R$3,X388='Listados Datos'!$S$3),"Leve",IF(OR(X388='Listados Datos'!$R$4,X388='Listados Datos'!$S$4),"Menor",IF(OR(X388='Listados Datos'!$R$5,X388='Listados Datos'!$S$5),"Moderado",IF(OR(X388='Listados Datos'!$R$6,X388='Listados Datos'!$S$6),"Mayor",IF(OR(X388='Listados Datos'!$R$7,X388='Listados Datos'!$S$7),"Catastrófico","")))))</f>
        <v/>
      </c>
      <c r="AA388" s="565" t="str">
        <f>IF(Z388="","",IF(Z388="Leve",20%,IF(Z388="Menor",40%,IF(Z388="Moderado",60%,IF(Z388="Mayor",80%,IF(Z388="Catastrófico",100%,0))))))</f>
        <v/>
      </c>
      <c r="AB388" s="558" t="str">
        <f>IF(OR(AND(V388="Muy Baja",Z388="Leve"),AND(V388="Muy Baja",Z388="Menor"),AND(V388="Baja",Z388="Leve")),"Bajo",IF(OR(AND(V388="Muy baja",Z388="Moderado"),AND(V388="Baja",Z388="Menor"),AND(V388="Baja",Z388="Moderado"),AND(V388="Media",Z388="Leve"),AND(V388="Media",Z388="Menor"),AND(V388="Media",Z388="Moderado"),AND(V388="Alta",Z388="Leve"),AND(V388="Alta",Z388="Menor")),"Moderado",IF(OR(AND(V388="Muy Baja",Z388="Mayor"),AND(V388="Baja",Z388="Mayor"),AND(V388="Media",Z388="Mayor"),AND(V388="Alta",Z388="Moderado"),AND(V388="Alta",Z388="Mayor"),AND(V388="Muy Alta",Z388="Leve"),AND(V388="Muy Alta",Z388="Menor"),AND(V388="Muy Alta",Z388="Moderado"),AND(V388="Muy Alta",Z388="Mayor")),"Alto",IF(OR(AND(V388="Muy Baja",Z388="Catastrófico"),AND(V388="Baja",Z388="Catastrófico"),AND(V388="Media",Z388="Catastrófico"),AND(V388="Alta",Z388="Catastrófico"),AND(V388="Muy Alta",Z388="Catastrófico")),"Extremo",""))))</f>
        <v/>
      </c>
      <c r="AC388" s="524"/>
      <c r="AD388" s="546"/>
      <c r="AE388" s="533" t="str">
        <f t="shared" ref="AE388" si="426">IF(AND(AC388="Rara Vez",AD388="Insignificante"),("BAJA"),IF(AND(AC388="Rara Vez",AD388="Menor"),("BAJA"),IF(AND(AC388="Rara Vez",AD388="Moderado"),("MODERADA"),IF(AND(AC388="Rara Vez",AD388="Mayor"),("ALTA"),IF(AND(AC388="Improbable",AD388="Insignificante"),("BAJA"),IF(AND(AC388="Improbable",AD388="Menor"),("BAJA"),IF(AND(AC388="Improbable",AD388="Moderado"),("MODERADA"),IF(AND(AC388="Improbable",AD388="Mayor"),("ALTA"),IF(AND(AC388="Posible",AD388="Insignificante"),("BAJA"),IF(AND(AC388="Posible",AD388="Menor"),("MODERADA"),IF(AND(AC388="Posible",AD388="Moderado"),("ALTA"),IF(AND(AC388="Posible",AD388="Mayor"),("EXTREMA"),IF(AND(AC388="Probable",AD388="Insignificante"),("MODERADA"),IF(AND(AC388="Probable",AD388="Menor"),("ALTA"),IF(AND(AC388="Probable",AD388="Moderado"),("ALTA"),IF(AND(AC388="Probable",AD388="Mayor"),("EXTREMA"),IF(AND(AC388="Casi Seguro",AD388="Insignificante"),("ALTA"),IF(AND(AC388="Casi Seguro",AD388="Menor"),("ALTA"),IF(AND(AC388="Casi Seguro",AD388="Moderado"),("EXTREMA"),IF(AND(AC388="Casi Seguro",AD388="Mayor"),("EXTREMA"),IF(AD388="Catastrófico","EXTREMA","VALORAR")))))))))))))))))))))</f>
        <v>VALORAR</v>
      </c>
      <c r="AF388" s="181">
        <v>1</v>
      </c>
      <c r="AG388" s="182"/>
      <c r="AH388" s="207" t="str">
        <f t="shared" si="407"/>
        <v/>
      </c>
      <c r="AI388" s="299"/>
      <c r="AJ388" s="299"/>
      <c r="AK388" s="208" t="str">
        <f t="shared" si="408"/>
        <v/>
      </c>
      <c r="AL388" s="300"/>
      <c r="AM388" s="300"/>
      <c r="AN388" s="301"/>
      <c r="AO388" s="209" t="str">
        <f>IF(ISBLANK(AD388),(IFERROR(IF(AH388="Probabilidad",(W388-(+W388*AK388)),IF(AH388="Impacto",W388,"")),""))," ")</f>
        <v/>
      </c>
      <c r="AP388" s="154" t="str">
        <f>IF(ISBLANK(AD388), (IFERROR(IF(AO388="","",IF(AO388&lt;=0.2,"Muy Baja",IF(AO388&lt;=0.4,"Baja",IF(AO388&lt;=0.6,"Media",IF(AO388&lt;=0.8,"Alta","Muy Alta"))))),""))," ")</f>
        <v/>
      </c>
      <c r="AQ388" s="210" t="str">
        <f t="shared" si="409"/>
        <v/>
      </c>
      <c r="AR388" s="211" t="str">
        <f t="shared" si="410"/>
        <v/>
      </c>
      <c r="AS388" s="210" t="str">
        <f>IFERROR(IF(AH388="Impacto",(AA388-(+AA388*AK388)),IF(AH388="Probabilidad",AA388,"")),"")</f>
        <v/>
      </c>
      <c r="AT388" s="212" t="str">
        <f t="shared" si="411"/>
        <v/>
      </c>
      <c r="AU388" s="527"/>
      <c r="AV388" s="530" t="str">
        <f>IF(ISBLANK(AD388), " ", AD388)</f>
        <v xml:space="preserve"> </v>
      </c>
      <c r="AW388" s="533" t="str">
        <f t="shared" ref="AW388" si="427">IF(AND(AU388="Rara Vez",AV388="Insignificante"),("BAJA"),IF(AND(AU388="Rara Vez",AV388="Menor"),("BAJA"),IF(AND(AU388="Rara Vez",AV388="Moderado"),("MODERADA"),IF(AND(AU388="Rara Vez",AV388="Mayor"),("ALTA"),IF(AND(AU388="Improbable",AV388="Insignificante"),("BAJA"),IF(AND(AU388="Improbable",AV388="Menor"),("BAJA"),IF(AND(AU388="Improbable",AV388="Moderado"),("MODERADA"),IF(AND(AU388="Improbable",AV388="Mayor"),("ALTA"),IF(AND(AU388="Posible",AV388="Insignificante"),("BAJA"),IF(AND(AU388="Posible",AV388="Menor"),("MODERADA"),IF(AND(AU388="Posible",AV388="Moderado"),("ALTA"),IF(AND(AU388="Posible",AV388="Mayor"),("EXTREMA"),IF(AND(AU388="Probable",AV388="Insignificante"),("MODERADA"),IF(AND(AU388="Probable",AV388="Menor"),("ALTA"),IF(AND(AU388="Probable",AV388="Moderado"),("ALTA"),IF(AND(AU388="Probable",AV388="Mayor"),("EXTREMA"),IF(AND(AU388="Casi Seguro",AV388="Insignificante"),("ALTA"),IF(AND(AU388="Casi Seguro",AV388="Menor"),("ALTA"),IF(AND(AU388="Casi Seguro",AV388="Moderado"),("EXTREMA"),IF(AND(AU388="Casi Seguro",AV388="Mayor"),("EXTREMA"),IF(AV388="Catastrófico","EXTREMA","VALORAR")))))))))))))))))))))</f>
        <v>VALORAR</v>
      </c>
      <c r="AX388" s="536" t="s">
        <v>198</v>
      </c>
      <c r="AY388" s="302"/>
      <c r="AZ388" s="185"/>
      <c r="BA388" s="183"/>
      <c r="BB388" s="183"/>
      <c r="BC388" s="184"/>
      <c r="BD388" s="184"/>
      <c r="BE388" s="184"/>
      <c r="BF388" s="185"/>
      <c r="BG388" s="513"/>
      <c r="BH388" s="190"/>
      <c r="BI388" s="186"/>
      <c r="BJ388" s="186"/>
      <c r="BK388" s="352"/>
      <c r="BL388" s="183"/>
      <c r="BM388" s="183"/>
      <c r="BN388" s="183"/>
      <c r="BO388" s="187"/>
      <c r="BP388" s="187"/>
      <c r="BQ388" s="349"/>
      <c r="BR388" s="416"/>
      <c r="BS388" s="417" t="str">
        <f>IF(AND('MAPA DE RIESGOS'!$AP388="Muy Alta",'MAPA DE RIESGOS'!$AR388="Leve"),CONCATENATE("R",'MAPA DE RIESGOS'!$H388,"C",'MAPA DE RIESGOS'!$AF388),"")</f>
        <v/>
      </c>
      <c r="BT388" s="417"/>
      <c r="BU388" s="418"/>
      <c r="BV388" s="188"/>
      <c r="BW388" s="188"/>
      <c r="BX388" s="188"/>
      <c r="BY388" s="188"/>
      <c r="BZ388" s="188"/>
      <c r="CA388" s="188"/>
      <c r="CB388" s="188"/>
      <c r="CC388" s="188"/>
      <c r="CD388" s="188"/>
      <c r="CE388" s="188"/>
      <c r="CF388" s="188"/>
      <c r="CG388" s="188"/>
      <c r="CH388" s="188"/>
      <c r="CI388" s="188"/>
      <c r="CJ388" s="188"/>
      <c r="CK388" s="188"/>
    </row>
    <row r="389" spans="1:89" ht="28.5" hidden="1" customHeight="1">
      <c r="A389" s="706"/>
      <c r="B389" s="688"/>
      <c r="C389" s="588"/>
      <c r="D389" s="588"/>
      <c r="E389" s="494"/>
      <c r="F389" s="494"/>
      <c r="G389" s="577"/>
      <c r="H389" s="343">
        <v>63</v>
      </c>
      <c r="I389" s="677"/>
      <c r="J389" s="494"/>
      <c r="K389" s="494"/>
      <c r="L389" s="494"/>
      <c r="M389" s="494">
        <f t="shared" si="423"/>
        <v>0</v>
      </c>
      <c r="N389" s="494"/>
      <c r="O389" s="494"/>
      <c r="P389" s="562"/>
      <c r="Q389" s="553"/>
      <c r="R389" s="556"/>
      <c r="S389" s="556"/>
      <c r="T389" s="556"/>
      <c r="U389" s="556"/>
      <c r="V389" s="582"/>
      <c r="W389" s="566"/>
      <c r="X389" s="572"/>
      <c r="Y389" s="550"/>
      <c r="Z389" s="575"/>
      <c r="AA389" s="566"/>
      <c r="AB389" s="559"/>
      <c r="AC389" s="525"/>
      <c r="AD389" s="547"/>
      <c r="AE389" s="534"/>
      <c r="AF389" s="181">
        <v>2</v>
      </c>
      <c r="AG389" s="182"/>
      <c r="AH389" s="207" t="str">
        <f t="shared" si="407"/>
        <v/>
      </c>
      <c r="AI389" s="299"/>
      <c r="AJ389" s="299"/>
      <c r="AK389" s="208" t="str">
        <f t="shared" si="408"/>
        <v/>
      </c>
      <c r="AL389" s="300"/>
      <c r="AM389" s="300"/>
      <c r="AN389" s="301"/>
      <c r="AO389" s="209" t="str">
        <f>IF(ISBLANK(AD388),(IFERROR(IF(AND(AH388="Probabilidad",AH389="Probabilidad"),(AQ388-(+AQ388*AK389)),IF(AH389="Probabilidad",(W388-(+W388*AK389)),IF(AH389="Impacto",AQ388,""))),""))," ")</f>
        <v/>
      </c>
      <c r="AP389" s="154" t="str">
        <f>IF(ISBLANK(AD388),(IFERROR(IF(AO389="","",IF(AO389&lt;=0.2,"Muy Baja",IF(AO389&lt;=0.4,"Baja",IF(AO389&lt;=0.6,"Media",IF(AO389&lt;=0.8,"Alta","Muy Alta"))))),""))," ")</f>
        <v/>
      </c>
      <c r="AQ389" s="210" t="str">
        <f t="shared" si="409"/>
        <v/>
      </c>
      <c r="AR389" s="211" t="str">
        <f t="shared" si="410"/>
        <v/>
      </c>
      <c r="AS389" s="210" t="str">
        <f>IFERROR(IF(AND(AH388="Impacto",AH389="Impacto"),(AS388-(+AS388*AK389)),IF(AH389="Impacto",(AA388-(+AA388*AK389)),IF(AH389="Probabilidad",AS388,""))),"")</f>
        <v/>
      </c>
      <c r="AT389" s="212" t="str">
        <f t="shared" si="411"/>
        <v/>
      </c>
      <c r="AU389" s="528"/>
      <c r="AV389" s="531"/>
      <c r="AW389" s="534"/>
      <c r="AX389" s="537"/>
      <c r="AY389" s="302"/>
      <c r="AZ389" s="185"/>
      <c r="BA389" s="183"/>
      <c r="BB389" s="183"/>
      <c r="BC389" s="184"/>
      <c r="BD389" s="184"/>
      <c r="BE389" s="184"/>
      <c r="BF389" s="185"/>
      <c r="BG389" s="494"/>
      <c r="BH389" s="190"/>
      <c r="BI389" s="186"/>
      <c r="BJ389" s="186"/>
      <c r="BK389" s="352"/>
      <c r="BL389" s="183"/>
      <c r="BM389" s="183"/>
      <c r="BN389" s="183"/>
      <c r="BO389" s="187"/>
      <c r="BP389" s="187"/>
      <c r="BQ389" s="349"/>
      <c r="BR389" s="416"/>
      <c r="BS389" s="417" t="str">
        <f>IF(AND('MAPA DE RIESGOS'!$AP389="Muy Alta",'MAPA DE RIESGOS'!$AR389="Leve"),CONCATENATE("R",'MAPA DE RIESGOS'!$H389,"C",'MAPA DE RIESGOS'!$AF389),"")</f>
        <v/>
      </c>
      <c r="BT389" s="417"/>
      <c r="BU389" s="418"/>
      <c r="BV389" s="188"/>
      <c r="BW389" s="188"/>
      <c r="BX389" s="188"/>
      <c r="BY389" s="188"/>
      <c r="BZ389" s="188"/>
      <c r="CA389" s="188"/>
      <c r="CB389" s="188"/>
      <c r="CC389" s="188"/>
      <c r="CD389" s="188"/>
      <c r="CE389" s="188"/>
      <c r="CF389" s="188"/>
      <c r="CG389" s="188"/>
      <c r="CH389" s="188"/>
      <c r="CI389" s="188"/>
      <c r="CJ389" s="188"/>
      <c r="CK389" s="188"/>
    </row>
    <row r="390" spans="1:89" ht="28.5" hidden="1" customHeight="1">
      <c r="A390" s="706"/>
      <c r="B390" s="688"/>
      <c r="C390" s="588"/>
      <c r="D390" s="588"/>
      <c r="E390" s="494"/>
      <c r="F390" s="494"/>
      <c r="G390" s="577"/>
      <c r="H390" s="343">
        <v>63</v>
      </c>
      <c r="I390" s="677"/>
      <c r="J390" s="494"/>
      <c r="K390" s="494"/>
      <c r="L390" s="494"/>
      <c r="M390" s="494">
        <f t="shared" si="423"/>
        <v>0</v>
      </c>
      <c r="N390" s="494"/>
      <c r="O390" s="494"/>
      <c r="P390" s="562"/>
      <c r="Q390" s="553"/>
      <c r="R390" s="556"/>
      <c r="S390" s="556"/>
      <c r="T390" s="556"/>
      <c r="U390" s="556"/>
      <c r="V390" s="582"/>
      <c r="W390" s="566"/>
      <c r="X390" s="572"/>
      <c r="Y390" s="550"/>
      <c r="Z390" s="575"/>
      <c r="AA390" s="566"/>
      <c r="AB390" s="559"/>
      <c r="AC390" s="525"/>
      <c r="AD390" s="547"/>
      <c r="AE390" s="534"/>
      <c r="AF390" s="181">
        <v>3</v>
      </c>
      <c r="AG390" s="182"/>
      <c r="AH390" s="207" t="str">
        <f t="shared" si="407"/>
        <v/>
      </c>
      <c r="AI390" s="299"/>
      <c r="AJ390" s="299"/>
      <c r="AK390" s="208" t="str">
        <f t="shared" si="408"/>
        <v/>
      </c>
      <c r="AL390" s="300"/>
      <c r="AM390" s="300"/>
      <c r="AN390" s="301"/>
      <c r="AO390" s="209" t="str">
        <f>IF(ISBLANK(AD388),(IFERROR(IF(AND(AH389="Probabilidad",AH390="Probabilidad"),(AQ389-(+AQ389*AK390)),IF(AND(AH389="Impacto",AH390="Probabilidad"),(AQ388-(+AQ388*AK390)),IF(AH390="Impacto",AQ389,""))),""))," ")</f>
        <v/>
      </c>
      <c r="AP390" s="154" t="str">
        <f>IF(ISBLANK(AD388),(IFERROR(IF(AO390="","",IF(AO390&lt;=0.2,"Muy Baja",IF(AO390&lt;=0.4,"Baja",IF(AO390&lt;=0.6,"Media",IF(AO390&lt;=0.8,"Alta","Muy Alta"))))),""))," ")</f>
        <v/>
      </c>
      <c r="AQ390" s="210" t="str">
        <f t="shared" si="409"/>
        <v/>
      </c>
      <c r="AR390" s="211" t="str">
        <f t="shared" si="410"/>
        <v/>
      </c>
      <c r="AS390" s="210" t="str">
        <f>IFERROR(IF(AND(AH389="Impacto",AH390="Impacto"),(AS389-(+AS389*AK390)),IF(AND(AH389="Probabilidad",AH390="Impacto"),(AS388-(+AS388*AK390)),IF(AH390="Probabilidad",AS389,""))),"")</f>
        <v/>
      </c>
      <c r="AT390" s="212" t="str">
        <f t="shared" si="411"/>
        <v/>
      </c>
      <c r="AU390" s="528"/>
      <c r="AV390" s="531"/>
      <c r="AW390" s="534"/>
      <c r="AX390" s="537"/>
      <c r="AY390" s="302"/>
      <c r="AZ390" s="185"/>
      <c r="BA390" s="183"/>
      <c r="BB390" s="183"/>
      <c r="BC390" s="184"/>
      <c r="BD390" s="184"/>
      <c r="BE390" s="184"/>
      <c r="BF390" s="185"/>
      <c r="BG390" s="494"/>
      <c r="BH390" s="190"/>
      <c r="BI390" s="186"/>
      <c r="BJ390" s="186"/>
      <c r="BK390" s="352"/>
      <c r="BL390" s="183"/>
      <c r="BM390" s="183"/>
      <c r="BN390" s="183"/>
      <c r="BO390" s="187"/>
      <c r="BP390" s="187"/>
      <c r="BQ390" s="349"/>
      <c r="BR390" s="416"/>
      <c r="BS390" s="417" t="str">
        <f>IF(AND('MAPA DE RIESGOS'!$AP390="Muy Alta",'MAPA DE RIESGOS'!$AR390="Leve"),CONCATENATE("R",'MAPA DE RIESGOS'!$H390,"C",'MAPA DE RIESGOS'!$AF390),"")</f>
        <v/>
      </c>
      <c r="BT390" s="417"/>
      <c r="BU390" s="418"/>
      <c r="BV390" s="188"/>
      <c r="BW390" s="188"/>
      <c r="BX390" s="188"/>
      <c r="BY390" s="188"/>
      <c r="BZ390" s="188"/>
      <c r="CA390" s="188"/>
      <c r="CB390" s="188"/>
      <c r="CC390" s="188"/>
      <c r="CD390" s="188"/>
      <c r="CE390" s="188"/>
      <c r="CF390" s="188"/>
      <c r="CG390" s="188"/>
      <c r="CH390" s="188"/>
      <c r="CI390" s="188"/>
      <c r="CJ390" s="188"/>
      <c r="CK390" s="188"/>
    </row>
    <row r="391" spans="1:89" ht="28.5" hidden="1" customHeight="1">
      <c r="A391" s="706"/>
      <c r="B391" s="688"/>
      <c r="C391" s="588"/>
      <c r="D391" s="588"/>
      <c r="E391" s="494"/>
      <c r="F391" s="494"/>
      <c r="G391" s="577"/>
      <c r="H391" s="343">
        <v>63</v>
      </c>
      <c r="I391" s="677"/>
      <c r="J391" s="494"/>
      <c r="K391" s="494"/>
      <c r="L391" s="494"/>
      <c r="M391" s="494">
        <f t="shared" si="423"/>
        <v>0</v>
      </c>
      <c r="N391" s="494"/>
      <c r="O391" s="494"/>
      <c r="P391" s="562"/>
      <c r="Q391" s="553"/>
      <c r="R391" s="556"/>
      <c r="S391" s="556"/>
      <c r="T391" s="556"/>
      <c r="U391" s="556"/>
      <c r="V391" s="582"/>
      <c r="W391" s="566"/>
      <c r="X391" s="572"/>
      <c r="Y391" s="550"/>
      <c r="Z391" s="575"/>
      <c r="AA391" s="566"/>
      <c r="AB391" s="559"/>
      <c r="AC391" s="525"/>
      <c r="AD391" s="547"/>
      <c r="AE391" s="534"/>
      <c r="AF391" s="181">
        <v>4</v>
      </c>
      <c r="AG391" s="182"/>
      <c r="AH391" s="207" t="str">
        <f t="shared" si="407"/>
        <v/>
      </c>
      <c r="AI391" s="299"/>
      <c r="AJ391" s="299"/>
      <c r="AK391" s="208" t="str">
        <f t="shared" si="408"/>
        <v/>
      </c>
      <c r="AL391" s="300"/>
      <c r="AM391" s="300"/>
      <c r="AN391" s="301"/>
      <c r="AO391" s="209" t="str">
        <f>IF(ISBLANK(AD388),(IFERROR(IF(AND(AH390="Probabilidad",AH391="Probabilidad"),(AQ390-(+AQ390*AK391)),IF(AND(AH390="Impacto",AH391="Probabilidad"),(AQ389-(+AQ389*AK391)),IF(AH391="Impacto",AQ390,""))),""))," ")</f>
        <v/>
      </c>
      <c r="AP391" s="154" t="str">
        <f>IF(ISBLANK(AD388),(IFERROR(IF(AO391="","",IF(AO391&lt;=0.2,"Muy Baja",IF(AO391&lt;=0.4,"Baja",IF(AO391&lt;=0.6,"Media",IF(AO391&lt;=0.8,"Alta","Muy Alta"))))),""))," ")</f>
        <v/>
      </c>
      <c r="AQ391" s="210" t="str">
        <f t="shared" si="409"/>
        <v/>
      </c>
      <c r="AR391" s="211" t="str">
        <f t="shared" si="410"/>
        <v/>
      </c>
      <c r="AS391" s="210" t="str">
        <f>IFERROR(IF(AND(AH390="Impacto",AH391="Impacto"),(AS390-(+AS390*AK391)),IF(AND(AH390="Probabilidad",AH391="Impacto"),(AS389-(+AS389*AK391)),IF(AH391="Probabilidad",AS390,""))),"")</f>
        <v/>
      </c>
      <c r="AT391" s="212" t="str">
        <f t="shared" si="411"/>
        <v/>
      </c>
      <c r="AU391" s="528"/>
      <c r="AV391" s="531"/>
      <c r="AW391" s="534"/>
      <c r="AX391" s="537"/>
      <c r="AY391" s="302"/>
      <c r="AZ391" s="185"/>
      <c r="BA391" s="183"/>
      <c r="BB391" s="183"/>
      <c r="BC391" s="184"/>
      <c r="BD391" s="184"/>
      <c r="BE391" s="184"/>
      <c r="BF391" s="185"/>
      <c r="BG391" s="494"/>
      <c r="BH391" s="190"/>
      <c r="BI391" s="186"/>
      <c r="BJ391" s="186"/>
      <c r="BK391" s="352"/>
      <c r="BL391" s="183"/>
      <c r="BM391" s="183"/>
      <c r="BN391" s="183"/>
      <c r="BO391" s="187"/>
      <c r="BP391" s="187"/>
      <c r="BQ391" s="349"/>
      <c r="BR391" s="416"/>
      <c r="BS391" s="417" t="str">
        <f>IF(AND('MAPA DE RIESGOS'!$AP391="Muy Alta",'MAPA DE RIESGOS'!$AR391="Leve"),CONCATENATE("R",'MAPA DE RIESGOS'!$H391,"C",'MAPA DE RIESGOS'!$AF391),"")</f>
        <v/>
      </c>
      <c r="BT391" s="417"/>
      <c r="BU391" s="418"/>
      <c r="BV391" s="188"/>
      <c r="BW391" s="188"/>
      <c r="BX391" s="188"/>
      <c r="BY391" s="188"/>
      <c r="BZ391" s="188"/>
      <c r="CA391" s="188"/>
      <c r="CB391" s="188"/>
      <c r="CC391" s="188"/>
      <c r="CD391" s="188"/>
      <c r="CE391" s="188"/>
      <c r="CF391" s="188"/>
      <c r="CG391" s="188"/>
      <c r="CH391" s="188"/>
      <c r="CI391" s="188"/>
      <c r="CJ391" s="188"/>
      <c r="CK391" s="188"/>
    </row>
    <row r="392" spans="1:89" ht="28.5" hidden="1" customHeight="1">
      <c r="A392" s="706"/>
      <c r="B392" s="688"/>
      <c r="C392" s="588"/>
      <c r="D392" s="588"/>
      <c r="E392" s="494"/>
      <c r="F392" s="494"/>
      <c r="G392" s="577"/>
      <c r="H392" s="343">
        <v>63</v>
      </c>
      <c r="I392" s="677"/>
      <c r="J392" s="494"/>
      <c r="K392" s="494"/>
      <c r="L392" s="494"/>
      <c r="M392" s="494">
        <f t="shared" si="423"/>
        <v>0</v>
      </c>
      <c r="N392" s="494"/>
      <c r="O392" s="494"/>
      <c r="P392" s="562"/>
      <c r="Q392" s="553"/>
      <c r="R392" s="556"/>
      <c r="S392" s="556"/>
      <c r="T392" s="556"/>
      <c r="U392" s="556"/>
      <c r="V392" s="582"/>
      <c r="W392" s="566"/>
      <c r="X392" s="572"/>
      <c r="Y392" s="550"/>
      <c r="Z392" s="575"/>
      <c r="AA392" s="566"/>
      <c r="AB392" s="559"/>
      <c r="AC392" s="525"/>
      <c r="AD392" s="547"/>
      <c r="AE392" s="534"/>
      <c r="AF392" s="181">
        <v>5</v>
      </c>
      <c r="AG392" s="182"/>
      <c r="AH392" s="207" t="str">
        <f t="shared" si="407"/>
        <v/>
      </c>
      <c r="AI392" s="299"/>
      <c r="AJ392" s="299"/>
      <c r="AK392" s="208" t="str">
        <f t="shared" si="408"/>
        <v/>
      </c>
      <c r="AL392" s="300"/>
      <c r="AM392" s="300"/>
      <c r="AN392" s="301"/>
      <c r="AO392" s="209" t="str">
        <f>IF(ISBLANK(AD388),(IFERROR(IF(AND(AH391="Probabilidad",AH392="Probabilidad"),(AQ391-(+AQ391*AK392)),IF(AND(AH391="Impacto",AH392="Probabilidad"),(AQ390-(+AQ390*AK392)),IF(AH392="Impacto",AQ391,""))),""))," ")</f>
        <v/>
      </c>
      <c r="AP392" s="154" t="str">
        <f>IF(ISBLANK(AD388),(IFERROR(IF(AO392="","",IF(AO392&lt;=0.2,"Muy Baja",IF(AO392&lt;=0.4,"Baja",IF(AO392&lt;=0.6,"Media",IF(AO392&lt;=0.8,"Alta","Muy Alta"))))),""))," ")</f>
        <v/>
      </c>
      <c r="AQ392" s="210" t="str">
        <f t="shared" si="409"/>
        <v/>
      </c>
      <c r="AR392" s="211" t="str">
        <f t="shared" si="410"/>
        <v/>
      </c>
      <c r="AS392" s="210" t="str">
        <f>IFERROR(IF(AND(AH391="Impacto",AH392="Impacto"),(AS391-(+AS391*AK392)),IF(AND(AH391="Probabilidad",AH392="Impacto"),(AS390-(+AS390*AK392)),IF(AH392="Probabilidad",AS391,""))),"")</f>
        <v/>
      </c>
      <c r="AT392" s="212" t="str">
        <f t="shared" si="411"/>
        <v/>
      </c>
      <c r="AU392" s="528"/>
      <c r="AV392" s="531"/>
      <c r="AW392" s="534"/>
      <c r="AX392" s="537"/>
      <c r="AY392" s="302"/>
      <c r="AZ392" s="185"/>
      <c r="BA392" s="183"/>
      <c r="BB392" s="183"/>
      <c r="BC392" s="184"/>
      <c r="BD392" s="184"/>
      <c r="BE392" s="184"/>
      <c r="BF392" s="185"/>
      <c r="BG392" s="494"/>
      <c r="BH392" s="190"/>
      <c r="BI392" s="186"/>
      <c r="BJ392" s="186"/>
      <c r="BK392" s="352"/>
      <c r="BL392" s="183"/>
      <c r="BM392" s="183"/>
      <c r="BN392" s="183"/>
      <c r="BO392" s="187"/>
      <c r="BP392" s="187"/>
      <c r="BQ392" s="349"/>
      <c r="BR392" s="416"/>
      <c r="BS392" s="417" t="str">
        <f>IF(AND('MAPA DE RIESGOS'!$AP392="Muy Alta",'MAPA DE RIESGOS'!$AR392="Leve"),CONCATENATE("R",'MAPA DE RIESGOS'!$H392,"C",'MAPA DE RIESGOS'!$AF392),"")</f>
        <v/>
      </c>
      <c r="BT392" s="417"/>
      <c r="BU392" s="418"/>
      <c r="BV392" s="188"/>
      <c r="BW392" s="188"/>
      <c r="BX392" s="188"/>
      <c r="BY392" s="188"/>
      <c r="BZ392" s="188"/>
      <c r="CA392" s="188"/>
      <c r="CB392" s="188"/>
      <c r="CC392" s="188"/>
      <c r="CD392" s="188"/>
      <c r="CE392" s="188"/>
      <c r="CF392" s="188"/>
      <c r="CG392" s="188"/>
      <c r="CH392" s="188"/>
      <c r="CI392" s="188"/>
      <c r="CJ392" s="188"/>
      <c r="CK392" s="188"/>
    </row>
    <row r="393" spans="1:89" ht="28.5" hidden="1" customHeight="1">
      <c r="A393" s="706"/>
      <c r="B393" s="688"/>
      <c r="C393" s="588"/>
      <c r="D393" s="588"/>
      <c r="E393" s="494"/>
      <c r="F393" s="494"/>
      <c r="G393" s="577"/>
      <c r="H393" s="343">
        <v>63</v>
      </c>
      <c r="I393" s="678"/>
      <c r="J393" s="495"/>
      <c r="K393" s="495"/>
      <c r="L393" s="495"/>
      <c r="M393" s="495">
        <f t="shared" si="423"/>
        <v>0</v>
      </c>
      <c r="N393" s="495"/>
      <c r="O393" s="495"/>
      <c r="P393" s="563"/>
      <c r="Q393" s="554"/>
      <c r="R393" s="557"/>
      <c r="S393" s="557"/>
      <c r="T393" s="557"/>
      <c r="U393" s="557"/>
      <c r="V393" s="583"/>
      <c r="W393" s="567"/>
      <c r="X393" s="573"/>
      <c r="Y393" s="551"/>
      <c r="Z393" s="576"/>
      <c r="AA393" s="567"/>
      <c r="AB393" s="560"/>
      <c r="AC393" s="526"/>
      <c r="AD393" s="548"/>
      <c r="AE393" s="535"/>
      <c r="AF393" s="181">
        <v>6</v>
      </c>
      <c r="AG393" s="182"/>
      <c r="AH393" s="207" t="str">
        <f t="shared" si="407"/>
        <v/>
      </c>
      <c r="AI393" s="299"/>
      <c r="AJ393" s="299"/>
      <c r="AK393" s="208" t="str">
        <f t="shared" si="408"/>
        <v/>
      </c>
      <c r="AL393" s="300"/>
      <c r="AM393" s="300"/>
      <c r="AN393" s="301"/>
      <c r="AO393" s="209" t="str">
        <f>IF(ISBLANK(AD388),(IFERROR(IF(AND(AH391="Probabilidad",AH393="Probabilidad"),(AQ391-(+AQ391*AK393)),IF(AND(AH391="Impacto",AH393="Probabilidad"),(AQ390-(+AQ390*AK393)),IF(AH393="Impacto",AQ391,""))),""))," ")</f>
        <v/>
      </c>
      <c r="AP393" s="154" t="str">
        <f>IF(ISBLANK(AD388),(IFERROR(IF(AO393="","",IF(AO393&lt;=0.2,"Muy Baja",IF(AO393&lt;=0.4,"Baja",IF(AO393&lt;=0.6,"Media",IF(AO393&lt;=0.8,"Alta","Muy Alta"))))),"")), " ")</f>
        <v/>
      </c>
      <c r="AQ393" s="210" t="str">
        <f t="shared" si="409"/>
        <v/>
      </c>
      <c r="AR393" s="211" t="str">
        <f t="shared" si="410"/>
        <v/>
      </c>
      <c r="AS393" s="210" t="str">
        <f>IFERROR(IF(AND(AH392="Impacto",AH393="Impacto"),(AS391-(+AS392*AK393)),IF(AND(AH391="Probabilidad",AH393="Impacto"),(AS390-(+AS390*AK393)),IF(AH393="Probabilidad",AS391,""))),"")</f>
        <v/>
      </c>
      <c r="AT393" s="212" t="str">
        <f t="shared" si="411"/>
        <v/>
      </c>
      <c r="AU393" s="529"/>
      <c r="AV393" s="532"/>
      <c r="AW393" s="535"/>
      <c r="AX393" s="538"/>
      <c r="AY393" s="302"/>
      <c r="AZ393" s="185"/>
      <c r="BA393" s="183"/>
      <c r="BB393" s="183"/>
      <c r="BC393" s="184"/>
      <c r="BD393" s="184"/>
      <c r="BE393" s="184"/>
      <c r="BF393" s="185"/>
      <c r="BG393" s="495"/>
      <c r="BH393" s="190"/>
      <c r="BI393" s="186"/>
      <c r="BJ393" s="186"/>
      <c r="BK393" s="352"/>
      <c r="BL393" s="183"/>
      <c r="BM393" s="183"/>
      <c r="BN393" s="183"/>
      <c r="BO393" s="260"/>
      <c r="BP393" s="260"/>
      <c r="BQ393" s="378"/>
      <c r="BR393" s="416"/>
      <c r="BS393" s="417" t="str">
        <f>IF(AND('MAPA DE RIESGOS'!$AP393="Muy Alta",'MAPA DE RIESGOS'!$AR393="Leve"),CONCATENATE("R",'MAPA DE RIESGOS'!$H393,"C",'MAPA DE RIESGOS'!$AF393),"")</f>
        <v/>
      </c>
      <c r="BT393" s="417"/>
      <c r="BU393" s="418"/>
      <c r="BV393" s="188"/>
      <c r="BW393" s="188"/>
      <c r="BX393" s="188"/>
      <c r="BY393" s="188"/>
      <c r="BZ393" s="188"/>
      <c r="CA393" s="188"/>
      <c r="CB393" s="188"/>
      <c r="CC393" s="188"/>
      <c r="CD393" s="188"/>
      <c r="CE393" s="188"/>
      <c r="CF393" s="188"/>
      <c r="CG393" s="188"/>
      <c r="CH393" s="188"/>
      <c r="CI393" s="188"/>
      <c r="CJ393" s="188"/>
      <c r="CK393" s="188"/>
    </row>
    <row r="394" spans="1:89" ht="86.25" hidden="1" customHeight="1">
      <c r="A394" s="706"/>
      <c r="B394" s="688" t="s">
        <v>737</v>
      </c>
      <c r="C394" s="588"/>
      <c r="D394" s="588" t="str">
        <f>IFERROR((VLOOKUP($B394,'Listados Datos'!$D$3:$F$18,3,FALSE))," ")</f>
        <v>El proceso inicia con la identificación de las necesidades de recursos y finaliza con la entrega del bien y/o servicio y su registro en los hechos financieros. Aplica a todos los procesos de la entidad.</v>
      </c>
      <c r="E394" s="494" t="s">
        <v>662</v>
      </c>
      <c r="F394" s="494" t="s">
        <v>260</v>
      </c>
      <c r="G394" s="577">
        <v>64</v>
      </c>
      <c r="H394" s="343">
        <v>64</v>
      </c>
      <c r="I394" s="568" t="s">
        <v>783</v>
      </c>
      <c r="J394" s="513" t="s">
        <v>187</v>
      </c>
      <c r="K394" s="513" t="s">
        <v>783</v>
      </c>
      <c r="L394" s="513" t="s">
        <v>784</v>
      </c>
      <c r="M394" s="513" t="str">
        <f t="shared" ref="M394:M399" si="428">+CONCATENATE("Posibilidad de perdida de ", Q394, " debido a amenazas como ", S394, "y vulderabilidades,", T394, " afectando a los activos de información de ", R394)</f>
        <v xml:space="preserve">Posibilidad de perdida de  debido a amenazas como y vulderabilidades, afectando a los activos de información de </v>
      </c>
      <c r="N394" s="513" t="s">
        <v>250</v>
      </c>
      <c r="O394" s="513" t="s">
        <v>239</v>
      </c>
      <c r="P394" s="561">
        <v>228</v>
      </c>
      <c r="Q394" s="552"/>
      <c r="R394" s="555"/>
      <c r="S394" s="555"/>
      <c r="T394" s="555"/>
      <c r="U394" s="555"/>
      <c r="V394" s="581" t="str">
        <f t="shared" ref="V394" si="429">IF(ISBLANK(AC394),(IF(P394&lt;=0,"",IF(P394&lt;=2,"Muy Baja",IF(P394&lt;=24,"Baja",IF(P394&lt;=500,"Media",IF(P394&lt;=5000,"Alta","Muy Alta"))))))," ")</f>
        <v>Media</v>
      </c>
      <c r="W394" s="565">
        <f t="shared" ref="W394" si="430">IF(ISBLANK(AC394),(IF(V394="","",IF(V394="Muy Baja",20%,IF(V394="Baja",40%,IF(V394="Media",60%,IF(V394="Alta",80%,IF(V394="Muy Alta",100%,0)))))))," ")</f>
        <v>0.6</v>
      </c>
      <c r="X394" s="571" t="s">
        <v>218</v>
      </c>
      <c r="Y394" s="549" t="str">
        <f>IF(X394&gt;0,IF(NOT(ISERROR(MATCH(X394,'Listados Datos'!$N$3:$N$4,0))),'Listados Datos'!$N$6&amp;"Por favor no seleccionar este criterios de impacto (Afectación Económica o presupuestal y/o Pérdida Reputacional)",'Listados Datos'!$N$7),"")</f>
        <v>✔</v>
      </c>
      <c r="Z394" s="574" t="str">
        <f>IF(OR(X394='Listados Datos'!$R$3,X394='Listados Datos'!$S$3),"Leve",IF(OR(X394='Listados Datos'!$R$4,X394='Listados Datos'!$S$4),"Menor",IF(OR(X394='Listados Datos'!$R$5,X394='Listados Datos'!$S$5),"Moderado",IF(OR(X394='Listados Datos'!$R$6,X394='Listados Datos'!$S$6),"Mayor",IF(OR(X394='Listados Datos'!$R$7,X394='Listados Datos'!$S$7),"Catastrófico","")))))</f>
        <v>Moderado</v>
      </c>
      <c r="AA394" s="565">
        <f>IF(Z394="","",IF(Z394="Leve",20%,IF(Z394="Menor",40%,IF(Z394="Moderado",60%,IF(Z394="Mayor",80%,IF(Z394="Catastrófico",100%,0))))))</f>
        <v>0.6</v>
      </c>
      <c r="AB394" s="558" t="str">
        <f>IF(OR(AND(V394="Muy Baja",Z394="Leve"),AND(V394="Muy Baja",Z394="Menor"),AND(V394="Baja",Z394="Leve")),"Bajo",IF(OR(AND(V394="Muy baja",Z394="Moderado"),AND(V394="Baja",Z394="Menor"),AND(V394="Baja",Z394="Moderado"),AND(V394="Media",Z394="Leve"),AND(V394="Media",Z394="Menor"),AND(V394="Media",Z394="Moderado"),AND(V394="Alta",Z394="Leve"),AND(V394="Alta",Z394="Menor")),"Moderado",IF(OR(AND(V394="Muy Baja",Z394="Mayor"),AND(V394="Baja",Z394="Mayor"),AND(V394="Media",Z394="Mayor"),AND(V394="Alta",Z394="Moderado"),AND(V394="Alta",Z394="Mayor"),AND(V394="Muy Alta",Z394="Leve"),AND(V394="Muy Alta",Z394="Menor"),AND(V394="Muy Alta",Z394="Moderado"),AND(V394="Muy Alta",Z394="Mayor")),"Alto",IF(OR(AND(V394="Muy Baja",Z394="Catastrófico"),AND(V394="Baja",Z394="Catastrófico"),AND(V394="Media",Z394="Catastrófico"),AND(V394="Alta",Z394="Catastrófico"),AND(V394="Muy Alta",Z394="Catastrófico")),"Extremo",""))))</f>
        <v>Moderado</v>
      </c>
      <c r="AC394" s="524"/>
      <c r="AD394" s="546"/>
      <c r="AE394" s="533" t="str">
        <f t="shared" ref="AE394" si="431">IF(AND(AC394="Rara Vez",AD394="Insignificante"),("BAJA"),IF(AND(AC394="Rara Vez",AD394="Menor"),("BAJA"),IF(AND(AC394="Rara Vez",AD394="Moderado"),("MODERADA"),IF(AND(AC394="Rara Vez",AD394="Mayor"),("ALTA"),IF(AND(AC394="Improbable",AD394="Insignificante"),("BAJA"),IF(AND(AC394="Improbable",AD394="Menor"),("BAJA"),IF(AND(AC394="Improbable",AD394="Moderado"),("MODERADA"),IF(AND(AC394="Improbable",AD394="Mayor"),("ALTA"),IF(AND(AC394="Posible",AD394="Insignificante"),("BAJA"),IF(AND(AC394="Posible",AD394="Menor"),("MODERADA"),IF(AND(AC394="Posible",AD394="Moderado"),("ALTA"),IF(AND(AC394="Posible",AD394="Mayor"),("EXTREMA"),IF(AND(AC394="Probable",AD394="Insignificante"),("MODERADA"),IF(AND(AC394="Probable",AD394="Menor"),("ALTA"),IF(AND(AC394="Probable",AD394="Moderado"),("ALTA"),IF(AND(AC394="Probable",AD394="Mayor"),("EXTREMA"),IF(AND(AC394="Casi Seguro",AD394="Insignificante"),("ALTA"),IF(AND(AC394="Casi Seguro",AD394="Menor"),("ALTA"),IF(AND(AC394="Casi Seguro",AD394="Moderado"),("EXTREMA"),IF(AND(AC394="Casi Seguro",AD394="Mayor"),("EXTREMA"),IF(AD394="Catastrófico","EXTREMA","VALORAR")))))))))))))))))))))</f>
        <v>VALORAR</v>
      </c>
      <c r="AF394" s="181">
        <v>1</v>
      </c>
      <c r="AG394" s="182" t="s">
        <v>785</v>
      </c>
      <c r="AH394" s="207" t="str">
        <f t="shared" si="407"/>
        <v>Probabilidad</v>
      </c>
      <c r="AI394" s="299" t="s">
        <v>193</v>
      </c>
      <c r="AJ394" s="299" t="s">
        <v>194</v>
      </c>
      <c r="AK394" s="208" t="str">
        <f t="shared" si="408"/>
        <v>40%</v>
      </c>
      <c r="AL394" s="300" t="s">
        <v>195</v>
      </c>
      <c r="AM394" s="300" t="s">
        <v>196</v>
      </c>
      <c r="AN394" s="301" t="s">
        <v>197</v>
      </c>
      <c r="AO394" s="209">
        <f>IF(ISBLANK(AD394),(IFERROR(IF(AH394="Probabilidad",(W394-(+W394*AK394)),IF(AH394="Impacto",W394,"")),""))," ")</f>
        <v>0.36</v>
      </c>
      <c r="AP394" s="154" t="str">
        <f>IF(ISBLANK(AD394), (IFERROR(IF(AO394="","",IF(AO394&lt;=0.2,"Muy Baja",IF(AO394&lt;=0.4,"Baja",IF(AO394&lt;=0.6,"Media",IF(AO394&lt;=0.8,"Alta","Muy Alta"))))),""))," ")</f>
        <v>Baja</v>
      </c>
      <c r="AQ394" s="210">
        <f t="shared" si="409"/>
        <v>0.36</v>
      </c>
      <c r="AR394" s="211" t="str">
        <f t="shared" si="410"/>
        <v>Moderado</v>
      </c>
      <c r="AS394" s="210">
        <f>IFERROR(IF(AH394="Impacto",(AA394-(+AA394*AK394)),IF(AH394="Probabilidad",AA394,"")),"")</f>
        <v>0.6</v>
      </c>
      <c r="AT394" s="212" t="str">
        <f t="shared" si="411"/>
        <v>Moderado</v>
      </c>
      <c r="AU394" s="527"/>
      <c r="AV394" s="530" t="str">
        <f>IF(ISBLANK(AD394), " ", AD394)</f>
        <v xml:space="preserve"> </v>
      </c>
      <c r="AW394" s="533" t="str">
        <f t="shared" ref="AW394" si="432">IF(AND(AU394="Rara Vez",AV394="Insignificante"),("BAJA"),IF(AND(AU394="Rara Vez",AV394="Menor"),("BAJA"),IF(AND(AU394="Rara Vez",AV394="Moderado"),("MODERADA"),IF(AND(AU394="Rara Vez",AV394="Mayor"),("ALTA"),IF(AND(AU394="Improbable",AV394="Insignificante"),("BAJA"),IF(AND(AU394="Improbable",AV394="Menor"),("BAJA"),IF(AND(AU394="Improbable",AV394="Moderado"),("MODERADA"),IF(AND(AU394="Improbable",AV394="Mayor"),("ALTA"),IF(AND(AU394="Posible",AV394="Insignificante"),("BAJA"),IF(AND(AU394="Posible",AV394="Menor"),("MODERADA"),IF(AND(AU394="Posible",AV394="Moderado"),("ALTA"),IF(AND(AU394="Posible",AV394="Mayor"),("EXTREMA"),IF(AND(AU394="Probable",AV394="Insignificante"),("MODERADA"),IF(AND(AU394="Probable",AV394="Menor"),("ALTA"),IF(AND(AU394="Probable",AV394="Moderado"),("ALTA"),IF(AND(AU394="Probable",AV394="Mayor"),("EXTREMA"),IF(AND(AU394="Casi Seguro",AV394="Insignificante"),("ALTA"),IF(AND(AU394="Casi Seguro",AV394="Menor"),("ALTA"),IF(AND(AU394="Casi Seguro",AV394="Moderado"),("EXTREMA"),IF(AND(AU394="Casi Seguro",AV394="Mayor"),("EXTREMA"),IF(AV394="Catastrófico","EXTREMA","VALORAR")))))))))))))))))))))</f>
        <v>VALORAR</v>
      </c>
      <c r="AX394" s="536" t="s">
        <v>198</v>
      </c>
      <c r="AY394" s="539" t="s">
        <v>786</v>
      </c>
      <c r="AZ394" s="542" t="s">
        <v>787</v>
      </c>
      <c r="BA394" s="542" t="s">
        <v>260</v>
      </c>
      <c r="BB394" s="542" t="s">
        <v>229</v>
      </c>
      <c r="BC394" s="517">
        <v>44562</v>
      </c>
      <c r="BD394" s="517">
        <v>44926</v>
      </c>
      <c r="BE394" s="542" t="s">
        <v>787</v>
      </c>
      <c r="BF394" s="542" t="s">
        <v>787</v>
      </c>
      <c r="BG394" s="513" t="s">
        <v>788</v>
      </c>
      <c r="BH394" s="499" t="s">
        <v>205</v>
      </c>
      <c r="BI394" s="513" t="s">
        <v>1898</v>
      </c>
      <c r="BJ394" s="513">
        <v>1</v>
      </c>
      <c r="BK394" s="517">
        <v>44680</v>
      </c>
      <c r="BL394" s="513" t="s">
        <v>789</v>
      </c>
      <c r="BM394" s="513" t="s">
        <v>790</v>
      </c>
      <c r="BN394" s="513" t="s">
        <v>207</v>
      </c>
      <c r="BO394" s="513" t="s">
        <v>208</v>
      </c>
      <c r="BP394" s="513" t="s">
        <v>207</v>
      </c>
      <c r="BQ394" s="496" t="s">
        <v>207</v>
      </c>
      <c r="BR394" s="416"/>
      <c r="BS394" s="417" t="str">
        <f>IF(AND('MAPA DE RIESGOS'!$AP394="Muy Alta",'MAPA DE RIESGOS'!$AR394="Leve"),CONCATENATE("R",'MAPA DE RIESGOS'!$H394,"C",'MAPA DE RIESGOS'!$AF394),"")</f>
        <v/>
      </c>
      <c r="BT394" s="417"/>
      <c r="BU394" s="418"/>
      <c r="BV394" s="188"/>
      <c r="BW394" s="188"/>
      <c r="BX394" s="188"/>
      <c r="BY394" s="188"/>
      <c r="BZ394" s="188"/>
      <c r="CA394" s="188"/>
      <c r="CB394" s="188"/>
      <c r="CC394" s="188"/>
      <c r="CD394" s="188"/>
      <c r="CE394" s="188"/>
      <c r="CF394" s="188"/>
      <c r="CG394" s="188"/>
      <c r="CH394" s="188"/>
      <c r="CI394" s="188"/>
      <c r="CJ394" s="188"/>
      <c r="CK394" s="188"/>
    </row>
    <row r="395" spans="1:89" ht="63.95" hidden="1" customHeight="1">
      <c r="A395" s="706"/>
      <c r="B395" s="688"/>
      <c r="C395" s="588"/>
      <c r="D395" s="588"/>
      <c r="E395" s="494"/>
      <c r="F395" s="494"/>
      <c r="G395" s="577"/>
      <c r="H395" s="343">
        <v>64</v>
      </c>
      <c r="I395" s="569"/>
      <c r="J395" s="494"/>
      <c r="K395" s="494"/>
      <c r="L395" s="494"/>
      <c r="M395" s="494" t="str">
        <f t="shared" si="428"/>
        <v xml:space="preserve">Posibilidad de perdida de  debido a amenazas como y vulderabilidades, afectando a los activos de información de </v>
      </c>
      <c r="N395" s="494"/>
      <c r="O395" s="494"/>
      <c r="P395" s="562"/>
      <c r="Q395" s="553"/>
      <c r="R395" s="556"/>
      <c r="S395" s="556"/>
      <c r="T395" s="556"/>
      <c r="U395" s="556"/>
      <c r="V395" s="582"/>
      <c r="W395" s="566"/>
      <c r="X395" s="572"/>
      <c r="Y395" s="550"/>
      <c r="Z395" s="575"/>
      <c r="AA395" s="566"/>
      <c r="AB395" s="559"/>
      <c r="AC395" s="525"/>
      <c r="AD395" s="547"/>
      <c r="AE395" s="534"/>
      <c r="AF395" s="181">
        <v>2</v>
      </c>
      <c r="AG395" s="182" t="s">
        <v>791</v>
      </c>
      <c r="AH395" s="207" t="str">
        <f t="shared" si="407"/>
        <v>Probabilidad</v>
      </c>
      <c r="AI395" s="299" t="s">
        <v>193</v>
      </c>
      <c r="AJ395" s="299" t="s">
        <v>194</v>
      </c>
      <c r="AK395" s="208" t="str">
        <f t="shared" si="408"/>
        <v>40%</v>
      </c>
      <c r="AL395" s="300" t="s">
        <v>195</v>
      </c>
      <c r="AM395" s="300" t="s">
        <v>196</v>
      </c>
      <c r="AN395" s="301" t="s">
        <v>197</v>
      </c>
      <c r="AO395" s="209">
        <f>IF(ISBLANK(AD394),(IFERROR(IF(AND(AH394="Probabilidad",AH395="Probabilidad"),(AQ394-(+AQ394*AK395)),IF(AH395="Probabilidad",(W394-(+W394*AK395)),IF(AH395="Impacto",AQ394,""))),""))," ")</f>
        <v>0.216</v>
      </c>
      <c r="AP395" s="154" t="str">
        <f>IF(ISBLANK(AD394),(IFERROR(IF(AO395="","",IF(AO395&lt;=0.2,"Muy Baja",IF(AO395&lt;=0.4,"Baja",IF(AO395&lt;=0.6,"Media",IF(AO395&lt;=0.8,"Alta","Muy Alta"))))),""))," ")</f>
        <v>Baja</v>
      </c>
      <c r="AQ395" s="210">
        <f t="shared" si="409"/>
        <v>0.216</v>
      </c>
      <c r="AR395" s="211" t="str">
        <f t="shared" si="410"/>
        <v>Moderado</v>
      </c>
      <c r="AS395" s="210">
        <f>IFERROR(IF(AND(AH394="Impacto",AH395="Impacto"),(AS394-(+AS394*AK395)),IF(AH395="Impacto",(AA394-(+AA394*AK395)),IF(AH395="Probabilidad",AS394,""))),"")</f>
        <v>0.6</v>
      </c>
      <c r="AT395" s="212" t="str">
        <f t="shared" si="411"/>
        <v>Moderado</v>
      </c>
      <c r="AU395" s="528"/>
      <c r="AV395" s="531"/>
      <c r="AW395" s="534"/>
      <c r="AX395" s="537"/>
      <c r="AY395" s="540"/>
      <c r="AZ395" s="543"/>
      <c r="BA395" s="543"/>
      <c r="BB395" s="543"/>
      <c r="BC395" s="545"/>
      <c r="BD395" s="545"/>
      <c r="BE395" s="543"/>
      <c r="BF395" s="543"/>
      <c r="BG395" s="494"/>
      <c r="BH395" s="521"/>
      <c r="BI395" s="494"/>
      <c r="BJ395" s="494"/>
      <c r="BK395" s="494"/>
      <c r="BL395" s="494"/>
      <c r="BM395" s="494"/>
      <c r="BN395" s="494"/>
      <c r="BO395" s="494"/>
      <c r="BP395" s="494"/>
      <c r="BQ395" s="497"/>
      <c r="BR395" s="416"/>
      <c r="BS395" s="417" t="str">
        <f>IF(AND('MAPA DE RIESGOS'!$AP395="Muy Alta",'MAPA DE RIESGOS'!$AR395="Leve"),CONCATENATE("R",'MAPA DE RIESGOS'!$H395,"C",'MAPA DE RIESGOS'!$AF395),"")</f>
        <v/>
      </c>
      <c r="BT395" s="417"/>
      <c r="BU395" s="418"/>
      <c r="BV395" s="188"/>
      <c r="BW395" s="188"/>
      <c r="BX395" s="188"/>
      <c r="BY395" s="188"/>
      <c r="BZ395" s="188"/>
      <c r="CA395" s="188"/>
      <c r="CB395" s="188"/>
      <c r="CC395" s="188"/>
      <c r="CD395" s="188"/>
      <c r="CE395" s="188"/>
      <c r="CF395" s="188"/>
      <c r="CG395" s="188"/>
      <c r="CH395" s="188"/>
      <c r="CI395" s="188"/>
      <c r="CJ395" s="188"/>
      <c r="CK395" s="188"/>
    </row>
    <row r="396" spans="1:89" ht="63.95" hidden="1" customHeight="1">
      <c r="A396" s="706"/>
      <c r="B396" s="688"/>
      <c r="C396" s="588"/>
      <c r="D396" s="588"/>
      <c r="E396" s="494"/>
      <c r="F396" s="494"/>
      <c r="G396" s="577"/>
      <c r="H396" s="343">
        <v>64</v>
      </c>
      <c r="I396" s="569"/>
      <c r="J396" s="494"/>
      <c r="K396" s="494"/>
      <c r="L396" s="494"/>
      <c r="M396" s="494" t="str">
        <f t="shared" si="428"/>
        <v xml:space="preserve">Posibilidad de perdida de  debido a amenazas como y vulderabilidades, afectando a los activos de información de </v>
      </c>
      <c r="N396" s="494"/>
      <c r="O396" s="494"/>
      <c r="P396" s="562"/>
      <c r="Q396" s="553"/>
      <c r="R396" s="556"/>
      <c r="S396" s="556"/>
      <c r="T396" s="556"/>
      <c r="U396" s="556"/>
      <c r="V396" s="582"/>
      <c r="W396" s="566"/>
      <c r="X396" s="572"/>
      <c r="Y396" s="550"/>
      <c r="Z396" s="575"/>
      <c r="AA396" s="566"/>
      <c r="AB396" s="559"/>
      <c r="AC396" s="525"/>
      <c r="AD396" s="547"/>
      <c r="AE396" s="534"/>
      <c r="AF396" s="181">
        <v>3</v>
      </c>
      <c r="AG396" s="182" t="s">
        <v>792</v>
      </c>
      <c r="AH396" s="207" t="str">
        <f t="shared" si="407"/>
        <v>Probabilidad</v>
      </c>
      <c r="AI396" s="299" t="s">
        <v>193</v>
      </c>
      <c r="AJ396" s="299" t="s">
        <v>194</v>
      </c>
      <c r="AK396" s="208" t="str">
        <f t="shared" si="408"/>
        <v>40%</v>
      </c>
      <c r="AL396" s="300" t="s">
        <v>195</v>
      </c>
      <c r="AM396" s="300" t="s">
        <v>196</v>
      </c>
      <c r="AN396" s="301" t="s">
        <v>197</v>
      </c>
      <c r="AO396" s="209">
        <f>IF(ISBLANK(AD394),(IFERROR(IF(AND(AH395="Probabilidad",AH396="Probabilidad"),(AQ395-(+AQ395*AK396)),IF(AND(AH395="Impacto",AH396="Probabilidad"),(AQ394-(+AQ394*AK396)),IF(AH396="Impacto",AQ395,""))),""))," ")</f>
        <v>0.12959999999999999</v>
      </c>
      <c r="AP396" s="154" t="str">
        <f>IF(ISBLANK(AD394),(IFERROR(IF(AO396="","",IF(AO396&lt;=0.2,"Muy Baja",IF(AO396&lt;=0.4,"Baja",IF(AO396&lt;=0.6,"Media",IF(AO396&lt;=0.8,"Alta","Muy Alta"))))),""))," ")</f>
        <v>Muy Baja</v>
      </c>
      <c r="AQ396" s="210">
        <f t="shared" si="409"/>
        <v>0.12959999999999999</v>
      </c>
      <c r="AR396" s="211" t="str">
        <f t="shared" si="410"/>
        <v>Moderado</v>
      </c>
      <c r="AS396" s="210">
        <f>IFERROR(IF(AND(AH395="Impacto",AH396="Impacto"),(AS395-(+AS395*AK396)),IF(AND(AH395="Probabilidad",AH396="Impacto"),(AS394-(+AS394*AK396)),IF(AH396="Probabilidad",AS395,""))),"")</f>
        <v>0.6</v>
      </c>
      <c r="AT396" s="212" t="str">
        <f t="shared" si="411"/>
        <v>Moderado</v>
      </c>
      <c r="AU396" s="528"/>
      <c r="AV396" s="531"/>
      <c r="AW396" s="534"/>
      <c r="AX396" s="537"/>
      <c r="AY396" s="541"/>
      <c r="AZ396" s="544"/>
      <c r="BA396" s="544"/>
      <c r="BB396" s="544"/>
      <c r="BC396" s="518"/>
      <c r="BD396" s="518"/>
      <c r="BE396" s="544"/>
      <c r="BF396" s="544"/>
      <c r="BG396" s="494"/>
      <c r="BH396" s="508"/>
      <c r="BI396" s="495"/>
      <c r="BJ396" s="495"/>
      <c r="BK396" s="495"/>
      <c r="BL396" s="495"/>
      <c r="BM396" s="495"/>
      <c r="BN396" s="495"/>
      <c r="BO396" s="495"/>
      <c r="BP396" s="495"/>
      <c r="BQ396" s="498"/>
      <c r="BR396" s="416"/>
      <c r="BS396" s="417" t="str">
        <f>IF(AND('MAPA DE RIESGOS'!$AP396="Muy Alta",'MAPA DE RIESGOS'!$AR396="Leve"),CONCATENATE("R",'MAPA DE RIESGOS'!$H396,"C",'MAPA DE RIESGOS'!$AF396),"")</f>
        <v/>
      </c>
      <c r="BT396" s="417"/>
      <c r="BU396" s="418"/>
      <c r="BV396" s="188"/>
      <c r="BW396" s="188"/>
      <c r="BX396" s="188"/>
      <c r="BY396" s="188"/>
      <c r="BZ396" s="188"/>
      <c r="CA396" s="188"/>
      <c r="CB396" s="188"/>
      <c r="CC396" s="188"/>
      <c r="CD396" s="188"/>
      <c r="CE396" s="188"/>
      <c r="CF396" s="188"/>
      <c r="CG396" s="188"/>
      <c r="CH396" s="188"/>
      <c r="CI396" s="188"/>
      <c r="CJ396" s="188"/>
      <c r="CK396" s="188"/>
    </row>
    <row r="397" spans="1:89" ht="28.5" hidden="1" customHeight="1">
      <c r="A397" s="706"/>
      <c r="B397" s="688"/>
      <c r="C397" s="588"/>
      <c r="D397" s="588"/>
      <c r="E397" s="494"/>
      <c r="F397" s="494"/>
      <c r="G397" s="577"/>
      <c r="H397" s="343">
        <v>64</v>
      </c>
      <c r="I397" s="569"/>
      <c r="J397" s="494"/>
      <c r="K397" s="494"/>
      <c r="L397" s="494"/>
      <c r="M397" s="494" t="str">
        <f t="shared" si="428"/>
        <v xml:space="preserve">Posibilidad de perdida de  debido a amenazas como y vulderabilidades, afectando a los activos de información de </v>
      </c>
      <c r="N397" s="494"/>
      <c r="O397" s="494"/>
      <c r="P397" s="562"/>
      <c r="Q397" s="553"/>
      <c r="R397" s="556"/>
      <c r="S397" s="556"/>
      <c r="T397" s="556"/>
      <c r="U397" s="556"/>
      <c r="V397" s="582"/>
      <c r="W397" s="566"/>
      <c r="X397" s="572"/>
      <c r="Y397" s="550"/>
      <c r="Z397" s="575"/>
      <c r="AA397" s="566"/>
      <c r="AB397" s="559"/>
      <c r="AC397" s="525"/>
      <c r="AD397" s="547"/>
      <c r="AE397" s="534"/>
      <c r="AF397" s="181">
        <v>4</v>
      </c>
      <c r="AG397" s="182"/>
      <c r="AH397" s="207" t="str">
        <f t="shared" si="407"/>
        <v/>
      </c>
      <c r="AI397" s="299"/>
      <c r="AJ397" s="299"/>
      <c r="AK397" s="208" t="str">
        <f t="shared" si="408"/>
        <v/>
      </c>
      <c r="AL397" s="300"/>
      <c r="AM397" s="300"/>
      <c r="AN397" s="301"/>
      <c r="AO397" s="209" t="str">
        <f>IF(ISBLANK(AD394),(IFERROR(IF(AND(AH396="Probabilidad",AH397="Probabilidad"),(AQ396-(+AQ396*AK397)),IF(AND(AH396="Impacto",AH397="Probabilidad"),(AQ395-(+AQ395*AK397)),IF(AH397="Impacto",AQ396,""))),""))," ")</f>
        <v/>
      </c>
      <c r="AP397" s="154" t="str">
        <f>IF(ISBLANK(AD394),(IFERROR(IF(AO397="","",IF(AO397&lt;=0.2,"Muy Baja",IF(AO397&lt;=0.4,"Baja",IF(AO397&lt;=0.6,"Media",IF(AO397&lt;=0.8,"Alta","Muy Alta"))))),""))," ")</f>
        <v/>
      </c>
      <c r="AQ397" s="210" t="str">
        <f t="shared" si="409"/>
        <v/>
      </c>
      <c r="AR397" s="211" t="str">
        <f t="shared" si="410"/>
        <v/>
      </c>
      <c r="AS397" s="210" t="str">
        <f>IFERROR(IF(AND(AH396="Impacto",AH397="Impacto"),(AS396-(+AS396*AK397)),IF(AND(AH396="Probabilidad",AH397="Impacto"),(AS395-(+AS395*AK397)),IF(AH397="Probabilidad",AS396,""))),"")</f>
        <v/>
      </c>
      <c r="AT397" s="212" t="str">
        <f t="shared" si="411"/>
        <v/>
      </c>
      <c r="AU397" s="528"/>
      <c r="AV397" s="531"/>
      <c r="AW397" s="534"/>
      <c r="AX397" s="537"/>
      <c r="AY397" s="302"/>
      <c r="AZ397" s="185"/>
      <c r="BA397" s="542"/>
      <c r="BB397" s="542"/>
      <c r="BC397" s="517"/>
      <c r="BD397" s="517"/>
      <c r="BE397" s="542"/>
      <c r="BF397" s="542"/>
      <c r="BG397" s="494"/>
      <c r="BH397" s="190"/>
      <c r="BI397" s="186"/>
      <c r="BJ397" s="186"/>
      <c r="BK397" s="352"/>
      <c r="BL397" s="183"/>
      <c r="BM397" s="183"/>
      <c r="BN397" s="183"/>
      <c r="BO397" s="187"/>
      <c r="BP397" s="187"/>
      <c r="BQ397" s="349"/>
      <c r="BR397" s="416"/>
      <c r="BS397" s="417" t="str">
        <f>IF(AND('MAPA DE RIESGOS'!$AP397="Muy Alta",'MAPA DE RIESGOS'!$AR397="Leve"),CONCATENATE("R",'MAPA DE RIESGOS'!$H397,"C",'MAPA DE RIESGOS'!$AF397),"")</f>
        <v/>
      </c>
      <c r="BT397" s="417"/>
      <c r="BU397" s="418"/>
      <c r="BV397" s="188"/>
      <c r="BW397" s="188"/>
      <c r="BX397" s="188"/>
      <c r="BY397" s="188"/>
      <c r="BZ397" s="188"/>
      <c r="CA397" s="188"/>
      <c r="CB397" s="188"/>
      <c r="CC397" s="188"/>
      <c r="CD397" s="188"/>
      <c r="CE397" s="188"/>
      <c r="CF397" s="188"/>
      <c r="CG397" s="188"/>
      <c r="CH397" s="188"/>
      <c r="CI397" s="188"/>
      <c r="CJ397" s="188"/>
      <c r="CK397" s="188"/>
    </row>
    <row r="398" spans="1:89" ht="28.5" hidden="1" customHeight="1">
      <c r="A398" s="706"/>
      <c r="B398" s="688"/>
      <c r="C398" s="588"/>
      <c r="D398" s="588"/>
      <c r="E398" s="494"/>
      <c r="F398" s="494"/>
      <c r="G398" s="577"/>
      <c r="H398" s="343">
        <v>64</v>
      </c>
      <c r="I398" s="569"/>
      <c r="J398" s="494"/>
      <c r="K398" s="494"/>
      <c r="L398" s="494"/>
      <c r="M398" s="494" t="str">
        <f t="shared" si="428"/>
        <v xml:space="preserve">Posibilidad de perdida de  debido a amenazas como y vulderabilidades, afectando a los activos de información de </v>
      </c>
      <c r="N398" s="494"/>
      <c r="O398" s="494"/>
      <c r="P398" s="562"/>
      <c r="Q398" s="553"/>
      <c r="R398" s="556"/>
      <c r="S398" s="556"/>
      <c r="T398" s="556"/>
      <c r="U398" s="556"/>
      <c r="V398" s="582"/>
      <c r="W398" s="566"/>
      <c r="X398" s="572"/>
      <c r="Y398" s="550"/>
      <c r="Z398" s="575"/>
      <c r="AA398" s="566"/>
      <c r="AB398" s="559"/>
      <c r="AC398" s="525"/>
      <c r="AD398" s="547"/>
      <c r="AE398" s="534"/>
      <c r="AF398" s="181">
        <v>5</v>
      </c>
      <c r="AG398" s="182"/>
      <c r="AH398" s="207" t="str">
        <f t="shared" si="407"/>
        <v/>
      </c>
      <c r="AI398" s="299"/>
      <c r="AJ398" s="299"/>
      <c r="AK398" s="208" t="str">
        <f t="shared" si="408"/>
        <v/>
      </c>
      <c r="AL398" s="300"/>
      <c r="AM398" s="300"/>
      <c r="AN398" s="301"/>
      <c r="AO398" s="209" t="str">
        <f>IF(ISBLANK(AD394),(IFERROR(IF(AND(AH397="Probabilidad",AH398="Probabilidad"),(AQ397-(+AQ397*AK398)),IF(AND(AH397="Impacto",AH398="Probabilidad"),(AQ396-(+AQ396*AK398)),IF(AH398="Impacto",AQ397,""))),""))," ")</f>
        <v/>
      </c>
      <c r="AP398" s="154" t="str">
        <f>IF(ISBLANK(AD394),(IFERROR(IF(AO398="","",IF(AO398&lt;=0.2,"Muy Baja",IF(AO398&lt;=0.4,"Baja",IF(AO398&lt;=0.6,"Media",IF(AO398&lt;=0.8,"Alta","Muy Alta"))))),""))," ")</f>
        <v/>
      </c>
      <c r="AQ398" s="210" t="str">
        <f t="shared" si="409"/>
        <v/>
      </c>
      <c r="AR398" s="211" t="str">
        <f t="shared" si="410"/>
        <v/>
      </c>
      <c r="AS398" s="210" t="str">
        <f>IFERROR(IF(AND(AH397="Impacto",AH398="Impacto"),(AS397-(+AS397*AK398)),IF(AND(AH397="Probabilidad",AH398="Impacto"),(AS396-(+AS396*AK398)),IF(AH398="Probabilidad",AS397,""))),"")</f>
        <v/>
      </c>
      <c r="AT398" s="212" t="str">
        <f t="shared" si="411"/>
        <v/>
      </c>
      <c r="AU398" s="528"/>
      <c r="AV398" s="531"/>
      <c r="AW398" s="534"/>
      <c r="AX398" s="537"/>
      <c r="AY398" s="302"/>
      <c r="AZ398" s="185"/>
      <c r="BA398" s="543"/>
      <c r="BB398" s="543"/>
      <c r="BC398" s="545"/>
      <c r="BD398" s="545"/>
      <c r="BE398" s="543"/>
      <c r="BF398" s="543"/>
      <c r="BG398" s="494"/>
      <c r="BH398" s="190"/>
      <c r="BI398" s="186"/>
      <c r="BJ398" s="186"/>
      <c r="BK398" s="352"/>
      <c r="BL398" s="183"/>
      <c r="BM398" s="183"/>
      <c r="BN398" s="183"/>
      <c r="BO398" s="187"/>
      <c r="BP398" s="187"/>
      <c r="BQ398" s="349"/>
      <c r="BR398" s="416"/>
      <c r="BS398" s="417" t="str">
        <f>IF(AND('MAPA DE RIESGOS'!$AP398="Muy Alta",'MAPA DE RIESGOS'!$AR398="Leve"),CONCATENATE("R",'MAPA DE RIESGOS'!$H398,"C",'MAPA DE RIESGOS'!$AF398),"")</f>
        <v/>
      </c>
      <c r="BT398" s="417"/>
      <c r="BU398" s="418"/>
      <c r="BV398" s="188"/>
      <c r="BW398" s="188"/>
      <c r="BX398" s="188"/>
      <c r="BY398" s="188"/>
      <c r="BZ398" s="188"/>
      <c r="CA398" s="188"/>
      <c r="CB398" s="188"/>
      <c r="CC398" s="188"/>
      <c r="CD398" s="188"/>
      <c r="CE398" s="188"/>
      <c r="CF398" s="188"/>
      <c r="CG398" s="188"/>
      <c r="CH398" s="188"/>
      <c r="CI398" s="188"/>
      <c r="CJ398" s="188"/>
      <c r="CK398" s="188"/>
    </row>
    <row r="399" spans="1:89" ht="28.5" hidden="1" customHeight="1">
      <c r="A399" s="707"/>
      <c r="B399" s="689"/>
      <c r="C399" s="589"/>
      <c r="D399" s="589"/>
      <c r="E399" s="495"/>
      <c r="F399" s="495"/>
      <c r="G399" s="577"/>
      <c r="H399" s="343">
        <v>64</v>
      </c>
      <c r="I399" s="570"/>
      <c r="J399" s="495"/>
      <c r="K399" s="495"/>
      <c r="L399" s="495"/>
      <c r="M399" s="495" t="str">
        <f t="shared" si="428"/>
        <v xml:space="preserve">Posibilidad de perdida de  debido a amenazas como y vulderabilidades, afectando a los activos de información de </v>
      </c>
      <c r="N399" s="495"/>
      <c r="O399" s="495"/>
      <c r="P399" s="563"/>
      <c r="Q399" s="554"/>
      <c r="R399" s="557"/>
      <c r="S399" s="557"/>
      <c r="T399" s="557"/>
      <c r="U399" s="557"/>
      <c r="V399" s="583"/>
      <c r="W399" s="567"/>
      <c r="X399" s="573"/>
      <c r="Y399" s="551"/>
      <c r="Z399" s="576"/>
      <c r="AA399" s="567"/>
      <c r="AB399" s="560"/>
      <c r="AC399" s="526"/>
      <c r="AD399" s="548"/>
      <c r="AE399" s="535"/>
      <c r="AF399" s="181">
        <v>6</v>
      </c>
      <c r="AG399" s="182"/>
      <c r="AH399" s="207" t="str">
        <f t="shared" si="407"/>
        <v/>
      </c>
      <c r="AI399" s="299"/>
      <c r="AJ399" s="299"/>
      <c r="AK399" s="208" t="str">
        <f t="shared" si="408"/>
        <v/>
      </c>
      <c r="AL399" s="300"/>
      <c r="AM399" s="300"/>
      <c r="AN399" s="301"/>
      <c r="AO399" s="209" t="str">
        <f>IF(ISBLANK(AD394),(IFERROR(IF(AND(AH397="Probabilidad",AH399="Probabilidad"),(AQ397-(+AQ397*AK399)),IF(AND(AH397="Impacto",AH399="Probabilidad"),(AQ396-(+AQ396*AK399)),IF(AH399="Impacto",AQ397,""))),""))," ")</f>
        <v/>
      </c>
      <c r="AP399" s="154" t="str">
        <f>IF(ISBLANK(AD394),(IFERROR(IF(AO399="","",IF(AO399&lt;=0.2,"Muy Baja",IF(AO399&lt;=0.4,"Baja",IF(AO399&lt;=0.6,"Media",IF(AO399&lt;=0.8,"Alta","Muy Alta"))))),"")), " ")</f>
        <v/>
      </c>
      <c r="AQ399" s="210" t="str">
        <f t="shared" si="409"/>
        <v/>
      </c>
      <c r="AR399" s="211" t="str">
        <f t="shared" si="410"/>
        <v/>
      </c>
      <c r="AS399" s="210" t="str">
        <f>IFERROR(IF(AND(AH398="Impacto",AH399="Impacto"),(AS397-(+AS398*AK399)),IF(AND(AH397="Probabilidad",AH399="Impacto"),(AS396-(+AS396*AK399)),IF(AH399="Probabilidad",AS397,""))),"")</f>
        <v/>
      </c>
      <c r="AT399" s="212" t="str">
        <f t="shared" si="411"/>
        <v/>
      </c>
      <c r="AU399" s="529"/>
      <c r="AV399" s="532"/>
      <c r="AW399" s="535"/>
      <c r="AX399" s="538"/>
      <c r="AY399" s="302"/>
      <c r="AZ399" s="185"/>
      <c r="BA399" s="544"/>
      <c r="BB399" s="544"/>
      <c r="BC399" s="518"/>
      <c r="BD399" s="518"/>
      <c r="BE399" s="544"/>
      <c r="BF399" s="544"/>
      <c r="BG399" s="495"/>
      <c r="BH399" s="190"/>
      <c r="BI399" s="186"/>
      <c r="BJ399" s="186"/>
      <c r="BK399" s="352"/>
      <c r="BL399" s="183"/>
      <c r="BM399" s="183"/>
      <c r="BN399" s="183"/>
      <c r="BO399" s="187"/>
      <c r="BP399" s="187"/>
      <c r="BQ399" s="349"/>
      <c r="BR399" s="416"/>
      <c r="BS399" s="417" t="str">
        <f>IF(AND('MAPA DE RIESGOS'!$AP399="Muy Alta",'MAPA DE RIESGOS'!$AR399="Leve"),CONCATENATE("R",'MAPA DE RIESGOS'!$H399,"C",'MAPA DE RIESGOS'!$AF399),"")</f>
        <v/>
      </c>
      <c r="BT399" s="417"/>
      <c r="BU399" s="418"/>
      <c r="BV399" s="188"/>
      <c r="BW399" s="188"/>
      <c r="BX399" s="188"/>
      <c r="BY399" s="188"/>
      <c r="BZ399" s="188"/>
      <c r="CA399" s="188"/>
      <c r="CB399" s="188"/>
      <c r="CC399" s="188"/>
      <c r="CD399" s="188"/>
      <c r="CE399" s="188"/>
      <c r="CF399" s="188"/>
      <c r="CG399" s="188"/>
      <c r="CH399" s="188"/>
      <c r="CI399" s="188"/>
      <c r="CJ399" s="188"/>
      <c r="CK399" s="188"/>
    </row>
    <row r="400" spans="1:89" ht="75" hidden="1" customHeight="1">
      <c r="A400" s="705">
        <v>10</v>
      </c>
      <c r="B400" s="687" t="s">
        <v>793</v>
      </c>
      <c r="C400" s="587" t="str">
        <f>IFERROR((VLOOKUP($B400,'Listados Datos'!$D$3:$E$18,2,FALSE))," ")</f>
        <v>Planificar, administrar y organizar la documentación producida por el Departamento Administrativo de la Defensoríadel Espacio Público, bajo las reglas y principios de la actividad archivística, gestionando la correspondencia y facilitando el acceso a los documentos por parte de los usuarios internos y externos, así como garantizando la preservación del patrimonio documental de la Entidad.</v>
      </c>
      <c r="D400" s="587" t="str">
        <f>IFERROR((VLOOKUP($B400,'Listados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0" s="513" t="s">
        <v>662</v>
      </c>
      <c r="F400" s="513" t="s">
        <v>260</v>
      </c>
      <c r="G400" s="577">
        <v>65</v>
      </c>
      <c r="H400" s="343">
        <v>65</v>
      </c>
      <c r="I400" s="568" t="s">
        <v>794</v>
      </c>
      <c r="J400" s="513" t="s">
        <v>187</v>
      </c>
      <c r="K400" s="513" t="s">
        <v>794</v>
      </c>
      <c r="L400" s="513" t="s">
        <v>795</v>
      </c>
      <c r="M400" s="513" t="str">
        <f t="shared" ref="M400" si="433">+CONCATENATE("Posibilidad de afectación ", J400, " por ", K400," debido a ", L400)</f>
        <v>Posibilidad de afectación Económico y Reputacional por No cumplimiento a los parámetros y/o metodología establecida para la organización y manejo de los archivos. debido a Al tener una inadecuada gestión documental se generaría el no cumplimiento de los parámetros y/o metodologías establecidas para la organización y manejo de los archivos</v>
      </c>
      <c r="N400" s="513" t="s">
        <v>189</v>
      </c>
      <c r="O400" s="513" t="s">
        <v>190</v>
      </c>
      <c r="P400" s="561">
        <v>228</v>
      </c>
      <c r="Q400" s="552"/>
      <c r="R400" s="555"/>
      <c r="S400" s="555"/>
      <c r="T400" s="555"/>
      <c r="U400" s="555"/>
      <c r="V400" s="581" t="str">
        <f t="shared" ref="V400" si="434">IF(ISBLANK(AC400),(IF(P400&lt;=0,"",IF(P400&lt;=2,"Muy Baja",IF(P400&lt;=24,"Baja",IF(P400&lt;=500,"Media",IF(P400&lt;=5000,"Alta","Muy Alta"))))))," ")</f>
        <v>Media</v>
      </c>
      <c r="W400" s="565">
        <f t="shared" ref="W400" si="435">IF(ISBLANK(AC400),(IF(V400="","",IF(V400="Muy Baja",20%,IF(V400="Baja",40%,IF(V400="Media",60%,IF(V400="Alta",80%,IF(V400="Muy Alta",100%,0)))))))," ")</f>
        <v>0.6</v>
      </c>
      <c r="X400" s="571" t="s">
        <v>218</v>
      </c>
      <c r="Y400" s="549" t="str">
        <f>IF(X400&gt;0,IF(NOT(ISERROR(MATCH(X400,'Listados Datos'!$N$3:$N$4,0))),'Listados Datos'!$N$6&amp;"Por favor no seleccionar este criterios de impacto (Afectación Económica o presupuestal y/o Pérdida Reputacional)",'Listados Datos'!$N$7),"")</f>
        <v>✔</v>
      </c>
      <c r="Z400" s="574" t="str">
        <f>IF(OR(X400='Listados Datos'!$R$3,X400='Listados Datos'!$S$3),"Leve",IF(OR(X400='Listados Datos'!$R$4,X400='Listados Datos'!$S$4),"Menor",IF(OR(X400='Listados Datos'!$R$5,X400='Listados Datos'!$S$5),"Moderado",IF(OR(X400='Listados Datos'!$R$6,X400='Listados Datos'!$S$6),"Mayor",IF(OR(X400='Listados Datos'!$R$7,X400='Listados Datos'!$S$7),"Catastrófico","")))))</f>
        <v>Moderado</v>
      </c>
      <c r="AA400" s="565">
        <f>IF(Z400="","",IF(Z400="Leve",20%,IF(Z400="Menor",40%,IF(Z400="Moderado",60%,IF(Z400="Mayor",80%,IF(Z400="Catastrófico",100%,0))))))</f>
        <v>0.6</v>
      </c>
      <c r="AB400" s="558" t="str">
        <f>IF(OR(AND(V400="Muy Baja",Z400="Leve"),AND(V400="Muy Baja",Z400="Menor"),AND(V400="Baja",Z400="Leve")),"Bajo",IF(OR(AND(V400="Muy baja",Z400="Moderado"),AND(V400="Baja",Z400="Menor"),AND(V400="Baja",Z400="Moderado"),AND(V400="Media",Z400="Leve"),AND(V400="Media",Z400="Menor"),AND(V400="Media",Z400="Moderado"),AND(V400="Alta",Z400="Leve"),AND(V400="Alta",Z400="Menor")),"Moderado",IF(OR(AND(V400="Muy Baja",Z400="Mayor"),AND(V400="Baja",Z400="Mayor"),AND(V400="Media",Z400="Mayor"),AND(V400="Alta",Z400="Moderado"),AND(V400="Alta",Z400="Mayor"),AND(V400="Muy Alta",Z400="Leve"),AND(V400="Muy Alta",Z400="Menor"),AND(V400="Muy Alta",Z400="Moderado"),AND(V400="Muy Alta",Z400="Mayor")),"Alto",IF(OR(AND(V400="Muy Baja",Z400="Catastrófico"),AND(V400="Baja",Z400="Catastrófico"),AND(V400="Media",Z400="Catastrófico"),AND(V400="Alta",Z400="Catastrófico"),AND(V400="Muy Alta",Z400="Catastrófico")),"Extremo",""))))</f>
        <v>Moderado</v>
      </c>
      <c r="AC400" s="524"/>
      <c r="AD400" s="546"/>
      <c r="AE400" s="533" t="str">
        <f t="shared" ref="AE400" si="436">IF(AND(AC400="Rara Vez",AD400="Insignificante"),("BAJA"),IF(AND(AC400="Rara Vez",AD400="Menor"),("BAJA"),IF(AND(AC400="Rara Vez",AD400="Moderado"),("MODERADA"),IF(AND(AC400="Rara Vez",AD400="Mayor"),("ALTA"),IF(AND(AC400="Improbable",AD400="Insignificante"),("BAJA"),IF(AND(AC400="Improbable",AD400="Menor"),("BAJA"),IF(AND(AC400="Improbable",AD400="Moderado"),("MODERADA"),IF(AND(AC400="Improbable",AD400="Mayor"),("ALTA"),IF(AND(AC400="Posible",AD400="Insignificante"),("BAJA"),IF(AND(AC400="Posible",AD400="Menor"),("MODERADA"),IF(AND(AC400="Posible",AD400="Moderado"),("ALTA"),IF(AND(AC400="Posible",AD400="Mayor"),("EXTREMA"),IF(AND(AC400="Probable",AD400="Insignificante"),("MODERADA"),IF(AND(AC400="Probable",AD400="Menor"),("ALTA"),IF(AND(AC400="Probable",AD400="Moderado"),("ALTA"),IF(AND(AC400="Probable",AD400="Mayor"),("EXTREMA"),IF(AND(AC400="Casi Seguro",AD400="Insignificante"),("ALTA"),IF(AND(AC400="Casi Seguro",AD400="Menor"),("ALTA"),IF(AND(AC400="Casi Seguro",AD400="Moderado"),("EXTREMA"),IF(AND(AC400="Casi Seguro",AD400="Mayor"),("EXTREMA"),IF(AD400="Catastrófico","EXTREMA","VALORAR")))))))))))))))))))))</f>
        <v>VALORAR</v>
      </c>
      <c r="AF400" s="181">
        <v>1</v>
      </c>
      <c r="AG400" s="182" t="s">
        <v>796</v>
      </c>
      <c r="AH400" s="207" t="str">
        <f t="shared" si="407"/>
        <v>Probabilidad</v>
      </c>
      <c r="AI400" s="299" t="s">
        <v>193</v>
      </c>
      <c r="AJ400" s="299" t="s">
        <v>194</v>
      </c>
      <c r="AK400" s="208" t="str">
        <f t="shared" si="408"/>
        <v>40%</v>
      </c>
      <c r="AL400" s="300" t="s">
        <v>195</v>
      </c>
      <c r="AM400" s="300" t="s">
        <v>196</v>
      </c>
      <c r="AN400" s="301" t="s">
        <v>197</v>
      </c>
      <c r="AO400" s="209">
        <f>IF(ISBLANK(AD400),(IFERROR(IF(AH400="Probabilidad",(W400-(+W400*AK400)),IF(AH400="Impacto",W400,"")),""))," ")</f>
        <v>0.36</v>
      </c>
      <c r="AP400" s="154" t="str">
        <f>IF(ISBLANK(AD400), (IFERROR(IF(AO400="","",IF(AO400&lt;=0.2,"Muy Baja",IF(AO400&lt;=0.4,"Baja",IF(AO400&lt;=0.6,"Media",IF(AO400&lt;=0.8,"Alta","Muy Alta"))))),""))," ")</f>
        <v>Baja</v>
      </c>
      <c r="AQ400" s="210">
        <f t="shared" si="409"/>
        <v>0.36</v>
      </c>
      <c r="AR400" s="211" t="str">
        <f t="shared" si="410"/>
        <v>Moderado</v>
      </c>
      <c r="AS400" s="210">
        <f>IFERROR(IF(AH400="Impacto",(AA400-(+AA400*AK400)),IF(AH400="Probabilidad",AA400,"")),"")</f>
        <v>0.6</v>
      </c>
      <c r="AT400" s="212" t="str">
        <f t="shared" si="411"/>
        <v>Moderado</v>
      </c>
      <c r="AU400" s="527"/>
      <c r="AV400" s="530" t="str">
        <f>IF(ISBLANK(AD400), " ", AD400)</f>
        <v xml:space="preserve"> </v>
      </c>
      <c r="AW400" s="533" t="str">
        <f t="shared" ref="AW400" si="437">IF(AND(AU400="Rara Vez",AV400="Insignificante"),("BAJA"),IF(AND(AU400="Rara Vez",AV400="Menor"),("BAJA"),IF(AND(AU400="Rara Vez",AV400="Moderado"),("MODERADA"),IF(AND(AU400="Rara Vez",AV400="Mayor"),("ALTA"),IF(AND(AU400="Improbable",AV400="Insignificante"),("BAJA"),IF(AND(AU400="Improbable",AV400="Menor"),("BAJA"),IF(AND(AU400="Improbable",AV400="Moderado"),("MODERADA"),IF(AND(AU400="Improbable",AV400="Mayor"),("ALTA"),IF(AND(AU400="Posible",AV400="Insignificante"),("BAJA"),IF(AND(AU400="Posible",AV400="Menor"),("MODERADA"),IF(AND(AU400="Posible",AV400="Moderado"),("ALTA"),IF(AND(AU400="Posible",AV400="Mayor"),("EXTREMA"),IF(AND(AU400="Probable",AV400="Insignificante"),("MODERADA"),IF(AND(AU400="Probable",AV400="Menor"),("ALTA"),IF(AND(AU400="Probable",AV400="Moderado"),("ALTA"),IF(AND(AU400="Probable",AV400="Mayor"),("EXTREMA"),IF(AND(AU400="Casi Seguro",AV400="Insignificante"),("ALTA"),IF(AND(AU400="Casi Seguro",AV400="Menor"),("ALTA"),IF(AND(AU400="Casi Seguro",AV400="Moderado"),("EXTREMA"),IF(AND(AU400="Casi Seguro",AV400="Mayor"),("EXTREMA"),IF(AV400="Catastrófico","EXTREMA","VALORAR")))))))))))))))))))))</f>
        <v>VALORAR</v>
      </c>
      <c r="AX400" s="536" t="s">
        <v>198</v>
      </c>
      <c r="AY400" s="539" t="s">
        <v>797</v>
      </c>
      <c r="AZ400" s="542" t="s">
        <v>798</v>
      </c>
      <c r="BA400" s="542" t="s">
        <v>743</v>
      </c>
      <c r="BB400" s="542" t="s">
        <v>229</v>
      </c>
      <c r="BC400" s="517">
        <v>44562</v>
      </c>
      <c r="BD400" s="517">
        <v>44926</v>
      </c>
      <c r="BE400" s="542" t="s">
        <v>799</v>
      </c>
      <c r="BF400" s="542" t="s">
        <v>799</v>
      </c>
      <c r="BG400" s="513" t="s">
        <v>800</v>
      </c>
      <c r="BH400" s="515" t="s">
        <v>205</v>
      </c>
      <c r="BI400" s="513" t="s">
        <v>801</v>
      </c>
      <c r="BJ400" s="519" t="s">
        <v>802</v>
      </c>
      <c r="BK400" s="517">
        <v>44680</v>
      </c>
      <c r="BL400" s="513" t="s">
        <v>803</v>
      </c>
      <c r="BM400" s="732" t="s">
        <v>804</v>
      </c>
      <c r="BN400" s="513"/>
      <c r="BO400" s="513" t="s">
        <v>208</v>
      </c>
      <c r="BP400" s="513" t="s">
        <v>207</v>
      </c>
      <c r="BQ400" s="496" t="s">
        <v>322</v>
      </c>
      <c r="BR400" s="416"/>
      <c r="BS400" s="417" t="str">
        <f>IF(AND('MAPA DE RIESGOS'!$AP400="Muy Alta",'MAPA DE RIESGOS'!$AR400="Leve"),CONCATENATE("R",'MAPA DE RIESGOS'!$H400,"C",'MAPA DE RIESGOS'!$AF400),"")</f>
        <v/>
      </c>
      <c r="BT400" s="417"/>
      <c r="BU400" s="418"/>
      <c r="BV400" s="188"/>
      <c r="BW400" s="188"/>
      <c r="BX400" s="188"/>
      <c r="BY400" s="188"/>
      <c r="BZ400" s="188"/>
      <c r="CA400" s="188"/>
      <c r="CB400" s="188"/>
      <c r="CC400" s="188"/>
      <c r="CD400" s="188"/>
      <c r="CE400" s="188"/>
      <c r="CF400" s="188"/>
      <c r="CG400" s="188"/>
      <c r="CH400" s="188"/>
      <c r="CI400" s="188"/>
      <c r="CJ400" s="188"/>
      <c r="CK400" s="188"/>
    </row>
    <row r="401" spans="1:89" ht="75" hidden="1" customHeight="1">
      <c r="A401" s="706"/>
      <c r="B401" s="688"/>
      <c r="C401" s="588"/>
      <c r="D401" s="588"/>
      <c r="E401" s="494"/>
      <c r="F401" s="494"/>
      <c r="G401" s="577"/>
      <c r="H401" s="343">
        <v>65</v>
      </c>
      <c r="I401" s="569"/>
      <c r="J401" s="494"/>
      <c r="K401" s="494"/>
      <c r="L401" s="494"/>
      <c r="M401" s="494"/>
      <c r="N401" s="494"/>
      <c r="O401" s="494"/>
      <c r="P401" s="562"/>
      <c r="Q401" s="553"/>
      <c r="R401" s="556"/>
      <c r="S401" s="556"/>
      <c r="T401" s="556"/>
      <c r="U401" s="556"/>
      <c r="V401" s="582"/>
      <c r="W401" s="566"/>
      <c r="X401" s="572"/>
      <c r="Y401" s="550"/>
      <c r="Z401" s="575"/>
      <c r="AA401" s="566"/>
      <c r="AB401" s="559"/>
      <c r="AC401" s="525"/>
      <c r="AD401" s="547"/>
      <c r="AE401" s="534"/>
      <c r="AF401" s="181">
        <v>2</v>
      </c>
      <c r="AG401" s="182" t="s">
        <v>805</v>
      </c>
      <c r="AH401" s="207" t="str">
        <f t="shared" si="407"/>
        <v>Probabilidad</v>
      </c>
      <c r="AI401" s="299" t="s">
        <v>193</v>
      </c>
      <c r="AJ401" s="299" t="s">
        <v>194</v>
      </c>
      <c r="AK401" s="208" t="str">
        <f t="shared" si="408"/>
        <v>40%</v>
      </c>
      <c r="AL401" s="300" t="s">
        <v>195</v>
      </c>
      <c r="AM401" s="300" t="s">
        <v>196</v>
      </c>
      <c r="AN401" s="301" t="s">
        <v>197</v>
      </c>
      <c r="AO401" s="209">
        <f>IF(ISBLANK(AD400),(IFERROR(IF(AND(AH400="Probabilidad",AH401="Probabilidad"),(AQ400-(+AQ400*AK401)),IF(AH401="Probabilidad",(W400-(+W400*AK401)),IF(AH401="Impacto",AQ400,""))),""))," ")</f>
        <v>0.216</v>
      </c>
      <c r="AP401" s="154" t="str">
        <f>IF(ISBLANK(AD400),(IFERROR(IF(AO401="","",IF(AO401&lt;=0.2,"Muy Baja",IF(AO401&lt;=0.4,"Baja",IF(AO401&lt;=0.6,"Media",IF(AO401&lt;=0.8,"Alta","Muy Alta"))))),""))," ")</f>
        <v>Baja</v>
      </c>
      <c r="AQ401" s="210">
        <f t="shared" si="409"/>
        <v>0.216</v>
      </c>
      <c r="AR401" s="211" t="str">
        <f t="shared" si="410"/>
        <v>Moderado</v>
      </c>
      <c r="AS401" s="210">
        <f>IFERROR(IF(AND(AH400="Impacto",AH401="Impacto"),(AS400-(+AS400*AK401)),IF(AH401="Impacto",(AA400-(+AA400*AK401)),IF(AH401="Probabilidad",AS400,""))),"")</f>
        <v>0.6</v>
      </c>
      <c r="AT401" s="212" t="str">
        <f t="shared" si="411"/>
        <v>Moderado</v>
      </c>
      <c r="AU401" s="528"/>
      <c r="AV401" s="531"/>
      <c r="AW401" s="534"/>
      <c r="AX401" s="537"/>
      <c r="AY401" s="540"/>
      <c r="AZ401" s="543"/>
      <c r="BA401" s="543"/>
      <c r="BB401" s="543"/>
      <c r="BC401" s="545"/>
      <c r="BD401" s="545"/>
      <c r="BE401" s="543"/>
      <c r="BF401" s="543"/>
      <c r="BG401" s="494"/>
      <c r="BH401" s="731"/>
      <c r="BI401" s="494"/>
      <c r="BJ401" s="494"/>
      <c r="BK401" s="545"/>
      <c r="BL401" s="494"/>
      <c r="BM401" s="494"/>
      <c r="BN401" s="494"/>
      <c r="BO401" s="494"/>
      <c r="BP401" s="494"/>
      <c r="BQ401" s="497"/>
      <c r="BR401" s="416"/>
      <c r="BS401" s="417" t="str">
        <f>IF(AND('MAPA DE RIESGOS'!$AP401="Muy Alta",'MAPA DE RIESGOS'!$AR401="Leve"),CONCATENATE("R",'MAPA DE RIESGOS'!$H401,"C",'MAPA DE RIESGOS'!$AF401),"")</f>
        <v/>
      </c>
      <c r="BT401" s="417"/>
      <c r="BU401" s="418"/>
      <c r="BV401" s="188"/>
      <c r="BW401" s="188"/>
      <c r="BX401" s="188"/>
      <c r="BY401" s="188"/>
      <c r="BZ401" s="188"/>
      <c r="CA401" s="188"/>
      <c r="CB401" s="188"/>
      <c r="CC401" s="188"/>
      <c r="CD401" s="188"/>
      <c r="CE401" s="188"/>
      <c r="CF401" s="188"/>
      <c r="CG401" s="188"/>
      <c r="CH401" s="188"/>
      <c r="CI401" s="188"/>
      <c r="CJ401" s="188"/>
      <c r="CK401" s="188"/>
    </row>
    <row r="402" spans="1:89" ht="75" hidden="1" customHeight="1">
      <c r="A402" s="706"/>
      <c r="B402" s="688"/>
      <c r="C402" s="588"/>
      <c r="D402" s="588"/>
      <c r="E402" s="494"/>
      <c r="F402" s="494"/>
      <c r="G402" s="577"/>
      <c r="H402" s="343">
        <v>65</v>
      </c>
      <c r="I402" s="569"/>
      <c r="J402" s="494"/>
      <c r="K402" s="494"/>
      <c r="L402" s="494"/>
      <c r="M402" s="494"/>
      <c r="N402" s="494"/>
      <c r="O402" s="494"/>
      <c r="P402" s="562"/>
      <c r="Q402" s="553"/>
      <c r="R402" s="556"/>
      <c r="S402" s="556"/>
      <c r="T402" s="556"/>
      <c r="U402" s="556"/>
      <c r="V402" s="582"/>
      <c r="W402" s="566"/>
      <c r="X402" s="572"/>
      <c r="Y402" s="550"/>
      <c r="Z402" s="575"/>
      <c r="AA402" s="566"/>
      <c r="AB402" s="559"/>
      <c r="AC402" s="525"/>
      <c r="AD402" s="547"/>
      <c r="AE402" s="534"/>
      <c r="AF402" s="181">
        <v>3</v>
      </c>
      <c r="AG402" s="182" t="s">
        <v>806</v>
      </c>
      <c r="AH402" s="207" t="str">
        <f t="shared" si="407"/>
        <v>Probabilidad</v>
      </c>
      <c r="AI402" s="299" t="s">
        <v>193</v>
      </c>
      <c r="AJ402" s="299" t="s">
        <v>194</v>
      </c>
      <c r="AK402" s="208" t="str">
        <f t="shared" si="408"/>
        <v>40%</v>
      </c>
      <c r="AL402" s="300" t="s">
        <v>195</v>
      </c>
      <c r="AM402" s="300" t="s">
        <v>196</v>
      </c>
      <c r="AN402" s="301" t="s">
        <v>197</v>
      </c>
      <c r="AO402" s="209">
        <f>IF(ISBLANK(AD400),(IFERROR(IF(AND(AH401="Probabilidad",AH402="Probabilidad"),(AQ401-(+AQ401*AK402)),IF(AND(AH401="Impacto",AH402="Probabilidad"),(AQ400-(+AQ400*AK402)),IF(AH402="Impacto",AQ401,""))),""))," ")</f>
        <v>0.12959999999999999</v>
      </c>
      <c r="AP402" s="154" t="str">
        <f>IF(ISBLANK(AD400),(IFERROR(IF(AO402="","",IF(AO402&lt;=0.2,"Muy Baja",IF(AO402&lt;=0.4,"Baja",IF(AO402&lt;=0.6,"Media",IF(AO402&lt;=0.8,"Alta","Muy Alta"))))),""))," ")</f>
        <v>Muy Baja</v>
      </c>
      <c r="AQ402" s="210">
        <f t="shared" si="409"/>
        <v>0.12959999999999999</v>
      </c>
      <c r="AR402" s="211" t="str">
        <f t="shared" si="410"/>
        <v>Moderado</v>
      </c>
      <c r="AS402" s="210">
        <f>IFERROR(IF(AND(AH401="Impacto",AH402="Impacto"),(AS401-(+AS401*AK402)),IF(AND(AH401="Probabilidad",AH402="Impacto"),(AS400-(+AS400*AK402)),IF(AH402="Probabilidad",AS401,""))),"")</f>
        <v>0.6</v>
      </c>
      <c r="AT402" s="212" t="str">
        <f t="shared" si="411"/>
        <v>Moderado</v>
      </c>
      <c r="AU402" s="528"/>
      <c r="AV402" s="531"/>
      <c r="AW402" s="534"/>
      <c r="AX402" s="537"/>
      <c r="AY402" s="541"/>
      <c r="AZ402" s="544"/>
      <c r="BA402" s="544"/>
      <c r="BB402" s="544"/>
      <c r="BC402" s="518"/>
      <c r="BD402" s="518"/>
      <c r="BE402" s="544"/>
      <c r="BF402" s="544"/>
      <c r="BG402" s="494"/>
      <c r="BH402" s="516"/>
      <c r="BI402" s="495"/>
      <c r="BJ402" s="495"/>
      <c r="BK402" s="518"/>
      <c r="BL402" s="495"/>
      <c r="BM402" s="495"/>
      <c r="BN402" s="495"/>
      <c r="BO402" s="495"/>
      <c r="BP402" s="495"/>
      <c r="BQ402" s="498"/>
      <c r="BR402" s="416"/>
      <c r="BS402" s="417" t="str">
        <f>IF(AND('MAPA DE RIESGOS'!$AP402="Muy Alta",'MAPA DE RIESGOS'!$AR402="Leve"),CONCATENATE("R",'MAPA DE RIESGOS'!$H402,"C",'MAPA DE RIESGOS'!$AF402),"")</f>
        <v/>
      </c>
      <c r="BT402" s="417"/>
      <c r="BU402" s="418"/>
      <c r="BV402" s="188"/>
      <c r="BW402" s="188"/>
      <c r="BX402" s="188"/>
      <c r="BY402" s="188"/>
      <c r="BZ402" s="188"/>
      <c r="CA402" s="188"/>
      <c r="CB402" s="188"/>
      <c r="CC402" s="188"/>
      <c r="CD402" s="188"/>
      <c r="CE402" s="188"/>
      <c r="CF402" s="188"/>
      <c r="CG402" s="188"/>
      <c r="CH402" s="188"/>
      <c r="CI402" s="188"/>
      <c r="CJ402" s="188"/>
      <c r="CK402" s="188"/>
    </row>
    <row r="403" spans="1:89" ht="28.5" hidden="1" customHeight="1">
      <c r="A403" s="706"/>
      <c r="B403" s="688"/>
      <c r="C403" s="588"/>
      <c r="D403" s="588"/>
      <c r="E403" s="494"/>
      <c r="F403" s="494"/>
      <c r="G403" s="577"/>
      <c r="H403" s="343">
        <v>65</v>
      </c>
      <c r="I403" s="569"/>
      <c r="J403" s="494"/>
      <c r="K403" s="494"/>
      <c r="L403" s="494"/>
      <c r="M403" s="494"/>
      <c r="N403" s="494"/>
      <c r="O403" s="494"/>
      <c r="P403" s="562"/>
      <c r="Q403" s="553"/>
      <c r="R403" s="556"/>
      <c r="S403" s="556"/>
      <c r="T403" s="556"/>
      <c r="U403" s="556"/>
      <c r="V403" s="582"/>
      <c r="W403" s="566"/>
      <c r="X403" s="572"/>
      <c r="Y403" s="550"/>
      <c r="Z403" s="575"/>
      <c r="AA403" s="566"/>
      <c r="AB403" s="559"/>
      <c r="AC403" s="525"/>
      <c r="AD403" s="547"/>
      <c r="AE403" s="534"/>
      <c r="AF403" s="181">
        <v>4</v>
      </c>
      <c r="AG403" s="182"/>
      <c r="AH403" s="207" t="str">
        <f t="shared" si="407"/>
        <v/>
      </c>
      <c r="AI403" s="299"/>
      <c r="AJ403" s="299"/>
      <c r="AK403" s="208" t="str">
        <f t="shared" si="408"/>
        <v/>
      </c>
      <c r="AL403" s="300"/>
      <c r="AM403" s="300"/>
      <c r="AN403" s="301"/>
      <c r="AO403" s="209" t="str">
        <f>IF(ISBLANK(AD400),(IFERROR(IF(AND(AH402="Probabilidad",AH403="Probabilidad"),(AQ402-(+AQ402*AK403)),IF(AND(AH402="Impacto",AH403="Probabilidad"),(AQ401-(+AQ401*AK403)),IF(AH403="Impacto",AQ402,""))),""))," ")</f>
        <v/>
      </c>
      <c r="AP403" s="154" t="str">
        <f>IF(ISBLANK(AD400),(IFERROR(IF(AO403="","",IF(AO403&lt;=0.2,"Muy Baja",IF(AO403&lt;=0.4,"Baja",IF(AO403&lt;=0.6,"Media",IF(AO403&lt;=0.8,"Alta","Muy Alta"))))),""))," ")</f>
        <v/>
      </c>
      <c r="AQ403" s="210" t="str">
        <f t="shared" si="409"/>
        <v/>
      </c>
      <c r="AR403" s="211" t="str">
        <f t="shared" si="410"/>
        <v/>
      </c>
      <c r="AS403" s="210" t="str">
        <f>IFERROR(IF(AND(AH402="Impacto",AH403="Impacto"),(AS402-(+AS402*AK403)),IF(AND(AH402="Probabilidad",AH403="Impacto"),(AS401-(+AS401*AK403)),IF(AH403="Probabilidad",AS402,""))),"")</f>
        <v/>
      </c>
      <c r="AT403" s="212" t="str">
        <f t="shared" si="411"/>
        <v/>
      </c>
      <c r="AU403" s="528"/>
      <c r="AV403" s="531"/>
      <c r="AW403" s="534"/>
      <c r="AX403" s="537"/>
      <c r="AY403" s="302"/>
      <c r="AZ403" s="185"/>
      <c r="BA403" s="183"/>
      <c r="BB403" s="183"/>
      <c r="BC403" s="184"/>
      <c r="BD403" s="184"/>
      <c r="BE403" s="184"/>
      <c r="BF403" s="185"/>
      <c r="BG403" s="494"/>
      <c r="BH403" s="190"/>
      <c r="BI403" s="186"/>
      <c r="BJ403" s="186"/>
      <c r="BK403" s="352"/>
      <c r="BL403" s="183"/>
      <c r="BM403" s="183"/>
      <c r="BN403" s="183"/>
      <c r="BO403" s="187"/>
      <c r="BP403" s="187"/>
      <c r="BQ403" s="349"/>
      <c r="BR403" s="416"/>
      <c r="BS403" s="417" t="str">
        <f>IF(AND('MAPA DE RIESGOS'!$AP403="Muy Alta",'MAPA DE RIESGOS'!$AR403="Leve"),CONCATENATE("R",'MAPA DE RIESGOS'!$H403,"C",'MAPA DE RIESGOS'!$AF403),"")</f>
        <v/>
      </c>
      <c r="BT403" s="417"/>
      <c r="BU403" s="418"/>
      <c r="BV403" s="188"/>
      <c r="BW403" s="188"/>
      <c r="BX403" s="188"/>
      <c r="BY403" s="188"/>
      <c r="BZ403" s="188"/>
      <c r="CA403" s="188"/>
      <c r="CB403" s="188"/>
      <c r="CC403" s="188"/>
      <c r="CD403" s="188"/>
      <c r="CE403" s="188"/>
      <c r="CF403" s="188"/>
      <c r="CG403" s="188"/>
      <c r="CH403" s="188"/>
      <c r="CI403" s="188"/>
      <c r="CJ403" s="188"/>
      <c r="CK403" s="188"/>
    </row>
    <row r="404" spans="1:89" ht="28.5" hidden="1" customHeight="1">
      <c r="A404" s="706"/>
      <c r="B404" s="688"/>
      <c r="C404" s="588"/>
      <c r="D404" s="588"/>
      <c r="E404" s="494"/>
      <c r="F404" s="494"/>
      <c r="G404" s="577"/>
      <c r="H404" s="343">
        <v>65</v>
      </c>
      <c r="I404" s="569"/>
      <c r="J404" s="494"/>
      <c r="K404" s="494"/>
      <c r="L404" s="494"/>
      <c r="M404" s="494"/>
      <c r="N404" s="494"/>
      <c r="O404" s="494"/>
      <c r="P404" s="562"/>
      <c r="Q404" s="553"/>
      <c r="R404" s="556"/>
      <c r="S404" s="556"/>
      <c r="T404" s="556"/>
      <c r="U404" s="556"/>
      <c r="V404" s="582"/>
      <c r="W404" s="566"/>
      <c r="X404" s="572"/>
      <c r="Y404" s="550"/>
      <c r="Z404" s="575"/>
      <c r="AA404" s="566"/>
      <c r="AB404" s="559"/>
      <c r="AC404" s="525"/>
      <c r="AD404" s="547"/>
      <c r="AE404" s="534"/>
      <c r="AF404" s="181">
        <v>5</v>
      </c>
      <c r="AG404" s="182"/>
      <c r="AH404" s="207" t="str">
        <f t="shared" si="407"/>
        <v/>
      </c>
      <c r="AI404" s="299"/>
      <c r="AJ404" s="299"/>
      <c r="AK404" s="208" t="str">
        <f t="shared" si="408"/>
        <v/>
      </c>
      <c r="AL404" s="300"/>
      <c r="AM404" s="300"/>
      <c r="AN404" s="301"/>
      <c r="AO404" s="209" t="str">
        <f>IF(ISBLANK(AD400),(IFERROR(IF(AND(AH403="Probabilidad",AH404="Probabilidad"),(AQ403-(+AQ403*AK404)),IF(AND(AH403="Impacto",AH404="Probabilidad"),(AQ402-(+AQ402*AK404)),IF(AH404="Impacto",AQ403,""))),""))," ")</f>
        <v/>
      </c>
      <c r="AP404" s="154" t="str">
        <f>IF(ISBLANK(AD400),(IFERROR(IF(AO404="","",IF(AO404&lt;=0.2,"Muy Baja",IF(AO404&lt;=0.4,"Baja",IF(AO404&lt;=0.6,"Media",IF(AO404&lt;=0.8,"Alta","Muy Alta"))))),""))," ")</f>
        <v/>
      </c>
      <c r="AQ404" s="210" t="str">
        <f t="shared" si="409"/>
        <v/>
      </c>
      <c r="AR404" s="211" t="str">
        <f t="shared" si="410"/>
        <v/>
      </c>
      <c r="AS404" s="210" t="str">
        <f>IFERROR(IF(AND(AH403="Impacto",AH404="Impacto"),(AS403-(+AS403*AK404)),IF(AND(AH403="Probabilidad",AH404="Impacto"),(AS402-(+AS402*AK404)),IF(AH404="Probabilidad",AS403,""))),"")</f>
        <v/>
      </c>
      <c r="AT404" s="212" t="str">
        <f t="shared" si="411"/>
        <v/>
      </c>
      <c r="AU404" s="528"/>
      <c r="AV404" s="531"/>
      <c r="AW404" s="534"/>
      <c r="AX404" s="537"/>
      <c r="AY404" s="302"/>
      <c r="AZ404" s="185"/>
      <c r="BA404" s="183"/>
      <c r="BB404" s="183"/>
      <c r="BC404" s="184"/>
      <c r="BD404" s="184"/>
      <c r="BE404" s="184"/>
      <c r="BF404" s="185"/>
      <c r="BG404" s="494"/>
      <c r="BH404" s="190"/>
      <c r="BI404" s="186"/>
      <c r="BJ404" s="186"/>
      <c r="BK404" s="352"/>
      <c r="BL404" s="183"/>
      <c r="BM404" s="183"/>
      <c r="BN404" s="183"/>
      <c r="BO404" s="187"/>
      <c r="BP404" s="187"/>
      <c r="BQ404" s="349"/>
      <c r="BR404" s="416"/>
      <c r="BS404" s="417" t="str">
        <f>IF(AND('MAPA DE RIESGOS'!$AP404="Muy Alta",'MAPA DE RIESGOS'!$AR404="Leve"),CONCATENATE("R",'MAPA DE RIESGOS'!$H404,"C",'MAPA DE RIESGOS'!$AF404),"")</f>
        <v/>
      </c>
      <c r="BT404" s="417"/>
      <c r="BU404" s="418"/>
      <c r="BV404" s="188"/>
      <c r="BW404" s="188"/>
      <c r="BX404" s="188"/>
      <c r="BY404" s="188"/>
      <c r="BZ404" s="188"/>
      <c r="CA404" s="188"/>
      <c r="CB404" s="188"/>
      <c r="CC404" s="188"/>
      <c r="CD404" s="188"/>
      <c r="CE404" s="188"/>
      <c r="CF404" s="188"/>
      <c r="CG404" s="188"/>
      <c r="CH404" s="188"/>
      <c r="CI404" s="188"/>
      <c r="CJ404" s="188"/>
      <c r="CK404" s="188"/>
    </row>
    <row r="405" spans="1:89" ht="28.5" hidden="1" customHeight="1">
      <c r="A405" s="706"/>
      <c r="B405" s="688"/>
      <c r="C405" s="588"/>
      <c r="D405" s="588"/>
      <c r="E405" s="494"/>
      <c r="F405" s="494"/>
      <c r="G405" s="577"/>
      <c r="H405" s="343">
        <v>65</v>
      </c>
      <c r="I405" s="570"/>
      <c r="J405" s="495"/>
      <c r="K405" s="495"/>
      <c r="L405" s="495"/>
      <c r="M405" s="495"/>
      <c r="N405" s="495"/>
      <c r="O405" s="495"/>
      <c r="P405" s="563"/>
      <c r="Q405" s="554"/>
      <c r="R405" s="557"/>
      <c r="S405" s="557"/>
      <c r="T405" s="557"/>
      <c r="U405" s="557"/>
      <c r="V405" s="583"/>
      <c r="W405" s="567"/>
      <c r="X405" s="573"/>
      <c r="Y405" s="551"/>
      <c r="Z405" s="576"/>
      <c r="AA405" s="567"/>
      <c r="AB405" s="560"/>
      <c r="AC405" s="526"/>
      <c r="AD405" s="548"/>
      <c r="AE405" s="535"/>
      <c r="AF405" s="181">
        <v>6</v>
      </c>
      <c r="AG405" s="182"/>
      <c r="AH405" s="207" t="str">
        <f t="shared" si="407"/>
        <v/>
      </c>
      <c r="AI405" s="299"/>
      <c r="AJ405" s="299"/>
      <c r="AK405" s="208" t="str">
        <f t="shared" si="408"/>
        <v/>
      </c>
      <c r="AL405" s="300"/>
      <c r="AM405" s="300"/>
      <c r="AN405" s="301"/>
      <c r="AO405" s="209" t="str">
        <f>IF(ISBLANK(AD400),(IFERROR(IF(AND(AH403="Probabilidad",AH405="Probabilidad"),(AQ403-(+AQ403*AK405)),IF(AND(AH403="Impacto",AH405="Probabilidad"),(AQ402-(+AQ402*AK405)),IF(AH405="Impacto",AQ403,""))),""))," ")</f>
        <v/>
      </c>
      <c r="AP405" s="154" t="str">
        <f>IF(ISBLANK(AD400),(IFERROR(IF(AO405="","",IF(AO405&lt;=0.2,"Muy Baja",IF(AO405&lt;=0.4,"Baja",IF(AO405&lt;=0.6,"Media",IF(AO405&lt;=0.8,"Alta","Muy Alta"))))),"")), " ")</f>
        <v/>
      </c>
      <c r="AQ405" s="210" t="str">
        <f t="shared" si="409"/>
        <v/>
      </c>
      <c r="AR405" s="211" t="str">
        <f t="shared" si="410"/>
        <v/>
      </c>
      <c r="AS405" s="210" t="str">
        <f>IFERROR(IF(AND(AH404="Impacto",AH405="Impacto"),(AS403-(+AS404*AK405)),IF(AND(AH403="Probabilidad",AH405="Impacto"),(AS402-(+AS402*AK405)),IF(AH405="Probabilidad",AS403,""))),"")</f>
        <v/>
      </c>
      <c r="AT405" s="212" t="str">
        <f t="shared" si="411"/>
        <v/>
      </c>
      <c r="AU405" s="529"/>
      <c r="AV405" s="532"/>
      <c r="AW405" s="535"/>
      <c r="AX405" s="538"/>
      <c r="AY405" s="302"/>
      <c r="AZ405" s="185"/>
      <c r="BA405" s="183"/>
      <c r="BB405" s="183"/>
      <c r="BC405" s="184"/>
      <c r="BD405" s="184"/>
      <c r="BE405" s="184"/>
      <c r="BF405" s="185"/>
      <c r="BG405" s="495"/>
      <c r="BH405" s="190"/>
      <c r="BI405" s="186"/>
      <c r="BJ405" s="372"/>
      <c r="BK405" s="394"/>
      <c r="BL405" s="259"/>
      <c r="BM405" s="259"/>
      <c r="BN405" s="259"/>
      <c r="BO405" s="260"/>
      <c r="BP405" s="260"/>
      <c r="BQ405" s="349"/>
      <c r="BR405" s="416"/>
      <c r="BS405" s="417" t="str">
        <f>IF(AND('MAPA DE RIESGOS'!$AP405="Muy Alta",'MAPA DE RIESGOS'!$AR405="Leve"),CONCATENATE("R",'MAPA DE RIESGOS'!$H405,"C",'MAPA DE RIESGOS'!$AF405),"")</f>
        <v/>
      </c>
      <c r="BT405" s="417"/>
      <c r="BU405" s="418"/>
      <c r="BV405" s="188"/>
      <c r="BW405" s="188"/>
      <c r="BX405" s="188"/>
      <c r="BY405" s="188"/>
      <c r="BZ405" s="188"/>
      <c r="CA405" s="188"/>
      <c r="CB405" s="188"/>
      <c r="CC405" s="188"/>
      <c r="CD405" s="188"/>
      <c r="CE405" s="188"/>
      <c r="CF405" s="188"/>
      <c r="CG405" s="188"/>
      <c r="CH405" s="188"/>
      <c r="CI405" s="188"/>
      <c r="CJ405" s="188"/>
      <c r="CK405" s="188"/>
    </row>
    <row r="406" spans="1:89" ht="105.6" hidden="1" customHeight="1">
      <c r="A406" s="706"/>
      <c r="B406" s="688" t="s">
        <v>793</v>
      </c>
      <c r="C406" s="588"/>
      <c r="D406" s="588" t="str">
        <f>IFERROR((VLOOKUP($B406,'Listados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6" s="494" t="s">
        <v>662</v>
      </c>
      <c r="F406" s="494" t="s">
        <v>260</v>
      </c>
      <c r="G406" s="577">
        <v>66</v>
      </c>
      <c r="H406" s="343">
        <v>66</v>
      </c>
      <c r="I406" s="568" t="s">
        <v>807</v>
      </c>
      <c r="J406" s="513" t="s">
        <v>210</v>
      </c>
      <c r="K406" s="513" t="s">
        <v>807</v>
      </c>
      <c r="L406" s="513" t="s">
        <v>808</v>
      </c>
      <c r="M406" s="513" t="str">
        <f t="shared" ref="M406" si="438">+CONCATENATE("Posibilidad de afectación ", J406, " por ", K406," debido a ", L406)</f>
        <v>Posibilidad de afectación Reputacional por Contaminación de los funcionarios de la entidad  con posibles agentes patógenos debido a Al realizar la manipulación de los documentos del DADEP se puede presentar el riesgos de contaminación de los funcionarios por agentes patógenos.</v>
      </c>
      <c r="N406" s="513" t="s">
        <v>189</v>
      </c>
      <c r="O406" s="513" t="s">
        <v>190</v>
      </c>
      <c r="P406" s="561">
        <v>228</v>
      </c>
      <c r="Q406" s="552"/>
      <c r="R406" s="555"/>
      <c r="S406" s="555"/>
      <c r="T406" s="555"/>
      <c r="U406" s="555"/>
      <c r="V406" s="581" t="str">
        <f t="shared" ref="V406" si="439">IF(ISBLANK(AC406),(IF(P406&lt;=0,"",IF(P406&lt;=2,"Muy Baja",IF(P406&lt;=24,"Baja",IF(P406&lt;=500,"Media",IF(P406&lt;=5000,"Alta","Muy Alta"))))))," ")</f>
        <v>Media</v>
      </c>
      <c r="W406" s="565">
        <f t="shared" ref="W406" si="440">IF(ISBLANK(AC406),(IF(V406="","",IF(V406="Muy Baja",20%,IF(V406="Baja",40%,IF(V406="Media",60%,IF(V406="Alta",80%,IF(V406="Muy Alta",100%,0)))))))," ")</f>
        <v>0.6</v>
      </c>
      <c r="X406" s="571" t="s">
        <v>218</v>
      </c>
      <c r="Y406" s="549" t="str">
        <f>IF(X406&gt;0,IF(NOT(ISERROR(MATCH(X406,'Listados Datos'!$N$3:$N$4,0))),'Listados Datos'!$N$6&amp;"Por favor no seleccionar este criterios de impacto (Afectación Económica o presupuestal y/o Pérdida Reputacional)",'Listados Datos'!$N$7),"")</f>
        <v>✔</v>
      </c>
      <c r="Z406" s="574" t="str">
        <f>IF(OR(X406='Listados Datos'!$R$3,X406='Listados Datos'!$S$3),"Leve",IF(OR(X406='Listados Datos'!$R$4,X406='Listados Datos'!$S$4),"Menor",IF(OR(X406='Listados Datos'!$R$5,X406='Listados Datos'!$S$5),"Moderado",IF(OR(X406='Listados Datos'!$R$6,X406='Listados Datos'!$S$6),"Mayor",IF(OR(X406='Listados Datos'!$R$7,X406='Listados Datos'!$S$7),"Catastrófico","")))))</f>
        <v>Moderado</v>
      </c>
      <c r="AA406" s="565">
        <f>IF(Z406="","",IF(Z406="Leve",20%,IF(Z406="Menor",40%,IF(Z406="Moderado",60%,IF(Z406="Mayor",80%,IF(Z406="Catastrófico",100%,0))))))</f>
        <v>0.6</v>
      </c>
      <c r="AB406" s="558" t="str">
        <f>IF(OR(AND(V406="Muy Baja",Z406="Leve"),AND(V406="Muy Baja",Z406="Menor"),AND(V406="Baja",Z406="Leve")),"Bajo",IF(OR(AND(V406="Muy baja",Z406="Moderado"),AND(V406="Baja",Z406="Menor"),AND(V406="Baja",Z406="Moderado"),AND(V406="Media",Z406="Leve"),AND(V406="Media",Z406="Menor"),AND(V406="Media",Z406="Moderado"),AND(V406="Alta",Z406="Leve"),AND(V406="Alta",Z406="Menor")),"Moderado",IF(OR(AND(V406="Muy Baja",Z406="Mayor"),AND(V406="Baja",Z406="Mayor"),AND(V406="Media",Z406="Mayor"),AND(V406="Alta",Z406="Moderado"),AND(V406="Alta",Z406="Mayor"),AND(V406="Muy Alta",Z406="Leve"),AND(V406="Muy Alta",Z406="Menor"),AND(V406="Muy Alta",Z406="Moderado"),AND(V406="Muy Alta",Z406="Mayor")),"Alto",IF(OR(AND(V406="Muy Baja",Z406="Catastrófico"),AND(V406="Baja",Z406="Catastrófico"),AND(V406="Media",Z406="Catastrófico"),AND(V406="Alta",Z406="Catastrófico"),AND(V406="Muy Alta",Z406="Catastrófico")),"Extremo",""))))</f>
        <v>Moderado</v>
      </c>
      <c r="AC406" s="524"/>
      <c r="AD406" s="546"/>
      <c r="AE406" s="533" t="str">
        <f t="shared" ref="AE406" si="441">IF(AND(AC406="Rara Vez",AD406="Insignificante"),("BAJA"),IF(AND(AC406="Rara Vez",AD406="Menor"),("BAJA"),IF(AND(AC406="Rara Vez",AD406="Moderado"),("MODERADA"),IF(AND(AC406="Rara Vez",AD406="Mayor"),("ALTA"),IF(AND(AC406="Improbable",AD406="Insignificante"),("BAJA"),IF(AND(AC406="Improbable",AD406="Menor"),("BAJA"),IF(AND(AC406="Improbable",AD406="Moderado"),("MODERADA"),IF(AND(AC406="Improbable",AD406="Mayor"),("ALTA"),IF(AND(AC406="Posible",AD406="Insignificante"),("BAJA"),IF(AND(AC406="Posible",AD406="Menor"),("MODERADA"),IF(AND(AC406="Posible",AD406="Moderado"),("ALTA"),IF(AND(AC406="Posible",AD406="Mayor"),("EXTREMA"),IF(AND(AC406="Probable",AD406="Insignificante"),("MODERADA"),IF(AND(AC406="Probable",AD406="Menor"),("ALTA"),IF(AND(AC406="Probable",AD406="Moderado"),("ALTA"),IF(AND(AC406="Probable",AD406="Mayor"),("EXTREMA"),IF(AND(AC406="Casi Seguro",AD406="Insignificante"),("ALTA"),IF(AND(AC406="Casi Seguro",AD406="Menor"),("ALTA"),IF(AND(AC406="Casi Seguro",AD406="Moderado"),("EXTREMA"),IF(AND(AC406="Casi Seguro",AD406="Mayor"),("EXTREMA"),IF(AD406="Catastrófico","EXTREMA","VALORAR")))))))))))))))))))))</f>
        <v>VALORAR</v>
      </c>
      <c r="AF406" s="181">
        <v>1</v>
      </c>
      <c r="AG406" s="182" t="s">
        <v>809</v>
      </c>
      <c r="AH406" s="207" t="str">
        <f t="shared" si="407"/>
        <v>Probabilidad</v>
      </c>
      <c r="AI406" s="299" t="s">
        <v>193</v>
      </c>
      <c r="AJ406" s="299" t="s">
        <v>194</v>
      </c>
      <c r="AK406" s="208" t="str">
        <f t="shared" si="408"/>
        <v>40%</v>
      </c>
      <c r="AL406" s="300" t="s">
        <v>195</v>
      </c>
      <c r="AM406" s="300" t="s">
        <v>196</v>
      </c>
      <c r="AN406" s="301" t="s">
        <v>197</v>
      </c>
      <c r="AO406" s="209">
        <f>IF(ISBLANK(AD406),(IFERROR(IF(AH406="Probabilidad",(W406-(+W406*AK406)),IF(AH406="Impacto",W406,"")),""))," ")</f>
        <v>0.36</v>
      </c>
      <c r="AP406" s="154" t="str">
        <f>IF(ISBLANK(AD406), (IFERROR(IF(AO406="","",IF(AO406&lt;=0.2,"Muy Baja",IF(AO406&lt;=0.4,"Baja",IF(AO406&lt;=0.6,"Media",IF(AO406&lt;=0.8,"Alta","Muy Alta"))))),""))," ")</f>
        <v>Baja</v>
      </c>
      <c r="AQ406" s="210">
        <f t="shared" si="409"/>
        <v>0.36</v>
      </c>
      <c r="AR406" s="211" t="str">
        <f t="shared" si="410"/>
        <v>Moderado</v>
      </c>
      <c r="AS406" s="210">
        <f>IFERROR(IF(AH406="Impacto",(AA406-(+AA406*AK406)),IF(AH406="Probabilidad",AA406,"")),"")</f>
        <v>0.6</v>
      </c>
      <c r="AT406" s="212" t="str">
        <f t="shared" si="411"/>
        <v>Moderado</v>
      </c>
      <c r="AU406" s="527"/>
      <c r="AV406" s="530" t="str">
        <f>IF(ISBLANK(AD406), " ", AD406)</f>
        <v xml:space="preserve"> </v>
      </c>
      <c r="AW406" s="533" t="str">
        <f t="shared" ref="AW406" si="442">IF(AND(AU406="Rara Vez",AV406="Insignificante"),("BAJA"),IF(AND(AU406="Rara Vez",AV406="Menor"),("BAJA"),IF(AND(AU406="Rara Vez",AV406="Moderado"),("MODERADA"),IF(AND(AU406="Rara Vez",AV406="Mayor"),("ALTA"),IF(AND(AU406="Improbable",AV406="Insignificante"),("BAJA"),IF(AND(AU406="Improbable",AV406="Menor"),("BAJA"),IF(AND(AU406="Improbable",AV406="Moderado"),("MODERADA"),IF(AND(AU406="Improbable",AV406="Mayor"),("ALTA"),IF(AND(AU406="Posible",AV406="Insignificante"),("BAJA"),IF(AND(AU406="Posible",AV406="Menor"),("MODERADA"),IF(AND(AU406="Posible",AV406="Moderado"),("ALTA"),IF(AND(AU406="Posible",AV406="Mayor"),("EXTREMA"),IF(AND(AU406="Probable",AV406="Insignificante"),("MODERADA"),IF(AND(AU406="Probable",AV406="Menor"),("ALTA"),IF(AND(AU406="Probable",AV406="Moderado"),("ALTA"),IF(AND(AU406="Probable",AV406="Mayor"),("EXTREMA"),IF(AND(AU406="Casi Seguro",AV406="Insignificante"),("ALTA"),IF(AND(AU406="Casi Seguro",AV406="Menor"),("ALTA"),IF(AND(AU406="Casi Seguro",AV406="Moderado"),("EXTREMA"),IF(AND(AU406="Casi Seguro",AV406="Mayor"),("EXTREMA"),IF(AV406="Catastrófico","EXTREMA","VALORAR")))))))))))))))))))))</f>
        <v>VALORAR</v>
      </c>
      <c r="AX406" s="536" t="s">
        <v>198</v>
      </c>
      <c r="AY406" s="302" t="s">
        <v>810</v>
      </c>
      <c r="AZ406" s="185" t="s">
        <v>811</v>
      </c>
      <c r="BA406" s="183" t="s">
        <v>743</v>
      </c>
      <c r="BB406" s="183" t="s">
        <v>229</v>
      </c>
      <c r="BC406" s="184">
        <v>44562</v>
      </c>
      <c r="BD406" s="184">
        <v>44926</v>
      </c>
      <c r="BE406" s="184" t="s">
        <v>812</v>
      </c>
      <c r="BF406" s="185" t="s">
        <v>812</v>
      </c>
      <c r="BG406" s="513" t="s">
        <v>813</v>
      </c>
      <c r="BH406" s="190" t="s">
        <v>205</v>
      </c>
      <c r="BI406" s="386" t="s">
        <v>1899</v>
      </c>
      <c r="BJ406" s="384" t="s">
        <v>802</v>
      </c>
      <c r="BK406" s="385">
        <v>44680</v>
      </c>
      <c r="BL406" s="383" t="s">
        <v>814</v>
      </c>
      <c r="BM406" s="383" t="s">
        <v>815</v>
      </c>
      <c r="BN406" s="383"/>
      <c r="BO406" s="383" t="s">
        <v>208</v>
      </c>
      <c r="BP406" s="383" t="s">
        <v>207</v>
      </c>
      <c r="BQ406" s="408" t="s">
        <v>207</v>
      </c>
      <c r="BR406" s="416"/>
      <c r="BS406" s="417" t="str">
        <f>IF(AND('MAPA DE RIESGOS'!$AP406="Muy Alta",'MAPA DE RIESGOS'!$AR406="Leve"),CONCATENATE("R",'MAPA DE RIESGOS'!$H406,"C",'MAPA DE RIESGOS'!$AF406),"")</f>
        <v/>
      </c>
      <c r="BT406" s="417"/>
      <c r="BU406" s="418"/>
      <c r="BV406" s="188"/>
      <c r="BW406" s="188"/>
      <c r="BX406" s="188"/>
      <c r="BY406" s="188"/>
      <c r="BZ406" s="188"/>
      <c r="CA406" s="188"/>
      <c r="CB406" s="188"/>
      <c r="CC406" s="188"/>
      <c r="CD406" s="188"/>
      <c r="CE406" s="188"/>
      <c r="CF406" s="188"/>
      <c r="CG406" s="188"/>
      <c r="CH406" s="188"/>
      <c r="CI406" s="188"/>
      <c r="CJ406" s="188"/>
      <c r="CK406" s="188"/>
    </row>
    <row r="407" spans="1:89" ht="28.5" hidden="1" customHeight="1">
      <c r="A407" s="706"/>
      <c r="B407" s="688"/>
      <c r="C407" s="588"/>
      <c r="D407" s="588"/>
      <c r="E407" s="494"/>
      <c r="F407" s="494"/>
      <c r="G407" s="577"/>
      <c r="H407" s="343">
        <v>66</v>
      </c>
      <c r="I407" s="569"/>
      <c r="J407" s="494"/>
      <c r="K407" s="494"/>
      <c r="L407" s="494"/>
      <c r="M407" s="494"/>
      <c r="N407" s="494"/>
      <c r="O407" s="494"/>
      <c r="P407" s="562"/>
      <c r="Q407" s="553"/>
      <c r="R407" s="556"/>
      <c r="S407" s="556"/>
      <c r="T407" s="556"/>
      <c r="U407" s="556"/>
      <c r="V407" s="582"/>
      <c r="W407" s="566"/>
      <c r="X407" s="572"/>
      <c r="Y407" s="550"/>
      <c r="Z407" s="575"/>
      <c r="AA407" s="566"/>
      <c r="AB407" s="559"/>
      <c r="AC407" s="525"/>
      <c r="AD407" s="547"/>
      <c r="AE407" s="534"/>
      <c r="AF407" s="181">
        <v>2</v>
      </c>
      <c r="AG407" s="182"/>
      <c r="AH407" s="207" t="str">
        <f t="shared" si="407"/>
        <v/>
      </c>
      <c r="AI407" s="299"/>
      <c r="AJ407" s="299"/>
      <c r="AK407" s="208" t="str">
        <f t="shared" si="408"/>
        <v/>
      </c>
      <c r="AL407" s="300"/>
      <c r="AM407" s="300"/>
      <c r="AN407" s="301"/>
      <c r="AO407" s="209" t="str">
        <f>IF(ISBLANK(AD406),(IFERROR(IF(AND(AH406="Probabilidad",AH407="Probabilidad"),(AQ406-(+AQ406*AK407)),IF(AH407="Probabilidad",(W406-(+W406*AK407)),IF(AH407="Impacto",AQ406,""))),""))," ")</f>
        <v/>
      </c>
      <c r="AP407" s="154" t="str">
        <f>IF(ISBLANK(AD406),(IFERROR(IF(AO407="","",IF(AO407&lt;=0.2,"Muy Baja",IF(AO407&lt;=0.4,"Baja",IF(AO407&lt;=0.6,"Media",IF(AO407&lt;=0.8,"Alta","Muy Alta"))))),""))," ")</f>
        <v/>
      </c>
      <c r="AQ407" s="210" t="str">
        <f t="shared" si="409"/>
        <v/>
      </c>
      <c r="AR407" s="211" t="str">
        <f t="shared" si="410"/>
        <v/>
      </c>
      <c r="AS407" s="210" t="str">
        <f>IFERROR(IF(AND(AH406="Impacto",AH407="Impacto"),(AS406-(+AS406*AK407)),IF(AH407="Impacto",(AA406-(+AA406*AK407)),IF(AH407="Probabilidad",AS406,""))),"")</f>
        <v/>
      </c>
      <c r="AT407" s="212" t="str">
        <f t="shared" si="411"/>
        <v/>
      </c>
      <c r="AU407" s="528"/>
      <c r="AV407" s="531"/>
      <c r="AW407" s="534"/>
      <c r="AX407" s="537"/>
      <c r="AY407" s="302"/>
      <c r="AZ407" s="185"/>
      <c r="BA407" s="183"/>
      <c r="BB407" s="183"/>
      <c r="BC407" s="184"/>
      <c r="BD407" s="184"/>
      <c r="BE407" s="184"/>
      <c r="BF407" s="185"/>
      <c r="BG407" s="494"/>
      <c r="BH407" s="190"/>
      <c r="BI407" s="386"/>
      <c r="BJ407" s="383"/>
      <c r="BK407" s="385"/>
      <c r="BL407" s="383"/>
      <c r="BM407" s="383"/>
      <c r="BN407" s="383"/>
      <c r="BO407" s="383"/>
      <c r="BP407" s="383"/>
      <c r="BQ407" s="349"/>
      <c r="BR407" s="416"/>
      <c r="BS407" s="417" t="str">
        <f>IF(AND('MAPA DE RIESGOS'!$AP407="Muy Alta",'MAPA DE RIESGOS'!$AR407="Leve"),CONCATENATE("R",'MAPA DE RIESGOS'!$H407,"C",'MAPA DE RIESGOS'!$AF407),"")</f>
        <v/>
      </c>
      <c r="BT407" s="417"/>
      <c r="BU407" s="418"/>
      <c r="BV407" s="188"/>
      <c r="BW407" s="188"/>
      <c r="BX407" s="188"/>
      <c r="BY407" s="188"/>
      <c r="BZ407" s="188"/>
      <c r="CA407" s="188"/>
      <c r="CB407" s="188"/>
      <c r="CC407" s="188"/>
      <c r="CD407" s="188"/>
      <c r="CE407" s="188"/>
      <c r="CF407" s="188"/>
      <c r="CG407" s="188"/>
      <c r="CH407" s="188"/>
      <c r="CI407" s="188"/>
      <c r="CJ407" s="188"/>
      <c r="CK407" s="188"/>
    </row>
    <row r="408" spans="1:89" ht="28.5" hidden="1" customHeight="1">
      <c r="A408" s="706"/>
      <c r="B408" s="688"/>
      <c r="C408" s="588"/>
      <c r="D408" s="588"/>
      <c r="E408" s="494"/>
      <c r="F408" s="494"/>
      <c r="G408" s="577"/>
      <c r="H408" s="343">
        <v>66</v>
      </c>
      <c r="I408" s="569"/>
      <c r="J408" s="494"/>
      <c r="K408" s="494"/>
      <c r="L408" s="494"/>
      <c r="M408" s="494"/>
      <c r="N408" s="494"/>
      <c r="O408" s="494"/>
      <c r="P408" s="562"/>
      <c r="Q408" s="553"/>
      <c r="R408" s="556"/>
      <c r="S408" s="556"/>
      <c r="T408" s="556"/>
      <c r="U408" s="556"/>
      <c r="V408" s="582"/>
      <c r="W408" s="566"/>
      <c r="X408" s="572"/>
      <c r="Y408" s="550"/>
      <c r="Z408" s="575"/>
      <c r="AA408" s="566"/>
      <c r="AB408" s="559"/>
      <c r="AC408" s="525"/>
      <c r="AD408" s="547"/>
      <c r="AE408" s="534"/>
      <c r="AF408" s="181">
        <v>3</v>
      </c>
      <c r="AG408" s="182"/>
      <c r="AH408" s="207" t="str">
        <f t="shared" si="407"/>
        <v/>
      </c>
      <c r="AI408" s="299"/>
      <c r="AJ408" s="299"/>
      <c r="AK408" s="208" t="str">
        <f t="shared" si="408"/>
        <v/>
      </c>
      <c r="AL408" s="300"/>
      <c r="AM408" s="300"/>
      <c r="AN408" s="301"/>
      <c r="AO408" s="209" t="str">
        <f>IF(ISBLANK(AD406),(IFERROR(IF(AND(AH407="Probabilidad",AH408="Probabilidad"),(AQ407-(+AQ407*AK408)),IF(AND(AH407="Impacto",AH408="Probabilidad"),(AQ406-(+AQ406*AK408)),IF(AH408="Impacto",AQ407,""))),""))," ")</f>
        <v/>
      </c>
      <c r="AP408" s="154" t="str">
        <f>IF(ISBLANK(AD406),(IFERROR(IF(AO408="","",IF(AO408&lt;=0.2,"Muy Baja",IF(AO408&lt;=0.4,"Baja",IF(AO408&lt;=0.6,"Media",IF(AO408&lt;=0.8,"Alta","Muy Alta"))))),""))," ")</f>
        <v/>
      </c>
      <c r="AQ408" s="210" t="str">
        <f t="shared" si="409"/>
        <v/>
      </c>
      <c r="AR408" s="211" t="str">
        <f t="shared" si="410"/>
        <v/>
      </c>
      <c r="AS408" s="210" t="str">
        <f>IFERROR(IF(AND(AH407="Impacto",AH408="Impacto"),(AS407-(+AS407*AK408)),IF(AND(AH407="Probabilidad",AH408="Impacto"),(AS406-(+AS406*AK408)),IF(AH408="Probabilidad",AS407,""))),"")</f>
        <v/>
      </c>
      <c r="AT408" s="212" t="str">
        <f t="shared" si="411"/>
        <v/>
      </c>
      <c r="AU408" s="528"/>
      <c r="AV408" s="531"/>
      <c r="AW408" s="534"/>
      <c r="AX408" s="537"/>
      <c r="AY408" s="302"/>
      <c r="AZ408" s="185"/>
      <c r="BA408" s="183"/>
      <c r="BB408" s="183"/>
      <c r="BC408" s="184"/>
      <c r="BD408" s="184"/>
      <c r="BE408" s="184"/>
      <c r="BF408" s="185"/>
      <c r="BG408" s="494"/>
      <c r="BH408" s="190"/>
      <c r="BI408" s="386"/>
      <c r="BJ408" s="383"/>
      <c r="BK408" s="385"/>
      <c r="BL408" s="383"/>
      <c r="BM408" s="383"/>
      <c r="BN408" s="383"/>
      <c r="BO408" s="383"/>
      <c r="BP408" s="383"/>
      <c r="BQ408" s="349"/>
      <c r="BR408" s="416"/>
      <c r="BS408" s="417" t="str">
        <f>IF(AND('MAPA DE RIESGOS'!$AP408="Muy Alta",'MAPA DE RIESGOS'!$AR408="Leve"),CONCATENATE("R",'MAPA DE RIESGOS'!$H408,"C",'MAPA DE RIESGOS'!$AF408),"")</f>
        <v/>
      </c>
      <c r="BT408" s="417"/>
      <c r="BU408" s="418"/>
      <c r="BV408" s="188"/>
      <c r="BW408" s="188"/>
      <c r="BX408" s="188"/>
      <c r="BY408" s="188"/>
      <c r="BZ408" s="188"/>
      <c r="CA408" s="188"/>
      <c r="CB408" s="188"/>
      <c r="CC408" s="188"/>
      <c r="CD408" s="188"/>
      <c r="CE408" s="188"/>
      <c r="CF408" s="188"/>
      <c r="CG408" s="188"/>
      <c r="CH408" s="188"/>
      <c r="CI408" s="188"/>
      <c r="CJ408" s="188"/>
      <c r="CK408" s="188"/>
    </row>
    <row r="409" spans="1:89" ht="28.5" hidden="1" customHeight="1">
      <c r="A409" s="706"/>
      <c r="B409" s="688"/>
      <c r="C409" s="588"/>
      <c r="D409" s="588"/>
      <c r="E409" s="494"/>
      <c r="F409" s="494"/>
      <c r="G409" s="577"/>
      <c r="H409" s="343">
        <v>66</v>
      </c>
      <c r="I409" s="569"/>
      <c r="J409" s="494"/>
      <c r="K409" s="494"/>
      <c r="L409" s="494"/>
      <c r="M409" s="494"/>
      <c r="N409" s="494"/>
      <c r="O409" s="494"/>
      <c r="P409" s="562"/>
      <c r="Q409" s="553"/>
      <c r="R409" s="556"/>
      <c r="S409" s="556"/>
      <c r="T409" s="556"/>
      <c r="U409" s="556"/>
      <c r="V409" s="582"/>
      <c r="W409" s="566"/>
      <c r="X409" s="572"/>
      <c r="Y409" s="550"/>
      <c r="Z409" s="575"/>
      <c r="AA409" s="566"/>
      <c r="AB409" s="559"/>
      <c r="AC409" s="525"/>
      <c r="AD409" s="547"/>
      <c r="AE409" s="534"/>
      <c r="AF409" s="181">
        <v>4</v>
      </c>
      <c r="AG409" s="182"/>
      <c r="AH409" s="207" t="str">
        <f t="shared" si="407"/>
        <v/>
      </c>
      <c r="AI409" s="299"/>
      <c r="AJ409" s="299"/>
      <c r="AK409" s="208" t="str">
        <f t="shared" si="408"/>
        <v/>
      </c>
      <c r="AL409" s="300"/>
      <c r="AM409" s="300"/>
      <c r="AN409" s="301"/>
      <c r="AO409" s="209" t="str">
        <f>IF(ISBLANK(AD406),(IFERROR(IF(AND(AH408="Probabilidad",AH409="Probabilidad"),(AQ408-(+AQ408*AK409)),IF(AND(AH408="Impacto",AH409="Probabilidad"),(AQ407-(+AQ407*AK409)),IF(AH409="Impacto",AQ408,""))),""))," ")</f>
        <v/>
      </c>
      <c r="AP409" s="154" t="str">
        <f>IF(ISBLANK(AD406),(IFERROR(IF(AO409="","",IF(AO409&lt;=0.2,"Muy Baja",IF(AO409&lt;=0.4,"Baja",IF(AO409&lt;=0.6,"Media",IF(AO409&lt;=0.8,"Alta","Muy Alta"))))),""))," ")</f>
        <v/>
      </c>
      <c r="AQ409" s="210" t="str">
        <f t="shared" si="409"/>
        <v/>
      </c>
      <c r="AR409" s="211" t="str">
        <f t="shared" si="410"/>
        <v/>
      </c>
      <c r="AS409" s="210" t="str">
        <f>IFERROR(IF(AND(AH408="Impacto",AH409="Impacto"),(AS408-(+AS408*AK409)),IF(AND(AH408="Probabilidad",AH409="Impacto"),(AS407-(+AS407*AK409)),IF(AH409="Probabilidad",AS408,""))),"")</f>
        <v/>
      </c>
      <c r="AT409" s="212" t="str">
        <f t="shared" si="411"/>
        <v/>
      </c>
      <c r="AU409" s="528"/>
      <c r="AV409" s="531"/>
      <c r="AW409" s="534"/>
      <c r="AX409" s="537"/>
      <c r="AY409" s="302"/>
      <c r="AZ409" s="185"/>
      <c r="BA409" s="183"/>
      <c r="BB409" s="183"/>
      <c r="BC409" s="184"/>
      <c r="BD409" s="184"/>
      <c r="BE409" s="184"/>
      <c r="BF409" s="185"/>
      <c r="BG409" s="494"/>
      <c r="BH409" s="190"/>
      <c r="BI409" s="186"/>
      <c r="BJ409" s="382"/>
      <c r="BK409" s="395"/>
      <c r="BL409" s="187"/>
      <c r="BM409" s="187"/>
      <c r="BN409" s="187"/>
      <c r="BO409" s="187"/>
      <c r="BP409" s="187"/>
      <c r="BQ409" s="349"/>
      <c r="BR409" s="416"/>
      <c r="BS409" s="417" t="str">
        <f>IF(AND('MAPA DE RIESGOS'!$AP409="Muy Alta",'MAPA DE RIESGOS'!$AR409="Leve"),CONCATENATE("R",'MAPA DE RIESGOS'!$H409,"C",'MAPA DE RIESGOS'!$AF409),"")</f>
        <v/>
      </c>
      <c r="BT409" s="417"/>
      <c r="BU409" s="418"/>
      <c r="BV409" s="188"/>
      <c r="BW409" s="188"/>
      <c r="BX409" s="188"/>
      <c r="BY409" s="188"/>
      <c r="BZ409" s="188"/>
      <c r="CA409" s="188"/>
      <c r="CB409" s="188"/>
      <c r="CC409" s="188"/>
      <c r="CD409" s="188"/>
      <c r="CE409" s="188"/>
      <c r="CF409" s="188"/>
      <c r="CG409" s="188"/>
      <c r="CH409" s="188"/>
      <c r="CI409" s="188"/>
      <c r="CJ409" s="188"/>
      <c r="CK409" s="188"/>
    </row>
    <row r="410" spans="1:89" ht="28.5" hidden="1" customHeight="1">
      <c r="A410" s="706"/>
      <c r="B410" s="688"/>
      <c r="C410" s="588"/>
      <c r="D410" s="588"/>
      <c r="E410" s="494"/>
      <c r="F410" s="494"/>
      <c r="G410" s="577"/>
      <c r="H410" s="343">
        <v>66</v>
      </c>
      <c r="I410" s="569"/>
      <c r="J410" s="494"/>
      <c r="K410" s="494"/>
      <c r="L410" s="494"/>
      <c r="M410" s="494"/>
      <c r="N410" s="494"/>
      <c r="O410" s="494"/>
      <c r="P410" s="562"/>
      <c r="Q410" s="553"/>
      <c r="R410" s="556"/>
      <c r="S410" s="556"/>
      <c r="T410" s="556"/>
      <c r="U410" s="556"/>
      <c r="V410" s="582"/>
      <c r="W410" s="566"/>
      <c r="X410" s="572"/>
      <c r="Y410" s="550"/>
      <c r="Z410" s="575"/>
      <c r="AA410" s="566"/>
      <c r="AB410" s="559"/>
      <c r="AC410" s="525"/>
      <c r="AD410" s="547"/>
      <c r="AE410" s="534"/>
      <c r="AF410" s="181">
        <v>5</v>
      </c>
      <c r="AG410" s="182"/>
      <c r="AH410" s="207" t="str">
        <f t="shared" si="407"/>
        <v/>
      </c>
      <c r="AI410" s="299"/>
      <c r="AJ410" s="299"/>
      <c r="AK410" s="208" t="str">
        <f t="shared" si="408"/>
        <v/>
      </c>
      <c r="AL410" s="300"/>
      <c r="AM410" s="300"/>
      <c r="AN410" s="301"/>
      <c r="AO410" s="209" t="str">
        <f>IF(ISBLANK(AD406),(IFERROR(IF(AND(AH409="Probabilidad",AH410="Probabilidad"),(AQ409-(+AQ409*AK410)),IF(AND(AH409="Impacto",AH410="Probabilidad"),(AQ408-(+AQ408*AK410)),IF(AH410="Impacto",AQ409,""))),""))," ")</f>
        <v/>
      </c>
      <c r="AP410" s="154" t="str">
        <f>IF(ISBLANK(AD406),(IFERROR(IF(AO410="","",IF(AO410&lt;=0.2,"Muy Baja",IF(AO410&lt;=0.4,"Baja",IF(AO410&lt;=0.6,"Media",IF(AO410&lt;=0.8,"Alta","Muy Alta"))))),""))," ")</f>
        <v/>
      </c>
      <c r="AQ410" s="210" t="str">
        <f t="shared" si="409"/>
        <v/>
      </c>
      <c r="AR410" s="211" t="str">
        <f t="shared" si="410"/>
        <v/>
      </c>
      <c r="AS410" s="210" t="str">
        <f>IFERROR(IF(AND(AH409="Impacto",AH410="Impacto"),(AS409-(+AS409*AK410)),IF(AND(AH409="Probabilidad",AH410="Impacto"),(AS408-(+AS408*AK410)),IF(AH410="Probabilidad",AS409,""))),"")</f>
        <v/>
      </c>
      <c r="AT410" s="212" t="str">
        <f t="shared" si="411"/>
        <v/>
      </c>
      <c r="AU410" s="528"/>
      <c r="AV410" s="531"/>
      <c r="AW410" s="534"/>
      <c r="AX410" s="537"/>
      <c r="AY410" s="302"/>
      <c r="AZ410" s="185"/>
      <c r="BA410" s="183"/>
      <c r="BB410" s="183"/>
      <c r="BC410" s="184"/>
      <c r="BD410" s="184"/>
      <c r="BE410" s="184"/>
      <c r="BF410" s="185"/>
      <c r="BG410" s="494"/>
      <c r="BH410" s="190"/>
      <c r="BI410" s="186"/>
      <c r="BJ410" s="186"/>
      <c r="BK410" s="352"/>
      <c r="BL410" s="183"/>
      <c r="BM410" s="183"/>
      <c r="BN410" s="183"/>
      <c r="BO410" s="187"/>
      <c r="BP410" s="187"/>
      <c r="BQ410" s="349"/>
      <c r="BR410" s="416"/>
      <c r="BS410" s="417" t="str">
        <f>IF(AND('MAPA DE RIESGOS'!$AP410="Muy Alta",'MAPA DE RIESGOS'!$AR410="Leve"),CONCATENATE("R",'MAPA DE RIESGOS'!$H410,"C",'MAPA DE RIESGOS'!$AF410),"")</f>
        <v/>
      </c>
      <c r="BT410" s="417"/>
      <c r="BU410" s="418"/>
      <c r="BV410" s="188"/>
      <c r="BW410" s="188"/>
      <c r="BX410" s="188"/>
      <c r="BY410" s="188"/>
      <c r="BZ410" s="188"/>
      <c r="CA410" s="188"/>
      <c r="CB410" s="188"/>
      <c r="CC410" s="188"/>
      <c r="CD410" s="188"/>
      <c r="CE410" s="188"/>
      <c r="CF410" s="188"/>
      <c r="CG410" s="188"/>
      <c r="CH410" s="188"/>
      <c r="CI410" s="188"/>
      <c r="CJ410" s="188"/>
      <c r="CK410" s="188"/>
    </row>
    <row r="411" spans="1:89" ht="28.5" hidden="1" customHeight="1">
      <c r="A411" s="706"/>
      <c r="B411" s="688"/>
      <c r="C411" s="588"/>
      <c r="D411" s="588"/>
      <c r="E411" s="494"/>
      <c r="F411" s="494"/>
      <c r="G411" s="577"/>
      <c r="H411" s="343">
        <v>66</v>
      </c>
      <c r="I411" s="570"/>
      <c r="J411" s="495"/>
      <c r="K411" s="495"/>
      <c r="L411" s="495"/>
      <c r="M411" s="495"/>
      <c r="N411" s="495"/>
      <c r="O411" s="495"/>
      <c r="P411" s="563"/>
      <c r="Q411" s="554"/>
      <c r="R411" s="557"/>
      <c r="S411" s="557"/>
      <c r="T411" s="557"/>
      <c r="U411" s="557"/>
      <c r="V411" s="583"/>
      <c r="W411" s="567"/>
      <c r="X411" s="573"/>
      <c r="Y411" s="551"/>
      <c r="Z411" s="576"/>
      <c r="AA411" s="567"/>
      <c r="AB411" s="560"/>
      <c r="AC411" s="526"/>
      <c r="AD411" s="548"/>
      <c r="AE411" s="535"/>
      <c r="AF411" s="181">
        <v>6</v>
      </c>
      <c r="AG411" s="182"/>
      <c r="AH411" s="207" t="str">
        <f t="shared" si="407"/>
        <v/>
      </c>
      <c r="AI411" s="299"/>
      <c r="AJ411" s="299"/>
      <c r="AK411" s="208" t="str">
        <f t="shared" si="408"/>
        <v/>
      </c>
      <c r="AL411" s="300"/>
      <c r="AM411" s="300"/>
      <c r="AN411" s="301"/>
      <c r="AO411" s="209" t="str">
        <f>IF(ISBLANK(AD406),(IFERROR(IF(AND(AH409="Probabilidad",AH411="Probabilidad"),(AQ409-(+AQ409*AK411)),IF(AND(AH409="Impacto",AH411="Probabilidad"),(AQ408-(+AQ408*AK411)),IF(AH411="Impacto",AQ409,""))),""))," ")</f>
        <v/>
      </c>
      <c r="AP411" s="154" t="str">
        <f>IF(ISBLANK(AD406),(IFERROR(IF(AO411="","",IF(AO411&lt;=0.2,"Muy Baja",IF(AO411&lt;=0.4,"Baja",IF(AO411&lt;=0.6,"Media",IF(AO411&lt;=0.8,"Alta","Muy Alta"))))),"")), " ")</f>
        <v/>
      </c>
      <c r="AQ411" s="210" t="str">
        <f t="shared" si="409"/>
        <v/>
      </c>
      <c r="AR411" s="211" t="str">
        <f t="shared" si="410"/>
        <v/>
      </c>
      <c r="AS411" s="210" t="str">
        <f>IFERROR(IF(AND(AH410="Impacto",AH411="Impacto"),(AS409-(+AS410*AK411)),IF(AND(AH409="Probabilidad",AH411="Impacto"),(AS408-(+AS408*AK411)),IF(AH411="Probabilidad",AS409,""))),"")</f>
        <v/>
      </c>
      <c r="AT411" s="212" t="str">
        <f t="shared" si="411"/>
        <v/>
      </c>
      <c r="AU411" s="529"/>
      <c r="AV411" s="532"/>
      <c r="AW411" s="535"/>
      <c r="AX411" s="538"/>
      <c r="AY411" s="302"/>
      <c r="AZ411" s="185"/>
      <c r="BA411" s="183"/>
      <c r="BB411" s="183"/>
      <c r="BC411" s="184"/>
      <c r="BD411" s="184"/>
      <c r="BE411" s="184"/>
      <c r="BF411" s="185"/>
      <c r="BG411" s="495"/>
      <c r="BH411" s="190"/>
      <c r="BI411" s="186"/>
      <c r="BJ411" s="186"/>
      <c r="BK411" s="352"/>
      <c r="BL411" s="183"/>
      <c r="BM411" s="183"/>
      <c r="BN411" s="183"/>
      <c r="BO411" s="187"/>
      <c r="BP411" s="187"/>
      <c r="BQ411" s="349"/>
      <c r="BR411" s="416"/>
      <c r="BS411" s="417" t="str">
        <f>IF(AND('MAPA DE RIESGOS'!$AP411="Muy Alta",'MAPA DE RIESGOS'!$AR411="Leve"),CONCATENATE("R",'MAPA DE RIESGOS'!$H411,"C",'MAPA DE RIESGOS'!$AF411),"")</f>
        <v/>
      </c>
      <c r="BT411" s="417"/>
      <c r="BU411" s="418"/>
      <c r="BV411" s="188"/>
      <c r="BW411" s="188"/>
      <c r="BX411" s="188"/>
      <c r="BY411" s="188"/>
      <c r="BZ411" s="188"/>
      <c r="CA411" s="188"/>
      <c r="CB411" s="188"/>
      <c r="CC411" s="188"/>
      <c r="CD411" s="188"/>
      <c r="CE411" s="188"/>
      <c r="CF411" s="188"/>
      <c r="CG411" s="188"/>
      <c r="CH411" s="188"/>
      <c r="CI411" s="188"/>
      <c r="CJ411" s="188"/>
      <c r="CK411" s="188"/>
    </row>
    <row r="412" spans="1:89" ht="172.5" customHeight="1">
      <c r="A412" s="706"/>
      <c r="B412" s="688" t="s">
        <v>793</v>
      </c>
      <c r="C412" s="588"/>
      <c r="D412" s="588" t="str">
        <f>IFERROR((VLOOKUP($B412,'Listados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2" s="494" t="s">
        <v>662</v>
      </c>
      <c r="F412" s="494" t="s">
        <v>260</v>
      </c>
      <c r="G412" s="577">
        <v>67</v>
      </c>
      <c r="H412" s="343">
        <v>67</v>
      </c>
      <c r="I412" s="568" t="s">
        <v>816</v>
      </c>
      <c r="J412" s="513" t="s">
        <v>210</v>
      </c>
      <c r="K412" s="513" t="s">
        <v>817</v>
      </c>
      <c r="L412" s="513" t="s">
        <v>818</v>
      </c>
      <c r="M412" s="513" t="str">
        <f t="shared" ref="M412:M417" si="443">+I412</f>
        <v>Posibilidad de recibir o solicitar cualquier dádiva o beneficio a nombre propio o de terceros con el fin de generar el incumplimiento de la reserva en el manejo de la información documental en beneficio propio o de un particular.</v>
      </c>
      <c r="N412" s="513" t="s">
        <v>238</v>
      </c>
      <c r="O412" s="513" t="s">
        <v>239</v>
      </c>
      <c r="P412" s="561">
        <v>228</v>
      </c>
      <c r="Q412" s="552"/>
      <c r="R412" s="555"/>
      <c r="S412" s="555"/>
      <c r="T412" s="555"/>
      <c r="U412" s="555"/>
      <c r="V412" s="581" t="str">
        <f t="shared" ref="V412" si="444">IF(ISBLANK(AC412),(IF(P412&lt;=0,"",IF(P412&lt;=2,"Muy Baja",IF(P412&lt;=24,"Baja",IF(P412&lt;=500,"Media",IF(P412&lt;=5000,"Alta","Muy Alta"))))))," ")</f>
        <v xml:space="preserve"> </v>
      </c>
      <c r="W412" s="565" t="str">
        <f t="shared" ref="W412" si="445">IF(ISBLANK(AC412),(IF(V412="","",IF(V412="Muy Baja",20%,IF(V412="Baja",40%,IF(V412="Media",60%,IF(V412="Alta",80%,IF(V412="Muy Alta",100%,0)))))))," ")</f>
        <v xml:space="preserve"> </v>
      </c>
      <c r="X412" s="571" t="s">
        <v>218</v>
      </c>
      <c r="Y412" s="549" t="str">
        <f>IF(X412&gt;0,IF(NOT(ISERROR(MATCH(X412,'Listados Datos'!$N$3:$N$4,0))),'Listados Datos'!$N$6&amp;"Por favor no seleccionar este criterios de impacto (Afectación Económica o presupuestal y/o Pérdida Reputacional)",'Listados Datos'!$N$7),"")</f>
        <v>✔</v>
      </c>
      <c r="Z412" s="574" t="str">
        <f>IF(OR(X412='Listados Datos'!$R$3,X412='Listados Datos'!$S$3),"Leve",IF(OR(X412='Listados Datos'!$R$4,X412='Listados Datos'!$S$4),"Menor",IF(OR(X412='Listados Datos'!$R$5,X412='Listados Datos'!$S$5),"Moderado",IF(OR(X412='Listados Datos'!$R$6,X412='Listados Datos'!$S$6),"Mayor",IF(OR(X412='Listados Datos'!$R$7,X412='Listados Datos'!$S$7),"Catastrófico","")))))</f>
        <v>Moderado</v>
      </c>
      <c r="AA412" s="565">
        <f>IF(Z412="","",IF(Z412="Leve",20%,IF(Z412="Menor",40%,IF(Z412="Moderado",60%,IF(Z412="Mayor",80%,IF(Z412="Catastrófico",100%,0))))))</f>
        <v>0.6</v>
      </c>
      <c r="AB412" s="558" t="str">
        <f>IF(OR(AND(V412="Muy Baja",Z412="Leve"),AND(V412="Muy Baja",Z412="Menor"),AND(V412="Baja",Z412="Leve")),"Bajo",IF(OR(AND(V412="Muy baja",Z412="Moderado"),AND(V412="Baja",Z412="Menor"),AND(V412="Baja",Z412="Moderado"),AND(V412="Media",Z412="Leve"),AND(V412="Media",Z412="Menor"),AND(V412="Media",Z412="Moderado"),AND(V412="Alta",Z412="Leve"),AND(V412="Alta",Z412="Menor")),"Moderado",IF(OR(AND(V412="Muy Baja",Z412="Mayor"),AND(V412="Baja",Z412="Mayor"),AND(V412="Media",Z412="Mayor"),AND(V412="Alta",Z412="Moderado"),AND(V412="Alta",Z412="Mayor"),AND(V412="Muy Alta",Z412="Leve"),AND(V412="Muy Alta",Z412="Menor"),AND(V412="Muy Alta",Z412="Moderado"),AND(V412="Muy Alta",Z412="Mayor")),"Alto",IF(OR(AND(V412="Muy Baja",Z412="Catastrófico"),AND(V412="Baja",Z412="Catastrófico"),AND(V412="Media",Z412="Catastrófico"),AND(V412="Alta",Z412="Catastrófico"),AND(V412="Muy Alta",Z412="Catastrófico")),"Extremo",""))))</f>
        <v/>
      </c>
      <c r="AC412" s="524" t="s">
        <v>240</v>
      </c>
      <c r="AD412" s="546" t="s">
        <v>241</v>
      </c>
      <c r="AE412" s="533" t="str">
        <f t="shared" ref="AE412" si="446">IF(AND(AC412="Rara Vez",AD412="Insignificante"),("BAJA"),IF(AND(AC412="Rara Vez",AD412="Menor"),("BAJA"),IF(AND(AC412="Rara Vez",AD412="Moderado"),("MODERADA"),IF(AND(AC412="Rara Vez",AD412="Mayor"),("ALTA"),IF(AND(AC412="Improbable",AD412="Insignificante"),("BAJA"),IF(AND(AC412="Improbable",AD412="Menor"),("BAJA"),IF(AND(AC412="Improbable",AD412="Moderado"),("MODERADA"),IF(AND(AC412="Improbable",AD412="Mayor"),("ALTA"),IF(AND(AC412="Posible",AD412="Insignificante"),("BAJA"),IF(AND(AC412="Posible",AD412="Menor"),("MODERADA"),IF(AND(AC412="Posible",AD412="Moderado"),("ALTA"),IF(AND(AC412="Posible",AD412="Mayor"),("EXTREMA"),IF(AND(AC412="Probable",AD412="Insignificante"),("MODERADA"),IF(AND(AC412="Probable",AD412="Menor"),("ALTA"),IF(AND(AC412="Probable",AD412="Moderado"),("ALTA"),IF(AND(AC412="Probable",AD412="Mayor"),("EXTREMA"),IF(AND(AC412="Casi Seguro",AD412="Insignificante"),("ALTA"),IF(AND(AC412="Casi Seguro",AD412="Menor"),("ALTA"),IF(AND(AC412="Casi Seguro",AD412="Moderado"),("EXTREMA"),IF(AND(AC412="Casi Seguro",AD412="Mayor"),("EXTREMA"),IF(AD412="Catastrófico","EXTREMA","VALORAR")))))))))))))))))))))</f>
        <v>MODERADA</v>
      </c>
      <c r="AF412" s="181">
        <v>1</v>
      </c>
      <c r="AG412" s="182" t="s">
        <v>819</v>
      </c>
      <c r="AH412" s="207" t="str">
        <f t="shared" si="407"/>
        <v>Probabilidad</v>
      </c>
      <c r="AI412" s="299" t="s">
        <v>193</v>
      </c>
      <c r="AJ412" s="299" t="s">
        <v>194</v>
      </c>
      <c r="AK412" s="208" t="str">
        <f t="shared" si="408"/>
        <v>40%</v>
      </c>
      <c r="AL412" s="300" t="s">
        <v>195</v>
      </c>
      <c r="AM412" s="300" t="s">
        <v>196</v>
      </c>
      <c r="AN412" s="301" t="s">
        <v>197</v>
      </c>
      <c r="AO412" s="209" t="str">
        <f>IF(ISBLANK(AD412),(IFERROR(IF(AH412="Probabilidad",(W412-(+W412*AK412)),IF(AH412="Impacto",W412,"")),""))," ")</f>
        <v xml:space="preserve"> </v>
      </c>
      <c r="AP412" s="154" t="str">
        <f>IF(ISBLANK(AD412), (IFERROR(IF(AO412="","",IF(AO412&lt;=0.2,"Muy Baja",IF(AO412&lt;=0.4,"Baja",IF(AO412&lt;=0.6,"Media",IF(AO412&lt;=0.8,"Alta","Muy Alta"))))),""))," ")</f>
        <v xml:space="preserve"> </v>
      </c>
      <c r="AQ412" s="210" t="str">
        <f t="shared" si="409"/>
        <v xml:space="preserve"> </v>
      </c>
      <c r="AR412" s="211" t="str">
        <f t="shared" si="410"/>
        <v>Moderado</v>
      </c>
      <c r="AS412" s="210">
        <f>IFERROR(IF(AH412="Impacto",(AA412-(+AA412*AK412)),IF(AH412="Probabilidad",AA412,"")),"")</f>
        <v>0.6</v>
      </c>
      <c r="AT412" s="212" t="str">
        <f t="shared" si="411"/>
        <v/>
      </c>
      <c r="AU412" s="527" t="s">
        <v>240</v>
      </c>
      <c r="AV412" s="530" t="str">
        <f>IF(ISBLANK(AD412), " ", AD412)</f>
        <v>Moderado</v>
      </c>
      <c r="AW412" s="533" t="str">
        <f t="shared" ref="AW412" si="447">IF(AND(AU412="Rara Vez",AV412="Insignificante"),("BAJA"),IF(AND(AU412="Rara Vez",AV412="Menor"),("BAJA"),IF(AND(AU412="Rara Vez",AV412="Moderado"),("MODERADA"),IF(AND(AU412="Rara Vez",AV412="Mayor"),("ALTA"),IF(AND(AU412="Improbable",AV412="Insignificante"),("BAJA"),IF(AND(AU412="Improbable",AV412="Menor"),("BAJA"),IF(AND(AU412="Improbable",AV412="Moderado"),("MODERADA"),IF(AND(AU412="Improbable",AV412="Mayor"),("ALTA"),IF(AND(AU412="Posible",AV412="Insignificante"),("BAJA"),IF(AND(AU412="Posible",AV412="Menor"),("MODERADA"),IF(AND(AU412="Posible",AV412="Moderado"),("ALTA"),IF(AND(AU412="Posible",AV412="Mayor"),("EXTREMA"),IF(AND(AU412="Probable",AV412="Insignificante"),("MODERADA"),IF(AND(AU412="Probable",AV412="Menor"),("ALTA"),IF(AND(AU412="Probable",AV412="Moderado"),("ALTA"),IF(AND(AU412="Probable",AV412="Mayor"),("EXTREMA"),IF(AND(AU412="Casi Seguro",AV412="Insignificante"),("ALTA"),IF(AND(AU412="Casi Seguro",AV412="Menor"),("ALTA"),IF(AND(AU412="Casi Seguro",AV412="Moderado"),("EXTREMA"),IF(AND(AU412="Casi Seguro",AV412="Mayor"),("EXTREMA"),IF(AV412="Catastrófico","EXTREMA","VALORAR")))))))))))))))))))))</f>
        <v>MODERADA</v>
      </c>
      <c r="AX412" s="536" t="s">
        <v>198</v>
      </c>
      <c r="AY412" s="539" t="s">
        <v>820</v>
      </c>
      <c r="AZ412" s="542" t="s">
        <v>821</v>
      </c>
      <c r="BA412" s="542" t="s">
        <v>260</v>
      </c>
      <c r="BB412" s="542" t="s">
        <v>229</v>
      </c>
      <c r="BC412" s="517">
        <v>44562</v>
      </c>
      <c r="BD412" s="517">
        <v>44926</v>
      </c>
      <c r="BE412" s="542" t="s">
        <v>822</v>
      </c>
      <c r="BF412" s="542" t="s">
        <v>822</v>
      </c>
      <c r="BG412" s="513" t="s">
        <v>539</v>
      </c>
      <c r="BH412" s="515" t="s">
        <v>205</v>
      </c>
      <c r="BI412" s="493" t="s">
        <v>1957</v>
      </c>
      <c r="BJ412" s="513" t="s">
        <v>802</v>
      </c>
      <c r="BK412" s="517">
        <v>44680</v>
      </c>
      <c r="BL412" s="493" t="s">
        <v>823</v>
      </c>
      <c r="BM412" s="730" t="s">
        <v>1958</v>
      </c>
      <c r="BN412" s="513" t="s">
        <v>207</v>
      </c>
      <c r="BO412" s="513" t="s">
        <v>208</v>
      </c>
      <c r="BP412" s="513" t="s">
        <v>207</v>
      </c>
      <c r="BQ412" s="496" t="s">
        <v>207</v>
      </c>
      <c r="BR412" s="423" t="s">
        <v>1968</v>
      </c>
      <c r="BS412" s="434" t="s">
        <v>1972</v>
      </c>
      <c r="BT412" s="421" t="s">
        <v>207</v>
      </c>
      <c r="BU412" s="419" t="s">
        <v>804</v>
      </c>
      <c r="BV412" s="188"/>
      <c r="BW412" s="188"/>
      <c r="BX412" s="188"/>
      <c r="BY412" s="188"/>
      <c r="BZ412" s="188"/>
      <c r="CA412" s="188"/>
      <c r="CB412" s="188"/>
      <c r="CC412" s="188"/>
      <c r="CD412" s="188"/>
      <c r="CE412" s="188"/>
      <c r="CF412" s="188"/>
      <c r="CG412" s="188"/>
      <c r="CH412" s="188"/>
      <c r="CI412" s="188"/>
      <c r="CJ412" s="188"/>
      <c r="CK412" s="188"/>
    </row>
    <row r="413" spans="1:89" ht="69.95" hidden="1" customHeight="1">
      <c r="A413" s="706"/>
      <c r="B413" s="688"/>
      <c r="C413" s="588"/>
      <c r="D413" s="588"/>
      <c r="E413" s="494"/>
      <c r="F413" s="494"/>
      <c r="G413" s="577"/>
      <c r="H413" s="343">
        <v>67</v>
      </c>
      <c r="I413" s="569"/>
      <c r="J413" s="494"/>
      <c r="K413" s="494"/>
      <c r="L413" s="494"/>
      <c r="M413" s="494">
        <f t="shared" si="443"/>
        <v>0</v>
      </c>
      <c r="N413" s="494"/>
      <c r="O413" s="494"/>
      <c r="P413" s="562"/>
      <c r="Q413" s="553"/>
      <c r="R413" s="556"/>
      <c r="S413" s="556"/>
      <c r="T413" s="556"/>
      <c r="U413" s="556"/>
      <c r="V413" s="582"/>
      <c r="W413" s="566"/>
      <c r="X413" s="572"/>
      <c r="Y413" s="550"/>
      <c r="Z413" s="575"/>
      <c r="AA413" s="566"/>
      <c r="AB413" s="559"/>
      <c r="AC413" s="525"/>
      <c r="AD413" s="547"/>
      <c r="AE413" s="534"/>
      <c r="AF413" s="181">
        <v>2</v>
      </c>
      <c r="AG413" s="182" t="s">
        <v>824</v>
      </c>
      <c r="AH413" s="207" t="str">
        <f t="shared" si="407"/>
        <v>Probabilidad</v>
      </c>
      <c r="AI413" s="299" t="s">
        <v>193</v>
      </c>
      <c r="AJ413" s="299" t="s">
        <v>194</v>
      </c>
      <c r="AK413" s="208" t="str">
        <f t="shared" si="408"/>
        <v>40%</v>
      </c>
      <c r="AL413" s="300" t="s">
        <v>195</v>
      </c>
      <c r="AM413" s="300" t="s">
        <v>196</v>
      </c>
      <c r="AN413" s="301" t="s">
        <v>197</v>
      </c>
      <c r="AO413" s="209" t="str">
        <f>IF(ISBLANK(AD412),(IFERROR(IF(AND(AH412="Probabilidad",AH413="Probabilidad"),(AQ412-(+AQ412*AK413)),IF(AH413="Probabilidad",(W412-(+W412*AK413)),IF(AH413="Impacto",AQ412,""))),""))," ")</f>
        <v xml:space="preserve"> </v>
      </c>
      <c r="AP413" s="154" t="str">
        <f>IF(ISBLANK(AD412),(IFERROR(IF(AO413="","",IF(AO413&lt;=0.2,"Muy Baja",IF(AO413&lt;=0.4,"Baja",IF(AO413&lt;=0.6,"Media",IF(AO413&lt;=0.8,"Alta","Muy Alta"))))),""))," ")</f>
        <v xml:space="preserve"> </v>
      </c>
      <c r="AQ413" s="210" t="str">
        <f t="shared" si="409"/>
        <v xml:space="preserve"> </v>
      </c>
      <c r="AR413" s="211" t="str">
        <f t="shared" si="410"/>
        <v>Moderado</v>
      </c>
      <c r="AS413" s="210">
        <f>IFERROR(IF(AND(AH412="Impacto",AH413="Impacto"),(AS412-(+AS412*AK413)),IF(AH413="Impacto",(AA412-(+AA412*AK413)),IF(AH413="Probabilidad",AS412,""))),"")</f>
        <v>0.6</v>
      </c>
      <c r="AT413" s="212" t="str">
        <f t="shared" si="411"/>
        <v/>
      </c>
      <c r="AU413" s="528"/>
      <c r="AV413" s="531"/>
      <c r="AW413" s="534"/>
      <c r="AX413" s="537"/>
      <c r="AY413" s="540"/>
      <c r="AZ413" s="543"/>
      <c r="BA413" s="543"/>
      <c r="BB413" s="543"/>
      <c r="BC413" s="545"/>
      <c r="BD413" s="545"/>
      <c r="BE413" s="543"/>
      <c r="BF413" s="543"/>
      <c r="BG413" s="494"/>
      <c r="BH413" s="731"/>
      <c r="BI413" s="494"/>
      <c r="BJ413" s="494"/>
      <c r="BK413" s="545"/>
      <c r="BL413" s="494"/>
      <c r="BM413" s="494"/>
      <c r="BN413" s="494"/>
      <c r="BO413" s="494"/>
      <c r="BP413" s="494"/>
      <c r="BQ413" s="497"/>
      <c r="BR413" s="416"/>
      <c r="BS413" s="417" t="str">
        <f>IF(AND('MAPA DE RIESGOS'!$AP413="Muy Alta",'MAPA DE RIESGOS'!$AR413="Leve"),CONCATENATE("R",'MAPA DE RIESGOS'!$H413,"C",'MAPA DE RIESGOS'!$AF413),"")</f>
        <v/>
      </c>
      <c r="BT413" s="417"/>
      <c r="BU413" s="418"/>
      <c r="BV413" s="188"/>
      <c r="BW413" s="188"/>
      <c r="BX413" s="188"/>
      <c r="BY413" s="188"/>
      <c r="BZ413" s="188"/>
      <c r="CA413" s="188"/>
      <c r="CB413" s="188"/>
      <c r="CC413" s="188"/>
      <c r="CD413" s="188"/>
      <c r="CE413" s="188"/>
      <c r="CF413" s="188"/>
      <c r="CG413" s="188"/>
      <c r="CH413" s="188"/>
      <c r="CI413" s="188"/>
      <c r="CJ413" s="188"/>
      <c r="CK413" s="188"/>
    </row>
    <row r="414" spans="1:89" ht="69.95" hidden="1" customHeight="1">
      <c r="A414" s="706"/>
      <c r="B414" s="688"/>
      <c r="C414" s="588"/>
      <c r="D414" s="588"/>
      <c r="E414" s="494"/>
      <c r="F414" s="494"/>
      <c r="G414" s="577"/>
      <c r="H414" s="343">
        <v>67</v>
      </c>
      <c r="I414" s="569"/>
      <c r="J414" s="494"/>
      <c r="K414" s="494"/>
      <c r="L414" s="494"/>
      <c r="M414" s="494">
        <f t="shared" si="443"/>
        <v>0</v>
      </c>
      <c r="N414" s="494"/>
      <c r="O414" s="494"/>
      <c r="P414" s="562"/>
      <c r="Q414" s="553"/>
      <c r="R414" s="556"/>
      <c r="S414" s="556"/>
      <c r="T414" s="556"/>
      <c r="U414" s="556"/>
      <c r="V414" s="582"/>
      <c r="W414" s="566"/>
      <c r="X414" s="572"/>
      <c r="Y414" s="550"/>
      <c r="Z414" s="575"/>
      <c r="AA414" s="566"/>
      <c r="AB414" s="559"/>
      <c r="AC414" s="525"/>
      <c r="AD414" s="547"/>
      <c r="AE414" s="534"/>
      <c r="AF414" s="181">
        <v>3</v>
      </c>
      <c r="AG414" s="182" t="s">
        <v>825</v>
      </c>
      <c r="AH414" s="207" t="str">
        <f t="shared" si="407"/>
        <v>Probabilidad</v>
      </c>
      <c r="AI414" s="299" t="s">
        <v>193</v>
      </c>
      <c r="AJ414" s="299" t="s">
        <v>194</v>
      </c>
      <c r="AK414" s="208" t="str">
        <f t="shared" si="408"/>
        <v>40%</v>
      </c>
      <c r="AL414" s="300" t="s">
        <v>195</v>
      </c>
      <c r="AM414" s="300" t="s">
        <v>196</v>
      </c>
      <c r="AN414" s="301" t="s">
        <v>197</v>
      </c>
      <c r="AO414" s="209" t="str">
        <f>IF(ISBLANK(AD412),(IFERROR(IF(AND(AH413="Probabilidad",AH414="Probabilidad"),(AQ413-(+AQ413*AK414)),IF(AND(AH413="Impacto",AH414="Probabilidad"),(AQ412-(+AQ412*AK414)),IF(AH414="Impacto",AQ413,""))),""))," ")</f>
        <v xml:space="preserve"> </v>
      </c>
      <c r="AP414" s="154" t="str">
        <f>IF(ISBLANK(AD412),(IFERROR(IF(AO414="","",IF(AO414&lt;=0.2,"Muy Baja",IF(AO414&lt;=0.4,"Baja",IF(AO414&lt;=0.6,"Media",IF(AO414&lt;=0.8,"Alta","Muy Alta"))))),""))," ")</f>
        <v xml:space="preserve"> </v>
      </c>
      <c r="AQ414" s="210" t="str">
        <f t="shared" si="409"/>
        <v xml:space="preserve"> </v>
      </c>
      <c r="AR414" s="211" t="str">
        <f t="shared" si="410"/>
        <v>Moderado</v>
      </c>
      <c r="AS414" s="210">
        <f>IFERROR(IF(AND(AH413="Impacto",AH414="Impacto"),(AS413-(+AS413*AK414)),IF(AND(AH413="Probabilidad",AH414="Impacto"),(AS412-(+AS412*AK414)),IF(AH414="Probabilidad",AS413,""))),"")</f>
        <v>0.6</v>
      </c>
      <c r="AT414" s="212" t="str">
        <f t="shared" si="411"/>
        <v/>
      </c>
      <c r="AU414" s="528"/>
      <c r="AV414" s="531"/>
      <c r="AW414" s="534"/>
      <c r="AX414" s="537"/>
      <c r="AY414" s="540"/>
      <c r="AZ414" s="543"/>
      <c r="BA414" s="543"/>
      <c r="BB414" s="543"/>
      <c r="BC414" s="545"/>
      <c r="BD414" s="545"/>
      <c r="BE414" s="543"/>
      <c r="BF414" s="543"/>
      <c r="BG414" s="494"/>
      <c r="BH414" s="731"/>
      <c r="BI414" s="494"/>
      <c r="BJ414" s="494"/>
      <c r="BK414" s="545"/>
      <c r="BL414" s="494"/>
      <c r="BM414" s="494"/>
      <c r="BN414" s="494"/>
      <c r="BO414" s="494"/>
      <c r="BP414" s="494"/>
      <c r="BQ414" s="497"/>
      <c r="BR414" s="416"/>
      <c r="BS414" s="417" t="str">
        <f>IF(AND('MAPA DE RIESGOS'!$AP414="Muy Alta",'MAPA DE RIESGOS'!$AR414="Leve"),CONCATENATE("R",'MAPA DE RIESGOS'!$H414,"C",'MAPA DE RIESGOS'!$AF414),"")</f>
        <v/>
      </c>
      <c r="BT414" s="417"/>
      <c r="BU414" s="418"/>
      <c r="BV414" s="188"/>
      <c r="BW414" s="188"/>
      <c r="BX414" s="188"/>
      <c r="BY414" s="188"/>
      <c r="BZ414" s="188"/>
      <c r="CA414" s="188"/>
      <c r="CB414" s="188"/>
      <c r="CC414" s="188"/>
      <c r="CD414" s="188"/>
      <c r="CE414" s="188"/>
      <c r="CF414" s="188"/>
      <c r="CG414" s="188"/>
      <c r="CH414" s="188"/>
      <c r="CI414" s="188"/>
      <c r="CJ414" s="188"/>
      <c r="CK414" s="188"/>
    </row>
    <row r="415" spans="1:89" ht="69.95" hidden="1" customHeight="1">
      <c r="A415" s="706"/>
      <c r="B415" s="688"/>
      <c r="C415" s="588"/>
      <c r="D415" s="588"/>
      <c r="E415" s="494"/>
      <c r="F415" s="494"/>
      <c r="G415" s="577"/>
      <c r="H415" s="343">
        <v>67</v>
      </c>
      <c r="I415" s="569"/>
      <c r="J415" s="494"/>
      <c r="K415" s="494"/>
      <c r="L415" s="494"/>
      <c r="M415" s="494">
        <f t="shared" si="443"/>
        <v>0</v>
      </c>
      <c r="N415" s="494"/>
      <c r="O415" s="494"/>
      <c r="P415" s="562"/>
      <c r="Q415" s="553"/>
      <c r="R415" s="556"/>
      <c r="S415" s="556"/>
      <c r="T415" s="556"/>
      <c r="U415" s="556"/>
      <c r="V415" s="582"/>
      <c r="W415" s="566"/>
      <c r="X415" s="572"/>
      <c r="Y415" s="550"/>
      <c r="Z415" s="575"/>
      <c r="AA415" s="566"/>
      <c r="AB415" s="559"/>
      <c r="AC415" s="525"/>
      <c r="AD415" s="547"/>
      <c r="AE415" s="534"/>
      <c r="AF415" s="181">
        <v>4</v>
      </c>
      <c r="AG415" s="182" t="s">
        <v>826</v>
      </c>
      <c r="AH415" s="207" t="str">
        <f t="shared" si="407"/>
        <v>Probabilidad</v>
      </c>
      <c r="AI415" s="299" t="s">
        <v>193</v>
      </c>
      <c r="AJ415" s="299" t="s">
        <v>194</v>
      </c>
      <c r="AK415" s="208" t="str">
        <f t="shared" si="408"/>
        <v>40%</v>
      </c>
      <c r="AL415" s="300" t="s">
        <v>195</v>
      </c>
      <c r="AM415" s="300" t="s">
        <v>196</v>
      </c>
      <c r="AN415" s="301" t="s">
        <v>197</v>
      </c>
      <c r="AO415" s="209" t="str">
        <f>IF(ISBLANK(AD412),(IFERROR(IF(AND(AH414="Probabilidad",AH415="Probabilidad"),(AQ414-(+AQ414*AK415)),IF(AND(AH414="Impacto",AH415="Probabilidad"),(AQ413-(+AQ413*AK415)),IF(AH415="Impacto",AQ414,""))),""))," ")</f>
        <v xml:space="preserve"> </v>
      </c>
      <c r="AP415" s="154" t="str">
        <f>IF(ISBLANK(AD412),(IFERROR(IF(AO415="","",IF(AO415&lt;=0.2,"Muy Baja",IF(AO415&lt;=0.4,"Baja",IF(AO415&lt;=0.6,"Media",IF(AO415&lt;=0.8,"Alta","Muy Alta"))))),""))," ")</f>
        <v xml:space="preserve"> </v>
      </c>
      <c r="AQ415" s="210" t="str">
        <f t="shared" si="409"/>
        <v xml:space="preserve"> </v>
      </c>
      <c r="AR415" s="211" t="str">
        <f t="shared" si="410"/>
        <v>Moderado</v>
      </c>
      <c r="AS415" s="210">
        <f>IFERROR(IF(AND(AH414="Impacto",AH415="Impacto"),(AS414-(+AS414*AK415)),IF(AND(AH414="Probabilidad",AH415="Impacto"),(AS413-(+AS413*AK415)),IF(AH415="Probabilidad",AS414,""))),"")</f>
        <v>0.6</v>
      </c>
      <c r="AT415" s="212" t="str">
        <f t="shared" si="411"/>
        <v/>
      </c>
      <c r="AU415" s="528"/>
      <c r="AV415" s="531"/>
      <c r="AW415" s="534"/>
      <c r="AX415" s="537"/>
      <c r="AY415" s="540"/>
      <c r="AZ415" s="543"/>
      <c r="BA415" s="543"/>
      <c r="BB415" s="543"/>
      <c r="BC415" s="545"/>
      <c r="BD415" s="545"/>
      <c r="BE415" s="543"/>
      <c r="BF415" s="543"/>
      <c r="BG415" s="494"/>
      <c r="BH415" s="731"/>
      <c r="BI415" s="494"/>
      <c r="BJ415" s="494"/>
      <c r="BK415" s="545"/>
      <c r="BL415" s="494"/>
      <c r="BM415" s="494"/>
      <c r="BN415" s="494"/>
      <c r="BO415" s="494"/>
      <c r="BP415" s="494"/>
      <c r="BQ415" s="497"/>
      <c r="BR415" s="416"/>
      <c r="BS415" s="417" t="str">
        <f>IF(AND('MAPA DE RIESGOS'!$AP415="Muy Alta",'MAPA DE RIESGOS'!$AR415="Leve"),CONCATENATE("R",'MAPA DE RIESGOS'!$H415,"C",'MAPA DE RIESGOS'!$AF415),"")</f>
        <v/>
      </c>
      <c r="BT415" s="417"/>
      <c r="BU415" s="418"/>
      <c r="BV415" s="188"/>
      <c r="BW415" s="188"/>
      <c r="BX415" s="188"/>
      <c r="BY415" s="188"/>
      <c r="BZ415" s="188"/>
      <c r="CA415" s="188"/>
      <c r="CB415" s="188"/>
      <c r="CC415" s="188"/>
      <c r="CD415" s="188"/>
      <c r="CE415" s="188"/>
      <c r="CF415" s="188"/>
      <c r="CG415" s="188"/>
      <c r="CH415" s="188"/>
      <c r="CI415" s="188"/>
      <c r="CJ415" s="188"/>
      <c r="CK415" s="188"/>
    </row>
    <row r="416" spans="1:89" ht="69.95" hidden="1" customHeight="1">
      <c r="A416" s="706"/>
      <c r="B416" s="688"/>
      <c r="C416" s="588"/>
      <c r="D416" s="588"/>
      <c r="E416" s="494"/>
      <c r="F416" s="494"/>
      <c r="G416" s="577"/>
      <c r="H416" s="343">
        <v>67</v>
      </c>
      <c r="I416" s="569"/>
      <c r="J416" s="494"/>
      <c r="K416" s="494"/>
      <c r="L416" s="494"/>
      <c r="M416" s="494">
        <f t="shared" si="443"/>
        <v>0</v>
      </c>
      <c r="N416" s="494"/>
      <c r="O416" s="494"/>
      <c r="P416" s="562"/>
      <c r="Q416" s="553"/>
      <c r="R416" s="556"/>
      <c r="S416" s="556"/>
      <c r="T416" s="556"/>
      <c r="U416" s="556"/>
      <c r="V416" s="582"/>
      <c r="W416" s="566"/>
      <c r="X416" s="572"/>
      <c r="Y416" s="550"/>
      <c r="Z416" s="575"/>
      <c r="AA416" s="566"/>
      <c r="AB416" s="559"/>
      <c r="AC416" s="525"/>
      <c r="AD416" s="547"/>
      <c r="AE416" s="534"/>
      <c r="AF416" s="181">
        <v>5</v>
      </c>
      <c r="AG416" s="182" t="s">
        <v>827</v>
      </c>
      <c r="AH416" s="207" t="str">
        <f t="shared" si="407"/>
        <v>Probabilidad</v>
      </c>
      <c r="AI416" s="299" t="s">
        <v>193</v>
      </c>
      <c r="AJ416" s="299" t="s">
        <v>194</v>
      </c>
      <c r="AK416" s="208" t="str">
        <f t="shared" si="408"/>
        <v>40%</v>
      </c>
      <c r="AL416" s="300" t="s">
        <v>195</v>
      </c>
      <c r="AM416" s="300" t="s">
        <v>196</v>
      </c>
      <c r="AN416" s="301" t="s">
        <v>197</v>
      </c>
      <c r="AO416" s="209" t="str">
        <f>IF(ISBLANK(AD412),(IFERROR(IF(AND(AH415="Probabilidad",AH416="Probabilidad"),(AQ415-(+AQ415*AK416)),IF(AND(AH415="Impacto",AH416="Probabilidad"),(AQ414-(+AQ414*AK416)),IF(AH416="Impacto",AQ415,""))),""))," ")</f>
        <v xml:space="preserve"> </v>
      </c>
      <c r="AP416" s="154" t="str">
        <f>IF(ISBLANK(AD412),(IFERROR(IF(AO416="","",IF(AO416&lt;=0.2,"Muy Baja",IF(AO416&lt;=0.4,"Baja",IF(AO416&lt;=0.6,"Media",IF(AO416&lt;=0.8,"Alta","Muy Alta"))))),""))," ")</f>
        <v xml:space="preserve"> </v>
      </c>
      <c r="AQ416" s="210" t="str">
        <f t="shared" si="409"/>
        <v xml:space="preserve"> </v>
      </c>
      <c r="AR416" s="211" t="str">
        <f t="shared" si="410"/>
        <v>Moderado</v>
      </c>
      <c r="AS416" s="210">
        <f>IFERROR(IF(AND(AH415="Impacto",AH416="Impacto"),(AS415-(+AS415*AK416)),IF(AND(AH415="Probabilidad",AH416="Impacto"),(AS414-(+AS414*AK416)),IF(AH416="Probabilidad",AS415,""))),"")</f>
        <v>0.6</v>
      </c>
      <c r="AT416" s="212" t="str">
        <f t="shared" si="411"/>
        <v/>
      </c>
      <c r="AU416" s="528"/>
      <c r="AV416" s="531"/>
      <c r="AW416" s="534"/>
      <c r="AX416" s="537"/>
      <c r="AY416" s="541"/>
      <c r="AZ416" s="544"/>
      <c r="BA416" s="544"/>
      <c r="BB416" s="544"/>
      <c r="BC416" s="518"/>
      <c r="BD416" s="518"/>
      <c r="BE416" s="544"/>
      <c r="BF416" s="544"/>
      <c r="BG416" s="494"/>
      <c r="BH416" s="516"/>
      <c r="BI416" s="495"/>
      <c r="BJ416" s="495"/>
      <c r="BK416" s="518"/>
      <c r="BL416" s="495"/>
      <c r="BM416" s="495"/>
      <c r="BN416" s="495"/>
      <c r="BO416" s="495"/>
      <c r="BP416" s="495"/>
      <c r="BQ416" s="498"/>
      <c r="BR416" s="416"/>
      <c r="BS416" s="417" t="str">
        <f>IF(AND('MAPA DE RIESGOS'!$AP416="Muy Alta",'MAPA DE RIESGOS'!$AR416="Leve"),CONCATENATE("R",'MAPA DE RIESGOS'!$H416,"C",'MAPA DE RIESGOS'!$AF416),"")</f>
        <v/>
      </c>
      <c r="BT416" s="417"/>
      <c r="BU416" s="418"/>
      <c r="BV416" s="188"/>
      <c r="BW416" s="188"/>
      <c r="BX416" s="188"/>
      <c r="BY416" s="188"/>
      <c r="BZ416" s="188"/>
      <c r="CA416" s="188"/>
      <c r="CB416" s="188"/>
      <c r="CC416" s="188"/>
      <c r="CD416" s="188"/>
      <c r="CE416" s="188"/>
      <c r="CF416" s="188"/>
      <c r="CG416" s="188"/>
      <c r="CH416" s="188"/>
      <c r="CI416" s="188"/>
      <c r="CJ416" s="188"/>
      <c r="CK416" s="188"/>
    </row>
    <row r="417" spans="1:89" ht="28.5" hidden="1" customHeight="1">
      <c r="A417" s="706"/>
      <c r="B417" s="688"/>
      <c r="C417" s="588"/>
      <c r="D417" s="588"/>
      <c r="E417" s="494"/>
      <c r="F417" s="494"/>
      <c r="G417" s="577"/>
      <c r="H417" s="343">
        <v>67</v>
      </c>
      <c r="I417" s="570"/>
      <c r="J417" s="495"/>
      <c r="K417" s="495"/>
      <c r="L417" s="495"/>
      <c r="M417" s="495">
        <f t="shared" si="443"/>
        <v>0</v>
      </c>
      <c r="N417" s="495"/>
      <c r="O417" s="495"/>
      <c r="P417" s="563"/>
      <c r="Q417" s="554"/>
      <c r="R417" s="557"/>
      <c r="S417" s="557"/>
      <c r="T417" s="557"/>
      <c r="U417" s="557"/>
      <c r="V417" s="583"/>
      <c r="W417" s="567"/>
      <c r="X417" s="573"/>
      <c r="Y417" s="551"/>
      <c r="Z417" s="576"/>
      <c r="AA417" s="567"/>
      <c r="AB417" s="560"/>
      <c r="AC417" s="526"/>
      <c r="AD417" s="548"/>
      <c r="AE417" s="535"/>
      <c r="AF417" s="181">
        <v>6</v>
      </c>
      <c r="AG417" s="182"/>
      <c r="AH417" s="207" t="str">
        <f t="shared" si="407"/>
        <v/>
      </c>
      <c r="AI417" s="299"/>
      <c r="AJ417" s="299"/>
      <c r="AK417" s="208" t="str">
        <f t="shared" si="408"/>
        <v/>
      </c>
      <c r="AL417" s="300"/>
      <c r="AM417" s="300"/>
      <c r="AN417" s="301"/>
      <c r="AO417" s="209" t="str">
        <f>IF(ISBLANK(AD412),(IFERROR(IF(AND(AH415="Probabilidad",AH417="Probabilidad"),(AQ415-(+AQ415*AK417)),IF(AND(AH415="Impacto",AH417="Probabilidad"),(AQ414-(+AQ414*AK417)),IF(AH417="Impacto",AQ415,""))),""))," ")</f>
        <v xml:space="preserve"> </v>
      </c>
      <c r="AP417" s="154" t="str">
        <f>IF(ISBLANK(AD412),(IFERROR(IF(AO417="","",IF(AO417&lt;=0.2,"Muy Baja",IF(AO417&lt;=0.4,"Baja",IF(AO417&lt;=0.6,"Media",IF(AO417&lt;=0.8,"Alta","Muy Alta"))))),"")), " ")</f>
        <v xml:space="preserve"> </v>
      </c>
      <c r="AQ417" s="210" t="str">
        <f t="shared" si="409"/>
        <v xml:space="preserve"> </v>
      </c>
      <c r="AR417" s="211" t="str">
        <f t="shared" si="410"/>
        <v/>
      </c>
      <c r="AS417" s="210" t="str">
        <f>IFERROR(IF(AND(AH416="Impacto",AH417="Impacto"),(AS415-(+AS416*AK417)),IF(AND(AH415="Probabilidad",AH417="Impacto"),(AS414-(+AS414*AK417)),IF(AH417="Probabilidad",AS415,""))),"")</f>
        <v/>
      </c>
      <c r="AT417" s="212" t="str">
        <f t="shared" si="411"/>
        <v/>
      </c>
      <c r="AU417" s="529"/>
      <c r="AV417" s="532"/>
      <c r="AW417" s="535"/>
      <c r="AX417" s="538"/>
      <c r="AY417" s="302"/>
      <c r="AZ417" s="185"/>
      <c r="BA417" s="183"/>
      <c r="BB417" s="183"/>
      <c r="BC417" s="184"/>
      <c r="BD417" s="184"/>
      <c r="BE417" s="184"/>
      <c r="BF417" s="185"/>
      <c r="BG417" s="495"/>
      <c r="BH417" s="190"/>
      <c r="BI417" s="186"/>
      <c r="BJ417" s="186"/>
      <c r="BK417" s="352"/>
      <c r="BL417" s="183"/>
      <c r="BM417" s="183"/>
      <c r="BN417" s="183"/>
      <c r="BO417" s="187"/>
      <c r="BP417" s="187"/>
      <c r="BQ417" s="349"/>
      <c r="BR417" s="416"/>
      <c r="BS417" s="417" t="str">
        <f>IF(AND('MAPA DE RIESGOS'!$AP417="Muy Alta",'MAPA DE RIESGOS'!$AR417="Leve"),CONCATENATE("R",'MAPA DE RIESGOS'!$H417,"C",'MAPA DE RIESGOS'!$AF417),"")</f>
        <v/>
      </c>
      <c r="BT417" s="417"/>
      <c r="BU417" s="418"/>
      <c r="BV417" s="188"/>
      <c r="BW417" s="188"/>
      <c r="BX417" s="188"/>
      <c r="BY417" s="188"/>
      <c r="BZ417" s="188"/>
      <c r="CA417" s="188"/>
      <c r="CB417" s="188"/>
      <c r="CC417" s="188"/>
      <c r="CD417" s="188"/>
      <c r="CE417" s="188"/>
      <c r="CF417" s="188"/>
      <c r="CG417" s="188"/>
      <c r="CH417" s="188"/>
      <c r="CI417" s="188"/>
      <c r="CJ417" s="188"/>
      <c r="CK417" s="188"/>
    </row>
    <row r="418" spans="1:89" ht="109.5" hidden="1" customHeight="1">
      <c r="A418" s="706"/>
      <c r="B418" s="688" t="s">
        <v>793</v>
      </c>
      <c r="C418" s="588"/>
      <c r="D418" s="588" t="str">
        <f>IFERROR((VLOOKUP($B418,'Listados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8" s="494" t="s">
        <v>662</v>
      </c>
      <c r="F418" s="494" t="s">
        <v>260</v>
      </c>
      <c r="G418" s="577">
        <v>68</v>
      </c>
      <c r="H418" s="343">
        <v>68</v>
      </c>
      <c r="I418" s="568" t="s">
        <v>828</v>
      </c>
      <c r="J418" s="513" t="s">
        <v>187</v>
      </c>
      <c r="K418" s="513" t="s">
        <v>828</v>
      </c>
      <c r="L418" s="513" t="s">
        <v>829</v>
      </c>
      <c r="M418" s="513" t="str">
        <f t="shared" ref="M418:M423" si="448">+CONCATENATE("Posibilidad de perdida de ", Q418, " debido a amenazas como ", S418, "y vulderabilidades,", T418, " afectando a los activos de información de ", R418)</f>
        <v>Posibilidad de perdida de Confidencialidad, Integridad y Disponibilidad debido a amenazas como Modificación no autorizaday vulderabilidades, afectando a los activos de información de Información del LYMAY, SISCO, SAE-SAI, PREDIS, PAC, OPGET, SISCO.</v>
      </c>
      <c r="N418" s="513" t="s">
        <v>250</v>
      </c>
      <c r="O418" s="513" t="s">
        <v>251</v>
      </c>
      <c r="P418" s="561">
        <v>228</v>
      </c>
      <c r="Q418" s="552" t="s">
        <v>252</v>
      </c>
      <c r="R418" s="555" t="s">
        <v>830</v>
      </c>
      <c r="S418" s="555" t="s">
        <v>417</v>
      </c>
      <c r="T418" s="555"/>
      <c r="U418" s="555"/>
      <c r="V418" s="581" t="str">
        <f t="shared" ref="V418" si="449">IF(ISBLANK(AC418),(IF(P418&lt;=0,"",IF(P418&lt;=2,"Muy Baja",IF(P418&lt;=24,"Baja",IF(P418&lt;=500,"Media",IF(P418&lt;=5000,"Alta","Muy Alta"))))))," ")</f>
        <v>Media</v>
      </c>
      <c r="W418" s="565">
        <f t="shared" ref="W418" si="450">IF(ISBLANK(AC418),(IF(V418="","",IF(V418="Muy Baja",20%,IF(V418="Baja",40%,IF(V418="Media",60%,IF(V418="Alta",80%,IF(V418="Muy Alta",100%,0)))))))," ")</f>
        <v>0.6</v>
      </c>
      <c r="X418" s="571" t="s">
        <v>218</v>
      </c>
      <c r="Y418" s="549" t="str">
        <f>IF(X418&gt;0,IF(NOT(ISERROR(MATCH(X418,'Listados Datos'!$N$3:$N$4,0))),'Listados Datos'!$N$6&amp;"Por favor no seleccionar este criterios de impacto (Afectación Económica o presupuestal y/o Pérdida Reputacional)",'Listados Datos'!$N$7),"")</f>
        <v>✔</v>
      </c>
      <c r="Z418" s="574" t="str">
        <f>IF(OR(X418='Listados Datos'!$R$3,X418='Listados Datos'!$S$3),"Leve",IF(OR(X418='Listados Datos'!$R$4,X418='Listados Datos'!$S$4),"Menor",IF(OR(X418='Listados Datos'!$R$5,X418='Listados Datos'!$S$5),"Moderado",IF(OR(X418='Listados Datos'!$R$6,X418='Listados Datos'!$S$6),"Mayor",IF(OR(X418='Listados Datos'!$R$7,X418='Listados Datos'!$S$7),"Catastrófico","")))))</f>
        <v>Moderado</v>
      </c>
      <c r="AA418" s="565">
        <f>IF(Z418="","",IF(Z418="Leve",20%,IF(Z418="Menor",40%,IF(Z418="Moderado",60%,IF(Z418="Mayor",80%,IF(Z418="Catastrófico",100%,0))))))</f>
        <v>0.6</v>
      </c>
      <c r="AB418" s="558" t="str">
        <f>IF(OR(AND(V418="Muy Baja",Z418="Leve"),AND(V418="Muy Baja",Z418="Menor"),AND(V418="Baja",Z418="Leve")),"Bajo",IF(OR(AND(V418="Muy baja",Z418="Moderado"),AND(V418="Baja",Z418="Menor"),AND(V418="Baja",Z418="Moderado"),AND(V418="Media",Z418="Leve"),AND(V418="Media",Z418="Menor"),AND(V418="Media",Z418="Moderado"),AND(V418="Alta",Z418="Leve"),AND(V418="Alta",Z418="Menor")),"Moderado",IF(OR(AND(V418="Muy Baja",Z418="Mayor"),AND(V418="Baja",Z418="Mayor"),AND(V418="Media",Z418="Mayor"),AND(V418="Alta",Z418="Moderado"),AND(V418="Alta",Z418="Mayor"),AND(V418="Muy Alta",Z418="Leve"),AND(V418="Muy Alta",Z418="Menor"),AND(V418="Muy Alta",Z418="Moderado"),AND(V418="Muy Alta",Z418="Mayor")),"Alto",IF(OR(AND(V418="Muy Baja",Z418="Catastrófico"),AND(V418="Baja",Z418="Catastrófico"),AND(V418="Media",Z418="Catastrófico"),AND(V418="Alta",Z418="Catastrófico"),AND(V418="Muy Alta",Z418="Catastrófico")),"Extremo",""))))</f>
        <v>Moderado</v>
      </c>
      <c r="AC418" s="524"/>
      <c r="AD418" s="546"/>
      <c r="AE418" s="533" t="str">
        <f t="shared" ref="AE418" si="451">IF(AND(AC418="Rara Vez",AD418="Insignificante"),("BAJA"),IF(AND(AC418="Rara Vez",AD418="Menor"),("BAJA"),IF(AND(AC418="Rara Vez",AD418="Moderado"),("MODERADA"),IF(AND(AC418="Rara Vez",AD418="Mayor"),("ALTA"),IF(AND(AC418="Improbable",AD418="Insignificante"),("BAJA"),IF(AND(AC418="Improbable",AD418="Menor"),("BAJA"),IF(AND(AC418="Improbable",AD418="Moderado"),("MODERADA"),IF(AND(AC418="Improbable",AD418="Mayor"),("ALTA"),IF(AND(AC418="Posible",AD418="Insignificante"),("BAJA"),IF(AND(AC418="Posible",AD418="Menor"),("MODERADA"),IF(AND(AC418="Posible",AD418="Moderado"),("ALTA"),IF(AND(AC418="Posible",AD418="Mayor"),("EXTREMA"),IF(AND(AC418="Probable",AD418="Insignificante"),("MODERADA"),IF(AND(AC418="Probable",AD418="Menor"),("ALTA"),IF(AND(AC418="Probable",AD418="Moderado"),("ALTA"),IF(AND(AC418="Probable",AD418="Mayor"),("EXTREMA"),IF(AND(AC418="Casi Seguro",AD418="Insignificante"),("ALTA"),IF(AND(AC418="Casi Seguro",AD418="Menor"),("ALTA"),IF(AND(AC418="Casi Seguro",AD418="Moderado"),("EXTREMA"),IF(AND(AC418="Casi Seguro",AD418="Mayor"),("EXTREMA"),IF(AD418="Catastrófico","EXTREMA","VALORAR")))))))))))))))))))))</f>
        <v>VALORAR</v>
      </c>
      <c r="AF418" s="181">
        <v>1</v>
      </c>
      <c r="AG418" s="182" t="s">
        <v>831</v>
      </c>
      <c r="AH418" s="207" t="str">
        <f t="shared" si="407"/>
        <v>Probabilidad</v>
      </c>
      <c r="AI418" s="299" t="s">
        <v>193</v>
      </c>
      <c r="AJ418" s="299" t="s">
        <v>194</v>
      </c>
      <c r="AK418" s="208" t="str">
        <f t="shared" si="408"/>
        <v>40%</v>
      </c>
      <c r="AL418" s="300" t="s">
        <v>195</v>
      </c>
      <c r="AM418" s="300" t="s">
        <v>196</v>
      </c>
      <c r="AN418" s="301" t="s">
        <v>197</v>
      </c>
      <c r="AO418" s="209">
        <f>IF(ISBLANK(AD418),(IFERROR(IF(AH418="Probabilidad",(W418-(+W418*AK418)),IF(AH418="Impacto",W418,"")),""))," ")</f>
        <v>0.36</v>
      </c>
      <c r="AP418" s="154" t="str">
        <f>IF(ISBLANK(AD418), (IFERROR(IF(AO418="","",IF(AO418&lt;=0.2,"Muy Baja",IF(AO418&lt;=0.4,"Baja",IF(AO418&lt;=0.6,"Media",IF(AO418&lt;=0.8,"Alta","Muy Alta"))))),""))," ")</f>
        <v>Baja</v>
      </c>
      <c r="AQ418" s="210">
        <f t="shared" si="409"/>
        <v>0.36</v>
      </c>
      <c r="AR418" s="211" t="str">
        <f t="shared" si="410"/>
        <v>Moderado</v>
      </c>
      <c r="AS418" s="210">
        <f>IFERROR(IF(AH418="Impacto",(AA418-(+AA418*AK418)),IF(AH418="Probabilidad",AA418,"")),"")</f>
        <v>0.6</v>
      </c>
      <c r="AT418" s="212" t="str">
        <f t="shared" si="411"/>
        <v>Moderado</v>
      </c>
      <c r="AU418" s="527"/>
      <c r="AV418" s="530" t="str">
        <f>IF(ISBLANK(AD418), " ", AD418)</f>
        <v xml:space="preserve"> </v>
      </c>
      <c r="AW418" s="533" t="str">
        <f t="shared" ref="AW418" si="452">IF(AND(AU418="Rara Vez",AV418="Insignificante"),("BAJA"),IF(AND(AU418="Rara Vez",AV418="Menor"),("BAJA"),IF(AND(AU418="Rara Vez",AV418="Moderado"),("MODERADA"),IF(AND(AU418="Rara Vez",AV418="Mayor"),("ALTA"),IF(AND(AU418="Improbable",AV418="Insignificante"),("BAJA"),IF(AND(AU418="Improbable",AV418="Menor"),("BAJA"),IF(AND(AU418="Improbable",AV418="Moderado"),("MODERADA"),IF(AND(AU418="Improbable",AV418="Mayor"),("ALTA"),IF(AND(AU418="Posible",AV418="Insignificante"),("BAJA"),IF(AND(AU418="Posible",AV418="Menor"),("MODERADA"),IF(AND(AU418="Posible",AV418="Moderado"),("ALTA"),IF(AND(AU418="Posible",AV418="Mayor"),("EXTREMA"),IF(AND(AU418="Probable",AV418="Insignificante"),("MODERADA"),IF(AND(AU418="Probable",AV418="Menor"),("ALTA"),IF(AND(AU418="Probable",AV418="Moderado"),("ALTA"),IF(AND(AU418="Probable",AV418="Mayor"),("EXTREMA"),IF(AND(AU418="Casi Seguro",AV418="Insignificante"),("ALTA"),IF(AND(AU418="Casi Seguro",AV418="Menor"),("ALTA"),IF(AND(AU418="Casi Seguro",AV418="Moderado"),("EXTREMA"),IF(AND(AU418="Casi Seguro",AV418="Mayor"),("EXTREMA"),IF(AV418="Catastrófico","EXTREMA","VALORAR")))))))))))))))))))))</f>
        <v>VALORAR</v>
      </c>
      <c r="AX418" s="536" t="s">
        <v>198</v>
      </c>
      <c r="AY418" s="539" t="s">
        <v>832</v>
      </c>
      <c r="AZ418" s="542" t="s">
        <v>833</v>
      </c>
      <c r="BA418" s="542" t="s">
        <v>834</v>
      </c>
      <c r="BB418" s="542" t="s">
        <v>229</v>
      </c>
      <c r="BC418" s="517">
        <v>44562</v>
      </c>
      <c r="BD418" s="517">
        <v>44926</v>
      </c>
      <c r="BE418" s="542" t="s">
        <v>835</v>
      </c>
      <c r="BF418" s="542" t="s">
        <v>835</v>
      </c>
      <c r="BG418" s="513" t="s">
        <v>836</v>
      </c>
      <c r="BH418" s="515" t="s">
        <v>205</v>
      </c>
      <c r="BI418" s="513" t="s">
        <v>837</v>
      </c>
      <c r="BJ418" s="513" t="s">
        <v>802</v>
      </c>
      <c r="BK418" s="517">
        <v>44680</v>
      </c>
      <c r="BL418" s="513" t="s">
        <v>1900</v>
      </c>
      <c r="BM418" s="513" t="s">
        <v>838</v>
      </c>
      <c r="BN418" s="513"/>
      <c r="BO418" s="513" t="s">
        <v>208</v>
      </c>
      <c r="BP418" s="513" t="s">
        <v>207</v>
      </c>
      <c r="BQ418" s="496" t="s">
        <v>207</v>
      </c>
      <c r="BR418" s="416"/>
      <c r="BS418" s="417" t="str">
        <f>IF(AND('MAPA DE RIESGOS'!$AP418="Muy Alta",'MAPA DE RIESGOS'!$AR418="Leve"),CONCATENATE("R",'MAPA DE RIESGOS'!$H418,"C",'MAPA DE RIESGOS'!$AF418),"")</f>
        <v/>
      </c>
      <c r="BT418" s="417"/>
      <c r="BU418" s="418"/>
      <c r="BV418" s="188"/>
      <c r="BW418" s="188"/>
      <c r="BX418" s="188"/>
      <c r="BY418" s="188"/>
      <c r="BZ418" s="188"/>
      <c r="CA418" s="188"/>
      <c r="CB418" s="188"/>
      <c r="CC418" s="188"/>
      <c r="CD418" s="188"/>
      <c r="CE418" s="188"/>
      <c r="CF418" s="188"/>
      <c r="CG418" s="188"/>
      <c r="CH418" s="188"/>
      <c r="CI418" s="188"/>
      <c r="CJ418" s="188"/>
      <c r="CK418" s="188"/>
    </row>
    <row r="419" spans="1:89" ht="74.099999999999994" hidden="1" customHeight="1">
      <c r="A419" s="706"/>
      <c r="B419" s="688"/>
      <c r="C419" s="588"/>
      <c r="D419" s="588"/>
      <c r="E419" s="494"/>
      <c r="F419" s="494"/>
      <c r="G419" s="577"/>
      <c r="H419" s="343">
        <v>68</v>
      </c>
      <c r="I419" s="569"/>
      <c r="J419" s="494"/>
      <c r="K419" s="494"/>
      <c r="L419" s="494"/>
      <c r="M419" s="494" t="str">
        <f t="shared" si="448"/>
        <v xml:space="preserve">Posibilidad de perdida de  debido a amenazas como y vulderabilidades, afectando a los activos de información de </v>
      </c>
      <c r="N419" s="494"/>
      <c r="O419" s="494"/>
      <c r="P419" s="562"/>
      <c r="Q419" s="553"/>
      <c r="R419" s="556"/>
      <c r="S419" s="556"/>
      <c r="T419" s="556"/>
      <c r="U419" s="556"/>
      <c r="V419" s="582"/>
      <c r="W419" s="566"/>
      <c r="X419" s="572"/>
      <c r="Y419" s="550"/>
      <c r="Z419" s="575"/>
      <c r="AA419" s="566"/>
      <c r="AB419" s="559"/>
      <c r="AC419" s="525"/>
      <c r="AD419" s="547"/>
      <c r="AE419" s="534"/>
      <c r="AF419" s="181">
        <v>2</v>
      </c>
      <c r="AG419" s="182" t="s">
        <v>839</v>
      </c>
      <c r="AH419" s="207" t="str">
        <f t="shared" si="407"/>
        <v>Probabilidad</v>
      </c>
      <c r="AI419" s="299" t="s">
        <v>193</v>
      </c>
      <c r="AJ419" s="299" t="s">
        <v>194</v>
      </c>
      <c r="AK419" s="208" t="str">
        <f t="shared" si="408"/>
        <v>40%</v>
      </c>
      <c r="AL419" s="300" t="s">
        <v>195</v>
      </c>
      <c r="AM419" s="300" t="s">
        <v>196</v>
      </c>
      <c r="AN419" s="301" t="s">
        <v>197</v>
      </c>
      <c r="AO419" s="209">
        <f>IF(ISBLANK(AD418),(IFERROR(IF(AND(AH418="Probabilidad",AH419="Probabilidad"),(AQ418-(+AQ418*AK419)),IF(AH419="Probabilidad",(W418-(+W418*AK419)),IF(AH419="Impacto",AQ418,""))),""))," ")</f>
        <v>0.216</v>
      </c>
      <c r="AP419" s="154" t="str">
        <f>IF(ISBLANK(AD418),(IFERROR(IF(AO419="","",IF(AO419&lt;=0.2,"Muy Baja",IF(AO419&lt;=0.4,"Baja",IF(AO419&lt;=0.6,"Media",IF(AO419&lt;=0.8,"Alta","Muy Alta"))))),""))," ")</f>
        <v>Baja</v>
      </c>
      <c r="AQ419" s="210">
        <f t="shared" si="409"/>
        <v>0.216</v>
      </c>
      <c r="AR419" s="211" t="str">
        <f t="shared" si="410"/>
        <v>Moderado</v>
      </c>
      <c r="AS419" s="210">
        <f>IFERROR(IF(AND(AH418="Impacto",AH419="Impacto"),(AS418-(+AS418*AK419)),IF(AH419="Impacto",(AA418-(+AA418*AK419)),IF(AH419="Probabilidad",AS418,""))),"")</f>
        <v>0.6</v>
      </c>
      <c r="AT419" s="212" t="str">
        <f t="shared" si="411"/>
        <v>Moderado</v>
      </c>
      <c r="AU419" s="528"/>
      <c r="AV419" s="531"/>
      <c r="AW419" s="534"/>
      <c r="AX419" s="537"/>
      <c r="AY419" s="541"/>
      <c r="AZ419" s="544"/>
      <c r="BA419" s="544"/>
      <c r="BB419" s="544"/>
      <c r="BC419" s="518"/>
      <c r="BD419" s="518"/>
      <c r="BE419" s="544"/>
      <c r="BF419" s="544"/>
      <c r="BG419" s="494"/>
      <c r="BH419" s="516"/>
      <c r="BI419" s="495"/>
      <c r="BJ419" s="495"/>
      <c r="BK419" s="518"/>
      <c r="BL419" s="495"/>
      <c r="BM419" s="495"/>
      <c r="BN419" s="495"/>
      <c r="BO419" s="495"/>
      <c r="BP419" s="495"/>
      <c r="BQ419" s="498"/>
      <c r="BR419" s="416"/>
      <c r="BS419" s="417" t="str">
        <f>IF(AND('MAPA DE RIESGOS'!$AP419="Muy Alta",'MAPA DE RIESGOS'!$AR419="Leve"),CONCATENATE("R",'MAPA DE RIESGOS'!$H419,"C",'MAPA DE RIESGOS'!$AF419),"")</f>
        <v/>
      </c>
      <c r="BT419" s="417"/>
      <c r="BU419" s="418"/>
      <c r="BV419" s="188"/>
      <c r="BW419" s="188"/>
      <c r="BX419" s="188"/>
      <c r="BY419" s="188"/>
      <c r="BZ419" s="188"/>
      <c r="CA419" s="188"/>
      <c r="CB419" s="188"/>
      <c r="CC419" s="188"/>
      <c r="CD419" s="188"/>
      <c r="CE419" s="188"/>
      <c r="CF419" s="188"/>
      <c r="CG419" s="188"/>
      <c r="CH419" s="188"/>
      <c r="CI419" s="188"/>
      <c r="CJ419" s="188"/>
      <c r="CK419" s="188"/>
    </row>
    <row r="420" spans="1:89" ht="28.5" hidden="1" customHeight="1">
      <c r="A420" s="706"/>
      <c r="B420" s="688"/>
      <c r="C420" s="588"/>
      <c r="D420" s="588"/>
      <c r="E420" s="494"/>
      <c r="F420" s="494"/>
      <c r="G420" s="577"/>
      <c r="H420" s="343">
        <v>68</v>
      </c>
      <c r="I420" s="569"/>
      <c r="J420" s="494"/>
      <c r="K420" s="494"/>
      <c r="L420" s="494"/>
      <c r="M420" s="494" t="str">
        <f t="shared" si="448"/>
        <v xml:space="preserve">Posibilidad de perdida de  debido a amenazas como y vulderabilidades, afectando a los activos de información de </v>
      </c>
      <c r="N420" s="494"/>
      <c r="O420" s="494"/>
      <c r="P420" s="562"/>
      <c r="Q420" s="553"/>
      <c r="R420" s="556"/>
      <c r="S420" s="556"/>
      <c r="T420" s="556"/>
      <c r="U420" s="556"/>
      <c r="V420" s="582"/>
      <c r="W420" s="566"/>
      <c r="X420" s="572"/>
      <c r="Y420" s="550"/>
      <c r="Z420" s="575"/>
      <c r="AA420" s="566"/>
      <c r="AB420" s="559"/>
      <c r="AC420" s="525"/>
      <c r="AD420" s="547"/>
      <c r="AE420" s="534"/>
      <c r="AF420" s="181">
        <v>3</v>
      </c>
      <c r="AG420" s="182"/>
      <c r="AH420" s="207" t="str">
        <f t="shared" si="407"/>
        <v/>
      </c>
      <c r="AI420" s="299"/>
      <c r="AJ420" s="299"/>
      <c r="AK420" s="208" t="str">
        <f t="shared" si="408"/>
        <v/>
      </c>
      <c r="AL420" s="300"/>
      <c r="AM420" s="300"/>
      <c r="AN420" s="301"/>
      <c r="AO420" s="209" t="str">
        <f>IF(ISBLANK(AD418),(IFERROR(IF(AND(AH419="Probabilidad",AH420="Probabilidad"),(AQ419-(+AQ419*AK420)),IF(AND(AH419="Impacto",AH420="Probabilidad"),(AQ418-(+AQ418*AK420)),IF(AH420="Impacto",AQ419,""))),""))," ")</f>
        <v/>
      </c>
      <c r="AP420" s="154" t="str">
        <f>IF(ISBLANK(AD418),(IFERROR(IF(AO420="","",IF(AO420&lt;=0.2,"Muy Baja",IF(AO420&lt;=0.4,"Baja",IF(AO420&lt;=0.6,"Media",IF(AO420&lt;=0.8,"Alta","Muy Alta"))))),""))," ")</f>
        <v/>
      </c>
      <c r="AQ420" s="210" t="str">
        <f t="shared" si="409"/>
        <v/>
      </c>
      <c r="AR420" s="211" t="str">
        <f t="shared" si="410"/>
        <v/>
      </c>
      <c r="AS420" s="210" t="str">
        <f>IFERROR(IF(AND(AH419="Impacto",AH420="Impacto"),(AS419-(+AS419*AK420)),IF(AND(AH419="Probabilidad",AH420="Impacto"),(AS418-(+AS418*AK420)),IF(AH420="Probabilidad",AS419,""))),"")</f>
        <v/>
      </c>
      <c r="AT420" s="212" t="str">
        <f t="shared" si="411"/>
        <v/>
      </c>
      <c r="AU420" s="528"/>
      <c r="AV420" s="531"/>
      <c r="AW420" s="534"/>
      <c r="AX420" s="537"/>
      <c r="AY420" s="302"/>
      <c r="AZ420" s="185"/>
      <c r="BA420" s="183"/>
      <c r="BB420" s="183"/>
      <c r="BC420" s="184"/>
      <c r="BD420" s="184"/>
      <c r="BE420" s="184"/>
      <c r="BF420" s="185"/>
      <c r="BG420" s="494"/>
      <c r="BH420" s="190"/>
      <c r="BI420" s="186"/>
      <c r="BJ420" s="186"/>
      <c r="BK420" s="352"/>
      <c r="BL420" s="183"/>
      <c r="BM420" s="183"/>
      <c r="BN420" s="183"/>
      <c r="BO420" s="187"/>
      <c r="BP420" s="187"/>
      <c r="BQ420" s="349"/>
      <c r="BR420" s="416"/>
      <c r="BS420" s="417" t="str">
        <f>IF(AND('MAPA DE RIESGOS'!$AP420="Muy Alta",'MAPA DE RIESGOS'!$AR420="Leve"),CONCATENATE("R",'MAPA DE RIESGOS'!$H420,"C",'MAPA DE RIESGOS'!$AF420),"")</f>
        <v/>
      </c>
      <c r="BT420" s="417"/>
      <c r="BU420" s="418"/>
      <c r="BV420" s="188"/>
      <c r="BW420" s="188"/>
      <c r="BX420" s="188"/>
      <c r="BY420" s="188"/>
      <c r="BZ420" s="188"/>
      <c r="CA420" s="188"/>
      <c r="CB420" s="188"/>
      <c r="CC420" s="188"/>
      <c r="CD420" s="188"/>
      <c r="CE420" s="188"/>
      <c r="CF420" s="188"/>
      <c r="CG420" s="188"/>
      <c r="CH420" s="188"/>
      <c r="CI420" s="188"/>
      <c r="CJ420" s="188"/>
      <c r="CK420" s="188"/>
    </row>
    <row r="421" spans="1:89" ht="28.5" hidden="1" customHeight="1">
      <c r="A421" s="706"/>
      <c r="B421" s="688"/>
      <c r="C421" s="588"/>
      <c r="D421" s="588"/>
      <c r="E421" s="494"/>
      <c r="F421" s="494"/>
      <c r="G421" s="577"/>
      <c r="H421" s="343">
        <v>68</v>
      </c>
      <c r="I421" s="569"/>
      <c r="J421" s="494"/>
      <c r="K421" s="494"/>
      <c r="L421" s="494"/>
      <c r="M421" s="494" t="str">
        <f t="shared" si="448"/>
        <v xml:space="preserve">Posibilidad de perdida de  debido a amenazas como y vulderabilidades, afectando a los activos de información de </v>
      </c>
      <c r="N421" s="494"/>
      <c r="O421" s="494"/>
      <c r="P421" s="562"/>
      <c r="Q421" s="553"/>
      <c r="R421" s="556"/>
      <c r="S421" s="556"/>
      <c r="T421" s="556"/>
      <c r="U421" s="556"/>
      <c r="V421" s="582"/>
      <c r="W421" s="566"/>
      <c r="X421" s="572"/>
      <c r="Y421" s="550"/>
      <c r="Z421" s="575"/>
      <c r="AA421" s="566"/>
      <c r="AB421" s="559"/>
      <c r="AC421" s="525"/>
      <c r="AD421" s="547"/>
      <c r="AE421" s="534"/>
      <c r="AF421" s="181">
        <v>4</v>
      </c>
      <c r="AG421" s="182"/>
      <c r="AH421" s="207" t="str">
        <f t="shared" si="407"/>
        <v/>
      </c>
      <c r="AI421" s="299"/>
      <c r="AJ421" s="299"/>
      <c r="AK421" s="208" t="str">
        <f t="shared" si="408"/>
        <v/>
      </c>
      <c r="AL421" s="300"/>
      <c r="AM421" s="300"/>
      <c r="AN421" s="301"/>
      <c r="AO421" s="209" t="str">
        <f>IF(ISBLANK(AD418),(IFERROR(IF(AND(AH420="Probabilidad",AH421="Probabilidad"),(AQ420-(+AQ420*AK421)),IF(AND(AH420="Impacto",AH421="Probabilidad"),(AQ419-(+AQ419*AK421)),IF(AH421="Impacto",AQ420,""))),""))," ")</f>
        <v/>
      </c>
      <c r="AP421" s="154" t="str">
        <f>IF(ISBLANK(AD418),(IFERROR(IF(AO421="","",IF(AO421&lt;=0.2,"Muy Baja",IF(AO421&lt;=0.4,"Baja",IF(AO421&lt;=0.6,"Media",IF(AO421&lt;=0.8,"Alta","Muy Alta"))))),""))," ")</f>
        <v/>
      </c>
      <c r="AQ421" s="210" t="str">
        <f t="shared" si="409"/>
        <v/>
      </c>
      <c r="AR421" s="211" t="str">
        <f t="shared" si="410"/>
        <v/>
      </c>
      <c r="AS421" s="210" t="str">
        <f>IFERROR(IF(AND(AH420="Impacto",AH421="Impacto"),(AS420-(+AS420*AK421)),IF(AND(AH420="Probabilidad",AH421="Impacto"),(AS419-(+AS419*AK421)),IF(AH421="Probabilidad",AS420,""))),"")</f>
        <v/>
      </c>
      <c r="AT421" s="212" t="str">
        <f t="shared" si="411"/>
        <v/>
      </c>
      <c r="AU421" s="528"/>
      <c r="AV421" s="531"/>
      <c r="AW421" s="534"/>
      <c r="AX421" s="537"/>
      <c r="AY421" s="302"/>
      <c r="AZ421" s="185"/>
      <c r="BA421" s="183"/>
      <c r="BB421" s="183"/>
      <c r="BC421" s="184"/>
      <c r="BD421" s="184"/>
      <c r="BE421" s="184"/>
      <c r="BF421" s="185"/>
      <c r="BG421" s="494"/>
      <c r="BH421" s="190"/>
      <c r="BI421" s="186"/>
      <c r="BJ421" s="186"/>
      <c r="BK421" s="352"/>
      <c r="BL421" s="183"/>
      <c r="BM421" s="183"/>
      <c r="BN421" s="183"/>
      <c r="BO421" s="187"/>
      <c r="BP421" s="187"/>
      <c r="BQ421" s="349"/>
      <c r="BR421" s="416"/>
      <c r="BS421" s="417" t="str">
        <f>IF(AND('MAPA DE RIESGOS'!$AP421="Muy Alta",'MAPA DE RIESGOS'!$AR421="Leve"),CONCATENATE("R",'MAPA DE RIESGOS'!$H421,"C",'MAPA DE RIESGOS'!$AF421),"")</f>
        <v/>
      </c>
      <c r="BT421" s="417"/>
      <c r="BU421" s="418"/>
      <c r="BV421" s="188"/>
      <c r="BW421" s="188"/>
      <c r="BX421" s="188"/>
      <c r="BY421" s="188"/>
      <c r="BZ421" s="188"/>
      <c r="CA421" s="188"/>
      <c r="CB421" s="188"/>
      <c r="CC421" s="188"/>
      <c r="CD421" s="188"/>
      <c r="CE421" s="188"/>
      <c r="CF421" s="188"/>
      <c r="CG421" s="188"/>
      <c r="CH421" s="188"/>
      <c r="CI421" s="188"/>
      <c r="CJ421" s="188"/>
      <c r="CK421" s="188"/>
    </row>
    <row r="422" spans="1:89" ht="28.5" hidden="1" customHeight="1">
      <c r="A422" s="706"/>
      <c r="B422" s="688"/>
      <c r="C422" s="588"/>
      <c r="D422" s="588"/>
      <c r="E422" s="494"/>
      <c r="F422" s="494"/>
      <c r="G422" s="577"/>
      <c r="H422" s="343">
        <v>68</v>
      </c>
      <c r="I422" s="569"/>
      <c r="J422" s="494"/>
      <c r="K422" s="494"/>
      <c r="L422" s="494"/>
      <c r="M422" s="494" t="str">
        <f t="shared" si="448"/>
        <v xml:space="preserve">Posibilidad de perdida de  debido a amenazas como y vulderabilidades, afectando a los activos de información de </v>
      </c>
      <c r="N422" s="494"/>
      <c r="O422" s="494"/>
      <c r="P422" s="562"/>
      <c r="Q422" s="553"/>
      <c r="R422" s="556"/>
      <c r="S422" s="556"/>
      <c r="T422" s="556"/>
      <c r="U422" s="556"/>
      <c r="V422" s="582"/>
      <c r="W422" s="566"/>
      <c r="X422" s="572"/>
      <c r="Y422" s="550"/>
      <c r="Z422" s="575"/>
      <c r="AA422" s="566"/>
      <c r="AB422" s="559"/>
      <c r="AC422" s="525"/>
      <c r="AD422" s="547"/>
      <c r="AE422" s="534"/>
      <c r="AF422" s="181">
        <v>5</v>
      </c>
      <c r="AG422" s="182"/>
      <c r="AH422" s="207" t="str">
        <f t="shared" si="407"/>
        <v/>
      </c>
      <c r="AI422" s="299"/>
      <c r="AJ422" s="299"/>
      <c r="AK422" s="208" t="str">
        <f t="shared" si="408"/>
        <v/>
      </c>
      <c r="AL422" s="300"/>
      <c r="AM422" s="300"/>
      <c r="AN422" s="301"/>
      <c r="AO422" s="209" t="str">
        <f>IF(ISBLANK(AD418),(IFERROR(IF(AND(AH421="Probabilidad",AH422="Probabilidad"),(AQ421-(+AQ421*AK422)),IF(AND(AH421="Impacto",AH422="Probabilidad"),(AQ420-(+AQ420*AK422)),IF(AH422="Impacto",AQ421,""))),""))," ")</f>
        <v/>
      </c>
      <c r="AP422" s="154" t="str">
        <f>IF(ISBLANK(AD418),(IFERROR(IF(AO422="","",IF(AO422&lt;=0.2,"Muy Baja",IF(AO422&lt;=0.4,"Baja",IF(AO422&lt;=0.6,"Media",IF(AO422&lt;=0.8,"Alta","Muy Alta"))))),""))," ")</f>
        <v/>
      </c>
      <c r="AQ422" s="210" t="str">
        <f t="shared" si="409"/>
        <v/>
      </c>
      <c r="AR422" s="211" t="str">
        <f t="shared" si="410"/>
        <v/>
      </c>
      <c r="AS422" s="210" t="str">
        <f>IFERROR(IF(AND(AH421="Impacto",AH422="Impacto"),(AS421-(+AS421*AK422)),IF(AND(AH421="Probabilidad",AH422="Impacto"),(AS420-(+AS420*AK422)),IF(AH422="Probabilidad",AS421,""))),"")</f>
        <v/>
      </c>
      <c r="AT422" s="212" t="str">
        <f t="shared" si="411"/>
        <v/>
      </c>
      <c r="AU422" s="528"/>
      <c r="AV422" s="531"/>
      <c r="AW422" s="534"/>
      <c r="AX422" s="537"/>
      <c r="AY422" s="302"/>
      <c r="AZ422" s="185"/>
      <c r="BA422" s="183"/>
      <c r="BB422" s="183"/>
      <c r="BC422" s="184"/>
      <c r="BD422" s="184"/>
      <c r="BE422" s="184"/>
      <c r="BF422" s="185"/>
      <c r="BG422" s="494"/>
      <c r="BH422" s="190"/>
      <c r="BI422" s="186"/>
      <c r="BJ422" s="186"/>
      <c r="BK422" s="352"/>
      <c r="BL422" s="183"/>
      <c r="BM422" s="183"/>
      <c r="BN422" s="183"/>
      <c r="BO422" s="187"/>
      <c r="BP422" s="187"/>
      <c r="BQ422" s="349"/>
      <c r="BR422" s="416"/>
      <c r="BS422" s="417" t="str">
        <f>IF(AND('MAPA DE RIESGOS'!$AP422="Muy Alta",'MAPA DE RIESGOS'!$AR422="Leve"),CONCATENATE("R",'MAPA DE RIESGOS'!$H422,"C",'MAPA DE RIESGOS'!$AF422),"")</f>
        <v/>
      </c>
      <c r="BT422" s="417"/>
      <c r="BU422" s="418"/>
      <c r="BV422" s="188"/>
      <c r="BW422" s="188"/>
      <c r="BX422" s="188"/>
      <c r="BY422" s="188"/>
      <c r="BZ422" s="188"/>
      <c r="CA422" s="188"/>
      <c r="CB422" s="188"/>
      <c r="CC422" s="188"/>
      <c r="CD422" s="188"/>
      <c r="CE422" s="188"/>
      <c r="CF422" s="188"/>
      <c r="CG422" s="188"/>
      <c r="CH422" s="188"/>
      <c r="CI422" s="188"/>
      <c r="CJ422" s="188"/>
      <c r="CK422" s="188"/>
    </row>
    <row r="423" spans="1:89" ht="28.5" hidden="1" customHeight="1">
      <c r="A423" s="707"/>
      <c r="B423" s="689"/>
      <c r="C423" s="589"/>
      <c r="D423" s="589"/>
      <c r="E423" s="495"/>
      <c r="F423" s="495"/>
      <c r="G423" s="577"/>
      <c r="H423" s="343">
        <v>68</v>
      </c>
      <c r="I423" s="570"/>
      <c r="J423" s="495"/>
      <c r="K423" s="495"/>
      <c r="L423" s="495"/>
      <c r="M423" s="495" t="str">
        <f t="shared" si="448"/>
        <v xml:space="preserve">Posibilidad de perdida de  debido a amenazas como y vulderabilidades, afectando a los activos de información de </v>
      </c>
      <c r="N423" s="495"/>
      <c r="O423" s="495"/>
      <c r="P423" s="563"/>
      <c r="Q423" s="554"/>
      <c r="R423" s="557"/>
      <c r="S423" s="557"/>
      <c r="T423" s="557"/>
      <c r="U423" s="557"/>
      <c r="V423" s="583"/>
      <c r="W423" s="567"/>
      <c r="X423" s="573"/>
      <c r="Y423" s="551"/>
      <c r="Z423" s="576"/>
      <c r="AA423" s="567"/>
      <c r="AB423" s="560"/>
      <c r="AC423" s="526"/>
      <c r="AD423" s="548"/>
      <c r="AE423" s="535"/>
      <c r="AF423" s="181">
        <v>6</v>
      </c>
      <c r="AG423" s="182"/>
      <c r="AH423" s="207" t="str">
        <f t="shared" si="407"/>
        <v/>
      </c>
      <c r="AI423" s="299"/>
      <c r="AJ423" s="299"/>
      <c r="AK423" s="208" t="str">
        <f t="shared" si="408"/>
        <v/>
      </c>
      <c r="AL423" s="300"/>
      <c r="AM423" s="300"/>
      <c r="AN423" s="301"/>
      <c r="AO423" s="209" t="str">
        <f>IF(ISBLANK(AD418),(IFERROR(IF(AND(AH421="Probabilidad",AH423="Probabilidad"),(AQ421-(+AQ421*AK423)),IF(AND(AH421="Impacto",AH423="Probabilidad"),(AQ420-(+AQ420*AK423)),IF(AH423="Impacto",AQ421,""))),""))," ")</f>
        <v/>
      </c>
      <c r="AP423" s="154" t="str">
        <f>IF(ISBLANK(AD418),(IFERROR(IF(AO423="","",IF(AO423&lt;=0.2,"Muy Baja",IF(AO423&lt;=0.4,"Baja",IF(AO423&lt;=0.6,"Media",IF(AO423&lt;=0.8,"Alta","Muy Alta"))))),"")), " ")</f>
        <v/>
      </c>
      <c r="AQ423" s="210" t="str">
        <f t="shared" si="409"/>
        <v/>
      </c>
      <c r="AR423" s="211" t="str">
        <f t="shared" si="410"/>
        <v/>
      </c>
      <c r="AS423" s="210" t="str">
        <f>IFERROR(IF(AND(AH422="Impacto",AH423="Impacto"),(AS421-(+AS422*AK423)),IF(AND(AH421="Probabilidad",AH423="Impacto"),(AS420-(+AS420*AK423)),IF(AH423="Probabilidad",AS421,""))),"")</f>
        <v/>
      </c>
      <c r="AT423" s="212" t="str">
        <f t="shared" si="411"/>
        <v/>
      </c>
      <c r="AU423" s="529"/>
      <c r="AV423" s="532"/>
      <c r="AW423" s="535"/>
      <c r="AX423" s="538"/>
      <c r="AY423" s="302"/>
      <c r="AZ423" s="185"/>
      <c r="BA423" s="183"/>
      <c r="BB423" s="183"/>
      <c r="BC423" s="184"/>
      <c r="BD423" s="184"/>
      <c r="BE423" s="184"/>
      <c r="BF423" s="185"/>
      <c r="BG423" s="495"/>
      <c r="BH423" s="190"/>
      <c r="BI423" s="186"/>
      <c r="BJ423" s="186"/>
      <c r="BK423" s="352"/>
      <c r="BL423" s="183"/>
      <c r="BM423" s="183"/>
      <c r="BN423" s="183"/>
      <c r="BO423" s="187"/>
      <c r="BP423" s="187"/>
      <c r="BQ423" s="349"/>
      <c r="BR423" s="416"/>
      <c r="BS423" s="417" t="str">
        <f>IF(AND('MAPA DE RIESGOS'!$AP423="Muy Alta",'MAPA DE RIESGOS'!$AR423="Leve"),CONCATENATE("R",'MAPA DE RIESGOS'!$H423,"C",'MAPA DE RIESGOS'!$AF423),"")</f>
        <v/>
      </c>
      <c r="BT423" s="417"/>
      <c r="BU423" s="418"/>
      <c r="BV423" s="188"/>
      <c r="BW423" s="188"/>
      <c r="BX423" s="188"/>
      <c r="BY423" s="188"/>
      <c r="BZ423" s="188"/>
      <c r="CA423" s="188"/>
      <c r="CB423" s="188"/>
      <c r="CC423" s="188"/>
      <c r="CD423" s="188"/>
      <c r="CE423" s="188"/>
      <c r="CF423" s="188"/>
      <c r="CG423" s="188"/>
      <c r="CH423" s="188"/>
      <c r="CI423" s="188"/>
      <c r="CJ423" s="188"/>
      <c r="CK423" s="188"/>
    </row>
    <row r="424" spans="1:89" ht="121.5" hidden="1" customHeight="1">
      <c r="A424" s="705">
        <v>11</v>
      </c>
      <c r="B424" s="687" t="s">
        <v>840</v>
      </c>
      <c r="C424" s="587" t="str">
        <f>IFERROR((VLOOKUP($B424,'Listados Datos'!$D$3:$E$18,2,FALSE))," ")</f>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
      <c r="D424" s="587" t="str">
        <f>IFERROR((VLOOKUP($B424,'Listados Datos'!$D$3:$F$18,3,FALSE))," ")</f>
        <v>El proceso inicia con la identificación de necesidades de personal y finaliza con el seguimiento y evaluación de los mismos. Aplica a todos los procesos de la entidad.</v>
      </c>
      <c r="E424" s="513" t="s">
        <v>662</v>
      </c>
      <c r="F424" s="513" t="s">
        <v>260</v>
      </c>
      <c r="G424" s="577">
        <v>69</v>
      </c>
      <c r="H424" s="343">
        <v>69</v>
      </c>
      <c r="I424" s="568" t="s">
        <v>841</v>
      </c>
      <c r="J424" s="513" t="s">
        <v>210</v>
      </c>
      <c r="K424" s="513" t="s">
        <v>841</v>
      </c>
      <c r="L424" s="513" t="s">
        <v>842</v>
      </c>
      <c r="M424" s="513" t="str">
        <f t="shared" ref="M424" si="453">+CONCATENATE("Posibilidad de afectación ", J424, " por ", K424," debido a ", L424)</f>
        <v xml:space="preserve">Posibilidad de afectación Reputacional por Incumplimiento de las funciones propias de la entidad. debido a Incumplimiento de las funciones propias de la entidad, por falta de personal de Planta que garantice la  continuidad de las labores </v>
      </c>
      <c r="N424" s="513" t="s">
        <v>189</v>
      </c>
      <c r="O424" s="513" t="s">
        <v>190</v>
      </c>
      <c r="P424" s="561">
        <v>228</v>
      </c>
      <c r="Q424" s="552"/>
      <c r="R424" s="555"/>
      <c r="S424" s="555"/>
      <c r="T424" s="555"/>
      <c r="U424" s="555"/>
      <c r="V424" s="581" t="str">
        <f t="shared" ref="V424" si="454">IF(ISBLANK(AC424),(IF(P424&lt;=0,"",IF(P424&lt;=2,"Muy Baja",IF(P424&lt;=24,"Baja",IF(P424&lt;=500,"Media",IF(P424&lt;=5000,"Alta","Muy Alta"))))))," ")</f>
        <v>Media</v>
      </c>
      <c r="W424" s="565">
        <f t="shared" ref="W424" si="455">IF(ISBLANK(AC424),(IF(V424="","",IF(V424="Muy Baja",20%,IF(V424="Baja",40%,IF(V424="Media",60%,IF(V424="Alta",80%,IF(V424="Muy Alta",100%,0)))))))," ")</f>
        <v>0.6</v>
      </c>
      <c r="X424" s="571" t="s">
        <v>218</v>
      </c>
      <c r="Y424" s="549" t="str">
        <f>IF(X424&gt;0,IF(NOT(ISERROR(MATCH(X424,'Listados Datos'!$N$3:$N$4,0))),'Listados Datos'!$N$6&amp;"Por favor no seleccionar este criterios de impacto (Afectación Económica o presupuestal y/o Pérdida Reputacional)",'Listados Datos'!$N$7),"")</f>
        <v>✔</v>
      </c>
      <c r="Z424" s="574" t="str">
        <f>IF(OR(X424='Listados Datos'!$R$3,X424='Listados Datos'!$S$3),"Leve",IF(OR(X424='Listados Datos'!$R$4,X424='Listados Datos'!$S$4),"Menor",IF(OR(X424='Listados Datos'!$R$5,X424='Listados Datos'!$S$5),"Moderado",IF(OR(X424='Listados Datos'!$R$6,X424='Listados Datos'!$S$6),"Mayor",IF(OR(X424='Listados Datos'!$R$7,X424='Listados Datos'!$S$7),"Catastrófico","")))))</f>
        <v>Moderado</v>
      </c>
      <c r="AA424" s="565">
        <f>IF(Z424="","",IF(Z424="Leve",20%,IF(Z424="Menor",40%,IF(Z424="Moderado",60%,IF(Z424="Mayor",80%,IF(Z424="Catastrófico",100%,0))))))</f>
        <v>0.6</v>
      </c>
      <c r="AB424" s="558" t="str">
        <f>IF(OR(AND(V424="Muy Baja",Z424="Leve"),AND(V424="Muy Baja",Z424="Menor"),AND(V424="Baja",Z424="Leve")),"Bajo",IF(OR(AND(V424="Muy baja",Z424="Moderado"),AND(V424="Baja",Z424="Menor"),AND(V424="Baja",Z424="Moderado"),AND(V424="Media",Z424="Leve"),AND(V424="Media",Z424="Menor"),AND(V424="Media",Z424="Moderado"),AND(V424="Alta",Z424="Leve"),AND(V424="Alta",Z424="Menor")),"Moderado",IF(OR(AND(V424="Muy Baja",Z424="Mayor"),AND(V424="Baja",Z424="Mayor"),AND(V424="Media",Z424="Mayor"),AND(V424="Alta",Z424="Moderado"),AND(V424="Alta",Z424="Mayor"),AND(V424="Muy Alta",Z424="Leve"),AND(V424="Muy Alta",Z424="Menor"),AND(V424="Muy Alta",Z424="Moderado"),AND(V424="Muy Alta",Z424="Mayor")),"Alto",IF(OR(AND(V424="Muy Baja",Z424="Catastrófico"),AND(V424="Baja",Z424="Catastrófico"),AND(V424="Media",Z424="Catastrófico"),AND(V424="Alta",Z424="Catastrófico"),AND(V424="Muy Alta",Z424="Catastrófico")),"Extremo",""))))</f>
        <v>Moderado</v>
      </c>
      <c r="AC424" s="524"/>
      <c r="AD424" s="546"/>
      <c r="AE424" s="533" t="str">
        <f t="shared" ref="AE424" si="456">IF(AND(AC424="Rara Vez",AD424="Insignificante"),("BAJA"),IF(AND(AC424="Rara Vez",AD424="Menor"),("BAJA"),IF(AND(AC424="Rara Vez",AD424="Moderado"),("MODERADA"),IF(AND(AC424="Rara Vez",AD424="Mayor"),("ALTA"),IF(AND(AC424="Improbable",AD424="Insignificante"),("BAJA"),IF(AND(AC424="Improbable",AD424="Menor"),("BAJA"),IF(AND(AC424="Improbable",AD424="Moderado"),("MODERADA"),IF(AND(AC424="Improbable",AD424="Mayor"),("ALTA"),IF(AND(AC424="Posible",AD424="Insignificante"),("BAJA"),IF(AND(AC424="Posible",AD424="Menor"),("MODERADA"),IF(AND(AC424="Posible",AD424="Moderado"),("ALTA"),IF(AND(AC424="Posible",AD424="Mayor"),("EXTREMA"),IF(AND(AC424="Probable",AD424="Insignificante"),("MODERADA"),IF(AND(AC424="Probable",AD424="Menor"),("ALTA"),IF(AND(AC424="Probable",AD424="Moderado"),("ALTA"),IF(AND(AC424="Probable",AD424="Mayor"),("EXTREMA"),IF(AND(AC424="Casi Seguro",AD424="Insignificante"),("ALTA"),IF(AND(AC424="Casi Seguro",AD424="Menor"),("ALTA"),IF(AND(AC424="Casi Seguro",AD424="Moderado"),("EXTREMA"),IF(AND(AC424="Casi Seguro",AD424="Mayor"),("EXTREMA"),IF(AD424="Catastrófico","EXTREMA","VALORAR")))))))))))))))))))))</f>
        <v>VALORAR</v>
      </c>
      <c r="AF424" s="181">
        <v>1</v>
      </c>
      <c r="AG424" s="182" t="s">
        <v>843</v>
      </c>
      <c r="AH424" s="207" t="str">
        <f t="shared" si="407"/>
        <v>Probabilidad</v>
      </c>
      <c r="AI424" s="299" t="s">
        <v>193</v>
      </c>
      <c r="AJ424" s="299" t="s">
        <v>194</v>
      </c>
      <c r="AK424" s="208" t="str">
        <f t="shared" si="408"/>
        <v>40%</v>
      </c>
      <c r="AL424" s="300" t="s">
        <v>195</v>
      </c>
      <c r="AM424" s="300" t="s">
        <v>196</v>
      </c>
      <c r="AN424" s="301" t="s">
        <v>197</v>
      </c>
      <c r="AO424" s="209">
        <f>IF(ISBLANK(AD424),(IFERROR(IF(AH424="Probabilidad",(W424-(+W424*AK424)),IF(AH424="Impacto",W424,"")),""))," ")</f>
        <v>0.36</v>
      </c>
      <c r="AP424" s="154" t="str">
        <f>IF(ISBLANK(AD424), (IFERROR(IF(AO424="","",IF(AO424&lt;=0.2,"Muy Baja",IF(AO424&lt;=0.4,"Baja",IF(AO424&lt;=0.6,"Media",IF(AO424&lt;=0.8,"Alta","Muy Alta"))))),""))," ")</f>
        <v>Baja</v>
      </c>
      <c r="AQ424" s="210">
        <f t="shared" si="409"/>
        <v>0.36</v>
      </c>
      <c r="AR424" s="211" t="str">
        <f t="shared" si="410"/>
        <v>Moderado</v>
      </c>
      <c r="AS424" s="210">
        <f>IFERROR(IF(AH424="Impacto",(AA424-(+AA424*AK424)),IF(AH424="Probabilidad",AA424,"")),"")</f>
        <v>0.6</v>
      </c>
      <c r="AT424" s="212" t="str">
        <f t="shared" si="411"/>
        <v>Moderado</v>
      </c>
      <c r="AU424" s="527"/>
      <c r="AV424" s="530" t="str">
        <f>IF(ISBLANK(AD424), " ", AD424)</f>
        <v xml:space="preserve"> </v>
      </c>
      <c r="AW424" s="533" t="str">
        <f t="shared" ref="AW424" si="457">IF(AND(AU424="Rara Vez",AV424="Insignificante"),("BAJA"),IF(AND(AU424="Rara Vez",AV424="Menor"),("BAJA"),IF(AND(AU424="Rara Vez",AV424="Moderado"),("MODERADA"),IF(AND(AU424="Rara Vez",AV424="Mayor"),("ALTA"),IF(AND(AU424="Improbable",AV424="Insignificante"),("BAJA"),IF(AND(AU424="Improbable",AV424="Menor"),("BAJA"),IF(AND(AU424="Improbable",AV424="Moderado"),("MODERADA"),IF(AND(AU424="Improbable",AV424="Mayor"),("ALTA"),IF(AND(AU424="Posible",AV424="Insignificante"),("BAJA"),IF(AND(AU424="Posible",AV424="Menor"),("MODERADA"),IF(AND(AU424="Posible",AV424="Moderado"),("ALTA"),IF(AND(AU424="Posible",AV424="Mayor"),("EXTREMA"),IF(AND(AU424="Probable",AV424="Insignificante"),("MODERADA"),IF(AND(AU424="Probable",AV424="Menor"),("ALTA"),IF(AND(AU424="Probable",AV424="Moderado"),("ALTA"),IF(AND(AU424="Probable",AV424="Mayor"),("EXTREMA"),IF(AND(AU424="Casi Seguro",AV424="Insignificante"),("ALTA"),IF(AND(AU424="Casi Seguro",AV424="Menor"),("ALTA"),IF(AND(AU424="Casi Seguro",AV424="Moderado"),("EXTREMA"),IF(AND(AU424="Casi Seguro",AV424="Mayor"),("EXTREMA"),IF(AV424="Catastrófico","EXTREMA","VALORAR")))))))))))))))))))))</f>
        <v>VALORAR</v>
      </c>
      <c r="AX424" s="536" t="s">
        <v>198</v>
      </c>
      <c r="AY424" s="302" t="s">
        <v>844</v>
      </c>
      <c r="AZ424" s="185" t="s">
        <v>845</v>
      </c>
      <c r="BA424" s="183" t="s">
        <v>743</v>
      </c>
      <c r="BB424" s="183" t="s">
        <v>229</v>
      </c>
      <c r="BC424" s="184">
        <v>44562</v>
      </c>
      <c r="BD424" s="184">
        <v>44926</v>
      </c>
      <c r="BE424" s="184" t="s">
        <v>845</v>
      </c>
      <c r="BF424" s="185" t="s">
        <v>845</v>
      </c>
      <c r="BG424" s="513" t="s">
        <v>846</v>
      </c>
      <c r="BH424" s="190" t="s">
        <v>205</v>
      </c>
      <c r="BI424" s="186" t="s">
        <v>1901</v>
      </c>
      <c r="BJ424" s="370">
        <v>1</v>
      </c>
      <c r="BK424" s="388">
        <v>44680</v>
      </c>
      <c r="BL424" s="183" t="s">
        <v>847</v>
      </c>
      <c r="BM424" s="183" t="s">
        <v>848</v>
      </c>
      <c r="BN424" s="183" t="s">
        <v>207</v>
      </c>
      <c r="BO424" s="187" t="s">
        <v>208</v>
      </c>
      <c r="BP424" s="187" t="s">
        <v>272</v>
      </c>
      <c r="BQ424" s="402" t="s">
        <v>272</v>
      </c>
      <c r="BR424" s="416"/>
      <c r="BS424" s="417" t="str">
        <f>IF(AND('MAPA DE RIESGOS'!$AP424="Muy Alta",'MAPA DE RIESGOS'!$AR424="Leve"),CONCATENATE("R",'MAPA DE RIESGOS'!$H424,"C",'MAPA DE RIESGOS'!$AF424),"")</f>
        <v/>
      </c>
      <c r="BT424" s="417"/>
      <c r="BU424" s="418"/>
      <c r="BV424" s="188"/>
      <c r="BW424" s="188"/>
      <c r="BX424" s="188"/>
      <c r="BY424" s="188"/>
      <c r="BZ424" s="188"/>
      <c r="CA424" s="188"/>
      <c r="CB424" s="188"/>
      <c r="CC424" s="188"/>
      <c r="CD424" s="188"/>
      <c r="CE424" s="188"/>
      <c r="CF424" s="188"/>
      <c r="CG424" s="188"/>
      <c r="CH424" s="188"/>
      <c r="CI424" s="188"/>
      <c r="CJ424" s="188"/>
      <c r="CK424" s="188"/>
    </row>
    <row r="425" spans="1:89" ht="28.5" hidden="1" customHeight="1">
      <c r="A425" s="706"/>
      <c r="B425" s="688"/>
      <c r="C425" s="588"/>
      <c r="D425" s="588"/>
      <c r="E425" s="494"/>
      <c r="F425" s="494"/>
      <c r="G425" s="577"/>
      <c r="H425" s="343">
        <v>69</v>
      </c>
      <c r="I425" s="569"/>
      <c r="J425" s="494"/>
      <c r="K425" s="494"/>
      <c r="L425" s="494"/>
      <c r="M425" s="494"/>
      <c r="N425" s="494"/>
      <c r="O425" s="494"/>
      <c r="P425" s="562"/>
      <c r="Q425" s="553"/>
      <c r="R425" s="556"/>
      <c r="S425" s="556"/>
      <c r="T425" s="556"/>
      <c r="U425" s="556"/>
      <c r="V425" s="582"/>
      <c r="W425" s="566"/>
      <c r="X425" s="572"/>
      <c r="Y425" s="550"/>
      <c r="Z425" s="575"/>
      <c r="AA425" s="566"/>
      <c r="AB425" s="559"/>
      <c r="AC425" s="525"/>
      <c r="AD425" s="547"/>
      <c r="AE425" s="534"/>
      <c r="AF425" s="181">
        <v>2</v>
      </c>
      <c r="AG425" s="182"/>
      <c r="AH425" s="207" t="str">
        <f t="shared" si="407"/>
        <v/>
      </c>
      <c r="AI425" s="299"/>
      <c r="AJ425" s="299"/>
      <c r="AK425" s="208" t="str">
        <f t="shared" si="408"/>
        <v/>
      </c>
      <c r="AL425" s="300"/>
      <c r="AM425" s="300"/>
      <c r="AN425" s="301"/>
      <c r="AO425" s="209" t="str">
        <f>IF(ISBLANK(AD424),(IFERROR(IF(AND(AH424="Probabilidad",AH425="Probabilidad"),(AQ424-(+AQ424*AK425)),IF(AH425="Probabilidad",(W424-(+W424*AK425)),IF(AH425="Impacto",AQ424,""))),""))," ")</f>
        <v/>
      </c>
      <c r="AP425" s="154" t="str">
        <f>IF(ISBLANK(AD424),(IFERROR(IF(AO425="","",IF(AO425&lt;=0.2,"Muy Baja",IF(AO425&lt;=0.4,"Baja",IF(AO425&lt;=0.6,"Media",IF(AO425&lt;=0.8,"Alta","Muy Alta"))))),""))," ")</f>
        <v/>
      </c>
      <c r="AQ425" s="210" t="str">
        <f t="shared" si="409"/>
        <v/>
      </c>
      <c r="AR425" s="211" t="str">
        <f t="shared" si="410"/>
        <v/>
      </c>
      <c r="AS425" s="210" t="str">
        <f>IFERROR(IF(AND(AH424="Impacto",AH425="Impacto"),(AS424-(+AS424*AK425)),IF(AH425="Impacto",(AA424-(+AA424*AK425)),IF(AH425="Probabilidad",AS424,""))),"")</f>
        <v/>
      </c>
      <c r="AT425" s="212" t="str">
        <f t="shared" si="411"/>
        <v/>
      </c>
      <c r="AU425" s="528"/>
      <c r="AV425" s="531"/>
      <c r="AW425" s="534"/>
      <c r="AX425" s="537"/>
      <c r="AY425" s="302"/>
      <c r="AZ425" s="185"/>
      <c r="BA425" s="183"/>
      <c r="BB425" s="183"/>
      <c r="BC425" s="184"/>
      <c r="BD425" s="184"/>
      <c r="BE425" s="184"/>
      <c r="BF425" s="185"/>
      <c r="BG425" s="494"/>
      <c r="BH425" s="190"/>
      <c r="BI425" s="186"/>
      <c r="BJ425" s="186"/>
      <c r="BK425" s="352"/>
      <c r="BL425" s="183"/>
      <c r="BM425" s="183"/>
      <c r="BN425" s="183"/>
      <c r="BO425" s="187"/>
      <c r="BP425" s="187"/>
      <c r="BQ425" s="349"/>
      <c r="BR425" s="416"/>
      <c r="BS425" s="417" t="str">
        <f>IF(AND('MAPA DE RIESGOS'!$AP425="Muy Alta",'MAPA DE RIESGOS'!$AR425="Leve"),CONCATENATE("R",'MAPA DE RIESGOS'!$H425,"C",'MAPA DE RIESGOS'!$AF425),"")</f>
        <v/>
      </c>
      <c r="BT425" s="417"/>
      <c r="BU425" s="418"/>
      <c r="BV425" s="188"/>
      <c r="BW425" s="188"/>
      <c r="BX425" s="188"/>
      <c r="BY425" s="188"/>
      <c r="BZ425" s="188"/>
      <c r="CA425" s="188"/>
      <c r="CB425" s="188"/>
      <c r="CC425" s="188"/>
      <c r="CD425" s="188"/>
      <c r="CE425" s="188"/>
      <c r="CF425" s="188"/>
      <c r="CG425" s="188"/>
      <c r="CH425" s="188"/>
      <c r="CI425" s="188"/>
      <c r="CJ425" s="188"/>
      <c r="CK425" s="188"/>
    </row>
    <row r="426" spans="1:89" ht="28.5" hidden="1" customHeight="1">
      <c r="A426" s="706"/>
      <c r="B426" s="688"/>
      <c r="C426" s="588"/>
      <c r="D426" s="588"/>
      <c r="E426" s="494"/>
      <c r="F426" s="494"/>
      <c r="G426" s="577"/>
      <c r="H426" s="343">
        <v>69</v>
      </c>
      <c r="I426" s="569"/>
      <c r="J426" s="494"/>
      <c r="K426" s="494"/>
      <c r="L426" s="494"/>
      <c r="M426" s="494"/>
      <c r="N426" s="494"/>
      <c r="O426" s="494"/>
      <c r="P426" s="562"/>
      <c r="Q426" s="553"/>
      <c r="R426" s="556"/>
      <c r="S426" s="556"/>
      <c r="T426" s="556"/>
      <c r="U426" s="556"/>
      <c r="V426" s="582"/>
      <c r="W426" s="566"/>
      <c r="X426" s="572"/>
      <c r="Y426" s="550"/>
      <c r="Z426" s="575"/>
      <c r="AA426" s="566"/>
      <c r="AB426" s="559"/>
      <c r="AC426" s="525"/>
      <c r="AD426" s="547"/>
      <c r="AE426" s="534"/>
      <c r="AF426" s="181">
        <v>3</v>
      </c>
      <c r="AG426" s="182"/>
      <c r="AH426" s="207" t="str">
        <f t="shared" si="407"/>
        <v/>
      </c>
      <c r="AI426" s="299"/>
      <c r="AJ426" s="299"/>
      <c r="AK426" s="208" t="str">
        <f t="shared" si="408"/>
        <v/>
      </c>
      <c r="AL426" s="300"/>
      <c r="AM426" s="300"/>
      <c r="AN426" s="301"/>
      <c r="AO426" s="209" t="str">
        <f>IF(ISBLANK(AD424),(IFERROR(IF(AND(AH425="Probabilidad",AH426="Probabilidad"),(AQ425-(+AQ425*AK426)),IF(AND(AH425="Impacto",AH426="Probabilidad"),(AQ424-(+AQ424*AK426)),IF(AH426="Impacto",AQ425,""))),""))," ")</f>
        <v/>
      </c>
      <c r="AP426" s="154" t="str">
        <f>IF(ISBLANK(AD424),(IFERROR(IF(AO426="","",IF(AO426&lt;=0.2,"Muy Baja",IF(AO426&lt;=0.4,"Baja",IF(AO426&lt;=0.6,"Media",IF(AO426&lt;=0.8,"Alta","Muy Alta"))))),""))," ")</f>
        <v/>
      </c>
      <c r="AQ426" s="210" t="str">
        <f t="shared" si="409"/>
        <v/>
      </c>
      <c r="AR426" s="211" t="str">
        <f t="shared" si="410"/>
        <v/>
      </c>
      <c r="AS426" s="210" t="str">
        <f>IFERROR(IF(AND(AH425="Impacto",AH426="Impacto"),(AS425-(+AS425*AK426)),IF(AND(AH425="Probabilidad",AH426="Impacto"),(AS424-(+AS424*AK426)),IF(AH426="Probabilidad",AS425,""))),"")</f>
        <v/>
      </c>
      <c r="AT426" s="212" t="str">
        <f t="shared" si="411"/>
        <v/>
      </c>
      <c r="AU426" s="528"/>
      <c r="AV426" s="531"/>
      <c r="AW426" s="534"/>
      <c r="AX426" s="537"/>
      <c r="AY426" s="302"/>
      <c r="AZ426" s="185"/>
      <c r="BA426" s="183"/>
      <c r="BB426" s="183"/>
      <c r="BC426" s="184"/>
      <c r="BD426" s="184"/>
      <c r="BE426" s="184"/>
      <c r="BF426" s="185"/>
      <c r="BG426" s="494"/>
      <c r="BH426" s="190"/>
      <c r="BI426" s="186"/>
      <c r="BJ426" s="186"/>
      <c r="BK426" s="352"/>
      <c r="BL426" s="183"/>
      <c r="BM426" s="183"/>
      <c r="BN426" s="183"/>
      <c r="BO426" s="187"/>
      <c r="BP426" s="187"/>
      <c r="BQ426" s="349"/>
      <c r="BR426" s="416"/>
      <c r="BS426" s="417" t="str">
        <f>IF(AND('MAPA DE RIESGOS'!$AP426="Muy Alta",'MAPA DE RIESGOS'!$AR426="Leve"),CONCATENATE("R",'MAPA DE RIESGOS'!$H426,"C",'MAPA DE RIESGOS'!$AF426),"")</f>
        <v/>
      </c>
      <c r="BT426" s="417"/>
      <c r="BU426" s="418"/>
      <c r="BV426" s="188"/>
      <c r="BW426" s="188"/>
      <c r="BX426" s="188"/>
      <c r="BY426" s="188"/>
      <c r="BZ426" s="188"/>
      <c r="CA426" s="188"/>
      <c r="CB426" s="188"/>
      <c r="CC426" s="188"/>
      <c r="CD426" s="188"/>
      <c r="CE426" s="188"/>
      <c r="CF426" s="188"/>
      <c r="CG426" s="188"/>
      <c r="CH426" s="188"/>
      <c r="CI426" s="188"/>
      <c r="CJ426" s="188"/>
      <c r="CK426" s="188"/>
    </row>
    <row r="427" spans="1:89" ht="28.5" hidden="1" customHeight="1">
      <c r="A427" s="706"/>
      <c r="B427" s="688"/>
      <c r="C427" s="588"/>
      <c r="D427" s="588"/>
      <c r="E427" s="494"/>
      <c r="F427" s="494"/>
      <c r="G427" s="577"/>
      <c r="H427" s="343">
        <v>69</v>
      </c>
      <c r="I427" s="569"/>
      <c r="J427" s="494"/>
      <c r="K427" s="494"/>
      <c r="L427" s="494"/>
      <c r="M427" s="494"/>
      <c r="N427" s="494"/>
      <c r="O427" s="494"/>
      <c r="P427" s="562"/>
      <c r="Q427" s="553"/>
      <c r="R427" s="556"/>
      <c r="S427" s="556"/>
      <c r="T427" s="556"/>
      <c r="U427" s="556"/>
      <c r="V427" s="582"/>
      <c r="W427" s="566"/>
      <c r="X427" s="572"/>
      <c r="Y427" s="550"/>
      <c r="Z427" s="575"/>
      <c r="AA427" s="566"/>
      <c r="AB427" s="559"/>
      <c r="AC427" s="525"/>
      <c r="AD427" s="547"/>
      <c r="AE427" s="534"/>
      <c r="AF427" s="181">
        <v>4</v>
      </c>
      <c r="AG427" s="182"/>
      <c r="AH427" s="207" t="str">
        <f t="shared" si="407"/>
        <v/>
      </c>
      <c r="AI427" s="299"/>
      <c r="AJ427" s="299"/>
      <c r="AK427" s="208" t="str">
        <f t="shared" si="408"/>
        <v/>
      </c>
      <c r="AL427" s="300"/>
      <c r="AM427" s="300"/>
      <c r="AN427" s="301"/>
      <c r="AO427" s="209" t="str">
        <f>IF(ISBLANK(AD424),(IFERROR(IF(AND(AH426="Probabilidad",AH427="Probabilidad"),(AQ426-(+AQ426*AK427)),IF(AND(AH426="Impacto",AH427="Probabilidad"),(AQ425-(+AQ425*AK427)),IF(AH427="Impacto",AQ426,""))),""))," ")</f>
        <v/>
      </c>
      <c r="AP427" s="154" t="str">
        <f>IF(ISBLANK(AD424),(IFERROR(IF(AO427="","",IF(AO427&lt;=0.2,"Muy Baja",IF(AO427&lt;=0.4,"Baja",IF(AO427&lt;=0.6,"Media",IF(AO427&lt;=0.8,"Alta","Muy Alta"))))),""))," ")</f>
        <v/>
      </c>
      <c r="AQ427" s="210" t="str">
        <f t="shared" si="409"/>
        <v/>
      </c>
      <c r="AR427" s="211" t="str">
        <f t="shared" si="410"/>
        <v/>
      </c>
      <c r="AS427" s="210" t="str">
        <f>IFERROR(IF(AND(AH426="Impacto",AH427="Impacto"),(AS426-(+AS426*AK427)),IF(AND(AH426="Probabilidad",AH427="Impacto"),(AS425-(+AS425*AK427)),IF(AH427="Probabilidad",AS426,""))),"")</f>
        <v/>
      </c>
      <c r="AT427" s="212" t="str">
        <f t="shared" si="411"/>
        <v/>
      </c>
      <c r="AU427" s="528"/>
      <c r="AV427" s="531"/>
      <c r="AW427" s="534"/>
      <c r="AX427" s="537"/>
      <c r="AY427" s="302"/>
      <c r="AZ427" s="185"/>
      <c r="BA427" s="183"/>
      <c r="BB427" s="183"/>
      <c r="BC427" s="184"/>
      <c r="BD427" s="184"/>
      <c r="BE427" s="184"/>
      <c r="BF427" s="185"/>
      <c r="BG427" s="494"/>
      <c r="BH427" s="190"/>
      <c r="BI427" s="186"/>
      <c r="BJ427" s="186"/>
      <c r="BK427" s="352"/>
      <c r="BL427" s="183"/>
      <c r="BM427" s="183"/>
      <c r="BN427" s="183"/>
      <c r="BO427" s="187"/>
      <c r="BP427" s="187"/>
      <c r="BQ427" s="349"/>
      <c r="BR427" s="416"/>
      <c r="BS427" s="417" t="str">
        <f>IF(AND('MAPA DE RIESGOS'!$AP427="Muy Alta",'MAPA DE RIESGOS'!$AR427="Leve"),CONCATENATE("R",'MAPA DE RIESGOS'!$H427,"C",'MAPA DE RIESGOS'!$AF427),"")</f>
        <v/>
      </c>
      <c r="BT427" s="417"/>
      <c r="BU427" s="418"/>
      <c r="BV427" s="188"/>
      <c r="BW427" s="188"/>
      <c r="BX427" s="188"/>
      <c r="BY427" s="188"/>
      <c r="BZ427" s="188"/>
      <c r="CA427" s="188"/>
      <c r="CB427" s="188"/>
      <c r="CC427" s="188"/>
      <c r="CD427" s="188"/>
      <c r="CE427" s="188"/>
      <c r="CF427" s="188"/>
      <c r="CG427" s="188"/>
      <c r="CH427" s="188"/>
      <c r="CI427" s="188"/>
      <c r="CJ427" s="188"/>
      <c r="CK427" s="188"/>
    </row>
    <row r="428" spans="1:89" ht="28.5" hidden="1" customHeight="1">
      <c r="A428" s="706"/>
      <c r="B428" s="688"/>
      <c r="C428" s="588"/>
      <c r="D428" s="588"/>
      <c r="E428" s="494"/>
      <c r="F428" s="494"/>
      <c r="G428" s="577"/>
      <c r="H428" s="343">
        <v>69</v>
      </c>
      <c r="I428" s="569"/>
      <c r="J428" s="494"/>
      <c r="K428" s="494"/>
      <c r="L428" s="494"/>
      <c r="M428" s="494"/>
      <c r="N428" s="494"/>
      <c r="O428" s="494"/>
      <c r="P428" s="562"/>
      <c r="Q428" s="553"/>
      <c r="R428" s="556"/>
      <c r="S428" s="556"/>
      <c r="T428" s="556"/>
      <c r="U428" s="556"/>
      <c r="V428" s="582"/>
      <c r="W428" s="566"/>
      <c r="X428" s="572"/>
      <c r="Y428" s="550"/>
      <c r="Z428" s="575"/>
      <c r="AA428" s="566"/>
      <c r="AB428" s="559"/>
      <c r="AC428" s="525"/>
      <c r="AD428" s="547"/>
      <c r="AE428" s="534"/>
      <c r="AF428" s="181">
        <v>5</v>
      </c>
      <c r="AG428" s="182"/>
      <c r="AH428" s="207" t="str">
        <f t="shared" si="407"/>
        <v/>
      </c>
      <c r="AI428" s="299"/>
      <c r="AJ428" s="299"/>
      <c r="AK428" s="208" t="str">
        <f t="shared" si="408"/>
        <v/>
      </c>
      <c r="AL428" s="300"/>
      <c r="AM428" s="300"/>
      <c r="AN428" s="301"/>
      <c r="AO428" s="209" t="str">
        <f>IF(ISBLANK(AD424),(IFERROR(IF(AND(AH427="Probabilidad",AH428="Probabilidad"),(AQ427-(+AQ427*AK428)),IF(AND(AH427="Impacto",AH428="Probabilidad"),(AQ426-(+AQ426*AK428)),IF(AH428="Impacto",AQ427,""))),""))," ")</f>
        <v/>
      </c>
      <c r="AP428" s="154" t="str">
        <f>IF(ISBLANK(AD424),(IFERROR(IF(AO428="","",IF(AO428&lt;=0.2,"Muy Baja",IF(AO428&lt;=0.4,"Baja",IF(AO428&lt;=0.6,"Media",IF(AO428&lt;=0.8,"Alta","Muy Alta"))))),""))," ")</f>
        <v/>
      </c>
      <c r="AQ428" s="210" t="str">
        <f t="shared" si="409"/>
        <v/>
      </c>
      <c r="AR428" s="211" t="str">
        <f t="shared" si="410"/>
        <v/>
      </c>
      <c r="AS428" s="210" t="str">
        <f>IFERROR(IF(AND(AH427="Impacto",AH428="Impacto"),(AS427-(+AS427*AK428)),IF(AND(AH427="Probabilidad",AH428="Impacto"),(AS426-(+AS426*AK428)),IF(AH428="Probabilidad",AS427,""))),"")</f>
        <v/>
      </c>
      <c r="AT428" s="212" t="str">
        <f t="shared" si="411"/>
        <v/>
      </c>
      <c r="AU428" s="528"/>
      <c r="AV428" s="531"/>
      <c r="AW428" s="534"/>
      <c r="AX428" s="537"/>
      <c r="AY428" s="302"/>
      <c r="AZ428" s="185"/>
      <c r="BA428" s="183"/>
      <c r="BB428" s="183"/>
      <c r="BC428" s="184"/>
      <c r="BD428" s="184"/>
      <c r="BE428" s="184"/>
      <c r="BF428" s="185"/>
      <c r="BG428" s="494"/>
      <c r="BH428" s="190"/>
      <c r="BI428" s="186"/>
      <c r="BJ428" s="186"/>
      <c r="BK428" s="352"/>
      <c r="BL428" s="183"/>
      <c r="BM428" s="183"/>
      <c r="BN428" s="183"/>
      <c r="BO428" s="187"/>
      <c r="BP428" s="187"/>
      <c r="BQ428" s="349"/>
      <c r="BR428" s="416"/>
      <c r="BS428" s="417" t="str">
        <f>IF(AND('MAPA DE RIESGOS'!$AP428="Muy Alta",'MAPA DE RIESGOS'!$AR428="Leve"),CONCATENATE("R",'MAPA DE RIESGOS'!$H428,"C",'MAPA DE RIESGOS'!$AF428),"")</f>
        <v/>
      </c>
      <c r="BT428" s="417"/>
      <c r="BU428" s="418"/>
      <c r="BV428" s="188"/>
      <c r="BW428" s="188"/>
      <c r="BX428" s="188"/>
      <c r="BY428" s="188"/>
      <c r="BZ428" s="188"/>
      <c r="CA428" s="188"/>
      <c r="CB428" s="188"/>
      <c r="CC428" s="188"/>
      <c r="CD428" s="188"/>
      <c r="CE428" s="188"/>
      <c r="CF428" s="188"/>
      <c r="CG428" s="188"/>
      <c r="CH428" s="188"/>
      <c r="CI428" s="188"/>
      <c r="CJ428" s="188"/>
      <c r="CK428" s="188"/>
    </row>
    <row r="429" spans="1:89" ht="28.5" hidden="1" customHeight="1">
      <c r="A429" s="706"/>
      <c r="B429" s="688"/>
      <c r="C429" s="588"/>
      <c r="D429" s="588"/>
      <c r="E429" s="494"/>
      <c r="F429" s="494"/>
      <c r="G429" s="577"/>
      <c r="H429" s="343">
        <v>69</v>
      </c>
      <c r="I429" s="570"/>
      <c r="J429" s="495"/>
      <c r="K429" s="495"/>
      <c r="L429" s="495"/>
      <c r="M429" s="495"/>
      <c r="N429" s="495"/>
      <c r="O429" s="495"/>
      <c r="P429" s="563"/>
      <c r="Q429" s="554"/>
      <c r="R429" s="557"/>
      <c r="S429" s="557"/>
      <c r="T429" s="557"/>
      <c r="U429" s="557"/>
      <c r="V429" s="583"/>
      <c r="W429" s="567"/>
      <c r="X429" s="573"/>
      <c r="Y429" s="551"/>
      <c r="Z429" s="576"/>
      <c r="AA429" s="567"/>
      <c r="AB429" s="560"/>
      <c r="AC429" s="526"/>
      <c r="AD429" s="548"/>
      <c r="AE429" s="535"/>
      <c r="AF429" s="181">
        <v>6</v>
      </c>
      <c r="AG429" s="182"/>
      <c r="AH429" s="207" t="str">
        <f t="shared" si="407"/>
        <v/>
      </c>
      <c r="AI429" s="299"/>
      <c r="AJ429" s="299"/>
      <c r="AK429" s="208" t="str">
        <f t="shared" si="408"/>
        <v/>
      </c>
      <c r="AL429" s="300"/>
      <c r="AM429" s="300"/>
      <c r="AN429" s="301"/>
      <c r="AO429" s="209" t="str">
        <f>IF(ISBLANK(AD424),(IFERROR(IF(AND(AH427="Probabilidad",AH429="Probabilidad"),(AQ427-(+AQ427*AK429)),IF(AND(AH427="Impacto",AH429="Probabilidad"),(AQ426-(+AQ426*AK429)),IF(AH429="Impacto",AQ427,""))),""))," ")</f>
        <v/>
      </c>
      <c r="AP429" s="154" t="str">
        <f>IF(ISBLANK(AD424),(IFERROR(IF(AO429="","",IF(AO429&lt;=0.2,"Muy Baja",IF(AO429&lt;=0.4,"Baja",IF(AO429&lt;=0.6,"Media",IF(AO429&lt;=0.8,"Alta","Muy Alta"))))),"")), " ")</f>
        <v/>
      </c>
      <c r="AQ429" s="210" t="str">
        <f t="shared" si="409"/>
        <v/>
      </c>
      <c r="AR429" s="211" t="str">
        <f t="shared" si="410"/>
        <v/>
      </c>
      <c r="AS429" s="210" t="str">
        <f>IFERROR(IF(AND(AH428="Impacto",AH429="Impacto"),(AS427-(+AS428*AK429)),IF(AND(AH427="Probabilidad",AH429="Impacto"),(AS426-(+AS426*AK429)),IF(AH429="Probabilidad",AS427,""))),"")</f>
        <v/>
      </c>
      <c r="AT429" s="212" t="str">
        <f t="shared" si="411"/>
        <v/>
      </c>
      <c r="AU429" s="529"/>
      <c r="AV429" s="532"/>
      <c r="AW429" s="535"/>
      <c r="AX429" s="538"/>
      <c r="AY429" s="302"/>
      <c r="AZ429" s="185"/>
      <c r="BA429" s="183"/>
      <c r="BB429" s="183"/>
      <c r="BC429" s="184"/>
      <c r="BD429" s="184"/>
      <c r="BE429" s="184"/>
      <c r="BF429" s="185"/>
      <c r="BG429" s="495"/>
      <c r="BH429" s="190"/>
      <c r="BI429" s="186"/>
      <c r="BJ429" s="186"/>
      <c r="BK429" s="352"/>
      <c r="BL429" s="183"/>
      <c r="BM429" s="183"/>
      <c r="BN429" s="183"/>
      <c r="BO429" s="187"/>
      <c r="BP429" s="187"/>
      <c r="BQ429" s="349"/>
      <c r="BR429" s="416"/>
      <c r="BS429" s="417" t="str">
        <f>IF(AND('MAPA DE RIESGOS'!$AP429="Muy Alta",'MAPA DE RIESGOS'!$AR429="Leve"),CONCATENATE("R",'MAPA DE RIESGOS'!$H429,"C",'MAPA DE RIESGOS'!$AF429),"")</f>
        <v/>
      </c>
      <c r="BT429" s="417"/>
      <c r="BU429" s="418"/>
      <c r="BV429" s="188"/>
      <c r="BW429" s="188"/>
      <c r="BX429" s="188"/>
      <c r="BY429" s="188"/>
      <c r="BZ429" s="188"/>
      <c r="CA429" s="188"/>
      <c r="CB429" s="188"/>
      <c r="CC429" s="188"/>
      <c r="CD429" s="188"/>
      <c r="CE429" s="188"/>
      <c r="CF429" s="188"/>
      <c r="CG429" s="188"/>
      <c r="CH429" s="188"/>
      <c r="CI429" s="188"/>
      <c r="CJ429" s="188"/>
      <c r="CK429" s="188"/>
    </row>
    <row r="430" spans="1:89" ht="123" hidden="1" customHeight="1">
      <c r="A430" s="706"/>
      <c r="B430" s="688" t="s">
        <v>840</v>
      </c>
      <c r="C430" s="588"/>
      <c r="D430" s="588" t="str">
        <f>IFERROR((VLOOKUP($B430,'Listados Datos'!$D$3:$F$18,3,FALSE))," ")</f>
        <v>El proceso inicia con la identificación de necesidades de personal y finaliza con el seguimiento y evaluación de los mismos. Aplica a todos los procesos de la entidad.</v>
      </c>
      <c r="E430" s="494" t="s">
        <v>662</v>
      </c>
      <c r="F430" s="494" t="s">
        <v>260</v>
      </c>
      <c r="G430" s="577">
        <v>70</v>
      </c>
      <c r="H430" s="343">
        <v>70</v>
      </c>
      <c r="I430" s="568" t="s">
        <v>849</v>
      </c>
      <c r="J430" s="513" t="s">
        <v>210</v>
      </c>
      <c r="K430" s="513" t="s">
        <v>849</v>
      </c>
      <c r="L430" s="513" t="s">
        <v>850</v>
      </c>
      <c r="M430" s="513" t="str">
        <f t="shared" ref="M430" si="458">+CONCATENATE("Posibilidad de afectación ", J430, " por ", K430," debido a ", L430)</f>
        <v>Posibilidad de afectación Reputacional por Baja participación del personal de la entidad en las actividades de bienestar y capacitación de gestión. debido a Participación baja del personal de la entidad en las actividades de bienestar y capacitación de gestión.</v>
      </c>
      <c r="N430" s="513" t="s">
        <v>189</v>
      </c>
      <c r="O430" s="513" t="s">
        <v>190</v>
      </c>
      <c r="P430" s="561">
        <v>228</v>
      </c>
      <c r="Q430" s="552"/>
      <c r="R430" s="555"/>
      <c r="S430" s="555"/>
      <c r="T430" s="555"/>
      <c r="U430" s="555"/>
      <c r="V430" s="581" t="str">
        <f t="shared" ref="V430" si="459">IF(ISBLANK(AC430),(IF(P430&lt;=0,"",IF(P430&lt;=2,"Muy Baja",IF(P430&lt;=24,"Baja",IF(P430&lt;=500,"Media",IF(P430&lt;=5000,"Alta","Muy Alta"))))))," ")</f>
        <v>Media</v>
      </c>
      <c r="W430" s="565">
        <f t="shared" ref="W430" si="460">IF(ISBLANK(AC430),(IF(V430="","",IF(V430="Muy Baja",20%,IF(V430="Baja",40%,IF(V430="Media",60%,IF(V430="Alta",80%,IF(V430="Muy Alta",100%,0)))))))," ")</f>
        <v>0.6</v>
      </c>
      <c r="X430" s="571" t="s">
        <v>218</v>
      </c>
      <c r="Y430" s="549" t="str">
        <f>IF(X430&gt;0,IF(NOT(ISERROR(MATCH(X430,'Listados Datos'!$N$3:$N$4,0))),'Listados Datos'!$N$6&amp;"Por favor no seleccionar este criterios de impacto (Afectación Económica o presupuestal y/o Pérdida Reputacional)",'Listados Datos'!$N$7),"")</f>
        <v>✔</v>
      </c>
      <c r="Z430" s="574" t="str">
        <f>IF(OR(X430='Listados Datos'!$R$3,X430='Listados Datos'!$S$3),"Leve",IF(OR(X430='Listados Datos'!$R$4,X430='Listados Datos'!$S$4),"Menor",IF(OR(X430='Listados Datos'!$R$5,X430='Listados Datos'!$S$5),"Moderado",IF(OR(X430='Listados Datos'!$R$6,X430='Listados Datos'!$S$6),"Mayor",IF(OR(X430='Listados Datos'!$R$7,X430='Listados Datos'!$S$7),"Catastrófico","")))))</f>
        <v>Moderado</v>
      </c>
      <c r="AA430" s="565">
        <f>IF(Z430="","",IF(Z430="Leve",20%,IF(Z430="Menor",40%,IF(Z430="Moderado",60%,IF(Z430="Mayor",80%,IF(Z430="Catastrófico",100%,0))))))</f>
        <v>0.6</v>
      </c>
      <c r="AB430" s="558" t="str">
        <f>IF(OR(AND(V430="Muy Baja",Z430="Leve"),AND(V430="Muy Baja",Z430="Menor"),AND(V430="Baja",Z430="Leve")),"Bajo",IF(OR(AND(V430="Muy baja",Z430="Moderado"),AND(V430="Baja",Z430="Menor"),AND(V430="Baja",Z430="Moderado"),AND(V430="Media",Z430="Leve"),AND(V430="Media",Z430="Menor"),AND(V430="Media",Z430="Moderado"),AND(V430="Alta",Z430="Leve"),AND(V430="Alta",Z430="Menor")),"Moderado",IF(OR(AND(V430="Muy Baja",Z430="Mayor"),AND(V430="Baja",Z430="Mayor"),AND(V430="Media",Z430="Mayor"),AND(V430="Alta",Z430="Moderado"),AND(V430="Alta",Z430="Mayor"),AND(V430="Muy Alta",Z430="Leve"),AND(V430="Muy Alta",Z430="Menor"),AND(V430="Muy Alta",Z430="Moderado"),AND(V430="Muy Alta",Z430="Mayor")),"Alto",IF(OR(AND(V430="Muy Baja",Z430="Catastrófico"),AND(V430="Baja",Z430="Catastrófico"),AND(V430="Media",Z430="Catastrófico"),AND(V430="Alta",Z430="Catastrófico"),AND(V430="Muy Alta",Z430="Catastrófico")),"Extremo",""))))</f>
        <v>Moderado</v>
      </c>
      <c r="AC430" s="524"/>
      <c r="AD430" s="546"/>
      <c r="AE430" s="533" t="str">
        <f t="shared" ref="AE430" si="461">IF(AND(AC430="Rara Vez",AD430="Insignificante"),("BAJA"),IF(AND(AC430="Rara Vez",AD430="Menor"),("BAJA"),IF(AND(AC430="Rara Vez",AD430="Moderado"),("MODERADA"),IF(AND(AC430="Rara Vez",AD430="Mayor"),("ALTA"),IF(AND(AC430="Improbable",AD430="Insignificante"),("BAJA"),IF(AND(AC430="Improbable",AD430="Menor"),("BAJA"),IF(AND(AC430="Improbable",AD430="Moderado"),("MODERADA"),IF(AND(AC430="Improbable",AD430="Mayor"),("ALTA"),IF(AND(AC430="Posible",AD430="Insignificante"),("BAJA"),IF(AND(AC430="Posible",AD430="Menor"),("MODERADA"),IF(AND(AC430="Posible",AD430="Moderado"),("ALTA"),IF(AND(AC430="Posible",AD430="Mayor"),("EXTREMA"),IF(AND(AC430="Probable",AD430="Insignificante"),("MODERADA"),IF(AND(AC430="Probable",AD430="Menor"),("ALTA"),IF(AND(AC430="Probable",AD430="Moderado"),("ALTA"),IF(AND(AC430="Probable",AD430="Mayor"),("EXTREMA"),IF(AND(AC430="Casi Seguro",AD430="Insignificante"),("ALTA"),IF(AND(AC430="Casi Seguro",AD430="Menor"),("ALTA"),IF(AND(AC430="Casi Seguro",AD430="Moderado"),("EXTREMA"),IF(AND(AC430="Casi Seguro",AD430="Mayor"),("EXTREMA"),IF(AD430="Catastrófico","EXTREMA","VALORAR")))))))))))))))))))))</f>
        <v>VALORAR</v>
      </c>
      <c r="AF430" s="181">
        <v>1</v>
      </c>
      <c r="AG430" s="182" t="s">
        <v>851</v>
      </c>
      <c r="AH430" s="207" t="str">
        <f t="shared" ref="AH430:AH489" si="462">IF(OR(AI430="Preventivo",AI430="Detectivo"),"Probabilidad",IF(AI430="Correctivo","Impacto",""))</f>
        <v>Probabilidad</v>
      </c>
      <c r="AI430" s="299" t="s">
        <v>193</v>
      </c>
      <c r="AJ430" s="299" t="s">
        <v>194</v>
      </c>
      <c r="AK430" s="208" t="str">
        <f t="shared" ref="AK430:AK489" si="463">IF(AND(AI430="Preventivo",AJ430="Automático"),"50%",IF(AND(AI430="Preventivo",AJ430="Manual"),"40%",IF(AND(AI430="Detectivo",AJ430="Automático"),"40%",IF(AND(AI430="Detectivo",AJ430="Manual"),"30%",IF(AND(AI430="Correctivo",AJ430="Automático"),"35%",IF(AND(AI430="Correctivo",AJ430="Manual"),"25%",""))))))</f>
        <v>40%</v>
      </c>
      <c r="AL430" s="300" t="s">
        <v>195</v>
      </c>
      <c r="AM430" s="300" t="s">
        <v>196</v>
      </c>
      <c r="AN430" s="301" t="s">
        <v>197</v>
      </c>
      <c r="AO430" s="209">
        <f>IF(ISBLANK(AD430),(IFERROR(IF(AH430="Probabilidad",(W430-(+W430*AK430)),IF(AH430="Impacto",W430,"")),""))," ")</f>
        <v>0.36</v>
      </c>
      <c r="AP430" s="154" t="str">
        <f>IF(ISBLANK(AD430), (IFERROR(IF(AO430="","",IF(AO430&lt;=0.2,"Muy Baja",IF(AO430&lt;=0.4,"Baja",IF(AO430&lt;=0.6,"Media",IF(AO430&lt;=0.8,"Alta","Muy Alta"))))),""))," ")</f>
        <v>Baja</v>
      </c>
      <c r="AQ430" s="210">
        <f t="shared" ref="AQ430:AQ489" si="464">+AO430</f>
        <v>0.36</v>
      </c>
      <c r="AR430" s="211" t="str">
        <f t="shared" ref="AR430:AR489" si="465">IFERROR(IF(AS430="","",IF(AS430&lt;=0.2,"Leve",IF(AS430&lt;=0.4,"Menor",IF(AS430&lt;=0.6,"Moderado",IF(AS430&lt;=0.8,"Mayor","Catastrófico"))))),"")</f>
        <v>Moderado</v>
      </c>
      <c r="AS430" s="210">
        <f>IFERROR(IF(AH430="Impacto",(AA430-(+AA430*AK430)),IF(AH430="Probabilidad",AA430,"")),"")</f>
        <v>0.6</v>
      </c>
      <c r="AT430" s="212" t="str">
        <f t="shared" ref="AT430:AT489" si="466">IFERROR(IF(OR(AND(AP430="Muy Baja",AR430="Leve"),AND(AP430="Muy Baja",AR430="Menor"),AND(AP430="Baja",AR430="Leve")),"Bajo",IF(OR(AND(AP430="Muy baja",AR430="Moderado"),AND(AP430="Baja",AR430="Menor"),AND(AP430="Baja",AR430="Moderado"),AND(AP430="Media",AR430="Leve"),AND(AP430="Media",AR430="Menor"),AND(AP430="Media",AR430="Moderado"),AND(AP430="Alta",AR430="Leve"),AND(AP430="Alta",AR430="Menor")),"Moderado",IF(OR(AND(AP430="Muy Baja",AR430="Mayor"),AND(AP430="Baja",AR430="Mayor"),AND(AP430="Media",AR430="Mayor"),AND(AP430="Alta",AR430="Moderado"),AND(AP430="Alta",AR430="Mayor"),AND(AP430="Muy Alta",AR430="Leve"),AND(AP430="Muy Alta",AR430="Menor"),AND(AP430="Muy Alta",AR430="Moderado"),AND(AP430="Muy Alta",AR430="Mayor")),"Alto",IF(OR(AND(AP430="Muy Baja",AR430="Catastrófico"),AND(AP430="Baja",AR430="Catastrófico"),AND(AP430="Media",AR430="Catastrófico"),AND(AP430="Alta",AR430="Catastrófico"),AND(AP430="Muy Alta",AR430="Catastrófico")),"Extremo","")))),"")</f>
        <v>Moderado</v>
      </c>
      <c r="AU430" s="527"/>
      <c r="AV430" s="530" t="str">
        <f>IF(ISBLANK(AD430), " ", AD430)</f>
        <v xml:space="preserve"> </v>
      </c>
      <c r="AW430" s="533" t="str">
        <f t="shared" ref="AW430" si="467">IF(AND(AU430="Rara Vez",AV430="Insignificante"),("BAJA"),IF(AND(AU430="Rara Vez",AV430="Menor"),("BAJA"),IF(AND(AU430="Rara Vez",AV430="Moderado"),("MODERADA"),IF(AND(AU430="Rara Vez",AV430="Mayor"),("ALTA"),IF(AND(AU430="Improbable",AV430="Insignificante"),("BAJA"),IF(AND(AU430="Improbable",AV430="Menor"),("BAJA"),IF(AND(AU430="Improbable",AV430="Moderado"),("MODERADA"),IF(AND(AU430="Improbable",AV430="Mayor"),("ALTA"),IF(AND(AU430="Posible",AV430="Insignificante"),("BAJA"),IF(AND(AU430="Posible",AV430="Menor"),("MODERADA"),IF(AND(AU430="Posible",AV430="Moderado"),("ALTA"),IF(AND(AU430="Posible",AV430="Mayor"),("EXTREMA"),IF(AND(AU430="Probable",AV430="Insignificante"),("MODERADA"),IF(AND(AU430="Probable",AV430="Menor"),("ALTA"),IF(AND(AU430="Probable",AV430="Moderado"),("ALTA"),IF(AND(AU430="Probable",AV430="Mayor"),("EXTREMA"),IF(AND(AU430="Casi Seguro",AV430="Insignificante"),("ALTA"),IF(AND(AU430="Casi Seguro",AV430="Menor"),("ALTA"),IF(AND(AU430="Casi Seguro",AV430="Moderado"),("EXTREMA"),IF(AND(AU430="Casi Seguro",AV430="Mayor"),("EXTREMA"),IF(AV430="Catastrófico","EXTREMA","VALORAR")))))))))))))))))))))</f>
        <v>VALORAR</v>
      </c>
      <c r="AX430" s="536" t="s">
        <v>198</v>
      </c>
      <c r="AY430" s="302" t="s">
        <v>852</v>
      </c>
      <c r="AZ430" s="185" t="s">
        <v>853</v>
      </c>
      <c r="BA430" s="183" t="s">
        <v>743</v>
      </c>
      <c r="BB430" s="183" t="s">
        <v>229</v>
      </c>
      <c r="BC430" s="184">
        <v>44562</v>
      </c>
      <c r="BD430" s="184">
        <v>44926</v>
      </c>
      <c r="BE430" s="184" t="s">
        <v>854</v>
      </c>
      <c r="BF430" s="185" t="s">
        <v>854</v>
      </c>
      <c r="BG430" s="513" t="s">
        <v>855</v>
      </c>
      <c r="BH430" s="190" t="s">
        <v>205</v>
      </c>
      <c r="BI430" s="186" t="s">
        <v>1902</v>
      </c>
      <c r="BJ430" s="370">
        <v>1</v>
      </c>
      <c r="BK430" s="388">
        <v>44680</v>
      </c>
      <c r="BL430" s="183" t="s">
        <v>1903</v>
      </c>
      <c r="BM430" s="183" t="s">
        <v>856</v>
      </c>
      <c r="BN430" s="183" t="s">
        <v>207</v>
      </c>
      <c r="BO430" s="187" t="s">
        <v>208</v>
      </c>
      <c r="BP430" s="187" t="s">
        <v>272</v>
      </c>
      <c r="BQ430" s="402" t="s">
        <v>272</v>
      </c>
      <c r="BR430" s="416"/>
      <c r="BS430" s="417" t="str">
        <f>IF(AND('MAPA DE RIESGOS'!$AP430="Muy Alta",'MAPA DE RIESGOS'!$AR430="Leve"),CONCATENATE("R",'MAPA DE RIESGOS'!$H430,"C",'MAPA DE RIESGOS'!$AF430),"")</f>
        <v/>
      </c>
      <c r="BT430" s="417"/>
      <c r="BU430" s="418"/>
      <c r="BV430" s="188"/>
      <c r="BW430" s="188"/>
      <c r="BX430" s="188"/>
      <c r="BY430" s="188"/>
      <c r="BZ430" s="188"/>
      <c r="CA430" s="188"/>
      <c r="CB430" s="188"/>
      <c r="CC430" s="188"/>
      <c r="CD430" s="188"/>
      <c r="CE430" s="188"/>
      <c r="CF430" s="188"/>
      <c r="CG430" s="188"/>
      <c r="CH430" s="188"/>
      <c r="CI430" s="188"/>
      <c r="CJ430" s="188"/>
      <c r="CK430" s="188"/>
    </row>
    <row r="431" spans="1:89" ht="28.5" hidden="1" customHeight="1">
      <c r="A431" s="706"/>
      <c r="B431" s="688"/>
      <c r="C431" s="588"/>
      <c r="D431" s="588"/>
      <c r="E431" s="494"/>
      <c r="F431" s="494"/>
      <c r="G431" s="577"/>
      <c r="H431" s="343">
        <v>70</v>
      </c>
      <c r="I431" s="569"/>
      <c r="J431" s="494"/>
      <c r="K431" s="494"/>
      <c r="L431" s="494"/>
      <c r="M431" s="494"/>
      <c r="N431" s="494"/>
      <c r="O431" s="494"/>
      <c r="P431" s="562"/>
      <c r="Q431" s="553"/>
      <c r="R431" s="556"/>
      <c r="S431" s="556"/>
      <c r="T431" s="556"/>
      <c r="U431" s="556"/>
      <c r="V431" s="582"/>
      <c r="W431" s="566"/>
      <c r="X431" s="572"/>
      <c r="Y431" s="550"/>
      <c r="Z431" s="575"/>
      <c r="AA431" s="566"/>
      <c r="AB431" s="559"/>
      <c r="AC431" s="525"/>
      <c r="AD431" s="547"/>
      <c r="AE431" s="534"/>
      <c r="AF431" s="181">
        <v>2</v>
      </c>
      <c r="AG431" s="182"/>
      <c r="AH431" s="207" t="str">
        <f t="shared" si="462"/>
        <v/>
      </c>
      <c r="AI431" s="299"/>
      <c r="AJ431" s="299"/>
      <c r="AK431" s="208" t="str">
        <f t="shared" si="463"/>
        <v/>
      </c>
      <c r="AL431" s="300"/>
      <c r="AM431" s="300"/>
      <c r="AN431" s="301"/>
      <c r="AO431" s="209" t="str">
        <f>IF(ISBLANK(AD430),(IFERROR(IF(AND(AH430="Probabilidad",AH431="Probabilidad"),(AQ430-(+AQ430*AK431)),IF(AH431="Probabilidad",(W430-(+W430*AK431)),IF(AH431="Impacto",AQ430,""))),""))," ")</f>
        <v/>
      </c>
      <c r="AP431" s="154" t="str">
        <f>IF(ISBLANK(AD430),(IFERROR(IF(AO431="","",IF(AO431&lt;=0.2,"Muy Baja",IF(AO431&lt;=0.4,"Baja",IF(AO431&lt;=0.6,"Media",IF(AO431&lt;=0.8,"Alta","Muy Alta"))))),""))," ")</f>
        <v/>
      </c>
      <c r="AQ431" s="210" t="str">
        <f t="shared" si="464"/>
        <v/>
      </c>
      <c r="AR431" s="211" t="str">
        <f t="shared" si="465"/>
        <v/>
      </c>
      <c r="AS431" s="210" t="str">
        <f>IFERROR(IF(AND(AH430="Impacto",AH431="Impacto"),(AS430-(+AS430*AK431)),IF(AH431="Impacto",(AA430-(+AA430*AK431)),IF(AH431="Probabilidad",AS430,""))),"")</f>
        <v/>
      </c>
      <c r="AT431" s="212" t="str">
        <f t="shared" si="466"/>
        <v/>
      </c>
      <c r="AU431" s="528"/>
      <c r="AV431" s="531"/>
      <c r="AW431" s="534"/>
      <c r="AX431" s="537"/>
      <c r="AY431" s="302"/>
      <c r="AZ431" s="185"/>
      <c r="BA431" s="183"/>
      <c r="BB431" s="183"/>
      <c r="BC431" s="184"/>
      <c r="BD431" s="184"/>
      <c r="BE431" s="184"/>
      <c r="BF431" s="185"/>
      <c r="BG431" s="494"/>
      <c r="BH431" s="190"/>
      <c r="BI431" s="186"/>
      <c r="BJ431" s="186"/>
      <c r="BK431" s="352"/>
      <c r="BL431" s="183"/>
      <c r="BM431" s="183"/>
      <c r="BN431" s="183"/>
      <c r="BO431" s="187"/>
      <c r="BP431" s="187"/>
      <c r="BQ431" s="349"/>
      <c r="BR431" s="416"/>
      <c r="BS431" s="417" t="str">
        <f>IF(AND('MAPA DE RIESGOS'!$AP431="Muy Alta",'MAPA DE RIESGOS'!$AR431="Leve"),CONCATENATE("R",'MAPA DE RIESGOS'!$H431,"C",'MAPA DE RIESGOS'!$AF431),"")</f>
        <v/>
      </c>
      <c r="BT431" s="417"/>
      <c r="BU431" s="418"/>
      <c r="BV431" s="188"/>
      <c r="BW431" s="188"/>
      <c r="BX431" s="188"/>
      <c r="BY431" s="188"/>
      <c r="BZ431" s="188"/>
      <c r="CA431" s="188"/>
      <c r="CB431" s="188"/>
      <c r="CC431" s="188"/>
      <c r="CD431" s="188"/>
      <c r="CE431" s="188"/>
      <c r="CF431" s="188"/>
      <c r="CG431" s="188"/>
      <c r="CH431" s="188"/>
      <c r="CI431" s="188"/>
      <c r="CJ431" s="188"/>
      <c r="CK431" s="188"/>
    </row>
    <row r="432" spans="1:89" ht="28.5" hidden="1" customHeight="1">
      <c r="A432" s="706"/>
      <c r="B432" s="688"/>
      <c r="C432" s="588"/>
      <c r="D432" s="588"/>
      <c r="E432" s="494"/>
      <c r="F432" s="494"/>
      <c r="G432" s="577"/>
      <c r="H432" s="343">
        <v>70</v>
      </c>
      <c r="I432" s="569"/>
      <c r="J432" s="494"/>
      <c r="K432" s="494"/>
      <c r="L432" s="494"/>
      <c r="M432" s="494"/>
      <c r="N432" s="494"/>
      <c r="O432" s="494"/>
      <c r="P432" s="562"/>
      <c r="Q432" s="553"/>
      <c r="R432" s="556"/>
      <c r="S432" s="556"/>
      <c r="T432" s="556"/>
      <c r="U432" s="556"/>
      <c r="V432" s="582"/>
      <c r="W432" s="566"/>
      <c r="X432" s="572"/>
      <c r="Y432" s="550"/>
      <c r="Z432" s="575"/>
      <c r="AA432" s="566"/>
      <c r="AB432" s="559"/>
      <c r="AC432" s="525"/>
      <c r="AD432" s="547"/>
      <c r="AE432" s="534"/>
      <c r="AF432" s="181">
        <v>3</v>
      </c>
      <c r="AG432" s="182"/>
      <c r="AH432" s="207" t="str">
        <f t="shared" si="462"/>
        <v/>
      </c>
      <c r="AI432" s="299"/>
      <c r="AJ432" s="299"/>
      <c r="AK432" s="208" t="str">
        <f t="shared" si="463"/>
        <v/>
      </c>
      <c r="AL432" s="300"/>
      <c r="AM432" s="300"/>
      <c r="AN432" s="301"/>
      <c r="AO432" s="209" t="str">
        <f>IF(ISBLANK(AD430),(IFERROR(IF(AND(AH431="Probabilidad",AH432="Probabilidad"),(AQ431-(+AQ431*AK432)),IF(AND(AH431="Impacto",AH432="Probabilidad"),(AQ430-(+AQ430*AK432)),IF(AH432="Impacto",AQ431,""))),""))," ")</f>
        <v/>
      </c>
      <c r="AP432" s="154" t="str">
        <f>IF(ISBLANK(AD430),(IFERROR(IF(AO432="","",IF(AO432&lt;=0.2,"Muy Baja",IF(AO432&lt;=0.4,"Baja",IF(AO432&lt;=0.6,"Media",IF(AO432&lt;=0.8,"Alta","Muy Alta"))))),""))," ")</f>
        <v/>
      </c>
      <c r="AQ432" s="210" t="str">
        <f t="shared" si="464"/>
        <v/>
      </c>
      <c r="AR432" s="211" t="str">
        <f t="shared" si="465"/>
        <v/>
      </c>
      <c r="AS432" s="210" t="str">
        <f>IFERROR(IF(AND(AH431="Impacto",AH432="Impacto"),(AS431-(+AS431*AK432)),IF(AND(AH431="Probabilidad",AH432="Impacto"),(AS430-(+AS430*AK432)),IF(AH432="Probabilidad",AS431,""))),"")</f>
        <v/>
      </c>
      <c r="AT432" s="212" t="str">
        <f t="shared" si="466"/>
        <v/>
      </c>
      <c r="AU432" s="528"/>
      <c r="AV432" s="531"/>
      <c r="AW432" s="534"/>
      <c r="AX432" s="537"/>
      <c r="AY432" s="302"/>
      <c r="AZ432" s="185"/>
      <c r="BA432" s="183"/>
      <c r="BB432" s="183"/>
      <c r="BC432" s="184"/>
      <c r="BD432" s="184"/>
      <c r="BE432" s="184"/>
      <c r="BF432" s="185"/>
      <c r="BG432" s="494"/>
      <c r="BH432" s="190"/>
      <c r="BI432" s="186"/>
      <c r="BJ432" s="186"/>
      <c r="BK432" s="352"/>
      <c r="BL432" s="183"/>
      <c r="BM432" s="183"/>
      <c r="BN432" s="183"/>
      <c r="BO432" s="187"/>
      <c r="BP432" s="187"/>
      <c r="BQ432" s="349"/>
      <c r="BR432" s="416"/>
      <c r="BS432" s="417" t="str">
        <f>IF(AND('MAPA DE RIESGOS'!$AP432="Muy Alta",'MAPA DE RIESGOS'!$AR432="Leve"),CONCATENATE("R",'MAPA DE RIESGOS'!$H432,"C",'MAPA DE RIESGOS'!$AF432),"")</f>
        <v/>
      </c>
      <c r="BT432" s="417"/>
      <c r="BU432" s="418"/>
      <c r="BV432" s="188"/>
      <c r="BW432" s="188"/>
      <c r="BX432" s="188"/>
      <c r="BY432" s="188"/>
      <c r="BZ432" s="188"/>
      <c r="CA432" s="188"/>
      <c r="CB432" s="188"/>
      <c r="CC432" s="188"/>
      <c r="CD432" s="188"/>
      <c r="CE432" s="188"/>
      <c r="CF432" s="188"/>
      <c r="CG432" s="188"/>
      <c r="CH432" s="188"/>
      <c r="CI432" s="188"/>
      <c r="CJ432" s="188"/>
      <c r="CK432" s="188"/>
    </row>
    <row r="433" spans="1:89" ht="28.5" hidden="1" customHeight="1">
      <c r="A433" s="706"/>
      <c r="B433" s="688"/>
      <c r="C433" s="588"/>
      <c r="D433" s="588"/>
      <c r="E433" s="494"/>
      <c r="F433" s="494"/>
      <c r="G433" s="577"/>
      <c r="H433" s="343">
        <v>70</v>
      </c>
      <c r="I433" s="569"/>
      <c r="J433" s="494"/>
      <c r="K433" s="494"/>
      <c r="L433" s="494"/>
      <c r="M433" s="494"/>
      <c r="N433" s="494"/>
      <c r="O433" s="494"/>
      <c r="P433" s="562"/>
      <c r="Q433" s="553"/>
      <c r="R433" s="556"/>
      <c r="S433" s="556"/>
      <c r="T433" s="556"/>
      <c r="U433" s="556"/>
      <c r="V433" s="582"/>
      <c r="W433" s="566"/>
      <c r="X433" s="572"/>
      <c r="Y433" s="550"/>
      <c r="Z433" s="575"/>
      <c r="AA433" s="566"/>
      <c r="AB433" s="559"/>
      <c r="AC433" s="525"/>
      <c r="AD433" s="547"/>
      <c r="AE433" s="534"/>
      <c r="AF433" s="181">
        <v>4</v>
      </c>
      <c r="AG433" s="182"/>
      <c r="AH433" s="207" t="str">
        <f t="shared" si="462"/>
        <v/>
      </c>
      <c r="AI433" s="299"/>
      <c r="AJ433" s="299"/>
      <c r="AK433" s="208" t="str">
        <f t="shared" si="463"/>
        <v/>
      </c>
      <c r="AL433" s="300"/>
      <c r="AM433" s="300"/>
      <c r="AN433" s="301"/>
      <c r="AO433" s="209" t="str">
        <f>IF(ISBLANK(AD430),(IFERROR(IF(AND(AH432="Probabilidad",AH433="Probabilidad"),(AQ432-(+AQ432*AK433)),IF(AND(AH432="Impacto",AH433="Probabilidad"),(AQ431-(+AQ431*AK433)),IF(AH433="Impacto",AQ432,""))),""))," ")</f>
        <v/>
      </c>
      <c r="AP433" s="154" t="str">
        <f>IF(ISBLANK(AD430),(IFERROR(IF(AO433="","",IF(AO433&lt;=0.2,"Muy Baja",IF(AO433&lt;=0.4,"Baja",IF(AO433&lt;=0.6,"Media",IF(AO433&lt;=0.8,"Alta","Muy Alta"))))),""))," ")</f>
        <v/>
      </c>
      <c r="AQ433" s="210" t="str">
        <f t="shared" si="464"/>
        <v/>
      </c>
      <c r="AR433" s="211" t="str">
        <f t="shared" si="465"/>
        <v/>
      </c>
      <c r="AS433" s="210" t="str">
        <f>IFERROR(IF(AND(AH432="Impacto",AH433="Impacto"),(AS432-(+AS432*AK433)),IF(AND(AH432="Probabilidad",AH433="Impacto"),(AS431-(+AS431*AK433)),IF(AH433="Probabilidad",AS432,""))),"")</f>
        <v/>
      </c>
      <c r="AT433" s="212" t="str">
        <f t="shared" si="466"/>
        <v/>
      </c>
      <c r="AU433" s="528"/>
      <c r="AV433" s="531"/>
      <c r="AW433" s="534"/>
      <c r="AX433" s="537"/>
      <c r="AY433" s="302"/>
      <c r="AZ433" s="185"/>
      <c r="BA433" s="183"/>
      <c r="BB433" s="183"/>
      <c r="BC433" s="184"/>
      <c r="BD433" s="184"/>
      <c r="BE433" s="184"/>
      <c r="BF433" s="185"/>
      <c r="BG433" s="494"/>
      <c r="BH433" s="190"/>
      <c r="BI433" s="186"/>
      <c r="BJ433" s="186"/>
      <c r="BK433" s="352"/>
      <c r="BL433" s="183"/>
      <c r="BM433" s="183"/>
      <c r="BN433" s="183"/>
      <c r="BO433" s="187"/>
      <c r="BP433" s="187"/>
      <c r="BQ433" s="349"/>
      <c r="BR433" s="416"/>
      <c r="BS433" s="417" t="str">
        <f>IF(AND('MAPA DE RIESGOS'!$AP433="Muy Alta",'MAPA DE RIESGOS'!$AR433="Leve"),CONCATENATE("R",'MAPA DE RIESGOS'!$H433,"C",'MAPA DE RIESGOS'!$AF433),"")</f>
        <v/>
      </c>
      <c r="BT433" s="417"/>
      <c r="BU433" s="418"/>
      <c r="BV433" s="188"/>
      <c r="BW433" s="188"/>
      <c r="BX433" s="188"/>
      <c r="BY433" s="188"/>
      <c r="BZ433" s="188"/>
      <c r="CA433" s="188"/>
      <c r="CB433" s="188"/>
      <c r="CC433" s="188"/>
      <c r="CD433" s="188"/>
      <c r="CE433" s="188"/>
      <c r="CF433" s="188"/>
      <c r="CG433" s="188"/>
      <c r="CH433" s="188"/>
      <c r="CI433" s="188"/>
      <c r="CJ433" s="188"/>
      <c r="CK433" s="188"/>
    </row>
    <row r="434" spans="1:89" ht="28.5" hidden="1" customHeight="1">
      <c r="A434" s="706"/>
      <c r="B434" s="688"/>
      <c r="C434" s="588"/>
      <c r="D434" s="588"/>
      <c r="E434" s="494"/>
      <c r="F434" s="494"/>
      <c r="G434" s="577"/>
      <c r="H434" s="343">
        <v>70</v>
      </c>
      <c r="I434" s="569"/>
      <c r="J434" s="494"/>
      <c r="K434" s="494"/>
      <c r="L434" s="494"/>
      <c r="M434" s="494"/>
      <c r="N434" s="494"/>
      <c r="O434" s="494"/>
      <c r="P434" s="562"/>
      <c r="Q434" s="553"/>
      <c r="R434" s="556"/>
      <c r="S434" s="556"/>
      <c r="T434" s="556"/>
      <c r="U434" s="556"/>
      <c r="V434" s="582"/>
      <c r="W434" s="566"/>
      <c r="X434" s="572"/>
      <c r="Y434" s="550"/>
      <c r="Z434" s="575"/>
      <c r="AA434" s="566"/>
      <c r="AB434" s="559"/>
      <c r="AC434" s="525"/>
      <c r="AD434" s="547"/>
      <c r="AE434" s="534"/>
      <c r="AF434" s="181">
        <v>5</v>
      </c>
      <c r="AG434" s="182"/>
      <c r="AH434" s="207" t="str">
        <f t="shared" si="462"/>
        <v/>
      </c>
      <c r="AI434" s="299"/>
      <c r="AJ434" s="299"/>
      <c r="AK434" s="208" t="str">
        <f t="shared" si="463"/>
        <v/>
      </c>
      <c r="AL434" s="300"/>
      <c r="AM434" s="300"/>
      <c r="AN434" s="301"/>
      <c r="AO434" s="209" t="str">
        <f>IF(ISBLANK(AD430),(IFERROR(IF(AND(AH433="Probabilidad",AH434="Probabilidad"),(AQ433-(+AQ433*AK434)),IF(AND(AH433="Impacto",AH434="Probabilidad"),(AQ432-(+AQ432*AK434)),IF(AH434="Impacto",AQ433,""))),""))," ")</f>
        <v/>
      </c>
      <c r="AP434" s="154" t="str">
        <f>IF(ISBLANK(AD430),(IFERROR(IF(AO434="","",IF(AO434&lt;=0.2,"Muy Baja",IF(AO434&lt;=0.4,"Baja",IF(AO434&lt;=0.6,"Media",IF(AO434&lt;=0.8,"Alta","Muy Alta"))))),""))," ")</f>
        <v/>
      </c>
      <c r="AQ434" s="210" t="str">
        <f t="shared" si="464"/>
        <v/>
      </c>
      <c r="AR434" s="211" t="str">
        <f t="shared" si="465"/>
        <v/>
      </c>
      <c r="AS434" s="210" t="str">
        <f>IFERROR(IF(AND(AH433="Impacto",AH434="Impacto"),(AS433-(+AS433*AK434)),IF(AND(AH433="Probabilidad",AH434="Impacto"),(AS432-(+AS432*AK434)),IF(AH434="Probabilidad",AS433,""))),"")</f>
        <v/>
      </c>
      <c r="AT434" s="212" t="str">
        <f t="shared" si="466"/>
        <v/>
      </c>
      <c r="AU434" s="528"/>
      <c r="AV434" s="531"/>
      <c r="AW434" s="534"/>
      <c r="AX434" s="537"/>
      <c r="AY434" s="302"/>
      <c r="AZ434" s="185"/>
      <c r="BA434" s="183"/>
      <c r="BB434" s="183"/>
      <c r="BC434" s="184"/>
      <c r="BD434" s="184"/>
      <c r="BE434" s="184"/>
      <c r="BF434" s="185"/>
      <c r="BG434" s="494"/>
      <c r="BH434" s="190"/>
      <c r="BI434" s="186"/>
      <c r="BJ434" s="186"/>
      <c r="BK434" s="352"/>
      <c r="BL434" s="183"/>
      <c r="BM434" s="183"/>
      <c r="BN434" s="183"/>
      <c r="BO434" s="187"/>
      <c r="BP434" s="187"/>
      <c r="BQ434" s="349"/>
      <c r="BR434" s="416"/>
      <c r="BS434" s="417" t="str">
        <f>IF(AND('MAPA DE RIESGOS'!$AP434="Muy Alta",'MAPA DE RIESGOS'!$AR434="Leve"),CONCATENATE("R",'MAPA DE RIESGOS'!$H434,"C",'MAPA DE RIESGOS'!$AF434),"")</f>
        <v/>
      </c>
      <c r="BT434" s="417"/>
      <c r="BU434" s="418"/>
      <c r="BV434" s="188"/>
      <c r="BW434" s="188"/>
      <c r="BX434" s="188"/>
      <c r="BY434" s="188"/>
      <c r="BZ434" s="188"/>
      <c r="CA434" s="188"/>
      <c r="CB434" s="188"/>
      <c r="CC434" s="188"/>
      <c r="CD434" s="188"/>
      <c r="CE434" s="188"/>
      <c r="CF434" s="188"/>
      <c r="CG434" s="188"/>
      <c r="CH434" s="188"/>
      <c r="CI434" s="188"/>
      <c r="CJ434" s="188"/>
      <c r="CK434" s="188"/>
    </row>
    <row r="435" spans="1:89" ht="28.5" hidden="1" customHeight="1">
      <c r="A435" s="706"/>
      <c r="B435" s="688"/>
      <c r="C435" s="588"/>
      <c r="D435" s="588"/>
      <c r="E435" s="494"/>
      <c r="F435" s="494"/>
      <c r="G435" s="577"/>
      <c r="H435" s="343">
        <v>70</v>
      </c>
      <c r="I435" s="570"/>
      <c r="J435" s="495"/>
      <c r="K435" s="495"/>
      <c r="L435" s="495"/>
      <c r="M435" s="495"/>
      <c r="N435" s="495"/>
      <c r="O435" s="495"/>
      <c r="P435" s="563"/>
      <c r="Q435" s="554"/>
      <c r="R435" s="557"/>
      <c r="S435" s="557"/>
      <c r="T435" s="557"/>
      <c r="U435" s="557"/>
      <c r="V435" s="583"/>
      <c r="W435" s="567"/>
      <c r="X435" s="573"/>
      <c r="Y435" s="551"/>
      <c r="Z435" s="576"/>
      <c r="AA435" s="567"/>
      <c r="AB435" s="560"/>
      <c r="AC435" s="526"/>
      <c r="AD435" s="548"/>
      <c r="AE435" s="535"/>
      <c r="AF435" s="181">
        <v>6</v>
      </c>
      <c r="AG435" s="182"/>
      <c r="AH435" s="207" t="str">
        <f t="shared" si="462"/>
        <v/>
      </c>
      <c r="AI435" s="299"/>
      <c r="AJ435" s="299"/>
      <c r="AK435" s="208" t="str">
        <f t="shared" si="463"/>
        <v/>
      </c>
      <c r="AL435" s="300"/>
      <c r="AM435" s="300"/>
      <c r="AN435" s="301"/>
      <c r="AO435" s="209" t="str">
        <f>IF(ISBLANK(AD430),(IFERROR(IF(AND(AH433="Probabilidad",AH435="Probabilidad"),(AQ433-(+AQ433*AK435)),IF(AND(AH433="Impacto",AH435="Probabilidad"),(AQ432-(+AQ432*AK435)),IF(AH435="Impacto",AQ433,""))),""))," ")</f>
        <v/>
      </c>
      <c r="AP435" s="154" t="str">
        <f>IF(ISBLANK(AD430),(IFERROR(IF(AO435="","",IF(AO435&lt;=0.2,"Muy Baja",IF(AO435&lt;=0.4,"Baja",IF(AO435&lt;=0.6,"Media",IF(AO435&lt;=0.8,"Alta","Muy Alta"))))),"")), " ")</f>
        <v/>
      </c>
      <c r="AQ435" s="210" t="str">
        <f t="shared" si="464"/>
        <v/>
      </c>
      <c r="AR435" s="211" t="str">
        <f t="shared" si="465"/>
        <v/>
      </c>
      <c r="AS435" s="210" t="str">
        <f>IFERROR(IF(AND(AH434="Impacto",AH435="Impacto"),(AS433-(+AS434*AK435)),IF(AND(AH433="Probabilidad",AH435="Impacto"),(AS432-(+AS432*AK435)),IF(AH435="Probabilidad",AS433,""))),"")</f>
        <v/>
      </c>
      <c r="AT435" s="212" t="str">
        <f t="shared" si="466"/>
        <v/>
      </c>
      <c r="AU435" s="529"/>
      <c r="AV435" s="532"/>
      <c r="AW435" s="535"/>
      <c r="AX435" s="538"/>
      <c r="AY435" s="302"/>
      <c r="AZ435" s="185"/>
      <c r="BA435" s="183"/>
      <c r="BB435" s="183"/>
      <c r="BC435" s="184"/>
      <c r="BD435" s="184"/>
      <c r="BE435" s="184"/>
      <c r="BF435" s="185"/>
      <c r="BG435" s="495"/>
      <c r="BH435" s="190"/>
      <c r="BI435" s="186"/>
      <c r="BJ435" s="186"/>
      <c r="BK435" s="352"/>
      <c r="BL435" s="183"/>
      <c r="BM435" s="183"/>
      <c r="BN435" s="183"/>
      <c r="BO435" s="187"/>
      <c r="BP435" s="187"/>
      <c r="BQ435" s="349"/>
      <c r="BR435" s="416"/>
      <c r="BS435" s="417" t="str">
        <f>IF(AND('MAPA DE RIESGOS'!$AP435="Muy Alta",'MAPA DE RIESGOS'!$AR435="Leve"),CONCATENATE("R",'MAPA DE RIESGOS'!$H435,"C",'MAPA DE RIESGOS'!$AF435),"")</f>
        <v/>
      </c>
      <c r="BT435" s="417"/>
      <c r="BU435" s="418"/>
      <c r="BV435" s="188"/>
      <c r="BW435" s="188"/>
      <c r="BX435" s="188"/>
      <c r="BY435" s="188"/>
      <c r="BZ435" s="188"/>
      <c r="CA435" s="188"/>
      <c r="CB435" s="188"/>
      <c r="CC435" s="188"/>
      <c r="CD435" s="188"/>
      <c r="CE435" s="188"/>
      <c r="CF435" s="188"/>
      <c r="CG435" s="188"/>
      <c r="CH435" s="188"/>
      <c r="CI435" s="188"/>
      <c r="CJ435" s="188"/>
      <c r="CK435" s="188"/>
    </row>
    <row r="436" spans="1:89" ht="149.1" hidden="1" customHeight="1">
      <c r="A436" s="706"/>
      <c r="B436" s="688" t="s">
        <v>840</v>
      </c>
      <c r="C436" s="588"/>
      <c r="D436" s="588" t="str">
        <f>IFERROR((VLOOKUP($B436,'Listados Datos'!$D$3:$F$18,3,FALSE))," ")</f>
        <v>El proceso inicia con la identificación de necesidades de personal y finaliza con el seguimiento y evaluación de los mismos. Aplica a todos los procesos de la entidad.</v>
      </c>
      <c r="E436" s="494" t="s">
        <v>662</v>
      </c>
      <c r="F436" s="494" t="s">
        <v>260</v>
      </c>
      <c r="G436" s="577">
        <v>71</v>
      </c>
      <c r="H436" s="343">
        <v>71</v>
      </c>
      <c r="I436" s="568" t="s">
        <v>857</v>
      </c>
      <c r="J436" s="513" t="s">
        <v>187</v>
      </c>
      <c r="K436" s="513" t="s">
        <v>857</v>
      </c>
      <c r="L436" s="513" t="s">
        <v>858</v>
      </c>
      <c r="M436" s="513" t="str">
        <f t="shared" ref="M436" si="468">+CONCATENATE("Posibilidad de afectación ", J436, " por ", K436," debido a ", L436)</f>
        <v>Posibilidad de afectación Económico y Reputacional por Ocurrencia de accidentes, incidentes de trabajo y posibles enfermedades laborales debido a Generación de accidentes, incidentes de trabajo y posibles enfermedades laborales.</v>
      </c>
      <c r="N436" s="513" t="s">
        <v>189</v>
      </c>
      <c r="O436" s="513" t="s">
        <v>190</v>
      </c>
      <c r="P436" s="561">
        <v>228</v>
      </c>
      <c r="Q436" s="552"/>
      <c r="R436" s="555"/>
      <c r="S436" s="555"/>
      <c r="T436" s="555"/>
      <c r="U436" s="555"/>
      <c r="V436" s="581" t="str">
        <f t="shared" ref="V436" si="469">IF(ISBLANK(AC436),(IF(P436&lt;=0,"",IF(P436&lt;=2,"Muy Baja",IF(P436&lt;=24,"Baja",IF(P436&lt;=500,"Media",IF(P436&lt;=5000,"Alta","Muy Alta"))))))," ")</f>
        <v>Media</v>
      </c>
      <c r="W436" s="565">
        <f t="shared" ref="W436" si="470">IF(ISBLANK(AC436),(IF(V436="","",IF(V436="Muy Baja",20%,IF(V436="Baja",40%,IF(V436="Media",60%,IF(V436="Alta",80%,IF(V436="Muy Alta",100%,0)))))))," ")</f>
        <v>0.6</v>
      </c>
      <c r="X436" s="571" t="s">
        <v>218</v>
      </c>
      <c r="Y436" s="549" t="str">
        <f>IF(X436&gt;0,IF(NOT(ISERROR(MATCH(X436,'Listados Datos'!$N$3:$N$4,0))),'Listados Datos'!$N$6&amp;"Por favor no seleccionar este criterios de impacto (Afectación Económica o presupuestal y/o Pérdida Reputacional)",'Listados Datos'!$N$7),"")</f>
        <v>✔</v>
      </c>
      <c r="Z436" s="574" t="str">
        <f>IF(OR(X436='Listados Datos'!$R$3,X436='Listados Datos'!$S$3),"Leve",IF(OR(X436='Listados Datos'!$R$4,X436='Listados Datos'!$S$4),"Menor",IF(OR(X436='Listados Datos'!$R$5,X436='Listados Datos'!$S$5),"Moderado",IF(OR(X436='Listados Datos'!$R$6,X436='Listados Datos'!$S$6),"Mayor",IF(OR(X436='Listados Datos'!$R$7,X436='Listados Datos'!$S$7),"Catastrófico","")))))</f>
        <v>Moderado</v>
      </c>
      <c r="AA436" s="565">
        <f>IF(Z436="","",IF(Z436="Leve",20%,IF(Z436="Menor",40%,IF(Z436="Moderado",60%,IF(Z436="Mayor",80%,IF(Z436="Catastrófico",100%,0))))))</f>
        <v>0.6</v>
      </c>
      <c r="AB436" s="558" t="str">
        <f>IF(OR(AND(V436="Muy Baja",Z436="Leve"),AND(V436="Muy Baja",Z436="Menor"),AND(V436="Baja",Z436="Leve")),"Bajo",IF(OR(AND(V436="Muy baja",Z436="Moderado"),AND(V436="Baja",Z436="Menor"),AND(V436="Baja",Z436="Moderado"),AND(V436="Media",Z436="Leve"),AND(V436="Media",Z436="Menor"),AND(V436="Media",Z436="Moderado"),AND(V436="Alta",Z436="Leve"),AND(V436="Alta",Z436="Menor")),"Moderado",IF(OR(AND(V436="Muy Baja",Z436="Mayor"),AND(V436="Baja",Z436="Mayor"),AND(V436="Media",Z436="Mayor"),AND(V436="Alta",Z436="Moderado"),AND(V436="Alta",Z436="Mayor"),AND(V436="Muy Alta",Z436="Leve"),AND(V436="Muy Alta",Z436="Menor"),AND(V436="Muy Alta",Z436="Moderado"),AND(V436="Muy Alta",Z436="Mayor")),"Alto",IF(OR(AND(V436="Muy Baja",Z436="Catastrófico"),AND(V436="Baja",Z436="Catastrófico"),AND(V436="Media",Z436="Catastrófico"),AND(V436="Alta",Z436="Catastrófico"),AND(V436="Muy Alta",Z436="Catastrófico")),"Extremo",""))))</f>
        <v>Moderado</v>
      </c>
      <c r="AC436" s="524"/>
      <c r="AD436" s="546"/>
      <c r="AE436" s="533" t="str">
        <f t="shared" ref="AE436" si="471">IF(AND(AC436="Rara Vez",AD436="Insignificante"),("BAJA"),IF(AND(AC436="Rara Vez",AD436="Menor"),("BAJA"),IF(AND(AC436="Rara Vez",AD436="Moderado"),("MODERADA"),IF(AND(AC436="Rara Vez",AD436="Mayor"),("ALTA"),IF(AND(AC436="Improbable",AD436="Insignificante"),("BAJA"),IF(AND(AC436="Improbable",AD436="Menor"),("BAJA"),IF(AND(AC436="Improbable",AD436="Moderado"),("MODERADA"),IF(AND(AC436="Improbable",AD436="Mayor"),("ALTA"),IF(AND(AC436="Posible",AD436="Insignificante"),("BAJA"),IF(AND(AC436="Posible",AD436="Menor"),("MODERADA"),IF(AND(AC436="Posible",AD436="Moderado"),("ALTA"),IF(AND(AC436="Posible",AD436="Mayor"),("EXTREMA"),IF(AND(AC436="Probable",AD436="Insignificante"),("MODERADA"),IF(AND(AC436="Probable",AD436="Menor"),("ALTA"),IF(AND(AC436="Probable",AD436="Moderado"),("ALTA"),IF(AND(AC436="Probable",AD436="Mayor"),("EXTREMA"),IF(AND(AC436="Casi Seguro",AD436="Insignificante"),("ALTA"),IF(AND(AC436="Casi Seguro",AD436="Menor"),("ALTA"),IF(AND(AC436="Casi Seguro",AD436="Moderado"),("EXTREMA"),IF(AND(AC436="Casi Seguro",AD436="Mayor"),("EXTREMA"),IF(AD436="Catastrófico","EXTREMA","VALORAR")))))))))))))))))))))</f>
        <v>VALORAR</v>
      </c>
      <c r="AF436" s="181">
        <v>1</v>
      </c>
      <c r="AG436" s="182" t="s">
        <v>859</v>
      </c>
      <c r="AH436" s="207" t="str">
        <f t="shared" si="462"/>
        <v>Probabilidad</v>
      </c>
      <c r="AI436" s="299" t="s">
        <v>193</v>
      </c>
      <c r="AJ436" s="299" t="s">
        <v>194</v>
      </c>
      <c r="AK436" s="208" t="str">
        <f t="shared" si="463"/>
        <v>40%</v>
      </c>
      <c r="AL436" s="300" t="s">
        <v>195</v>
      </c>
      <c r="AM436" s="300" t="s">
        <v>196</v>
      </c>
      <c r="AN436" s="301" t="s">
        <v>197</v>
      </c>
      <c r="AO436" s="209">
        <f>IF(ISBLANK(AD436),(IFERROR(IF(AH436="Probabilidad",(W436-(+W436*AK436)),IF(AH436="Impacto",W436,"")),""))," ")</f>
        <v>0.36</v>
      </c>
      <c r="AP436" s="154" t="str">
        <f>IF(ISBLANK(AD436), (IFERROR(IF(AO436="","",IF(AO436&lt;=0.2,"Muy Baja",IF(AO436&lt;=0.4,"Baja",IF(AO436&lt;=0.6,"Media",IF(AO436&lt;=0.8,"Alta","Muy Alta"))))),""))," ")</f>
        <v>Baja</v>
      </c>
      <c r="AQ436" s="210">
        <f t="shared" si="464"/>
        <v>0.36</v>
      </c>
      <c r="AR436" s="211" t="str">
        <f t="shared" si="465"/>
        <v>Moderado</v>
      </c>
      <c r="AS436" s="210">
        <f>IFERROR(IF(AH436="Impacto",(AA436-(+AA436*AK436)),IF(AH436="Probabilidad",AA436,"")),"")</f>
        <v>0.6</v>
      </c>
      <c r="AT436" s="212" t="str">
        <f t="shared" si="466"/>
        <v>Moderado</v>
      </c>
      <c r="AU436" s="527"/>
      <c r="AV436" s="530" t="str">
        <f>IF(ISBLANK(AD436), " ", AD436)</f>
        <v xml:space="preserve"> </v>
      </c>
      <c r="AW436" s="533" t="str">
        <f t="shared" ref="AW436" si="472">IF(AND(AU436="Rara Vez",AV436="Insignificante"),("BAJA"),IF(AND(AU436="Rara Vez",AV436="Menor"),("BAJA"),IF(AND(AU436="Rara Vez",AV436="Moderado"),("MODERADA"),IF(AND(AU436="Rara Vez",AV436="Mayor"),("ALTA"),IF(AND(AU436="Improbable",AV436="Insignificante"),("BAJA"),IF(AND(AU436="Improbable",AV436="Menor"),("BAJA"),IF(AND(AU436="Improbable",AV436="Moderado"),("MODERADA"),IF(AND(AU436="Improbable",AV436="Mayor"),("ALTA"),IF(AND(AU436="Posible",AV436="Insignificante"),("BAJA"),IF(AND(AU436="Posible",AV436="Menor"),("MODERADA"),IF(AND(AU436="Posible",AV436="Moderado"),("ALTA"),IF(AND(AU436="Posible",AV436="Mayor"),("EXTREMA"),IF(AND(AU436="Probable",AV436="Insignificante"),("MODERADA"),IF(AND(AU436="Probable",AV436="Menor"),("ALTA"),IF(AND(AU436="Probable",AV436="Moderado"),("ALTA"),IF(AND(AU436="Probable",AV436="Mayor"),("EXTREMA"),IF(AND(AU436="Casi Seguro",AV436="Insignificante"),("ALTA"),IF(AND(AU436="Casi Seguro",AV436="Menor"),("ALTA"),IF(AND(AU436="Casi Seguro",AV436="Moderado"),("EXTREMA"),IF(AND(AU436="Casi Seguro",AV436="Mayor"),("EXTREMA"),IF(AV436="Catastrófico","EXTREMA","VALORAR")))))))))))))))))))))</f>
        <v>VALORAR</v>
      </c>
      <c r="AX436" s="536" t="s">
        <v>198</v>
      </c>
      <c r="AY436" s="302" t="s">
        <v>860</v>
      </c>
      <c r="AZ436" s="185" t="s">
        <v>861</v>
      </c>
      <c r="BA436" s="183" t="s">
        <v>743</v>
      </c>
      <c r="BB436" s="183" t="s">
        <v>229</v>
      </c>
      <c r="BC436" s="184">
        <v>44562</v>
      </c>
      <c r="BD436" s="184">
        <v>44926</v>
      </c>
      <c r="BE436" s="184" t="s">
        <v>862</v>
      </c>
      <c r="BF436" s="184" t="s">
        <v>862</v>
      </c>
      <c r="BG436" s="513" t="s">
        <v>863</v>
      </c>
      <c r="BH436" s="190" t="s">
        <v>205</v>
      </c>
      <c r="BI436" s="183" t="s">
        <v>1904</v>
      </c>
      <c r="BJ436" s="370">
        <v>1</v>
      </c>
      <c r="BK436" s="388">
        <v>44680</v>
      </c>
      <c r="BL436" s="371" t="s">
        <v>1905</v>
      </c>
      <c r="BM436" s="183" t="s">
        <v>864</v>
      </c>
      <c r="BN436" s="183" t="s">
        <v>207</v>
      </c>
      <c r="BO436" s="187" t="s">
        <v>208</v>
      </c>
      <c r="BP436" s="187" t="s">
        <v>272</v>
      </c>
      <c r="BQ436" s="402" t="s">
        <v>272</v>
      </c>
      <c r="BR436" s="416"/>
      <c r="BS436" s="417" t="str">
        <f>IF(AND('MAPA DE RIESGOS'!$AP436="Muy Alta",'MAPA DE RIESGOS'!$AR436="Leve"),CONCATENATE("R",'MAPA DE RIESGOS'!$H436,"C",'MAPA DE RIESGOS'!$AF436),"")</f>
        <v/>
      </c>
      <c r="BT436" s="417"/>
      <c r="BU436" s="418"/>
      <c r="BV436" s="188"/>
      <c r="BW436" s="188"/>
      <c r="BX436" s="188"/>
      <c r="BY436" s="188"/>
      <c r="BZ436" s="188"/>
      <c r="CA436" s="188"/>
      <c r="CB436" s="188"/>
      <c r="CC436" s="188"/>
      <c r="CD436" s="188"/>
      <c r="CE436" s="188"/>
      <c r="CF436" s="188"/>
      <c r="CG436" s="188"/>
      <c r="CH436" s="188"/>
      <c r="CI436" s="188"/>
      <c r="CJ436" s="188"/>
      <c r="CK436" s="188"/>
    </row>
    <row r="437" spans="1:89" ht="28.5" hidden="1" customHeight="1">
      <c r="A437" s="706"/>
      <c r="B437" s="688"/>
      <c r="C437" s="588"/>
      <c r="D437" s="588"/>
      <c r="E437" s="494"/>
      <c r="F437" s="494"/>
      <c r="G437" s="577"/>
      <c r="H437" s="343">
        <v>71</v>
      </c>
      <c r="I437" s="569"/>
      <c r="J437" s="494"/>
      <c r="K437" s="494"/>
      <c r="L437" s="494"/>
      <c r="M437" s="494"/>
      <c r="N437" s="494"/>
      <c r="O437" s="494"/>
      <c r="P437" s="562"/>
      <c r="Q437" s="553"/>
      <c r="R437" s="556"/>
      <c r="S437" s="556"/>
      <c r="T437" s="556"/>
      <c r="U437" s="556"/>
      <c r="V437" s="582"/>
      <c r="W437" s="566"/>
      <c r="X437" s="572"/>
      <c r="Y437" s="550"/>
      <c r="Z437" s="575"/>
      <c r="AA437" s="566"/>
      <c r="AB437" s="559"/>
      <c r="AC437" s="525"/>
      <c r="AD437" s="547"/>
      <c r="AE437" s="534"/>
      <c r="AF437" s="181">
        <v>2</v>
      </c>
      <c r="AG437" s="182"/>
      <c r="AH437" s="207" t="str">
        <f t="shared" si="462"/>
        <v/>
      </c>
      <c r="AI437" s="299"/>
      <c r="AJ437" s="299"/>
      <c r="AK437" s="208" t="str">
        <f t="shared" si="463"/>
        <v/>
      </c>
      <c r="AL437" s="300"/>
      <c r="AM437" s="300"/>
      <c r="AN437" s="301"/>
      <c r="AO437" s="209" t="str">
        <f>IF(ISBLANK(AD436),(IFERROR(IF(AND(AH436="Probabilidad",AH437="Probabilidad"),(AQ436-(+AQ436*AK437)),IF(AH437="Probabilidad",(W436-(+W436*AK437)),IF(AH437="Impacto",AQ436,""))),""))," ")</f>
        <v/>
      </c>
      <c r="AP437" s="154" t="str">
        <f>IF(ISBLANK(AD436),(IFERROR(IF(AO437="","",IF(AO437&lt;=0.2,"Muy Baja",IF(AO437&lt;=0.4,"Baja",IF(AO437&lt;=0.6,"Media",IF(AO437&lt;=0.8,"Alta","Muy Alta"))))),""))," ")</f>
        <v/>
      </c>
      <c r="AQ437" s="210" t="str">
        <f t="shared" si="464"/>
        <v/>
      </c>
      <c r="AR437" s="211" t="str">
        <f t="shared" si="465"/>
        <v/>
      </c>
      <c r="AS437" s="210" t="str">
        <f>IFERROR(IF(AND(AH436="Impacto",AH437="Impacto"),(AS436-(+AS436*AK437)),IF(AH437="Impacto",(AA436-(+AA436*AK437)),IF(AH437="Probabilidad",AS436,""))),"")</f>
        <v/>
      </c>
      <c r="AT437" s="212" t="str">
        <f t="shared" si="466"/>
        <v/>
      </c>
      <c r="AU437" s="528"/>
      <c r="AV437" s="531"/>
      <c r="AW437" s="534"/>
      <c r="AX437" s="537"/>
      <c r="AY437" s="302"/>
      <c r="AZ437" s="185"/>
      <c r="BA437" s="183"/>
      <c r="BB437" s="183"/>
      <c r="BC437" s="184"/>
      <c r="BD437" s="184"/>
      <c r="BE437" s="184"/>
      <c r="BF437" s="185"/>
      <c r="BG437" s="494"/>
      <c r="BH437" s="190"/>
      <c r="BI437" s="186"/>
      <c r="BJ437" s="186"/>
      <c r="BK437" s="352"/>
      <c r="BL437" s="183"/>
      <c r="BM437" s="183"/>
      <c r="BN437" s="183"/>
      <c r="BO437" s="187"/>
      <c r="BP437" s="187"/>
      <c r="BQ437" s="349"/>
      <c r="BR437" s="416"/>
      <c r="BS437" s="417" t="str">
        <f>IF(AND('MAPA DE RIESGOS'!$AP437="Muy Alta",'MAPA DE RIESGOS'!$AR437="Leve"),CONCATENATE("R",'MAPA DE RIESGOS'!$H437,"C",'MAPA DE RIESGOS'!$AF437),"")</f>
        <v/>
      </c>
      <c r="BT437" s="417"/>
      <c r="BU437" s="418"/>
      <c r="BV437" s="188"/>
      <c r="BW437" s="188"/>
      <c r="BX437" s="188"/>
      <c r="BY437" s="188"/>
      <c r="BZ437" s="188"/>
      <c r="CA437" s="188"/>
      <c r="CB437" s="188"/>
      <c r="CC437" s="188"/>
      <c r="CD437" s="188"/>
      <c r="CE437" s="188"/>
      <c r="CF437" s="188"/>
      <c r="CG437" s="188"/>
      <c r="CH437" s="188"/>
      <c r="CI437" s="188"/>
      <c r="CJ437" s="188"/>
      <c r="CK437" s="188"/>
    </row>
    <row r="438" spans="1:89" ht="28.5" hidden="1" customHeight="1">
      <c r="A438" s="706"/>
      <c r="B438" s="688"/>
      <c r="C438" s="588"/>
      <c r="D438" s="588"/>
      <c r="E438" s="494"/>
      <c r="F438" s="494"/>
      <c r="G438" s="577"/>
      <c r="H438" s="343">
        <v>71</v>
      </c>
      <c r="I438" s="569"/>
      <c r="J438" s="494"/>
      <c r="K438" s="494"/>
      <c r="L438" s="494"/>
      <c r="M438" s="494"/>
      <c r="N438" s="494"/>
      <c r="O438" s="494"/>
      <c r="P438" s="562"/>
      <c r="Q438" s="553"/>
      <c r="R438" s="556"/>
      <c r="S438" s="556"/>
      <c r="T438" s="556"/>
      <c r="U438" s="556"/>
      <c r="V438" s="582"/>
      <c r="W438" s="566"/>
      <c r="X438" s="572"/>
      <c r="Y438" s="550"/>
      <c r="Z438" s="575"/>
      <c r="AA438" s="566"/>
      <c r="AB438" s="559"/>
      <c r="AC438" s="525"/>
      <c r="AD438" s="547"/>
      <c r="AE438" s="534"/>
      <c r="AF438" s="181">
        <v>3</v>
      </c>
      <c r="AG438" s="182"/>
      <c r="AH438" s="207" t="str">
        <f t="shared" si="462"/>
        <v/>
      </c>
      <c r="AI438" s="299"/>
      <c r="AJ438" s="299"/>
      <c r="AK438" s="208" t="str">
        <f t="shared" si="463"/>
        <v/>
      </c>
      <c r="AL438" s="300"/>
      <c r="AM438" s="300"/>
      <c r="AN438" s="301"/>
      <c r="AO438" s="209" t="str">
        <f>IF(ISBLANK(AD436),(IFERROR(IF(AND(AH437="Probabilidad",AH438="Probabilidad"),(AQ437-(+AQ437*AK438)),IF(AND(AH437="Impacto",AH438="Probabilidad"),(AQ436-(+AQ436*AK438)),IF(AH438="Impacto",AQ437,""))),""))," ")</f>
        <v/>
      </c>
      <c r="AP438" s="154" t="str">
        <f>IF(ISBLANK(AD436),(IFERROR(IF(AO438="","",IF(AO438&lt;=0.2,"Muy Baja",IF(AO438&lt;=0.4,"Baja",IF(AO438&lt;=0.6,"Media",IF(AO438&lt;=0.8,"Alta","Muy Alta"))))),""))," ")</f>
        <v/>
      </c>
      <c r="AQ438" s="210" t="str">
        <f t="shared" si="464"/>
        <v/>
      </c>
      <c r="AR438" s="211" t="str">
        <f t="shared" si="465"/>
        <v/>
      </c>
      <c r="AS438" s="210" t="str">
        <f>IFERROR(IF(AND(AH437="Impacto",AH438="Impacto"),(AS437-(+AS437*AK438)),IF(AND(AH437="Probabilidad",AH438="Impacto"),(AS436-(+AS436*AK438)),IF(AH438="Probabilidad",AS437,""))),"")</f>
        <v/>
      </c>
      <c r="AT438" s="212" t="str">
        <f t="shared" si="466"/>
        <v/>
      </c>
      <c r="AU438" s="528"/>
      <c r="AV438" s="531"/>
      <c r="AW438" s="534"/>
      <c r="AX438" s="537"/>
      <c r="AY438" s="302"/>
      <c r="AZ438" s="185"/>
      <c r="BA438" s="183"/>
      <c r="BB438" s="183"/>
      <c r="BC438" s="184"/>
      <c r="BD438" s="184"/>
      <c r="BE438" s="184"/>
      <c r="BF438" s="185"/>
      <c r="BG438" s="494"/>
      <c r="BH438" s="190"/>
      <c r="BI438" s="186"/>
      <c r="BJ438" s="186"/>
      <c r="BK438" s="352"/>
      <c r="BL438" s="183"/>
      <c r="BM438" s="183"/>
      <c r="BN438" s="183"/>
      <c r="BO438" s="187"/>
      <c r="BP438" s="187"/>
      <c r="BQ438" s="349"/>
      <c r="BR438" s="416"/>
      <c r="BS438" s="417" t="str">
        <f>IF(AND('MAPA DE RIESGOS'!$AP438="Muy Alta",'MAPA DE RIESGOS'!$AR438="Leve"),CONCATENATE("R",'MAPA DE RIESGOS'!$H438,"C",'MAPA DE RIESGOS'!$AF438),"")</f>
        <v/>
      </c>
      <c r="BT438" s="417"/>
      <c r="BU438" s="418"/>
      <c r="BV438" s="188"/>
      <c r="BW438" s="188"/>
      <c r="BX438" s="188"/>
      <c r="BY438" s="188"/>
      <c r="BZ438" s="188"/>
      <c r="CA438" s="188"/>
      <c r="CB438" s="188"/>
      <c r="CC438" s="188"/>
      <c r="CD438" s="188"/>
      <c r="CE438" s="188"/>
      <c r="CF438" s="188"/>
      <c r="CG438" s="188"/>
      <c r="CH438" s="188"/>
      <c r="CI438" s="188"/>
      <c r="CJ438" s="188"/>
      <c r="CK438" s="188"/>
    </row>
    <row r="439" spans="1:89" ht="28.5" hidden="1" customHeight="1">
      <c r="A439" s="706"/>
      <c r="B439" s="688"/>
      <c r="C439" s="588"/>
      <c r="D439" s="588"/>
      <c r="E439" s="494"/>
      <c r="F439" s="494"/>
      <c r="G439" s="577"/>
      <c r="H439" s="343">
        <v>71</v>
      </c>
      <c r="I439" s="569"/>
      <c r="J439" s="494"/>
      <c r="K439" s="494"/>
      <c r="L439" s="494"/>
      <c r="M439" s="494"/>
      <c r="N439" s="494"/>
      <c r="O439" s="494"/>
      <c r="P439" s="562"/>
      <c r="Q439" s="553"/>
      <c r="R439" s="556"/>
      <c r="S439" s="556"/>
      <c r="T439" s="556"/>
      <c r="U439" s="556"/>
      <c r="V439" s="582"/>
      <c r="W439" s="566"/>
      <c r="X439" s="572"/>
      <c r="Y439" s="550"/>
      <c r="Z439" s="575"/>
      <c r="AA439" s="566"/>
      <c r="AB439" s="559"/>
      <c r="AC439" s="525"/>
      <c r="AD439" s="547"/>
      <c r="AE439" s="534"/>
      <c r="AF439" s="181">
        <v>4</v>
      </c>
      <c r="AG439" s="182"/>
      <c r="AH439" s="207" t="str">
        <f t="shared" si="462"/>
        <v/>
      </c>
      <c r="AI439" s="299"/>
      <c r="AJ439" s="299"/>
      <c r="AK439" s="208" t="str">
        <f t="shared" si="463"/>
        <v/>
      </c>
      <c r="AL439" s="300"/>
      <c r="AM439" s="300"/>
      <c r="AN439" s="301"/>
      <c r="AO439" s="209" t="str">
        <f>IF(ISBLANK(AD436),(IFERROR(IF(AND(AH438="Probabilidad",AH439="Probabilidad"),(AQ438-(+AQ438*AK439)),IF(AND(AH438="Impacto",AH439="Probabilidad"),(AQ437-(+AQ437*AK439)),IF(AH439="Impacto",AQ438,""))),""))," ")</f>
        <v/>
      </c>
      <c r="AP439" s="154" t="str">
        <f>IF(ISBLANK(AD436),(IFERROR(IF(AO439="","",IF(AO439&lt;=0.2,"Muy Baja",IF(AO439&lt;=0.4,"Baja",IF(AO439&lt;=0.6,"Media",IF(AO439&lt;=0.8,"Alta","Muy Alta"))))),""))," ")</f>
        <v/>
      </c>
      <c r="AQ439" s="210" t="str">
        <f t="shared" si="464"/>
        <v/>
      </c>
      <c r="AR439" s="211" t="str">
        <f t="shared" si="465"/>
        <v/>
      </c>
      <c r="AS439" s="210" t="str">
        <f>IFERROR(IF(AND(AH438="Impacto",AH439="Impacto"),(AS438-(+AS438*AK439)),IF(AND(AH438="Probabilidad",AH439="Impacto"),(AS437-(+AS437*AK439)),IF(AH439="Probabilidad",AS438,""))),"")</f>
        <v/>
      </c>
      <c r="AT439" s="212" t="str">
        <f t="shared" si="466"/>
        <v/>
      </c>
      <c r="AU439" s="528"/>
      <c r="AV439" s="531"/>
      <c r="AW439" s="534"/>
      <c r="AX439" s="537"/>
      <c r="AY439" s="302"/>
      <c r="AZ439" s="185"/>
      <c r="BA439" s="183"/>
      <c r="BB439" s="183"/>
      <c r="BC439" s="184"/>
      <c r="BD439" s="184"/>
      <c r="BE439" s="184"/>
      <c r="BF439" s="185"/>
      <c r="BG439" s="494"/>
      <c r="BH439" s="190"/>
      <c r="BI439" s="186"/>
      <c r="BJ439" s="186"/>
      <c r="BK439" s="352"/>
      <c r="BL439" s="183"/>
      <c r="BM439" s="183"/>
      <c r="BN439" s="183"/>
      <c r="BO439" s="187"/>
      <c r="BP439" s="187"/>
      <c r="BQ439" s="349"/>
      <c r="BR439" s="416"/>
      <c r="BS439" s="417" t="str">
        <f>IF(AND('MAPA DE RIESGOS'!$AP439="Muy Alta",'MAPA DE RIESGOS'!$AR439="Leve"),CONCATENATE("R",'MAPA DE RIESGOS'!$H439,"C",'MAPA DE RIESGOS'!$AF439),"")</f>
        <v/>
      </c>
      <c r="BT439" s="417"/>
      <c r="BU439" s="418"/>
      <c r="BV439" s="188"/>
      <c r="BW439" s="188"/>
      <c r="BX439" s="188"/>
      <c r="BY439" s="188"/>
      <c r="BZ439" s="188"/>
      <c r="CA439" s="188"/>
      <c r="CB439" s="188"/>
      <c r="CC439" s="188"/>
      <c r="CD439" s="188"/>
      <c r="CE439" s="188"/>
      <c r="CF439" s="188"/>
      <c r="CG439" s="188"/>
      <c r="CH439" s="188"/>
      <c r="CI439" s="188"/>
      <c r="CJ439" s="188"/>
      <c r="CK439" s="188"/>
    </row>
    <row r="440" spans="1:89" ht="28.5" hidden="1" customHeight="1">
      <c r="A440" s="706"/>
      <c r="B440" s="688"/>
      <c r="C440" s="588"/>
      <c r="D440" s="588"/>
      <c r="E440" s="494"/>
      <c r="F440" s="494"/>
      <c r="G440" s="577"/>
      <c r="H440" s="343">
        <v>71</v>
      </c>
      <c r="I440" s="569"/>
      <c r="J440" s="494"/>
      <c r="K440" s="494"/>
      <c r="L440" s="494"/>
      <c r="M440" s="494"/>
      <c r="N440" s="494"/>
      <c r="O440" s="494"/>
      <c r="P440" s="562"/>
      <c r="Q440" s="553"/>
      <c r="R440" s="556"/>
      <c r="S440" s="556"/>
      <c r="T440" s="556"/>
      <c r="U440" s="556"/>
      <c r="V440" s="582"/>
      <c r="W440" s="566"/>
      <c r="X440" s="572"/>
      <c r="Y440" s="550"/>
      <c r="Z440" s="575"/>
      <c r="AA440" s="566"/>
      <c r="AB440" s="559"/>
      <c r="AC440" s="525"/>
      <c r="AD440" s="547"/>
      <c r="AE440" s="534"/>
      <c r="AF440" s="181">
        <v>5</v>
      </c>
      <c r="AG440" s="182"/>
      <c r="AH440" s="207" t="str">
        <f t="shared" si="462"/>
        <v/>
      </c>
      <c r="AI440" s="299"/>
      <c r="AJ440" s="299"/>
      <c r="AK440" s="208" t="str">
        <f t="shared" si="463"/>
        <v/>
      </c>
      <c r="AL440" s="300"/>
      <c r="AM440" s="300"/>
      <c r="AN440" s="301"/>
      <c r="AO440" s="209" t="str">
        <f>IF(ISBLANK(AD436),(IFERROR(IF(AND(AH439="Probabilidad",AH440="Probabilidad"),(AQ439-(+AQ439*AK440)),IF(AND(AH439="Impacto",AH440="Probabilidad"),(AQ438-(+AQ438*AK440)),IF(AH440="Impacto",AQ439,""))),""))," ")</f>
        <v/>
      </c>
      <c r="AP440" s="154" t="str">
        <f>IF(ISBLANK(AD436),(IFERROR(IF(AO440="","",IF(AO440&lt;=0.2,"Muy Baja",IF(AO440&lt;=0.4,"Baja",IF(AO440&lt;=0.6,"Media",IF(AO440&lt;=0.8,"Alta","Muy Alta"))))),""))," ")</f>
        <v/>
      </c>
      <c r="AQ440" s="210" t="str">
        <f t="shared" si="464"/>
        <v/>
      </c>
      <c r="AR440" s="211" t="str">
        <f t="shared" si="465"/>
        <v/>
      </c>
      <c r="AS440" s="210" t="str">
        <f>IFERROR(IF(AND(AH439="Impacto",AH440="Impacto"),(AS439-(+AS439*AK440)),IF(AND(AH439="Probabilidad",AH440="Impacto"),(AS438-(+AS438*AK440)),IF(AH440="Probabilidad",AS439,""))),"")</f>
        <v/>
      </c>
      <c r="AT440" s="212" t="str">
        <f t="shared" si="466"/>
        <v/>
      </c>
      <c r="AU440" s="528"/>
      <c r="AV440" s="531"/>
      <c r="AW440" s="534"/>
      <c r="AX440" s="537"/>
      <c r="AY440" s="302"/>
      <c r="AZ440" s="185"/>
      <c r="BA440" s="183"/>
      <c r="BB440" s="183"/>
      <c r="BC440" s="184"/>
      <c r="BD440" s="184"/>
      <c r="BE440" s="184"/>
      <c r="BF440" s="185"/>
      <c r="BG440" s="494"/>
      <c r="BH440" s="190"/>
      <c r="BI440" s="186"/>
      <c r="BJ440" s="186"/>
      <c r="BK440" s="352"/>
      <c r="BL440" s="183"/>
      <c r="BM440" s="183"/>
      <c r="BN440" s="183"/>
      <c r="BO440" s="187"/>
      <c r="BP440" s="187"/>
      <c r="BQ440" s="349"/>
      <c r="BR440" s="416"/>
      <c r="BS440" s="417" t="str">
        <f>IF(AND('MAPA DE RIESGOS'!$AP440="Muy Alta",'MAPA DE RIESGOS'!$AR440="Leve"),CONCATENATE("R",'MAPA DE RIESGOS'!$H440,"C",'MAPA DE RIESGOS'!$AF440),"")</f>
        <v/>
      </c>
      <c r="BT440" s="417"/>
      <c r="BU440" s="418"/>
      <c r="BV440" s="188"/>
      <c r="BW440" s="188"/>
      <c r="BX440" s="188"/>
      <c r="BY440" s="188"/>
      <c r="BZ440" s="188"/>
      <c r="CA440" s="188"/>
      <c r="CB440" s="188"/>
      <c r="CC440" s="188"/>
      <c r="CD440" s="188"/>
      <c r="CE440" s="188"/>
      <c r="CF440" s="188"/>
      <c r="CG440" s="188"/>
      <c r="CH440" s="188"/>
      <c r="CI440" s="188"/>
      <c r="CJ440" s="188"/>
      <c r="CK440" s="188"/>
    </row>
    <row r="441" spans="1:89" ht="28.5" hidden="1" customHeight="1">
      <c r="A441" s="706"/>
      <c r="B441" s="688"/>
      <c r="C441" s="588"/>
      <c r="D441" s="588"/>
      <c r="E441" s="494"/>
      <c r="F441" s="494"/>
      <c r="G441" s="577"/>
      <c r="H441" s="343">
        <v>71</v>
      </c>
      <c r="I441" s="570"/>
      <c r="J441" s="495"/>
      <c r="K441" s="495"/>
      <c r="L441" s="495"/>
      <c r="M441" s="495"/>
      <c r="N441" s="495"/>
      <c r="O441" s="495"/>
      <c r="P441" s="563"/>
      <c r="Q441" s="554"/>
      <c r="R441" s="557"/>
      <c r="S441" s="557"/>
      <c r="T441" s="557"/>
      <c r="U441" s="557"/>
      <c r="V441" s="583"/>
      <c r="W441" s="567"/>
      <c r="X441" s="573"/>
      <c r="Y441" s="551"/>
      <c r="Z441" s="576"/>
      <c r="AA441" s="567"/>
      <c r="AB441" s="560"/>
      <c r="AC441" s="526"/>
      <c r="AD441" s="548"/>
      <c r="AE441" s="535"/>
      <c r="AF441" s="181">
        <v>6</v>
      </c>
      <c r="AG441" s="182"/>
      <c r="AH441" s="207" t="str">
        <f t="shared" si="462"/>
        <v/>
      </c>
      <c r="AI441" s="299"/>
      <c r="AJ441" s="299"/>
      <c r="AK441" s="208" t="str">
        <f t="shared" si="463"/>
        <v/>
      </c>
      <c r="AL441" s="300"/>
      <c r="AM441" s="300"/>
      <c r="AN441" s="301"/>
      <c r="AO441" s="209" t="str">
        <f>IF(ISBLANK(AD436),(IFERROR(IF(AND(AH439="Probabilidad",AH441="Probabilidad"),(AQ439-(+AQ439*AK441)),IF(AND(AH439="Impacto",AH441="Probabilidad"),(AQ438-(+AQ438*AK441)),IF(AH441="Impacto",AQ439,""))),""))," ")</f>
        <v/>
      </c>
      <c r="AP441" s="154" t="str">
        <f>IF(ISBLANK(AD436),(IFERROR(IF(AO441="","",IF(AO441&lt;=0.2,"Muy Baja",IF(AO441&lt;=0.4,"Baja",IF(AO441&lt;=0.6,"Media",IF(AO441&lt;=0.8,"Alta","Muy Alta"))))),"")), " ")</f>
        <v/>
      </c>
      <c r="AQ441" s="210" t="str">
        <f t="shared" si="464"/>
        <v/>
      </c>
      <c r="AR441" s="211" t="str">
        <f t="shared" si="465"/>
        <v/>
      </c>
      <c r="AS441" s="210" t="str">
        <f>IFERROR(IF(AND(AH440="Impacto",AH441="Impacto"),(AS439-(+AS440*AK441)),IF(AND(AH439="Probabilidad",AH441="Impacto"),(AS438-(+AS438*AK441)),IF(AH441="Probabilidad",AS439,""))),"")</f>
        <v/>
      </c>
      <c r="AT441" s="212" t="str">
        <f t="shared" si="466"/>
        <v/>
      </c>
      <c r="AU441" s="529"/>
      <c r="AV441" s="532"/>
      <c r="AW441" s="535"/>
      <c r="AX441" s="538"/>
      <c r="AY441" s="302"/>
      <c r="AZ441" s="185"/>
      <c r="BA441" s="183"/>
      <c r="BB441" s="183"/>
      <c r="BC441" s="184"/>
      <c r="BD441" s="184"/>
      <c r="BE441" s="184"/>
      <c r="BF441" s="185"/>
      <c r="BG441" s="495"/>
      <c r="BH441" s="190"/>
      <c r="BI441" s="186"/>
      <c r="BJ441" s="186"/>
      <c r="BK441" s="352"/>
      <c r="BL441" s="183"/>
      <c r="BM441" s="183"/>
      <c r="BN441" s="183"/>
      <c r="BO441" s="187"/>
      <c r="BP441" s="187"/>
      <c r="BQ441" s="349"/>
      <c r="BR441" s="416"/>
      <c r="BS441" s="417" t="str">
        <f>IF(AND('MAPA DE RIESGOS'!$AP441="Muy Alta",'MAPA DE RIESGOS'!$AR441="Leve"),CONCATENATE("R",'MAPA DE RIESGOS'!$H441,"C",'MAPA DE RIESGOS'!$AF441),"")</f>
        <v/>
      </c>
      <c r="BT441" s="417"/>
      <c r="BU441" s="418"/>
      <c r="BV441" s="188"/>
      <c r="BW441" s="188"/>
      <c r="BX441" s="188"/>
      <c r="BY441" s="188"/>
      <c r="BZ441" s="188"/>
      <c r="CA441" s="188"/>
      <c r="CB441" s="188"/>
      <c r="CC441" s="188"/>
      <c r="CD441" s="188"/>
      <c r="CE441" s="188"/>
      <c r="CF441" s="188"/>
      <c r="CG441" s="188"/>
      <c r="CH441" s="188"/>
      <c r="CI441" s="188"/>
      <c r="CJ441" s="188"/>
      <c r="CK441" s="188"/>
    </row>
    <row r="442" spans="1:89" ht="74.45" hidden="1" customHeight="1">
      <c r="A442" s="706"/>
      <c r="B442" s="688" t="s">
        <v>840</v>
      </c>
      <c r="C442" s="588"/>
      <c r="D442" s="588" t="str">
        <f>IFERROR((VLOOKUP($B442,'Listados Datos'!$D$3:$F$18,3,FALSE))," ")</f>
        <v>El proceso inicia con la identificación de necesidades de personal y finaliza con el seguimiento y evaluación de los mismos. Aplica a todos los procesos de la entidad.</v>
      </c>
      <c r="E442" s="494" t="s">
        <v>662</v>
      </c>
      <c r="F442" s="494" t="s">
        <v>260</v>
      </c>
      <c r="G442" s="577">
        <v>72</v>
      </c>
      <c r="H442" s="343">
        <v>72</v>
      </c>
      <c r="I442" s="568" t="s">
        <v>865</v>
      </c>
      <c r="J442" s="513" t="s">
        <v>187</v>
      </c>
      <c r="K442" s="513" t="s">
        <v>865</v>
      </c>
      <c r="L442" s="513" t="s">
        <v>866</v>
      </c>
      <c r="M442" s="513" t="str">
        <f t="shared" ref="M442" si="473">+CONCATENATE("Posibilidad de afectación ", J442, " por ", K442," debido a ", L442)</f>
        <v>Posibilidad de afectación Económico y Reputacional por Liquidación y pago en la nómina de factores salariales sin el respectivo control dentro del proceso en beneficio propio o de un tercero. debido a 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v>
      </c>
      <c r="N442" s="513" t="s">
        <v>189</v>
      </c>
      <c r="O442" s="513" t="s">
        <v>190</v>
      </c>
      <c r="P442" s="561">
        <v>12</v>
      </c>
      <c r="Q442" s="552"/>
      <c r="R442" s="555"/>
      <c r="S442" s="555"/>
      <c r="T442" s="555"/>
      <c r="U442" s="555"/>
      <c r="V442" s="581" t="str">
        <f t="shared" ref="V442" si="474">IF(ISBLANK(AC442),(IF(P442&lt;=0,"",IF(P442&lt;=2,"Muy Baja",IF(P442&lt;=24,"Baja",IF(P442&lt;=500,"Media",IF(P442&lt;=5000,"Alta","Muy Alta"))))))," ")</f>
        <v>Baja</v>
      </c>
      <c r="W442" s="565">
        <f t="shared" ref="W442" si="475">IF(ISBLANK(AC442),(IF(V442="","",IF(V442="Muy Baja",20%,IF(V442="Baja",40%,IF(V442="Media",60%,IF(V442="Alta",80%,IF(V442="Muy Alta",100%,0)))))))," ")</f>
        <v>0.4</v>
      </c>
      <c r="X442" s="571" t="s">
        <v>352</v>
      </c>
      <c r="Y442" s="549" t="str">
        <f>IF(X442&gt;0,IF(NOT(ISERROR(MATCH(X442,'Listados Datos'!$N$3:$N$4,0))),'Listados Datos'!$N$6&amp;"Por favor no seleccionar este criterios de impacto (Afectación Económica o presupuestal y/o Pérdida Reputacional)",'Listados Datos'!$N$7),"")</f>
        <v>✔</v>
      </c>
      <c r="Z442" s="574" t="str">
        <f>IF(OR(X442='Listados Datos'!$R$3,X442='Listados Datos'!$S$3),"Leve",IF(OR(X442='Listados Datos'!$R$4,X442='Listados Datos'!$S$4),"Menor",IF(OR(X442='Listados Datos'!$R$5,X442='Listados Datos'!$S$5),"Moderado",IF(OR(X442='Listados Datos'!$R$6,X442='Listados Datos'!$S$6),"Mayor",IF(OR(X442='Listados Datos'!$R$7,X442='Listados Datos'!$S$7),"Catastrófico","")))))</f>
        <v>Leve</v>
      </c>
      <c r="AA442" s="565">
        <f>IF(Z442="","",IF(Z442="Leve",20%,IF(Z442="Menor",40%,IF(Z442="Moderado",60%,IF(Z442="Mayor",80%,IF(Z442="Catastrófico",100%,0))))))</f>
        <v>0.2</v>
      </c>
      <c r="AB442" s="558" t="str">
        <f>IF(OR(AND(V442="Muy Baja",Z442="Leve"),AND(V442="Muy Baja",Z442="Menor"),AND(V442="Baja",Z442="Leve")),"Bajo",IF(OR(AND(V442="Muy baja",Z442="Moderado"),AND(V442="Baja",Z442="Menor"),AND(V442="Baja",Z442="Moderado"),AND(V442="Media",Z442="Leve"),AND(V442="Media",Z442="Menor"),AND(V442="Media",Z442="Moderado"),AND(V442="Alta",Z442="Leve"),AND(V442="Alta",Z442="Menor")),"Moderado",IF(OR(AND(V442="Muy Baja",Z442="Mayor"),AND(V442="Baja",Z442="Mayor"),AND(V442="Media",Z442="Mayor"),AND(V442="Alta",Z442="Moderado"),AND(V442="Alta",Z442="Mayor"),AND(V442="Muy Alta",Z442="Leve"),AND(V442="Muy Alta",Z442="Menor"),AND(V442="Muy Alta",Z442="Moderado"),AND(V442="Muy Alta",Z442="Mayor")),"Alto",IF(OR(AND(V442="Muy Baja",Z442="Catastrófico"),AND(V442="Baja",Z442="Catastrófico"),AND(V442="Media",Z442="Catastrófico"),AND(V442="Alta",Z442="Catastrófico"),AND(V442="Muy Alta",Z442="Catastrófico")),"Extremo",""))))</f>
        <v>Bajo</v>
      </c>
      <c r="AC442" s="524"/>
      <c r="AD442" s="546"/>
      <c r="AE442" s="533" t="str">
        <f t="shared" ref="AE442" si="476">IF(AND(AC442="Rara Vez",AD442="Insignificante"),("BAJA"),IF(AND(AC442="Rara Vez",AD442="Menor"),("BAJA"),IF(AND(AC442="Rara Vez",AD442="Moderado"),("MODERADA"),IF(AND(AC442="Rara Vez",AD442="Mayor"),("ALTA"),IF(AND(AC442="Improbable",AD442="Insignificante"),("BAJA"),IF(AND(AC442="Improbable",AD442="Menor"),("BAJA"),IF(AND(AC442="Improbable",AD442="Moderado"),("MODERADA"),IF(AND(AC442="Improbable",AD442="Mayor"),("ALTA"),IF(AND(AC442="Posible",AD442="Insignificante"),("BAJA"),IF(AND(AC442="Posible",AD442="Menor"),("MODERADA"),IF(AND(AC442="Posible",AD442="Moderado"),("ALTA"),IF(AND(AC442="Posible",AD442="Mayor"),("EXTREMA"),IF(AND(AC442="Probable",AD442="Insignificante"),("MODERADA"),IF(AND(AC442="Probable",AD442="Menor"),("ALTA"),IF(AND(AC442="Probable",AD442="Moderado"),("ALTA"),IF(AND(AC442="Probable",AD442="Mayor"),("EXTREMA"),IF(AND(AC442="Casi Seguro",AD442="Insignificante"),("ALTA"),IF(AND(AC442="Casi Seguro",AD442="Menor"),("ALTA"),IF(AND(AC442="Casi Seguro",AD442="Moderado"),("EXTREMA"),IF(AND(AC442="Casi Seguro",AD442="Mayor"),("EXTREMA"),IF(AD442="Catastrófico","EXTREMA","VALORAR")))))))))))))))))))))</f>
        <v>VALORAR</v>
      </c>
      <c r="AF442" s="181">
        <v>1</v>
      </c>
      <c r="AG442" s="182" t="s">
        <v>867</v>
      </c>
      <c r="AH442" s="207" t="str">
        <f t="shared" si="462"/>
        <v>Probabilidad</v>
      </c>
      <c r="AI442" s="299" t="s">
        <v>193</v>
      </c>
      <c r="AJ442" s="299" t="s">
        <v>551</v>
      </c>
      <c r="AK442" s="208" t="str">
        <f t="shared" si="463"/>
        <v>50%</v>
      </c>
      <c r="AL442" s="300" t="s">
        <v>195</v>
      </c>
      <c r="AM442" s="300" t="s">
        <v>196</v>
      </c>
      <c r="AN442" s="301" t="s">
        <v>197</v>
      </c>
      <c r="AO442" s="209">
        <f>IF(ISBLANK(AD442),(IFERROR(IF(AH442="Probabilidad",(W442-(+W442*AK442)),IF(AH442="Impacto",W442,"")),""))," ")</f>
        <v>0.2</v>
      </c>
      <c r="AP442" s="154" t="str">
        <f>IF(ISBLANK(AD442), (IFERROR(IF(AO442="","",IF(AO442&lt;=0.2,"Muy Baja",IF(AO442&lt;=0.4,"Baja",IF(AO442&lt;=0.6,"Media",IF(AO442&lt;=0.8,"Alta","Muy Alta"))))),""))," ")</f>
        <v>Muy Baja</v>
      </c>
      <c r="AQ442" s="210">
        <f t="shared" si="464"/>
        <v>0.2</v>
      </c>
      <c r="AR442" s="211" t="str">
        <f t="shared" si="465"/>
        <v>Leve</v>
      </c>
      <c r="AS442" s="210">
        <f>IFERROR(IF(AH442="Impacto",(AA442-(+AA442*AK442)),IF(AH442="Probabilidad",AA442,"")),"")</f>
        <v>0.2</v>
      </c>
      <c r="AT442" s="212" t="str">
        <f t="shared" si="466"/>
        <v>Bajo</v>
      </c>
      <c r="AU442" s="527"/>
      <c r="AV442" s="530" t="str">
        <f>IF(ISBLANK(AD442), " ", AD442)</f>
        <v xml:space="preserve"> </v>
      </c>
      <c r="AW442" s="533" t="str">
        <f t="shared" ref="AW442" si="477">IF(AND(AU442="Rara Vez",AV442="Insignificante"),("BAJA"),IF(AND(AU442="Rara Vez",AV442="Menor"),("BAJA"),IF(AND(AU442="Rara Vez",AV442="Moderado"),("MODERADA"),IF(AND(AU442="Rara Vez",AV442="Mayor"),("ALTA"),IF(AND(AU442="Improbable",AV442="Insignificante"),("BAJA"),IF(AND(AU442="Improbable",AV442="Menor"),("BAJA"),IF(AND(AU442="Improbable",AV442="Moderado"),("MODERADA"),IF(AND(AU442="Improbable",AV442="Mayor"),("ALTA"),IF(AND(AU442="Posible",AV442="Insignificante"),("BAJA"),IF(AND(AU442="Posible",AV442="Menor"),("MODERADA"),IF(AND(AU442="Posible",AV442="Moderado"),("ALTA"),IF(AND(AU442="Posible",AV442="Mayor"),("EXTREMA"),IF(AND(AU442="Probable",AV442="Insignificante"),("MODERADA"),IF(AND(AU442="Probable",AV442="Menor"),("ALTA"),IF(AND(AU442="Probable",AV442="Moderado"),("ALTA"),IF(AND(AU442="Probable",AV442="Mayor"),("EXTREMA"),IF(AND(AU442="Casi Seguro",AV442="Insignificante"),("ALTA"),IF(AND(AU442="Casi Seguro",AV442="Menor"),("ALTA"),IF(AND(AU442="Casi Seguro",AV442="Moderado"),("EXTREMA"),IF(AND(AU442="Casi Seguro",AV442="Mayor"),("EXTREMA"),IF(AV442="Catastrófico","EXTREMA","VALORAR")))))))))))))))))))))</f>
        <v>VALORAR</v>
      </c>
      <c r="AX442" s="536" t="s">
        <v>198</v>
      </c>
      <c r="AY442" s="539" t="s">
        <v>868</v>
      </c>
      <c r="AZ442" s="542" t="s">
        <v>869</v>
      </c>
      <c r="BA442" s="542" t="s">
        <v>260</v>
      </c>
      <c r="BB442" s="542" t="s">
        <v>229</v>
      </c>
      <c r="BC442" s="517">
        <v>44562</v>
      </c>
      <c r="BD442" s="517">
        <v>44926</v>
      </c>
      <c r="BE442" s="542" t="s">
        <v>869</v>
      </c>
      <c r="BF442" s="542" t="s">
        <v>869</v>
      </c>
      <c r="BG442" s="513" t="s">
        <v>846</v>
      </c>
      <c r="BH442" s="515" t="s">
        <v>205</v>
      </c>
      <c r="BI442" s="513" t="s">
        <v>1906</v>
      </c>
      <c r="BJ442" s="513">
        <v>1</v>
      </c>
      <c r="BK442" s="517">
        <v>44680</v>
      </c>
      <c r="BL442" s="513" t="s">
        <v>1907</v>
      </c>
      <c r="BM442" s="513" t="s">
        <v>1908</v>
      </c>
      <c r="BN442" s="513" t="s">
        <v>207</v>
      </c>
      <c r="BO442" s="513" t="s">
        <v>208</v>
      </c>
      <c r="BP442" s="513" t="s">
        <v>272</v>
      </c>
      <c r="BQ442" s="496" t="s">
        <v>272</v>
      </c>
      <c r="BR442" s="416"/>
      <c r="BS442" s="417" t="str">
        <f>IF(AND('MAPA DE RIESGOS'!$AP442="Muy Alta",'MAPA DE RIESGOS'!$AR442="Leve"),CONCATENATE("R",'MAPA DE RIESGOS'!$H442,"C",'MAPA DE RIESGOS'!$AF442),"")</f>
        <v/>
      </c>
      <c r="BT442" s="417"/>
      <c r="BU442" s="418"/>
      <c r="BV442" s="188"/>
      <c r="BW442" s="188"/>
      <c r="BX442" s="188"/>
      <c r="BY442" s="188"/>
      <c r="BZ442" s="188"/>
      <c r="CA442" s="188"/>
      <c r="CB442" s="188"/>
      <c r="CC442" s="188"/>
      <c r="CD442" s="188"/>
      <c r="CE442" s="188"/>
      <c r="CF442" s="188"/>
      <c r="CG442" s="188"/>
      <c r="CH442" s="188"/>
      <c r="CI442" s="188"/>
      <c r="CJ442" s="188"/>
      <c r="CK442" s="188"/>
    </row>
    <row r="443" spans="1:89" ht="96.95" hidden="1" customHeight="1">
      <c r="A443" s="706"/>
      <c r="B443" s="688"/>
      <c r="C443" s="588"/>
      <c r="D443" s="588"/>
      <c r="E443" s="494"/>
      <c r="F443" s="494"/>
      <c r="G443" s="577"/>
      <c r="H443" s="343">
        <v>72</v>
      </c>
      <c r="I443" s="569"/>
      <c r="J443" s="494"/>
      <c r="K443" s="494"/>
      <c r="L443" s="494"/>
      <c r="M443" s="494"/>
      <c r="N443" s="494"/>
      <c r="O443" s="494"/>
      <c r="P443" s="562"/>
      <c r="Q443" s="553"/>
      <c r="R443" s="556"/>
      <c r="S443" s="556"/>
      <c r="T443" s="556"/>
      <c r="U443" s="556"/>
      <c r="V443" s="582"/>
      <c r="W443" s="566"/>
      <c r="X443" s="572"/>
      <c r="Y443" s="550"/>
      <c r="Z443" s="575"/>
      <c r="AA443" s="566"/>
      <c r="AB443" s="559"/>
      <c r="AC443" s="525"/>
      <c r="AD443" s="547"/>
      <c r="AE443" s="534"/>
      <c r="AF443" s="181">
        <v>2</v>
      </c>
      <c r="AG443" s="182" t="s">
        <v>870</v>
      </c>
      <c r="AH443" s="207" t="str">
        <f t="shared" si="462"/>
        <v>Probabilidad</v>
      </c>
      <c r="AI443" s="299" t="s">
        <v>193</v>
      </c>
      <c r="AJ443" s="299" t="s">
        <v>551</v>
      </c>
      <c r="AK443" s="208" t="str">
        <f t="shared" si="463"/>
        <v>50%</v>
      </c>
      <c r="AL443" s="300" t="s">
        <v>195</v>
      </c>
      <c r="AM443" s="300" t="s">
        <v>196</v>
      </c>
      <c r="AN443" s="301" t="s">
        <v>197</v>
      </c>
      <c r="AO443" s="209">
        <f>IF(ISBLANK(AD442),(IFERROR(IF(AND(AH442="Probabilidad",AH443="Probabilidad"),(AQ442-(+AQ442*AK443)),IF(AH443="Probabilidad",(W442-(+W442*AK443)),IF(AH443="Impacto",AQ442,""))),""))," ")</f>
        <v>0.1</v>
      </c>
      <c r="AP443" s="154" t="str">
        <f>IF(ISBLANK(AD442),(IFERROR(IF(AO443="","",IF(AO443&lt;=0.2,"Muy Baja",IF(AO443&lt;=0.4,"Baja",IF(AO443&lt;=0.6,"Media",IF(AO443&lt;=0.8,"Alta","Muy Alta"))))),""))," ")</f>
        <v>Muy Baja</v>
      </c>
      <c r="AQ443" s="210">
        <f t="shared" si="464"/>
        <v>0.1</v>
      </c>
      <c r="AR443" s="211" t="str">
        <f t="shared" si="465"/>
        <v>Leve</v>
      </c>
      <c r="AS443" s="210">
        <f>IFERROR(IF(AND(AH442="Impacto",AH443="Impacto"),(AS442-(+AS442*AK443)),IF(AH443="Impacto",(AA442-(+AA442*AK443)),IF(AH443="Probabilidad",AS442,""))),"")</f>
        <v>0.2</v>
      </c>
      <c r="AT443" s="212" t="str">
        <f t="shared" si="466"/>
        <v>Bajo</v>
      </c>
      <c r="AU443" s="528"/>
      <c r="AV443" s="531"/>
      <c r="AW443" s="534"/>
      <c r="AX443" s="537"/>
      <c r="AY443" s="541"/>
      <c r="AZ443" s="544"/>
      <c r="BA443" s="544"/>
      <c r="BB443" s="544"/>
      <c r="BC443" s="518"/>
      <c r="BD443" s="518"/>
      <c r="BE443" s="544"/>
      <c r="BF443" s="544"/>
      <c r="BG443" s="494"/>
      <c r="BH443" s="516"/>
      <c r="BI443" s="495"/>
      <c r="BJ443" s="495"/>
      <c r="BK443" s="495"/>
      <c r="BL443" s="495"/>
      <c r="BM443" s="495"/>
      <c r="BN443" s="495"/>
      <c r="BO443" s="495"/>
      <c r="BP443" s="495"/>
      <c r="BQ443" s="498"/>
      <c r="BR443" s="416"/>
      <c r="BS443" s="417" t="str">
        <f>IF(AND('MAPA DE RIESGOS'!$AP443="Muy Alta",'MAPA DE RIESGOS'!$AR443="Leve"),CONCATENATE("R",'MAPA DE RIESGOS'!$H443,"C",'MAPA DE RIESGOS'!$AF443),"")</f>
        <v/>
      </c>
      <c r="BT443" s="417"/>
      <c r="BU443" s="418"/>
      <c r="BV443" s="188"/>
      <c r="BW443" s="188"/>
      <c r="BX443" s="188"/>
      <c r="BY443" s="188"/>
      <c r="BZ443" s="188"/>
      <c r="CA443" s="188"/>
      <c r="CB443" s="188"/>
      <c r="CC443" s="188"/>
      <c r="CD443" s="188"/>
      <c r="CE443" s="188"/>
      <c r="CF443" s="188"/>
      <c r="CG443" s="188"/>
      <c r="CH443" s="188"/>
      <c r="CI443" s="188"/>
      <c r="CJ443" s="188"/>
      <c r="CK443" s="188"/>
    </row>
    <row r="444" spans="1:89" ht="28.5" hidden="1" customHeight="1">
      <c r="A444" s="706"/>
      <c r="B444" s="688"/>
      <c r="C444" s="588"/>
      <c r="D444" s="588"/>
      <c r="E444" s="494"/>
      <c r="F444" s="494"/>
      <c r="G444" s="577"/>
      <c r="H444" s="343">
        <v>72</v>
      </c>
      <c r="I444" s="569"/>
      <c r="J444" s="494"/>
      <c r="K444" s="494"/>
      <c r="L444" s="494"/>
      <c r="M444" s="494"/>
      <c r="N444" s="494"/>
      <c r="O444" s="494"/>
      <c r="P444" s="562"/>
      <c r="Q444" s="553"/>
      <c r="R444" s="556"/>
      <c r="S444" s="556"/>
      <c r="T444" s="556"/>
      <c r="U444" s="556"/>
      <c r="V444" s="582"/>
      <c r="W444" s="566"/>
      <c r="X444" s="572"/>
      <c r="Y444" s="550"/>
      <c r="Z444" s="575"/>
      <c r="AA444" s="566"/>
      <c r="AB444" s="559"/>
      <c r="AC444" s="525"/>
      <c r="AD444" s="547"/>
      <c r="AE444" s="534"/>
      <c r="AF444" s="181">
        <v>3</v>
      </c>
      <c r="AG444" s="182"/>
      <c r="AH444" s="207" t="str">
        <f t="shared" si="462"/>
        <v/>
      </c>
      <c r="AI444" s="299"/>
      <c r="AJ444" s="299"/>
      <c r="AK444" s="208" t="str">
        <f t="shared" si="463"/>
        <v/>
      </c>
      <c r="AL444" s="300"/>
      <c r="AM444" s="300"/>
      <c r="AN444" s="301"/>
      <c r="AO444" s="209" t="str">
        <f>IF(ISBLANK(AD442),(IFERROR(IF(AND(AH443="Probabilidad",AH444="Probabilidad"),(AQ443-(+AQ443*AK444)),IF(AND(AH443="Impacto",AH444="Probabilidad"),(AQ442-(+AQ442*AK444)),IF(AH444="Impacto",AQ443,""))),""))," ")</f>
        <v/>
      </c>
      <c r="AP444" s="154" t="str">
        <f>IF(ISBLANK(AD442),(IFERROR(IF(AO444="","",IF(AO444&lt;=0.2,"Muy Baja",IF(AO444&lt;=0.4,"Baja",IF(AO444&lt;=0.6,"Media",IF(AO444&lt;=0.8,"Alta","Muy Alta"))))),""))," ")</f>
        <v/>
      </c>
      <c r="AQ444" s="210" t="str">
        <f t="shared" si="464"/>
        <v/>
      </c>
      <c r="AR444" s="211" t="str">
        <f t="shared" si="465"/>
        <v/>
      </c>
      <c r="AS444" s="210" t="str">
        <f>IFERROR(IF(AND(AH443="Impacto",AH444="Impacto"),(AS443-(+AS443*AK444)),IF(AND(AH443="Probabilidad",AH444="Impacto"),(AS442-(+AS442*AK444)),IF(AH444="Probabilidad",AS443,""))),"")</f>
        <v/>
      </c>
      <c r="AT444" s="212" t="str">
        <f t="shared" si="466"/>
        <v/>
      </c>
      <c r="AU444" s="528"/>
      <c r="AV444" s="531"/>
      <c r="AW444" s="534"/>
      <c r="AX444" s="537"/>
      <c r="AY444" s="302"/>
      <c r="AZ444" s="185"/>
      <c r="BA444" s="183"/>
      <c r="BB444" s="183"/>
      <c r="BC444" s="184"/>
      <c r="BD444" s="184"/>
      <c r="BE444" s="184"/>
      <c r="BF444" s="185"/>
      <c r="BG444" s="494"/>
      <c r="BH444" s="190"/>
      <c r="BI444" s="186"/>
      <c r="BJ444" s="186"/>
      <c r="BK444" s="352"/>
      <c r="BL444" s="183"/>
      <c r="BM444" s="183"/>
      <c r="BN444" s="183"/>
      <c r="BO444" s="187"/>
      <c r="BP444" s="187"/>
      <c r="BQ444" s="349"/>
      <c r="BR444" s="416"/>
      <c r="BS444" s="417" t="str">
        <f>IF(AND('MAPA DE RIESGOS'!$AP444="Muy Alta",'MAPA DE RIESGOS'!$AR444="Leve"),CONCATENATE("R",'MAPA DE RIESGOS'!$H444,"C",'MAPA DE RIESGOS'!$AF444),"")</f>
        <v/>
      </c>
      <c r="BT444" s="417"/>
      <c r="BU444" s="418"/>
      <c r="BV444" s="188"/>
      <c r="BW444" s="188"/>
      <c r="BX444" s="188"/>
      <c r="BY444" s="188"/>
      <c r="BZ444" s="188"/>
      <c r="CA444" s="188"/>
      <c r="CB444" s="188"/>
      <c r="CC444" s="188"/>
      <c r="CD444" s="188"/>
      <c r="CE444" s="188"/>
      <c r="CF444" s="188"/>
      <c r="CG444" s="188"/>
      <c r="CH444" s="188"/>
      <c r="CI444" s="188"/>
      <c r="CJ444" s="188"/>
      <c r="CK444" s="188"/>
    </row>
    <row r="445" spans="1:89" ht="28.5" hidden="1" customHeight="1">
      <c r="A445" s="706"/>
      <c r="B445" s="688"/>
      <c r="C445" s="588"/>
      <c r="D445" s="588"/>
      <c r="E445" s="494"/>
      <c r="F445" s="494"/>
      <c r="G445" s="577"/>
      <c r="H445" s="343">
        <v>72</v>
      </c>
      <c r="I445" s="569"/>
      <c r="J445" s="494"/>
      <c r="K445" s="494"/>
      <c r="L445" s="494"/>
      <c r="M445" s="494"/>
      <c r="N445" s="494"/>
      <c r="O445" s="494"/>
      <c r="P445" s="562"/>
      <c r="Q445" s="553"/>
      <c r="R445" s="556"/>
      <c r="S445" s="556"/>
      <c r="T445" s="556"/>
      <c r="U445" s="556"/>
      <c r="V445" s="582"/>
      <c r="W445" s="566"/>
      <c r="X445" s="572"/>
      <c r="Y445" s="550"/>
      <c r="Z445" s="575"/>
      <c r="AA445" s="566"/>
      <c r="AB445" s="559"/>
      <c r="AC445" s="525"/>
      <c r="AD445" s="547"/>
      <c r="AE445" s="534"/>
      <c r="AF445" s="181">
        <v>4</v>
      </c>
      <c r="AG445" s="182"/>
      <c r="AH445" s="207" t="str">
        <f t="shared" si="462"/>
        <v/>
      </c>
      <c r="AI445" s="299"/>
      <c r="AJ445" s="299"/>
      <c r="AK445" s="208" t="str">
        <f t="shared" si="463"/>
        <v/>
      </c>
      <c r="AL445" s="300"/>
      <c r="AM445" s="300"/>
      <c r="AN445" s="301"/>
      <c r="AO445" s="209" t="str">
        <f>IF(ISBLANK(AD442),(IFERROR(IF(AND(AH444="Probabilidad",AH445="Probabilidad"),(AQ444-(+AQ444*AK445)),IF(AND(AH444="Impacto",AH445="Probabilidad"),(AQ443-(+AQ443*AK445)),IF(AH445="Impacto",AQ444,""))),""))," ")</f>
        <v/>
      </c>
      <c r="AP445" s="154" t="str">
        <f>IF(ISBLANK(AD442),(IFERROR(IF(AO445="","",IF(AO445&lt;=0.2,"Muy Baja",IF(AO445&lt;=0.4,"Baja",IF(AO445&lt;=0.6,"Media",IF(AO445&lt;=0.8,"Alta","Muy Alta"))))),""))," ")</f>
        <v/>
      </c>
      <c r="AQ445" s="210" t="str">
        <f t="shared" si="464"/>
        <v/>
      </c>
      <c r="AR445" s="211" t="str">
        <f t="shared" si="465"/>
        <v/>
      </c>
      <c r="AS445" s="210" t="str">
        <f>IFERROR(IF(AND(AH444="Impacto",AH445="Impacto"),(AS444-(+AS444*AK445)),IF(AND(AH444="Probabilidad",AH445="Impacto"),(AS443-(+AS443*AK445)),IF(AH445="Probabilidad",AS444,""))),"")</f>
        <v/>
      </c>
      <c r="AT445" s="212" t="str">
        <f t="shared" si="466"/>
        <v/>
      </c>
      <c r="AU445" s="528"/>
      <c r="AV445" s="531"/>
      <c r="AW445" s="534"/>
      <c r="AX445" s="537"/>
      <c r="AY445" s="302"/>
      <c r="AZ445" s="185"/>
      <c r="BA445" s="183"/>
      <c r="BB445" s="183"/>
      <c r="BC445" s="184"/>
      <c r="BD445" s="184"/>
      <c r="BE445" s="184"/>
      <c r="BF445" s="185"/>
      <c r="BG445" s="494"/>
      <c r="BH445" s="190"/>
      <c r="BI445" s="186"/>
      <c r="BJ445" s="186"/>
      <c r="BK445" s="352"/>
      <c r="BL445" s="183"/>
      <c r="BM445" s="183"/>
      <c r="BN445" s="183"/>
      <c r="BO445" s="187"/>
      <c r="BP445" s="187"/>
      <c r="BQ445" s="349"/>
      <c r="BR445" s="416"/>
      <c r="BS445" s="417" t="str">
        <f>IF(AND('MAPA DE RIESGOS'!$AP445="Muy Alta",'MAPA DE RIESGOS'!$AR445="Leve"),CONCATENATE("R",'MAPA DE RIESGOS'!$H445,"C",'MAPA DE RIESGOS'!$AF445),"")</f>
        <v/>
      </c>
      <c r="BT445" s="417"/>
      <c r="BU445" s="418"/>
      <c r="BV445" s="188"/>
      <c r="BW445" s="188"/>
      <c r="BX445" s="188"/>
      <c r="BY445" s="188"/>
      <c r="BZ445" s="188"/>
      <c r="CA445" s="188"/>
      <c r="CB445" s="188"/>
      <c r="CC445" s="188"/>
      <c r="CD445" s="188"/>
      <c r="CE445" s="188"/>
      <c r="CF445" s="188"/>
      <c r="CG445" s="188"/>
      <c r="CH445" s="188"/>
      <c r="CI445" s="188"/>
      <c r="CJ445" s="188"/>
      <c r="CK445" s="188"/>
    </row>
    <row r="446" spans="1:89" ht="28.5" hidden="1" customHeight="1">
      <c r="A446" s="706"/>
      <c r="B446" s="688"/>
      <c r="C446" s="588"/>
      <c r="D446" s="588"/>
      <c r="E446" s="494"/>
      <c r="F446" s="494"/>
      <c r="G446" s="577"/>
      <c r="H446" s="343">
        <v>72</v>
      </c>
      <c r="I446" s="569"/>
      <c r="J446" s="494"/>
      <c r="K446" s="494"/>
      <c r="L446" s="494"/>
      <c r="M446" s="494"/>
      <c r="N446" s="494"/>
      <c r="O446" s="494"/>
      <c r="P446" s="562"/>
      <c r="Q446" s="553"/>
      <c r="R446" s="556"/>
      <c r="S446" s="556"/>
      <c r="T446" s="556"/>
      <c r="U446" s="556"/>
      <c r="V446" s="582"/>
      <c r="W446" s="566"/>
      <c r="X446" s="572"/>
      <c r="Y446" s="550"/>
      <c r="Z446" s="575"/>
      <c r="AA446" s="566"/>
      <c r="AB446" s="559"/>
      <c r="AC446" s="525"/>
      <c r="AD446" s="547"/>
      <c r="AE446" s="534"/>
      <c r="AF446" s="181">
        <v>5</v>
      </c>
      <c r="AG446" s="182"/>
      <c r="AH446" s="207" t="str">
        <f t="shared" si="462"/>
        <v/>
      </c>
      <c r="AI446" s="299"/>
      <c r="AJ446" s="299"/>
      <c r="AK446" s="208" t="str">
        <f t="shared" si="463"/>
        <v/>
      </c>
      <c r="AL446" s="300"/>
      <c r="AM446" s="300"/>
      <c r="AN446" s="301"/>
      <c r="AO446" s="209" t="str">
        <f>IF(ISBLANK(AD442),(IFERROR(IF(AND(AH445="Probabilidad",AH446="Probabilidad"),(AQ445-(+AQ445*AK446)),IF(AND(AH445="Impacto",AH446="Probabilidad"),(AQ444-(+AQ444*AK446)),IF(AH446="Impacto",AQ445,""))),""))," ")</f>
        <v/>
      </c>
      <c r="AP446" s="154" t="str">
        <f>IF(ISBLANK(AD442),(IFERROR(IF(AO446="","",IF(AO446&lt;=0.2,"Muy Baja",IF(AO446&lt;=0.4,"Baja",IF(AO446&lt;=0.6,"Media",IF(AO446&lt;=0.8,"Alta","Muy Alta"))))),""))," ")</f>
        <v/>
      </c>
      <c r="AQ446" s="210" t="str">
        <f t="shared" si="464"/>
        <v/>
      </c>
      <c r="AR446" s="211" t="str">
        <f t="shared" si="465"/>
        <v/>
      </c>
      <c r="AS446" s="210" t="str">
        <f>IFERROR(IF(AND(AH445="Impacto",AH446="Impacto"),(AS445-(+AS445*AK446)),IF(AND(AH445="Probabilidad",AH446="Impacto"),(AS444-(+AS444*AK446)),IF(AH446="Probabilidad",AS445,""))),"")</f>
        <v/>
      </c>
      <c r="AT446" s="212" t="str">
        <f t="shared" si="466"/>
        <v/>
      </c>
      <c r="AU446" s="528"/>
      <c r="AV446" s="531"/>
      <c r="AW446" s="534"/>
      <c r="AX446" s="537"/>
      <c r="AY446" s="302"/>
      <c r="AZ446" s="185"/>
      <c r="BA446" s="183"/>
      <c r="BB446" s="183"/>
      <c r="BC446" s="184"/>
      <c r="BD446" s="184"/>
      <c r="BE446" s="184"/>
      <c r="BF446" s="185"/>
      <c r="BG446" s="494"/>
      <c r="BH446" s="190"/>
      <c r="BI446" s="186"/>
      <c r="BJ446" s="186"/>
      <c r="BK446" s="352"/>
      <c r="BL446" s="183"/>
      <c r="BM446" s="183"/>
      <c r="BN446" s="183"/>
      <c r="BO446" s="187"/>
      <c r="BP446" s="187"/>
      <c r="BQ446" s="349"/>
      <c r="BR446" s="416"/>
      <c r="BS446" s="417" t="str">
        <f>IF(AND('MAPA DE RIESGOS'!$AP446="Muy Alta",'MAPA DE RIESGOS'!$AR446="Leve"),CONCATENATE("R",'MAPA DE RIESGOS'!$H446,"C",'MAPA DE RIESGOS'!$AF446),"")</f>
        <v/>
      </c>
      <c r="BT446" s="417"/>
      <c r="BU446" s="418"/>
      <c r="BV446" s="188"/>
      <c r="BW446" s="188"/>
      <c r="BX446" s="188"/>
      <c r="BY446" s="188"/>
      <c r="BZ446" s="188"/>
      <c r="CA446" s="188"/>
      <c r="CB446" s="188"/>
      <c r="CC446" s="188"/>
      <c r="CD446" s="188"/>
      <c r="CE446" s="188"/>
      <c r="CF446" s="188"/>
      <c r="CG446" s="188"/>
      <c r="CH446" s="188"/>
      <c r="CI446" s="188"/>
      <c r="CJ446" s="188"/>
      <c r="CK446" s="188"/>
    </row>
    <row r="447" spans="1:89" ht="28.5" hidden="1" customHeight="1">
      <c r="A447" s="706"/>
      <c r="B447" s="688"/>
      <c r="C447" s="588"/>
      <c r="D447" s="588"/>
      <c r="E447" s="494"/>
      <c r="F447" s="494"/>
      <c r="G447" s="577"/>
      <c r="H447" s="343">
        <v>72</v>
      </c>
      <c r="I447" s="570"/>
      <c r="J447" s="495"/>
      <c r="K447" s="495"/>
      <c r="L447" s="495"/>
      <c r="M447" s="495"/>
      <c r="N447" s="495"/>
      <c r="O447" s="495"/>
      <c r="P447" s="563"/>
      <c r="Q447" s="554"/>
      <c r="R447" s="557"/>
      <c r="S447" s="557"/>
      <c r="T447" s="557"/>
      <c r="U447" s="557"/>
      <c r="V447" s="583"/>
      <c r="W447" s="567"/>
      <c r="X447" s="573"/>
      <c r="Y447" s="551"/>
      <c r="Z447" s="576"/>
      <c r="AA447" s="567"/>
      <c r="AB447" s="560"/>
      <c r="AC447" s="526"/>
      <c r="AD447" s="548"/>
      <c r="AE447" s="535"/>
      <c r="AF447" s="181">
        <v>6</v>
      </c>
      <c r="AG447" s="182"/>
      <c r="AH447" s="207" t="str">
        <f t="shared" si="462"/>
        <v/>
      </c>
      <c r="AI447" s="299"/>
      <c r="AJ447" s="299"/>
      <c r="AK447" s="208" t="str">
        <f t="shared" si="463"/>
        <v/>
      </c>
      <c r="AL447" s="300"/>
      <c r="AM447" s="300"/>
      <c r="AN447" s="301"/>
      <c r="AO447" s="209" t="str">
        <f>IF(ISBLANK(AD442),(IFERROR(IF(AND(AH445="Probabilidad",AH447="Probabilidad"),(AQ445-(+AQ445*AK447)),IF(AND(AH445="Impacto",AH447="Probabilidad"),(AQ444-(+AQ444*AK447)),IF(AH447="Impacto",AQ445,""))),""))," ")</f>
        <v/>
      </c>
      <c r="AP447" s="154" t="str">
        <f>IF(ISBLANK(AD442),(IFERROR(IF(AO447="","",IF(AO447&lt;=0.2,"Muy Baja",IF(AO447&lt;=0.4,"Baja",IF(AO447&lt;=0.6,"Media",IF(AO447&lt;=0.8,"Alta","Muy Alta"))))),"")), " ")</f>
        <v/>
      </c>
      <c r="AQ447" s="210" t="str">
        <f t="shared" si="464"/>
        <v/>
      </c>
      <c r="AR447" s="211" t="str">
        <f t="shared" si="465"/>
        <v/>
      </c>
      <c r="AS447" s="210" t="str">
        <f>IFERROR(IF(AND(AH446="Impacto",AH447="Impacto"),(AS445-(+AS446*AK447)),IF(AND(AH445="Probabilidad",AH447="Impacto"),(AS444-(+AS444*AK447)),IF(AH447="Probabilidad",AS445,""))),"")</f>
        <v/>
      </c>
      <c r="AT447" s="212" t="str">
        <f t="shared" si="466"/>
        <v/>
      </c>
      <c r="AU447" s="529"/>
      <c r="AV447" s="532"/>
      <c r="AW447" s="535"/>
      <c r="AX447" s="538"/>
      <c r="AY447" s="302"/>
      <c r="AZ447" s="185"/>
      <c r="BA447" s="183"/>
      <c r="BB447" s="183"/>
      <c r="BC447" s="184"/>
      <c r="BD447" s="184"/>
      <c r="BE447" s="184"/>
      <c r="BF447" s="185"/>
      <c r="BG447" s="495"/>
      <c r="BH447" s="190"/>
      <c r="BI447" s="186"/>
      <c r="BJ447" s="186"/>
      <c r="BK447" s="352"/>
      <c r="BL447" s="183"/>
      <c r="BM447" s="183"/>
      <c r="BN447" s="183"/>
      <c r="BO447" s="187"/>
      <c r="BP447" s="187"/>
      <c r="BQ447" s="349"/>
      <c r="BR447" s="416"/>
      <c r="BS447" s="417" t="str">
        <f>IF(AND('MAPA DE RIESGOS'!$AP447="Muy Alta",'MAPA DE RIESGOS'!$AR447="Leve"),CONCATENATE("R",'MAPA DE RIESGOS'!$H447,"C",'MAPA DE RIESGOS'!$AF447),"")</f>
        <v/>
      </c>
      <c r="BT447" s="417"/>
      <c r="BU447" s="418"/>
      <c r="BV447" s="188"/>
      <c r="BW447" s="188"/>
      <c r="BX447" s="188"/>
      <c r="BY447" s="188"/>
      <c r="BZ447" s="188"/>
      <c r="CA447" s="188"/>
      <c r="CB447" s="188"/>
      <c r="CC447" s="188"/>
      <c r="CD447" s="188"/>
      <c r="CE447" s="188"/>
      <c r="CF447" s="188"/>
      <c r="CG447" s="188"/>
      <c r="CH447" s="188"/>
      <c r="CI447" s="188"/>
      <c r="CJ447" s="188"/>
      <c r="CK447" s="188"/>
    </row>
    <row r="448" spans="1:89" ht="203.1" customHeight="1">
      <c r="A448" s="706"/>
      <c r="B448" s="688" t="s">
        <v>840</v>
      </c>
      <c r="C448" s="588"/>
      <c r="D448" s="588" t="str">
        <f>IFERROR((VLOOKUP($B448,'Listados Datos'!$D$3:$F$18,3,FALSE))," ")</f>
        <v>El proceso inicia con la identificación de necesidades de personal y finaliza con el seguimiento y evaluación de los mismos. Aplica a todos los procesos de la entidad.</v>
      </c>
      <c r="E448" s="494" t="s">
        <v>662</v>
      </c>
      <c r="F448" s="494" t="s">
        <v>260</v>
      </c>
      <c r="G448" s="577">
        <v>73</v>
      </c>
      <c r="H448" s="343">
        <v>73</v>
      </c>
      <c r="I448" s="568" t="s">
        <v>871</v>
      </c>
      <c r="J448" s="513" t="s">
        <v>210</v>
      </c>
      <c r="K448" s="513" t="s">
        <v>872</v>
      </c>
      <c r="L448" s="513" t="s">
        <v>873</v>
      </c>
      <c r="M448" s="513" t="str">
        <f t="shared" ref="M448:M453" si="478">+I448</f>
        <v>Posibilidad de recibir o solicitar cualquier dádiva o beneficio a nombre propio o de terceros con el fin de generar el nombramiento de una persona que no cumpla con los requisitos funcionales -comportamentales buscando beneficio propio o de un tercero.</v>
      </c>
      <c r="N448" s="513" t="s">
        <v>238</v>
      </c>
      <c r="O448" s="513" t="s">
        <v>251</v>
      </c>
      <c r="P448" s="561">
        <v>228</v>
      </c>
      <c r="Q448" s="552"/>
      <c r="R448" s="555"/>
      <c r="S448" s="555"/>
      <c r="T448" s="555"/>
      <c r="U448" s="555"/>
      <c r="V448" s="581" t="str">
        <f t="shared" ref="V448" si="479">IF(ISBLANK(AC448),(IF(P448&lt;=0,"",IF(P448&lt;=2,"Muy Baja",IF(P448&lt;=24,"Baja",IF(P448&lt;=500,"Media",IF(P448&lt;=5000,"Alta","Muy Alta"))))))," ")</f>
        <v xml:space="preserve"> </v>
      </c>
      <c r="W448" s="565" t="str">
        <f t="shared" ref="W448" si="480">IF(ISBLANK(AC448),(IF(V448="","",IF(V448="Muy Baja",20%,IF(V448="Baja",40%,IF(V448="Media",60%,IF(V448="Alta",80%,IF(V448="Muy Alta",100%,0)))))))," ")</f>
        <v xml:space="preserve"> </v>
      </c>
      <c r="X448" s="571" t="s">
        <v>218</v>
      </c>
      <c r="Y448" s="549" t="str">
        <f>IF(X448&gt;0,IF(NOT(ISERROR(MATCH(X448,'Listados Datos'!$N$3:$N$4,0))),'Listados Datos'!$N$6&amp;"Por favor no seleccionar este criterios de impacto (Afectación Económica o presupuestal y/o Pérdida Reputacional)",'Listados Datos'!$N$7),"")</f>
        <v>✔</v>
      </c>
      <c r="Z448" s="574" t="str">
        <f>IF(OR(X448='Listados Datos'!$R$3,X448='Listados Datos'!$S$3),"Leve",IF(OR(X448='Listados Datos'!$R$4,X448='Listados Datos'!$S$4),"Menor",IF(OR(X448='Listados Datos'!$R$5,X448='Listados Datos'!$S$5),"Moderado",IF(OR(X448='Listados Datos'!$R$6,X448='Listados Datos'!$S$6),"Mayor",IF(OR(X448='Listados Datos'!$R$7,X448='Listados Datos'!$S$7),"Catastrófico","")))))</f>
        <v>Moderado</v>
      </c>
      <c r="AA448" s="565">
        <f>IF(Z448="","",IF(Z448="Leve",20%,IF(Z448="Menor",40%,IF(Z448="Moderado",60%,IF(Z448="Mayor",80%,IF(Z448="Catastrófico",100%,0))))))</f>
        <v>0.6</v>
      </c>
      <c r="AB448" s="558" t="str">
        <f>IF(OR(AND(V448="Muy Baja",Z448="Leve"),AND(V448="Muy Baja",Z448="Menor"),AND(V448="Baja",Z448="Leve")),"Bajo",IF(OR(AND(V448="Muy baja",Z448="Moderado"),AND(V448="Baja",Z448="Menor"),AND(V448="Baja",Z448="Moderado"),AND(V448="Media",Z448="Leve"),AND(V448="Media",Z448="Menor"),AND(V448="Media",Z448="Moderado"),AND(V448="Alta",Z448="Leve"),AND(V448="Alta",Z448="Menor")),"Moderado",IF(OR(AND(V448="Muy Baja",Z448="Mayor"),AND(V448="Baja",Z448="Mayor"),AND(V448="Media",Z448="Mayor"),AND(V448="Alta",Z448="Moderado"),AND(V448="Alta",Z448="Mayor"),AND(V448="Muy Alta",Z448="Leve"),AND(V448="Muy Alta",Z448="Menor"),AND(V448="Muy Alta",Z448="Moderado"),AND(V448="Muy Alta",Z448="Mayor")),"Alto",IF(OR(AND(V448="Muy Baja",Z448="Catastrófico"),AND(V448="Baja",Z448="Catastrófico"),AND(V448="Media",Z448="Catastrófico"),AND(V448="Alta",Z448="Catastrófico"),AND(V448="Muy Alta",Z448="Catastrófico")),"Extremo",""))))</f>
        <v/>
      </c>
      <c r="AC448" s="524" t="s">
        <v>240</v>
      </c>
      <c r="AD448" s="546" t="s">
        <v>241</v>
      </c>
      <c r="AE448" s="533" t="str">
        <f t="shared" ref="AE448" si="481">IF(AND(AC448="Rara Vez",AD448="Insignificante"),("BAJA"),IF(AND(AC448="Rara Vez",AD448="Menor"),("BAJA"),IF(AND(AC448="Rara Vez",AD448="Moderado"),("MODERADA"),IF(AND(AC448="Rara Vez",AD448="Mayor"),("ALTA"),IF(AND(AC448="Improbable",AD448="Insignificante"),("BAJA"),IF(AND(AC448="Improbable",AD448="Menor"),("BAJA"),IF(AND(AC448="Improbable",AD448="Moderado"),("MODERADA"),IF(AND(AC448="Improbable",AD448="Mayor"),("ALTA"),IF(AND(AC448="Posible",AD448="Insignificante"),("BAJA"),IF(AND(AC448="Posible",AD448="Menor"),("MODERADA"),IF(AND(AC448="Posible",AD448="Moderado"),("ALTA"),IF(AND(AC448="Posible",AD448="Mayor"),("EXTREMA"),IF(AND(AC448="Probable",AD448="Insignificante"),("MODERADA"),IF(AND(AC448="Probable",AD448="Menor"),("ALTA"),IF(AND(AC448="Probable",AD448="Moderado"),("ALTA"),IF(AND(AC448="Probable",AD448="Mayor"),("EXTREMA"),IF(AND(AC448="Casi Seguro",AD448="Insignificante"),("ALTA"),IF(AND(AC448="Casi Seguro",AD448="Menor"),("ALTA"),IF(AND(AC448="Casi Seguro",AD448="Moderado"),("EXTREMA"),IF(AND(AC448="Casi Seguro",AD448="Mayor"),("EXTREMA"),IF(AD448="Catastrófico","EXTREMA","VALORAR")))))))))))))))))))))</f>
        <v>MODERADA</v>
      </c>
      <c r="AF448" s="181">
        <v>1</v>
      </c>
      <c r="AG448" s="182" t="s">
        <v>874</v>
      </c>
      <c r="AH448" s="207" t="str">
        <f t="shared" si="462"/>
        <v>Probabilidad</v>
      </c>
      <c r="AI448" s="299" t="s">
        <v>193</v>
      </c>
      <c r="AJ448" s="299" t="s">
        <v>194</v>
      </c>
      <c r="AK448" s="208" t="str">
        <f t="shared" si="463"/>
        <v>40%</v>
      </c>
      <c r="AL448" s="300" t="s">
        <v>195</v>
      </c>
      <c r="AM448" s="300" t="s">
        <v>196</v>
      </c>
      <c r="AN448" s="301" t="s">
        <v>197</v>
      </c>
      <c r="AO448" s="209" t="str">
        <f>IF(ISBLANK(AD448),(IFERROR(IF(AH448="Probabilidad",(W448-(+W448*AK448)),IF(AH448="Impacto",W448,"")),""))," ")</f>
        <v xml:space="preserve"> </v>
      </c>
      <c r="AP448" s="154" t="str">
        <f>IF(ISBLANK(AD448), (IFERROR(IF(AO448="","",IF(AO448&lt;=0.2,"Muy Baja",IF(AO448&lt;=0.4,"Baja",IF(AO448&lt;=0.6,"Media",IF(AO448&lt;=0.8,"Alta","Muy Alta"))))),""))," ")</f>
        <v xml:space="preserve"> </v>
      </c>
      <c r="AQ448" s="210" t="str">
        <f t="shared" si="464"/>
        <v xml:space="preserve"> </v>
      </c>
      <c r="AR448" s="211" t="str">
        <f t="shared" si="465"/>
        <v>Moderado</v>
      </c>
      <c r="AS448" s="210">
        <f>IFERROR(IF(AH448="Impacto",(AA448-(+AA448*AK448)),IF(AH448="Probabilidad",AA448,"")),"")</f>
        <v>0.6</v>
      </c>
      <c r="AT448" s="212" t="str">
        <f t="shared" si="466"/>
        <v/>
      </c>
      <c r="AU448" s="527"/>
      <c r="AV448" s="530" t="str">
        <f>IF(ISBLANK(AD448), " ", AD448)</f>
        <v>Moderado</v>
      </c>
      <c r="AW448" s="533" t="str">
        <f t="shared" ref="AW448" si="482">IF(AND(AU448="Rara Vez",AV448="Insignificante"),("BAJA"),IF(AND(AU448="Rara Vez",AV448="Menor"),("BAJA"),IF(AND(AU448="Rara Vez",AV448="Moderado"),("MODERADA"),IF(AND(AU448="Rara Vez",AV448="Mayor"),("ALTA"),IF(AND(AU448="Improbable",AV448="Insignificante"),("BAJA"),IF(AND(AU448="Improbable",AV448="Menor"),("BAJA"),IF(AND(AU448="Improbable",AV448="Moderado"),("MODERADA"),IF(AND(AU448="Improbable",AV448="Mayor"),("ALTA"),IF(AND(AU448="Posible",AV448="Insignificante"),("BAJA"),IF(AND(AU448="Posible",AV448="Menor"),("MODERADA"),IF(AND(AU448="Posible",AV448="Moderado"),("ALTA"),IF(AND(AU448="Posible",AV448="Mayor"),("EXTREMA"),IF(AND(AU448="Probable",AV448="Insignificante"),("MODERADA"),IF(AND(AU448="Probable",AV448="Menor"),("ALTA"),IF(AND(AU448="Probable",AV448="Moderado"),("ALTA"),IF(AND(AU448="Probable",AV448="Mayor"),("EXTREMA"),IF(AND(AU448="Casi Seguro",AV448="Insignificante"),("ALTA"),IF(AND(AU448="Casi Seguro",AV448="Menor"),("ALTA"),IF(AND(AU448="Casi Seguro",AV448="Moderado"),("EXTREMA"),IF(AND(AU448="Casi Seguro",AV448="Mayor"),("EXTREMA"),IF(AV448="Catastrófico","EXTREMA","VALORAR")))))))))))))))))))))</f>
        <v>VALORAR</v>
      </c>
      <c r="AX448" s="536" t="s">
        <v>198</v>
      </c>
      <c r="AY448" s="302" t="s">
        <v>875</v>
      </c>
      <c r="AZ448" s="185" t="s">
        <v>875</v>
      </c>
      <c r="BA448" s="183" t="s">
        <v>260</v>
      </c>
      <c r="BB448" s="183" t="s">
        <v>229</v>
      </c>
      <c r="BC448" s="184">
        <v>44562</v>
      </c>
      <c r="BD448" s="184">
        <v>44926</v>
      </c>
      <c r="BE448" s="184" t="s">
        <v>876</v>
      </c>
      <c r="BF448" s="185" t="s">
        <v>876</v>
      </c>
      <c r="BG448" s="513" t="s">
        <v>846</v>
      </c>
      <c r="BH448" s="373" t="s">
        <v>205</v>
      </c>
      <c r="BI448" s="183" t="s">
        <v>1959</v>
      </c>
      <c r="BJ448" s="370">
        <v>1</v>
      </c>
      <c r="BK448" s="387">
        <v>44680</v>
      </c>
      <c r="BL448" s="186" t="s">
        <v>877</v>
      </c>
      <c r="BM448" s="183" t="s">
        <v>878</v>
      </c>
      <c r="BN448" s="183" t="s">
        <v>207</v>
      </c>
      <c r="BO448" s="187" t="s">
        <v>208</v>
      </c>
      <c r="BP448" s="187" t="s">
        <v>272</v>
      </c>
      <c r="BQ448" s="402" t="s">
        <v>272</v>
      </c>
      <c r="BR448" s="423" t="s">
        <v>1934</v>
      </c>
      <c r="BS448" s="425" t="s">
        <v>1973</v>
      </c>
      <c r="BT448" s="421" t="s">
        <v>207</v>
      </c>
      <c r="BU448" s="419" t="s">
        <v>878</v>
      </c>
      <c r="BV448" s="188"/>
      <c r="BW448" s="188"/>
      <c r="BX448" s="188"/>
      <c r="BY448" s="188"/>
      <c r="BZ448" s="188"/>
      <c r="CA448" s="188"/>
      <c r="CB448" s="188"/>
      <c r="CC448" s="188"/>
      <c r="CD448" s="188"/>
      <c r="CE448" s="188"/>
      <c r="CF448" s="188"/>
      <c r="CG448" s="188"/>
      <c r="CH448" s="188"/>
      <c r="CI448" s="188"/>
      <c r="CJ448" s="188"/>
      <c r="CK448" s="188"/>
    </row>
    <row r="449" spans="1:89" ht="28.5" hidden="1" customHeight="1">
      <c r="A449" s="706"/>
      <c r="B449" s="688"/>
      <c r="C449" s="588"/>
      <c r="D449" s="588"/>
      <c r="E449" s="494"/>
      <c r="F449" s="494"/>
      <c r="G449" s="577"/>
      <c r="H449" s="343">
        <v>73</v>
      </c>
      <c r="I449" s="569"/>
      <c r="J449" s="494"/>
      <c r="K449" s="494"/>
      <c r="L449" s="494"/>
      <c r="M449" s="494">
        <f t="shared" si="478"/>
        <v>0</v>
      </c>
      <c r="N449" s="494"/>
      <c r="O449" s="494"/>
      <c r="P449" s="562"/>
      <c r="Q449" s="553"/>
      <c r="R449" s="556"/>
      <c r="S449" s="556"/>
      <c r="T449" s="556"/>
      <c r="U449" s="556"/>
      <c r="V449" s="582"/>
      <c r="W449" s="566"/>
      <c r="X449" s="572"/>
      <c r="Y449" s="550"/>
      <c r="Z449" s="575"/>
      <c r="AA449" s="566"/>
      <c r="AB449" s="559"/>
      <c r="AC449" s="525"/>
      <c r="AD449" s="547"/>
      <c r="AE449" s="534"/>
      <c r="AF449" s="181">
        <v>2</v>
      </c>
      <c r="AG449" s="182"/>
      <c r="AH449" s="207" t="str">
        <f t="shared" si="462"/>
        <v/>
      </c>
      <c r="AI449" s="299"/>
      <c r="AJ449" s="299"/>
      <c r="AK449" s="208" t="str">
        <f t="shared" si="463"/>
        <v/>
      </c>
      <c r="AL449" s="300"/>
      <c r="AM449" s="300"/>
      <c r="AN449" s="301"/>
      <c r="AO449" s="209" t="str">
        <f>IF(ISBLANK(AD448),(IFERROR(IF(AND(AH448="Probabilidad",AH449="Probabilidad"),(AQ448-(+AQ448*AK449)),IF(AH449="Probabilidad",(W448-(+W448*AK449)),IF(AH449="Impacto",AQ448,""))),""))," ")</f>
        <v xml:space="preserve"> </v>
      </c>
      <c r="AP449" s="154" t="str">
        <f>IF(ISBLANK(AD448),(IFERROR(IF(AO449="","",IF(AO449&lt;=0.2,"Muy Baja",IF(AO449&lt;=0.4,"Baja",IF(AO449&lt;=0.6,"Media",IF(AO449&lt;=0.8,"Alta","Muy Alta"))))),""))," ")</f>
        <v xml:space="preserve"> </v>
      </c>
      <c r="AQ449" s="210" t="str">
        <f t="shared" si="464"/>
        <v xml:space="preserve"> </v>
      </c>
      <c r="AR449" s="211" t="str">
        <f t="shared" si="465"/>
        <v/>
      </c>
      <c r="AS449" s="210" t="str">
        <f>IFERROR(IF(AND(AH448="Impacto",AH449="Impacto"),(AS448-(+AS448*AK449)),IF(AH449="Impacto",(AA448-(+AA448*AK449)),IF(AH449="Probabilidad",AS448,""))),"")</f>
        <v/>
      </c>
      <c r="AT449" s="212" t="str">
        <f t="shared" si="466"/>
        <v/>
      </c>
      <c r="AU449" s="528"/>
      <c r="AV449" s="531"/>
      <c r="AW449" s="534"/>
      <c r="AX449" s="537"/>
      <c r="AY449" s="302"/>
      <c r="AZ449" s="185"/>
      <c r="BA449" s="183"/>
      <c r="BB449" s="183"/>
      <c r="BC449" s="184"/>
      <c r="BD449" s="184"/>
      <c r="BE449" s="184"/>
      <c r="BF449" s="185"/>
      <c r="BG449" s="494"/>
      <c r="BH449" s="190"/>
      <c r="BI449" s="186"/>
      <c r="BJ449" s="186"/>
      <c r="BK449" s="352"/>
      <c r="BL449" s="183"/>
      <c r="BM449" s="183"/>
      <c r="BN449" s="183"/>
      <c r="BO449" s="187"/>
      <c r="BP449" s="187"/>
      <c r="BQ449" s="349"/>
      <c r="BR449" s="416"/>
      <c r="BS449" s="417" t="str">
        <f>IF(AND('MAPA DE RIESGOS'!$AP449="Muy Alta",'MAPA DE RIESGOS'!$AR449="Leve"),CONCATENATE("R",'MAPA DE RIESGOS'!$H449,"C",'MAPA DE RIESGOS'!$AF449),"")</f>
        <v/>
      </c>
      <c r="BT449" s="417"/>
      <c r="BU449" s="418"/>
      <c r="BV449" s="188"/>
      <c r="BW449" s="188"/>
      <c r="BX449" s="188"/>
      <c r="BY449" s="188"/>
      <c r="BZ449" s="188"/>
      <c r="CA449" s="188"/>
      <c r="CB449" s="188"/>
      <c r="CC449" s="188"/>
      <c r="CD449" s="188"/>
      <c r="CE449" s="188"/>
      <c r="CF449" s="188"/>
      <c r="CG449" s="188"/>
      <c r="CH449" s="188"/>
      <c r="CI449" s="188"/>
      <c r="CJ449" s="188"/>
      <c r="CK449" s="188"/>
    </row>
    <row r="450" spans="1:89" ht="28.5" hidden="1" customHeight="1">
      <c r="A450" s="706"/>
      <c r="B450" s="688"/>
      <c r="C450" s="588"/>
      <c r="D450" s="588"/>
      <c r="E450" s="494"/>
      <c r="F450" s="494"/>
      <c r="G450" s="577"/>
      <c r="H450" s="343">
        <v>73</v>
      </c>
      <c r="I450" s="569"/>
      <c r="J450" s="494"/>
      <c r="K450" s="494"/>
      <c r="L450" s="494"/>
      <c r="M450" s="494">
        <f t="shared" si="478"/>
        <v>0</v>
      </c>
      <c r="N450" s="494"/>
      <c r="O450" s="494"/>
      <c r="P450" s="562"/>
      <c r="Q450" s="553"/>
      <c r="R450" s="556"/>
      <c r="S450" s="556"/>
      <c r="T450" s="556"/>
      <c r="U450" s="556"/>
      <c r="V450" s="582"/>
      <c r="W450" s="566"/>
      <c r="X450" s="572"/>
      <c r="Y450" s="550"/>
      <c r="Z450" s="575"/>
      <c r="AA450" s="566"/>
      <c r="AB450" s="559"/>
      <c r="AC450" s="525"/>
      <c r="AD450" s="547"/>
      <c r="AE450" s="534"/>
      <c r="AF450" s="181">
        <v>3</v>
      </c>
      <c r="AG450" s="182"/>
      <c r="AH450" s="207" t="str">
        <f t="shared" si="462"/>
        <v/>
      </c>
      <c r="AI450" s="299"/>
      <c r="AJ450" s="299"/>
      <c r="AK450" s="208" t="str">
        <f t="shared" si="463"/>
        <v/>
      </c>
      <c r="AL450" s="300"/>
      <c r="AM450" s="300"/>
      <c r="AN450" s="301"/>
      <c r="AO450" s="209" t="str">
        <f>IF(ISBLANK(AD448),(IFERROR(IF(AND(AH449="Probabilidad",AH450="Probabilidad"),(AQ449-(+AQ449*AK450)),IF(AND(AH449="Impacto",AH450="Probabilidad"),(AQ448-(+AQ448*AK450)),IF(AH450="Impacto",AQ449,""))),""))," ")</f>
        <v xml:space="preserve"> </v>
      </c>
      <c r="AP450" s="154" t="str">
        <f>IF(ISBLANK(AD448),(IFERROR(IF(AO450="","",IF(AO450&lt;=0.2,"Muy Baja",IF(AO450&lt;=0.4,"Baja",IF(AO450&lt;=0.6,"Media",IF(AO450&lt;=0.8,"Alta","Muy Alta"))))),""))," ")</f>
        <v xml:space="preserve"> </v>
      </c>
      <c r="AQ450" s="210" t="str">
        <f t="shared" si="464"/>
        <v xml:space="preserve"> </v>
      </c>
      <c r="AR450" s="211" t="str">
        <f t="shared" si="465"/>
        <v/>
      </c>
      <c r="AS450" s="210" t="str">
        <f>IFERROR(IF(AND(AH449="Impacto",AH450="Impacto"),(AS449-(+AS449*AK450)),IF(AND(AH449="Probabilidad",AH450="Impacto"),(AS448-(+AS448*AK450)),IF(AH450="Probabilidad",AS449,""))),"")</f>
        <v/>
      </c>
      <c r="AT450" s="212" t="str">
        <f t="shared" si="466"/>
        <v/>
      </c>
      <c r="AU450" s="528"/>
      <c r="AV450" s="531"/>
      <c r="AW450" s="534"/>
      <c r="AX450" s="537"/>
      <c r="AY450" s="302"/>
      <c r="AZ450" s="185"/>
      <c r="BA450" s="183"/>
      <c r="BB450" s="183"/>
      <c r="BC450" s="184"/>
      <c r="BD450" s="184"/>
      <c r="BE450" s="184"/>
      <c r="BF450" s="185"/>
      <c r="BG450" s="494"/>
      <c r="BH450" s="190"/>
      <c r="BI450" s="186"/>
      <c r="BJ450" s="186"/>
      <c r="BK450" s="352"/>
      <c r="BL450" s="183"/>
      <c r="BM450" s="183"/>
      <c r="BN450" s="183"/>
      <c r="BO450" s="187"/>
      <c r="BP450" s="187"/>
      <c r="BQ450" s="349"/>
      <c r="BR450" s="416"/>
      <c r="BS450" s="417" t="str">
        <f>IF(AND('MAPA DE RIESGOS'!$AP450="Muy Alta",'MAPA DE RIESGOS'!$AR450="Leve"),CONCATENATE("R",'MAPA DE RIESGOS'!$H450,"C",'MAPA DE RIESGOS'!$AF450),"")</f>
        <v/>
      </c>
      <c r="BT450" s="417"/>
      <c r="BU450" s="418"/>
      <c r="BV450" s="188"/>
      <c r="BW450" s="188"/>
      <c r="BX450" s="188"/>
      <c r="BY450" s="188"/>
      <c r="BZ450" s="188"/>
      <c r="CA450" s="188"/>
      <c r="CB450" s="188"/>
      <c r="CC450" s="188"/>
      <c r="CD450" s="188"/>
      <c r="CE450" s="188"/>
      <c r="CF450" s="188"/>
      <c r="CG450" s="188"/>
      <c r="CH450" s="188"/>
      <c r="CI450" s="188"/>
      <c r="CJ450" s="188"/>
      <c r="CK450" s="188"/>
    </row>
    <row r="451" spans="1:89" ht="28.5" hidden="1" customHeight="1">
      <c r="A451" s="706"/>
      <c r="B451" s="688"/>
      <c r="C451" s="588"/>
      <c r="D451" s="588"/>
      <c r="E451" s="494"/>
      <c r="F451" s="494"/>
      <c r="G451" s="577"/>
      <c r="H451" s="343">
        <v>73</v>
      </c>
      <c r="I451" s="569"/>
      <c r="J451" s="494"/>
      <c r="K451" s="494"/>
      <c r="L451" s="494"/>
      <c r="M451" s="494">
        <f t="shared" si="478"/>
        <v>0</v>
      </c>
      <c r="N451" s="494"/>
      <c r="O451" s="494"/>
      <c r="P451" s="562"/>
      <c r="Q451" s="553"/>
      <c r="R451" s="556"/>
      <c r="S451" s="556"/>
      <c r="T451" s="556"/>
      <c r="U451" s="556"/>
      <c r="V451" s="582"/>
      <c r="W451" s="566"/>
      <c r="X451" s="572"/>
      <c r="Y451" s="550"/>
      <c r="Z451" s="575"/>
      <c r="AA451" s="566"/>
      <c r="AB451" s="559"/>
      <c r="AC451" s="525"/>
      <c r="AD451" s="547"/>
      <c r="AE451" s="534"/>
      <c r="AF451" s="181">
        <v>4</v>
      </c>
      <c r="AG451" s="182"/>
      <c r="AH451" s="207" t="str">
        <f t="shared" si="462"/>
        <v/>
      </c>
      <c r="AI451" s="299"/>
      <c r="AJ451" s="299"/>
      <c r="AK451" s="208" t="str">
        <f t="shared" si="463"/>
        <v/>
      </c>
      <c r="AL451" s="300"/>
      <c r="AM451" s="300"/>
      <c r="AN451" s="301"/>
      <c r="AO451" s="209" t="str">
        <f>IF(ISBLANK(AD448),(IFERROR(IF(AND(AH450="Probabilidad",AH451="Probabilidad"),(AQ450-(+AQ450*AK451)),IF(AND(AH450="Impacto",AH451="Probabilidad"),(AQ449-(+AQ449*AK451)),IF(AH451="Impacto",AQ450,""))),""))," ")</f>
        <v xml:space="preserve"> </v>
      </c>
      <c r="AP451" s="154" t="str">
        <f>IF(ISBLANK(AD448),(IFERROR(IF(AO451="","",IF(AO451&lt;=0.2,"Muy Baja",IF(AO451&lt;=0.4,"Baja",IF(AO451&lt;=0.6,"Media",IF(AO451&lt;=0.8,"Alta","Muy Alta"))))),""))," ")</f>
        <v xml:space="preserve"> </v>
      </c>
      <c r="AQ451" s="210" t="str">
        <f t="shared" si="464"/>
        <v xml:space="preserve"> </v>
      </c>
      <c r="AR451" s="211" t="str">
        <f t="shared" si="465"/>
        <v/>
      </c>
      <c r="AS451" s="210" t="str">
        <f>IFERROR(IF(AND(AH450="Impacto",AH451="Impacto"),(AS450-(+AS450*AK451)),IF(AND(AH450="Probabilidad",AH451="Impacto"),(AS449-(+AS449*AK451)),IF(AH451="Probabilidad",AS450,""))),"")</f>
        <v/>
      </c>
      <c r="AT451" s="212" t="str">
        <f t="shared" si="466"/>
        <v/>
      </c>
      <c r="AU451" s="528"/>
      <c r="AV451" s="531"/>
      <c r="AW451" s="534"/>
      <c r="AX451" s="537"/>
      <c r="AY451" s="302"/>
      <c r="AZ451" s="185"/>
      <c r="BA451" s="183"/>
      <c r="BB451" s="183"/>
      <c r="BC451" s="184"/>
      <c r="BD451" s="184"/>
      <c r="BE451" s="184"/>
      <c r="BF451" s="185"/>
      <c r="BG451" s="494"/>
      <c r="BH451" s="190"/>
      <c r="BI451" s="186"/>
      <c r="BJ451" s="186"/>
      <c r="BK451" s="352"/>
      <c r="BL451" s="183"/>
      <c r="BM451" s="183"/>
      <c r="BN451" s="183"/>
      <c r="BO451" s="187"/>
      <c r="BP451" s="187"/>
      <c r="BQ451" s="349"/>
      <c r="BR451" s="416"/>
      <c r="BS451" s="417" t="str">
        <f>IF(AND('MAPA DE RIESGOS'!$AP451="Muy Alta",'MAPA DE RIESGOS'!$AR451="Leve"),CONCATENATE("R",'MAPA DE RIESGOS'!$H451,"C",'MAPA DE RIESGOS'!$AF451),"")</f>
        <v/>
      </c>
      <c r="BT451" s="417"/>
      <c r="BU451" s="418"/>
      <c r="BV451" s="188"/>
      <c r="BW451" s="188"/>
      <c r="BX451" s="188"/>
      <c r="BY451" s="188"/>
      <c r="BZ451" s="188"/>
      <c r="CA451" s="188"/>
      <c r="CB451" s="188"/>
      <c r="CC451" s="188"/>
      <c r="CD451" s="188"/>
      <c r="CE451" s="188"/>
      <c r="CF451" s="188"/>
      <c r="CG451" s="188"/>
      <c r="CH451" s="188"/>
      <c r="CI451" s="188"/>
      <c r="CJ451" s="188"/>
      <c r="CK451" s="188"/>
    </row>
    <row r="452" spans="1:89" ht="28.5" hidden="1" customHeight="1">
      <c r="A452" s="706"/>
      <c r="B452" s="688"/>
      <c r="C452" s="588"/>
      <c r="D452" s="588"/>
      <c r="E452" s="494"/>
      <c r="F452" s="494"/>
      <c r="G452" s="577"/>
      <c r="H452" s="343">
        <v>73</v>
      </c>
      <c r="I452" s="569"/>
      <c r="J452" s="494"/>
      <c r="K452" s="494"/>
      <c r="L452" s="494"/>
      <c r="M452" s="494">
        <f t="shared" si="478"/>
        <v>0</v>
      </c>
      <c r="N452" s="494"/>
      <c r="O452" s="494"/>
      <c r="P452" s="562"/>
      <c r="Q452" s="553"/>
      <c r="R452" s="556"/>
      <c r="S452" s="556"/>
      <c r="T452" s="556"/>
      <c r="U452" s="556"/>
      <c r="V452" s="582"/>
      <c r="W452" s="566"/>
      <c r="X452" s="572"/>
      <c r="Y452" s="550"/>
      <c r="Z452" s="575"/>
      <c r="AA452" s="566"/>
      <c r="AB452" s="559"/>
      <c r="AC452" s="525"/>
      <c r="AD452" s="547"/>
      <c r="AE452" s="534"/>
      <c r="AF452" s="181">
        <v>5</v>
      </c>
      <c r="AG452" s="182"/>
      <c r="AH452" s="207" t="str">
        <f t="shared" si="462"/>
        <v/>
      </c>
      <c r="AI452" s="299"/>
      <c r="AJ452" s="299"/>
      <c r="AK452" s="208" t="str">
        <f t="shared" si="463"/>
        <v/>
      </c>
      <c r="AL452" s="300"/>
      <c r="AM452" s="300"/>
      <c r="AN452" s="301"/>
      <c r="AO452" s="209" t="str">
        <f>IF(ISBLANK(AD448),(IFERROR(IF(AND(AH451="Probabilidad",AH452="Probabilidad"),(AQ451-(+AQ451*AK452)),IF(AND(AH451="Impacto",AH452="Probabilidad"),(AQ450-(+AQ450*AK452)),IF(AH452="Impacto",AQ451,""))),""))," ")</f>
        <v xml:space="preserve"> </v>
      </c>
      <c r="AP452" s="154" t="str">
        <f>IF(ISBLANK(AD448),(IFERROR(IF(AO452="","",IF(AO452&lt;=0.2,"Muy Baja",IF(AO452&lt;=0.4,"Baja",IF(AO452&lt;=0.6,"Media",IF(AO452&lt;=0.8,"Alta","Muy Alta"))))),""))," ")</f>
        <v xml:space="preserve"> </v>
      </c>
      <c r="AQ452" s="210" t="str">
        <f t="shared" si="464"/>
        <v xml:space="preserve"> </v>
      </c>
      <c r="AR452" s="211" t="str">
        <f t="shared" si="465"/>
        <v/>
      </c>
      <c r="AS452" s="210" t="str">
        <f>IFERROR(IF(AND(AH451="Impacto",AH452="Impacto"),(AS451-(+AS451*AK452)),IF(AND(AH451="Probabilidad",AH452="Impacto"),(AS450-(+AS450*AK452)),IF(AH452="Probabilidad",AS451,""))),"")</f>
        <v/>
      </c>
      <c r="AT452" s="212" t="str">
        <f t="shared" si="466"/>
        <v/>
      </c>
      <c r="AU452" s="528"/>
      <c r="AV452" s="531"/>
      <c r="AW452" s="534"/>
      <c r="AX452" s="537"/>
      <c r="AY452" s="302"/>
      <c r="AZ452" s="185"/>
      <c r="BA452" s="183"/>
      <c r="BB452" s="183"/>
      <c r="BC452" s="184"/>
      <c r="BD452" s="184"/>
      <c r="BE452" s="184"/>
      <c r="BF452" s="185"/>
      <c r="BG452" s="494"/>
      <c r="BH452" s="190"/>
      <c r="BI452" s="186"/>
      <c r="BJ452" s="186"/>
      <c r="BK452" s="352"/>
      <c r="BL452" s="183"/>
      <c r="BM452" s="183"/>
      <c r="BN452" s="183"/>
      <c r="BO452" s="187"/>
      <c r="BP452" s="187"/>
      <c r="BQ452" s="349"/>
      <c r="BR452" s="416"/>
      <c r="BS452" s="417" t="str">
        <f>IF(AND('MAPA DE RIESGOS'!$AP452="Muy Alta",'MAPA DE RIESGOS'!$AR452="Leve"),CONCATENATE("R",'MAPA DE RIESGOS'!$H452,"C",'MAPA DE RIESGOS'!$AF452),"")</f>
        <v/>
      </c>
      <c r="BT452" s="417"/>
      <c r="BU452" s="418"/>
      <c r="BV452" s="188"/>
      <c r="BW452" s="188"/>
      <c r="BX452" s="188"/>
      <c r="BY452" s="188"/>
      <c r="BZ452" s="188"/>
      <c r="CA452" s="188"/>
      <c r="CB452" s="188"/>
      <c r="CC452" s="188"/>
      <c r="CD452" s="188"/>
      <c r="CE452" s="188"/>
      <c r="CF452" s="188"/>
      <c r="CG452" s="188"/>
      <c r="CH452" s="188"/>
      <c r="CI452" s="188"/>
      <c r="CJ452" s="188"/>
      <c r="CK452" s="188"/>
    </row>
    <row r="453" spans="1:89" ht="28.5" hidden="1" customHeight="1">
      <c r="A453" s="706"/>
      <c r="B453" s="688"/>
      <c r="C453" s="588"/>
      <c r="D453" s="588"/>
      <c r="E453" s="494"/>
      <c r="F453" s="494"/>
      <c r="G453" s="577"/>
      <c r="H453" s="343">
        <v>73</v>
      </c>
      <c r="I453" s="570"/>
      <c r="J453" s="495"/>
      <c r="K453" s="495"/>
      <c r="L453" s="495"/>
      <c r="M453" s="495">
        <f t="shared" si="478"/>
        <v>0</v>
      </c>
      <c r="N453" s="495"/>
      <c r="O453" s="495"/>
      <c r="P453" s="563"/>
      <c r="Q453" s="554"/>
      <c r="R453" s="557"/>
      <c r="S453" s="557"/>
      <c r="T453" s="557"/>
      <c r="U453" s="557"/>
      <c r="V453" s="583"/>
      <c r="W453" s="567"/>
      <c r="X453" s="573"/>
      <c r="Y453" s="551"/>
      <c r="Z453" s="576"/>
      <c r="AA453" s="567"/>
      <c r="AB453" s="560"/>
      <c r="AC453" s="526"/>
      <c r="AD453" s="548"/>
      <c r="AE453" s="535"/>
      <c r="AF453" s="181">
        <v>6</v>
      </c>
      <c r="AG453" s="182"/>
      <c r="AH453" s="207" t="str">
        <f t="shared" si="462"/>
        <v/>
      </c>
      <c r="AI453" s="299"/>
      <c r="AJ453" s="299"/>
      <c r="AK453" s="208" t="str">
        <f t="shared" si="463"/>
        <v/>
      </c>
      <c r="AL453" s="300"/>
      <c r="AM453" s="300"/>
      <c r="AN453" s="301"/>
      <c r="AO453" s="209" t="str">
        <f>IF(ISBLANK(AD448),(IFERROR(IF(AND(AH451="Probabilidad",AH453="Probabilidad"),(AQ451-(+AQ451*AK453)),IF(AND(AH451="Impacto",AH453="Probabilidad"),(AQ450-(+AQ450*AK453)),IF(AH453="Impacto",AQ451,""))),""))," ")</f>
        <v xml:space="preserve"> </v>
      </c>
      <c r="AP453" s="154" t="str">
        <f>IF(ISBLANK(AD448),(IFERROR(IF(AO453="","",IF(AO453&lt;=0.2,"Muy Baja",IF(AO453&lt;=0.4,"Baja",IF(AO453&lt;=0.6,"Media",IF(AO453&lt;=0.8,"Alta","Muy Alta"))))),"")), " ")</f>
        <v xml:space="preserve"> </v>
      </c>
      <c r="AQ453" s="210" t="str">
        <f t="shared" si="464"/>
        <v xml:space="preserve"> </v>
      </c>
      <c r="AR453" s="211" t="str">
        <f t="shared" si="465"/>
        <v/>
      </c>
      <c r="AS453" s="210" t="str">
        <f>IFERROR(IF(AND(AH452="Impacto",AH453="Impacto"),(AS451-(+AS452*AK453)),IF(AND(AH451="Probabilidad",AH453="Impacto"),(AS450-(+AS450*AK453)),IF(AH453="Probabilidad",AS451,""))),"")</f>
        <v/>
      </c>
      <c r="AT453" s="212" t="str">
        <f t="shared" si="466"/>
        <v/>
      </c>
      <c r="AU453" s="529"/>
      <c r="AV453" s="532"/>
      <c r="AW453" s="535"/>
      <c r="AX453" s="538"/>
      <c r="AY453" s="302"/>
      <c r="AZ453" s="185"/>
      <c r="BA453" s="183"/>
      <c r="BB453" s="183"/>
      <c r="BC453" s="184"/>
      <c r="BD453" s="184"/>
      <c r="BE453" s="184"/>
      <c r="BF453" s="185"/>
      <c r="BG453" s="495"/>
      <c r="BH453" s="190"/>
      <c r="BI453" s="186"/>
      <c r="BJ453" s="186"/>
      <c r="BK453" s="352"/>
      <c r="BL453" s="183"/>
      <c r="BM453" s="183"/>
      <c r="BN453" s="183"/>
      <c r="BO453" s="260"/>
      <c r="BP453" s="260"/>
      <c r="BQ453" s="378"/>
      <c r="BR453" s="416"/>
      <c r="BS453" s="417" t="str">
        <f>IF(AND('MAPA DE RIESGOS'!$AP453="Muy Alta",'MAPA DE RIESGOS'!$AR453="Leve"),CONCATENATE("R",'MAPA DE RIESGOS'!$H453,"C",'MAPA DE RIESGOS'!$AF453),"")</f>
        <v/>
      </c>
      <c r="BT453" s="417"/>
      <c r="BU453" s="418"/>
      <c r="BV453" s="188"/>
      <c r="BW453" s="188"/>
      <c r="BX453" s="188"/>
      <c r="BY453" s="188"/>
      <c r="BZ453" s="188"/>
      <c r="CA453" s="188"/>
      <c r="CB453" s="188"/>
      <c r="CC453" s="188"/>
      <c r="CD453" s="188"/>
      <c r="CE453" s="188"/>
      <c r="CF453" s="188"/>
      <c r="CG453" s="188"/>
      <c r="CH453" s="188"/>
      <c r="CI453" s="188"/>
      <c r="CJ453" s="188"/>
      <c r="CK453" s="188"/>
    </row>
    <row r="454" spans="1:89" ht="93.95" hidden="1" customHeight="1">
      <c r="A454" s="706"/>
      <c r="B454" s="688" t="s">
        <v>840</v>
      </c>
      <c r="C454" s="588"/>
      <c r="D454" s="588" t="str">
        <f>IFERROR((VLOOKUP($B454,'Listados Datos'!$D$3:$F$18,3,FALSE))," ")</f>
        <v>El proceso inicia con la identificación de necesidades de personal y finaliza con el seguimiento y evaluación de los mismos. Aplica a todos los procesos de la entidad.</v>
      </c>
      <c r="E454" s="494" t="s">
        <v>662</v>
      </c>
      <c r="F454" s="494" t="s">
        <v>260</v>
      </c>
      <c r="G454" s="577">
        <v>74</v>
      </c>
      <c r="H454" s="343">
        <v>74</v>
      </c>
      <c r="I454" s="568" t="s">
        <v>879</v>
      </c>
      <c r="J454" s="513" t="s">
        <v>187</v>
      </c>
      <c r="K454" s="513" t="s">
        <v>879</v>
      </c>
      <c r="L454" s="513" t="s">
        <v>880</v>
      </c>
      <c r="M454" s="513" t="str">
        <f t="shared" ref="M454:M459" si="483">+CONCATENATE("Posibilidad de perdida de ", Q454, " debido a amenazas como ", S454, "y vulderabilidades,", T454, " afectando a los activos de información de ", R454)</f>
        <v>Posibilidad de perdida de Confidencialidad, Integridad y Disponibilidad debido a amenazas como Modificación no autorizaday vulderabilidades, afectando a los activos de información de Información de PERNO (Nomina)</v>
      </c>
      <c r="N454" s="513" t="s">
        <v>250</v>
      </c>
      <c r="O454" s="513" t="s">
        <v>239</v>
      </c>
      <c r="P454" s="561">
        <v>228</v>
      </c>
      <c r="Q454" s="552" t="s">
        <v>252</v>
      </c>
      <c r="R454" s="555" t="s">
        <v>881</v>
      </c>
      <c r="S454" s="555" t="s">
        <v>417</v>
      </c>
      <c r="T454" s="555"/>
      <c r="U454" s="555"/>
      <c r="V454" s="581" t="str">
        <f t="shared" ref="V454" si="484">IF(ISBLANK(AC454),(IF(P454&lt;=0,"",IF(P454&lt;=2,"Muy Baja",IF(P454&lt;=24,"Baja",IF(P454&lt;=500,"Media",IF(P454&lt;=5000,"Alta","Muy Alta"))))))," ")</f>
        <v>Media</v>
      </c>
      <c r="W454" s="565">
        <f t="shared" ref="W454" si="485">IF(ISBLANK(AC454),(IF(V454="","",IF(V454="Muy Baja",20%,IF(V454="Baja",40%,IF(V454="Media",60%,IF(V454="Alta",80%,IF(V454="Muy Alta",100%,0)))))))," ")</f>
        <v>0.6</v>
      </c>
      <c r="X454" s="571" t="s">
        <v>218</v>
      </c>
      <c r="Y454" s="549" t="str">
        <f>IF(X454&gt;0,IF(NOT(ISERROR(MATCH(X454,'Listados Datos'!$N$3:$N$4,0))),'Listados Datos'!$N$6&amp;"Por favor no seleccionar este criterios de impacto (Afectación Económica o presupuestal y/o Pérdida Reputacional)",'Listados Datos'!$N$7),"")</f>
        <v>✔</v>
      </c>
      <c r="Z454" s="574" t="str">
        <f>IF(OR(X454='Listados Datos'!$R$3,X454='Listados Datos'!$S$3),"Leve",IF(OR(X454='Listados Datos'!$R$4,X454='Listados Datos'!$S$4),"Menor",IF(OR(X454='Listados Datos'!$R$5,X454='Listados Datos'!$S$5),"Moderado",IF(OR(X454='Listados Datos'!$R$6,X454='Listados Datos'!$S$6),"Mayor",IF(OR(X454='Listados Datos'!$R$7,X454='Listados Datos'!$S$7),"Catastrófico","")))))</f>
        <v>Moderado</v>
      </c>
      <c r="AA454" s="565">
        <f>IF(Z454="","",IF(Z454="Leve",20%,IF(Z454="Menor",40%,IF(Z454="Moderado",60%,IF(Z454="Mayor",80%,IF(Z454="Catastrófico",100%,0))))))</f>
        <v>0.6</v>
      </c>
      <c r="AB454" s="558" t="str">
        <f>IF(OR(AND(V454="Muy Baja",Z454="Leve"),AND(V454="Muy Baja",Z454="Menor"),AND(V454="Baja",Z454="Leve")),"Bajo",IF(OR(AND(V454="Muy baja",Z454="Moderado"),AND(V454="Baja",Z454="Menor"),AND(V454="Baja",Z454="Moderado"),AND(V454="Media",Z454="Leve"),AND(V454="Media",Z454="Menor"),AND(V454="Media",Z454="Moderado"),AND(V454="Alta",Z454="Leve"),AND(V454="Alta",Z454="Menor")),"Moderado",IF(OR(AND(V454="Muy Baja",Z454="Mayor"),AND(V454="Baja",Z454="Mayor"),AND(V454="Media",Z454="Mayor"),AND(V454="Alta",Z454="Moderado"),AND(V454="Alta",Z454="Mayor"),AND(V454="Muy Alta",Z454="Leve"),AND(V454="Muy Alta",Z454="Menor"),AND(V454="Muy Alta",Z454="Moderado"),AND(V454="Muy Alta",Z454="Mayor")),"Alto",IF(OR(AND(V454="Muy Baja",Z454="Catastrófico"),AND(V454="Baja",Z454="Catastrófico"),AND(V454="Media",Z454="Catastrófico"),AND(V454="Alta",Z454="Catastrófico"),AND(V454="Muy Alta",Z454="Catastrófico")),"Extremo",""))))</f>
        <v>Moderado</v>
      </c>
      <c r="AC454" s="524"/>
      <c r="AD454" s="546"/>
      <c r="AE454" s="533" t="str">
        <f t="shared" ref="AE454" si="486">IF(AND(AC454="Rara Vez",AD454="Insignificante"),("BAJA"),IF(AND(AC454="Rara Vez",AD454="Menor"),("BAJA"),IF(AND(AC454="Rara Vez",AD454="Moderado"),("MODERADA"),IF(AND(AC454="Rara Vez",AD454="Mayor"),("ALTA"),IF(AND(AC454="Improbable",AD454="Insignificante"),("BAJA"),IF(AND(AC454="Improbable",AD454="Menor"),("BAJA"),IF(AND(AC454="Improbable",AD454="Moderado"),("MODERADA"),IF(AND(AC454="Improbable",AD454="Mayor"),("ALTA"),IF(AND(AC454="Posible",AD454="Insignificante"),("BAJA"),IF(AND(AC454="Posible",AD454="Menor"),("MODERADA"),IF(AND(AC454="Posible",AD454="Moderado"),("ALTA"),IF(AND(AC454="Posible",AD454="Mayor"),("EXTREMA"),IF(AND(AC454="Probable",AD454="Insignificante"),("MODERADA"),IF(AND(AC454="Probable",AD454="Menor"),("ALTA"),IF(AND(AC454="Probable",AD454="Moderado"),("ALTA"),IF(AND(AC454="Probable",AD454="Mayor"),("EXTREMA"),IF(AND(AC454="Casi Seguro",AD454="Insignificante"),("ALTA"),IF(AND(AC454="Casi Seguro",AD454="Menor"),("ALTA"),IF(AND(AC454="Casi Seguro",AD454="Moderado"),("EXTREMA"),IF(AND(AC454="Casi Seguro",AD454="Mayor"),("EXTREMA"),IF(AD454="Catastrófico","EXTREMA","VALORAR")))))))))))))))))))))</f>
        <v>VALORAR</v>
      </c>
      <c r="AF454" s="181">
        <v>1</v>
      </c>
      <c r="AG454" s="182" t="s">
        <v>882</v>
      </c>
      <c r="AH454" s="207" t="str">
        <f t="shared" si="462"/>
        <v>Probabilidad</v>
      </c>
      <c r="AI454" s="299" t="s">
        <v>193</v>
      </c>
      <c r="AJ454" s="299" t="s">
        <v>194</v>
      </c>
      <c r="AK454" s="208" t="str">
        <f t="shared" si="463"/>
        <v>40%</v>
      </c>
      <c r="AL454" s="300" t="s">
        <v>195</v>
      </c>
      <c r="AM454" s="300" t="s">
        <v>196</v>
      </c>
      <c r="AN454" s="301" t="s">
        <v>197</v>
      </c>
      <c r="AO454" s="209">
        <f>IF(ISBLANK(AD454),(IFERROR(IF(AH454="Probabilidad",(W454-(+W454*AK454)),IF(AH454="Impacto",W454,"")),""))," ")</f>
        <v>0.36</v>
      </c>
      <c r="AP454" s="154" t="str">
        <f>IF(ISBLANK(AD454), (IFERROR(IF(AO454="","",IF(AO454&lt;=0.2,"Muy Baja",IF(AO454&lt;=0.4,"Baja",IF(AO454&lt;=0.6,"Media",IF(AO454&lt;=0.8,"Alta","Muy Alta"))))),""))," ")</f>
        <v>Baja</v>
      </c>
      <c r="AQ454" s="210">
        <f t="shared" si="464"/>
        <v>0.36</v>
      </c>
      <c r="AR454" s="211" t="str">
        <f t="shared" si="465"/>
        <v>Moderado</v>
      </c>
      <c r="AS454" s="210">
        <f>IFERROR(IF(AH454="Impacto",(AA454-(+AA454*AK454)),IF(AH454="Probabilidad",AA454,"")),"")</f>
        <v>0.6</v>
      </c>
      <c r="AT454" s="212" t="str">
        <f t="shared" si="466"/>
        <v>Moderado</v>
      </c>
      <c r="AU454" s="527"/>
      <c r="AV454" s="530" t="str">
        <f>IF(ISBLANK(AD454), " ", AD454)</f>
        <v xml:space="preserve"> </v>
      </c>
      <c r="AW454" s="533" t="str">
        <f t="shared" ref="AW454" si="487">IF(AND(AU454="Rara Vez",AV454="Insignificante"),("BAJA"),IF(AND(AU454="Rara Vez",AV454="Menor"),("BAJA"),IF(AND(AU454="Rara Vez",AV454="Moderado"),("MODERADA"),IF(AND(AU454="Rara Vez",AV454="Mayor"),("ALTA"),IF(AND(AU454="Improbable",AV454="Insignificante"),("BAJA"),IF(AND(AU454="Improbable",AV454="Menor"),("BAJA"),IF(AND(AU454="Improbable",AV454="Moderado"),("MODERADA"),IF(AND(AU454="Improbable",AV454="Mayor"),("ALTA"),IF(AND(AU454="Posible",AV454="Insignificante"),("BAJA"),IF(AND(AU454="Posible",AV454="Menor"),("MODERADA"),IF(AND(AU454="Posible",AV454="Moderado"),("ALTA"),IF(AND(AU454="Posible",AV454="Mayor"),("EXTREMA"),IF(AND(AU454="Probable",AV454="Insignificante"),("MODERADA"),IF(AND(AU454="Probable",AV454="Menor"),("ALTA"),IF(AND(AU454="Probable",AV454="Moderado"),("ALTA"),IF(AND(AU454="Probable",AV454="Mayor"),("EXTREMA"),IF(AND(AU454="Casi Seguro",AV454="Insignificante"),("ALTA"),IF(AND(AU454="Casi Seguro",AV454="Menor"),("ALTA"),IF(AND(AU454="Casi Seguro",AV454="Moderado"),("EXTREMA"),IF(AND(AU454="Casi Seguro",AV454="Mayor"),("EXTREMA"),IF(AV454="Catastrófico","EXTREMA","VALORAR")))))))))))))))))))))</f>
        <v>VALORAR</v>
      </c>
      <c r="AX454" s="536" t="s">
        <v>198</v>
      </c>
      <c r="AY454" s="539" t="s">
        <v>883</v>
      </c>
      <c r="AZ454" s="542" t="s">
        <v>884</v>
      </c>
      <c r="BA454" s="542" t="s">
        <v>260</v>
      </c>
      <c r="BB454" s="542" t="s">
        <v>229</v>
      </c>
      <c r="BC454" s="517">
        <v>44562</v>
      </c>
      <c r="BD454" s="517">
        <v>44926</v>
      </c>
      <c r="BE454" s="542" t="s">
        <v>885</v>
      </c>
      <c r="BF454" s="542" t="s">
        <v>885</v>
      </c>
      <c r="BG454" s="513" t="s">
        <v>886</v>
      </c>
      <c r="BH454" s="515" t="s">
        <v>205</v>
      </c>
      <c r="BI454" s="513" t="s">
        <v>887</v>
      </c>
      <c r="BJ454" s="513">
        <v>1</v>
      </c>
      <c r="BK454" s="517">
        <v>44680</v>
      </c>
      <c r="BL454" s="513" t="s">
        <v>888</v>
      </c>
      <c r="BM454" s="513" t="s">
        <v>889</v>
      </c>
      <c r="BN454" s="513" t="s">
        <v>207</v>
      </c>
      <c r="BO454" s="513" t="s">
        <v>208</v>
      </c>
      <c r="BP454" s="513" t="s">
        <v>272</v>
      </c>
      <c r="BQ454" s="496" t="s">
        <v>272</v>
      </c>
      <c r="BR454" s="416"/>
      <c r="BS454" s="417" t="str">
        <f>IF(AND('MAPA DE RIESGOS'!$AP454="Muy Alta",'MAPA DE RIESGOS'!$AR454="Leve"),CONCATENATE("R",'MAPA DE RIESGOS'!$H454,"C",'MAPA DE RIESGOS'!$AF454),"")</f>
        <v/>
      </c>
      <c r="BT454" s="417"/>
      <c r="BU454" s="418"/>
      <c r="BV454" s="188"/>
      <c r="BW454" s="188"/>
      <c r="BX454" s="188"/>
      <c r="BY454" s="188"/>
      <c r="BZ454" s="188"/>
      <c r="CA454" s="188"/>
      <c r="CB454" s="188"/>
      <c r="CC454" s="188"/>
      <c r="CD454" s="188"/>
      <c r="CE454" s="188"/>
      <c r="CF454" s="188"/>
      <c r="CG454" s="188"/>
      <c r="CH454" s="188"/>
      <c r="CI454" s="188"/>
      <c r="CJ454" s="188"/>
      <c r="CK454" s="188"/>
    </row>
    <row r="455" spans="1:89" ht="67.5" hidden="1" customHeight="1">
      <c r="A455" s="706"/>
      <c r="B455" s="688"/>
      <c r="C455" s="588"/>
      <c r="D455" s="588"/>
      <c r="E455" s="494"/>
      <c r="F455" s="494"/>
      <c r="G455" s="577"/>
      <c r="H455" s="343">
        <v>74</v>
      </c>
      <c r="I455" s="569"/>
      <c r="J455" s="494"/>
      <c r="K455" s="494"/>
      <c r="L455" s="494"/>
      <c r="M455" s="494" t="str">
        <f t="shared" si="483"/>
        <v xml:space="preserve">Posibilidad de perdida de  debido a amenazas como y vulderabilidades, afectando a los activos de información de </v>
      </c>
      <c r="N455" s="494"/>
      <c r="O455" s="494"/>
      <c r="P455" s="562"/>
      <c r="Q455" s="553"/>
      <c r="R455" s="556"/>
      <c r="S455" s="556"/>
      <c r="T455" s="556"/>
      <c r="U455" s="556"/>
      <c r="V455" s="582"/>
      <c r="W455" s="566"/>
      <c r="X455" s="572"/>
      <c r="Y455" s="550"/>
      <c r="Z455" s="575"/>
      <c r="AA455" s="566"/>
      <c r="AB455" s="559"/>
      <c r="AC455" s="525"/>
      <c r="AD455" s="547"/>
      <c r="AE455" s="534"/>
      <c r="AF455" s="181">
        <v>2</v>
      </c>
      <c r="AG455" s="182" t="s">
        <v>890</v>
      </c>
      <c r="AH455" s="207" t="str">
        <f t="shared" si="462"/>
        <v>Probabilidad</v>
      </c>
      <c r="AI455" s="299" t="s">
        <v>193</v>
      </c>
      <c r="AJ455" s="299" t="s">
        <v>194</v>
      </c>
      <c r="AK455" s="208" t="str">
        <f t="shared" si="463"/>
        <v>40%</v>
      </c>
      <c r="AL455" s="300" t="s">
        <v>195</v>
      </c>
      <c r="AM455" s="300" t="s">
        <v>196</v>
      </c>
      <c r="AN455" s="301" t="s">
        <v>197</v>
      </c>
      <c r="AO455" s="209">
        <f>IF(ISBLANK(AD454),(IFERROR(IF(AND(AH454="Probabilidad",AH455="Probabilidad"),(AQ454-(+AQ454*AK455)),IF(AH455="Probabilidad",(W454-(+W454*AK455)),IF(AH455="Impacto",AQ454,""))),""))," ")</f>
        <v>0.216</v>
      </c>
      <c r="AP455" s="154" t="str">
        <f>IF(ISBLANK(AD454),(IFERROR(IF(AO455="","",IF(AO455&lt;=0.2,"Muy Baja",IF(AO455&lt;=0.4,"Baja",IF(AO455&lt;=0.6,"Media",IF(AO455&lt;=0.8,"Alta","Muy Alta"))))),""))," ")</f>
        <v>Baja</v>
      </c>
      <c r="AQ455" s="210">
        <f t="shared" si="464"/>
        <v>0.216</v>
      </c>
      <c r="AR455" s="211" t="str">
        <f t="shared" si="465"/>
        <v>Moderado</v>
      </c>
      <c r="AS455" s="210">
        <f>IFERROR(IF(AND(AH454="Impacto",AH455="Impacto"),(AS454-(+AS454*AK455)),IF(AH455="Impacto",(AA454-(+AA454*AK455)),IF(AH455="Probabilidad",AS454,""))),"")</f>
        <v>0.6</v>
      </c>
      <c r="AT455" s="212" t="str">
        <f t="shared" si="466"/>
        <v>Moderado</v>
      </c>
      <c r="AU455" s="528"/>
      <c r="AV455" s="531"/>
      <c r="AW455" s="534"/>
      <c r="AX455" s="537"/>
      <c r="AY455" s="541"/>
      <c r="AZ455" s="544"/>
      <c r="BA455" s="544"/>
      <c r="BB455" s="544"/>
      <c r="BC455" s="518"/>
      <c r="BD455" s="518"/>
      <c r="BE455" s="544"/>
      <c r="BF455" s="544"/>
      <c r="BG455" s="494"/>
      <c r="BH455" s="516"/>
      <c r="BI455" s="495"/>
      <c r="BJ455" s="495"/>
      <c r="BK455" s="495"/>
      <c r="BL455" s="495"/>
      <c r="BM455" s="495"/>
      <c r="BN455" s="495"/>
      <c r="BO455" s="495"/>
      <c r="BP455" s="495"/>
      <c r="BQ455" s="498"/>
      <c r="BR455" s="416"/>
      <c r="BS455" s="417" t="str">
        <f>IF(AND('MAPA DE RIESGOS'!$AP455="Muy Alta",'MAPA DE RIESGOS'!$AR455="Leve"),CONCATENATE("R",'MAPA DE RIESGOS'!$H455,"C",'MAPA DE RIESGOS'!$AF455),"")</f>
        <v/>
      </c>
      <c r="BT455" s="417"/>
      <c r="BU455" s="418"/>
      <c r="BV455" s="188"/>
      <c r="BW455" s="188"/>
      <c r="BX455" s="188"/>
      <c r="BY455" s="188"/>
      <c r="BZ455" s="188"/>
      <c r="CA455" s="188"/>
      <c r="CB455" s="188"/>
      <c r="CC455" s="188"/>
      <c r="CD455" s="188"/>
      <c r="CE455" s="188"/>
      <c r="CF455" s="188"/>
      <c r="CG455" s="188"/>
      <c r="CH455" s="188"/>
      <c r="CI455" s="188"/>
      <c r="CJ455" s="188"/>
      <c r="CK455" s="188"/>
    </row>
    <row r="456" spans="1:89" ht="28.5" hidden="1" customHeight="1">
      <c r="A456" s="706"/>
      <c r="B456" s="688"/>
      <c r="C456" s="588"/>
      <c r="D456" s="588"/>
      <c r="E456" s="494"/>
      <c r="F456" s="494"/>
      <c r="G456" s="577"/>
      <c r="H456" s="343">
        <v>74</v>
      </c>
      <c r="I456" s="569"/>
      <c r="J456" s="494"/>
      <c r="K456" s="494"/>
      <c r="L456" s="494"/>
      <c r="M456" s="494" t="str">
        <f t="shared" si="483"/>
        <v xml:space="preserve">Posibilidad de perdida de  debido a amenazas como y vulderabilidades, afectando a los activos de información de </v>
      </c>
      <c r="N456" s="494"/>
      <c r="O456" s="494"/>
      <c r="P456" s="562"/>
      <c r="Q456" s="553"/>
      <c r="R456" s="556"/>
      <c r="S456" s="556"/>
      <c r="T456" s="556"/>
      <c r="U456" s="556"/>
      <c r="V456" s="582"/>
      <c r="W456" s="566"/>
      <c r="X456" s="572"/>
      <c r="Y456" s="550"/>
      <c r="Z456" s="575"/>
      <c r="AA456" s="566"/>
      <c r="AB456" s="559"/>
      <c r="AC456" s="525"/>
      <c r="AD456" s="547"/>
      <c r="AE456" s="534"/>
      <c r="AF456" s="181">
        <v>3</v>
      </c>
      <c r="AG456" s="182"/>
      <c r="AH456" s="207" t="str">
        <f t="shared" si="462"/>
        <v/>
      </c>
      <c r="AI456" s="299"/>
      <c r="AJ456" s="299"/>
      <c r="AK456" s="208" t="str">
        <f t="shared" si="463"/>
        <v/>
      </c>
      <c r="AL456" s="300"/>
      <c r="AM456" s="300"/>
      <c r="AN456" s="301"/>
      <c r="AO456" s="209" t="str">
        <f>IF(ISBLANK(AD454),(IFERROR(IF(AND(AH455="Probabilidad",AH456="Probabilidad"),(AQ455-(+AQ455*AK456)),IF(AND(AH455="Impacto",AH456="Probabilidad"),(AQ454-(+AQ454*AK456)),IF(AH456="Impacto",AQ455,""))),""))," ")</f>
        <v/>
      </c>
      <c r="AP456" s="154" t="str">
        <f>IF(ISBLANK(AD454),(IFERROR(IF(AO456="","",IF(AO456&lt;=0.2,"Muy Baja",IF(AO456&lt;=0.4,"Baja",IF(AO456&lt;=0.6,"Media",IF(AO456&lt;=0.8,"Alta","Muy Alta"))))),""))," ")</f>
        <v/>
      </c>
      <c r="AQ456" s="210" t="str">
        <f t="shared" si="464"/>
        <v/>
      </c>
      <c r="AR456" s="211" t="str">
        <f t="shared" si="465"/>
        <v/>
      </c>
      <c r="AS456" s="210" t="str">
        <f>IFERROR(IF(AND(AH455="Impacto",AH456="Impacto"),(AS455-(+AS455*AK456)),IF(AND(AH455="Probabilidad",AH456="Impacto"),(AS454-(+AS454*AK456)),IF(AH456="Probabilidad",AS455,""))),"")</f>
        <v/>
      </c>
      <c r="AT456" s="212" t="str">
        <f t="shared" si="466"/>
        <v/>
      </c>
      <c r="AU456" s="528"/>
      <c r="AV456" s="531"/>
      <c r="AW456" s="534"/>
      <c r="AX456" s="537"/>
      <c r="AY456" s="302"/>
      <c r="AZ456" s="185"/>
      <c r="BA456" s="183"/>
      <c r="BB456" s="183"/>
      <c r="BC456" s="184"/>
      <c r="BD456" s="184"/>
      <c r="BE456" s="184"/>
      <c r="BF456" s="185"/>
      <c r="BG456" s="494"/>
      <c r="BH456" s="190"/>
      <c r="BI456" s="186"/>
      <c r="BJ456" s="186"/>
      <c r="BK456" s="352"/>
      <c r="BL456" s="183"/>
      <c r="BM456" s="183"/>
      <c r="BN456" s="183"/>
      <c r="BO456" s="187"/>
      <c r="BP456" s="187"/>
      <c r="BQ456" s="349"/>
      <c r="BR456" s="416"/>
      <c r="BS456" s="417" t="str">
        <f>IF(AND('MAPA DE RIESGOS'!$AP456="Muy Alta",'MAPA DE RIESGOS'!$AR456="Leve"),CONCATENATE("R",'MAPA DE RIESGOS'!$H456,"C",'MAPA DE RIESGOS'!$AF456),"")</f>
        <v/>
      </c>
      <c r="BT456" s="417"/>
      <c r="BU456" s="418"/>
      <c r="BV456" s="188"/>
      <c r="BW456" s="188"/>
      <c r="BX456" s="188"/>
      <c r="BY456" s="188"/>
      <c r="BZ456" s="188"/>
      <c r="CA456" s="188"/>
      <c r="CB456" s="188"/>
      <c r="CC456" s="188"/>
      <c r="CD456" s="188"/>
      <c r="CE456" s="188"/>
      <c r="CF456" s="188"/>
      <c r="CG456" s="188"/>
      <c r="CH456" s="188"/>
      <c r="CI456" s="188"/>
      <c r="CJ456" s="188"/>
      <c r="CK456" s="188"/>
    </row>
    <row r="457" spans="1:89" ht="28.5" hidden="1" customHeight="1">
      <c r="A457" s="706"/>
      <c r="B457" s="688"/>
      <c r="C457" s="588"/>
      <c r="D457" s="588"/>
      <c r="E457" s="494"/>
      <c r="F457" s="494"/>
      <c r="G457" s="577"/>
      <c r="H457" s="343">
        <v>74</v>
      </c>
      <c r="I457" s="569"/>
      <c r="J457" s="494"/>
      <c r="K457" s="494"/>
      <c r="L457" s="494"/>
      <c r="M457" s="494" t="str">
        <f t="shared" si="483"/>
        <v xml:space="preserve">Posibilidad de perdida de  debido a amenazas como y vulderabilidades, afectando a los activos de información de </v>
      </c>
      <c r="N457" s="494"/>
      <c r="O457" s="494"/>
      <c r="P457" s="562"/>
      <c r="Q457" s="553"/>
      <c r="R457" s="556"/>
      <c r="S457" s="556"/>
      <c r="T457" s="556"/>
      <c r="U457" s="556"/>
      <c r="V457" s="582"/>
      <c r="W457" s="566"/>
      <c r="X457" s="572"/>
      <c r="Y457" s="550"/>
      <c r="Z457" s="575"/>
      <c r="AA457" s="566"/>
      <c r="AB457" s="559"/>
      <c r="AC457" s="525"/>
      <c r="AD457" s="547"/>
      <c r="AE457" s="534"/>
      <c r="AF457" s="181">
        <v>4</v>
      </c>
      <c r="AG457" s="182"/>
      <c r="AH457" s="207" t="str">
        <f t="shared" si="462"/>
        <v/>
      </c>
      <c r="AI457" s="299"/>
      <c r="AJ457" s="299"/>
      <c r="AK457" s="208" t="str">
        <f t="shared" si="463"/>
        <v/>
      </c>
      <c r="AL457" s="300"/>
      <c r="AM457" s="300"/>
      <c r="AN457" s="301"/>
      <c r="AO457" s="209" t="str">
        <f>IF(ISBLANK(AD454),(IFERROR(IF(AND(AH456="Probabilidad",AH457="Probabilidad"),(AQ456-(+AQ456*AK457)),IF(AND(AH456="Impacto",AH457="Probabilidad"),(AQ455-(+AQ455*AK457)),IF(AH457="Impacto",AQ456,""))),""))," ")</f>
        <v/>
      </c>
      <c r="AP457" s="154" t="str">
        <f>IF(ISBLANK(AD454),(IFERROR(IF(AO457="","",IF(AO457&lt;=0.2,"Muy Baja",IF(AO457&lt;=0.4,"Baja",IF(AO457&lt;=0.6,"Media",IF(AO457&lt;=0.8,"Alta","Muy Alta"))))),""))," ")</f>
        <v/>
      </c>
      <c r="AQ457" s="210" t="str">
        <f t="shared" si="464"/>
        <v/>
      </c>
      <c r="AR457" s="211" t="str">
        <f t="shared" si="465"/>
        <v/>
      </c>
      <c r="AS457" s="210" t="str">
        <f>IFERROR(IF(AND(AH456="Impacto",AH457="Impacto"),(AS456-(+AS456*AK457)),IF(AND(AH456="Probabilidad",AH457="Impacto"),(AS455-(+AS455*AK457)),IF(AH457="Probabilidad",AS456,""))),"")</f>
        <v/>
      </c>
      <c r="AT457" s="212" t="str">
        <f t="shared" si="466"/>
        <v/>
      </c>
      <c r="AU457" s="528"/>
      <c r="AV457" s="531"/>
      <c r="AW457" s="534"/>
      <c r="AX457" s="537"/>
      <c r="AY457" s="302"/>
      <c r="AZ457" s="185"/>
      <c r="BA457" s="183"/>
      <c r="BB457" s="183"/>
      <c r="BC457" s="184"/>
      <c r="BD457" s="184"/>
      <c r="BE457" s="184"/>
      <c r="BF457" s="185"/>
      <c r="BG457" s="494"/>
      <c r="BH457" s="190"/>
      <c r="BI457" s="186"/>
      <c r="BJ457" s="186"/>
      <c r="BK457" s="352"/>
      <c r="BL457" s="183"/>
      <c r="BM457" s="183"/>
      <c r="BN457" s="183"/>
      <c r="BO457" s="187"/>
      <c r="BP457" s="187"/>
      <c r="BQ457" s="349"/>
      <c r="BR457" s="416"/>
      <c r="BS457" s="417" t="str">
        <f>IF(AND('MAPA DE RIESGOS'!$AP457="Muy Alta",'MAPA DE RIESGOS'!$AR457="Leve"),CONCATENATE("R",'MAPA DE RIESGOS'!$H457,"C",'MAPA DE RIESGOS'!$AF457),"")</f>
        <v/>
      </c>
      <c r="BT457" s="417"/>
      <c r="BU457" s="418"/>
      <c r="BV457" s="188"/>
      <c r="BW457" s="188"/>
      <c r="BX457" s="188"/>
      <c r="BY457" s="188"/>
      <c r="BZ457" s="188"/>
      <c r="CA457" s="188"/>
      <c r="CB457" s="188"/>
      <c r="CC457" s="188"/>
      <c r="CD457" s="188"/>
      <c r="CE457" s="188"/>
      <c r="CF457" s="188"/>
      <c r="CG457" s="188"/>
      <c r="CH457" s="188"/>
      <c r="CI457" s="188"/>
      <c r="CJ457" s="188"/>
      <c r="CK457" s="188"/>
    </row>
    <row r="458" spans="1:89" ht="28.5" hidden="1" customHeight="1">
      <c r="A458" s="706"/>
      <c r="B458" s="688"/>
      <c r="C458" s="588"/>
      <c r="D458" s="588"/>
      <c r="E458" s="494"/>
      <c r="F458" s="494"/>
      <c r="G458" s="577"/>
      <c r="H458" s="343">
        <v>74</v>
      </c>
      <c r="I458" s="569"/>
      <c r="J458" s="494"/>
      <c r="K458" s="494"/>
      <c r="L458" s="494"/>
      <c r="M458" s="494" t="str">
        <f t="shared" si="483"/>
        <v xml:space="preserve">Posibilidad de perdida de  debido a amenazas como y vulderabilidades, afectando a los activos de información de </v>
      </c>
      <c r="N458" s="494"/>
      <c r="O458" s="494"/>
      <c r="P458" s="562"/>
      <c r="Q458" s="553"/>
      <c r="R458" s="556"/>
      <c r="S458" s="556"/>
      <c r="T458" s="556"/>
      <c r="U458" s="556"/>
      <c r="V458" s="582"/>
      <c r="W458" s="566"/>
      <c r="X458" s="572"/>
      <c r="Y458" s="550"/>
      <c r="Z458" s="575"/>
      <c r="AA458" s="566"/>
      <c r="AB458" s="559"/>
      <c r="AC458" s="525"/>
      <c r="AD458" s="547"/>
      <c r="AE458" s="534"/>
      <c r="AF458" s="181">
        <v>5</v>
      </c>
      <c r="AG458" s="182"/>
      <c r="AH458" s="207" t="str">
        <f t="shared" si="462"/>
        <v/>
      </c>
      <c r="AI458" s="299"/>
      <c r="AJ458" s="299"/>
      <c r="AK458" s="208" t="str">
        <f t="shared" si="463"/>
        <v/>
      </c>
      <c r="AL458" s="300"/>
      <c r="AM458" s="300"/>
      <c r="AN458" s="301"/>
      <c r="AO458" s="209" t="str">
        <f>IF(ISBLANK(AD454),(IFERROR(IF(AND(AH457="Probabilidad",AH458="Probabilidad"),(AQ457-(+AQ457*AK458)),IF(AND(AH457="Impacto",AH458="Probabilidad"),(AQ456-(+AQ456*AK458)),IF(AH458="Impacto",AQ457,""))),""))," ")</f>
        <v/>
      </c>
      <c r="AP458" s="154" t="str">
        <f>IF(ISBLANK(AD454),(IFERROR(IF(AO458="","",IF(AO458&lt;=0.2,"Muy Baja",IF(AO458&lt;=0.4,"Baja",IF(AO458&lt;=0.6,"Media",IF(AO458&lt;=0.8,"Alta","Muy Alta"))))),""))," ")</f>
        <v/>
      </c>
      <c r="AQ458" s="210" t="str">
        <f t="shared" si="464"/>
        <v/>
      </c>
      <c r="AR458" s="211" t="str">
        <f t="shared" si="465"/>
        <v/>
      </c>
      <c r="AS458" s="210" t="str">
        <f>IFERROR(IF(AND(AH457="Impacto",AH458="Impacto"),(AS457-(+AS457*AK458)),IF(AND(AH457="Probabilidad",AH458="Impacto"),(AS456-(+AS456*AK458)),IF(AH458="Probabilidad",AS457,""))),"")</f>
        <v/>
      </c>
      <c r="AT458" s="212" t="str">
        <f t="shared" si="466"/>
        <v/>
      </c>
      <c r="AU458" s="528"/>
      <c r="AV458" s="531"/>
      <c r="AW458" s="534"/>
      <c r="AX458" s="537"/>
      <c r="AY458" s="302"/>
      <c r="AZ458" s="185"/>
      <c r="BA458" s="183"/>
      <c r="BB458" s="183"/>
      <c r="BC458" s="184"/>
      <c r="BD458" s="184"/>
      <c r="BE458" s="184"/>
      <c r="BF458" s="185"/>
      <c r="BG458" s="494"/>
      <c r="BH458" s="190"/>
      <c r="BI458" s="186"/>
      <c r="BJ458" s="186"/>
      <c r="BK458" s="352"/>
      <c r="BL458" s="183"/>
      <c r="BM458" s="183"/>
      <c r="BN458" s="183"/>
      <c r="BO458" s="187"/>
      <c r="BP458" s="187"/>
      <c r="BQ458" s="349"/>
      <c r="BR458" s="416"/>
      <c r="BS458" s="417" t="str">
        <f>IF(AND('MAPA DE RIESGOS'!$AP458="Muy Alta",'MAPA DE RIESGOS'!$AR458="Leve"),CONCATENATE("R",'MAPA DE RIESGOS'!$H458,"C",'MAPA DE RIESGOS'!$AF458),"")</f>
        <v/>
      </c>
      <c r="BT458" s="417"/>
      <c r="BU458" s="418"/>
      <c r="BV458" s="188"/>
      <c r="BW458" s="188"/>
      <c r="BX458" s="188"/>
      <c r="BY458" s="188"/>
      <c r="BZ458" s="188"/>
      <c r="CA458" s="188"/>
      <c r="CB458" s="188"/>
      <c r="CC458" s="188"/>
      <c r="CD458" s="188"/>
      <c r="CE458" s="188"/>
      <c r="CF458" s="188"/>
      <c r="CG458" s="188"/>
      <c r="CH458" s="188"/>
      <c r="CI458" s="188"/>
      <c r="CJ458" s="188"/>
      <c r="CK458" s="188"/>
    </row>
    <row r="459" spans="1:89" ht="28.5" hidden="1" customHeight="1">
      <c r="A459" s="707"/>
      <c r="B459" s="689"/>
      <c r="C459" s="589"/>
      <c r="D459" s="589"/>
      <c r="E459" s="495"/>
      <c r="F459" s="495"/>
      <c r="G459" s="577"/>
      <c r="H459" s="343">
        <v>74</v>
      </c>
      <c r="I459" s="570"/>
      <c r="J459" s="495"/>
      <c r="K459" s="495"/>
      <c r="L459" s="495"/>
      <c r="M459" s="495" t="str">
        <f t="shared" si="483"/>
        <v xml:space="preserve">Posibilidad de perdida de  debido a amenazas como y vulderabilidades, afectando a los activos de información de </v>
      </c>
      <c r="N459" s="495"/>
      <c r="O459" s="495"/>
      <c r="P459" s="563"/>
      <c r="Q459" s="554"/>
      <c r="R459" s="557"/>
      <c r="S459" s="557"/>
      <c r="T459" s="557"/>
      <c r="U459" s="557"/>
      <c r="V459" s="583"/>
      <c r="W459" s="567"/>
      <c r="X459" s="573"/>
      <c r="Y459" s="551"/>
      <c r="Z459" s="576"/>
      <c r="AA459" s="567"/>
      <c r="AB459" s="560"/>
      <c r="AC459" s="526"/>
      <c r="AD459" s="548"/>
      <c r="AE459" s="535"/>
      <c r="AF459" s="181">
        <v>6</v>
      </c>
      <c r="AG459" s="182"/>
      <c r="AH459" s="207" t="str">
        <f t="shared" si="462"/>
        <v/>
      </c>
      <c r="AI459" s="299"/>
      <c r="AJ459" s="299"/>
      <c r="AK459" s="208" t="str">
        <f t="shared" si="463"/>
        <v/>
      </c>
      <c r="AL459" s="300"/>
      <c r="AM459" s="300"/>
      <c r="AN459" s="301"/>
      <c r="AO459" s="209" t="str">
        <f>IF(ISBLANK(AD454),(IFERROR(IF(AND(AH457="Probabilidad",AH459="Probabilidad"),(AQ457-(+AQ457*AK459)),IF(AND(AH457="Impacto",AH459="Probabilidad"),(AQ456-(+AQ456*AK459)),IF(AH459="Impacto",AQ457,""))),""))," ")</f>
        <v/>
      </c>
      <c r="AP459" s="154" t="str">
        <f>IF(ISBLANK(AD454),(IFERROR(IF(AO459="","",IF(AO459&lt;=0.2,"Muy Baja",IF(AO459&lt;=0.4,"Baja",IF(AO459&lt;=0.6,"Media",IF(AO459&lt;=0.8,"Alta","Muy Alta"))))),"")), " ")</f>
        <v/>
      </c>
      <c r="AQ459" s="210" t="str">
        <f t="shared" si="464"/>
        <v/>
      </c>
      <c r="AR459" s="211" t="str">
        <f t="shared" si="465"/>
        <v/>
      </c>
      <c r="AS459" s="210" t="str">
        <f>IFERROR(IF(AND(AH458="Impacto",AH459="Impacto"),(AS457-(+AS458*AK459)),IF(AND(AH457="Probabilidad",AH459="Impacto"),(AS456-(+AS456*AK459)),IF(AH459="Probabilidad",AS457,""))),"")</f>
        <v/>
      </c>
      <c r="AT459" s="212" t="str">
        <f t="shared" si="466"/>
        <v/>
      </c>
      <c r="AU459" s="529"/>
      <c r="AV459" s="532"/>
      <c r="AW459" s="535"/>
      <c r="AX459" s="538"/>
      <c r="AY459" s="302"/>
      <c r="AZ459" s="185"/>
      <c r="BA459" s="183"/>
      <c r="BB459" s="183"/>
      <c r="BC459" s="184"/>
      <c r="BD459" s="184"/>
      <c r="BE459" s="184"/>
      <c r="BF459" s="185"/>
      <c r="BG459" s="495"/>
      <c r="BH459" s="190"/>
      <c r="BI459" s="186"/>
      <c r="BJ459" s="186"/>
      <c r="BK459" s="352"/>
      <c r="BL459" s="183"/>
      <c r="BM459" s="183"/>
      <c r="BN459" s="183"/>
      <c r="BO459" s="187"/>
      <c r="BP459" s="187"/>
      <c r="BQ459" s="349"/>
      <c r="BR459" s="416"/>
      <c r="BS459" s="417" t="str">
        <f>IF(AND('MAPA DE RIESGOS'!$AP459="Muy Alta",'MAPA DE RIESGOS'!$AR459="Leve"),CONCATENATE("R",'MAPA DE RIESGOS'!$H459,"C",'MAPA DE RIESGOS'!$AF459),"")</f>
        <v/>
      </c>
      <c r="BT459" s="417"/>
      <c r="BU459" s="418"/>
      <c r="BV459" s="188"/>
      <c r="BW459" s="188"/>
      <c r="BX459" s="188"/>
      <c r="BY459" s="188"/>
      <c r="BZ459" s="188"/>
      <c r="CA459" s="188"/>
      <c r="CB459" s="188"/>
      <c r="CC459" s="188"/>
      <c r="CD459" s="188"/>
      <c r="CE459" s="188"/>
      <c r="CF459" s="188"/>
      <c r="CG459" s="188"/>
      <c r="CH459" s="188"/>
      <c r="CI459" s="188"/>
      <c r="CJ459" s="188"/>
      <c r="CK459" s="188"/>
    </row>
    <row r="460" spans="1:89" ht="89.1" hidden="1" customHeight="1">
      <c r="A460" s="708">
        <v>12</v>
      </c>
      <c r="B460" s="690" t="s">
        <v>891</v>
      </c>
      <c r="C460" s="587" t="str">
        <f>IFERROR((VLOOKUP($B460,'Listados Datos'!$D$3:$E$18,2,FALSE))," ")</f>
        <v>Brindar acompañamiento a los diferentes procesos de la Entidad con el fin de fomentar el autocontrol, y determinar oportunidades de mejoramiento continuo a partir de las evaluaciones y seguimientos.</v>
      </c>
      <c r="D460" s="587" t="str">
        <f>IFERROR((VLOOKUP($B460,'Listados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0" s="513" t="s">
        <v>662</v>
      </c>
      <c r="F460" s="513" t="s">
        <v>201</v>
      </c>
      <c r="G460" s="577">
        <v>75</v>
      </c>
      <c r="H460" s="343">
        <v>75</v>
      </c>
      <c r="I460" s="568" t="s">
        <v>892</v>
      </c>
      <c r="J460" s="513" t="s">
        <v>210</v>
      </c>
      <c r="K460" s="513" t="s">
        <v>892</v>
      </c>
      <c r="L460" s="513" t="s">
        <v>893</v>
      </c>
      <c r="M460" s="513" t="str">
        <f t="shared" ref="M460" si="488">+CONCATENATE("Posibilidad de afectación ", J460, " por ", K460," debido a ", L460)</f>
        <v>Posibilidad de afectación Reputacional por Incumplimiento de las acciones y actividades de mejoramiento. debido a Incumplimiento de las acciones y actividades de mejoramiento en el aplicativo de acciones CPM</v>
      </c>
      <c r="N460" s="513" t="s">
        <v>189</v>
      </c>
      <c r="O460" s="513" t="s">
        <v>190</v>
      </c>
      <c r="P460" s="561">
        <v>228</v>
      </c>
      <c r="Q460" s="552"/>
      <c r="R460" s="555"/>
      <c r="S460" s="555"/>
      <c r="T460" s="555"/>
      <c r="U460" s="555"/>
      <c r="V460" s="581" t="str">
        <f t="shared" ref="V460" si="489">IF(ISBLANK(AC460),(IF(P460&lt;=0,"",IF(P460&lt;=2,"Muy Baja",IF(P460&lt;=24,"Baja",IF(P460&lt;=500,"Media",IF(P460&lt;=5000,"Alta","Muy Alta"))))))," ")</f>
        <v>Media</v>
      </c>
      <c r="W460" s="565">
        <f t="shared" ref="W460" si="490">IF(ISBLANK(AC460),(IF(V460="","",IF(V460="Muy Baja",20%,IF(V460="Baja",40%,IF(V460="Media",60%,IF(V460="Alta",80%,IF(V460="Muy Alta",100%,0)))))))," ")</f>
        <v>0.6</v>
      </c>
      <c r="X460" s="571" t="s">
        <v>218</v>
      </c>
      <c r="Y460" s="549" t="str">
        <f>IF(X460&gt;0,IF(NOT(ISERROR(MATCH(X460,'Listados Datos'!$N$3:$N$4,0))),'Listados Datos'!$N$6&amp;"Por favor no seleccionar este criterios de impacto (Afectación Económica o presupuestal y/o Pérdida Reputacional)",'Listados Datos'!$N$7),"")</f>
        <v>✔</v>
      </c>
      <c r="Z460" s="574" t="str">
        <f>IF(OR(X460='Listados Datos'!$R$3,X460='Listados Datos'!$S$3),"Leve",IF(OR(X460='Listados Datos'!$R$4,X460='Listados Datos'!$S$4),"Menor",IF(OR(X460='Listados Datos'!$R$5,X460='Listados Datos'!$S$5),"Moderado",IF(OR(X460='Listados Datos'!$R$6,X460='Listados Datos'!$S$6),"Mayor",IF(OR(X460='Listados Datos'!$R$7,X460='Listados Datos'!$S$7),"Catastrófico","")))))</f>
        <v>Moderado</v>
      </c>
      <c r="AA460" s="565">
        <f>IF(Z460="","",IF(Z460="Leve",20%,IF(Z460="Menor",40%,IF(Z460="Moderado",60%,IF(Z460="Mayor",80%,IF(Z460="Catastrófico",100%,0))))))</f>
        <v>0.6</v>
      </c>
      <c r="AB460" s="558" t="str">
        <f>IF(OR(AND(V460="Muy Baja",Z460="Leve"),AND(V460="Muy Baja",Z460="Menor"),AND(V460="Baja",Z460="Leve")),"Bajo",IF(OR(AND(V460="Muy baja",Z460="Moderado"),AND(V460="Baja",Z460="Menor"),AND(V460="Baja",Z460="Moderado"),AND(V460="Media",Z460="Leve"),AND(V460="Media",Z460="Menor"),AND(V460="Media",Z460="Moderado"),AND(V460="Alta",Z460="Leve"),AND(V460="Alta",Z460="Menor")),"Moderado",IF(OR(AND(V460="Muy Baja",Z460="Mayor"),AND(V460="Baja",Z460="Mayor"),AND(V460="Media",Z460="Mayor"),AND(V460="Alta",Z460="Moderado"),AND(V460="Alta",Z460="Mayor"),AND(V460="Muy Alta",Z460="Leve"),AND(V460="Muy Alta",Z460="Menor"),AND(V460="Muy Alta",Z460="Moderado"),AND(V460="Muy Alta",Z460="Mayor")),"Alto",IF(OR(AND(V460="Muy Baja",Z460="Catastrófico"),AND(V460="Baja",Z460="Catastrófico"),AND(V460="Media",Z460="Catastrófico"),AND(V460="Alta",Z460="Catastrófico"),AND(V460="Muy Alta",Z460="Catastrófico")),"Extremo",""))))</f>
        <v>Moderado</v>
      </c>
      <c r="AC460" s="524"/>
      <c r="AD460" s="546"/>
      <c r="AE460" s="533" t="str">
        <f t="shared" ref="AE460" si="491">IF(AND(AC460="Rara Vez",AD460="Insignificante"),("BAJA"),IF(AND(AC460="Rara Vez",AD460="Menor"),("BAJA"),IF(AND(AC460="Rara Vez",AD460="Moderado"),("MODERADA"),IF(AND(AC460="Rara Vez",AD460="Mayor"),("ALTA"),IF(AND(AC460="Improbable",AD460="Insignificante"),("BAJA"),IF(AND(AC460="Improbable",AD460="Menor"),("BAJA"),IF(AND(AC460="Improbable",AD460="Moderado"),("MODERADA"),IF(AND(AC460="Improbable",AD460="Mayor"),("ALTA"),IF(AND(AC460="Posible",AD460="Insignificante"),("BAJA"),IF(AND(AC460="Posible",AD460="Menor"),("MODERADA"),IF(AND(AC460="Posible",AD460="Moderado"),("ALTA"),IF(AND(AC460="Posible",AD460="Mayor"),("EXTREMA"),IF(AND(AC460="Probable",AD460="Insignificante"),("MODERADA"),IF(AND(AC460="Probable",AD460="Menor"),("ALTA"),IF(AND(AC460="Probable",AD460="Moderado"),("ALTA"),IF(AND(AC460="Probable",AD460="Mayor"),("EXTREMA"),IF(AND(AC460="Casi Seguro",AD460="Insignificante"),("ALTA"),IF(AND(AC460="Casi Seguro",AD460="Menor"),("ALTA"),IF(AND(AC460="Casi Seguro",AD460="Moderado"),("EXTREMA"),IF(AND(AC460="Casi Seguro",AD460="Mayor"),("EXTREMA"),IF(AD460="Catastrófico","EXTREMA","VALORAR")))))))))))))))))))))</f>
        <v>VALORAR</v>
      </c>
      <c r="AF460" s="181">
        <v>1</v>
      </c>
      <c r="AG460" s="182" t="s">
        <v>894</v>
      </c>
      <c r="AH460" s="207" t="str">
        <f t="shared" si="462"/>
        <v>Probabilidad</v>
      </c>
      <c r="AI460" s="299" t="s">
        <v>193</v>
      </c>
      <c r="AJ460" s="299" t="s">
        <v>194</v>
      </c>
      <c r="AK460" s="208" t="str">
        <f t="shared" si="463"/>
        <v>40%</v>
      </c>
      <c r="AL460" s="300" t="s">
        <v>195</v>
      </c>
      <c r="AM460" s="300" t="s">
        <v>196</v>
      </c>
      <c r="AN460" s="301" t="s">
        <v>197</v>
      </c>
      <c r="AO460" s="209">
        <f>IF(ISBLANK(AD460),(IFERROR(IF(AH460="Probabilidad",(W460-(+W460*AK460)),IF(AH460="Impacto",W460,"")),""))," ")</f>
        <v>0.36</v>
      </c>
      <c r="AP460" s="154" t="str">
        <f>IF(ISBLANK(AD460), (IFERROR(IF(AO460="","",IF(AO460&lt;=0.2,"Muy Baja",IF(AO460&lt;=0.4,"Baja",IF(AO460&lt;=0.6,"Media",IF(AO460&lt;=0.8,"Alta","Muy Alta"))))),""))," ")</f>
        <v>Baja</v>
      </c>
      <c r="AQ460" s="210">
        <f t="shared" si="464"/>
        <v>0.36</v>
      </c>
      <c r="AR460" s="211" t="str">
        <f t="shared" si="465"/>
        <v>Moderado</v>
      </c>
      <c r="AS460" s="210">
        <f>IFERROR(IF(AH460="Impacto",(AA460-(+AA460*AK460)),IF(AH460="Probabilidad",AA460,"")),"")</f>
        <v>0.6</v>
      </c>
      <c r="AT460" s="212" t="str">
        <f t="shared" si="466"/>
        <v>Moderado</v>
      </c>
      <c r="AU460" s="527"/>
      <c r="AV460" s="530" t="str">
        <f>IF(ISBLANK(AD460), " ", AD460)</f>
        <v xml:space="preserve"> </v>
      </c>
      <c r="AW460" s="533" t="str">
        <f t="shared" ref="AW460" si="492">IF(AND(AU460="Rara Vez",AV460="Insignificante"),("BAJA"),IF(AND(AU460="Rara Vez",AV460="Menor"),("BAJA"),IF(AND(AU460="Rara Vez",AV460="Moderado"),("MODERADA"),IF(AND(AU460="Rara Vez",AV460="Mayor"),("ALTA"),IF(AND(AU460="Improbable",AV460="Insignificante"),("BAJA"),IF(AND(AU460="Improbable",AV460="Menor"),("BAJA"),IF(AND(AU460="Improbable",AV460="Moderado"),("MODERADA"),IF(AND(AU460="Improbable",AV460="Mayor"),("ALTA"),IF(AND(AU460="Posible",AV460="Insignificante"),("BAJA"),IF(AND(AU460="Posible",AV460="Menor"),("MODERADA"),IF(AND(AU460="Posible",AV460="Moderado"),("ALTA"),IF(AND(AU460="Posible",AV460="Mayor"),("EXTREMA"),IF(AND(AU460="Probable",AV460="Insignificante"),("MODERADA"),IF(AND(AU460="Probable",AV460="Menor"),("ALTA"),IF(AND(AU460="Probable",AV460="Moderado"),("ALTA"),IF(AND(AU460="Probable",AV460="Mayor"),("EXTREMA"),IF(AND(AU460="Casi Seguro",AV460="Insignificante"),("ALTA"),IF(AND(AU460="Casi Seguro",AV460="Menor"),("ALTA"),IF(AND(AU460="Casi Seguro",AV460="Moderado"),("EXTREMA"),IF(AND(AU460="Casi Seguro",AV460="Mayor"),("EXTREMA"),IF(AV460="Catastrófico","EXTREMA","VALORAR")))))))))))))))))))))</f>
        <v>VALORAR</v>
      </c>
      <c r="AX460" s="536" t="s">
        <v>198</v>
      </c>
      <c r="AY460" s="302" t="s">
        <v>895</v>
      </c>
      <c r="AZ460" s="185" t="s">
        <v>896</v>
      </c>
      <c r="BA460" s="183" t="s">
        <v>201</v>
      </c>
      <c r="BB460" s="183" t="s">
        <v>202</v>
      </c>
      <c r="BC460" s="184">
        <v>44562</v>
      </c>
      <c r="BD460" s="184">
        <v>44926</v>
      </c>
      <c r="BE460" s="184" t="s">
        <v>896</v>
      </c>
      <c r="BF460" s="185" t="s">
        <v>896</v>
      </c>
      <c r="BG460" s="513" t="s">
        <v>897</v>
      </c>
      <c r="BH460" s="190" t="s">
        <v>205</v>
      </c>
      <c r="BI460" s="186" t="s">
        <v>898</v>
      </c>
      <c r="BJ460" s="186">
        <v>1</v>
      </c>
      <c r="BK460" s="352">
        <v>44680</v>
      </c>
      <c r="BL460" s="183" t="s">
        <v>899</v>
      </c>
      <c r="BM460" s="379" t="s">
        <v>900</v>
      </c>
      <c r="BN460" s="183" t="s">
        <v>207</v>
      </c>
      <c r="BO460" s="187" t="s">
        <v>208</v>
      </c>
      <c r="BP460" s="183" t="s">
        <v>207</v>
      </c>
      <c r="BQ460" s="409" t="s">
        <v>207</v>
      </c>
      <c r="BR460" s="416"/>
      <c r="BS460" s="417" t="str">
        <f>IF(AND('MAPA DE RIESGOS'!$AP460="Muy Alta",'MAPA DE RIESGOS'!$AR460="Leve"),CONCATENATE("R",'MAPA DE RIESGOS'!$H460,"C",'MAPA DE RIESGOS'!$AF460),"")</f>
        <v/>
      </c>
      <c r="BT460" s="417"/>
      <c r="BU460" s="418"/>
      <c r="BV460" s="188"/>
      <c r="BW460" s="188"/>
      <c r="BX460" s="188"/>
      <c r="BY460" s="188"/>
      <c r="BZ460" s="188"/>
      <c r="CA460" s="188"/>
      <c r="CB460" s="188"/>
      <c r="CC460" s="188"/>
      <c r="CD460" s="188"/>
      <c r="CE460" s="188"/>
      <c r="CF460" s="188"/>
      <c r="CG460" s="188"/>
      <c r="CH460" s="188"/>
      <c r="CI460" s="188"/>
      <c r="CJ460" s="188"/>
      <c r="CK460" s="188"/>
    </row>
    <row r="461" spans="1:89" ht="28.5" hidden="1" customHeight="1">
      <c r="A461" s="709"/>
      <c r="B461" s="691"/>
      <c r="C461" s="588"/>
      <c r="D461" s="588"/>
      <c r="E461" s="494"/>
      <c r="F461" s="494"/>
      <c r="G461" s="577"/>
      <c r="H461" s="343">
        <v>75</v>
      </c>
      <c r="I461" s="569"/>
      <c r="J461" s="494"/>
      <c r="K461" s="494"/>
      <c r="L461" s="494"/>
      <c r="M461" s="494"/>
      <c r="N461" s="494"/>
      <c r="O461" s="494"/>
      <c r="P461" s="562"/>
      <c r="Q461" s="553"/>
      <c r="R461" s="556"/>
      <c r="S461" s="556"/>
      <c r="T461" s="556"/>
      <c r="U461" s="556"/>
      <c r="V461" s="582"/>
      <c r="W461" s="566"/>
      <c r="X461" s="572"/>
      <c r="Y461" s="550"/>
      <c r="Z461" s="575"/>
      <c r="AA461" s="566"/>
      <c r="AB461" s="559"/>
      <c r="AC461" s="525"/>
      <c r="AD461" s="547"/>
      <c r="AE461" s="534"/>
      <c r="AF461" s="181">
        <v>2</v>
      </c>
      <c r="AG461" s="182"/>
      <c r="AH461" s="207" t="str">
        <f t="shared" si="462"/>
        <v/>
      </c>
      <c r="AI461" s="299"/>
      <c r="AJ461" s="299"/>
      <c r="AK461" s="208" t="str">
        <f t="shared" si="463"/>
        <v/>
      </c>
      <c r="AL461" s="300"/>
      <c r="AM461" s="300"/>
      <c r="AN461" s="301"/>
      <c r="AO461" s="209" t="str">
        <f>IF(ISBLANK(AD460),(IFERROR(IF(AND(AH460="Probabilidad",AH461="Probabilidad"),(AQ460-(+AQ460*AK461)),IF(AH461="Probabilidad",(W460-(+W460*AK461)),IF(AH461="Impacto",AQ460,""))),""))," ")</f>
        <v/>
      </c>
      <c r="AP461" s="154" t="str">
        <f>IF(ISBLANK(AD460),(IFERROR(IF(AO461="","",IF(AO461&lt;=0.2,"Muy Baja",IF(AO461&lt;=0.4,"Baja",IF(AO461&lt;=0.6,"Media",IF(AO461&lt;=0.8,"Alta","Muy Alta"))))),""))," ")</f>
        <v/>
      </c>
      <c r="AQ461" s="210" t="str">
        <f t="shared" si="464"/>
        <v/>
      </c>
      <c r="AR461" s="211" t="str">
        <f t="shared" si="465"/>
        <v/>
      </c>
      <c r="AS461" s="210" t="str">
        <f>IFERROR(IF(AND(AH460="Impacto",AH461="Impacto"),(AS460-(+AS460*AK461)),IF(AH461="Impacto",(AA460-(+AA460*AK461)),IF(AH461="Probabilidad",AS460,""))),"")</f>
        <v/>
      </c>
      <c r="AT461" s="212" t="str">
        <f t="shared" si="466"/>
        <v/>
      </c>
      <c r="AU461" s="528"/>
      <c r="AV461" s="531"/>
      <c r="AW461" s="534"/>
      <c r="AX461" s="537"/>
      <c r="AY461" s="302"/>
      <c r="AZ461" s="185"/>
      <c r="BA461" s="183"/>
      <c r="BB461" s="183"/>
      <c r="BC461" s="184"/>
      <c r="BD461" s="184"/>
      <c r="BE461" s="184"/>
      <c r="BF461" s="185"/>
      <c r="BG461" s="494"/>
      <c r="BH461" s="190"/>
      <c r="BI461" s="186"/>
      <c r="BJ461" s="186"/>
      <c r="BK461" s="352"/>
      <c r="BL461" s="183"/>
      <c r="BM461" s="183"/>
      <c r="BN461" s="183"/>
      <c r="BO461" s="187"/>
      <c r="BP461" s="187"/>
      <c r="BQ461" s="349"/>
      <c r="BR461" s="416"/>
      <c r="BS461" s="417" t="str">
        <f>IF(AND('MAPA DE RIESGOS'!$AP461="Muy Alta",'MAPA DE RIESGOS'!$AR461="Leve"),CONCATENATE("R",'MAPA DE RIESGOS'!$H461,"C",'MAPA DE RIESGOS'!$AF461),"")</f>
        <v/>
      </c>
      <c r="BT461" s="417"/>
      <c r="BU461" s="418"/>
      <c r="BV461" s="188"/>
      <c r="BW461" s="188"/>
      <c r="BX461" s="188"/>
      <c r="BY461" s="188"/>
      <c r="BZ461" s="188"/>
      <c r="CA461" s="188"/>
      <c r="CB461" s="188"/>
      <c r="CC461" s="188"/>
      <c r="CD461" s="188"/>
      <c r="CE461" s="188"/>
      <c r="CF461" s="188"/>
      <c r="CG461" s="188"/>
      <c r="CH461" s="188"/>
      <c r="CI461" s="188"/>
      <c r="CJ461" s="188"/>
      <c r="CK461" s="188"/>
    </row>
    <row r="462" spans="1:89" ht="28.5" hidden="1" customHeight="1">
      <c r="A462" s="709"/>
      <c r="B462" s="691"/>
      <c r="C462" s="588"/>
      <c r="D462" s="588"/>
      <c r="E462" s="494"/>
      <c r="F462" s="494"/>
      <c r="G462" s="577"/>
      <c r="H462" s="343">
        <v>75</v>
      </c>
      <c r="I462" s="569"/>
      <c r="J462" s="494"/>
      <c r="K462" s="494"/>
      <c r="L462" s="494"/>
      <c r="M462" s="494"/>
      <c r="N462" s="494"/>
      <c r="O462" s="494"/>
      <c r="P462" s="562"/>
      <c r="Q462" s="553"/>
      <c r="R462" s="556"/>
      <c r="S462" s="556"/>
      <c r="T462" s="556"/>
      <c r="U462" s="556"/>
      <c r="V462" s="582"/>
      <c r="W462" s="566"/>
      <c r="X462" s="572"/>
      <c r="Y462" s="550"/>
      <c r="Z462" s="575"/>
      <c r="AA462" s="566"/>
      <c r="AB462" s="559"/>
      <c r="AC462" s="525"/>
      <c r="AD462" s="547"/>
      <c r="AE462" s="534"/>
      <c r="AF462" s="181">
        <v>3</v>
      </c>
      <c r="AG462" s="182"/>
      <c r="AH462" s="207" t="str">
        <f t="shared" si="462"/>
        <v/>
      </c>
      <c r="AI462" s="299"/>
      <c r="AJ462" s="299"/>
      <c r="AK462" s="208" t="str">
        <f t="shared" si="463"/>
        <v/>
      </c>
      <c r="AL462" s="300"/>
      <c r="AM462" s="300"/>
      <c r="AN462" s="301"/>
      <c r="AO462" s="209" t="str">
        <f>IF(ISBLANK(AD460),(IFERROR(IF(AND(AH461="Probabilidad",AH462="Probabilidad"),(AQ461-(+AQ461*AK462)),IF(AND(AH461="Impacto",AH462="Probabilidad"),(AQ460-(+AQ460*AK462)),IF(AH462="Impacto",AQ461,""))),""))," ")</f>
        <v/>
      </c>
      <c r="AP462" s="154" t="str">
        <f>IF(ISBLANK(AD460),(IFERROR(IF(AO462="","",IF(AO462&lt;=0.2,"Muy Baja",IF(AO462&lt;=0.4,"Baja",IF(AO462&lt;=0.6,"Media",IF(AO462&lt;=0.8,"Alta","Muy Alta"))))),""))," ")</f>
        <v/>
      </c>
      <c r="AQ462" s="210" t="str">
        <f t="shared" si="464"/>
        <v/>
      </c>
      <c r="AR462" s="211" t="str">
        <f t="shared" si="465"/>
        <v/>
      </c>
      <c r="AS462" s="210" t="str">
        <f>IFERROR(IF(AND(AH461="Impacto",AH462="Impacto"),(AS461-(+AS461*AK462)),IF(AND(AH461="Probabilidad",AH462="Impacto"),(AS460-(+AS460*AK462)),IF(AH462="Probabilidad",AS461,""))),"")</f>
        <v/>
      </c>
      <c r="AT462" s="212" t="str">
        <f t="shared" si="466"/>
        <v/>
      </c>
      <c r="AU462" s="528"/>
      <c r="AV462" s="531"/>
      <c r="AW462" s="534"/>
      <c r="AX462" s="537"/>
      <c r="AY462" s="302"/>
      <c r="AZ462" s="185"/>
      <c r="BA462" s="183"/>
      <c r="BB462" s="183"/>
      <c r="BC462" s="184"/>
      <c r="BD462" s="184"/>
      <c r="BE462" s="184"/>
      <c r="BF462" s="185"/>
      <c r="BG462" s="494"/>
      <c r="BH462" s="190"/>
      <c r="BI462" s="186"/>
      <c r="BJ462" s="186"/>
      <c r="BK462" s="352"/>
      <c r="BL462" s="183"/>
      <c r="BM462" s="183"/>
      <c r="BN462" s="183"/>
      <c r="BO462" s="187"/>
      <c r="BP462" s="187"/>
      <c r="BQ462" s="349"/>
      <c r="BR462" s="416"/>
      <c r="BS462" s="417" t="str">
        <f>IF(AND('MAPA DE RIESGOS'!$AP462="Muy Alta",'MAPA DE RIESGOS'!$AR462="Leve"),CONCATENATE("R",'MAPA DE RIESGOS'!$H462,"C",'MAPA DE RIESGOS'!$AF462),"")</f>
        <v/>
      </c>
      <c r="BT462" s="417"/>
      <c r="BU462" s="418"/>
      <c r="BV462" s="188"/>
      <c r="BW462" s="188"/>
      <c r="BX462" s="188"/>
      <c r="BY462" s="188"/>
      <c r="BZ462" s="188"/>
      <c r="CA462" s="188"/>
      <c r="CB462" s="188"/>
      <c r="CC462" s="188"/>
      <c r="CD462" s="188"/>
      <c r="CE462" s="188"/>
      <c r="CF462" s="188"/>
      <c r="CG462" s="188"/>
      <c r="CH462" s="188"/>
      <c r="CI462" s="188"/>
      <c r="CJ462" s="188"/>
      <c r="CK462" s="188"/>
    </row>
    <row r="463" spans="1:89" ht="28.5" hidden="1" customHeight="1">
      <c r="A463" s="709"/>
      <c r="B463" s="691"/>
      <c r="C463" s="588"/>
      <c r="D463" s="588"/>
      <c r="E463" s="494"/>
      <c r="F463" s="494"/>
      <c r="G463" s="577"/>
      <c r="H463" s="343">
        <v>75</v>
      </c>
      <c r="I463" s="569"/>
      <c r="J463" s="494"/>
      <c r="K463" s="494"/>
      <c r="L463" s="494"/>
      <c r="M463" s="494"/>
      <c r="N463" s="494"/>
      <c r="O463" s="494"/>
      <c r="P463" s="562"/>
      <c r="Q463" s="553"/>
      <c r="R463" s="556"/>
      <c r="S463" s="556"/>
      <c r="T463" s="556"/>
      <c r="U463" s="556"/>
      <c r="V463" s="582"/>
      <c r="W463" s="566"/>
      <c r="X463" s="572"/>
      <c r="Y463" s="550"/>
      <c r="Z463" s="575"/>
      <c r="AA463" s="566"/>
      <c r="AB463" s="559"/>
      <c r="AC463" s="525"/>
      <c r="AD463" s="547"/>
      <c r="AE463" s="534"/>
      <c r="AF463" s="181">
        <v>4</v>
      </c>
      <c r="AG463" s="182"/>
      <c r="AH463" s="207" t="str">
        <f t="shared" si="462"/>
        <v/>
      </c>
      <c r="AI463" s="299"/>
      <c r="AJ463" s="299"/>
      <c r="AK463" s="208" t="str">
        <f t="shared" si="463"/>
        <v/>
      </c>
      <c r="AL463" s="300"/>
      <c r="AM463" s="300"/>
      <c r="AN463" s="301"/>
      <c r="AO463" s="209" t="str">
        <f>IF(ISBLANK(AD460),(IFERROR(IF(AND(AH462="Probabilidad",AH463="Probabilidad"),(AQ462-(+AQ462*AK463)),IF(AND(AH462="Impacto",AH463="Probabilidad"),(AQ461-(+AQ461*AK463)),IF(AH463="Impacto",AQ462,""))),""))," ")</f>
        <v/>
      </c>
      <c r="AP463" s="154" t="str">
        <f>IF(ISBLANK(AD460),(IFERROR(IF(AO463="","",IF(AO463&lt;=0.2,"Muy Baja",IF(AO463&lt;=0.4,"Baja",IF(AO463&lt;=0.6,"Media",IF(AO463&lt;=0.8,"Alta","Muy Alta"))))),""))," ")</f>
        <v/>
      </c>
      <c r="AQ463" s="210" t="str">
        <f t="shared" si="464"/>
        <v/>
      </c>
      <c r="AR463" s="211" t="str">
        <f t="shared" si="465"/>
        <v/>
      </c>
      <c r="AS463" s="210" t="str">
        <f>IFERROR(IF(AND(AH462="Impacto",AH463="Impacto"),(AS462-(+AS462*AK463)),IF(AND(AH462="Probabilidad",AH463="Impacto"),(AS461-(+AS461*AK463)),IF(AH463="Probabilidad",AS462,""))),"")</f>
        <v/>
      </c>
      <c r="AT463" s="212" t="str">
        <f t="shared" si="466"/>
        <v/>
      </c>
      <c r="AU463" s="528"/>
      <c r="AV463" s="531"/>
      <c r="AW463" s="534"/>
      <c r="AX463" s="537"/>
      <c r="AY463" s="302"/>
      <c r="AZ463" s="185"/>
      <c r="BA463" s="183"/>
      <c r="BB463" s="183"/>
      <c r="BC463" s="184"/>
      <c r="BD463" s="184"/>
      <c r="BE463" s="184"/>
      <c r="BF463" s="185"/>
      <c r="BG463" s="494"/>
      <c r="BH463" s="190"/>
      <c r="BI463" s="186"/>
      <c r="BJ463" s="186"/>
      <c r="BK463" s="352"/>
      <c r="BL463" s="183"/>
      <c r="BM463" s="183"/>
      <c r="BN463" s="183"/>
      <c r="BO463" s="187"/>
      <c r="BP463" s="187"/>
      <c r="BQ463" s="349"/>
      <c r="BR463" s="416"/>
      <c r="BS463" s="417" t="str">
        <f>IF(AND('MAPA DE RIESGOS'!$AP463="Muy Alta",'MAPA DE RIESGOS'!$AR463="Leve"),CONCATENATE("R",'MAPA DE RIESGOS'!$H463,"C",'MAPA DE RIESGOS'!$AF463),"")</f>
        <v/>
      </c>
      <c r="BT463" s="417"/>
      <c r="BU463" s="418"/>
      <c r="BV463" s="188"/>
      <c r="BW463" s="188"/>
      <c r="BX463" s="188"/>
      <c r="BY463" s="188"/>
      <c r="BZ463" s="188"/>
      <c r="CA463" s="188"/>
      <c r="CB463" s="188"/>
      <c r="CC463" s="188"/>
      <c r="CD463" s="188"/>
      <c r="CE463" s="188"/>
      <c r="CF463" s="188"/>
      <c r="CG463" s="188"/>
      <c r="CH463" s="188"/>
      <c r="CI463" s="188"/>
      <c r="CJ463" s="188"/>
      <c r="CK463" s="188"/>
    </row>
    <row r="464" spans="1:89" ht="28.5" hidden="1" customHeight="1">
      <c r="A464" s="709"/>
      <c r="B464" s="691"/>
      <c r="C464" s="588"/>
      <c r="D464" s="588"/>
      <c r="E464" s="494"/>
      <c r="F464" s="494"/>
      <c r="G464" s="577"/>
      <c r="H464" s="343">
        <v>75</v>
      </c>
      <c r="I464" s="569"/>
      <c r="J464" s="494"/>
      <c r="K464" s="494"/>
      <c r="L464" s="494"/>
      <c r="M464" s="494"/>
      <c r="N464" s="494"/>
      <c r="O464" s="494"/>
      <c r="P464" s="562"/>
      <c r="Q464" s="553"/>
      <c r="R464" s="556"/>
      <c r="S464" s="556"/>
      <c r="T464" s="556"/>
      <c r="U464" s="556"/>
      <c r="V464" s="582"/>
      <c r="W464" s="566"/>
      <c r="X464" s="572"/>
      <c r="Y464" s="550"/>
      <c r="Z464" s="575"/>
      <c r="AA464" s="566"/>
      <c r="AB464" s="559"/>
      <c r="AC464" s="525"/>
      <c r="AD464" s="547"/>
      <c r="AE464" s="534"/>
      <c r="AF464" s="181">
        <v>5</v>
      </c>
      <c r="AG464" s="182"/>
      <c r="AH464" s="207" t="str">
        <f t="shared" si="462"/>
        <v/>
      </c>
      <c r="AI464" s="299"/>
      <c r="AJ464" s="299"/>
      <c r="AK464" s="208" t="str">
        <f t="shared" si="463"/>
        <v/>
      </c>
      <c r="AL464" s="300"/>
      <c r="AM464" s="300"/>
      <c r="AN464" s="301"/>
      <c r="AO464" s="209" t="str">
        <f>IF(ISBLANK(AD460),(IFERROR(IF(AND(AH463="Probabilidad",AH464="Probabilidad"),(AQ463-(+AQ463*AK464)),IF(AND(AH463="Impacto",AH464="Probabilidad"),(AQ462-(+AQ462*AK464)),IF(AH464="Impacto",AQ463,""))),""))," ")</f>
        <v/>
      </c>
      <c r="AP464" s="154" t="str">
        <f>IF(ISBLANK(AD460),(IFERROR(IF(AO464="","",IF(AO464&lt;=0.2,"Muy Baja",IF(AO464&lt;=0.4,"Baja",IF(AO464&lt;=0.6,"Media",IF(AO464&lt;=0.8,"Alta","Muy Alta"))))),""))," ")</f>
        <v/>
      </c>
      <c r="AQ464" s="210" t="str">
        <f t="shared" si="464"/>
        <v/>
      </c>
      <c r="AR464" s="211" t="str">
        <f t="shared" si="465"/>
        <v/>
      </c>
      <c r="AS464" s="210" t="str">
        <f>IFERROR(IF(AND(AH463="Impacto",AH464="Impacto"),(AS463-(+AS463*AK464)),IF(AND(AH463="Probabilidad",AH464="Impacto"),(AS462-(+AS462*AK464)),IF(AH464="Probabilidad",AS463,""))),"")</f>
        <v/>
      </c>
      <c r="AT464" s="212" t="str">
        <f t="shared" si="466"/>
        <v/>
      </c>
      <c r="AU464" s="528"/>
      <c r="AV464" s="531"/>
      <c r="AW464" s="534"/>
      <c r="AX464" s="537"/>
      <c r="AY464" s="302"/>
      <c r="AZ464" s="185"/>
      <c r="BA464" s="183"/>
      <c r="BB464" s="183"/>
      <c r="BC464" s="184"/>
      <c r="BD464" s="184"/>
      <c r="BE464" s="184"/>
      <c r="BF464" s="185"/>
      <c r="BG464" s="494"/>
      <c r="BH464" s="190"/>
      <c r="BI464" s="186"/>
      <c r="BJ464" s="186"/>
      <c r="BK464" s="352"/>
      <c r="BL464" s="183"/>
      <c r="BM464" s="183"/>
      <c r="BN464" s="183"/>
      <c r="BO464" s="187"/>
      <c r="BP464" s="187"/>
      <c r="BQ464" s="349"/>
      <c r="BR464" s="416"/>
      <c r="BS464" s="417" t="str">
        <f>IF(AND('MAPA DE RIESGOS'!$AP464="Muy Alta",'MAPA DE RIESGOS'!$AR464="Leve"),CONCATENATE("R",'MAPA DE RIESGOS'!$H464,"C",'MAPA DE RIESGOS'!$AF464),"")</f>
        <v/>
      </c>
      <c r="BT464" s="417"/>
      <c r="BU464" s="418"/>
      <c r="BV464" s="188"/>
      <c r="BW464" s="188"/>
      <c r="BX464" s="188"/>
      <c r="BY464" s="188"/>
      <c r="BZ464" s="188"/>
      <c r="CA464" s="188"/>
      <c r="CB464" s="188"/>
      <c r="CC464" s="188"/>
      <c r="CD464" s="188"/>
      <c r="CE464" s="188"/>
      <c r="CF464" s="188"/>
      <c r="CG464" s="188"/>
      <c r="CH464" s="188"/>
      <c r="CI464" s="188"/>
      <c r="CJ464" s="188"/>
      <c r="CK464" s="188"/>
    </row>
    <row r="465" spans="1:89" ht="28.5" hidden="1" customHeight="1">
      <c r="A465" s="709"/>
      <c r="B465" s="691"/>
      <c r="C465" s="588"/>
      <c r="D465" s="588"/>
      <c r="E465" s="494"/>
      <c r="F465" s="494"/>
      <c r="G465" s="577"/>
      <c r="H465" s="343">
        <v>75</v>
      </c>
      <c r="I465" s="570"/>
      <c r="J465" s="495"/>
      <c r="K465" s="495"/>
      <c r="L465" s="495"/>
      <c r="M465" s="495"/>
      <c r="N465" s="495"/>
      <c r="O465" s="495"/>
      <c r="P465" s="563"/>
      <c r="Q465" s="554"/>
      <c r="R465" s="557"/>
      <c r="S465" s="557"/>
      <c r="T465" s="557"/>
      <c r="U465" s="557"/>
      <c r="V465" s="583"/>
      <c r="W465" s="567"/>
      <c r="X465" s="573"/>
      <c r="Y465" s="551"/>
      <c r="Z465" s="576"/>
      <c r="AA465" s="567"/>
      <c r="AB465" s="560"/>
      <c r="AC465" s="526"/>
      <c r="AD465" s="548"/>
      <c r="AE465" s="535"/>
      <c r="AF465" s="181">
        <v>6</v>
      </c>
      <c r="AG465" s="182"/>
      <c r="AH465" s="207" t="str">
        <f t="shared" si="462"/>
        <v/>
      </c>
      <c r="AI465" s="299"/>
      <c r="AJ465" s="299"/>
      <c r="AK465" s="208" t="str">
        <f t="shared" si="463"/>
        <v/>
      </c>
      <c r="AL465" s="300"/>
      <c r="AM465" s="300"/>
      <c r="AN465" s="301"/>
      <c r="AO465" s="209" t="str">
        <f>IF(ISBLANK(AD460),(IFERROR(IF(AND(AH463="Probabilidad",AH465="Probabilidad"),(AQ463-(+AQ463*AK465)),IF(AND(AH463="Impacto",AH465="Probabilidad"),(AQ462-(+AQ462*AK465)),IF(AH465="Impacto",AQ463,""))),""))," ")</f>
        <v/>
      </c>
      <c r="AP465" s="154" t="str">
        <f>IF(ISBLANK(AD460),(IFERROR(IF(AO465="","",IF(AO465&lt;=0.2,"Muy Baja",IF(AO465&lt;=0.4,"Baja",IF(AO465&lt;=0.6,"Media",IF(AO465&lt;=0.8,"Alta","Muy Alta"))))),"")), " ")</f>
        <v/>
      </c>
      <c r="AQ465" s="210" t="str">
        <f t="shared" si="464"/>
        <v/>
      </c>
      <c r="AR465" s="211" t="str">
        <f t="shared" si="465"/>
        <v/>
      </c>
      <c r="AS465" s="210" t="str">
        <f>IFERROR(IF(AND(AH464="Impacto",AH465="Impacto"),(AS463-(+AS464*AK465)),IF(AND(AH463="Probabilidad",AH465="Impacto"),(AS462-(+AS462*AK465)),IF(AH465="Probabilidad",AS463,""))),"")</f>
        <v/>
      </c>
      <c r="AT465" s="212" t="str">
        <f t="shared" si="466"/>
        <v/>
      </c>
      <c r="AU465" s="529"/>
      <c r="AV465" s="532"/>
      <c r="AW465" s="535"/>
      <c r="AX465" s="538"/>
      <c r="AY465" s="302"/>
      <c r="AZ465" s="185"/>
      <c r="BA465" s="183"/>
      <c r="BB465" s="183"/>
      <c r="BC465" s="184"/>
      <c r="BD465" s="184"/>
      <c r="BE465" s="184"/>
      <c r="BF465" s="185"/>
      <c r="BG465" s="495"/>
      <c r="BH465" s="190"/>
      <c r="BI465" s="186"/>
      <c r="BJ465" s="186"/>
      <c r="BK465" s="352"/>
      <c r="BL465" s="183"/>
      <c r="BM465" s="183"/>
      <c r="BN465" s="183"/>
      <c r="BO465" s="187"/>
      <c r="BP465" s="187"/>
      <c r="BQ465" s="349"/>
      <c r="BR465" s="416"/>
      <c r="BS465" s="417" t="str">
        <f>IF(AND('MAPA DE RIESGOS'!$AP465="Muy Alta",'MAPA DE RIESGOS'!$AR465="Leve"),CONCATENATE("R",'MAPA DE RIESGOS'!$H465,"C",'MAPA DE RIESGOS'!$AF465),"")</f>
        <v/>
      </c>
      <c r="BT465" s="417"/>
      <c r="BU465" s="418"/>
      <c r="BV465" s="188"/>
      <c r="BW465" s="188"/>
      <c r="BX465" s="188"/>
      <c r="BY465" s="188"/>
      <c r="BZ465" s="188"/>
      <c r="CA465" s="188"/>
      <c r="CB465" s="188"/>
      <c r="CC465" s="188"/>
      <c r="CD465" s="188"/>
      <c r="CE465" s="188"/>
      <c r="CF465" s="188"/>
      <c r="CG465" s="188"/>
      <c r="CH465" s="188"/>
      <c r="CI465" s="188"/>
      <c r="CJ465" s="188"/>
      <c r="CK465" s="188"/>
    </row>
    <row r="466" spans="1:89" ht="97.5" hidden="1" customHeight="1">
      <c r="A466" s="709"/>
      <c r="B466" s="691" t="s">
        <v>891</v>
      </c>
      <c r="C466" s="588"/>
      <c r="D466" s="588" t="str">
        <f>IFERROR((VLOOKUP($B466,'Listados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6" s="494" t="s">
        <v>662</v>
      </c>
      <c r="F466" s="494" t="s">
        <v>201</v>
      </c>
      <c r="G466" s="577">
        <v>76</v>
      </c>
      <c r="H466" s="343">
        <v>76</v>
      </c>
      <c r="I466" s="568" t="s">
        <v>901</v>
      </c>
      <c r="J466" s="513" t="s">
        <v>210</v>
      </c>
      <c r="K466" s="513" t="s">
        <v>901</v>
      </c>
      <c r="L466" s="513" t="s">
        <v>902</v>
      </c>
      <c r="M466" s="513" t="str">
        <f t="shared" ref="M466" si="493">+CONCATENATE("Posibilidad de afectación ", J466, " por ", K466," debido a ", L466)</f>
        <v>Posibilidad de afectación Reputacional por Incorrecta evaluación a la efectividad de los controles de los procesos y procedimientos y de los mapas de riesgos debido a Los controles existentes pueden ser no efectivos para la correcta verificación de los procesos y los riesgos.</v>
      </c>
      <c r="N466" s="513" t="s">
        <v>189</v>
      </c>
      <c r="O466" s="513" t="s">
        <v>190</v>
      </c>
      <c r="P466" s="561">
        <v>228</v>
      </c>
      <c r="Q466" s="552"/>
      <c r="R466" s="555"/>
      <c r="S466" s="555"/>
      <c r="T466" s="555"/>
      <c r="U466" s="555"/>
      <c r="V466" s="581" t="str">
        <f t="shared" ref="V466" si="494">IF(ISBLANK(AC466),(IF(P466&lt;=0,"",IF(P466&lt;=2,"Muy Baja",IF(P466&lt;=24,"Baja",IF(P466&lt;=500,"Media",IF(P466&lt;=5000,"Alta","Muy Alta"))))))," ")</f>
        <v>Media</v>
      </c>
      <c r="W466" s="565">
        <f t="shared" ref="W466" si="495">IF(ISBLANK(AC466),(IF(V466="","",IF(V466="Muy Baja",20%,IF(V466="Baja",40%,IF(V466="Media",60%,IF(V466="Alta",80%,IF(V466="Muy Alta",100%,0)))))))," ")</f>
        <v>0.6</v>
      </c>
      <c r="X466" s="571" t="s">
        <v>218</v>
      </c>
      <c r="Y466" s="549" t="str">
        <f>IF(X466&gt;0,IF(NOT(ISERROR(MATCH(X466,'Listados Datos'!$N$3:$N$4,0))),'Listados Datos'!$N$6&amp;"Por favor no seleccionar este criterios de impacto (Afectación Económica o presupuestal y/o Pérdida Reputacional)",'Listados Datos'!$N$7),"")</f>
        <v>✔</v>
      </c>
      <c r="Z466" s="574" t="str">
        <f>IF(OR(X466='Listados Datos'!$R$3,X466='Listados Datos'!$S$3),"Leve",IF(OR(X466='Listados Datos'!$R$4,X466='Listados Datos'!$S$4),"Menor",IF(OR(X466='Listados Datos'!$R$5,X466='Listados Datos'!$S$5),"Moderado",IF(OR(X466='Listados Datos'!$R$6,X466='Listados Datos'!$S$6),"Mayor",IF(OR(X466='Listados Datos'!$R$7,X466='Listados Datos'!$S$7),"Catastrófico","")))))</f>
        <v>Moderado</v>
      </c>
      <c r="AA466" s="565">
        <f>IF(Z466="","",IF(Z466="Leve",20%,IF(Z466="Menor",40%,IF(Z466="Moderado",60%,IF(Z466="Mayor",80%,IF(Z466="Catastrófico",100%,0))))))</f>
        <v>0.6</v>
      </c>
      <c r="AB466" s="558" t="str">
        <f>IF(OR(AND(V466="Muy Baja",Z466="Leve"),AND(V466="Muy Baja",Z466="Menor"),AND(V466="Baja",Z466="Leve")),"Bajo",IF(OR(AND(V466="Muy baja",Z466="Moderado"),AND(V466="Baja",Z466="Menor"),AND(V466="Baja",Z466="Moderado"),AND(V466="Media",Z466="Leve"),AND(V466="Media",Z466="Menor"),AND(V466="Media",Z466="Moderado"),AND(V466="Alta",Z466="Leve"),AND(V466="Alta",Z466="Menor")),"Moderado",IF(OR(AND(V466="Muy Baja",Z466="Mayor"),AND(V466="Baja",Z466="Mayor"),AND(V466="Media",Z466="Mayor"),AND(V466="Alta",Z466="Moderado"),AND(V466="Alta",Z466="Mayor"),AND(V466="Muy Alta",Z466="Leve"),AND(V466="Muy Alta",Z466="Menor"),AND(V466="Muy Alta",Z466="Moderado"),AND(V466="Muy Alta",Z466="Mayor")),"Alto",IF(OR(AND(V466="Muy Baja",Z466="Catastrófico"),AND(V466="Baja",Z466="Catastrófico"),AND(V466="Media",Z466="Catastrófico"),AND(V466="Alta",Z466="Catastrófico"),AND(V466="Muy Alta",Z466="Catastrófico")),"Extremo",""))))</f>
        <v>Moderado</v>
      </c>
      <c r="AC466" s="524"/>
      <c r="AD466" s="546"/>
      <c r="AE466" s="533" t="str">
        <f t="shared" ref="AE466" si="496">IF(AND(AC466="Rara Vez",AD466="Insignificante"),("BAJA"),IF(AND(AC466="Rara Vez",AD466="Menor"),("BAJA"),IF(AND(AC466="Rara Vez",AD466="Moderado"),("MODERADA"),IF(AND(AC466="Rara Vez",AD466="Mayor"),("ALTA"),IF(AND(AC466="Improbable",AD466="Insignificante"),("BAJA"),IF(AND(AC466="Improbable",AD466="Menor"),("BAJA"),IF(AND(AC466="Improbable",AD466="Moderado"),("MODERADA"),IF(AND(AC466="Improbable",AD466="Mayor"),("ALTA"),IF(AND(AC466="Posible",AD466="Insignificante"),("BAJA"),IF(AND(AC466="Posible",AD466="Menor"),("MODERADA"),IF(AND(AC466="Posible",AD466="Moderado"),("ALTA"),IF(AND(AC466="Posible",AD466="Mayor"),("EXTREMA"),IF(AND(AC466="Probable",AD466="Insignificante"),("MODERADA"),IF(AND(AC466="Probable",AD466="Menor"),("ALTA"),IF(AND(AC466="Probable",AD466="Moderado"),("ALTA"),IF(AND(AC466="Probable",AD466="Mayor"),("EXTREMA"),IF(AND(AC466="Casi Seguro",AD466="Insignificante"),("ALTA"),IF(AND(AC466="Casi Seguro",AD466="Menor"),("ALTA"),IF(AND(AC466="Casi Seguro",AD466="Moderado"),("EXTREMA"),IF(AND(AC466="Casi Seguro",AD466="Mayor"),("EXTREMA"),IF(AD466="Catastrófico","EXTREMA","VALORAR")))))))))))))))))))))</f>
        <v>VALORAR</v>
      </c>
      <c r="AF466" s="181">
        <v>1</v>
      </c>
      <c r="AG466" s="182" t="s">
        <v>903</v>
      </c>
      <c r="AH466" s="207" t="str">
        <f t="shared" si="462"/>
        <v>Probabilidad</v>
      </c>
      <c r="AI466" s="299" t="s">
        <v>193</v>
      </c>
      <c r="AJ466" s="299" t="s">
        <v>194</v>
      </c>
      <c r="AK466" s="208" t="str">
        <f t="shared" si="463"/>
        <v>40%</v>
      </c>
      <c r="AL466" s="300" t="s">
        <v>195</v>
      </c>
      <c r="AM466" s="300" t="s">
        <v>196</v>
      </c>
      <c r="AN466" s="301" t="s">
        <v>197</v>
      </c>
      <c r="AO466" s="209">
        <f>IF(ISBLANK(AD466),(IFERROR(IF(AH466="Probabilidad",(W466-(+W466*AK466)),IF(AH466="Impacto",W466,"")),""))," ")</f>
        <v>0.36</v>
      </c>
      <c r="AP466" s="154" t="str">
        <f>IF(ISBLANK(AD466), (IFERROR(IF(AO466="","",IF(AO466&lt;=0.2,"Muy Baja",IF(AO466&lt;=0.4,"Baja",IF(AO466&lt;=0.6,"Media",IF(AO466&lt;=0.8,"Alta","Muy Alta"))))),""))," ")</f>
        <v>Baja</v>
      </c>
      <c r="AQ466" s="210">
        <f t="shared" si="464"/>
        <v>0.36</v>
      </c>
      <c r="AR466" s="211" t="str">
        <f t="shared" si="465"/>
        <v>Moderado</v>
      </c>
      <c r="AS466" s="210">
        <f>IFERROR(IF(AH466="Impacto",(AA466-(+AA466*AK466)),IF(AH466="Probabilidad",AA466,"")),"")</f>
        <v>0.6</v>
      </c>
      <c r="AT466" s="212" t="str">
        <f t="shared" si="466"/>
        <v>Moderado</v>
      </c>
      <c r="AU466" s="527"/>
      <c r="AV466" s="530" t="str">
        <f>IF(ISBLANK(AD466), " ", AD466)</f>
        <v xml:space="preserve"> </v>
      </c>
      <c r="AW466" s="533" t="str">
        <f t="shared" ref="AW466" si="497">IF(AND(AU466="Rara Vez",AV466="Insignificante"),("BAJA"),IF(AND(AU466="Rara Vez",AV466="Menor"),("BAJA"),IF(AND(AU466="Rara Vez",AV466="Moderado"),("MODERADA"),IF(AND(AU466="Rara Vez",AV466="Mayor"),("ALTA"),IF(AND(AU466="Improbable",AV466="Insignificante"),("BAJA"),IF(AND(AU466="Improbable",AV466="Menor"),("BAJA"),IF(AND(AU466="Improbable",AV466="Moderado"),("MODERADA"),IF(AND(AU466="Improbable",AV466="Mayor"),("ALTA"),IF(AND(AU466="Posible",AV466="Insignificante"),("BAJA"),IF(AND(AU466="Posible",AV466="Menor"),("MODERADA"),IF(AND(AU466="Posible",AV466="Moderado"),("ALTA"),IF(AND(AU466="Posible",AV466="Mayor"),("EXTREMA"),IF(AND(AU466="Probable",AV466="Insignificante"),("MODERADA"),IF(AND(AU466="Probable",AV466="Menor"),("ALTA"),IF(AND(AU466="Probable",AV466="Moderado"),("ALTA"),IF(AND(AU466="Probable",AV466="Mayor"),("EXTREMA"),IF(AND(AU466="Casi Seguro",AV466="Insignificante"),("ALTA"),IF(AND(AU466="Casi Seguro",AV466="Menor"),("ALTA"),IF(AND(AU466="Casi Seguro",AV466="Moderado"),("EXTREMA"),IF(AND(AU466="Casi Seguro",AV466="Mayor"),("EXTREMA"),IF(AV466="Catastrófico","EXTREMA","VALORAR")))))))))))))))))))))</f>
        <v>VALORAR</v>
      </c>
      <c r="AX466" s="536" t="s">
        <v>198</v>
      </c>
      <c r="AY466" s="539" t="s">
        <v>904</v>
      </c>
      <c r="AZ466" s="542" t="s">
        <v>905</v>
      </c>
      <c r="BA466" s="542" t="s">
        <v>201</v>
      </c>
      <c r="BB466" s="542" t="s">
        <v>202</v>
      </c>
      <c r="BC466" s="517">
        <v>44562</v>
      </c>
      <c r="BD466" s="517">
        <v>44926</v>
      </c>
      <c r="BE466" s="542" t="s">
        <v>905</v>
      </c>
      <c r="BF466" s="542" t="s">
        <v>905</v>
      </c>
      <c r="BG466" s="513" t="s">
        <v>897</v>
      </c>
      <c r="BH466" s="515" t="s">
        <v>205</v>
      </c>
      <c r="BI466" s="513" t="s">
        <v>1909</v>
      </c>
      <c r="BJ466" s="513">
        <v>2</v>
      </c>
      <c r="BK466" s="517">
        <v>44680</v>
      </c>
      <c r="BL466" s="513" t="s">
        <v>1910</v>
      </c>
      <c r="BM466" s="513" t="s">
        <v>906</v>
      </c>
      <c r="BN466" s="513" t="s">
        <v>207</v>
      </c>
      <c r="BO466" s="513" t="s">
        <v>208</v>
      </c>
      <c r="BP466" s="513" t="s">
        <v>207</v>
      </c>
      <c r="BQ466" s="496" t="s">
        <v>207</v>
      </c>
      <c r="BR466" s="416"/>
      <c r="BS466" s="417" t="str">
        <f>IF(AND('MAPA DE RIESGOS'!$AP466="Muy Alta",'MAPA DE RIESGOS'!$AR466="Leve"),CONCATENATE("R",'MAPA DE RIESGOS'!$H466,"C",'MAPA DE RIESGOS'!$AF466),"")</f>
        <v/>
      </c>
      <c r="BT466" s="417"/>
      <c r="BU466" s="418"/>
      <c r="BV466" s="188"/>
      <c r="BW466" s="188"/>
      <c r="BX466" s="188"/>
      <c r="BY466" s="188"/>
      <c r="BZ466" s="188"/>
      <c r="CA466" s="188"/>
      <c r="CB466" s="188"/>
      <c r="CC466" s="188"/>
      <c r="CD466" s="188"/>
      <c r="CE466" s="188"/>
      <c r="CF466" s="188"/>
      <c r="CG466" s="188"/>
      <c r="CH466" s="188"/>
      <c r="CI466" s="188"/>
      <c r="CJ466" s="188"/>
      <c r="CK466" s="188"/>
    </row>
    <row r="467" spans="1:89" ht="59.45" hidden="1" customHeight="1">
      <c r="A467" s="709"/>
      <c r="B467" s="691"/>
      <c r="C467" s="588"/>
      <c r="D467" s="588"/>
      <c r="E467" s="494"/>
      <c r="F467" s="494"/>
      <c r="G467" s="577"/>
      <c r="H467" s="343">
        <v>76</v>
      </c>
      <c r="I467" s="569"/>
      <c r="J467" s="494"/>
      <c r="K467" s="494"/>
      <c r="L467" s="494"/>
      <c r="M467" s="494"/>
      <c r="N467" s="494"/>
      <c r="O467" s="494"/>
      <c r="P467" s="562"/>
      <c r="Q467" s="553"/>
      <c r="R467" s="556"/>
      <c r="S467" s="556"/>
      <c r="T467" s="556"/>
      <c r="U467" s="556"/>
      <c r="V467" s="582"/>
      <c r="W467" s="566"/>
      <c r="X467" s="572"/>
      <c r="Y467" s="550"/>
      <c r="Z467" s="575"/>
      <c r="AA467" s="566"/>
      <c r="AB467" s="559"/>
      <c r="AC467" s="525"/>
      <c r="AD467" s="547"/>
      <c r="AE467" s="534"/>
      <c r="AF467" s="181">
        <v>2</v>
      </c>
      <c r="AG467" s="182" t="s">
        <v>907</v>
      </c>
      <c r="AH467" s="207" t="str">
        <f t="shared" si="462"/>
        <v>Probabilidad</v>
      </c>
      <c r="AI467" s="299" t="s">
        <v>193</v>
      </c>
      <c r="AJ467" s="299" t="s">
        <v>194</v>
      </c>
      <c r="AK467" s="208" t="str">
        <f t="shared" si="463"/>
        <v>40%</v>
      </c>
      <c r="AL467" s="300" t="s">
        <v>195</v>
      </c>
      <c r="AM467" s="300" t="s">
        <v>196</v>
      </c>
      <c r="AN467" s="301" t="s">
        <v>197</v>
      </c>
      <c r="AO467" s="209">
        <f>IF(ISBLANK(AD466),(IFERROR(IF(AND(AH466="Probabilidad",AH467="Probabilidad"),(AQ466-(+AQ466*AK467)),IF(AH467="Probabilidad",(W466-(+W466*AK467)),IF(AH467="Impacto",AQ466,""))),""))," ")</f>
        <v>0.216</v>
      </c>
      <c r="AP467" s="154" t="str">
        <f>IF(ISBLANK(AD466),(IFERROR(IF(AO467="","",IF(AO467&lt;=0.2,"Muy Baja",IF(AO467&lt;=0.4,"Baja",IF(AO467&lt;=0.6,"Media",IF(AO467&lt;=0.8,"Alta","Muy Alta"))))),""))," ")</f>
        <v>Baja</v>
      </c>
      <c r="AQ467" s="210">
        <f t="shared" si="464"/>
        <v>0.216</v>
      </c>
      <c r="AR467" s="211" t="str">
        <f t="shared" si="465"/>
        <v>Moderado</v>
      </c>
      <c r="AS467" s="210">
        <f>IFERROR(IF(AND(AH466="Impacto",AH467="Impacto"),(AS466-(+AS466*AK467)),IF(AH467="Impacto",(AA466-(+AA466*AK467)),IF(AH467="Probabilidad",AS466,""))),"")</f>
        <v>0.6</v>
      </c>
      <c r="AT467" s="212" t="str">
        <f t="shared" si="466"/>
        <v>Moderado</v>
      </c>
      <c r="AU467" s="528"/>
      <c r="AV467" s="531"/>
      <c r="AW467" s="534"/>
      <c r="AX467" s="537"/>
      <c r="AY467" s="541"/>
      <c r="AZ467" s="544"/>
      <c r="BA467" s="544"/>
      <c r="BB467" s="544"/>
      <c r="BC467" s="518"/>
      <c r="BD467" s="518"/>
      <c r="BE467" s="544"/>
      <c r="BF467" s="544"/>
      <c r="BG467" s="494"/>
      <c r="BH467" s="516"/>
      <c r="BI467" s="495"/>
      <c r="BJ467" s="495"/>
      <c r="BK467" s="495"/>
      <c r="BL467" s="495"/>
      <c r="BM467" s="495"/>
      <c r="BN467" s="495"/>
      <c r="BO467" s="495"/>
      <c r="BP467" s="495"/>
      <c r="BQ467" s="498"/>
      <c r="BR467" s="416"/>
      <c r="BS467" s="417" t="str">
        <f>IF(AND('MAPA DE RIESGOS'!$AP467="Muy Alta",'MAPA DE RIESGOS'!$AR467="Leve"),CONCATENATE("R",'MAPA DE RIESGOS'!$H467,"C",'MAPA DE RIESGOS'!$AF467),"")</f>
        <v/>
      </c>
      <c r="BT467" s="417"/>
      <c r="BU467" s="418"/>
      <c r="BV467" s="188"/>
      <c r="BW467" s="188"/>
      <c r="BX467" s="188"/>
      <c r="BY467" s="188"/>
      <c r="BZ467" s="188"/>
      <c r="CA467" s="188"/>
      <c r="CB467" s="188"/>
      <c r="CC467" s="188"/>
      <c r="CD467" s="188"/>
      <c r="CE467" s="188"/>
      <c r="CF467" s="188"/>
      <c r="CG467" s="188"/>
      <c r="CH467" s="188"/>
      <c r="CI467" s="188"/>
      <c r="CJ467" s="188"/>
      <c r="CK467" s="188"/>
    </row>
    <row r="468" spans="1:89" ht="28.5" hidden="1" customHeight="1">
      <c r="A468" s="709"/>
      <c r="B468" s="691"/>
      <c r="C468" s="588"/>
      <c r="D468" s="588"/>
      <c r="E468" s="494"/>
      <c r="F468" s="494"/>
      <c r="G468" s="577"/>
      <c r="H468" s="343">
        <v>76</v>
      </c>
      <c r="I468" s="569"/>
      <c r="J468" s="494"/>
      <c r="K468" s="494"/>
      <c r="L468" s="494"/>
      <c r="M468" s="494"/>
      <c r="N468" s="494"/>
      <c r="O468" s="494"/>
      <c r="P468" s="562"/>
      <c r="Q468" s="553"/>
      <c r="R468" s="556"/>
      <c r="S468" s="556"/>
      <c r="T468" s="556"/>
      <c r="U468" s="556"/>
      <c r="V468" s="582"/>
      <c r="W468" s="566"/>
      <c r="X468" s="572"/>
      <c r="Y468" s="550"/>
      <c r="Z468" s="575"/>
      <c r="AA468" s="566"/>
      <c r="AB468" s="559"/>
      <c r="AC468" s="525"/>
      <c r="AD468" s="547"/>
      <c r="AE468" s="534"/>
      <c r="AF468" s="181">
        <v>3</v>
      </c>
      <c r="AG468" s="182"/>
      <c r="AH468" s="207" t="str">
        <f t="shared" si="462"/>
        <v/>
      </c>
      <c r="AI468" s="299"/>
      <c r="AJ468" s="299"/>
      <c r="AK468" s="208" t="str">
        <f t="shared" si="463"/>
        <v/>
      </c>
      <c r="AL468" s="300"/>
      <c r="AM468" s="300"/>
      <c r="AN468" s="301"/>
      <c r="AO468" s="209" t="str">
        <f>IF(ISBLANK(AD466),(IFERROR(IF(AND(AH467="Probabilidad",AH468="Probabilidad"),(AQ467-(+AQ467*AK468)),IF(AND(AH467="Impacto",AH468="Probabilidad"),(AQ466-(+AQ466*AK468)),IF(AH468="Impacto",AQ467,""))),""))," ")</f>
        <v/>
      </c>
      <c r="AP468" s="154" t="str">
        <f>IF(ISBLANK(AD466),(IFERROR(IF(AO468="","",IF(AO468&lt;=0.2,"Muy Baja",IF(AO468&lt;=0.4,"Baja",IF(AO468&lt;=0.6,"Media",IF(AO468&lt;=0.8,"Alta","Muy Alta"))))),""))," ")</f>
        <v/>
      </c>
      <c r="AQ468" s="210" t="str">
        <f t="shared" si="464"/>
        <v/>
      </c>
      <c r="AR468" s="211" t="str">
        <f t="shared" si="465"/>
        <v/>
      </c>
      <c r="AS468" s="210" t="str">
        <f>IFERROR(IF(AND(AH467="Impacto",AH468="Impacto"),(AS467-(+AS467*AK468)),IF(AND(AH467="Probabilidad",AH468="Impacto"),(AS466-(+AS466*AK468)),IF(AH468="Probabilidad",AS467,""))),"")</f>
        <v/>
      </c>
      <c r="AT468" s="212" t="str">
        <f t="shared" si="466"/>
        <v/>
      </c>
      <c r="AU468" s="528"/>
      <c r="AV468" s="531"/>
      <c r="AW468" s="534"/>
      <c r="AX468" s="537"/>
      <c r="AY468" s="302"/>
      <c r="AZ468" s="185"/>
      <c r="BA468" s="183"/>
      <c r="BB468" s="183"/>
      <c r="BC468" s="184"/>
      <c r="BD468" s="184"/>
      <c r="BE468" s="184"/>
      <c r="BF468" s="185"/>
      <c r="BG468" s="494"/>
      <c r="BH468" s="190"/>
      <c r="BI468" s="186"/>
      <c r="BJ468" s="186"/>
      <c r="BK468" s="352"/>
      <c r="BL468" s="183"/>
      <c r="BM468" s="183"/>
      <c r="BN468" s="183"/>
      <c r="BO468" s="187"/>
      <c r="BP468" s="187"/>
      <c r="BQ468" s="349"/>
      <c r="BR468" s="416"/>
      <c r="BS468" s="417" t="str">
        <f>IF(AND('MAPA DE RIESGOS'!$AP468="Muy Alta",'MAPA DE RIESGOS'!$AR468="Leve"),CONCATENATE("R",'MAPA DE RIESGOS'!$H468,"C",'MAPA DE RIESGOS'!$AF468),"")</f>
        <v/>
      </c>
      <c r="BT468" s="417"/>
      <c r="BU468" s="418"/>
      <c r="BV468" s="188"/>
      <c r="BW468" s="188"/>
      <c r="BX468" s="188"/>
      <c r="BY468" s="188"/>
      <c r="BZ468" s="188"/>
      <c r="CA468" s="188"/>
      <c r="CB468" s="188"/>
      <c r="CC468" s="188"/>
      <c r="CD468" s="188"/>
      <c r="CE468" s="188"/>
      <c r="CF468" s="188"/>
      <c r="CG468" s="188"/>
      <c r="CH468" s="188"/>
      <c r="CI468" s="188"/>
      <c r="CJ468" s="188"/>
      <c r="CK468" s="188"/>
    </row>
    <row r="469" spans="1:89" ht="28.5" hidden="1" customHeight="1">
      <c r="A469" s="709"/>
      <c r="B469" s="691"/>
      <c r="C469" s="588"/>
      <c r="D469" s="588"/>
      <c r="E469" s="494"/>
      <c r="F469" s="494"/>
      <c r="G469" s="577"/>
      <c r="H469" s="343">
        <v>76</v>
      </c>
      <c r="I469" s="569"/>
      <c r="J469" s="494"/>
      <c r="K469" s="494"/>
      <c r="L469" s="494"/>
      <c r="M469" s="494"/>
      <c r="N469" s="494"/>
      <c r="O469" s="494"/>
      <c r="P469" s="562"/>
      <c r="Q469" s="553"/>
      <c r="R469" s="556"/>
      <c r="S469" s="556"/>
      <c r="T469" s="556"/>
      <c r="U469" s="556"/>
      <c r="V469" s="582"/>
      <c r="W469" s="566"/>
      <c r="X469" s="572"/>
      <c r="Y469" s="550"/>
      <c r="Z469" s="575"/>
      <c r="AA469" s="566"/>
      <c r="AB469" s="559"/>
      <c r="AC469" s="525"/>
      <c r="AD469" s="547"/>
      <c r="AE469" s="534"/>
      <c r="AF469" s="181">
        <v>4</v>
      </c>
      <c r="AG469" s="182"/>
      <c r="AH469" s="207" t="str">
        <f t="shared" si="462"/>
        <v/>
      </c>
      <c r="AI469" s="299"/>
      <c r="AJ469" s="299"/>
      <c r="AK469" s="208" t="str">
        <f t="shared" si="463"/>
        <v/>
      </c>
      <c r="AL469" s="300"/>
      <c r="AM469" s="300"/>
      <c r="AN469" s="301"/>
      <c r="AO469" s="209" t="str">
        <f>IF(ISBLANK(AD466),(IFERROR(IF(AND(AH468="Probabilidad",AH469="Probabilidad"),(AQ468-(+AQ468*AK469)),IF(AND(AH468="Impacto",AH469="Probabilidad"),(AQ467-(+AQ467*AK469)),IF(AH469="Impacto",AQ468,""))),""))," ")</f>
        <v/>
      </c>
      <c r="AP469" s="154" t="str">
        <f>IF(ISBLANK(AD466),(IFERROR(IF(AO469="","",IF(AO469&lt;=0.2,"Muy Baja",IF(AO469&lt;=0.4,"Baja",IF(AO469&lt;=0.6,"Media",IF(AO469&lt;=0.8,"Alta","Muy Alta"))))),""))," ")</f>
        <v/>
      </c>
      <c r="AQ469" s="210" t="str">
        <f t="shared" si="464"/>
        <v/>
      </c>
      <c r="AR469" s="211" t="str">
        <f t="shared" si="465"/>
        <v/>
      </c>
      <c r="AS469" s="210" t="str">
        <f>IFERROR(IF(AND(AH468="Impacto",AH469="Impacto"),(AS468-(+AS468*AK469)),IF(AND(AH468="Probabilidad",AH469="Impacto"),(AS467-(+AS467*AK469)),IF(AH469="Probabilidad",AS468,""))),"")</f>
        <v/>
      </c>
      <c r="AT469" s="212" t="str">
        <f t="shared" si="466"/>
        <v/>
      </c>
      <c r="AU469" s="528"/>
      <c r="AV469" s="531"/>
      <c r="AW469" s="534"/>
      <c r="AX469" s="537"/>
      <c r="AY469" s="302"/>
      <c r="AZ469" s="185"/>
      <c r="BA469" s="183"/>
      <c r="BB469" s="183"/>
      <c r="BC469" s="184"/>
      <c r="BD469" s="184"/>
      <c r="BE469" s="184"/>
      <c r="BF469" s="185"/>
      <c r="BG469" s="494"/>
      <c r="BH469" s="190"/>
      <c r="BI469" s="186"/>
      <c r="BJ469" s="186"/>
      <c r="BK469" s="352"/>
      <c r="BL469" s="183"/>
      <c r="BM469" s="183"/>
      <c r="BN469" s="183"/>
      <c r="BO469" s="187"/>
      <c r="BP469" s="187"/>
      <c r="BQ469" s="349"/>
      <c r="BR469" s="416"/>
      <c r="BS469" s="417" t="str">
        <f>IF(AND('MAPA DE RIESGOS'!$AP469="Muy Alta",'MAPA DE RIESGOS'!$AR469="Leve"),CONCATENATE("R",'MAPA DE RIESGOS'!$H469,"C",'MAPA DE RIESGOS'!$AF469),"")</f>
        <v/>
      </c>
      <c r="BT469" s="417"/>
      <c r="BU469" s="418"/>
      <c r="BV469" s="188"/>
      <c r="BW469" s="188"/>
      <c r="BX469" s="188"/>
      <c r="BY469" s="188"/>
      <c r="BZ469" s="188"/>
      <c r="CA469" s="188"/>
      <c r="CB469" s="188"/>
      <c r="CC469" s="188"/>
      <c r="CD469" s="188"/>
      <c r="CE469" s="188"/>
      <c r="CF469" s="188"/>
      <c r="CG469" s="188"/>
      <c r="CH469" s="188"/>
      <c r="CI469" s="188"/>
      <c r="CJ469" s="188"/>
      <c r="CK469" s="188"/>
    </row>
    <row r="470" spans="1:89" ht="28.5" hidden="1" customHeight="1">
      <c r="A470" s="709"/>
      <c r="B470" s="691"/>
      <c r="C470" s="588"/>
      <c r="D470" s="588"/>
      <c r="E470" s="494"/>
      <c r="F470" s="494"/>
      <c r="G470" s="577"/>
      <c r="H470" s="343">
        <v>76</v>
      </c>
      <c r="I470" s="569"/>
      <c r="J470" s="494"/>
      <c r="K470" s="494"/>
      <c r="L470" s="494"/>
      <c r="M470" s="494"/>
      <c r="N470" s="494"/>
      <c r="O470" s="494"/>
      <c r="P470" s="562"/>
      <c r="Q470" s="553"/>
      <c r="R470" s="556"/>
      <c r="S470" s="556"/>
      <c r="T470" s="556"/>
      <c r="U470" s="556"/>
      <c r="V470" s="582"/>
      <c r="W470" s="566"/>
      <c r="X470" s="572"/>
      <c r="Y470" s="550"/>
      <c r="Z470" s="575"/>
      <c r="AA470" s="566"/>
      <c r="AB470" s="559"/>
      <c r="AC470" s="525"/>
      <c r="AD470" s="547"/>
      <c r="AE470" s="534"/>
      <c r="AF470" s="181">
        <v>5</v>
      </c>
      <c r="AG470" s="182"/>
      <c r="AH470" s="207" t="str">
        <f t="shared" si="462"/>
        <v/>
      </c>
      <c r="AI470" s="299"/>
      <c r="AJ470" s="299"/>
      <c r="AK470" s="208" t="str">
        <f t="shared" si="463"/>
        <v/>
      </c>
      <c r="AL470" s="300"/>
      <c r="AM470" s="300"/>
      <c r="AN470" s="301"/>
      <c r="AO470" s="209" t="str">
        <f>IF(ISBLANK(AD466),(IFERROR(IF(AND(AH469="Probabilidad",AH470="Probabilidad"),(AQ469-(+AQ469*AK470)),IF(AND(AH469="Impacto",AH470="Probabilidad"),(AQ468-(+AQ468*AK470)),IF(AH470="Impacto",AQ469,""))),""))," ")</f>
        <v/>
      </c>
      <c r="AP470" s="154" t="str">
        <f>IF(ISBLANK(AD466),(IFERROR(IF(AO470="","",IF(AO470&lt;=0.2,"Muy Baja",IF(AO470&lt;=0.4,"Baja",IF(AO470&lt;=0.6,"Media",IF(AO470&lt;=0.8,"Alta","Muy Alta"))))),""))," ")</f>
        <v/>
      </c>
      <c r="AQ470" s="210" t="str">
        <f t="shared" si="464"/>
        <v/>
      </c>
      <c r="AR470" s="211" t="str">
        <f t="shared" si="465"/>
        <v/>
      </c>
      <c r="AS470" s="210" t="str">
        <f>IFERROR(IF(AND(AH469="Impacto",AH470="Impacto"),(AS469-(+AS469*AK470)),IF(AND(AH469="Probabilidad",AH470="Impacto"),(AS468-(+AS468*AK470)),IF(AH470="Probabilidad",AS469,""))),"")</f>
        <v/>
      </c>
      <c r="AT470" s="212" t="str">
        <f t="shared" si="466"/>
        <v/>
      </c>
      <c r="AU470" s="528"/>
      <c r="AV470" s="531"/>
      <c r="AW470" s="534"/>
      <c r="AX470" s="537"/>
      <c r="AY470" s="302"/>
      <c r="AZ470" s="185"/>
      <c r="BA470" s="183"/>
      <c r="BB470" s="183"/>
      <c r="BC470" s="184"/>
      <c r="BD470" s="184"/>
      <c r="BE470" s="184"/>
      <c r="BF470" s="185"/>
      <c r="BG470" s="494"/>
      <c r="BH470" s="190"/>
      <c r="BI470" s="186"/>
      <c r="BJ470" s="186"/>
      <c r="BK470" s="352"/>
      <c r="BL470" s="183"/>
      <c r="BM470" s="183"/>
      <c r="BN470" s="183"/>
      <c r="BO470" s="187"/>
      <c r="BP470" s="187"/>
      <c r="BQ470" s="349"/>
      <c r="BR470" s="416"/>
      <c r="BS470" s="417" t="str">
        <f>IF(AND('MAPA DE RIESGOS'!$AP470="Muy Alta",'MAPA DE RIESGOS'!$AR470="Leve"),CONCATENATE("R",'MAPA DE RIESGOS'!$H470,"C",'MAPA DE RIESGOS'!$AF470),"")</f>
        <v/>
      </c>
      <c r="BT470" s="417"/>
      <c r="BU470" s="418"/>
      <c r="BV470" s="188"/>
      <c r="BW470" s="188"/>
      <c r="BX470" s="188"/>
      <c r="BY470" s="188"/>
      <c r="BZ470" s="188"/>
      <c r="CA470" s="188"/>
      <c r="CB470" s="188"/>
      <c r="CC470" s="188"/>
      <c r="CD470" s="188"/>
      <c r="CE470" s="188"/>
      <c r="CF470" s="188"/>
      <c r="CG470" s="188"/>
      <c r="CH470" s="188"/>
      <c r="CI470" s="188"/>
      <c r="CJ470" s="188"/>
      <c r="CK470" s="188"/>
    </row>
    <row r="471" spans="1:89" ht="28.5" hidden="1" customHeight="1">
      <c r="A471" s="709"/>
      <c r="B471" s="691"/>
      <c r="C471" s="588"/>
      <c r="D471" s="588"/>
      <c r="E471" s="494"/>
      <c r="F471" s="494"/>
      <c r="G471" s="577"/>
      <c r="H471" s="343">
        <v>76</v>
      </c>
      <c r="I471" s="570"/>
      <c r="J471" s="495"/>
      <c r="K471" s="495"/>
      <c r="L471" s="495"/>
      <c r="M471" s="495"/>
      <c r="N471" s="495"/>
      <c r="O471" s="495"/>
      <c r="P471" s="563"/>
      <c r="Q471" s="554"/>
      <c r="R471" s="557"/>
      <c r="S471" s="557"/>
      <c r="T471" s="557"/>
      <c r="U471" s="557"/>
      <c r="V471" s="583"/>
      <c r="W471" s="567"/>
      <c r="X471" s="573"/>
      <c r="Y471" s="551"/>
      <c r="Z471" s="576"/>
      <c r="AA471" s="567"/>
      <c r="AB471" s="560"/>
      <c r="AC471" s="526"/>
      <c r="AD471" s="548"/>
      <c r="AE471" s="535"/>
      <c r="AF471" s="181">
        <v>6</v>
      </c>
      <c r="AG471" s="182"/>
      <c r="AH471" s="207" t="str">
        <f t="shared" si="462"/>
        <v/>
      </c>
      <c r="AI471" s="299"/>
      <c r="AJ471" s="299"/>
      <c r="AK471" s="208" t="str">
        <f t="shared" si="463"/>
        <v/>
      </c>
      <c r="AL471" s="300"/>
      <c r="AM471" s="300"/>
      <c r="AN471" s="301"/>
      <c r="AO471" s="209" t="str">
        <f>IF(ISBLANK(AD466),(IFERROR(IF(AND(AH469="Probabilidad",AH471="Probabilidad"),(AQ469-(+AQ469*AK471)),IF(AND(AH469="Impacto",AH471="Probabilidad"),(AQ468-(+AQ468*AK471)),IF(AH471="Impacto",AQ469,""))),""))," ")</f>
        <v/>
      </c>
      <c r="AP471" s="154" t="str">
        <f>IF(ISBLANK(AD466),(IFERROR(IF(AO471="","",IF(AO471&lt;=0.2,"Muy Baja",IF(AO471&lt;=0.4,"Baja",IF(AO471&lt;=0.6,"Media",IF(AO471&lt;=0.8,"Alta","Muy Alta"))))),"")), " ")</f>
        <v/>
      </c>
      <c r="AQ471" s="210" t="str">
        <f t="shared" si="464"/>
        <v/>
      </c>
      <c r="AR471" s="211" t="str">
        <f t="shared" si="465"/>
        <v/>
      </c>
      <c r="AS471" s="210" t="str">
        <f>IFERROR(IF(AND(AH470="Impacto",AH471="Impacto"),(AS469-(+AS470*AK471)),IF(AND(AH469="Probabilidad",AH471="Impacto"),(AS468-(+AS468*AK471)),IF(AH471="Probabilidad",AS469,""))),"")</f>
        <v/>
      </c>
      <c r="AT471" s="212" t="str">
        <f t="shared" si="466"/>
        <v/>
      </c>
      <c r="AU471" s="529"/>
      <c r="AV471" s="532"/>
      <c r="AW471" s="535"/>
      <c r="AX471" s="538"/>
      <c r="AY471" s="302"/>
      <c r="AZ471" s="185"/>
      <c r="BA471" s="183"/>
      <c r="BB471" s="183"/>
      <c r="BC471" s="184"/>
      <c r="BD471" s="184"/>
      <c r="BE471" s="184"/>
      <c r="BF471" s="185"/>
      <c r="BG471" s="495"/>
      <c r="BH471" s="190"/>
      <c r="BI471" s="186"/>
      <c r="BJ471" s="186"/>
      <c r="BK471" s="352"/>
      <c r="BL471" s="183"/>
      <c r="BM471" s="183"/>
      <c r="BN471" s="183"/>
      <c r="BO471" s="187"/>
      <c r="BP471" s="187"/>
      <c r="BQ471" s="349"/>
      <c r="BR471" s="416"/>
      <c r="BS471" s="417" t="str">
        <f>IF(AND('MAPA DE RIESGOS'!$AP471="Muy Alta",'MAPA DE RIESGOS'!$AR471="Leve"),CONCATENATE("R",'MAPA DE RIESGOS'!$H471,"C",'MAPA DE RIESGOS'!$AF471),"")</f>
        <v/>
      </c>
      <c r="BT471" s="417"/>
      <c r="BU471" s="418"/>
      <c r="BV471" s="188"/>
      <c r="BW471" s="188"/>
      <c r="BX471" s="188"/>
      <c r="BY471" s="188"/>
      <c r="BZ471" s="188"/>
      <c r="CA471" s="188"/>
      <c r="CB471" s="188"/>
      <c r="CC471" s="188"/>
      <c r="CD471" s="188"/>
      <c r="CE471" s="188"/>
      <c r="CF471" s="188"/>
      <c r="CG471" s="188"/>
      <c r="CH471" s="188"/>
      <c r="CI471" s="188"/>
      <c r="CJ471" s="188"/>
      <c r="CK471" s="188"/>
    </row>
    <row r="472" spans="1:89" ht="122.1" customHeight="1">
      <c r="A472" s="709"/>
      <c r="B472" s="691" t="s">
        <v>891</v>
      </c>
      <c r="C472" s="588"/>
      <c r="D472" s="588" t="str">
        <f>IFERROR((VLOOKUP($B472,'Listados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2" s="494" t="s">
        <v>662</v>
      </c>
      <c r="F472" s="494" t="s">
        <v>201</v>
      </c>
      <c r="G472" s="577">
        <v>77</v>
      </c>
      <c r="H472" s="343">
        <v>77</v>
      </c>
      <c r="I472" s="568" t="s">
        <v>235</v>
      </c>
      <c r="J472" s="513" t="s">
        <v>210</v>
      </c>
      <c r="K472" s="513" t="s">
        <v>236</v>
      </c>
      <c r="L472" s="513" t="s">
        <v>237</v>
      </c>
      <c r="M472" s="513" t="str">
        <f>+I472</f>
        <v>Posibilidad de recibir o solicitar cualquier dádiva o beneficio a nombre propio o de terceros con el fin de alterar o manipular información para generar beneficio de la gestión de un proceso.</v>
      </c>
      <c r="N472" s="513" t="s">
        <v>238</v>
      </c>
      <c r="O472" s="513" t="s">
        <v>239</v>
      </c>
      <c r="P472" s="561">
        <v>228</v>
      </c>
      <c r="Q472" s="552"/>
      <c r="R472" s="555"/>
      <c r="S472" s="555"/>
      <c r="T472" s="555"/>
      <c r="U472" s="555"/>
      <c r="V472" s="581" t="str">
        <f t="shared" ref="V472" si="498">IF(ISBLANK(AC472),(IF(P472&lt;=0,"",IF(P472&lt;=2,"Muy Baja",IF(P472&lt;=24,"Baja",IF(P472&lt;=500,"Media",IF(P472&lt;=5000,"Alta","Muy Alta"))))))," ")</f>
        <v xml:space="preserve"> </v>
      </c>
      <c r="W472" s="565" t="str">
        <f t="shared" ref="W472" si="499">IF(ISBLANK(AC472),(IF(V472="","",IF(V472="Muy Baja",20%,IF(V472="Baja",40%,IF(V472="Media",60%,IF(V472="Alta",80%,IF(V472="Muy Alta",100%,0)))))))," ")</f>
        <v xml:space="preserve"> </v>
      </c>
      <c r="X472" s="571"/>
      <c r="Y472" s="549" t="str">
        <f>IF(X472&gt;0,IF(NOT(ISERROR(MATCH(X472,'Listados Datos'!$N$3:$N$4,0))),'Listados Datos'!$N$6&amp;"Por favor no seleccionar este criterios de impacto (Afectación Económica o presupuestal y/o Pérdida Reputacional)",'Listados Datos'!$N$7),"")</f>
        <v/>
      </c>
      <c r="Z472" s="574" t="str">
        <f>IF(OR(X472='Listados Datos'!$R$3,X472='Listados Datos'!$S$3),"Leve",IF(OR(X472='Listados Datos'!$R$4,X472='Listados Datos'!$S$4),"Menor",IF(OR(X472='Listados Datos'!$R$5,X472='Listados Datos'!$S$5),"Moderado",IF(OR(X472='Listados Datos'!$R$6,X472='Listados Datos'!$S$6),"Mayor",IF(OR(X472='Listados Datos'!$R$7,X472='Listados Datos'!$S$7),"Catastrófico","")))))</f>
        <v/>
      </c>
      <c r="AA472" s="565" t="str">
        <f>IF(Z472="","",IF(Z472="Leve",20%,IF(Z472="Menor",40%,IF(Z472="Moderado",60%,IF(Z472="Mayor",80%,IF(Z472="Catastrófico",100%,0))))))</f>
        <v/>
      </c>
      <c r="AB472" s="558" t="str">
        <f>IF(OR(AND(V472="Muy Baja",Z472="Leve"),AND(V472="Muy Baja",Z472="Menor"),AND(V472="Baja",Z472="Leve")),"Bajo",IF(OR(AND(V472="Muy baja",Z472="Moderado"),AND(V472="Baja",Z472="Menor"),AND(V472="Baja",Z472="Moderado"),AND(V472="Media",Z472="Leve"),AND(V472="Media",Z472="Menor"),AND(V472="Media",Z472="Moderado"),AND(V472="Alta",Z472="Leve"),AND(V472="Alta",Z472="Menor")),"Moderado",IF(OR(AND(V472="Muy Baja",Z472="Mayor"),AND(V472="Baja",Z472="Mayor"),AND(V472="Media",Z472="Mayor"),AND(V472="Alta",Z472="Moderado"),AND(V472="Alta",Z472="Mayor"),AND(V472="Muy Alta",Z472="Leve"),AND(V472="Muy Alta",Z472="Menor"),AND(V472="Muy Alta",Z472="Moderado"),AND(V472="Muy Alta",Z472="Mayor")),"Alto",IF(OR(AND(V472="Muy Baja",Z472="Catastrófico"),AND(V472="Baja",Z472="Catastrófico"),AND(V472="Media",Z472="Catastrófico"),AND(V472="Alta",Z472="Catastrófico"),AND(V472="Muy Alta",Z472="Catastrófico")),"Extremo",""))))</f>
        <v/>
      </c>
      <c r="AC472" s="524" t="s">
        <v>240</v>
      </c>
      <c r="AD472" s="546" t="s">
        <v>241</v>
      </c>
      <c r="AE472" s="533" t="str">
        <f t="shared" ref="AE472" si="500">IF(AND(AC472="Rara Vez",AD472="Insignificante"),("BAJA"),IF(AND(AC472="Rara Vez",AD472="Menor"),("BAJA"),IF(AND(AC472="Rara Vez",AD472="Moderado"),("MODERADA"),IF(AND(AC472="Rara Vez",AD472="Mayor"),("ALTA"),IF(AND(AC472="Improbable",AD472="Insignificante"),("BAJA"),IF(AND(AC472="Improbable",AD472="Menor"),("BAJA"),IF(AND(AC472="Improbable",AD472="Moderado"),("MODERADA"),IF(AND(AC472="Improbable",AD472="Mayor"),("ALTA"),IF(AND(AC472="Posible",AD472="Insignificante"),("BAJA"),IF(AND(AC472="Posible",AD472="Menor"),("MODERADA"),IF(AND(AC472="Posible",AD472="Moderado"),("ALTA"),IF(AND(AC472="Posible",AD472="Mayor"),("EXTREMA"),IF(AND(AC472="Probable",AD472="Insignificante"),("MODERADA"),IF(AND(AC472="Probable",AD472="Menor"),("ALTA"),IF(AND(AC472="Probable",AD472="Moderado"),("ALTA"),IF(AND(AC472="Probable",AD472="Mayor"),("EXTREMA"),IF(AND(AC472="Casi Seguro",AD472="Insignificante"),("ALTA"),IF(AND(AC472="Casi Seguro",AD472="Menor"),("ALTA"),IF(AND(AC472="Casi Seguro",AD472="Moderado"),("EXTREMA"),IF(AND(AC472="Casi Seguro",AD472="Mayor"),("EXTREMA"),IF(AD472="Catastrófico","EXTREMA","VALORAR")))))))))))))))))))))</f>
        <v>MODERADA</v>
      </c>
      <c r="AF472" s="181">
        <v>1</v>
      </c>
      <c r="AG472" s="182" t="s">
        <v>242</v>
      </c>
      <c r="AH472" s="207" t="str">
        <f t="shared" si="462"/>
        <v>Probabilidad</v>
      </c>
      <c r="AI472" s="299" t="s">
        <v>193</v>
      </c>
      <c r="AJ472" s="299" t="s">
        <v>194</v>
      </c>
      <c r="AK472" s="208" t="str">
        <f t="shared" si="463"/>
        <v>40%</v>
      </c>
      <c r="AL472" s="300" t="s">
        <v>195</v>
      </c>
      <c r="AM472" s="300" t="s">
        <v>196</v>
      </c>
      <c r="AN472" s="301" t="s">
        <v>197</v>
      </c>
      <c r="AO472" s="209" t="str">
        <f>IF(ISBLANK(AD472),(IFERROR(IF(AH472="Probabilidad",(W472-(+W472*AK472)),IF(AH472="Impacto",W472,"")),""))," ")</f>
        <v xml:space="preserve"> </v>
      </c>
      <c r="AP472" s="154" t="str">
        <f>IF(ISBLANK(AD472), (IFERROR(IF(AO472="","",IF(AO472&lt;=0.2,"Muy Baja",IF(AO472&lt;=0.4,"Baja",IF(AO472&lt;=0.6,"Media",IF(AO472&lt;=0.8,"Alta","Muy Alta"))))),""))," ")</f>
        <v xml:space="preserve"> </v>
      </c>
      <c r="AQ472" s="210" t="str">
        <f t="shared" si="464"/>
        <v xml:space="preserve"> </v>
      </c>
      <c r="AR472" s="211" t="str">
        <f t="shared" si="465"/>
        <v/>
      </c>
      <c r="AS472" s="210" t="str">
        <f>IFERROR(IF(AH472="Impacto",(AA472-(+AA472*AK472)),IF(AH472="Probabilidad",AA472,"")),"")</f>
        <v/>
      </c>
      <c r="AT472" s="212" t="str">
        <f t="shared" si="466"/>
        <v/>
      </c>
      <c r="AU472" s="527" t="s">
        <v>240</v>
      </c>
      <c r="AV472" s="530" t="str">
        <f>IF(ISBLANK(AD472), " ", AD472)</f>
        <v>Moderado</v>
      </c>
      <c r="AW472" s="533" t="str">
        <f t="shared" ref="AW472" si="501">IF(AND(AU472="Rara Vez",AV472="Insignificante"),("BAJA"),IF(AND(AU472="Rara Vez",AV472="Menor"),("BAJA"),IF(AND(AU472="Rara Vez",AV472="Moderado"),("MODERADA"),IF(AND(AU472="Rara Vez",AV472="Mayor"),("ALTA"),IF(AND(AU472="Improbable",AV472="Insignificante"),("BAJA"),IF(AND(AU472="Improbable",AV472="Menor"),("BAJA"),IF(AND(AU472="Improbable",AV472="Moderado"),("MODERADA"),IF(AND(AU472="Improbable",AV472="Mayor"),("ALTA"),IF(AND(AU472="Posible",AV472="Insignificante"),("BAJA"),IF(AND(AU472="Posible",AV472="Menor"),("MODERADA"),IF(AND(AU472="Posible",AV472="Moderado"),("ALTA"),IF(AND(AU472="Posible",AV472="Mayor"),("EXTREMA"),IF(AND(AU472="Probable",AV472="Insignificante"),("MODERADA"),IF(AND(AU472="Probable",AV472="Menor"),("ALTA"),IF(AND(AU472="Probable",AV472="Moderado"),("ALTA"),IF(AND(AU472="Probable",AV472="Mayor"),("EXTREMA"),IF(AND(AU472="Casi Seguro",AV472="Insignificante"),("ALTA"),IF(AND(AU472="Casi Seguro",AV472="Menor"),("ALTA"),IF(AND(AU472="Casi Seguro",AV472="Moderado"),("EXTREMA"),IF(AND(AU472="Casi Seguro",AV472="Mayor"),("EXTREMA"),IF(AV472="Catastrófico","EXTREMA","VALORAR")))))))))))))))))))))</f>
        <v>MODERADA</v>
      </c>
      <c r="AX472" s="536" t="s">
        <v>198</v>
      </c>
      <c r="AY472" s="539" t="s">
        <v>243</v>
      </c>
      <c r="AZ472" s="542" t="s">
        <v>244</v>
      </c>
      <c r="BA472" s="542" t="s">
        <v>201</v>
      </c>
      <c r="BB472" s="542" t="s">
        <v>202</v>
      </c>
      <c r="BC472" s="517">
        <v>44562</v>
      </c>
      <c r="BD472" s="517">
        <v>44926</v>
      </c>
      <c r="BE472" s="542" t="s">
        <v>244</v>
      </c>
      <c r="BF472" s="542" t="s">
        <v>245</v>
      </c>
      <c r="BG472" s="513" t="s">
        <v>246</v>
      </c>
      <c r="BH472" s="190" t="s">
        <v>205</v>
      </c>
      <c r="BI472" s="186" t="s">
        <v>1911</v>
      </c>
      <c r="BJ472" s="186">
        <v>1</v>
      </c>
      <c r="BK472" s="352">
        <v>44680</v>
      </c>
      <c r="BL472" s="183" t="s">
        <v>233</v>
      </c>
      <c r="BM472" s="379" t="s">
        <v>247</v>
      </c>
      <c r="BN472" s="183" t="s">
        <v>207</v>
      </c>
      <c r="BO472" s="187" t="s">
        <v>208</v>
      </c>
      <c r="BP472" s="187" t="s">
        <v>207</v>
      </c>
      <c r="BQ472" s="349" t="s">
        <v>207</v>
      </c>
      <c r="BR472" s="424" t="s">
        <v>1935</v>
      </c>
      <c r="BS472" s="425" t="s">
        <v>1936</v>
      </c>
      <c r="BT472" s="421" t="s">
        <v>207</v>
      </c>
      <c r="BU472" s="419" t="s">
        <v>1921</v>
      </c>
      <c r="BV472" s="188"/>
      <c r="BW472" s="188"/>
      <c r="BX472" s="188"/>
      <c r="BY472" s="188"/>
      <c r="BZ472" s="188"/>
      <c r="CA472" s="188"/>
      <c r="CB472" s="188"/>
      <c r="CC472" s="188"/>
      <c r="CD472" s="188"/>
      <c r="CE472" s="188"/>
      <c r="CF472" s="188"/>
      <c r="CG472" s="188"/>
      <c r="CH472" s="188"/>
      <c r="CI472" s="188"/>
      <c r="CJ472" s="188"/>
      <c r="CK472" s="188"/>
    </row>
    <row r="473" spans="1:89" ht="28.5" hidden="1" customHeight="1">
      <c r="A473" s="709"/>
      <c r="B473" s="691"/>
      <c r="C473" s="588"/>
      <c r="D473" s="588"/>
      <c r="E473" s="494"/>
      <c r="F473" s="494"/>
      <c r="G473" s="577"/>
      <c r="H473" s="343">
        <v>77</v>
      </c>
      <c r="I473" s="569"/>
      <c r="J473" s="494"/>
      <c r="K473" s="494"/>
      <c r="L473" s="494"/>
      <c r="M473" s="494"/>
      <c r="N473" s="494"/>
      <c r="O473" s="494"/>
      <c r="P473" s="562"/>
      <c r="Q473" s="553"/>
      <c r="R473" s="556"/>
      <c r="S473" s="556"/>
      <c r="T473" s="556"/>
      <c r="U473" s="556"/>
      <c r="V473" s="582"/>
      <c r="W473" s="566"/>
      <c r="X473" s="572"/>
      <c r="Y473" s="550"/>
      <c r="Z473" s="575"/>
      <c r="AA473" s="566"/>
      <c r="AB473" s="559"/>
      <c r="AC473" s="525"/>
      <c r="AD473" s="547"/>
      <c r="AE473" s="534"/>
      <c r="AF473" s="181">
        <v>2</v>
      </c>
      <c r="AG473" s="182"/>
      <c r="AH473" s="207" t="str">
        <f t="shared" si="462"/>
        <v/>
      </c>
      <c r="AI473" s="299"/>
      <c r="AJ473" s="299"/>
      <c r="AK473" s="208" t="str">
        <f t="shared" si="463"/>
        <v/>
      </c>
      <c r="AL473" s="300"/>
      <c r="AM473" s="300"/>
      <c r="AN473" s="301"/>
      <c r="AO473" s="209" t="str">
        <f>IF(ISBLANK(AD472),(IFERROR(IF(AND(AH472="Probabilidad",AH473="Probabilidad"),(AQ472-(+AQ472*AK473)),IF(AH473="Probabilidad",(W472-(+W472*AK473)),IF(AH473="Impacto",AQ472,""))),""))," ")</f>
        <v xml:space="preserve"> </v>
      </c>
      <c r="AP473" s="154" t="str">
        <f>IF(ISBLANK(AD472),(IFERROR(IF(AO473="","",IF(AO473&lt;=0.2,"Muy Baja",IF(AO473&lt;=0.4,"Baja",IF(AO473&lt;=0.6,"Media",IF(AO473&lt;=0.8,"Alta","Muy Alta"))))),""))," ")</f>
        <v xml:space="preserve"> </v>
      </c>
      <c r="AQ473" s="210" t="str">
        <f t="shared" si="464"/>
        <v xml:space="preserve"> </v>
      </c>
      <c r="AR473" s="211" t="str">
        <f t="shared" si="465"/>
        <v/>
      </c>
      <c r="AS473" s="210" t="str">
        <f>IFERROR(IF(AND(AH472="Impacto",AH473="Impacto"),(AS472-(+AS472*AK473)),IF(AH473="Impacto",(AA472-(+AA472*AK473)),IF(AH473="Probabilidad",AS472,""))),"")</f>
        <v/>
      </c>
      <c r="AT473" s="212" t="str">
        <f t="shared" si="466"/>
        <v/>
      </c>
      <c r="AU473" s="528"/>
      <c r="AV473" s="531"/>
      <c r="AW473" s="534"/>
      <c r="AX473" s="537"/>
      <c r="AY473" s="540"/>
      <c r="AZ473" s="543"/>
      <c r="BA473" s="543"/>
      <c r="BB473" s="543"/>
      <c r="BC473" s="543"/>
      <c r="BD473" s="543"/>
      <c r="BE473" s="543"/>
      <c r="BF473" s="543"/>
      <c r="BG473" s="494"/>
      <c r="BH473" s="190"/>
      <c r="BI473" s="186"/>
      <c r="BJ473" s="186"/>
      <c r="BK473" s="352"/>
      <c r="BL473" s="183"/>
      <c r="BM473" s="183"/>
      <c r="BN473" s="183"/>
      <c r="BO473" s="187"/>
      <c r="BP473" s="187"/>
      <c r="BQ473" s="349"/>
      <c r="BR473" s="416"/>
      <c r="BS473" s="417" t="str">
        <f>IF(AND('MAPA DE RIESGOS'!$AP473="Muy Alta",'MAPA DE RIESGOS'!$AR473="Leve"),CONCATENATE("R",'MAPA DE RIESGOS'!$H473,"C",'MAPA DE RIESGOS'!$AF473),"")</f>
        <v/>
      </c>
      <c r="BT473" s="417"/>
      <c r="BU473" s="418" t="s">
        <v>1922</v>
      </c>
      <c r="BV473" s="188"/>
      <c r="BW473" s="188"/>
      <c r="BX473" s="188"/>
      <c r="BY473" s="188"/>
      <c r="BZ473" s="188"/>
      <c r="CA473" s="188"/>
      <c r="CB473" s="188"/>
      <c r="CC473" s="188"/>
      <c r="CD473" s="188"/>
      <c r="CE473" s="188"/>
      <c r="CF473" s="188"/>
      <c r="CG473" s="188"/>
      <c r="CH473" s="188"/>
      <c r="CI473" s="188"/>
      <c r="CJ473" s="188"/>
      <c r="CK473" s="188"/>
    </row>
    <row r="474" spans="1:89" ht="28.5" hidden="1" customHeight="1">
      <c r="A474" s="709"/>
      <c r="B474" s="691"/>
      <c r="C474" s="588"/>
      <c r="D474" s="588"/>
      <c r="E474" s="494"/>
      <c r="F474" s="494"/>
      <c r="G474" s="577"/>
      <c r="H474" s="343">
        <v>77</v>
      </c>
      <c r="I474" s="569"/>
      <c r="J474" s="494"/>
      <c r="K474" s="494"/>
      <c r="L474" s="494"/>
      <c r="M474" s="494"/>
      <c r="N474" s="494"/>
      <c r="O474" s="494"/>
      <c r="P474" s="562"/>
      <c r="Q474" s="553"/>
      <c r="R474" s="556"/>
      <c r="S474" s="556"/>
      <c r="T474" s="556"/>
      <c r="U474" s="556"/>
      <c r="V474" s="582"/>
      <c r="W474" s="566"/>
      <c r="X474" s="572"/>
      <c r="Y474" s="550"/>
      <c r="Z474" s="575"/>
      <c r="AA474" s="566"/>
      <c r="AB474" s="559"/>
      <c r="AC474" s="525"/>
      <c r="AD474" s="547"/>
      <c r="AE474" s="534"/>
      <c r="AF474" s="181">
        <v>3</v>
      </c>
      <c r="AG474" s="182"/>
      <c r="AH474" s="207" t="str">
        <f t="shared" si="462"/>
        <v/>
      </c>
      <c r="AI474" s="299"/>
      <c r="AJ474" s="299"/>
      <c r="AK474" s="208" t="str">
        <f t="shared" si="463"/>
        <v/>
      </c>
      <c r="AL474" s="300"/>
      <c r="AM474" s="300"/>
      <c r="AN474" s="301"/>
      <c r="AO474" s="209" t="str">
        <f>IF(ISBLANK(AD472),(IFERROR(IF(AND(AH473="Probabilidad",AH474="Probabilidad"),(AQ473-(+AQ473*AK474)),IF(AND(AH473="Impacto",AH474="Probabilidad"),(AQ472-(+AQ472*AK474)),IF(AH474="Impacto",AQ473,""))),""))," ")</f>
        <v xml:space="preserve"> </v>
      </c>
      <c r="AP474" s="154" t="str">
        <f>IF(ISBLANK(AD472),(IFERROR(IF(AO474="","",IF(AO474&lt;=0.2,"Muy Baja",IF(AO474&lt;=0.4,"Baja",IF(AO474&lt;=0.6,"Media",IF(AO474&lt;=0.8,"Alta","Muy Alta"))))),""))," ")</f>
        <v xml:space="preserve"> </v>
      </c>
      <c r="AQ474" s="210" t="str">
        <f t="shared" si="464"/>
        <v xml:space="preserve"> </v>
      </c>
      <c r="AR474" s="211" t="str">
        <f t="shared" si="465"/>
        <v/>
      </c>
      <c r="AS474" s="210" t="str">
        <f>IFERROR(IF(AND(AH473="Impacto",AH474="Impacto"),(AS473-(+AS473*AK474)),IF(AND(AH473="Probabilidad",AH474="Impacto"),(AS472-(+AS472*AK474)),IF(AH474="Probabilidad",AS473,""))),"")</f>
        <v/>
      </c>
      <c r="AT474" s="212" t="str">
        <f t="shared" si="466"/>
        <v/>
      </c>
      <c r="AU474" s="528"/>
      <c r="AV474" s="531"/>
      <c r="AW474" s="534"/>
      <c r="AX474" s="537"/>
      <c r="AY474" s="540"/>
      <c r="AZ474" s="543"/>
      <c r="BA474" s="543"/>
      <c r="BB474" s="543"/>
      <c r="BC474" s="543"/>
      <c r="BD474" s="543"/>
      <c r="BE474" s="543"/>
      <c r="BF474" s="543"/>
      <c r="BG474" s="494"/>
      <c r="BH474" s="190"/>
      <c r="BI474" s="186"/>
      <c r="BJ474" s="186"/>
      <c r="BK474" s="352"/>
      <c r="BL474" s="183"/>
      <c r="BM474" s="183"/>
      <c r="BN474" s="183"/>
      <c r="BO474" s="187"/>
      <c r="BP474" s="187"/>
      <c r="BQ474" s="349"/>
      <c r="BR474" s="416"/>
      <c r="BS474" s="417" t="str">
        <f>IF(AND('MAPA DE RIESGOS'!$AP474="Muy Alta",'MAPA DE RIESGOS'!$AR474="Leve"),CONCATENATE("R",'MAPA DE RIESGOS'!$H474,"C",'MAPA DE RIESGOS'!$AF474),"")</f>
        <v/>
      </c>
      <c r="BT474" s="417"/>
      <c r="BU474" s="418"/>
      <c r="BV474" s="188"/>
      <c r="BW474" s="188"/>
      <c r="BX474" s="188"/>
      <c r="BY474" s="188"/>
      <c r="BZ474" s="188"/>
      <c r="CA474" s="188"/>
      <c r="CB474" s="188"/>
      <c r="CC474" s="188"/>
      <c r="CD474" s="188"/>
      <c r="CE474" s="188"/>
      <c r="CF474" s="188"/>
      <c r="CG474" s="188"/>
      <c r="CH474" s="188"/>
      <c r="CI474" s="188"/>
      <c r="CJ474" s="188"/>
      <c r="CK474" s="188"/>
    </row>
    <row r="475" spans="1:89" ht="28.5" hidden="1" customHeight="1">
      <c r="A475" s="709"/>
      <c r="B475" s="691"/>
      <c r="C475" s="588"/>
      <c r="D475" s="588"/>
      <c r="E475" s="494"/>
      <c r="F475" s="494"/>
      <c r="G475" s="577"/>
      <c r="H475" s="343">
        <v>77</v>
      </c>
      <c r="I475" s="569"/>
      <c r="J475" s="494"/>
      <c r="K475" s="494"/>
      <c r="L475" s="494"/>
      <c r="M475" s="494"/>
      <c r="N475" s="494"/>
      <c r="O475" s="494"/>
      <c r="P475" s="562"/>
      <c r="Q475" s="553"/>
      <c r="R475" s="556"/>
      <c r="S475" s="556"/>
      <c r="T475" s="556"/>
      <c r="U475" s="556"/>
      <c r="V475" s="582"/>
      <c r="W475" s="566"/>
      <c r="X475" s="572"/>
      <c r="Y475" s="550"/>
      <c r="Z475" s="575"/>
      <c r="AA475" s="566"/>
      <c r="AB475" s="559"/>
      <c r="AC475" s="525"/>
      <c r="AD475" s="547"/>
      <c r="AE475" s="534"/>
      <c r="AF475" s="181">
        <v>4</v>
      </c>
      <c r="AG475" s="182"/>
      <c r="AH475" s="207" t="str">
        <f t="shared" si="462"/>
        <v/>
      </c>
      <c r="AI475" s="299"/>
      <c r="AJ475" s="299"/>
      <c r="AK475" s="208" t="str">
        <f t="shared" si="463"/>
        <v/>
      </c>
      <c r="AL475" s="300"/>
      <c r="AM475" s="300"/>
      <c r="AN475" s="301"/>
      <c r="AO475" s="209" t="str">
        <f>IF(ISBLANK(AD472),(IFERROR(IF(AND(AH474="Probabilidad",AH475="Probabilidad"),(AQ474-(+AQ474*AK475)),IF(AND(AH474="Impacto",AH475="Probabilidad"),(AQ473-(+AQ473*AK475)),IF(AH475="Impacto",AQ474,""))),""))," ")</f>
        <v xml:space="preserve"> </v>
      </c>
      <c r="AP475" s="154" t="str">
        <f>IF(ISBLANK(AD472),(IFERROR(IF(AO475="","",IF(AO475&lt;=0.2,"Muy Baja",IF(AO475&lt;=0.4,"Baja",IF(AO475&lt;=0.6,"Media",IF(AO475&lt;=0.8,"Alta","Muy Alta"))))),""))," ")</f>
        <v xml:space="preserve"> </v>
      </c>
      <c r="AQ475" s="210" t="str">
        <f t="shared" si="464"/>
        <v xml:space="preserve"> </v>
      </c>
      <c r="AR475" s="211" t="str">
        <f t="shared" si="465"/>
        <v/>
      </c>
      <c r="AS475" s="210" t="str">
        <f>IFERROR(IF(AND(AH474="Impacto",AH475="Impacto"),(AS474-(+AS474*AK475)),IF(AND(AH474="Probabilidad",AH475="Impacto"),(AS473-(+AS473*AK475)),IF(AH475="Probabilidad",AS474,""))),"")</f>
        <v/>
      </c>
      <c r="AT475" s="212" t="str">
        <f t="shared" si="466"/>
        <v/>
      </c>
      <c r="AU475" s="528"/>
      <c r="AV475" s="531"/>
      <c r="AW475" s="534"/>
      <c r="AX475" s="537"/>
      <c r="AY475" s="540"/>
      <c r="AZ475" s="543"/>
      <c r="BA475" s="543"/>
      <c r="BB475" s="543"/>
      <c r="BC475" s="543"/>
      <c r="BD475" s="543"/>
      <c r="BE475" s="543"/>
      <c r="BF475" s="543"/>
      <c r="BG475" s="494"/>
      <c r="BH475" s="190"/>
      <c r="BI475" s="186"/>
      <c r="BJ475" s="186"/>
      <c r="BK475" s="352"/>
      <c r="BL475" s="183"/>
      <c r="BM475" s="183"/>
      <c r="BN475" s="183"/>
      <c r="BO475" s="187"/>
      <c r="BP475" s="187"/>
      <c r="BQ475" s="349"/>
      <c r="BR475" s="416"/>
      <c r="BS475" s="417" t="str">
        <f>IF(AND('MAPA DE RIESGOS'!$AP475="Muy Alta",'MAPA DE RIESGOS'!$AR475="Leve"),CONCATENATE("R",'MAPA DE RIESGOS'!$H475,"C",'MAPA DE RIESGOS'!$AF475),"")</f>
        <v/>
      </c>
      <c r="BT475" s="417"/>
      <c r="BU475" s="418"/>
      <c r="BV475" s="188"/>
      <c r="BW475" s="188"/>
      <c r="BX475" s="188"/>
      <c r="BY475" s="188"/>
      <c r="BZ475" s="188"/>
      <c r="CA475" s="188"/>
      <c r="CB475" s="188"/>
      <c r="CC475" s="188"/>
      <c r="CD475" s="188"/>
      <c r="CE475" s="188"/>
      <c r="CF475" s="188"/>
      <c r="CG475" s="188"/>
      <c r="CH475" s="188"/>
      <c r="CI475" s="188"/>
      <c r="CJ475" s="188"/>
      <c r="CK475" s="188"/>
    </row>
    <row r="476" spans="1:89" ht="28.5" hidden="1" customHeight="1">
      <c r="A476" s="709"/>
      <c r="B476" s="691"/>
      <c r="C476" s="588"/>
      <c r="D476" s="588"/>
      <c r="E476" s="494"/>
      <c r="F476" s="494"/>
      <c r="G476" s="577"/>
      <c r="H476" s="343">
        <v>77</v>
      </c>
      <c r="I476" s="569"/>
      <c r="J476" s="494"/>
      <c r="K476" s="494"/>
      <c r="L476" s="494"/>
      <c r="M476" s="494"/>
      <c r="N476" s="494"/>
      <c r="O476" s="494"/>
      <c r="P476" s="562"/>
      <c r="Q476" s="553"/>
      <c r="R476" s="556"/>
      <c r="S476" s="556"/>
      <c r="T476" s="556"/>
      <c r="U476" s="556"/>
      <c r="V476" s="582"/>
      <c r="W476" s="566"/>
      <c r="X476" s="572"/>
      <c r="Y476" s="550"/>
      <c r="Z476" s="575"/>
      <c r="AA476" s="566"/>
      <c r="AB476" s="559"/>
      <c r="AC476" s="525"/>
      <c r="AD476" s="547"/>
      <c r="AE476" s="534"/>
      <c r="AF476" s="181">
        <v>5</v>
      </c>
      <c r="AG476" s="182"/>
      <c r="AH476" s="207" t="str">
        <f t="shared" si="462"/>
        <v/>
      </c>
      <c r="AI476" s="299"/>
      <c r="AJ476" s="299"/>
      <c r="AK476" s="208" t="str">
        <f t="shared" si="463"/>
        <v/>
      </c>
      <c r="AL476" s="300"/>
      <c r="AM476" s="300"/>
      <c r="AN476" s="301"/>
      <c r="AO476" s="209" t="str">
        <f>IF(ISBLANK(AD472),(IFERROR(IF(AND(AH475="Probabilidad",AH476="Probabilidad"),(AQ475-(+AQ475*AK476)),IF(AND(AH475="Impacto",AH476="Probabilidad"),(AQ474-(+AQ474*AK476)),IF(AH476="Impacto",AQ475,""))),""))," ")</f>
        <v xml:space="preserve"> </v>
      </c>
      <c r="AP476" s="154" t="str">
        <f>IF(ISBLANK(AD472),(IFERROR(IF(AO476="","",IF(AO476&lt;=0.2,"Muy Baja",IF(AO476&lt;=0.4,"Baja",IF(AO476&lt;=0.6,"Media",IF(AO476&lt;=0.8,"Alta","Muy Alta"))))),""))," ")</f>
        <v xml:space="preserve"> </v>
      </c>
      <c r="AQ476" s="210" t="str">
        <f t="shared" si="464"/>
        <v xml:space="preserve"> </v>
      </c>
      <c r="AR476" s="211" t="str">
        <f t="shared" si="465"/>
        <v/>
      </c>
      <c r="AS476" s="210" t="str">
        <f>IFERROR(IF(AND(AH475="Impacto",AH476="Impacto"),(AS475-(+AS475*AK476)),IF(AND(AH475="Probabilidad",AH476="Impacto"),(AS474-(+AS474*AK476)),IF(AH476="Probabilidad",AS475,""))),"")</f>
        <v/>
      </c>
      <c r="AT476" s="212" t="str">
        <f t="shared" si="466"/>
        <v/>
      </c>
      <c r="AU476" s="528"/>
      <c r="AV476" s="531"/>
      <c r="AW476" s="534"/>
      <c r="AX476" s="537"/>
      <c r="AY476" s="540"/>
      <c r="AZ476" s="543"/>
      <c r="BA476" s="543"/>
      <c r="BB476" s="543"/>
      <c r="BC476" s="543"/>
      <c r="BD476" s="543"/>
      <c r="BE476" s="543"/>
      <c r="BF476" s="543"/>
      <c r="BG476" s="494"/>
      <c r="BH476" s="190"/>
      <c r="BI476" s="186"/>
      <c r="BJ476" s="186"/>
      <c r="BK476" s="352"/>
      <c r="BL476" s="183"/>
      <c r="BM476" s="183"/>
      <c r="BN476" s="183"/>
      <c r="BO476" s="187"/>
      <c r="BP476" s="187"/>
      <c r="BQ476" s="349"/>
      <c r="BR476" s="416"/>
      <c r="BS476" s="417" t="str">
        <f>IF(AND('MAPA DE RIESGOS'!$AP476="Muy Alta",'MAPA DE RIESGOS'!$AR476="Leve"),CONCATENATE("R",'MAPA DE RIESGOS'!$H476,"C",'MAPA DE RIESGOS'!$AF476),"")</f>
        <v/>
      </c>
      <c r="BT476" s="417"/>
      <c r="BU476" s="418"/>
      <c r="BV476" s="188"/>
      <c r="BW476" s="188"/>
      <c r="BX476" s="188"/>
      <c r="BY476" s="188"/>
      <c r="BZ476" s="188"/>
      <c r="CA476" s="188"/>
      <c r="CB476" s="188"/>
      <c r="CC476" s="188"/>
      <c r="CD476" s="188"/>
      <c r="CE476" s="188"/>
      <c r="CF476" s="188"/>
      <c r="CG476" s="188"/>
      <c r="CH476" s="188"/>
      <c r="CI476" s="188"/>
      <c r="CJ476" s="188"/>
      <c r="CK476" s="188"/>
    </row>
    <row r="477" spans="1:89" ht="28.5" hidden="1" customHeight="1">
      <c r="A477" s="709"/>
      <c r="B477" s="691"/>
      <c r="C477" s="588"/>
      <c r="D477" s="588"/>
      <c r="E477" s="494"/>
      <c r="F477" s="494"/>
      <c r="G477" s="577"/>
      <c r="H477" s="343">
        <v>77</v>
      </c>
      <c r="I477" s="570"/>
      <c r="J477" s="495"/>
      <c r="K477" s="495"/>
      <c r="L477" s="495"/>
      <c r="M477" s="495"/>
      <c r="N477" s="495"/>
      <c r="O477" s="495"/>
      <c r="P477" s="563"/>
      <c r="Q477" s="554"/>
      <c r="R477" s="557"/>
      <c r="S477" s="557"/>
      <c r="T477" s="557"/>
      <c r="U477" s="557"/>
      <c r="V477" s="583"/>
      <c r="W477" s="567"/>
      <c r="X477" s="573"/>
      <c r="Y477" s="551"/>
      <c r="Z477" s="576"/>
      <c r="AA477" s="567"/>
      <c r="AB477" s="560"/>
      <c r="AC477" s="526"/>
      <c r="AD477" s="548"/>
      <c r="AE477" s="535"/>
      <c r="AF477" s="181">
        <v>6</v>
      </c>
      <c r="AG477" s="182"/>
      <c r="AH477" s="207" t="str">
        <f t="shared" si="462"/>
        <v/>
      </c>
      <c r="AI477" s="299"/>
      <c r="AJ477" s="299"/>
      <c r="AK477" s="208" t="str">
        <f t="shared" si="463"/>
        <v/>
      </c>
      <c r="AL477" s="300"/>
      <c r="AM477" s="300"/>
      <c r="AN477" s="301"/>
      <c r="AO477" s="209" t="str">
        <f>IF(ISBLANK(AD472),(IFERROR(IF(AND(AH475="Probabilidad",AH477="Probabilidad"),(AQ475-(+AQ475*AK477)),IF(AND(AH475="Impacto",AH477="Probabilidad"),(AQ474-(+AQ474*AK477)),IF(AH477="Impacto",AQ475,""))),""))," ")</f>
        <v xml:space="preserve"> </v>
      </c>
      <c r="AP477" s="154" t="str">
        <f>IF(ISBLANK(AD472),(IFERROR(IF(AO477="","",IF(AO477&lt;=0.2,"Muy Baja",IF(AO477&lt;=0.4,"Baja",IF(AO477&lt;=0.6,"Media",IF(AO477&lt;=0.8,"Alta","Muy Alta"))))),"")), " ")</f>
        <v xml:space="preserve"> </v>
      </c>
      <c r="AQ477" s="210" t="str">
        <f t="shared" si="464"/>
        <v xml:space="preserve"> </v>
      </c>
      <c r="AR477" s="211" t="str">
        <f t="shared" si="465"/>
        <v/>
      </c>
      <c r="AS477" s="210" t="str">
        <f>IFERROR(IF(AND(AH476="Impacto",AH477="Impacto"),(AS475-(+AS476*AK477)),IF(AND(AH475="Probabilidad",AH477="Impacto"),(AS474-(+AS474*AK477)),IF(AH477="Probabilidad",AS475,""))),"")</f>
        <v/>
      </c>
      <c r="AT477" s="212" t="str">
        <f t="shared" si="466"/>
        <v/>
      </c>
      <c r="AU477" s="529"/>
      <c r="AV477" s="532"/>
      <c r="AW477" s="535"/>
      <c r="AX477" s="538"/>
      <c r="AY477" s="541"/>
      <c r="AZ477" s="544"/>
      <c r="BA477" s="544"/>
      <c r="BB477" s="544"/>
      <c r="BC477" s="544"/>
      <c r="BD477" s="544"/>
      <c r="BE477" s="544"/>
      <c r="BF477" s="544"/>
      <c r="BG477" s="495"/>
      <c r="BH477" s="190"/>
      <c r="BI477" s="186"/>
      <c r="BJ477" s="186"/>
      <c r="BK477" s="352"/>
      <c r="BL477" s="183"/>
      <c r="BM477" s="183"/>
      <c r="BN477" s="183"/>
      <c r="BO477" s="187"/>
      <c r="BP477" s="187"/>
      <c r="BQ477" s="349"/>
      <c r="BR477" s="416"/>
      <c r="BS477" s="417" t="str">
        <f>IF(AND('MAPA DE RIESGOS'!$AP477="Muy Alta",'MAPA DE RIESGOS'!$AR477="Leve"),CONCATENATE("R",'MAPA DE RIESGOS'!$H477,"C",'MAPA DE RIESGOS'!$AF477),"")</f>
        <v/>
      </c>
      <c r="BT477" s="417"/>
      <c r="BU477" s="418"/>
      <c r="BV477" s="188"/>
      <c r="BW477" s="188"/>
      <c r="BX477" s="188"/>
      <c r="BY477" s="188"/>
      <c r="BZ477" s="188"/>
      <c r="CA477" s="188"/>
      <c r="CB477" s="188"/>
      <c r="CC477" s="188"/>
      <c r="CD477" s="188"/>
      <c r="CE477" s="188"/>
      <c r="CF477" s="188"/>
      <c r="CG477" s="188"/>
      <c r="CH477" s="188"/>
      <c r="CI477" s="188"/>
      <c r="CJ477" s="188"/>
      <c r="CK477" s="188"/>
    </row>
    <row r="478" spans="1:89" ht="105.95" hidden="1" customHeight="1">
      <c r="A478" s="709"/>
      <c r="B478" s="691" t="s">
        <v>891</v>
      </c>
      <c r="C478" s="588"/>
      <c r="D478" s="588" t="str">
        <f>IFERROR((VLOOKUP($B478,'Listados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8" s="494" t="s">
        <v>662</v>
      </c>
      <c r="F478" s="494" t="s">
        <v>201</v>
      </c>
      <c r="G478" s="577">
        <v>78</v>
      </c>
      <c r="H478" s="343">
        <v>78</v>
      </c>
      <c r="I478" s="568" t="s">
        <v>908</v>
      </c>
      <c r="J478" s="513" t="s">
        <v>210</v>
      </c>
      <c r="K478" s="513" t="s">
        <v>908</v>
      </c>
      <c r="L478" s="513" t="s">
        <v>909</v>
      </c>
      <c r="M478" s="513" t="str">
        <f t="shared" ref="M478:M483" si="502">+CONCATENATE("Posibilidad de perdida de ", Q478, " debido a amenazas como ", S478, "y vulderabilidades,", T478, " afectando a los activos de información de ", R478)</f>
        <v>Posibilidad de perdida de Confidencialidad, Integridad y Disponibilidad debido a amenazas como Daño o perdida de la informacióny vulderabilidades, afectando a los activos de información de Aplicativo de Acciones CPM</v>
      </c>
      <c r="N478" s="513" t="s">
        <v>250</v>
      </c>
      <c r="O478" s="513" t="s">
        <v>251</v>
      </c>
      <c r="P478" s="561">
        <v>228</v>
      </c>
      <c r="Q478" s="552" t="s">
        <v>252</v>
      </c>
      <c r="R478" s="555" t="s">
        <v>910</v>
      </c>
      <c r="S478" s="555" t="s">
        <v>911</v>
      </c>
      <c r="T478" s="555"/>
      <c r="U478" s="555"/>
      <c r="V478" s="581" t="str">
        <f t="shared" ref="V478" si="503">IF(ISBLANK(AC478),(IF(P478&lt;=0,"",IF(P478&lt;=2,"Muy Baja",IF(P478&lt;=24,"Baja",IF(P478&lt;=500,"Media",IF(P478&lt;=5000,"Alta","Muy Alta"))))))," ")</f>
        <v>Media</v>
      </c>
      <c r="W478" s="565">
        <f t="shared" ref="W478" si="504">IF(ISBLANK(AC478),(IF(V478="","",IF(V478="Muy Baja",20%,IF(V478="Baja",40%,IF(V478="Media",60%,IF(V478="Alta",80%,IF(V478="Muy Alta",100%,0)))))))," ")</f>
        <v>0.6</v>
      </c>
      <c r="X478" s="571" t="s">
        <v>218</v>
      </c>
      <c r="Y478" s="549" t="str">
        <f>IF(X478&gt;0,IF(NOT(ISERROR(MATCH(X478,'Listados Datos'!$N$3:$N$4,0))),'Listados Datos'!$N$6&amp;"Por favor no seleccionar este criterios de impacto (Afectación Económica o presupuestal y/o Pérdida Reputacional)",'Listados Datos'!$N$7),"")</f>
        <v>✔</v>
      </c>
      <c r="Z478" s="574" t="str">
        <f>IF(OR(X478='Listados Datos'!$R$3,X478='Listados Datos'!$S$3),"Leve",IF(OR(X478='Listados Datos'!$R$4,X478='Listados Datos'!$S$4),"Menor",IF(OR(X478='Listados Datos'!$R$5,X478='Listados Datos'!$S$5),"Moderado",IF(OR(X478='Listados Datos'!$R$6,X478='Listados Datos'!$S$6),"Mayor",IF(OR(X478='Listados Datos'!$R$7,X478='Listados Datos'!$S$7),"Catastrófico","")))))</f>
        <v>Moderado</v>
      </c>
      <c r="AA478" s="565">
        <f>IF(Z478="","",IF(Z478="Leve",20%,IF(Z478="Menor",40%,IF(Z478="Moderado",60%,IF(Z478="Mayor",80%,IF(Z478="Catastrófico",100%,0))))))</f>
        <v>0.6</v>
      </c>
      <c r="AB478" s="558" t="str">
        <f>IF(OR(AND(V478="Muy Baja",Z478="Leve"),AND(V478="Muy Baja",Z478="Menor"),AND(V478="Baja",Z478="Leve")),"Bajo",IF(OR(AND(V478="Muy baja",Z478="Moderado"),AND(V478="Baja",Z478="Menor"),AND(V478="Baja",Z478="Moderado"),AND(V478="Media",Z478="Leve"),AND(V478="Media",Z478="Menor"),AND(V478="Media",Z478="Moderado"),AND(V478="Alta",Z478="Leve"),AND(V478="Alta",Z478="Menor")),"Moderado",IF(OR(AND(V478="Muy Baja",Z478="Mayor"),AND(V478="Baja",Z478="Mayor"),AND(V478="Media",Z478="Mayor"),AND(V478="Alta",Z478="Moderado"),AND(V478="Alta",Z478="Mayor"),AND(V478="Muy Alta",Z478="Leve"),AND(V478="Muy Alta",Z478="Menor"),AND(V478="Muy Alta",Z478="Moderado"),AND(V478="Muy Alta",Z478="Mayor")),"Alto",IF(OR(AND(V478="Muy Baja",Z478="Catastrófico"),AND(V478="Baja",Z478="Catastrófico"),AND(V478="Media",Z478="Catastrófico"),AND(V478="Alta",Z478="Catastrófico"),AND(V478="Muy Alta",Z478="Catastrófico")),"Extremo",""))))</f>
        <v>Moderado</v>
      </c>
      <c r="AC478" s="524"/>
      <c r="AD478" s="546"/>
      <c r="AE478" s="533" t="str">
        <f t="shared" ref="AE478" si="505">IF(AND(AC478="Rara Vez",AD478="Insignificante"),("BAJA"),IF(AND(AC478="Rara Vez",AD478="Menor"),("BAJA"),IF(AND(AC478="Rara Vez",AD478="Moderado"),("MODERADA"),IF(AND(AC478="Rara Vez",AD478="Mayor"),("ALTA"),IF(AND(AC478="Improbable",AD478="Insignificante"),("BAJA"),IF(AND(AC478="Improbable",AD478="Menor"),("BAJA"),IF(AND(AC478="Improbable",AD478="Moderado"),("MODERADA"),IF(AND(AC478="Improbable",AD478="Mayor"),("ALTA"),IF(AND(AC478="Posible",AD478="Insignificante"),("BAJA"),IF(AND(AC478="Posible",AD478="Menor"),("MODERADA"),IF(AND(AC478="Posible",AD478="Moderado"),("ALTA"),IF(AND(AC478="Posible",AD478="Mayor"),("EXTREMA"),IF(AND(AC478="Probable",AD478="Insignificante"),("MODERADA"),IF(AND(AC478="Probable",AD478="Menor"),("ALTA"),IF(AND(AC478="Probable",AD478="Moderado"),("ALTA"),IF(AND(AC478="Probable",AD478="Mayor"),("EXTREMA"),IF(AND(AC478="Casi Seguro",AD478="Insignificante"),("ALTA"),IF(AND(AC478="Casi Seguro",AD478="Menor"),("ALTA"),IF(AND(AC478="Casi Seguro",AD478="Moderado"),("EXTREMA"),IF(AND(AC478="Casi Seguro",AD478="Mayor"),("EXTREMA"),IF(AD478="Catastrófico","EXTREMA","VALORAR")))))))))))))))))))))</f>
        <v>VALORAR</v>
      </c>
      <c r="AF478" s="181">
        <v>1</v>
      </c>
      <c r="AG478" s="182" t="s">
        <v>912</v>
      </c>
      <c r="AH478" s="207" t="str">
        <f t="shared" si="462"/>
        <v>Probabilidad</v>
      </c>
      <c r="AI478" s="299" t="s">
        <v>193</v>
      </c>
      <c r="AJ478" s="299" t="s">
        <v>194</v>
      </c>
      <c r="AK478" s="208" t="str">
        <f t="shared" si="463"/>
        <v>40%</v>
      </c>
      <c r="AL478" s="300" t="s">
        <v>195</v>
      </c>
      <c r="AM478" s="300" t="s">
        <v>196</v>
      </c>
      <c r="AN478" s="301" t="s">
        <v>197</v>
      </c>
      <c r="AO478" s="209">
        <f>IF(ISBLANK(AD478),(IFERROR(IF(AH478="Probabilidad",(W478-(+W478*AK478)),IF(AH478="Impacto",W478,"")),""))," ")</f>
        <v>0.36</v>
      </c>
      <c r="AP478" s="154" t="str">
        <f>IF(ISBLANK(AD478), (IFERROR(IF(AO478="","",IF(AO478&lt;=0.2,"Muy Baja",IF(AO478&lt;=0.4,"Baja",IF(AO478&lt;=0.6,"Media",IF(AO478&lt;=0.8,"Alta","Muy Alta"))))),""))," ")</f>
        <v>Baja</v>
      </c>
      <c r="AQ478" s="210">
        <f t="shared" si="464"/>
        <v>0.36</v>
      </c>
      <c r="AR478" s="211" t="str">
        <f t="shared" si="465"/>
        <v>Moderado</v>
      </c>
      <c r="AS478" s="210">
        <f>IFERROR(IF(AH478="Impacto",(AA478-(+AA478*AK478)),IF(AH478="Probabilidad",AA478,"")),"")</f>
        <v>0.6</v>
      </c>
      <c r="AT478" s="212" t="str">
        <f t="shared" si="466"/>
        <v>Moderado</v>
      </c>
      <c r="AU478" s="527"/>
      <c r="AV478" s="530" t="str">
        <f>IF(ISBLANK(AD478), " ", AD478)</f>
        <v xml:space="preserve"> </v>
      </c>
      <c r="AW478" s="533" t="str">
        <f t="shared" ref="AW478" si="506">IF(AND(AU478="Rara Vez",AV478="Insignificante"),("BAJA"),IF(AND(AU478="Rara Vez",AV478="Menor"),("BAJA"),IF(AND(AU478="Rara Vez",AV478="Moderado"),("MODERADA"),IF(AND(AU478="Rara Vez",AV478="Mayor"),("ALTA"),IF(AND(AU478="Improbable",AV478="Insignificante"),("BAJA"),IF(AND(AU478="Improbable",AV478="Menor"),("BAJA"),IF(AND(AU478="Improbable",AV478="Moderado"),("MODERADA"),IF(AND(AU478="Improbable",AV478="Mayor"),("ALTA"),IF(AND(AU478="Posible",AV478="Insignificante"),("BAJA"),IF(AND(AU478="Posible",AV478="Menor"),("MODERADA"),IF(AND(AU478="Posible",AV478="Moderado"),("ALTA"),IF(AND(AU478="Posible",AV478="Mayor"),("EXTREMA"),IF(AND(AU478="Probable",AV478="Insignificante"),("MODERADA"),IF(AND(AU478="Probable",AV478="Menor"),("ALTA"),IF(AND(AU478="Probable",AV478="Moderado"),("ALTA"),IF(AND(AU478="Probable",AV478="Mayor"),("EXTREMA"),IF(AND(AU478="Casi Seguro",AV478="Insignificante"),("ALTA"),IF(AND(AU478="Casi Seguro",AV478="Menor"),("ALTA"),IF(AND(AU478="Casi Seguro",AV478="Moderado"),("EXTREMA"),IF(AND(AU478="Casi Seguro",AV478="Mayor"),("EXTREMA"),IF(AV478="Catastrófico","EXTREMA","VALORAR")))))))))))))))))))))</f>
        <v>VALORAR</v>
      </c>
      <c r="AX478" s="536" t="s">
        <v>198</v>
      </c>
      <c r="AY478" s="302" t="s">
        <v>913</v>
      </c>
      <c r="AZ478" s="185" t="s">
        <v>914</v>
      </c>
      <c r="BA478" s="183" t="s">
        <v>201</v>
      </c>
      <c r="BB478" s="183" t="s">
        <v>202</v>
      </c>
      <c r="BC478" s="184">
        <v>44562</v>
      </c>
      <c r="BD478" s="184">
        <v>44926</v>
      </c>
      <c r="BE478" s="184" t="s">
        <v>914</v>
      </c>
      <c r="BF478" s="185" t="s">
        <v>914</v>
      </c>
      <c r="BG478" s="513" t="s">
        <v>915</v>
      </c>
      <c r="BH478" s="190" t="s">
        <v>205</v>
      </c>
      <c r="BI478" s="186" t="s">
        <v>1912</v>
      </c>
      <c r="BJ478" s="186">
        <v>1</v>
      </c>
      <c r="BK478" s="352">
        <v>44680</v>
      </c>
      <c r="BL478" s="183" t="s">
        <v>1913</v>
      </c>
      <c r="BM478" s="379" t="s">
        <v>916</v>
      </c>
      <c r="BN478" s="183" t="s">
        <v>207</v>
      </c>
      <c r="BO478" s="187" t="s">
        <v>208</v>
      </c>
      <c r="BP478" s="183" t="s">
        <v>207</v>
      </c>
      <c r="BQ478" s="409" t="s">
        <v>207</v>
      </c>
      <c r="BR478" s="416"/>
      <c r="BS478" s="417" t="str">
        <f>IF(AND('MAPA DE RIESGOS'!$AP478="Muy Alta",'MAPA DE RIESGOS'!$AR478="Leve"),CONCATENATE("R",'MAPA DE RIESGOS'!$H478,"C",'MAPA DE RIESGOS'!$AF478),"")</f>
        <v/>
      </c>
      <c r="BT478" s="417"/>
      <c r="BU478" s="418"/>
      <c r="BV478" s="188"/>
      <c r="BW478" s="188"/>
      <c r="BX478" s="188"/>
      <c r="BY478" s="188"/>
      <c r="BZ478" s="188"/>
      <c r="CA478" s="188"/>
      <c r="CB478" s="188"/>
      <c r="CC478" s="188"/>
      <c r="CD478" s="188"/>
      <c r="CE478" s="188"/>
      <c r="CF478" s="188"/>
      <c r="CG478" s="188"/>
      <c r="CH478" s="188"/>
      <c r="CI478" s="188"/>
      <c r="CJ478" s="188"/>
      <c r="CK478" s="188"/>
    </row>
    <row r="479" spans="1:89" ht="28.5" hidden="1" customHeight="1">
      <c r="A479" s="709"/>
      <c r="B479" s="691"/>
      <c r="C479" s="588"/>
      <c r="D479" s="588"/>
      <c r="E479" s="494"/>
      <c r="F479" s="494"/>
      <c r="G479" s="577"/>
      <c r="H479" s="343">
        <v>78</v>
      </c>
      <c r="I479" s="569"/>
      <c r="J479" s="494"/>
      <c r="K479" s="494"/>
      <c r="L479" s="494"/>
      <c r="M479" s="494" t="str">
        <f t="shared" si="502"/>
        <v xml:space="preserve">Posibilidad de perdida de  debido a amenazas como y vulderabilidades, afectando a los activos de información de </v>
      </c>
      <c r="N479" s="494"/>
      <c r="O479" s="494"/>
      <c r="P479" s="562"/>
      <c r="Q479" s="553"/>
      <c r="R479" s="556"/>
      <c r="S479" s="556"/>
      <c r="T479" s="556"/>
      <c r="U479" s="556"/>
      <c r="V479" s="582"/>
      <c r="W479" s="566"/>
      <c r="X479" s="572"/>
      <c r="Y479" s="550"/>
      <c r="Z479" s="575"/>
      <c r="AA479" s="566"/>
      <c r="AB479" s="559"/>
      <c r="AC479" s="525"/>
      <c r="AD479" s="547"/>
      <c r="AE479" s="534"/>
      <c r="AF479" s="181">
        <v>2</v>
      </c>
      <c r="AG479" s="182"/>
      <c r="AH479" s="207" t="str">
        <f t="shared" si="462"/>
        <v/>
      </c>
      <c r="AI479" s="299"/>
      <c r="AJ479" s="299"/>
      <c r="AK479" s="208" t="str">
        <f t="shared" si="463"/>
        <v/>
      </c>
      <c r="AL479" s="300"/>
      <c r="AM479" s="300"/>
      <c r="AN479" s="301"/>
      <c r="AO479" s="209" t="str">
        <f>IF(ISBLANK(AD478),(IFERROR(IF(AND(AH478="Probabilidad",AH479="Probabilidad"),(AQ478-(+AQ478*AK479)),IF(AH479="Probabilidad",(W478-(+W478*AK479)),IF(AH479="Impacto",AQ478,""))),""))," ")</f>
        <v/>
      </c>
      <c r="AP479" s="154" t="str">
        <f>IF(ISBLANK(AD478),(IFERROR(IF(AO479="","",IF(AO479&lt;=0.2,"Muy Baja",IF(AO479&lt;=0.4,"Baja",IF(AO479&lt;=0.6,"Media",IF(AO479&lt;=0.8,"Alta","Muy Alta"))))),""))," ")</f>
        <v/>
      </c>
      <c r="AQ479" s="210" t="str">
        <f t="shared" si="464"/>
        <v/>
      </c>
      <c r="AR479" s="211" t="str">
        <f t="shared" si="465"/>
        <v/>
      </c>
      <c r="AS479" s="210" t="str">
        <f>IFERROR(IF(AND(AH478="Impacto",AH479="Impacto"),(AS478-(+AS478*AK479)),IF(AH479="Impacto",(AA478-(+AA478*AK479)),IF(AH479="Probabilidad",AS478,""))),"")</f>
        <v/>
      </c>
      <c r="AT479" s="212" t="str">
        <f t="shared" si="466"/>
        <v/>
      </c>
      <c r="AU479" s="528"/>
      <c r="AV479" s="531"/>
      <c r="AW479" s="534"/>
      <c r="AX479" s="537"/>
      <c r="AY479" s="302"/>
      <c r="AZ479" s="185"/>
      <c r="BA479" s="183"/>
      <c r="BB479" s="183"/>
      <c r="BC479" s="184"/>
      <c r="BD479" s="184"/>
      <c r="BE479" s="184"/>
      <c r="BF479" s="185"/>
      <c r="BG479" s="494"/>
      <c r="BH479" s="190"/>
      <c r="BI479" s="186"/>
      <c r="BJ479" s="186"/>
      <c r="BK479" s="352"/>
      <c r="BL479" s="183"/>
      <c r="BM479" s="183"/>
      <c r="BN479" s="183"/>
      <c r="BO479" s="187"/>
      <c r="BP479" s="187"/>
      <c r="BQ479" s="349"/>
      <c r="BR479" s="416"/>
      <c r="BS479" s="417" t="str">
        <f>IF(AND('MAPA DE RIESGOS'!$AP479="Muy Alta",'MAPA DE RIESGOS'!$AR479="Leve"),CONCATENATE("R",'MAPA DE RIESGOS'!$H479,"C",'MAPA DE RIESGOS'!$AF479),"")</f>
        <v/>
      </c>
      <c r="BT479" s="417"/>
      <c r="BU479" s="418"/>
      <c r="BV479" s="188"/>
      <c r="BW479" s="188"/>
      <c r="BX479" s="188"/>
      <c r="BY479" s="188"/>
      <c r="BZ479" s="188"/>
      <c r="CA479" s="188"/>
      <c r="CB479" s="188"/>
      <c r="CC479" s="188"/>
      <c r="CD479" s="188"/>
      <c r="CE479" s="188"/>
      <c r="CF479" s="188"/>
      <c r="CG479" s="188"/>
      <c r="CH479" s="188"/>
      <c r="CI479" s="188"/>
      <c r="CJ479" s="188"/>
      <c r="CK479" s="188"/>
    </row>
    <row r="480" spans="1:89" ht="28.5" hidden="1" customHeight="1">
      <c r="A480" s="709"/>
      <c r="B480" s="691"/>
      <c r="C480" s="588"/>
      <c r="D480" s="588"/>
      <c r="E480" s="494"/>
      <c r="F480" s="494"/>
      <c r="G480" s="577"/>
      <c r="H480" s="343">
        <v>78</v>
      </c>
      <c r="I480" s="569"/>
      <c r="J480" s="494"/>
      <c r="K480" s="494"/>
      <c r="L480" s="494"/>
      <c r="M480" s="494" t="str">
        <f t="shared" si="502"/>
        <v xml:space="preserve">Posibilidad de perdida de  debido a amenazas como y vulderabilidades, afectando a los activos de información de </v>
      </c>
      <c r="N480" s="494"/>
      <c r="O480" s="494"/>
      <c r="P480" s="562"/>
      <c r="Q480" s="553"/>
      <c r="R480" s="556"/>
      <c r="S480" s="556"/>
      <c r="T480" s="556"/>
      <c r="U480" s="556"/>
      <c r="V480" s="582"/>
      <c r="W480" s="566"/>
      <c r="X480" s="572"/>
      <c r="Y480" s="550"/>
      <c r="Z480" s="575"/>
      <c r="AA480" s="566"/>
      <c r="AB480" s="559"/>
      <c r="AC480" s="525"/>
      <c r="AD480" s="547"/>
      <c r="AE480" s="534"/>
      <c r="AF480" s="181">
        <v>3</v>
      </c>
      <c r="AG480" s="182"/>
      <c r="AH480" s="207" t="str">
        <f t="shared" si="462"/>
        <v/>
      </c>
      <c r="AI480" s="299"/>
      <c r="AJ480" s="299"/>
      <c r="AK480" s="208" t="str">
        <f t="shared" si="463"/>
        <v/>
      </c>
      <c r="AL480" s="300"/>
      <c r="AM480" s="300"/>
      <c r="AN480" s="301"/>
      <c r="AO480" s="209" t="str">
        <f>IF(ISBLANK(AD478),(IFERROR(IF(AND(AH479="Probabilidad",AH480="Probabilidad"),(AQ479-(+AQ479*AK480)),IF(AND(AH479="Impacto",AH480="Probabilidad"),(AQ478-(+AQ478*AK480)),IF(AH480="Impacto",AQ479,""))),""))," ")</f>
        <v/>
      </c>
      <c r="AP480" s="154" t="str">
        <f>IF(ISBLANK(AD478),(IFERROR(IF(AO480="","",IF(AO480&lt;=0.2,"Muy Baja",IF(AO480&lt;=0.4,"Baja",IF(AO480&lt;=0.6,"Media",IF(AO480&lt;=0.8,"Alta","Muy Alta"))))),""))," ")</f>
        <v/>
      </c>
      <c r="AQ480" s="210" t="str">
        <f t="shared" si="464"/>
        <v/>
      </c>
      <c r="AR480" s="211" t="str">
        <f t="shared" si="465"/>
        <v/>
      </c>
      <c r="AS480" s="210" t="str">
        <f>IFERROR(IF(AND(AH479="Impacto",AH480="Impacto"),(AS479-(+AS479*AK480)),IF(AND(AH479="Probabilidad",AH480="Impacto"),(AS478-(+AS478*AK480)),IF(AH480="Probabilidad",AS479,""))),"")</f>
        <v/>
      </c>
      <c r="AT480" s="212" t="str">
        <f t="shared" si="466"/>
        <v/>
      </c>
      <c r="AU480" s="528"/>
      <c r="AV480" s="531"/>
      <c r="AW480" s="534"/>
      <c r="AX480" s="537"/>
      <c r="AY480" s="302"/>
      <c r="AZ480" s="185"/>
      <c r="BA480" s="183"/>
      <c r="BB480" s="183"/>
      <c r="BC480" s="184"/>
      <c r="BD480" s="184"/>
      <c r="BE480" s="184"/>
      <c r="BF480" s="185"/>
      <c r="BG480" s="494"/>
      <c r="BH480" s="190"/>
      <c r="BI480" s="186"/>
      <c r="BJ480" s="186"/>
      <c r="BK480" s="352"/>
      <c r="BL480" s="183"/>
      <c r="BM480" s="183"/>
      <c r="BN480" s="183"/>
      <c r="BO480" s="187"/>
      <c r="BP480" s="187"/>
      <c r="BQ480" s="349"/>
      <c r="BR480" s="416"/>
      <c r="BS480" s="417" t="str">
        <f>IF(AND('MAPA DE RIESGOS'!$AP480="Muy Alta",'MAPA DE RIESGOS'!$AR480="Leve"),CONCATENATE("R",'MAPA DE RIESGOS'!$H480,"C",'MAPA DE RIESGOS'!$AF480),"")</f>
        <v/>
      </c>
      <c r="BT480" s="417"/>
      <c r="BU480" s="418"/>
      <c r="BV480" s="188"/>
      <c r="BW480" s="188"/>
      <c r="BX480" s="188"/>
      <c r="BY480" s="188"/>
      <c r="BZ480" s="188"/>
      <c r="CA480" s="188"/>
      <c r="CB480" s="188"/>
      <c r="CC480" s="188"/>
      <c r="CD480" s="188"/>
      <c r="CE480" s="188"/>
      <c r="CF480" s="188"/>
      <c r="CG480" s="188"/>
      <c r="CH480" s="188"/>
      <c r="CI480" s="188"/>
      <c r="CJ480" s="188"/>
      <c r="CK480" s="188"/>
    </row>
    <row r="481" spans="1:89" ht="28.5" hidden="1" customHeight="1">
      <c r="A481" s="709"/>
      <c r="B481" s="691"/>
      <c r="C481" s="588"/>
      <c r="D481" s="588"/>
      <c r="E481" s="494"/>
      <c r="F481" s="494"/>
      <c r="G481" s="577"/>
      <c r="H481" s="343">
        <v>78</v>
      </c>
      <c r="I481" s="569"/>
      <c r="J481" s="494"/>
      <c r="K481" s="494"/>
      <c r="L481" s="494"/>
      <c r="M481" s="494" t="str">
        <f t="shared" si="502"/>
        <v xml:space="preserve">Posibilidad de perdida de  debido a amenazas como y vulderabilidades, afectando a los activos de información de </v>
      </c>
      <c r="N481" s="494"/>
      <c r="O481" s="494"/>
      <c r="P481" s="562"/>
      <c r="Q481" s="553"/>
      <c r="R481" s="556"/>
      <c r="S481" s="556"/>
      <c r="T481" s="556"/>
      <c r="U481" s="556"/>
      <c r="V481" s="582"/>
      <c r="W481" s="566"/>
      <c r="X481" s="572"/>
      <c r="Y481" s="550"/>
      <c r="Z481" s="575"/>
      <c r="AA481" s="566"/>
      <c r="AB481" s="559"/>
      <c r="AC481" s="525"/>
      <c r="AD481" s="547"/>
      <c r="AE481" s="534"/>
      <c r="AF481" s="181">
        <v>4</v>
      </c>
      <c r="AG481" s="182"/>
      <c r="AH481" s="207" t="str">
        <f t="shared" si="462"/>
        <v/>
      </c>
      <c r="AI481" s="299"/>
      <c r="AJ481" s="299"/>
      <c r="AK481" s="208" t="str">
        <f t="shared" si="463"/>
        <v/>
      </c>
      <c r="AL481" s="300"/>
      <c r="AM481" s="300"/>
      <c r="AN481" s="301"/>
      <c r="AO481" s="209" t="str">
        <f>IF(ISBLANK(AD478),(IFERROR(IF(AND(AH480="Probabilidad",AH481="Probabilidad"),(AQ480-(+AQ480*AK481)),IF(AND(AH480="Impacto",AH481="Probabilidad"),(AQ479-(+AQ479*AK481)),IF(AH481="Impacto",AQ480,""))),""))," ")</f>
        <v/>
      </c>
      <c r="AP481" s="154" t="str">
        <f>IF(ISBLANK(AD478),(IFERROR(IF(AO481="","",IF(AO481&lt;=0.2,"Muy Baja",IF(AO481&lt;=0.4,"Baja",IF(AO481&lt;=0.6,"Media",IF(AO481&lt;=0.8,"Alta","Muy Alta"))))),""))," ")</f>
        <v/>
      </c>
      <c r="AQ481" s="210" t="str">
        <f t="shared" si="464"/>
        <v/>
      </c>
      <c r="AR481" s="211" t="str">
        <f t="shared" si="465"/>
        <v/>
      </c>
      <c r="AS481" s="210" t="str">
        <f>IFERROR(IF(AND(AH480="Impacto",AH481="Impacto"),(AS480-(+AS480*AK481)),IF(AND(AH480="Probabilidad",AH481="Impacto"),(AS479-(+AS479*AK481)),IF(AH481="Probabilidad",AS480,""))),"")</f>
        <v/>
      </c>
      <c r="AT481" s="212" t="str">
        <f t="shared" si="466"/>
        <v/>
      </c>
      <c r="AU481" s="528"/>
      <c r="AV481" s="531"/>
      <c r="AW481" s="534"/>
      <c r="AX481" s="537"/>
      <c r="AY481" s="302"/>
      <c r="AZ481" s="185"/>
      <c r="BA481" s="183"/>
      <c r="BB481" s="183"/>
      <c r="BC481" s="184"/>
      <c r="BD481" s="184"/>
      <c r="BE481" s="184"/>
      <c r="BF481" s="185"/>
      <c r="BG481" s="494"/>
      <c r="BH481" s="190"/>
      <c r="BI481" s="186"/>
      <c r="BJ481" s="186"/>
      <c r="BK481" s="352"/>
      <c r="BL481" s="183"/>
      <c r="BM481" s="183"/>
      <c r="BN481" s="183"/>
      <c r="BO481" s="187"/>
      <c r="BP481" s="187"/>
      <c r="BQ481" s="349"/>
      <c r="BR481" s="416"/>
      <c r="BS481" s="417" t="str">
        <f>IF(AND('MAPA DE RIESGOS'!$AP481="Muy Alta",'MAPA DE RIESGOS'!$AR481="Leve"),CONCATENATE("R",'MAPA DE RIESGOS'!$H481,"C",'MAPA DE RIESGOS'!$AF481),"")</f>
        <v/>
      </c>
      <c r="BT481" s="417"/>
      <c r="BU481" s="418"/>
      <c r="BV481" s="188"/>
      <c r="BW481" s="188"/>
      <c r="BX481" s="188"/>
      <c r="BY481" s="188"/>
      <c r="BZ481" s="188"/>
      <c r="CA481" s="188"/>
      <c r="CB481" s="188"/>
      <c r="CC481" s="188"/>
      <c r="CD481" s="188"/>
      <c r="CE481" s="188"/>
      <c r="CF481" s="188"/>
      <c r="CG481" s="188"/>
      <c r="CH481" s="188"/>
      <c r="CI481" s="188"/>
      <c r="CJ481" s="188"/>
      <c r="CK481" s="188"/>
    </row>
    <row r="482" spans="1:89" ht="28.5" hidden="1" customHeight="1">
      <c r="A482" s="709"/>
      <c r="B482" s="691"/>
      <c r="C482" s="588"/>
      <c r="D482" s="588"/>
      <c r="E482" s="494"/>
      <c r="F482" s="494"/>
      <c r="G482" s="577"/>
      <c r="H482" s="343">
        <v>78</v>
      </c>
      <c r="I482" s="569"/>
      <c r="J482" s="494"/>
      <c r="K482" s="494"/>
      <c r="L482" s="494"/>
      <c r="M482" s="494" t="str">
        <f t="shared" si="502"/>
        <v xml:space="preserve">Posibilidad de perdida de  debido a amenazas como y vulderabilidades, afectando a los activos de información de </v>
      </c>
      <c r="N482" s="494"/>
      <c r="O482" s="494"/>
      <c r="P482" s="562"/>
      <c r="Q482" s="553"/>
      <c r="R482" s="556"/>
      <c r="S482" s="556"/>
      <c r="T482" s="556"/>
      <c r="U482" s="556"/>
      <c r="V482" s="582"/>
      <c r="W482" s="566"/>
      <c r="X482" s="572"/>
      <c r="Y482" s="550"/>
      <c r="Z482" s="575"/>
      <c r="AA482" s="566"/>
      <c r="AB482" s="559"/>
      <c r="AC482" s="525"/>
      <c r="AD482" s="547"/>
      <c r="AE482" s="534"/>
      <c r="AF482" s="181">
        <v>5</v>
      </c>
      <c r="AG482" s="182"/>
      <c r="AH482" s="207" t="str">
        <f t="shared" si="462"/>
        <v/>
      </c>
      <c r="AI482" s="299"/>
      <c r="AJ482" s="299"/>
      <c r="AK482" s="208" t="str">
        <f t="shared" si="463"/>
        <v/>
      </c>
      <c r="AL482" s="300"/>
      <c r="AM482" s="300"/>
      <c r="AN482" s="301"/>
      <c r="AO482" s="209" t="str">
        <f>IF(ISBLANK(AD478),(IFERROR(IF(AND(AH481="Probabilidad",AH482="Probabilidad"),(AQ481-(+AQ481*AK482)),IF(AND(AH481="Impacto",AH482="Probabilidad"),(AQ480-(+AQ480*AK482)),IF(AH482="Impacto",AQ481,""))),""))," ")</f>
        <v/>
      </c>
      <c r="AP482" s="154" t="str">
        <f>IF(ISBLANK(AD478),(IFERROR(IF(AO482="","",IF(AO482&lt;=0.2,"Muy Baja",IF(AO482&lt;=0.4,"Baja",IF(AO482&lt;=0.6,"Media",IF(AO482&lt;=0.8,"Alta","Muy Alta"))))),""))," ")</f>
        <v/>
      </c>
      <c r="AQ482" s="210" t="str">
        <f t="shared" si="464"/>
        <v/>
      </c>
      <c r="AR482" s="211" t="str">
        <f t="shared" si="465"/>
        <v/>
      </c>
      <c r="AS482" s="210" t="str">
        <f>IFERROR(IF(AND(AH481="Impacto",AH482="Impacto"),(AS481-(+AS481*AK482)),IF(AND(AH481="Probabilidad",AH482="Impacto"),(AS480-(+AS480*AK482)),IF(AH482="Probabilidad",AS481,""))),"")</f>
        <v/>
      </c>
      <c r="AT482" s="212" t="str">
        <f t="shared" si="466"/>
        <v/>
      </c>
      <c r="AU482" s="528"/>
      <c r="AV482" s="531"/>
      <c r="AW482" s="534"/>
      <c r="AX482" s="537"/>
      <c r="AY482" s="302"/>
      <c r="AZ482" s="185"/>
      <c r="BA482" s="183"/>
      <c r="BB482" s="183"/>
      <c r="BC482" s="184"/>
      <c r="BD482" s="184"/>
      <c r="BE482" s="184"/>
      <c r="BF482" s="185"/>
      <c r="BG482" s="494"/>
      <c r="BH482" s="190"/>
      <c r="BI482" s="186"/>
      <c r="BJ482" s="186"/>
      <c r="BK482" s="352"/>
      <c r="BL482" s="183"/>
      <c r="BM482" s="183"/>
      <c r="BN482" s="183"/>
      <c r="BO482" s="187"/>
      <c r="BP482" s="187"/>
      <c r="BQ482" s="349"/>
      <c r="BR482" s="416"/>
      <c r="BS482" s="417" t="str">
        <f>IF(AND('MAPA DE RIESGOS'!$AP482="Muy Alta",'MAPA DE RIESGOS'!$AR482="Leve"),CONCATENATE("R",'MAPA DE RIESGOS'!$H482,"C",'MAPA DE RIESGOS'!$AF482),"")</f>
        <v/>
      </c>
      <c r="BT482" s="417"/>
      <c r="BU482" s="418"/>
      <c r="BV482" s="188"/>
      <c r="BW482" s="188"/>
      <c r="BX482" s="188"/>
      <c r="BY482" s="188"/>
      <c r="BZ482" s="188"/>
      <c r="CA482" s="188"/>
      <c r="CB482" s="188"/>
      <c r="CC482" s="188"/>
      <c r="CD482" s="188"/>
      <c r="CE482" s="188"/>
      <c r="CF482" s="188"/>
      <c r="CG482" s="188"/>
      <c r="CH482" s="188"/>
      <c r="CI482" s="188"/>
      <c r="CJ482" s="188"/>
      <c r="CK482" s="188"/>
    </row>
    <row r="483" spans="1:89" ht="28.5" hidden="1" customHeight="1">
      <c r="A483" s="710"/>
      <c r="B483" s="692"/>
      <c r="C483" s="589"/>
      <c r="D483" s="589"/>
      <c r="E483" s="495"/>
      <c r="F483" s="495"/>
      <c r="G483" s="577"/>
      <c r="H483" s="343">
        <v>78</v>
      </c>
      <c r="I483" s="570"/>
      <c r="J483" s="495"/>
      <c r="K483" s="495"/>
      <c r="L483" s="495"/>
      <c r="M483" s="495" t="str">
        <f t="shared" si="502"/>
        <v xml:space="preserve">Posibilidad de perdida de  debido a amenazas como y vulderabilidades, afectando a los activos de información de </v>
      </c>
      <c r="N483" s="495"/>
      <c r="O483" s="495"/>
      <c r="P483" s="563"/>
      <c r="Q483" s="554"/>
      <c r="R483" s="557"/>
      <c r="S483" s="557"/>
      <c r="T483" s="557"/>
      <c r="U483" s="557"/>
      <c r="V483" s="583"/>
      <c r="W483" s="567"/>
      <c r="X483" s="573"/>
      <c r="Y483" s="551"/>
      <c r="Z483" s="576"/>
      <c r="AA483" s="567"/>
      <c r="AB483" s="560"/>
      <c r="AC483" s="526"/>
      <c r="AD483" s="548"/>
      <c r="AE483" s="535"/>
      <c r="AF483" s="181">
        <v>6</v>
      </c>
      <c r="AG483" s="182"/>
      <c r="AH483" s="207" t="str">
        <f t="shared" si="462"/>
        <v/>
      </c>
      <c r="AI483" s="299"/>
      <c r="AJ483" s="299"/>
      <c r="AK483" s="208" t="str">
        <f t="shared" si="463"/>
        <v/>
      </c>
      <c r="AL483" s="300"/>
      <c r="AM483" s="300"/>
      <c r="AN483" s="301"/>
      <c r="AO483" s="209" t="str">
        <f>IF(ISBLANK(AD478),(IFERROR(IF(AND(AH481="Probabilidad",AH483="Probabilidad"),(AQ481-(+AQ481*AK483)),IF(AND(AH481="Impacto",AH483="Probabilidad"),(AQ480-(+AQ480*AK483)),IF(AH483="Impacto",AQ481,""))),""))," ")</f>
        <v/>
      </c>
      <c r="AP483" s="154" t="str">
        <f>IF(ISBLANK(AD478),(IFERROR(IF(AO483="","",IF(AO483&lt;=0.2,"Muy Baja",IF(AO483&lt;=0.4,"Baja",IF(AO483&lt;=0.6,"Media",IF(AO483&lt;=0.8,"Alta","Muy Alta"))))),"")), " ")</f>
        <v/>
      </c>
      <c r="AQ483" s="210" t="str">
        <f t="shared" si="464"/>
        <v/>
      </c>
      <c r="AR483" s="211" t="str">
        <f t="shared" si="465"/>
        <v/>
      </c>
      <c r="AS483" s="210" t="str">
        <f>IFERROR(IF(AND(AH482="Impacto",AH483="Impacto"),(AS481-(+AS482*AK483)),IF(AND(AH481="Probabilidad",AH483="Impacto"),(AS480-(+AS480*AK483)),IF(AH483="Probabilidad",AS481,""))),"")</f>
        <v/>
      </c>
      <c r="AT483" s="212" t="str">
        <f t="shared" si="466"/>
        <v/>
      </c>
      <c r="AU483" s="529"/>
      <c r="AV483" s="532"/>
      <c r="AW483" s="535"/>
      <c r="AX483" s="538"/>
      <c r="AY483" s="302"/>
      <c r="AZ483" s="185"/>
      <c r="BA483" s="183"/>
      <c r="BB483" s="183"/>
      <c r="BC483" s="184"/>
      <c r="BD483" s="184"/>
      <c r="BE483" s="184"/>
      <c r="BF483" s="185"/>
      <c r="BG483" s="495"/>
      <c r="BH483" s="190"/>
      <c r="BI483" s="186"/>
      <c r="BJ483" s="186"/>
      <c r="BK483" s="352"/>
      <c r="BL483" s="183"/>
      <c r="BM483" s="183"/>
      <c r="BN483" s="183"/>
      <c r="BO483" s="187"/>
      <c r="BP483" s="187"/>
      <c r="BQ483" s="349"/>
      <c r="BR483" s="416"/>
      <c r="BS483" s="417" t="str">
        <f>IF(AND('MAPA DE RIESGOS'!$AP483="Muy Alta",'MAPA DE RIESGOS'!$AR483="Leve"),CONCATENATE("R",'MAPA DE RIESGOS'!$H483,"C",'MAPA DE RIESGOS'!$AF483),"")</f>
        <v/>
      </c>
      <c r="BT483" s="417"/>
      <c r="BU483" s="418"/>
      <c r="BV483" s="188"/>
      <c r="BW483" s="188"/>
      <c r="BX483" s="188"/>
      <c r="BY483" s="188"/>
      <c r="BZ483" s="188"/>
      <c r="CA483" s="188"/>
      <c r="CB483" s="188"/>
      <c r="CC483" s="188"/>
      <c r="CD483" s="188"/>
      <c r="CE483" s="188"/>
      <c r="CF483" s="188"/>
      <c r="CG483" s="188"/>
      <c r="CH483" s="188"/>
      <c r="CI483" s="188"/>
      <c r="CJ483" s="188"/>
      <c r="CK483" s="188"/>
    </row>
    <row r="484" spans="1:89" ht="129.6" hidden="1" customHeight="1">
      <c r="A484" s="708">
        <v>13</v>
      </c>
      <c r="B484" s="690" t="s">
        <v>917</v>
      </c>
      <c r="C484" s="587" t="str">
        <f>IFERROR((VLOOKUP($B484,'Listados Datos'!$D$3:$E$18,2,FALSE))," ")</f>
        <v>Examinar, verificar,evaluar la eficiencia y eficacia del Sistema de Control Interno, por medio de la ejecución de las auditorías, constatando el cumplimiento de la normatividad vigente, la integridad, seguridad,protección de los recursos y bienes del patrimonio público.</v>
      </c>
      <c r="D484" s="587" t="str">
        <f>IFERROR((VLOOKUP($B484,'Listados Datos'!$D$3:$F$18,3,FALSE))," ")</f>
        <v>Inicia con el diseño y aprobación del Plan Anual de Auditoría-PAA y finaliza con el cargue de las acciones del aplicativo acciones correctivas,preventivas y de mejora -CPM.</v>
      </c>
      <c r="E484" s="513" t="s">
        <v>662</v>
      </c>
      <c r="F484" s="513" t="s">
        <v>918</v>
      </c>
      <c r="G484" s="577">
        <v>79</v>
      </c>
      <c r="H484" s="343">
        <v>79</v>
      </c>
      <c r="I484" s="568" t="s">
        <v>919</v>
      </c>
      <c r="J484" s="513" t="s">
        <v>210</v>
      </c>
      <c r="K484" s="513" t="s">
        <v>919</v>
      </c>
      <c r="L484" s="513" t="s">
        <v>920</v>
      </c>
      <c r="M484" s="513" t="str">
        <f t="shared" ref="M484" si="507">+CONCATENATE("Posibilidad de afectación ", J484, " por ", K484," debido a ", L484)</f>
        <v>Posibilidad de afectación Reputacional por Pérdida de los principios de objetividad, imparcialidad y confidencialidad, incumpliendo lo preceptuado en los instrumentos de auditoría incluido el Código de ética del auditor. debido a Generar desinformación,  e incumplir los instrumentos de auditoría, pasando sobre los procedimientos y viciando el contenido objetivo e imparcial de los informes.</v>
      </c>
      <c r="N484" s="513" t="s">
        <v>189</v>
      </c>
      <c r="O484" s="513" t="s">
        <v>190</v>
      </c>
      <c r="P484" s="561">
        <v>228</v>
      </c>
      <c r="Q484" s="552"/>
      <c r="R484" s="555"/>
      <c r="S484" s="555"/>
      <c r="T484" s="555"/>
      <c r="U484" s="555"/>
      <c r="V484" s="581" t="str">
        <f t="shared" ref="V484" si="508">IF(ISBLANK(AC484),(IF(P484&lt;=0,"",IF(P484&lt;=2,"Muy Baja",IF(P484&lt;=24,"Baja",IF(P484&lt;=500,"Media",IF(P484&lt;=5000,"Alta","Muy Alta"))))))," ")</f>
        <v>Media</v>
      </c>
      <c r="W484" s="565">
        <f t="shared" ref="W484" si="509">IF(ISBLANK(AC484),(IF(V484="","",IF(V484="Muy Baja",20%,IF(V484="Baja",40%,IF(V484="Media",60%,IF(V484="Alta",80%,IF(V484="Muy Alta",100%,0)))))))," ")</f>
        <v>0.6</v>
      </c>
      <c r="X484" s="571" t="s">
        <v>218</v>
      </c>
      <c r="Y484" s="549" t="str">
        <f>IF(X484&gt;0,IF(NOT(ISERROR(MATCH(X484,'Listados Datos'!$N$3:$N$4,0))),'Listados Datos'!$N$6&amp;"Por favor no seleccionar este criterios de impacto (Afectación Económica o presupuestal y/o Pérdida Reputacional)",'Listados Datos'!$N$7),"")</f>
        <v>✔</v>
      </c>
      <c r="Z484" s="574" t="str">
        <f>IF(OR(X484='Listados Datos'!$R$3,X484='Listados Datos'!$S$3),"Leve",IF(OR(X484='Listados Datos'!$R$4,X484='Listados Datos'!$S$4),"Menor",IF(OR(X484='Listados Datos'!$R$5,X484='Listados Datos'!$S$5),"Moderado",IF(OR(X484='Listados Datos'!$R$6,X484='Listados Datos'!$S$6),"Mayor",IF(OR(X484='Listados Datos'!$R$7,X484='Listados Datos'!$S$7),"Catastrófico","")))))</f>
        <v>Moderado</v>
      </c>
      <c r="AA484" s="565">
        <f>IF(Z484="","",IF(Z484="Leve",20%,IF(Z484="Menor",40%,IF(Z484="Moderado",60%,IF(Z484="Mayor",80%,IF(Z484="Catastrófico",100%,0))))))</f>
        <v>0.6</v>
      </c>
      <c r="AB484" s="558" t="str">
        <f>IF(OR(AND(V484="Muy Baja",Z484="Leve"),AND(V484="Muy Baja",Z484="Menor"),AND(V484="Baja",Z484="Leve")),"Bajo",IF(OR(AND(V484="Muy baja",Z484="Moderado"),AND(V484="Baja",Z484="Menor"),AND(V484="Baja",Z484="Moderado"),AND(V484="Media",Z484="Leve"),AND(V484="Media",Z484="Menor"),AND(V484="Media",Z484="Moderado"),AND(V484="Alta",Z484="Leve"),AND(V484="Alta",Z484="Menor")),"Moderado",IF(OR(AND(V484="Muy Baja",Z484="Mayor"),AND(V484="Baja",Z484="Mayor"),AND(V484="Media",Z484="Mayor"),AND(V484="Alta",Z484="Moderado"),AND(V484="Alta",Z484="Mayor"),AND(V484="Muy Alta",Z484="Leve"),AND(V484="Muy Alta",Z484="Menor"),AND(V484="Muy Alta",Z484="Moderado"),AND(V484="Muy Alta",Z484="Mayor")),"Alto",IF(OR(AND(V484="Muy Baja",Z484="Catastrófico"),AND(V484="Baja",Z484="Catastrófico"),AND(V484="Media",Z484="Catastrófico"),AND(V484="Alta",Z484="Catastrófico"),AND(V484="Muy Alta",Z484="Catastrófico")),"Extremo",""))))</f>
        <v>Moderado</v>
      </c>
      <c r="AC484" s="524"/>
      <c r="AD484" s="546"/>
      <c r="AE484" s="533" t="str">
        <f t="shared" ref="AE484" si="510">IF(AND(AC484="Rara Vez",AD484="Insignificante"),("BAJA"),IF(AND(AC484="Rara Vez",AD484="Menor"),("BAJA"),IF(AND(AC484="Rara Vez",AD484="Moderado"),("MODERADA"),IF(AND(AC484="Rara Vez",AD484="Mayor"),("ALTA"),IF(AND(AC484="Improbable",AD484="Insignificante"),("BAJA"),IF(AND(AC484="Improbable",AD484="Menor"),("BAJA"),IF(AND(AC484="Improbable",AD484="Moderado"),("MODERADA"),IF(AND(AC484="Improbable",AD484="Mayor"),("ALTA"),IF(AND(AC484="Posible",AD484="Insignificante"),("BAJA"),IF(AND(AC484="Posible",AD484="Menor"),("MODERADA"),IF(AND(AC484="Posible",AD484="Moderado"),("ALTA"),IF(AND(AC484="Posible",AD484="Mayor"),("EXTREMA"),IF(AND(AC484="Probable",AD484="Insignificante"),("MODERADA"),IF(AND(AC484="Probable",AD484="Menor"),("ALTA"),IF(AND(AC484="Probable",AD484="Moderado"),("ALTA"),IF(AND(AC484="Probable",AD484="Mayor"),("EXTREMA"),IF(AND(AC484="Casi Seguro",AD484="Insignificante"),("ALTA"),IF(AND(AC484="Casi Seguro",AD484="Menor"),("ALTA"),IF(AND(AC484="Casi Seguro",AD484="Moderado"),("EXTREMA"),IF(AND(AC484="Casi Seguro",AD484="Mayor"),("EXTREMA"),IF(AD484="Catastrófico","EXTREMA","VALORAR")))))))))))))))))))))</f>
        <v>VALORAR</v>
      </c>
      <c r="AF484" s="181">
        <v>1</v>
      </c>
      <c r="AG484" s="182" t="s">
        <v>921</v>
      </c>
      <c r="AH484" s="207" t="str">
        <f t="shared" si="462"/>
        <v>Probabilidad</v>
      </c>
      <c r="AI484" s="299" t="s">
        <v>193</v>
      </c>
      <c r="AJ484" s="299" t="s">
        <v>194</v>
      </c>
      <c r="AK484" s="208" t="str">
        <f t="shared" si="463"/>
        <v>40%</v>
      </c>
      <c r="AL484" s="300" t="s">
        <v>195</v>
      </c>
      <c r="AM484" s="300" t="s">
        <v>196</v>
      </c>
      <c r="AN484" s="301" t="s">
        <v>197</v>
      </c>
      <c r="AO484" s="209">
        <f>IF(ISBLANK(AD484),(IFERROR(IF(AH484="Probabilidad",(W484-(+W484*AK484)),IF(AH484="Impacto",W484,"")),""))," ")</f>
        <v>0.36</v>
      </c>
      <c r="AP484" s="154" t="str">
        <f>IF(ISBLANK(AD484), (IFERROR(IF(AO484="","",IF(AO484&lt;=0.2,"Muy Baja",IF(AO484&lt;=0.4,"Baja",IF(AO484&lt;=0.6,"Media",IF(AO484&lt;=0.8,"Alta","Muy Alta"))))),""))," ")</f>
        <v>Baja</v>
      </c>
      <c r="AQ484" s="210">
        <f t="shared" si="464"/>
        <v>0.36</v>
      </c>
      <c r="AR484" s="211" t="str">
        <f t="shared" si="465"/>
        <v>Moderado</v>
      </c>
      <c r="AS484" s="210">
        <f>IFERROR(IF(AH484="Impacto",(AA484-(+AA484*AK484)),IF(AH484="Probabilidad",AA484,"")),"")</f>
        <v>0.6</v>
      </c>
      <c r="AT484" s="212" t="str">
        <f t="shared" si="466"/>
        <v>Moderado</v>
      </c>
      <c r="AU484" s="527"/>
      <c r="AV484" s="530" t="str">
        <f>IF(ISBLANK(AD484), " ", AD484)</f>
        <v xml:space="preserve"> </v>
      </c>
      <c r="AW484" s="533" t="str">
        <f t="shared" ref="AW484" si="511">IF(AND(AU484="Rara Vez",AV484="Insignificante"),("BAJA"),IF(AND(AU484="Rara Vez",AV484="Menor"),("BAJA"),IF(AND(AU484="Rara Vez",AV484="Moderado"),("MODERADA"),IF(AND(AU484="Rara Vez",AV484="Mayor"),("ALTA"),IF(AND(AU484="Improbable",AV484="Insignificante"),("BAJA"),IF(AND(AU484="Improbable",AV484="Menor"),("BAJA"),IF(AND(AU484="Improbable",AV484="Moderado"),("MODERADA"),IF(AND(AU484="Improbable",AV484="Mayor"),("ALTA"),IF(AND(AU484="Posible",AV484="Insignificante"),("BAJA"),IF(AND(AU484="Posible",AV484="Menor"),("MODERADA"),IF(AND(AU484="Posible",AV484="Moderado"),("ALTA"),IF(AND(AU484="Posible",AV484="Mayor"),("EXTREMA"),IF(AND(AU484="Probable",AV484="Insignificante"),("MODERADA"),IF(AND(AU484="Probable",AV484="Menor"),("ALTA"),IF(AND(AU484="Probable",AV484="Moderado"),("ALTA"),IF(AND(AU484="Probable",AV484="Mayor"),("EXTREMA"),IF(AND(AU484="Casi Seguro",AV484="Insignificante"),("ALTA"),IF(AND(AU484="Casi Seguro",AV484="Menor"),("ALTA"),IF(AND(AU484="Casi Seguro",AV484="Moderado"),("EXTREMA"),IF(AND(AU484="Casi Seguro",AV484="Mayor"),("EXTREMA"),IF(AV484="Catastrófico","EXTREMA","VALORAR")))))))))))))))))))))</f>
        <v>VALORAR</v>
      </c>
      <c r="AX484" s="536" t="s">
        <v>198</v>
      </c>
      <c r="AY484" s="302" t="s">
        <v>922</v>
      </c>
      <c r="AZ484" s="185" t="s">
        <v>923</v>
      </c>
      <c r="BA484" s="183" t="s">
        <v>918</v>
      </c>
      <c r="BB484" s="183" t="s">
        <v>229</v>
      </c>
      <c r="BC484" s="184">
        <v>44562</v>
      </c>
      <c r="BD484" s="184">
        <v>44926</v>
      </c>
      <c r="BE484" s="184" t="s">
        <v>923</v>
      </c>
      <c r="BF484" s="185" t="s">
        <v>924</v>
      </c>
      <c r="BG484" s="513" t="s">
        <v>925</v>
      </c>
      <c r="BH484" s="499" t="s">
        <v>205</v>
      </c>
      <c r="BI484" s="501" t="s">
        <v>1860</v>
      </c>
      <c r="BJ484" s="509">
        <v>1</v>
      </c>
      <c r="BK484" s="503">
        <v>44680</v>
      </c>
      <c r="BL484" s="501" t="s">
        <v>1914</v>
      </c>
      <c r="BM484" s="513" t="s">
        <v>1915</v>
      </c>
      <c r="BN484" s="501" t="s">
        <v>207</v>
      </c>
      <c r="BO484" s="501" t="s">
        <v>208</v>
      </c>
      <c r="BP484" s="501" t="s">
        <v>207</v>
      </c>
      <c r="BQ484" s="506" t="s">
        <v>322</v>
      </c>
      <c r="BR484" s="416"/>
      <c r="BS484" s="417" t="str">
        <f>IF(AND('MAPA DE RIESGOS'!$AP484="Muy Alta",'MAPA DE RIESGOS'!$AR484="Leve"),CONCATENATE("R",'MAPA DE RIESGOS'!$H484,"C",'MAPA DE RIESGOS'!$AF484),"")</f>
        <v/>
      </c>
      <c r="BT484" s="417"/>
      <c r="BU484" s="418"/>
      <c r="BV484" s="188"/>
      <c r="BW484" s="188"/>
      <c r="BX484" s="188"/>
      <c r="BY484" s="188"/>
      <c r="BZ484" s="188"/>
      <c r="CA484" s="188"/>
      <c r="CB484" s="188"/>
      <c r="CC484" s="188"/>
      <c r="CD484" s="188"/>
      <c r="CE484" s="188"/>
      <c r="CF484" s="188"/>
      <c r="CG484" s="188"/>
      <c r="CH484" s="188"/>
      <c r="CI484" s="188"/>
      <c r="CJ484" s="188"/>
      <c r="CK484" s="188"/>
    </row>
    <row r="485" spans="1:89" ht="129.6" hidden="1" customHeight="1">
      <c r="A485" s="709"/>
      <c r="B485" s="691"/>
      <c r="C485" s="588"/>
      <c r="D485" s="588"/>
      <c r="E485" s="494"/>
      <c r="F485" s="494"/>
      <c r="G485" s="577"/>
      <c r="H485" s="343">
        <v>79</v>
      </c>
      <c r="I485" s="569"/>
      <c r="J485" s="494"/>
      <c r="K485" s="494"/>
      <c r="L485" s="494"/>
      <c r="M485" s="494"/>
      <c r="N485" s="494"/>
      <c r="O485" s="494"/>
      <c r="P485" s="562"/>
      <c r="Q485" s="553"/>
      <c r="R485" s="556"/>
      <c r="S485" s="556"/>
      <c r="T485" s="556"/>
      <c r="U485" s="556"/>
      <c r="V485" s="582"/>
      <c r="W485" s="566"/>
      <c r="X485" s="572"/>
      <c r="Y485" s="550"/>
      <c r="Z485" s="575"/>
      <c r="AA485" s="566"/>
      <c r="AB485" s="559"/>
      <c r="AC485" s="525"/>
      <c r="AD485" s="547"/>
      <c r="AE485" s="534"/>
      <c r="AF485" s="181">
        <v>2</v>
      </c>
      <c r="AG485" s="182" t="s">
        <v>926</v>
      </c>
      <c r="AH485" s="207" t="str">
        <f t="shared" si="462"/>
        <v>Probabilidad</v>
      </c>
      <c r="AI485" s="299" t="s">
        <v>193</v>
      </c>
      <c r="AJ485" s="299" t="s">
        <v>194</v>
      </c>
      <c r="AK485" s="208" t="str">
        <f t="shared" si="463"/>
        <v>40%</v>
      </c>
      <c r="AL485" s="300" t="s">
        <v>195</v>
      </c>
      <c r="AM485" s="300" t="s">
        <v>196</v>
      </c>
      <c r="AN485" s="301" t="s">
        <v>197</v>
      </c>
      <c r="AO485" s="209">
        <f>IF(ISBLANK(AD484),(IFERROR(IF(AND(AH484="Probabilidad",AH485="Probabilidad"),(AQ484-(+AQ484*AK485)),IF(AH485="Probabilidad",(W484-(+W484*AK485)),IF(AH485="Impacto",AQ484,""))),""))," ")</f>
        <v>0.216</v>
      </c>
      <c r="AP485" s="154" t="str">
        <f>IF(ISBLANK(AD484),(IFERROR(IF(AO485="","",IF(AO485&lt;=0.2,"Muy Baja",IF(AO485&lt;=0.4,"Baja",IF(AO485&lt;=0.6,"Media",IF(AO485&lt;=0.8,"Alta","Muy Alta"))))),""))," ")</f>
        <v>Baja</v>
      </c>
      <c r="AQ485" s="210">
        <f t="shared" si="464"/>
        <v>0.216</v>
      </c>
      <c r="AR485" s="211" t="str">
        <f t="shared" si="465"/>
        <v>Moderado</v>
      </c>
      <c r="AS485" s="210">
        <f>IFERROR(IF(AND(AH484="Impacto",AH485="Impacto"),(AS484-(+AS484*AK485)),IF(AH485="Impacto",(AA484-(+AA484*AK485)),IF(AH485="Probabilidad",AS484,""))),"")</f>
        <v>0.6</v>
      </c>
      <c r="AT485" s="212" t="str">
        <f t="shared" si="466"/>
        <v>Moderado</v>
      </c>
      <c r="AU485" s="528"/>
      <c r="AV485" s="531"/>
      <c r="AW485" s="534"/>
      <c r="AX485" s="537"/>
      <c r="AY485" s="302" t="s">
        <v>927</v>
      </c>
      <c r="AZ485" s="185" t="s">
        <v>928</v>
      </c>
      <c r="BA485" s="183" t="s">
        <v>918</v>
      </c>
      <c r="BB485" s="183" t="s">
        <v>229</v>
      </c>
      <c r="BC485" s="184">
        <v>44562</v>
      </c>
      <c r="BD485" s="184">
        <v>44926</v>
      </c>
      <c r="BE485" s="184" t="s">
        <v>929</v>
      </c>
      <c r="BF485" s="185" t="s">
        <v>930</v>
      </c>
      <c r="BG485" s="494"/>
      <c r="BH485" s="508"/>
      <c r="BI485" s="512"/>
      <c r="BJ485" s="510"/>
      <c r="BK485" s="511"/>
      <c r="BL485" s="512"/>
      <c r="BM485" s="495"/>
      <c r="BN485" s="512"/>
      <c r="BO485" s="512"/>
      <c r="BP485" s="512"/>
      <c r="BQ485" s="514"/>
      <c r="BR485" s="416"/>
      <c r="BS485" s="417" t="str">
        <f>IF(AND('MAPA DE RIESGOS'!$AP485="Muy Alta",'MAPA DE RIESGOS'!$AR485="Leve"),CONCATENATE("R",'MAPA DE RIESGOS'!$H485,"C",'MAPA DE RIESGOS'!$AF485),"")</f>
        <v/>
      </c>
      <c r="BT485" s="417"/>
      <c r="BU485" s="418"/>
      <c r="BV485" s="188"/>
      <c r="BW485" s="188"/>
      <c r="BX485" s="188"/>
      <c r="BY485" s="188"/>
      <c r="BZ485" s="188"/>
      <c r="CA485" s="188"/>
      <c r="CB485" s="188"/>
      <c r="CC485" s="188"/>
      <c r="CD485" s="188"/>
      <c r="CE485" s="188"/>
      <c r="CF485" s="188"/>
      <c r="CG485" s="188"/>
      <c r="CH485" s="188"/>
      <c r="CI485" s="188"/>
      <c r="CJ485" s="188"/>
      <c r="CK485" s="188"/>
    </row>
    <row r="486" spans="1:89" ht="28.5" hidden="1" customHeight="1">
      <c r="A486" s="709"/>
      <c r="B486" s="691"/>
      <c r="C486" s="588"/>
      <c r="D486" s="588"/>
      <c r="E486" s="494"/>
      <c r="F486" s="494"/>
      <c r="G486" s="577"/>
      <c r="H486" s="343">
        <v>79</v>
      </c>
      <c r="I486" s="569"/>
      <c r="J486" s="494"/>
      <c r="K486" s="494"/>
      <c r="L486" s="494"/>
      <c r="M486" s="494"/>
      <c r="N486" s="494"/>
      <c r="O486" s="494"/>
      <c r="P486" s="562"/>
      <c r="Q486" s="553"/>
      <c r="R486" s="556"/>
      <c r="S486" s="556"/>
      <c r="T486" s="556"/>
      <c r="U486" s="556"/>
      <c r="V486" s="582"/>
      <c r="W486" s="566"/>
      <c r="X486" s="572"/>
      <c r="Y486" s="550"/>
      <c r="Z486" s="575"/>
      <c r="AA486" s="566"/>
      <c r="AB486" s="559"/>
      <c r="AC486" s="525"/>
      <c r="AD486" s="547"/>
      <c r="AE486" s="534"/>
      <c r="AF486" s="181">
        <v>3</v>
      </c>
      <c r="AG486" s="182"/>
      <c r="AH486" s="207" t="str">
        <f t="shared" si="462"/>
        <v/>
      </c>
      <c r="AI486" s="299"/>
      <c r="AJ486" s="299"/>
      <c r="AK486" s="208" t="str">
        <f t="shared" si="463"/>
        <v/>
      </c>
      <c r="AL486" s="300"/>
      <c r="AM486" s="300"/>
      <c r="AN486" s="301"/>
      <c r="AO486" s="209" t="str">
        <f>IF(ISBLANK(AD484),(IFERROR(IF(AND(AH485="Probabilidad",AH486="Probabilidad"),(AQ485-(+AQ485*AK486)),IF(AND(AH485="Impacto",AH486="Probabilidad"),(AQ484-(+AQ484*AK486)),IF(AH486="Impacto",AQ485,""))),""))," ")</f>
        <v/>
      </c>
      <c r="AP486" s="154" t="str">
        <f>IF(ISBLANK(AD484),(IFERROR(IF(AO486="","",IF(AO486&lt;=0.2,"Muy Baja",IF(AO486&lt;=0.4,"Baja",IF(AO486&lt;=0.6,"Media",IF(AO486&lt;=0.8,"Alta","Muy Alta"))))),""))," ")</f>
        <v/>
      </c>
      <c r="AQ486" s="210" t="str">
        <f t="shared" si="464"/>
        <v/>
      </c>
      <c r="AR486" s="211" t="str">
        <f t="shared" si="465"/>
        <v/>
      </c>
      <c r="AS486" s="210" t="str">
        <f>IFERROR(IF(AND(AH485="Impacto",AH486="Impacto"),(AS485-(+AS485*AK486)),IF(AND(AH485="Probabilidad",AH486="Impacto"),(AS484-(+AS484*AK486)),IF(AH486="Probabilidad",AS485,""))),"")</f>
        <v/>
      </c>
      <c r="AT486" s="212" t="str">
        <f t="shared" si="466"/>
        <v/>
      </c>
      <c r="AU486" s="528"/>
      <c r="AV486" s="531"/>
      <c r="AW486" s="534"/>
      <c r="AX486" s="537"/>
      <c r="AY486" s="302"/>
      <c r="AZ486" s="185"/>
      <c r="BA486" s="183"/>
      <c r="BB486" s="183"/>
      <c r="BC486" s="184"/>
      <c r="BD486" s="184"/>
      <c r="BE486" s="184"/>
      <c r="BF486" s="185"/>
      <c r="BG486" s="494"/>
      <c r="BH486" s="190"/>
      <c r="BI486" s="186"/>
      <c r="BJ486" s="186"/>
      <c r="BK486" s="352"/>
      <c r="BL486" s="183"/>
      <c r="BM486" s="183"/>
      <c r="BN486" s="183"/>
      <c r="BO486" s="187"/>
      <c r="BP486" s="187"/>
      <c r="BQ486" s="349"/>
      <c r="BR486" s="416"/>
      <c r="BS486" s="417" t="str">
        <f>IF(AND('MAPA DE RIESGOS'!$AP486="Muy Alta",'MAPA DE RIESGOS'!$AR486="Leve"),CONCATENATE("R",'MAPA DE RIESGOS'!$H486,"C",'MAPA DE RIESGOS'!$AF486),"")</f>
        <v/>
      </c>
      <c r="BT486" s="417"/>
      <c r="BU486" s="418"/>
      <c r="BV486" s="188"/>
      <c r="BW486" s="188"/>
      <c r="BX486" s="188"/>
      <c r="BY486" s="188"/>
      <c r="BZ486" s="188"/>
      <c r="CA486" s="188"/>
      <c r="CB486" s="188"/>
      <c r="CC486" s="188"/>
      <c r="CD486" s="188"/>
      <c r="CE486" s="188"/>
      <c r="CF486" s="188"/>
      <c r="CG486" s="188"/>
      <c r="CH486" s="188"/>
      <c r="CI486" s="188"/>
      <c r="CJ486" s="188"/>
      <c r="CK486" s="188"/>
    </row>
    <row r="487" spans="1:89" ht="28.5" hidden="1" customHeight="1">
      <c r="A487" s="709"/>
      <c r="B487" s="691"/>
      <c r="C487" s="588"/>
      <c r="D487" s="588"/>
      <c r="E487" s="494"/>
      <c r="F487" s="494"/>
      <c r="G487" s="577"/>
      <c r="H487" s="343">
        <v>79</v>
      </c>
      <c r="I487" s="569"/>
      <c r="J487" s="494"/>
      <c r="K487" s="494"/>
      <c r="L487" s="494"/>
      <c r="M487" s="494"/>
      <c r="N487" s="494"/>
      <c r="O487" s="494"/>
      <c r="P487" s="562"/>
      <c r="Q487" s="553"/>
      <c r="R487" s="556"/>
      <c r="S487" s="556"/>
      <c r="T487" s="556"/>
      <c r="U487" s="556"/>
      <c r="V487" s="582"/>
      <c r="W487" s="566"/>
      <c r="X487" s="572"/>
      <c r="Y487" s="550"/>
      <c r="Z487" s="575"/>
      <c r="AA487" s="566"/>
      <c r="AB487" s="559"/>
      <c r="AC487" s="525"/>
      <c r="AD487" s="547"/>
      <c r="AE487" s="534"/>
      <c r="AF487" s="181">
        <v>4</v>
      </c>
      <c r="AG487" s="182"/>
      <c r="AH487" s="207" t="str">
        <f t="shared" si="462"/>
        <v/>
      </c>
      <c r="AI487" s="299"/>
      <c r="AJ487" s="299"/>
      <c r="AK487" s="208" t="str">
        <f t="shared" si="463"/>
        <v/>
      </c>
      <c r="AL487" s="300"/>
      <c r="AM487" s="300"/>
      <c r="AN487" s="301"/>
      <c r="AO487" s="209" t="str">
        <f>IF(ISBLANK(AD484),(IFERROR(IF(AND(AH486="Probabilidad",AH487="Probabilidad"),(AQ486-(+AQ486*AK487)),IF(AND(AH486="Impacto",AH487="Probabilidad"),(AQ485-(+AQ485*AK487)),IF(AH487="Impacto",AQ486,""))),""))," ")</f>
        <v/>
      </c>
      <c r="AP487" s="154" t="str">
        <f>IF(ISBLANK(AD484),(IFERROR(IF(AO487="","",IF(AO487&lt;=0.2,"Muy Baja",IF(AO487&lt;=0.4,"Baja",IF(AO487&lt;=0.6,"Media",IF(AO487&lt;=0.8,"Alta","Muy Alta"))))),""))," ")</f>
        <v/>
      </c>
      <c r="AQ487" s="210" t="str">
        <f t="shared" si="464"/>
        <v/>
      </c>
      <c r="AR487" s="211" t="str">
        <f t="shared" si="465"/>
        <v/>
      </c>
      <c r="AS487" s="210" t="str">
        <f>IFERROR(IF(AND(AH486="Impacto",AH487="Impacto"),(AS486-(+AS486*AK487)),IF(AND(AH486="Probabilidad",AH487="Impacto"),(AS485-(+AS485*AK487)),IF(AH487="Probabilidad",AS486,""))),"")</f>
        <v/>
      </c>
      <c r="AT487" s="212" t="str">
        <f t="shared" si="466"/>
        <v/>
      </c>
      <c r="AU487" s="528"/>
      <c r="AV487" s="531"/>
      <c r="AW487" s="534"/>
      <c r="AX487" s="537"/>
      <c r="AY487" s="302"/>
      <c r="AZ487" s="185"/>
      <c r="BA487" s="183"/>
      <c r="BB487" s="183"/>
      <c r="BC487" s="184"/>
      <c r="BD487" s="184"/>
      <c r="BE487" s="184"/>
      <c r="BF487" s="185"/>
      <c r="BG487" s="494"/>
      <c r="BH487" s="190"/>
      <c r="BI487" s="186"/>
      <c r="BJ487" s="186"/>
      <c r="BK487" s="352"/>
      <c r="BL487" s="183"/>
      <c r="BM487" s="183"/>
      <c r="BN487" s="183"/>
      <c r="BO487" s="187"/>
      <c r="BP487" s="187"/>
      <c r="BQ487" s="349"/>
      <c r="BR487" s="416"/>
      <c r="BS487" s="417" t="str">
        <f>IF(AND('MAPA DE RIESGOS'!$AP487="Muy Alta",'MAPA DE RIESGOS'!$AR487="Leve"),CONCATENATE("R",'MAPA DE RIESGOS'!$H487,"C",'MAPA DE RIESGOS'!$AF487),"")</f>
        <v/>
      </c>
      <c r="BT487" s="417"/>
      <c r="BU487" s="418"/>
      <c r="BV487" s="188"/>
      <c r="BW487" s="188"/>
      <c r="BX487" s="188"/>
      <c r="BY487" s="188"/>
      <c r="BZ487" s="188"/>
      <c r="CA487" s="188"/>
      <c r="CB487" s="188"/>
      <c r="CC487" s="188"/>
      <c r="CD487" s="188"/>
      <c r="CE487" s="188"/>
      <c r="CF487" s="188"/>
      <c r="CG487" s="188"/>
      <c r="CH487" s="188"/>
      <c r="CI487" s="188"/>
      <c r="CJ487" s="188"/>
      <c r="CK487" s="188"/>
    </row>
    <row r="488" spans="1:89" ht="28.5" hidden="1" customHeight="1">
      <c r="A488" s="709"/>
      <c r="B488" s="691"/>
      <c r="C488" s="588"/>
      <c r="D488" s="588"/>
      <c r="E488" s="494"/>
      <c r="F488" s="494"/>
      <c r="G488" s="577"/>
      <c r="H488" s="343">
        <v>79</v>
      </c>
      <c r="I488" s="569"/>
      <c r="J488" s="494"/>
      <c r="K488" s="494"/>
      <c r="L488" s="494"/>
      <c r="M488" s="494"/>
      <c r="N488" s="494"/>
      <c r="O488" s="494"/>
      <c r="P488" s="562"/>
      <c r="Q488" s="553"/>
      <c r="R488" s="556"/>
      <c r="S488" s="556"/>
      <c r="T488" s="556"/>
      <c r="U488" s="556"/>
      <c r="V488" s="582"/>
      <c r="W488" s="566"/>
      <c r="X488" s="572"/>
      <c r="Y488" s="550"/>
      <c r="Z488" s="575"/>
      <c r="AA488" s="566"/>
      <c r="AB488" s="559"/>
      <c r="AC488" s="525"/>
      <c r="AD488" s="547"/>
      <c r="AE488" s="534"/>
      <c r="AF488" s="181">
        <v>5</v>
      </c>
      <c r="AG488" s="182"/>
      <c r="AH488" s="207" t="str">
        <f t="shared" si="462"/>
        <v/>
      </c>
      <c r="AI488" s="299"/>
      <c r="AJ488" s="299"/>
      <c r="AK488" s="208" t="str">
        <f t="shared" si="463"/>
        <v/>
      </c>
      <c r="AL488" s="300"/>
      <c r="AM488" s="300"/>
      <c r="AN488" s="301"/>
      <c r="AO488" s="209" t="str">
        <f>IF(ISBLANK(AD484),(IFERROR(IF(AND(AH487="Probabilidad",AH488="Probabilidad"),(AQ487-(+AQ487*AK488)),IF(AND(AH487="Impacto",AH488="Probabilidad"),(AQ486-(+AQ486*AK488)),IF(AH488="Impacto",AQ487,""))),""))," ")</f>
        <v/>
      </c>
      <c r="AP488" s="154" t="str">
        <f>IF(ISBLANK(AD484),(IFERROR(IF(AO488="","",IF(AO488&lt;=0.2,"Muy Baja",IF(AO488&lt;=0.4,"Baja",IF(AO488&lt;=0.6,"Media",IF(AO488&lt;=0.8,"Alta","Muy Alta"))))),""))," ")</f>
        <v/>
      </c>
      <c r="AQ488" s="210" t="str">
        <f t="shared" si="464"/>
        <v/>
      </c>
      <c r="AR488" s="211" t="str">
        <f t="shared" si="465"/>
        <v/>
      </c>
      <c r="AS488" s="210" t="str">
        <f>IFERROR(IF(AND(AH487="Impacto",AH488="Impacto"),(AS487-(+AS487*AK488)),IF(AND(AH487="Probabilidad",AH488="Impacto"),(AS486-(+AS486*AK488)),IF(AH488="Probabilidad",AS487,""))),"")</f>
        <v/>
      </c>
      <c r="AT488" s="212" t="str">
        <f t="shared" si="466"/>
        <v/>
      </c>
      <c r="AU488" s="528"/>
      <c r="AV488" s="531"/>
      <c r="AW488" s="534"/>
      <c r="AX488" s="537"/>
      <c r="AY488" s="302"/>
      <c r="AZ488" s="185"/>
      <c r="BA488" s="183"/>
      <c r="BB488" s="183"/>
      <c r="BC488" s="184"/>
      <c r="BD488" s="184"/>
      <c r="BE488" s="184"/>
      <c r="BF488" s="185"/>
      <c r="BG488" s="494"/>
      <c r="BH488" s="190"/>
      <c r="BI488" s="186"/>
      <c r="BJ488" s="186"/>
      <c r="BK488" s="352"/>
      <c r="BL488" s="183"/>
      <c r="BM488" s="183"/>
      <c r="BN488" s="183"/>
      <c r="BO488" s="187"/>
      <c r="BP488" s="187"/>
      <c r="BQ488" s="349"/>
      <c r="BR488" s="416"/>
      <c r="BS488" s="417" t="str">
        <f>IF(AND('MAPA DE RIESGOS'!$AP488="Muy Alta",'MAPA DE RIESGOS'!$AR488="Leve"),CONCATENATE("R",'MAPA DE RIESGOS'!$H488,"C",'MAPA DE RIESGOS'!$AF488),"")</f>
        <v/>
      </c>
      <c r="BT488" s="417"/>
      <c r="BU488" s="418"/>
      <c r="BV488" s="188"/>
      <c r="BW488" s="188"/>
      <c r="BX488" s="188"/>
      <c r="BY488" s="188"/>
      <c r="BZ488" s="188"/>
      <c r="CA488" s="188"/>
      <c r="CB488" s="188"/>
      <c r="CC488" s="188"/>
      <c r="CD488" s="188"/>
      <c r="CE488" s="188"/>
      <c r="CF488" s="188"/>
      <c r="CG488" s="188"/>
      <c r="CH488" s="188"/>
      <c r="CI488" s="188"/>
      <c r="CJ488" s="188"/>
      <c r="CK488" s="188"/>
    </row>
    <row r="489" spans="1:89" ht="28.5" hidden="1" customHeight="1">
      <c r="A489" s="709"/>
      <c r="B489" s="691"/>
      <c r="C489" s="588"/>
      <c r="D489" s="588"/>
      <c r="E489" s="494"/>
      <c r="F489" s="494"/>
      <c r="G489" s="577"/>
      <c r="H489" s="343">
        <v>79</v>
      </c>
      <c r="I489" s="570"/>
      <c r="J489" s="495"/>
      <c r="K489" s="495"/>
      <c r="L489" s="495"/>
      <c r="M489" s="495"/>
      <c r="N489" s="495"/>
      <c r="O489" s="495"/>
      <c r="P489" s="563"/>
      <c r="Q489" s="554"/>
      <c r="R489" s="557"/>
      <c r="S489" s="557"/>
      <c r="T489" s="557"/>
      <c r="U489" s="557"/>
      <c r="V489" s="583"/>
      <c r="W489" s="567"/>
      <c r="X489" s="573"/>
      <c r="Y489" s="551"/>
      <c r="Z489" s="576"/>
      <c r="AA489" s="567"/>
      <c r="AB489" s="560"/>
      <c r="AC489" s="526"/>
      <c r="AD489" s="548"/>
      <c r="AE489" s="535"/>
      <c r="AF489" s="181">
        <v>6</v>
      </c>
      <c r="AG489" s="182"/>
      <c r="AH489" s="207" t="str">
        <f t="shared" si="462"/>
        <v/>
      </c>
      <c r="AI489" s="299"/>
      <c r="AJ489" s="299"/>
      <c r="AK489" s="208" t="str">
        <f t="shared" si="463"/>
        <v/>
      </c>
      <c r="AL489" s="300"/>
      <c r="AM489" s="300"/>
      <c r="AN489" s="301"/>
      <c r="AO489" s="209" t="str">
        <f>IF(ISBLANK(AD484),(IFERROR(IF(AND(AH487="Probabilidad",AH489="Probabilidad"),(AQ487-(+AQ487*AK489)),IF(AND(AH487="Impacto",AH489="Probabilidad"),(AQ486-(+AQ486*AK489)),IF(AH489="Impacto",AQ487,""))),""))," ")</f>
        <v/>
      </c>
      <c r="AP489" s="154" t="str">
        <f>IF(ISBLANK(AD484),(IFERROR(IF(AO489="","",IF(AO489&lt;=0.2,"Muy Baja",IF(AO489&lt;=0.4,"Baja",IF(AO489&lt;=0.6,"Media",IF(AO489&lt;=0.8,"Alta","Muy Alta"))))),"")), " ")</f>
        <v/>
      </c>
      <c r="AQ489" s="210" t="str">
        <f t="shared" si="464"/>
        <v/>
      </c>
      <c r="AR489" s="211" t="str">
        <f t="shared" si="465"/>
        <v/>
      </c>
      <c r="AS489" s="210" t="str">
        <f>IFERROR(IF(AND(AH488="Impacto",AH489="Impacto"),(AS487-(+AS488*AK489)),IF(AND(AH487="Probabilidad",AH489="Impacto"),(AS486-(+AS486*AK489)),IF(AH489="Probabilidad",AS487,""))),"")</f>
        <v/>
      </c>
      <c r="AT489" s="212" t="str">
        <f t="shared" si="466"/>
        <v/>
      </c>
      <c r="AU489" s="529"/>
      <c r="AV489" s="532"/>
      <c r="AW489" s="535"/>
      <c r="AX489" s="538"/>
      <c r="AY489" s="302"/>
      <c r="AZ489" s="185"/>
      <c r="BA489" s="183"/>
      <c r="BB489" s="183"/>
      <c r="BC489" s="184"/>
      <c r="BD489" s="184"/>
      <c r="BE489" s="184"/>
      <c r="BF489" s="185"/>
      <c r="BG489" s="495"/>
      <c r="BH489" s="190"/>
      <c r="BI489" s="186"/>
      <c r="BJ489" s="186"/>
      <c r="BK489" s="352"/>
      <c r="BL489" s="183"/>
      <c r="BM489" s="183"/>
      <c r="BN489" s="183"/>
      <c r="BO489" s="187"/>
      <c r="BP489" s="187"/>
      <c r="BQ489" s="349"/>
      <c r="BR489" s="416"/>
      <c r="BS489" s="417" t="str">
        <f>IF(AND('MAPA DE RIESGOS'!$AP489="Muy Alta",'MAPA DE RIESGOS'!$AR489="Leve"),CONCATENATE("R",'MAPA DE RIESGOS'!$H489,"C",'MAPA DE RIESGOS'!$AF489),"")</f>
        <v/>
      </c>
      <c r="BT489" s="417"/>
      <c r="BU489" s="418"/>
      <c r="BV489" s="188"/>
      <c r="BW489" s="188"/>
      <c r="BX489" s="188"/>
      <c r="BY489" s="188"/>
      <c r="BZ489" s="188"/>
      <c r="CA489" s="188"/>
      <c r="CB489" s="188"/>
      <c r="CC489" s="188"/>
      <c r="CD489" s="188"/>
      <c r="CE489" s="188"/>
      <c r="CF489" s="188"/>
      <c r="CG489" s="188"/>
      <c r="CH489" s="188"/>
      <c r="CI489" s="188"/>
      <c r="CJ489" s="188"/>
      <c r="CK489" s="188"/>
    </row>
    <row r="490" spans="1:89" ht="168.95" hidden="1" customHeight="1">
      <c r="A490" s="709"/>
      <c r="B490" s="691" t="s">
        <v>917</v>
      </c>
      <c r="C490" s="588"/>
      <c r="D490" s="588" t="str">
        <f>IFERROR((VLOOKUP($B490,'Listados Datos'!$D$3:$F$18,3,FALSE))," ")</f>
        <v>Inicia con el diseño y aprobación del Plan Anual de Auditoría-PAA y finaliza con el cargue de las acciones del aplicativo acciones correctivas,preventivas y de mejora -CPM.</v>
      </c>
      <c r="E490" s="494" t="s">
        <v>662</v>
      </c>
      <c r="F490" s="494" t="s">
        <v>918</v>
      </c>
      <c r="G490" s="577">
        <v>80</v>
      </c>
      <c r="H490" s="343">
        <v>80</v>
      </c>
      <c r="I490" s="568" t="s">
        <v>931</v>
      </c>
      <c r="J490" s="513" t="s">
        <v>210</v>
      </c>
      <c r="K490" s="513" t="s">
        <v>931</v>
      </c>
      <c r="L490" s="513" t="s">
        <v>932</v>
      </c>
      <c r="M490" s="513" t="str">
        <f t="shared" ref="M490" si="512">+CONCATENATE("Posibilidad de afectación ", J490, " por ", K490," debido a ", L490)</f>
        <v>Posibilidad de afectación Reputacional por Incorrecto o limitado cumplimiento de los roles asignados a la OCI como asesoría y evaluación en relación con la gestión, riesgos y efectividad de controles del Sistema de Control Interno. debido a Hacer incurrir a la Alta dirección en toma equivocada de decisiones y desconocimiento por parte de todos los funcionarios y diferentes niveles jerárquicos de contenido y evaluación del informe parametrizado del sistema de control interno.</v>
      </c>
      <c r="N490" s="513" t="s">
        <v>189</v>
      </c>
      <c r="O490" s="513" t="s">
        <v>190</v>
      </c>
      <c r="P490" s="561">
        <v>228</v>
      </c>
      <c r="Q490" s="552"/>
      <c r="R490" s="555"/>
      <c r="S490" s="555"/>
      <c r="T490" s="555"/>
      <c r="U490" s="555"/>
      <c r="V490" s="581" t="str">
        <f t="shared" ref="V490" si="513">IF(ISBLANK(AC490),(IF(P490&lt;=0,"",IF(P490&lt;=2,"Muy Baja",IF(P490&lt;=24,"Baja",IF(P490&lt;=500,"Media",IF(P490&lt;=5000,"Alta","Muy Alta"))))))," ")</f>
        <v>Media</v>
      </c>
      <c r="W490" s="565">
        <f t="shared" ref="W490" si="514">IF(ISBLANK(AC490),(IF(V490="","",IF(V490="Muy Baja",20%,IF(V490="Baja",40%,IF(V490="Media",60%,IF(V490="Alta",80%,IF(V490="Muy Alta",100%,0)))))))," ")</f>
        <v>0.6</v>
      </c>
      <c r="X490" s="571" t="s">
        <v>218</v>
      </c>
      <c r="Y490" s="549" t="str">
        <f>IF(X490&gt;0,IF(NOT(ISERROR(MATCH(X490,'Listados Datos'!$N$3:$N$4,0))),'Listados Datos'!$N$6&amp;"Por favor no seleccionar este criterios de impacto (Afectación Económica o presupuestal y/o Pérdida Reputacional)",'Listados Datos'!$N$7),"")</f>
        <v>✔</v>
      </c>
      <c r="Z490" s="574" t="str">
        <f>IF(OR(X490='Listados Datos'!$R$3,X490='Listados Datos'!$S$3),"Leve",IF(OR(X490='Listados Datos'!$R$4,X490='Listados Datos'!$S$4),"Menor",IF(OR(X490='Listados Datos'!$R$5,X490='Listados Datos'!$S$5),"Moderado",IF(OR(X490='Listados Datos'!$R$6,X490='Listados Datos'!$S$6),"Mayor",IF(OR(X490='Listados Datos'!$R$7,X490='Listados Datos'!$S$7),"Catastrófico","")))))</f>
        <v>Moderado</v>
      </c>
      <c r="AA490" s="565">
        <f>IF(Z490="","",IF(Z490="Leve",20%,IF(Z490="Menor",40%,IF(Z490="Moderado",60%,IF(Z490="Mayor",80%,IF(Z490="Catastrófico",100%,0))))))</f>
        <v>0.6</v>
      </c>
      <c r="AB490" s="558" t="str">
        <f>IF(OR(AND(V490="Muy Baja",Z490="Leve"),AND(V490="Muy Baja",Z490="Menor"),AND(V490="Baja",Z490="Leve")),"Bajo",IF(OR(AND(V490="Muy baja",Z490="Moderado"),AND(V490="Baja",Z490="Menor"),AND(V490="Baja",Z490="Moderado"),AND(V490="Media",Z490="Leve"),AND(V490="Media",Z490="Menor"),AND(V490="Media",Z490="Moderado"),AND(V490="Alta",Z490="Leve"),AND(V490="Alta",Z490="Menor")),"Moderado",IF(OR(AND(V490="Muy Baja",Z490="Mayor"),AND(V490="Baja",Z490="Mayor"),AND(V490="Media",Z490="Mayor"),AND(V490="Alta",Z490="Moderado"),AND(V490="Alta",Z490="Mayor"),AND(V490="Muy Alta",Z490="Leve"),AND(V490="Muy Alta",Z490="Menor"),AND(V490="Muy Alta",Z490="Moderado"),AND(V490="Muy Alta",Z490="Mayor")),"Alto",IF(OR(AND(V490="Muy Baja",Z490="Catastrófico"),AND(V490="Baja",Z490="Catastrófico"),AND(V490="Media",Z490="Catastrófico"),AND(V490="Alta",Z490="Catastrófico"),AND(V490="Muy Alta",Z490="Catastrófico")),"Extremo",""))))</f>
        <v>Moderado</v>
      </c>
      <c r="AC490" s="524"/>
      <c r="AD490" s="546"/>
      <c r="AE490" s="533" t="str">
        <f t="shared" ref="AE490" si="515">IF(AND(AC490="Rara Vez",AD490="Insignificante"),("BAJA"),IF(AND(AC490="Rara Vez",AD490="Menor"),("BAJA"),IF(AND(AC490="Rara Vez",AD490="Moderado"),("MODERADA"),IF(AND(AC490="Rara Vez",AD490="Mayor"),("ALTA"),IF(AND(AC490="Improbable",AD490="Insignificante"),("BAJA"),IF(AND(AC490="Improbable",AD490="Menor"),("BAJA"),IF(AND(AC490="Improbable",AD490="Moderado"),("MODERADA"),IF(AND(AC490="Improbable",AD490="Mayor"),("ALTA"),IF(AND(AC490="Posible",AD490="Insignificante"),("BAJA"),IF(AND(AC490="Posible",AD490="Menor"),("MODERADA"),IF(AND(AC490="Posible",AD490="Moderado"),("ALTA"),IF(AND(AC490="Posible",AD490="Mayor"),("EXTREMA"),IF(AND(AC490="Probable",AD490="Insignificante"),("MODERADA"),IF(AND(AC490="Probable",AD490="Menor"),("ALTA"),IF(AND(AC490="Probable",AD490="Moderado"),("ALTA"),IF(AND(AC490="Probable",AD490="Mayor"),("EXTREMA"),IF(AND(AC490="Casi Seguro",AD490="Insignificante"),("ALTA"),IF(AND(AC490="Casi Seguro",AD490="Menor"),("ALTA"),IF(AND(AC490="Casi Seguro",AD490="Moderado"),("EXTREMA"),IF(AND(AC490="Casi Seguro",AD490="Mayor"),("EXTREMA"),IF(AD490="Catastrófico","EXTREMA","VALORAR")))))))))))))))))))))</f>
        <v>VALORAR</v>
      </c>
      <c r="AF490" s="181">
        <v>1</v>
      </c>
      <c r="AG490" s="182" t="s">
        <v>933</v>
      </c>
      <c r="AH490" s="207" t="str">
        <f t="shared" ref="AH490:AH549" si="516">IF(OR(AI490="Preventivo",AI490="Detectivo"),"Probabilidad",IF(AI490="Correctivo","Impacto",""))</f>
        <v>Probabilidad</v>
      </c>
      <c r="AI490" s="299" t="s">
        <v>193</v>
      </c>
      <c r="AJ490" s="299" t="s">
        <v>194</v>
      </c>
      <c r="AK490" s="208" t="str">
        <f t="shared" ref="AK490:AK549" si="517">IF(AND(AI490="Preventivo",AJ490="Automático"),"50%",IF(AND(AI490="Preventivo",AJ490="Manual"),"40%",IF(AND(AI490="Detectivo",AJ490="Automático"),"40%",IF(AND(AI490="Detectivo",AJ490="Manual"),"30%",IF(AND(AI490="Correctivo",AJ490="Automático"),"35%",IF(AND(AI490="Correctivo",AJ490="Manual"),"25%",""))))))</f>
        <v>40%</v>
      </c>
      <c r="AL490" s="300" t="s">
        <v>195</v>
      </c>
      <c r="AM490" s="300" t="s">
        <v>196</v>
      </c>
      <c r="AN490" s="301" t="s">
        <v>197</v>
      </c>
      <c r="AO490" s="209">
        <f>IF(ISBLANK(AD490),(IFERROR(IF(AH490="Probabilidad",(W490-(+W490*AK490)),IF(AH490="Impacto",W490,"")),""))," ")</f>
        <v>0.36</v>
      </c>
      <c r="AP490" s="154" t="str">
        <f>IF(ISBLANK(AD490), (IFERROR(IF(AO490="","",IF(AO490&lt;=0.2,"Muy Baja",IF(AO490&lt;=0.4,"Baja",IF(AO490&lt;=0.6,"Media",IF(AO490&lt;=0.8,"Alta","Muy Alta"))))),""))," ")</f>
        <v>Baja</v>
      </c>
      <c r="AQ490" s="210">
        <f t="shared" ref="AQ490:AQ549" si="518">+AO490</f>
        <v>0.36</v>
      </c>
      <c r="AR490" s="211" t="str">
        <f t="shared" ref="AR490:AR549" si="519">IFERROR(IF(AS490="","",IF(AS490&lt;=0.2,"Leve",IF(AS490&lt;=0.4,"Menor",IF(AS490&lt;=0.6,"Moderado",IF(AS490&lt;=0.8,"Mayor","Catastrófico"))))),"")</f>
        <v>Moderado</v>
      </c>
      <c r="AS490" s="210">
        <f>IFERROR(IF(AH490="Impacto",(AA490-(+AA490*AK490)),IF(AH490="Probabilidad",AA490,"")),"")</f>
        <v>0.6</v>
      </c>
      <c r="AT490" s="212" t="str">
        <f t="shared" ref="AT490:AT549" si="520">IFERROR(IF(OR(AND(AP490="Muy Baja",AR490="Leve"),AND(AP490="Muy Baja",AR490="Menor"),AND(AP490="Baja",AR490="Leve")),"Bajo",IF(OR(AND(AP490="Muy baja",AR490="Moderado"),AND(AP490="Baja",AR490="Menor"),AND(AP490="Baja",AR490="Moderado"),AND(AP490="Media",AR490="Leve"),AND(AP490="Media",AR490="Menor"),AND(AP490="Media",AR490="Moderado"),AND(AP490="Alta",AR490="Leve"),AND(AP490="Alta",AR490="Menor")),"Moderado",IF(OR(AND(AP490="Muy Baja",AR490="Mayor"),AND(AP490="Baja",AR490="Mayor"),AND(AP490="Media",AR490="Mayor"),AND(AP490="Alta",AR490="Moderado"),AND(AP490="Alta",AR490="Mayor"),AND(AP490="Muy Alta",AR490="Leve"),AND(AP490="Muy Alta",AR490="Menor"),AND(AP490="Muy Alta",AR490="Moderado"),AND(AP490="Muy Alta",AR490="Mayor")),"Alto",IF(OR(AND(AP490="Muy Baja",AR490="Catastrófico"),AND(AP490="Baja",AR490="Catastrófico"),AND(AP490="Media",AR490="Catastrófico"),AND(AP490="Alta",AR490="Catastrófico"),AND(AP490="Muy Alta",AR490="Catastrófico")),"Extremo","")))),"")</f>
        <v>Moderado</v>
      </c>
      <c r="AU490" s="527"/>
      <c r="AV490" s="530" t="str">
        <f>IF(ISBLANK(AD490), " ", AD490)</f>
        <v xml:space="preserve"> </v>
      </c>
      <c r="AW490" s="533" t="str">
        <f t="shared" ref="AW490" si="521">IF(AND(AU490="Rara Vez",AV490="Insignificante"),("BAJA"),IF(AND(AU490="Rara Vez",AV490="Menor"),("BAJA"),IF(AND(AU490="Rara Vez",AV490="Moderado"),("MODERADA"),IF(AND(AU490="Rara Vez",AV490="Mayor"),("ALTA"),IF(AND(AU490="Improbable",AV490="Insignificante"),("BAJA"),IF(AND(AU490="Improbable",AV490="Menor"),("BAJA"),IF(AND(AU490="Improbable",AV490="Moderado"),("MODERADA"),IF(AND(AU490="Improbable",AV490="Mayor"),("ALTA"),IF(AND(AU490="Posible",AV490="Insignificante"),("BAJA"),IF(AND(AU490="Posible",AV490="Menor"),("MODERADA"),IF(AND(AU490="Posible",AV490="Moderado"),("ALTA"),IF(AND(AU490="Posible",AV490="Mayor"),("EXTREMA"),IF(AND(AU490="Probable",AV490="Insignificante"),("MODERADA"),IF(AND(AU490="Probable",AV490="Menor"),("ALTA"),IF(AND(AU490="Probable",AV490="Moderado"),("ALTA"),IF(AND(AU490="Probable",AV490="Mayor"),("EXTREMA"),IF(AND(AU490="Casi Seguro",AV490="Insignificante"),("ALTA"),IF(AND(AU490="Casi Seguro",AV490="Menor"),("ALTA"),IF(AND(AU490="Casi Seguro",AV490="Moderado"),("EXTREMA"),IF(AND(AU490="Casi Seguro",AV490="Mayor"),("EXTREMA"),IF(AV490="Catastrófico","EXTREMA","VALORAR")))))))))))))))))))))</f>
        <v>VALORAR</v>
      </c>
      <c r="AX490" s="536" t="s">
        <v>198</v>
      </c>
      <c r="AY490" s="302" t="s">
        <v>934</v>
      </c>
      <c r="AZ490" s="185" t="s">
        <v>935</v>
      </c>
      <c r="BA490" s="183" t="s">
        <v>918</v>
      </c>
      <c r="BB490" s="183" t="s">
        <v>229</v>
      </c>
      <c r="BC490" s="184">
        <v>44562</v>
      </c>
      <c r="BD490" s="184">
        <v>44926</v>
      </c>
      <c r="BE490" s="184" t="s">
        <v>935</v>
      </c>
      <c r="BF490" s="185" t="s">
        <v>936</v>
      </c>
      <c r="BG490" s="513" t="s">
        <v>937</v>
      </c>
      <c r="BH490" s="499" t="s">
        <v>205</v>
      </c>
      <c r="BI490" s="355" t="s">
        <v>1916</v>
      </c>
      <c r="BJ490" s="509">
        <v>1</v>
      </c>
      <c r="BK490" s="503">
        <v>44680</v>
      </c>
      <c r="BL490" s="355" t="s">
        <v>938</v>
      </c>
      <c r="BM490" s="505" t="s">
        <v>939</v>
      </c>
      <c r="BN490" s="501" t="s">
        <v>207</v>
      </c>
      <c r="BO490" s="501" t="s">
        <v>208</v>
      </c>
      <c r="BP490" s="501" t="s">
        <v>207</v>
      </c>
      <c r="BQ490" s="506" t="s">
        <v>322</v>
      </c>
      <c r="BR490" s="416"/>
      <c r="BS490" s="417" t="str">
        <f>IF(AND('MAPA DE RIESGOS'!$AP490="Muy Alta",'MAPA DE RIESGOS'!$AR490="Leve"),CONCATENATE("R",'MAPA DE RIESGOS'!$H490,"C",'MAPA DE RIESGOS'!$AF490),"")</f>
        <v/>
      </c>
      <c r="BT490" s="417"/>
      <c r="BU490" s="418"/>
      <c r="BV490" s="188"/>
      <c r="BW490" s="188"/>
      <c r="BX490" s="188"/>
      <c r="BY490" s="188"/>
      <c r="BZ490" s="188"/>
      <c r="CA490" s="188"/>
      <c r="CB490" s="188"/>
      <c r="CC490" s="188"/>
      <c r="CD490" s="188"/>
      <c r="CE490" s="188"/>
      <c r="CF490" s="188"/>
      <c r="CG490" s="188"/>
      <c r="CH490" s="188"/>
      <c r="CI490" s="188"/>
      <c r="CJ490" s="188"/>
      <c r="CK490" s="188"/>
    </row>
    <row r="491" spans="1:89" ht="102.6" hidden="1" customHeight="1">
      <c r="A491" s="709"/>
      <c r="B491" s="691"/>
      <c r="C491" s="588"/>
      <c r="D491" s="588"/>
      <c r="E491" s="494"/>
      <c r="F491" s="494"/>
      <c r="G491" s="577"/>
      <c r="H491" s="343">
        <v>80</v>
      </c>
      <c r="I491" s="569"/>
      <c r="J491" s="494"/>
      <c r="K491" s="494"/>
      <c r="L491" s="494"/>
      <c r="M491" s="494"/>
      <c r="N491" s="494"/>
      <c r="O491" s="494"/>
      <c r="P491" s="562"/>
      <c r="Q491" s="553"/>
      <c r="R491" s="556"/>
      <c r="S491" s="556"/>
      <c r="T491" s="556"/>
      <c r="U491" s="556"/>
      <c r="V491" s="582"/>
      <c r="W491" s="566"/>
      <c r="X491" s="572"/>
      <c r="Y491" s="550"/>
      <c r="Z491" s="575"/>
      <c r="AA491" s="566"/>
      <c r="AB491" s="559"/>
      <c r="AC491" s="525"/>
      <c r="AD491" s="547"/>
      <c r="AE491" s="534"/>
      <c r="AF491" s="181">
        <v>2</v>
      </c>
      <c r="AG491" s="182" t="s">
        <v>940</v>
      </c>
      <c r="AH491" s="207" t="str">
        <f t="shared" si="516"/>
        <v>Probabilidad</v>
      </c>
      <c r="AI491" s="299" t="s">
        <v>193</v>
      </c>
      <c r="AJ491" s="299" t="s">
        <v>194</v>
      </c>
      <c r="AK491" s="208" t="str">
        <f t="shared" si="517"/>
        <v>40%</v>
      </c>
      <c r="AL491" s="300" t="s">
        <v>195</v>
      </c>
      <c r="AM491" s="300" t="s">
        <v>196</v>
      </c>
      <c r="AN491" s="301" t="s">
        <v>197</v>
      </c>
      <c r="AO491" s="209">
        <f>IF(ISBLANK(AD490),(IFERROR(IF(AND(AH490="Probabilidad",AH491="Probabilidad"),(AQ490-(+AQ490*AK491)),IF(AH491="Probabilidad",(W490-(+W490*AK491)),IF(AH491="Impacto",AQ490,""))),""))," ")</f>
        <v>0.216</v>
      </c>
      <c r="AP491" s="154" t="str">
        <f>IF(ISBLANK(AD490),(IFERROR(IF(AO491="","",IF(AO491&lt;=0.2,"Muy Baja",IF(AO491&lt;=0.4,"Baja",IF(AO491&lt;=0.6,"Media",IF(AO491&lt;=0.8,"Alta","Muy Alta"))))),""))," ")</f>
        <v>Baja</v>
      </c>
      <c r="AQ491" s="210">
        <f t="shared" si="518"/>
        <v>0.216</v>
      </c>
      <c r="AR491" s="211" t="str">
        <f t="shared" si="519"/>
        <v>Moderado</v>
      </c>
      <c r="AS491" s="210">
        <f>IFERROR(IF(AND(AH490="Impacto",AH491="Impacto"),(AS490-(+AS490*AK491)),IF(AH491="Impacto",(AA490-(+AA490*AK491)),IF(AH491="Probabilidad",AS490,""))),"")</f>
        <v>0.6</v>
      </c>
      <c r="AT491" s="212" t="str">
        <f t="shared" si="520"/>
        <v>Moderado</v>
      </c>
      <c r="AU491" s="528"/>
      <c r="AV491" s="531"/>
      <c r="AW491" s="534"/>
      <c r="AX491" s="537"/>
      <c r="AY491" s="302" t="s">
        <v>941</v>
      </c>
      <c r="AZ491" s="185" t="s">
        <v>942</v>
      </c>
      <c r="BA491" s="183" t="s">
        <v>918</v>
      </c>
      <c r="BB491" s="183" t="s">
        <v>229</v>
      </c>
      <c r="BC491" s="184">
        <v>44562</v>
      </c>
      <c r="BD491" s="184">
        <v>44926</v>
      </c>
      <c r="BE491" s="184" t="s">
        <v>943</v>
      </c>
      <c r="BF491" s="185" t="s">
        <v>944</v>
      </c>
      <c r="BG491" s="494"/>
      <c r="BH491" s="508"/>
      <c r="BI491" s="354" t="s">
        <v>945</v>
      </c>
      <c r="BJ491" s="512"/>
      <c r="BK491" s="511"/>
      <c r="BL491" s="354" t="s">
        <v>946</v>
      </c>
      <c r="BM491" s="495"/>
      <c r="BN491" s="512"/>
      <c r="BO491" s="512"/>
      <c r="BP491" s="512"/>
      <c r="BQ491" s="514"/>
      <c r="BR491" s="416"/>
      <c r="BS491" s="417" t="str">
        <f>IF(AND('MAPA DE RIESGOS'!$AP491="Muy Alta",'MAPA DE RIESGOS'!$AR491="Leve"),CONCATENATE("R",'MAPA DE RIESGOS'!$H491,"C",'MAPA DE RIESGOS'!$AF491),"")</f>
        <v/>
      </c>
      <c r="BT491" s="417"/>
      <c r="BU491" s="418"/>
      <c r="BV491" s="188"/>
      <c r="BW491" s="188"/>
      <c r="BX491" s="188"/>
      <c r="BY491" s="188"/>
      <c r="BZ491" s="188"/>
      <c r="CA491" s="188"/>
      <c r="CB491" s="188"/>
      <c r="CC491" s="188"/>
      <c r="CD491" s="188"/>
      <c r="CE491" s="188"/>
      <c r="CF491" s="188"/>
      <c r="CG491" s="188"/>
      <c r="CH491" s="188"/>
      <c r="CI491" s="188"/>
      <c r="CJ491" s="188"/>
      <c r="CK491" s="188"/>
    </row>
    <row r="492" spans="1:89" ht="28.5" hidden="1" customHeight="1">
      <c r="A492" s="709"/>
      <c r="B492" s="691"/>
      <c r="C492" s="588"/>
      <c r="D492" s="588"/>
      <c r="E492" s="494"/>
      <c r="F492" s="494"/>
      <c r="G492" s="577"/>
      <c r="H492" s="343">
        <v>80</v>
      </c>
      <c r="I492" s="569"/>
      <c r="J492" s="494"/>
      <c r="K492" s="494"/>
      <c r="L492" s="494"/>
      <c r="M492" s="494"/>
      <c r="N492" s="494"/>
      <c r="O492" s="494"/>
      <c r="P492" s="562"/>
      <c r="Q492" s="553"/>
      <c r="R492" s="556"/>
      <c r="S492" s="556"/>
      <c r="T492" s="556"/>
      <c r="U492" s="556"/>
      <c r="V492" s="582"/>
      <c r="W492" s="566"/>
      <c r="X492" s="572"/>
      <c r="Y492" s="550"/>
      <c r="Z492" s="575"/>
      <c r="AA492" s="566"/>
      <c r="AB492" s="559"/>
      <c r="AC492" s="525"/>
      <c r="AD492" s="547"/>
      <c r="AE492" s="534"/>
      <c r="AF492" s="181">
        <v>3</v>
      </c>
      <c r="AG492" s="182"/>
      <c r="AH492" s="207" t="str">
        <f t="shared" si="516"/>
        <v/>
      </c>
      <c r="AI492" s="299"/>
      <c r="AJ492" s="299"/>
      <c r="AK492" s="208" t="str">
        <f t="shared" si="517"/>
        <v/>
      </c>
      <c r="AL492" s="300"/>
      <c r="AM492" s="300"/>
      <c r="AN492" s="301"/>
      <c r="AO492" s="209" t="str">
        <f>IF(ISBLANK(AD490),(IFERROR(IF(AND(AH491="Probabilidad",AH492="Probabilidad"),(AQ491-(+AQ491*AK492)),IF(AND(AH491="Impacto",AH492="Probabilidad"),(AQ490-(+AQ490*AK492)),IF(AH492="Impacto",AQ491,""))),""))," ")</f>
        <v/>
      </c>
      <c r="AP492" s="154" t="str">
        <f>IF(ISBLANK(AD490),(IFERROR(IF(AO492="","",IF(AO492&lt;=0.2,"Muy Baja",IF(AO492&lt;=0.4,"Baja",IF(AO492&lt;=0.6,"Media",IF(AO492&lt;=0.8,"Alta","Muy Alta"))))),""))," ")</f>
        <v/>
      </c>
      <c r="AQ492" s="210" t="str">
        <f t="shared" si="518"/>
        <v/>
      </c>
      <c r="AR492" s="211" t="str">
        <f t="shared" si="519"/>
        <v/>
      </c>
      <c r="AS492" s="210" t="str">
        <f>IFERROR(IF(AND(AH491="Impacto",AH492="Impacto"),(AS491-(+AS491*AK492)),IF(AND(AH491="Probabilidad",AH492="Impacto"),(AS490-(+AS490*AK492)),IF(AH492="Probabilidad",AS491,""))),"")</f>
        <v/>
      </c>
      <c r="AT492" s="212" t="str">
        <f t="shared" si="520"/>
        <v/>
      </c>
      <c r="AU492" s="528"/>
      <c r="AV492" s="531"/>
      <c r="AW492" s="534"/>
      <c r="AX492" s="537"/>
      <c r="AY492" s="302"/>
      <c r="AZ492" s="185"/>
      <c r="BA492" s="183"/>
      <c r="BB492" s="183"/>
      <c r="BC492" s="184"/>
      <c r="BD492" s="184"/>
      <c r="BE492" s="184"/>
      <c r="BF492" s="185"/>
      <c r="BG492" s="494"/>
      <c r="BH492" s="190"/>
      <c r="BI492" s="186"/>
      <c r="BJ492" s="186"/>
      <c r="BK492" s="352"/>
      <c r="BL492" s="183"/>
      <c r="BM492" s="183"/>
      <c r="BN492" s="183"/>
      <c r="BO492" s="187"/>
      <c r="BP492" s="187"/>
      <c r="BQ492" s="349"/>
      <c r="BR492" s="416"/>
      <c r="BS492" s="417" t="str">
        <f>IF(AND('MAPA DE RIESGOS'!$AP492="Muy Alta",'MAPA DE RIESGOS'!$AR492="Leve"),CONCATENATE("R",'MAPA DE RIESGOS'!$H492,"C",'MAPA DE RIESGOS'!$AF492),"")</f>
        <v/>
      </c>
      <c r="BT492" s="417"/>
      <c r="BU492" s="418"/>
      <c r="BV492" s="188"/>
      <c r="BW492" s="188"/>
      <c r="BX492" s="188"/>
      <c r="BY492" s="188"/>
      <c r="BZ492" s="188"/>
      <c r="CA492" s="188"/>
      <c r="CB492" s="188"/>
      <c r="CC492" s="188"/>
      <c r="CD492" s="188"/>
      <c r="CE492" s="188"/>
      <c r="CF492" s="188"/>
      <c r="CG492" s="188"/>
      <c r="CH492" s="188"/>
      <c r="CI492" s="188"/>
      <c r="CJ492" s="188"/>
      <c r="CK492" s="188"/>
    </row>
    <row r="493" spans="1:89" ht="28.5" hidden="1" customHeight="1">
      <c r="A493" s="709"/>
      <c r="B493" s="691"/>
      <c r="C493" s="588"/>
      <c r="D493" s="588"/>
      <c r="E493" s="494"/>
      <c r="F493" s="494"/>
      <c r="G493" s="577"/>
      <c r="H493" s="343">
        <v>80</v>
      </c>
      <c r="I493" s="569"/>
      <c r="J493" s="494"/>
      <c r="K493" s="494"/>
      <c r="L493" s="494"/>
      <c r="M493" s="494"/>
      <c r="N493" s="494"/>
      <c r="O493" s="494"/>
      <c r="P493" s="562"/>
      <c r="Q493" s="553"/>
      <c r="R493" s="556"/>
      <c r="S493" s="556"/>
      <c r="T493" s="556"/>
      <c r="U493" s="556"/>
      <c r="V493" s="582"/>
      <c r="W493" s="566"/>
      <c r="X493" s="572"/>
      <c r="Y493" s="550"/>
      <c r="Z493" s="575"/>
      <c r="AA493" s="566"/>
      <c r="AB493" s="559"/>
      <c r="AC493" s="525"/>
      <c r="AD493" s="547"/>
      <c r="AE493" s="534"/>
      <c r="AF493" s="181">
        <v>4</v>
      </c>
      <c r="AG493" s="182"/>
      <c r="AH493" s="207" t="str">
        <f t="shared" si="516"/>
        <v/>
      </c>
      <c r="AI493" s="299"/>
      <c r="AJ493" s="299"/>
      <c r="AK493" s="208" t="str">
        <f t="shared" si="517"/>
        <v/>
      </c>
      <c r="AL493" s="300"/>
      <c r="AM493" s="300"/>
      <c r="AN493" s="301"/>
      <c r="AO493" s="209" t="str">
        <f>IF(ISBLANK(AD490),(IFERROR(IF(AND(AH492="Probabilidad",AH493="Probabilidad"),(AQ492-(+AQ492*AK493)),IF(AND(AH492="Impacto",AH493="Probabilidad"),(AQ491-(+AQ491*AK493)),IF(AH493="Impacto",AQ492,""))),""))," ")</f>
        <v/>
      </c>
      <c r="AP493" s="154" t="str">
        <f>IF(ISBLANK(AD490),(IFERROR(IF(AO493="","",IF(AO493&lt;=0.2,"Muy Baja",IF(AO493&lt;=0.4,"Baja",IF(AO493&lt;=0.6,"Media",IF(AO493&lt;=0.8,"Alta","Muy Alta"))))),""))," ")</f>
        <v/>
      </c>
      <c r="AQ493" s="210" t="str">
        <f t="shared" si="518"/>
        <v/>
      </c>
      <c r="AR493" s="211" t="str">
        <f t="shared" si="519"/>
        <v/>
      </c>
      <c r="AS493" s="210" t="str">
        <f>IFERROR(IF(AND(AH492="Impacto",AH493="Impacto"),(AS492-(+AS492*AK493)),IF(AND(AH492="Probabilidad",AH493="Impacto"),(AS491-(+AS491*AK493)),IF(AH493="Probabilidad",AS492,""))),"")</f>
        <v/>
      </c>
      <c r="AT493" s="212" t="str">
        <f t="shared" si="520"/>
        <v/>
      </c>
      <c r="AU493" s="528"/>
      <c r="AV493" s="531"/>
      <c r="AW493" s="534"/>
      <c r="AX493" s="537"/>
      <c r="AY493" s="302"/>
      <c r="AZ493" s="185"/>
      <c r="BA493" s="183"/>
      <c r="BB493" s="183"/>
      <c r="BC493" s="184"/>
      <c r="BD493" s="184"/>
      <c r="BE493" s="184"/>
      <c r="BF493" s="185"/>
      <c r="BG493" s="494"/>
      <c r="BH493" s="190"/>
      <c r="BI493" s="186"/>
      <c r="BJ493" s="186"/>
      <c r="BK493" s="352"/>
      <c r="BL493" s="183"/>
      <c r="BM493" s="183"/>
      <c r="BN493" s="183"/>
      <c r="BO493" s="187"/>
      <c r="BP493" s="187"/>
      <c r="BQ493" s="349"/>
      <c r="BR493" s="416"/>
      <c r="BS493" s="417" t="str">
        <f>IF(AND('MAPA DE RIESGOS'!$AP493="Muy Alta",'MAPA DE RIESGOS'!$AR493="Leve"),CONCATENATE("R",'MAPA DE RIESGOS'!$H493,"C",'MAPA DE RIESGOS'!$AF493),"")</f>
        <v/>
      </c>
      <c r="BT493" s="417"/>
      <c r="BU493" s="418"/>
      <c r="BV493" s="188"/>
      <c r="BW493" s="188"/>
      <c r="BX493" s="188"/>
      <c r="BY493" s="188"/>
      <c r="BZ493" s="188"/>
      <c r="CA493" s="188"/>
      <c r="CB493" s="188"/>
      <c r="CC493" s="188"/>
      <c r="CD493" s="188"/>
      <c r="CE493" s="188"/>
      <c r="CF493" s="188"/>
      <c r="CG493" s="188"/>
      <c r="CH493" s="188"/>
      <c r="CI493" s="188"/>
      <c r="CJ493" s="188"/>
      <c r="CK493" s="188"/>
    </row>
    <row r="494" spans="1:89" ht="28.5" hidden="1" customHeight="1">
      <c r="A494" s="709"/>
      <c r="B494" s="691"/>
      <c r="C494" s="588"/>
      <c r="D494" s="588"/>
      <c r="E494" s="494"/>
      <c r="F494" s="494"/>
      <c r="G494" s="577"/>
      <c r="H494" s="343">
        <v>80</v>
      </c>
      <c r="I494" s="569"/>
      <c r="J494" s="494"/>
      <c r="K494" s="494"/>
      <c r="L494" s="494"/>
      <c r="M494" s="494"/>
      <c r="N494" s="494"/>
      <c r="O494" s="494"/>
      <c r="P494" s="562"/>
      <c r="Q494" s="553"/>
      <c r="R494" s="556"/>
      <c r="S494" s="556"/>
      <c r="T494" s="556"/>
      <c r="U494" s="556"/>
      <c r="V494" s="582"/>
      <c r="W494" s="566"/>
      <c r="X494" s="572"/>
      <c r="Y494" s="550"/>
      <c r="Z494" s="575"/>
      <c r="AA494" s="566"/>
      <c r="AB494" s="559"/>
      <c r="AC494" s="525"/>
      <c r="AD494" s="547"/>
      <c r="AE494" s="534"/>
      <c r="AF494" s="181">
        <v>5</v>
      </c>
      <c r="AG494" s="182"/>
      <c r="AH494" s="207" t="str">
        <f t="shared" si="516"/>
        <v/>
      </c>
      <c r="AI494" s="299"/>
      <c r="AJ494" s="299"/>
      <c r="AK494" s="208" t="str">
        <f t="shared" si="517"/>
        <v/>
      </c>
      <c r="AL494" s="300"/>
      <c r="AM494" s="300"/>
      <c r="AN494" s="301"/>
      <c r="AO494" s="209" t="str">
        <f>IF(ISBLANK(AD490),(IFERROR(IF(AND(AH493="Probabilidad",AH494="Probabilidad"),(AQ493-(+AQ493*AK494)),IF(AND(AH493="Impacto",AH494="Probabilidad"),(AQ492-(+AQ492*AK494)),IF(AH494="Impacto",AQ493,""))),""))," ")</f>
        <v/>
      </c>
      <c r="AP494" s="154" t="str">
        <f>IF(ISBLANK(AD490),(IFERROR(IF(AO494="","",IF(AO494&lt;=0.2,"Muy Baja",IF(AO494&lt;=0.4,"Baja",IF(AO494&lt;=0.6,"Media",IF(AO494&lt;=0.8,"Alta","Muy Alta"))))),""))," ")</f>
        <v/>
      </c>
      <c r="AQ494" s="210" t="str">
        <f t="shared" si="518"/>
        <v/>
      </c>
      <c r="AR494" s="211" t="str">
        <f t="shared" si="519"/>
        <v/>
      </c>
      <c r="AS494" s="210" t="str">
        <f>IFERROR(IF(AND(AH493="Impacto",AH494="Impacto"),(AS493-(+AS493*AK494)),IF(AND(AH493="Probabilidad",AH494="Impacto"),(AS492-(+AS492*AK494)),IF(AH494="Probabilidad",AS493,""))),"")</f>
        <v/>
      </c>
      <c r="AT494" s="212" t="str">
        <f t="shared" si="520"/>
        <v/>
      </c>
      <c r="AU494" s="528"/>
      <c r="AV494" s="531"/>
      <c r="AW494" s="534"/>
      <c r="AX494" s="537"/>
      <c r="AY494" s="302"/>
      <c r="AZ494" s="185"/>
      <c r="BA494" s="183"/>
      <c r="BB494" s="183"/>
      <c r="BC494" s="184"/>
      <c r="BD494" s="184"/>
      <c r="BE494" s="184"/>
      <c r="BF494" s="185"/>
      <c r="BG494" s="494"/>
      <c r="BH494" s="190"/>
      <c r="BI494" s="186"/>
      <c r="BJ494" s="186"/>
      <c r="BK494" s="352"/>
      <c r="BL494" s="183"/>
      <c r="BM494" s="183"/>
      <c r="BN494" s="183"/>
      <c r="BO494" s="187"/>
      <c r="BP494" s="187"/>
      <c r="BQ494" s="349"/>
      <c r="BR494" s="416"/>
      <c r="BS494" s="417" t="str">
        <f>IF(AND('MAPA DE RIESGOS'!$AP494="Muy Alta",'MAPA DE RIESGOS'!$AR494="Leve"),CONCATENATE("R",'MAPA DE RIESGOS'!$H494,"C",'MAPA DE RIESGOS'!$AF494),"")</f>
        <v/>
      </c>
      <c r="BT494" s="417"/>
      <c r="BU494" s="418"/>
      <c r="BV494" s="188"/>
      <c r="BW494" s="188"/>
      <c r="BX494" s="188"/>
      <c r="BY494" s="188"/>
      <c r="BZ494" s="188"/>
      <c r="CA494" s="188"/>
      <c r="CB494" s="188"/>
      <c r="CC494" s="188"/>
      <c r="CD494" s="188"/>
      <c r="CE494" s="188"/>
      <c r="CF494" s="188"/>
      <c r="CG494" s="188"/>
      <c r="CH494" s="188"/>
      <c r="CI494" s="188"/>
      <c r="CJ494" s="188"/>
      <c r="CK494" s="188"/>
    </row>
    <row r="495" spans="1:89" ht="28.5" hidden="1" customHeight="1">
      <c r="A495" s="709"/>
      <c r="B495" s="691"/>
      <c r="C495" s="588"/>
      <c r="D495" s="588"/>
      <c r="E495" s="494"/>
      <c r="F495" s="494"/>
      <c r="G495" s="577"/>
      <c r="H495" s="343">
        <v>80</v>
      </c>
      <c r="I495" s="570"/>
      <c r="J495" s="495"/>
      <c r="K495" s="495"/>
      <c r="L495" s="495"/>
      <c r="M495" s="495"/>
      <c r="N495" s="495"/>
      <c r="O495" s="495"/>
      <c r="P495" s="563"/>
      <c r="Q495" s="554"/>
      <c r="R495" s="557"/>
      <c r="S495" s="557"/>
      <c r="T495" s="557"/>
      <c r="U495" s="557"/>
      <c r="V495" s="583"/>
      <c r="W495" s="567"/>
      <c r="X495" s="573"/>
      <c r="Y495" s="551"/>
      <c r="Z495" s="576"/>
      <c r="AA495" s="567"/>
      <c r="AB495" s="560"/>
      <c r="AC495" s="526"/>
      <c r="AD495" s="548"/>
      <c r="AE495" s="535"/>
      <c r="AF495" s="181">
        <v>6</v>
      </c>
      <c r="AG495" s="182"/>
      <c r="AH495" s="207" t="str">
        <f t="shared" si="516"/>
        <v/>
      </c>
      <c r="AI495" s="299"/>
      <c r="AJ495" s="299"/>
      <c r="AK495" s="208" t="str">
        <f t="shared" si="517"/>
        <v/>
      </c>
      <c r="AL495" s="300"/>
      <c r="AM495" s="300"/>
      <c r="AN495" s="301"/>
      <c r="AO495" s="209" t="str">
        <f>IF(ISBLANK(AD490),(IFERROR(IF(AND(AH493="Probabilidad",AH495="Probabilidad"),(AQ493-(+AQ493*AK495)),IF(AND(AH493="Impacto",AH495="Probabilidad"),(AQ492-(+AQ492*AK495)),IF(AH495="Impacto",AQ493,""))),""))," ")</f>
        <v/>
      </c>
      <c r="AP495" s="154" t="str">
        <f>IF(ISBLANK(AD490),(IFERROR(IF(AO495="","",IF(AO495&lt;=0.2,"Muy Baja",IF(AO495&lt;=0.4,"Baja",IF(AO495&lt;=0.6,"Media",IF(AO495&lt;=0.8,"Alta","Muy Alta"))))),"")), " ")</f>
        <v/>
      </c>
      <c r="AQ495" s="210" t="str">
        <f t="shared" si="518"/>
        <v/>
      </c>
      <c r="AR495" s="211" t="str">
        <f t="shared" si="519"/>
        <v/>
      </c>
      <c r="AS495" s="210" t="str">
        <f>IFERROR(IF(AND(AH494="Impacto",AH495="Impacto"),(AS493-(+AS494*AK495)),IF(AND(AH493="Probabilidad",AH495="Impacto"),(AS492-(+AS492*AK495)),IF(AH495="Probabilidad",AS493,""))),"")</f>
        <v/>
      </c>
      <c r="AT495" s="212" t="str">
        <f t="shared" si="520"/>
        <v/>
      </c>
      <c r="AU495" s="529"/>
      <c r="AV495" s="532"/>
      <c r="AW495" s="535"/>
      <c r="AX495" s="538"/>
      <c r="AY495" s="302"/>
      <c r="AZ495" s="185"/>
      <c r="BA495" s="183"/>
      <c r="BB495" s="183"/>
      <c r="BC495" s="184"/>
      <c r="BD495" s="184"/>
      <c r="BE495" s="184"/>
      <c r="BF495" s="185"/>
      <c r="BG495" s="495"/>
      <c r="BH495" s="190"/>
      <c r="BI495" s="186"/>
      <c r="BJ495" s="186"/>
      <c r="BK495" s="352"/>
      <c r="BL495" s="183"/>
      <c r="BM495" s="183"/>
      <c r="BN495" s="183"/>
      <c r="BO495" s="187"/>
      <c r="BP495" s="187"/>
      <c r="BQ495" s="349"/>
      <c r="BR495" s="416"/>
      <c r="BS495" s="417" t="str">
        <f>IF(AND('MAPA DE RIESGOS'!$AP495="Muy Alta",'MAPA DE RIESGOS'!$AR495="Leve"),CONCATENATE("R",'MAPA DE RIESGOS'!$H495,"C",'MAPA DE RIESGOS'!$AF495),"")</f>
        <v/>
      </c>
      <c r="BT495" s="417"/>
      <c r="BU495" s="418"/>
      <c r="BV495" s="188"/>
      <c r="BW495" s="188"/>
      <c r="BX495" s="188"/>
      <c r="BY495" s="188"/>
      <c r="BZ495" s="188"/>
      <c r="CA495" s="188"/>
      <c r="CB495" s="188"/>
      <c r="CC495" s="188"/>
      <c r="CD495" s="188"/>
      <c r="CE495" s="188"/>
      <c r="CF495" s="188"/>
      <c r="CG495" s="188"/>
      <c r="CH495" s="188"/>
      <c r="CI495" s="188"/>
      <c r="CJ495" s="188"/>
      <c r="CK495" s="188"/>
    </row>
    <row r="496" spans="1:89" ht="83.1" hidden="1" customHeight="1">
      <c r="A496" s="709"/>
      <c r="B496" s="691" t="s">
        <v>917</v>
      </c>
      <c r="C496" s="588"/>
      <c r="D496" s="588" t="str">
        <f>IFERROR((VLOOKUP($B496,'Listados Datos'!$D$3:$F$18,3,FALSE))," ")</f>
        <v>Inicia con el diseño y aprobación del Plan Anual de Auditoría-PAA y finaliza con el cargue de las acciones del aplicativo acciones correctivas,preventivas y de mejora -CPM.</v>
      </c>
      <c r="E496" s="494" t="s">
        <v>662</v>
      </c>
      <c r="F496" s="494" t="s">
        <v>918</v>
      </c>
      <c r="G496" s="577">
        <v>81</v>
      </c>
      <c r="H496" s="343">
        <v>81</v>
      </c>
      <c r="I496" s="568" t="s">
        <v>947</v>
      </c>
      <c r="J496" s="513" t="s">
        <v>210</v>
      </c>
      <c r="K496" s="513" t="s">
        <v>947</v>
      </c>
      <c r="L496" s="513" t="s">
        <v>948</v>
      </c>
      <c r="M496" s="513" t="str">
        <f t="shared" ref="M496" si="522">+CONCATENATE("Posibilidad de afectación ", J496, " por ", K496," debido a ", L496)</f>
        <v>Posibilidad de afectación Reputacional por Incumplimiento del Plan Anual de Auditoría.  debido a Subutilizar las herramienta de planeación PAA e incumplir lo aprobado por el Comité Institucional de Coordinación de Control Interno por no realizar el seguimiento y control e incluso incurrir en incumplimientos normativos.</v>
      </c>
      <c r="N496" s="513" t="s">
        <v>189</v>
      </c>
      <c r="O496" s="513" t="s">
        <v>190</v>
      </c>
      <c r="P496" s="561">
        <v>12</v>
      </c>
      <c r="Q496" s="552"/>
      <c r="R496" s="555"/>
      <c r="S496" s="555"/>
      <c r="T496" s="555"/>
      <c r="U496" s="555"/>
      <c r="V496" s="581" t="str">
        <f t="shared" ref="V496" si="523">IF(ISBLANK(AC496),(IF(P496&lt;=0,"",IF(P496&lt;=2,"Muy Baja",IF(P496&lt;=24,"Baja",IF(P496&lt;=500,"Media",IF(P496&lt;=5000,"Alta","Muy Alta"))))))," ")</f>
        <v>Baja</v>
      </c>
      <c r="W496" s="565">
        <f t="shared" ref="W496" si="524">IF(ISBLANK(AC496),(IF(V496="","",IF(V496="Muy Baja",20%,IF(V496="Baja",40%,IF(V496="Media",60%,IF(V496="Alta",80%,IF(V496="Muy Alta",100%,0)))))))," ")</f>
        <v>0.4</v>
      </c>
      <c r="X496" s="571" t="s">
        <v>218</v>
      </c>
      <c r="Y496" s="549" t="str">
        <f>IF(X496&gt;0,IF(NOT(ISERROR(MATCH(X496,'Listados Datos'!$N$3:$N$4,0))),'Listados Datos'!$N$6&amp;"Por favor no seleccionar este criterios de impacto (Afectación Económica o presupuestal y/o Pérdida Reputacional)",'Listados Datos'!$N$7),"")</f>
        <v>✔</v>
      </c>
      <c r="Z496" s="574" t="str">
        <f>IF(OR(X496='Listados Datos'!$R$3,X496='Listados Datos'!$S$3),"Leve",IF(OR(X496='Listados Datos'!$R$4,X496='Listados Datos'!$S$4),"Menor",IF(OR(X496='Listados Datos'!$R$5,X496='Listados Datos'!$S$5),"Moderado",IF(OR(X496='Listados Datos'!$R$6,X496='Listados Datos'!$S$6),"Mayor",IF(OR(X496='Listados Datos'!$R$7,X496='Listados Datos'!$S$7),"Catastrófico","")))))</f>
        <v>Moderado</v>
      </c>
      <c r="AA496" s="565">
        <f>IF(Z496="","",IF(Z496="Leve",20%,IF(Z496="Menor",40%,IF(Z496="Moderado",60%,IF(Z496="Mayor",80%,IF(Z496="Catastrófico",100%,0))))))</f>
        <v>0.6</v>
      </c>
      <c r="AB496" s="558" t="str">
        <f>IF(OR(AND(V496="Muy Baja",Z496="Leve"),AND(V496="Muy Baja",Z496="Menor"),AND(V496="Baja",Z496="Leve")),"Bajo",IF(OR(AND(V496="Muy baja",Z496="Moderado"),AND(V496="Baja",Z496="Menor"),AND(V496="Baja",Z496="Moderado"),AND(V496="Media",Z496="Leve"),AND(V496="Media",Z496="Menor"),AND(V496="Media",Z496="Moderado"),AND(V496="Alta",Z496="Leve"),AND(V496="Alta",Z496="Menor")),"Moderado",IF(OR(AND(V496="Muy Baja",Z496="Mayor"),AND(V496="Baja",Z496="Mayor"),AND(V496="Media",Z496="Mayor"),AND(V496="Alta",Z496="Moderado"),AND(V496="Alta",Z496="Mayor"),AND(V496="Muy Alta",Z496="Leve"),AND(V496="Muy Alta",Z496="Menor"),AND(V496="Muy Alta",Z496="Moderado"),AND(V496="Muy Alta",Z496="Mayor")),"Alto",IF(OR(AND(V496="Muy Baja",Z496="Catastrófico"),AND(V496="Baja",Z496="Catastrófico"),AND(V496="Media",Z496="Catastrófico"),AND(V496="Alta",Z496="Catastrófico"),AND(V496="Muy Alta",Z496="Catastrófico")),"Extremo",""))))</f>
        <v>Moderado</v>
      </c>
      <c r="AC496" s="524"/>
      <c r="AD496" s="546"/>
      <c r="AE496" s="533" t="str">
        <f t="shared" ref="AE496" si="525">IF(AND(AC496="Rara Vez",AD496="Insignificante"),("BAJA"),IF(AND(AC496="Rara Vez",AD496="Menor"),("BAJA"),IF(AND(AC496="Rara Vez",AD496="Moderado"),("MODERADA"),IF(AND(AC496="Rara Vez",AD496="Mayor"),("ALTA"),IF(AND(AC496="Improbable",AD496="Insignificante"),("BAJA"),IF(AND(AC496="Improbable",AD496="Menor"),("BAJA"),IF(AND(AC496="Improbable",AD496="Moderado"),("MODERADA"),IF(AND(AC496="Improbable",AD496="Mayor"),("ALTA"),IF(AND(AC496="Posible",AD496="Insignificante"),("BAJA"),IF(AND(AC496="Posible",AD496="Menor"),("MODERADA"),IF(AND(AC496="Posible",AD496="Moderado"),("ALTA"),IF(AND(AC496="Posible",AD496="Mayor"),("EXTREMA"),IF(AND(AC496="Probable",AD496="Insignificante"),("MODERADA"),IF(AND(AC496="Probable",AD496="Menor"),("ALTA"),IF(AND(AC496="Probable",AD496="Moderado"),("ALTA"),IF(AND(AC496="Probable",AD496="Mayor"),("EXTREMA"),IF(AND(AC496="Casi Seguro",AD496="Insignificante"),("ALTA"),IF(AND(AC496="Casi Seguro",AD496="Menor"),("ALTA"),IF(AND(AC496="Casi Seguro",AD496="Moderado"),("EXTREMA"),IF(AND(AC496="Casi Seguro",AD496="Mayor"),("EXTREMA"),IF(AD496="Catastrófico","EXTREMA","VALORAR")))))))))))))))))))))</f>
        <v>VALORAR</v>
      </c>
      <c r="AF496" s="181">
        <v>1</v>
      </c>
      <c r="AG496" s="182" t="s">
        <v>949</v>
      </c>
      <c r="AH496" s="207" t="str">
        <f t="shared" si="516"/>
        <v>Probabilidad</v>
      </c>
      <c r="AI496" s="299" t="s">
        <v>193</v>
      </c>
      <c r="AJ496" s="299" t="s">
        <v>194</v>
      </c>
      <c r="AK496" s="208" t="str">
        <f t="shared" si="517"/>
        <v>40%</v>
      </c>
      <c r="AL496" s="300" t="s">
        <v>195</v>
      </c>
      <c r="AM496" s="300" t="s">
        <v>196</v>
      </c>
      <c r="AN496" s="301" t="s">
        <v>197</v>
      </c>
      <c r="AO496" s="209">
        <f>IF(ISBLANK(AD496),(IFERROR(IF(AH496="Probabilidad",(W496-(+W496*AK496)),IF(AH496="Impacto",W496,"")),""))," ")</f>
        <v>0.24</v>
      </c>
      <c r="AP496" s="154" t="str">
        <f>IF(ISBLANK(AD496), (IFERROR(IF(AO496="","",IF(AO496&lt;=0.2,"Muy Baja",IF(AO496&lt;=0.4,"Baja",IF(AO496&lt;=0.6,"Media",IF(AO496&lt;=0.8,"Alta","Muy Alta"))))),""))," ")</f>
        <v>Baja</v>
      </c>
      <c r="AQ496" s="210">
        <f t="shared" si="518"/>
        <v>0.24</v>
      </c>
      <c r="AR496" s="211" t="str">
        <f t="shared" si="519"/>
        <v>Moderado</v>
      </c>
      <c r="AS496" s="210">
        <f>IFERROR(IF(AH496="Impacto",(AA496-(+AA496*AK496)),IF(AH496="Probabilidad",AA496,"")),"")</f>
        <v>0.6</v>
      </c>
      <c r="AT496" s="212" t="str">
        <f t="shared" si="520"/>
        <v>Moderado</v>
      </c>
      <c r="AU496" s="527"/>
      <c r="AV496" s="530" t="str">
        <f>IF(ISBLANK(AD496), " ", AD496)</f>
        <v xml:space="preserve"> </v>
      </c>
      <c r="AW496" s="533" t="str">
        <f t="shared" ref="AW496" si="526">IF(AND(AU496="Rara Vez",AV496="Insignificante"),("BAJA"),IF(AND(AU496="Rara Vez",AV496="Menor"),("BAJA"),IF(AND(AU496="Rara Vez",AV496="Moderado"),("MODERADA"),IF(AND(AU496="Rara Vez",AV496="Mayor"),("ALTA"),IF(AND(AU496="Improbable",AV496="Insignificante"),("BAJA"),IF(AND(AU496="Improbable",AV496="Menor"),("BAJA"),IF(AND(AU496="Improbable",AV496="Moderado"),("MODERADA"),IF(AND(AU496="Improbable",AV496="Mayor"),("ALTA"),IF(AND(AU496="Posible",AV496="Insignificante"),("BAJA"),IF(AND(AU496="Posible",AV496="Menor"),("MODERADA"),IF(AND(AU496="Posible",AV496="Moderado"),("ALTA"),IF(AND(AU496="Posible",AV496="Mayor"),("EXTREMA"),IF(AND(AU496="Probable",AV496="Insignificante"),("MODERADA"),IF(AND(AU496="Probable",AV496="Menor"),("ALTA"),IF(AND(AU496="Probable",AV496="Moderado"),("ALTA"),IF(AND(AU496="Probable",AV496="Mayor"),("EXTREMA"),IF(AND(AU496="Casi Seguro",AV496="Insignificante"),("ALTA"),IF(AND(AU496="Casi Seguro",AV496="Menor"),("ALTA"),IF(AND(AU496="Casi Seguro",AV496="Moderado"),("EXTREMA"),IF(AND(AU496="Casi Seguro",AV496="Mayor"),("EXTREMA"),IF(AV496="Catastrófico","EXTREMA","VALORAR")))))))))))))))))))))</f>
        <v>VALORAR</v>
      </c>
      <c r="AX496" s="536" t="s">
        <v>198</v>
      </c>
      <c r="AY496" s="539" t="s">
        <v>950</v>
      </c>
      <c r="AZ496" s="542" t="s">
        <v>951</v>
      </c>
      <c r="BA496" s="542" t="s">
        <v>918</v>
      </c>
      <c r="BB496" s="542" t="s">
        <v>952</v>
      </c>
      <c r="BC496" s="517">
        <v>44562</v>
      </c>
      <c r="BD496" s="517">
        <v>44926</v>
      </c>
      <c r="BE496" s="542" t="s">
        <v>951</v>
      </c>
      <c r="BF496" s="542" t="s">
        <v>951</v>
      </c>
      <c r="BG496" s="513" t="s">
        <v>953</v>
      </c>
      <c r="BH496" s="499" t="s">
        <v>205</v>
      </c>
      <c r="BI496" s="501" t="s">
        <v>954</v>
      </c>
      <c r="BJ496" s="509">
        <v>1</v>
      </c>
      <c r="BK496" s="503">
        <v>44680</v>
      </c>
      <c r="BL496" s="501" t="s">
        <v>1917</v>
      </c>
      <c r="BM496" s="520" t="s">
        <v>955</v>
      </c>
      <c r="BN496" s="501" t="s">
        <v>207</v>
      </c>
      <c r="BO496" s="501" t="s">
        <v>208</v>
      </c>
      <c r="BP496" s="501" t="s">
        <v>207</v>
      </c>
      <c r="BQ496" s="506" t="s">
        <v>322</v>
      </c>
      <c r="BR496" s="416"/>
      <c r="BS496" s="417" t="str">
        <f>IF(AND('MAPA DE RIESGOS'!$AP496="Muy Alta",'MAPA DE RIESGOS'!$AR496="Leve"),CONCATENATE("R",'MAPA DE RIESGOS'!$H496,"C",'MAPA DE RIESGOS'!$AF496),"")</f>
        <v/>
      </c>
      <c r="BT496" s="417"/>
      <c r="BU496" s="418"/>
      <c r="BV496" s="188"/>
      <c r="BW496" s="188"/>
      <c r="BX496" s="188"/>
      <c r="BY496" s="188"/>
      <c r="BZ496" s="188"/>
      <c r="CA496" s="188"/>
      <c r="CB496" s="188"/>
      <c r="CC496" s="188"/>
      <c r="CD496" s="188"/>
      <c r="CE496" s="188"/>
      <c r="CF496" s="188"/>
      <c r="CG496" s="188"/>
      <c r="CH496" s="188"/>
      <c r="CI496" s="188"/>
      <c r="CJ496" s="188"/>
      <c r="CK496" s="188"/>
    </row>
    <row r="497" spans="1:89" ht="83.1" hidden="1" customHeight="1">
      <c r="A497" s="709"/>
      <c r="B497" s="691"/>
      <c r="C497" s="588"/>
      <c r="D497" s="588"/>
      <c r="E497" s="494"/>
      <c r="F497" s="494"/>
      <c r="G497" s="577"/>
      <c r="H497" s="343">
        <v>81</v>
      </c>
      <c r="I497" s="569"/>
      <c r="J497" s="494"/>
      <c r="K497" s="494"/>
      <c r="L497" s="494"/>
      <c r="M497" s="494"/>
      <c r="N497" s="494"/>
      <c r="O497" s="494"/>
      <c r="P497" s="562"/>
      <c r="Q497" s="553"/>
      <c r="R497" s="556"/>
      <c r="S497" s="556"/>
      <c r="T497" s="556"/>
      <c r="U497" s="556"/>
      <c r="V497" s="582"/>
      <c r="W497" s="566"/>
      <c r="X497" s="572"/>
      <c r="Y497" s="550"/>
      <c r="Z497" s="575"/>
      <c r="AA497" s="566"/>
      <c r="AB497" s="559"/>
      <c r="AC497" s="525"/>
      <c r="AD497" s="547"/>
      <c r="AE497" s="534"/>
      <c r="AF497" s="181">
        <v>2</v>
      </c>
      <c r="AG497" s="182" t="s">
        <v>956</v>
      </c>
      <c r="AH497" s="207" t="str">
        <f t="shared" si="516"/>
        <v>Probabilidad</v>
      </c>
      <c r="AI497" s="299" t="s">
        <v>193</v>
      </c>
      <c r="AJ497" s="299" t="s">
        <v>194</v>
      </c>
      <c r="AK497" s="208" t="str">
        <f t="shared" si="517"/>
        <v>40%</v>
      </c>
      <c r="AL497" s="300" t="s">
        <v>195</v>
      </c>
      <c r="AM497" s="300" t="s">
        <v>196</v>
      </c>
      <c r="AN497" s="301" t="s">
        <v>197</v>
      </c>
      <c r="AO497" s="209">
        <f>IF(ISBLANK(AD496),(IFERROR(IF(AND(AH496="Probabilidad",AH497="Probabilidad"),(AQ496-(+AQ496*AK497)),IF(AH497="Probabilidad",(W496-(+W496*AK497)),IF(AH497="Impacto",AQ496,""))),""))," ")</f>
        <v>0.14399999999999999</v>
      </c>
      <c r="AP497" s="154" t="str">
        <f>IF(ISBLANK(AD496),(IFERROR(IF(AO497="","",IF(AO497&lt;=0.2,"Muy Baja",IF(AO497&lt;=0.4,"Baja",IF(AO497&lt;=0.6,"Media",IF(AO497&lt;=0.8,"Alta","Muy Alta"))))),""))," ")</f>
        <v>Muy Baja</v>
      </c>
      <c r="AQ497" s="210">
        <f t="shared" si="518"/>
        <v>0.14399999999999999</v>
      </c>
      <c r="AR497" s="211" t="str">
        <f t="shared" si="519"/>
        <v>Moderado</v>
      </c>
      <c r="AS497" s="210">
        <f>IFERROR(IF(AND(AH496="Impacto",AH497="Impacto"),(AS496-(+AS496*AK497)),IF(AH497="Impacto",(AA496-(+AA496*AK497)),IF(AH497="Probabilidad",AS496,""))),"")</f>
        <v>0.6</v>
      </c>
      <c r="AT497" s="212" t="str">
        <f t="shared" si="520"/>
        <v>Moderado</v>
      </c>
      <c r="AU497" s="528"/>
      <c r="AV497" s="531"/>
      <c r="AW497" s="534"/>
      <c r="AX497" s="537"/>
      <c r="AY497" s="541"/>
      <c r="AZ497" s="544"/>
      <c r="BA497" s="544"/>
      <c r="BB497" s="544"/>
      <c r="BC497" s="518"/>
      <c r="BD497" s="518"/>
      <c r="BE497" s="544"/>
      <c r="BF497" s="544"/>
      <c r="BG497" s="494"/>
      <c r="BH497" s="500"/>
      <c r="BI497" s="502"/>
      <c r="BJ497" s="502"/>
      <c r="BK497" s="504"/>
      <c r="BL497" s="502"/>
      <c r="BM497" s="502"/>
      <c r="BN497" s="502"/>
      <c r="BO497" s="502"/>
      <c r="BP497" s="502"/>
      <c r="BQ497" s="507"/>
      <c r="BR497" s="416"/>
      <c r="BS497" s="417" t="str">
        <f>IF(AND('MAPA DE RIESGOS'!$AP497="Muy Alta",'MAPA DE RIESGOS'!$AR497="Leve"),CONCATENATE("R",'MAPA DE RIESGOS'!$H497,"C",'MAPA DE RIESGOS'!$AF497),"")</f>
        <v/>
      </c>
      <c r="BT497" s="417"/>
      <c r="BU497" s="418"/>
      <c r="BV497" s="188"/>
      <c r="BW497" s="188"/>
      <c r="BX497" s="188"/>
      <c r="BY497" s="188"/>
      <c r="BZ497" s="188"/>
      <c r="CA497" s="188"/>
      <c r="CB497" s="188"/>
      <c r="CC497" s="188"/>
      <c r="CD497" s="188"/>
      <c r="CE497" s="188"/>
      <c r="CF497" s="188"/>
      <c r="CG497" s="188"/>
      <c r="CH497" s="188"/>
      <c r="CI497" s="188"/>
      <c r="CJ497" s="188"/>
      <c r="CK497" s="188"/>
    </row>
    <row r="498" spans="1:89" ht="28.5" hidden="1" customHeight="1">
      <c r="A498" s="709"/>
      <c r="B498" s="691"/>
      <c r="C498" s="588"/>
      <c r="D498" s="588"/>
      <c r="E498" s="494"/>
      <c r="F498" s="494"/>
      <c r="G498" s="577"/>
      <c r="H498" s="343">
        <v>81</v>
      </c>
      <c r="I498" s="569"/>
      <c r="J498" s="494"/>
      <c r="K498" s="494"/>
      <c r="L498" s="494"/>
      <c r="M498" s="494"/>
      <c r="N498" s="494"/>
      <c r="O498" s="494"/>
      <c r="P498" s="562"/>
      <c r="Q498" s="553"/>
      <c r="R498" s="556"/>
      <c r="S498" s="556"/>
      <c r="T498" s="556"/>
      <c r="U498" s="556"/>
      <c r="V498" s="582"/>
      <c r="W498" s="566"/>
      <c r="X498" s="572"/>
      <c r="Y498" s="550"/>
      <c r="Z498" s="575"/>
      <c r="AA498" s="566"/>
      <c r="AB498" s="559"/>
      <c r="AC498" s="525"/>
      <c r="AD498" s="547"/>
      <c r="AE498" s="534"/>
      <c r="AF498" s="181">
        <v>3</v>
      </c>
      <c r="AG498" s="182"/>
      <c r="AH498" s="207" t="str">
        <f t="shared" si="516"/>
        <v/>
      </c>
      <c r="AI498" s="299"/>
      <c r="AJ498" s="299"/>
      <c r="AK498" s="208" t="str">
        <f t="shared" si="517"/>
        <v/>
      </c>
      <c r="AL498" s="300"/>
      <c r="AM498" s="300"/>
      <c r="AN498" s="301"/>
      <c r="AO498" s="209" t="str">
        <f>IF(ISBLANK(AD496),(IFERROR(IF(AND(AH497="Probabilidad",AH498="Probabilidad"),(AQ497-(+AQ497*AK498)),IF(AND(AH497="Impacto",AH498="Probabilidad"),(AQ496-(+AQ496*AK498)),IF(AH498="Impacto",AQ497,""))),""))," ")</f>
        <v/>
      </c>
      <c r="AP498" s="154" t="str">
        <f>IF(ISBLANK(AD496),(IFERROR(IF(AO498="","",IF(AO498&lt;=0.2,"Muy Baja",IF(AO498&lt;=0.4,"Baja",IF(AO498&lt;=0.6,"Media",IF(AO498&lt;=0.8,"Alta","Muy Alta"))))),""))," ")</f>
        <v/>
      </c>
      <c r="AQ498" s="210" t="str">
        <f t="shared" si="518"/>
        <v/>
      </c>
      <c r="AR498" s="211" t="str">
        <f t="shared" si="519"/>
        <v/>
      </c>
      <c r="AS498" s="210" t="str">
        <f>IFERROR(IF(AND(AH497="Impacto",AH498="Impacto"),(AS497-(+AS497*AK498)),IF(AND(AH497="Probabilidad",AH498="Impacto"),(AS496-(+AS496*AK498)),IF(AH498="Probabilidad",AS497,""))),"")</f>
        <v/>
      </c>
      <c r="AT498" s="212" t="str">
        <f t="shared" si="520"/>
        <v/>
      </c>
      <c r="AU498" s="528"/>
      <c r="AV498" s="531"/>
      <c r="AW498" s="534"/>
      <c r="AX498" s="537"/>
      <c r="AY498" s="302"/>
      <c r="AZ498" s="185"/>
      <c r="BA498" s="183"/>
      <c r="BB498" s="183"/>
      <c r="BC498" s="184"/>
      <c r="BD498" s="184"/>
      <c r="BE498" s="184"/>
      <c r="BF498" s="185"/>
      <c r="BG498" s="494"/>
      <c r="BH498" s="190"/>
      <c r="BI498" s="186"/>
      <c r="BJ498" s="186"/>
      <c r="BK498" s="352"/>
      <c r="BL498" s="183"/>
      <c r="BM498" s="183"/>
      <c r="BN498" s="183"/>
      <c r="BO498" s="187"/>
      <c r="BP498" s="187"/>
      <c r="BQ498" s="349"/>
      <c r="BR498" s="416"/>
      <c r="BS498" s="417" t="str">
        <f>IF(AND('MAPA DE RIESGOS'!$AP498="Muy Alta",'MAPA DE RIESGOS'!$AR498="Leve"),CONCATENATE("R",'MAPA DE RIESGOS'!$H498,"C",'MAPA DE RIESGOS'!$AF498),"")</f>
        <v/>
      </c>
      <c r="BT498" s="417"/>
      <c r="BU498" s="418"/>
      <c r="BV498" s="188"/>
      <c r="BW498" s="188"/>
      <c r="BX498" s="188"/>
      <c r="BY498" s="188"/>
      <c r="BZ498" s="188"/>
      <c r="CA498" s="188"/>
      <c r="CB498" s="188"/>
      <c r="CC498" s="188"/>
      <c r="CD498" s="188"/>
      <c r="CE498" s="188"/>
      <c r="CF498" s="188"/>
      <c r="CG498" s="188"/>
      <c r="CH498" s="188"/>
      <c r="CI498" s="188"/>
      <c r="CJ498" s="188"/>
      <c r="CK498" s="188"/>
    </row>
    <row r="499" spans="1:89" ht="28.5" hidden="1" customHeight="1">
      <c r="A499" s="709"/>
      <c r="B499" s="691"/>
      <c r="C499" s="588"/>
      <c r="D499" s="588"/>
      <c r="E499" s="494"/>
      <c r="F499" s="494"/>
      <c r="G499" s="577"/>
      <c r="H499" s="343">
        <v>81</v>
      </c>
      <c r="I499" s="569"/>
      <c r="J499" s="494"/>
      <c r="K499" s="494"/>
      <c r="L499" s="494"/>
      <c r="M499" s="494"/>
      <c r="N499" s="494"/>
      <c r="O499" s="494"/>
      <c r="P499" s="562"/>
      <c r="Q499" s="553"/>
      <c r="R499" s="556"/>
      <c r="S499" s="556"/>
      <c r="T499" s="556"/>
      <c r="U499" s="556"/>
      <c r="V499" s="582"/>
      <c r="W499" s="566"/>
      <c r="X499" s="572"/>
      <c r="Y499" s="550"/>
      <c r="Z499" s="575"/>
      <c r="AA499" s="566"/>
      <c r="AB499" s="559"/>
      <c r="AC499" s="525"/>
      <c r="AD499" s="547"/>
      <c r="AE499" s="534"/>
      <c r="AF499" s="181">
        <v>4</v>
      </c>
      <c r="AG499" s="182"/>
      <c r="AH499" s="207" t="str">
        <f t="shared" si="516"/>
        <v/>
      </c>
      <c r="AI499" s="299"/>
      <c r="AJ499" s="299"/>
      <c r="AK499" s="208" t="str">
        <f t="shared" si="517"/>
        <v/>
      </c>
      <c r="AL499" s="300"/>
      <c r="AM499" s="300"/>
      <c r="AN499" s="301"/>
      <c r="AO499" s="209" t="str">
        <f>IF(ISBLANK(AD496),(IFERROR(IF(AND(AH498="Probabilidad",AH499="Probabilidad"),(AQ498-(+AQ498*AK499)),IF(AND(AH498="Impacto",AH499="Probabilidad"),(AQ497-(+AQ497*AK499)),IF(AH499="Impacto",AQ498,""))),""))," ")</f>
        <v/>
      </c>
      <c r="AP499" s="154" t="str">
        <f>IF(ISBLANK(AD496),(IFERROR(IF(AO499="","",IF(AO499&lt;=0.2,"Muy Baja",IF(AO499&lt;=0.4,"Baja",IF(AO499&lt;=0.6,"Media",IF(AO499&lt;=0.8,"Alta","Muy Alta"))))),""))," ")</f>
        <v/>
      </c>
      <c r="AQ499" s="210" t="str">
        <f t="shared" si="518"/>
        <v/>
      </c>
      <c r="AR499" s="211" t="str">
        <f t="shared" si="519"/>
        <v/>
      </c>
      <c r="AS499" s="210" t="str">
        <f>IFERROR(IF(AND(AH498="Impacto",AH499="Impacto"),(AS498-(+AS498*AK499)),IF(AND(AH498="Probabilidad",AH499="Impacto"),(AS497-(+AS497*AK499)),IF(AH499="Probabilidad",AS498,""))),"")</f>
        <v/>
      </c>
      <c r="AT499" s="212" t="str">
        <f t="shared" si="520"/>
        <v/>
      </c>
      <c r="AU499" s="528"/>
      <c r="AV499" s="531"/>
      <c r="AW499" s="534"/>
      <c r="AX499" s="537"/>
      <c r="AY499" s="302"/>
      <c r="AZ499" s="185"/>
      <c r="BA499" s="183"/>
      <c r="BB499" s="183"/>
      <c r="BC499" s="184"/>
      <c r="BD499" s="184"/>
      <c r="BE499" s="184"/>
      <c r="BF499" s="185"/>
      <c r="BG499" s="494"/>
      <c r="BH499" s="190"/>
      <c r="BI499" s="186"/>
      <c r="BJ499" s="186"/>
      <c r="BK499" s="352"/>
      <c r="BL499" s="183"/>
      <c r="BM499" s="183"/>
      <c r="BN499" s="183"/>
      <c r="BO499" s="187"/>
      <c r="BP499" s="187"/>
      <c r="BQ499" s="349"/>
      <c r="BR499" s="416"/>
      <c r="BS499" s="417" t="str">
        <f>IF(AND('MAPA DE RIESGOS'!$AP499="Muy Alta",'MAPA DE RIESGOS'!$AR499="Leve"),CONCATENATE("R",'MAPA DE RIESGOS'!$H499,"C",'MAPA DE RIESGOS'!$AF499),"")</f>
        <v/>
      </c>
      <c r="BT499" s="417"/>
      <c r="BU499" s="418"/>
      <c r="BV499" s="188"/>
      <c r="BW499" s="188"/>
      <c r="BX499" s="188"/>
      <c r="BY499" s="188"/>
      <c r="BZ499" s="188"/>
      <c r="CA499" s="188"/>
      <c r="CB499" s="188"/>
      <c r="CC499" s="188"/>
      <c r="CD499" s="188"/>
      <c r="CE499" s="188"/>
      <c r="CF499" s="188"/>
      <c r="CG499" s="188"/>
      <c r="CH499" s="188"/>
      <c r="CI499" s="188"/>
      <c r="CJ499" s="188"/>
      <c r="CK499" s="188"/>
    </row>
    <row r="500" spans="1:89" ht="28.5" hidden="1" customHeight="1">
      <c r="A500" s="709"/>
      <c r="B500" s="691"/>
      <c r="C500" s="588"/>
      <c r="D500" s="588"/>
      <c r="E500" s="494"/>
      <c r="F500" s="494"/>
      <c r="G500" s="577"/>
      <c r="H500" s="343">
        <v>81</v>
      </c>
      <c r="I500" s="569"/>
      <c r="J500" s="494"/>
      <c r="K500" s="494"/>
      <c r="L500" s="494"/>
      <c r="M500" s="494"/>
      <c r="N500" s="494"/>
      <c r="O500" s="494"/>
      <c r="P500" s="562"/>
      <c r="Q500" s="553"/>
      <c r="R500" s="556"/>
      <c r="S500" s="556"/>
      <c r="T500" s="556"/>
      <c r="U500" s="556"/>
      <c r="V500" s="582"/>
      <c r="W500" s="566"/>
      <c r="X500" s="572"/>
      <c r="Y500" s="550"/>
      <c r="Z500" s="575"/>
      <c r="AA500" s="566"/>
      <c r="AB500" s="559"/>
      <c r="AC500" s="525"/>
      <c r="AD500" s="547"/>
      <c r="AE500" s="534"/>
      <c r="AF500" s="181">
        <v>5</v>
      </c>
      <c r="AG500" s="182"/>
      <c r="AH500" s="207" t="str">
        <f t="shared" si="516"/>
        <v/>
      </c>
      <c r="AI500" s="299"/>
      <c r="AJ500" s="299"/>
      <c r="AK500" s="208" t="str">
        <f t="shared" si="517"/>
        <v/>
      </c>
      <c r="AL500" s="300"/>
      <c r="AM500" s="300"/>
      <c r="AN500" s="301"/>
      <c r="AO500" s="209" t="str">
        <f>IF(ISBLANK(AD496),(IFERROR(IF(AND(AH499="Probabilidad",AH500="Probabilidad"),(AQ499-(+AQ499*AK500)),IF(AND(AH499="Impacto",AH500="Probabilidad"),(AQ498-(+AQ498*AK500)),IF(AH500="Impacto",AQ499,""))),""))," ")</f>
        <v/>
      </c>
      <c r="AP500" s="154" t="str">
        <f>IF(ISBLANK(AD496),(IFERROR(IF(AO500="","",IF(AO500&lt;=0.2,"Muy Baja",IF(AO500&lt;=0.4,"Baja",IF(AO500&lt;=0.6,"Media",IF(AO500&lt;=0.8,"Alta","Muy Alta"))))),""))," ")</f>
        <v/>
      </c>
      <c r="AQ500" s="210" t="str">
        <f t="shared" si="518"/>
        <v/>
      </c>
      <c r="AR500" s="211" t="str">
        <f t="shared" si="519"/>
        <v/>
      </c>
      <c r="AS500" s="210" t="str">
        <f>IFERROR(IF(AND(AH499="Impacto",AH500="Impacto"),(AS499-(+AS499*AK500)),IF(AND(AH499="Probabilidad",AH500="Impacto"),(AS498-(+AS498*AK500)),IF(AH500="Probabilidad",AS499,""))),"")</f>
        <v/>
      </c>
      <c r="AT500" s="212" t="str">
        <f t="shared" si="520"/>
        <v/>
      </c>
      <c r="AU500" s="528"/>
      <c r="AV500" s="531"/>
      <c r="AW500" s="534"/>
      <c r="AX500" s="537"/>
      <c r="AY500" s="302"/>
      <c r="AZ500" s="185"/>
      <c r="BA500" s="183"/>
      <c r="BB500" s="183"/>
      <c r="BC500" s="184"/>
      <c r="BD500" s="184"/>
      <c r="BE500" s="184"/>
      <c r="BF500" s="185"/>
      <c r="BG500" s="494"/>
      <c r="BH500" s="190"/>
      <c r="BI500" s="186"/>
      <c r="BJ500" s="186"/>
      <c r="BK500" s="352"/>
      <c r="BL500" s="183"/>
      <c r="BM500" s="183"/>
      <c r="BN500" s="183"/>
      <c r="BO500" s="187"/>
      <c r="BP500" s="187"/>
      <c r="BQ500" s="349"/>
      <c r="BR500" s="416"/>
      <c r="BS500" s="417" t="str">
        <f>IF(AND('MAPA DE RIESGOS'!$AP500="Muy Alta",'MAPA DE RIESGOS'!$AR500="Leve"),CONCATENATE("R",'MAPA DE RIESGOS'!$H500,"C",'MAPA DE RIESGOS'!$AF500),"")</f>
        <v/>
      </c>
      <c r="BT500" s="417"/>
      <c r="BU500" s="418"/>
      <c r="BV500" s="188"/>
      <c r="BW500" s="188"/>
      <c r="BX500" s="188"/>
      <c r="BY500" s="188"/>
      <c r="BZ500" s="188"/>
      <c r="CA500" s="188"/>
      <c r="CB500" s="188"/>
      <c r="CC500" s="188"/>
      <c r="CD500" s="188"/>
      <c r="CE500" s="188"/>
      <c r="CF500" s="188"/>
      <c r="CG500" s="188"/>
      <c r="CH500" s="188"/>
      <c r="CI500" s="188"/>
      <c r="CJ500" s="188"/>
      <c r="CK500" s="188"/>
    </row>
    <row r="501" spans="1:89" ht="28.5" hidden="1" customHeight="1">
      <c r="A501" s="709"/>
      <c r="B501" s="691"/>
      <c r="C501" s="588"/>
      <c r="D501" s="588"/>
      <c r="E501" s="494"/>
      <c r="F501" s="494"/>
      <c r="G501" s="577"/>
      <c r="H501" s="343">
        <v>81</v>
      </c>
      <c r="I501" s="570"/>
      <c r="J501" s="495"/>
      <c r="K501" s="495"/>
      <c r="L501" s="495"/>
      <c r="M501" s="495"/>
      <c r="N501" s="495"/>
      <c r="O501" s="495"/>
      <c r="P501" s="563"/>
      <c r="Q501" s="554"/>
      <c r="R501" s="557"/>
      <c r="S501" s="557"/>
      <c r="T501" s="557"/>
      <c r="U501" s="557"/>
      <c r="V501" s="583"/>
      <c r="W501" s="567"/>
      <c r="X501" s="573"/>
      <c r="Y501" s="551"/>
      <c r="Z501" s="576"/>
      <c r="AA501" s="567"/>
      <c r="AB501" s="560"/>
      <c r="AC501" s="526"/>
      <c r="AD501" s="548"/>
      <c r="AE501" s="535"/>
      <c r="AF501" s="181">
        <v>6</v>
      </c>
      <c r="AG501" s="182"/>
      <c r="AH501" s="207" t="str">
        <f t="shared" si="516"/>
        <v/>
      </c>
      <c r="AI501" s="299"/>
      <c r="AJ501" s="299"/>
      <c r="AK501" s="208" t="str">
        <f t="shared" si="517"/>
        <v/>
      </c>
      <c r="AL501" s="300"/>
      <c r="AM501" s="300"/>
      <c r="AN501" s="301"/>
      <c r="AO501" s="209" t="str">
        <f>IF(ISBLANK(AD496),(IFERROR(IF(AND(AH499="Probabilidad",AH501="Probabilidad"),(AQ499-(+AQ499*AK501)),IF(AND(AH499="Impacto",AH501="Probabilidad"),(AQ498-(+AQ498*AK501)),IF(AH501="Impacto",AQ499,""))),""))," ")</f>
        <v/>
      </c>
      <c r="AP501" s="154" t="str">
        <f>IF(ISBLANK(AD496),(IFERROR(IF(AO501="","",IF(AO501&lt;=0.2,"Muy Baja",IF(AO501&lt;=0.4,"Baja",IF(AO501&lt;=0.6,"Media",IF(AO501&lt;=0.8,"Alta","Muy Alta"))))),"")), " ")</f>
        <v/>
      </c>
      <c r="AQ501" s="210" t="str">
        <f t="shared" si="518"/>
        <v/>
      </c>
      <c r="AR501" s="211" t="str">
        <f t="shared" si="519"/>
        <v/>
      </c>
      <c r="AS501" s="210" t="str">
        <f>IFERROR(IF(AND(AH500="Impacto",AH501="Impacto"),(AS499-(+AS500*AK501)),IF(AND(AH499="Probabilidad",AH501="Impacto"),(AS498-(+AS498*AK501)),IF(AH501="Probabilidad",AS499,""))),"")</f>
        <v/>
      </c>
      <c r="AT501" s="212" t="str">
        <f t="shared" si="520"/>
        <v/>
      </c>
      <c r="AU501" s="529"/>
      <c r="AV501" s="532"/>
      <c r="AW501" s="535"/>
      <c r="AX501" s="538"/>
      <c r="AY501" s="302"/>
      <c r="AZ501" s="185"/>
      <c r="BA501" s="183"/>
      <c r="BB501" s="183"/>
      <c r="BC501" s="184"/>
      <c r="BD501" s="184"/>
      <c r="BE501" s="184"/>
      <c r="BF501" s="185"/>
      <c r="BG501" s="495"/>
      <c r="BH501" s="190"/>
      <c r="BI501" s="186"/>
      <c r="BJ501" s="186"/>
      <c r="BK501" s="352"/>
      <c r="BL501" s="183"/>
      <c r="BM501" s="183"/>
      <c r="BN501" s="183"/>
      <c r="BO501" s="187"/>
      <c r="BP501" s="187"/>
      <c r="BQ501" s="349"/>
      <c r="BR501" s="416"/>
      <c r="BS501" s="417" t="str">
        <f>IF(AND('MAPA DE RIESGOS'!$AP501="Muy Alta",'MAPA DE RIESGOS'!$AR501="Leve"),CONCATENATE("R",'MAPA DE RIESGOS'!$H501,"C",'MAPA DE RIESGOS'!$AF501),"")</f>
        <v/>
      </c>
      <c r="BT501" s="417"/>
      <c r="BU501" s="418"/>
      <c r="BV501" s="188"/>
      <c r="BW501" s="188"/>
      <c r="BX501" s="188"/>
      <c r="BY501" s="188"/>
      <c r="BZ501" s="188"/>
      <c r="CA501" s="188"/>
      <c r="CB501" s="188"/>
      <c r="CC501" s="188"/>
      <c r="CD501" s="188"/>
      <c r="CE501" s="188"/>
      <c r="CF501" s="188"/>
      <c r="CG501" s="188"/>
      <c r="CH501" s="188"/>
      <c r="CI501" s="188"/>
      <c r="CJ501" s="188"/>
      <c r="CK501" s="188"/>
    </row>
    <row r="502" spans="1:89" ht="288.75" customHeight="1">
      <c r="A502" s="709"/>
      <c r="B502" s="691" t="s">
        <v>917</v>
      </c>
      <c r="C502" s="588"/>
      <c r="D502" s="588" t="str">
        <f>IFERROR((VLOOKUP($B502,'Listados Datos'!$D$3:$F$18,3,FALSE))," ")</f>
        <v>Inicia con el diseño y aprobación del Plan Anual de Auditoría-PAA y finaliza con el cargue de las acciones del aplicativo acciones correctivas,preventivas y de mejora -CPM.</v>
      </c>
      <c r="E502" s="494" t="s">
        <v>662</v>
      </c>
      <c r="F502" s="494" t="s">
        <v>918</v>
      </c>
      <c r="G502" s="577">
        <v>82</v>
      </c>
      <c r="H502" s="343">
        <v>82</v>
      </c>
      <c r="I502" s="568" t="s">
        <v>957</v>
      </c>
      <c r="J502" s="513" t="s">
        <v>210</v>
      </c>
      <c r="K502" s="513" t="s">
        <v>958</v>
      </c>
      <c r="L502" s="513" t="s">
        <v>959</v>
      </c>
      <c r="M502" s="513" t="str">
        <f t="shared" ref="M502:M507" si="527">+I502</f>
        <v>Posibilidad de recibir o solicitar cualquier dádiva o beneficio a nombre propio o de terceros con el fin de ocultar, limitar, modificar, manipular o alterar información respecto de hallazgos u observaciones a favor de terceros.</v>
      </c>
      <c r="N502" s="513" t="s">
        <v>238</v>
      </c>
      <c r="O502" s="513" t="s">
        <v>239</v>
      </c>
      <c r="P502" s="561">
        <v>228</v>
      </c>
      <c r="Q502" s="552"/>
      <c r="R502" s="555"/>
      <c r="S502" s="555"/>
      <c r="T502" s="555"/>
      <c r="U502" s="555"/>
      <c r="V502" s="581" t="str">
        <f t="shared" ref="V502" si="528">IF(ISBLANK(AC502),(IF(P502&lt;=0,"",IF(P502&lt;=2,"Muy Baja",IF(P502&lt;=24,"Baja",IF(P502&lt;=500,"Media",IF(P502&lt;=5000,"Alta","Muy Alta"))))))," ")</f>
        <v>Media</v>
      </c>
      <c r="W502" s="565">
        <f t="shared" ref="W502" si="529">IF(ISBLANK(AC502),(IF(V502="","",IF(V502="Muy Baja",20%,IF(V502="Baja",40%,IF(V502="Media",60%,IF(V502="Alta",80%,IF(V502="Muy Alta",100%,0)))))))," ")</f>
        <v>0.6</v>
      </c>
      <c r="X502" s="571" t="s">
        <v>218</v>
      </c>
      <c r="Y502" s="549" t="str">
        <f>IF(X502&gt;0,IF(NOT(ISERROR(MATCH(X502,'Listados Datos'!$N$3:$N$4,0))),'Listados Datos'!$N$6&amp;"Por favor no seleccionar este criterios de impacto (Afectación Económica o presupuestal y/o Pérdida Reputacional)",'Listados Datos'!$N$7),"")</f>
        <v>✔</v>
      </c>
      <c r="Z502" s="574" t="str">
        <f>IF(OR(X502='Listados Datos'!$R$3,X502='Listados Datos'!$S$3),"Leve",IF(OR(X502='Listados Datos'!$R$4,X502='Listados Datos'!$S$4),"Menor",IF(OR(X502='Listados Datos'!$R$5,X502='Listados Datos'!$S$5),"Moderado",IF(OR(X502='Listados Datos'!$R$6,X502='Listados Datos'!$S$6),"Mayor",IF(OR(X502='Listados Datos'!$R$7,X502='Listados Datos'!$S$7),"Catastrófico","")))))</f>
        <v>Moderado</v>
      </c>
      <c r="AA502" s="565">
        <f>IF(Z502="","",IF(Z502="Leve",20%,IF(Z502="Menor",40%,IF(Z502="Moderado",60%,IF(Z502="Mayor",80%,IF(Z502="Catastrófico",100%,0))))))</f>
        <v>0.6</v>
      </c>
      <c r="AB502" s="558" t="str">
        <f>IF(OR(AND(V502="Muy Baja",Z502="Leve"),AND(V502="Muy Baja",Z502="Menor"),AND(V502="Baja",Z502="Leve")),"Bajo",IF(OR(AND(V502="Muy baja",Z502="Moderado"),AND(V502="Baja",Z502="Menor"),AND(V502="Baja",Z502="Moderado"),AND(V502="Media",Z502="Leve"),AND(V502="Media",Z502="Menor"),AND(V502="Media",Z502="Moderado"),AND(V502="Alta",Z502="Leve"),AND(V502="Alta",Z502="Menor")),"Moderado",IF(OR(AND(V502="Muy Baja",Z502="Mayor"),AND(V502="Baja",Z502="Mayor"),AND(V502="Media",Z502="Mayor"),AND(V502="Alta",Z502="Moderado"),AND(V502="Alta",Z502="Mayor"),AND(V502="Muy Alta",Z502="Leve"),AND(V502="Muy Alta",Z502="Menor"),AND(V502="Muy Alta",Z502="Moderado"),AND(V502="Muy Alta",Z502="Mayor")),"Alto",IF(OR(AND(V502="Muy Baja",Z502="Catastrófico"),AND(V502="Baja",Z502="Catastrófico"),AND(V502="Media",Z502="Catastrófico"),AND(V502="Alta",Z502="Catastrófico"),AND(V502="Muy Alta",Z502="Catastrófico")),"Extremo",""))))</f>
        <v>Moderado</v>
      </c>
      <c r="AC502" s="524"/>
      <c r="AD502" s="546"/>
      <c r="AE502" s="533" t="str">
        <f t="shared" ref="AE502" si="530">IF(AND(AC502="Rara Vez",AD502="Insignificante"),("BAJA"),IF(AND(AC502="Rara Vez",AD502="Menor"),("BAJA"),IF(AND(AC502="Rara Vez",AD502="Moderado"),("MODERADA"),IF(AND(AC502="Rara Vez",AD502="Mayor"),("ALTA"),IF(AND(AC502="Improbable",AD502="Insignificante"),("BAJA"),IF(AND(AC502="Improbable",AD502="Menor"),("BAJA"),IF(AND(AC502="Improbable",AD502="Moderado"),("MODERADA"),IF(AND(AC502="Improbable",AD502="Mayor"),("ALTA"),IF(AND(AC502="Posible",AD502="Insignificante"),("BAJA"),IF(AND(AC502="Posible",AD502="Menor"),("MODERADA"),IF(AND(AC502="Posible",AD502="Moderado"),("ALTA"),IF(AND(AC502="Posible",AD502="Mayor"),("EXTREMA"),IF(AND(AC502="Probable",AD502="Insignificante"),("MODERADA"),IF(AND(AC502="Probable",AD502="Menor"),("ALTA"),IF(AND(AC502="Probable",AD502="Moderado"),("ALTA"),IF(AND(AC502="Probable",AD502="Mayor"),("EXTREMA"),IF(AND(AC502="Casi Seguro",AD502="Insignificante"),("ALTA"),IF(AND(AC502="Casi Seguro",AD502="Menor"),("ALTA"),IF(AND(AC502="Casi Seguro",AD502="Moderado"),("EXTREMA"),IF(AND(AC502="Casi Seguro",AD502="Mayor"),("EXTREMA"),IF(AD502="Catastrófico","EXTREMA","VALORAR")))))))))))))))))))))</f>
        <v>VALORAR</v>
      </c>
      <c r="AF502" s="181">
        <v>1</v>
      </c>
      <c r="AG502" s="182" t="s">
        <v>960</v>
      </c>
      <c r="AH502" s="207" t="str">
        <f t="shared" si="516"/>
        <v>Probabilidad</v>
      </c>
      <c r="AI502" s="299" t="s">
        <v>193</v>
      </c>
      <c r="AJ502" s="299" t="s">
        <v>194</v>
      </c>
      <c r="AK502" s="208" t="str">
        <f t="shared" si="517"/>
        <v>40%</v>
      </c>
      <c r="AL502" s="300" t="s">
        <v>195</v>
      </c>
      <c r="AM502" s="300" t="s">
        <v>196</v>
      </c>
      <c r="AN502" s="301" t="s">
        <v>197</v>
      </c>
      <c r="AO502" s="209">
        <f>IF(ISBLANK(AD502),(IFERROR(IF(AH502="Probabilidad",(W502-(+W502*AK502)),IF(AH502="Impacto",W502,"")),""))," ")</f>
        <v>0.36</v>
      </c>
      <c r="AP502" s="154" t="str">
        <f>IF(ISBLANK(AD502), (IFERROR(IF(AO502="","",IF(AO502&lt;=0.2,"Muy Baja",IF(AO502&lt;=0.4,"Baja",IF(AO502&lt;=0.6,"Media",IF(AO502&lt;=0.8,"Alta","Muy Alta"))))),""))," ")</f>
        <v>Baja</v>
      </c>
      <c r="AQ502" s="210">
        <f t="shared" si="518"/>
        <v>0.36</v>
      </c>
      <c r="AR502" s="211" t="str">
        <f t="shared" si="519"/>
        <v>Moderado</v>
      </c>
      <c r="AS502" s="210">
        <f>IFERROR(IF(AH502="Impacto",(AA502-(+AA502*AK502)),IF(AH502="Probabilidad",AA502,"")),"")</f>
        <v>0.6</v>
      </c>
      <c r="AT502" s="212" t="str">
        <f t="shared" si="520"/>
        <v>Moderado</v>
      </c>
      <c r="AU502" s="527"/>
      <c r="AV502" s="530" t="str">
        <f>IF(ISBLANK(AD502), " ", AD502)</f>
        <v xml:space="preserve"> </v>
      </c>
      <c r="AW502" s="533" t="str">
        <f t="shared" ref="AW502" si="531">IF(AND(AU502="Rara Vez",AV502="Insignificante"),("BAJA"),IF(AND(AU502="Rara Vez",AV502="Menor"),("BAJA"),IF(AND(AU502="Rara Vez",AV502="Moderado"),("MODERADA"),IF(AND(AU502="Rara Vez",AV502="Mayor"),("ALTA"),IF(AND(AU502="Improbable",AV502="Insignificante"),("BAJA"),IF(AND(AU502="Improbable",AV502="Menor"),("BAJA"),IF(AND(AU502="Improbable",AV502="Moderado"),("MODERADA"),IF(AND(AU502="Improbable",AV502="Mayor"),("ALTA"),IF(AND(AU502="Posible",AV502="Insignificante"),("BAJA"),IF(AND(AU502="Posible",AV502="Menor"),("MODERADA"),IF(AND(AU502="Posible",AV502="Moderado"),("ALTA"),IF(AND(AU502="Posible",AV502="Mayor"),("EXTREMA"),IF(AND(AU502="Probable",AV502="Insignificante"),("MODERADA"),IF(AND(AU502="Probable",AV502="Menor"),("ALTA"),IF(AND(AU502="Probable",AV502="Moderado"),("ALTA"),IF(AND(AU502="Probable",AV502="Mayor"),("EXTREMA"),IF(AND(AU502="Casi Seguro",AV502="Insignificante"),("ALTA"),IF(AND(AU502="Casi Seguro",AV502="Menor"),("ALTA"),IF(AND(AU502="Casi Seguro",AV502="Moderado"),("EXTREMA"),IF(AND(AU502="Casi Seguro",AV502="Mayor"),("EXTREMA"),IF(AV502="Catastrófico","EXTREMA","VALORAR")))))))))))))))))))))</f>
        <v>VALORAR</v>
      </c>
      <c r="AX502" s="536" t="s">
        <v>198</v>
      </c>
      <c r="AY502" s="539" t="s">
        <v>961</v>
      </c>
      <c r="AZ502" s="542" t="s">
        <v>962</v>
      </c>
      <c r="BA502" s="542" t="s">
        <v>918</v>
      </c>
      <c r="BB502" s="542" t="s">
        <v>952</v>
      </c>
      <c r="BC502" s="517">
        <v>44562</v>
      </c>
      <c r="BD502" s="517">
        <v>44926</v>
      </c>
      <c r="BE502" s="542" t="s">
        <v>963</v>
      </c>
      <c r="BF502" s="542" t="s">
        <v>963</v>
      </c>
      <c r="BG502" s="513" t="s">
        <v>964</v>
      </c>
      <c r="BH502" s="499" t="s">
        <v>205</v>
      </c>
      <c r="BI502" s="501" t="s">
        <v>1859</v>
      </c>
      <c r="BJ502" s="509">
        <v>1</v>
      </c>
      <c r="BK502" s="503">
        <v>44680</v>
      </c>
      <c r="BL502" s="509" t="s">
        <v>1918</v>
      </c>
      <c r="BM502" s="564" t="s">
        <v>955</v>
      </c>
      <c r="BN502" s="509" t="s">
        <v>207</v>
      </c>
      <c r="BO502" s="509" t="s">
        <v>208</v>
      </c>
      <c r="BP502" s="509" t="s">
        <v>207</v>
      </c>
      <c r="BQ502" s="727" t="s">
        <v>322</v>
      </c>
      <c r="BR502" s="423" t="s">
        <v>1969</v>
      </c>
      <c r="BS502" s="425" t="s">
        <v>1918</v>
      </c>
      <c r="BT502" s="421" t="s">
        <v>207</v>
      </c>
      <c r="BU502" s="419" t="s">
        <v>955</v>
      </c>
      <c r="BV502" s="188"/>
      <c r="BW502" s="188"/>
      <c r="BX502" s="188"/>
      <c r="BY502" s="188"/>
      <c r="BZ502" s="188"/>
      <c r="CA502" s="188"/>
      <c r="CB502" s="188"/>
      <c r="CC502" s="188"/>
      <c r="CD502" s="188"/>
      <c r="CE502" s="188"/>
      <c r="CF502" s="188"/>
      <c r="CG502" s="188"/>
      <c r="CH502" s="188"/>
      <c r="CI502" s="188"/>
      <c r="CJ502" s="188"/>
      <c r="CK502" s="188"/>
    </row>
    <row r="503" spans="1:89" ht="123" hidden="1" customHeight="1">
      <c r="A503" s="709"/>
      <c r="B503" s="691"/>
      <c r="C503" s="588"/>
      <c r="D503" s="588"/>
      <c r="E503" s="494"/>
      <c r="F503" s="494"/>
      <c r="G503" s="577"/>
      <c r="H503" s="343">
        <v>82</v>
      </c>
      <c r="I503" s="569"/>
      <c r="J503" s="494"/>
      <c r="K503" s="494"/>
      <c r="L503" s="494"/>
      <c r="M503" s="494">
        <f t="shared" si="527"/>
        <v>0</v>
      </c>
      <c r="N503" s="494"/>
      <c r="O503" s="494"/>
      <c r="P503" s="562"/>
      <c r="Q503" s="553"/>
      <c r="R503" s="556"/>
      <c r="S503" s="556"/>
      <c r="T503" s="556"/>
      <c r="U503" s="556"/>
      <c r="V503" s="582"/>
      <c r="W503" s="566"/>
      <c r="X503" s="572"/>
      <c r="Y503" s="550"/>
      <c r="Z503" s="575"/>
      <c r="AA503" s="566"/>
      <c r="AB503" s="559"/>
      <c r="AC503" s="525"/>
      <c r="AD503" s="547"/>
      <c r="AE503" s="534"/>
      <c r="AF503" s="181">
        <v>2</v>
      </c>
      <c r="AG503" s="182" t="s">
        <v>965</v>
      </c>
      <c r="AH503" s="207" t="str">
        <f t="shared" si="516"/>
        <v>Probabilidad</v>
      </c>
      <c r="AI503" s="299" t="s">
        <v>193</v>
      </c>
      <c r="AJ503" s="299" t="s">
        <v>194</v>
      </c>
      <c r="AK503" s="208" t="str">
        <f t="shared" si="517"/>
        <v>40%</v>
      </c>
      <c r="AL503" s="300" t="s">
        <v>195</v>
      </c>
      <c r="AM503" s="300" t="s">
        <v>196</v>
      </c>
      <c r="AN503" s="301" t="s">
        <v>197</v>
      </c>
      <c r="AO503" s="209">
        <f>IF(ISBLANK(AD502),(IFERROR(IF(AND(AH502="Probabilidad",AH503="Probabilidad"),(AQ502-(+AQ502*AK503)),IF(AH503="Probabilidad",(W502-(+W502*AK503)),IF(AH503="Impacto",AQ502,""))),""))," ")</f>
        <v>0.216</v>
      </c>
      <c r="AP503" s="154" t="str">
        <f>IF(ISBLANK(AD502),(IFERROR(IF(AO503="","",IF(AO503&lt;=0.2,"Muy Baja",IF(AO503&lt;=0.4,"Baja",IF(AO503&lt;=0.6,"Media",IF(AO503&lt;=0.8,"Alta","Muy Alta"))))),""))," ")</f>
        <v>Baja</v>
      </c>
      <c r="AQ503" s="210">
        <f t="shared" si="518"/>
        <v>0.216</v>
      </c>
      <c r="AR503" s="211" t="str">
        <f t="shared" si="519"/>
        <v>Moderado</v>
      </c>
      <c r="AS503" s="210">
        <f>IFERROR(IF(AND(AH502="Impacto",AH503="Impacto"),(AS502-(+AS502*AK503)),IF(AH503="Impacto",(AA502-(+AA502*AK503)),IF(AH503="Probabilidad",AS502,""))),"")</f>
        <v>0.6</v>
      </c>
      <c r="AT503" s="212" t="str">
        <f t="shared" si="520"/>
        <v>Moderado</v>
      </c>
      <c r="AU503" s="528"/>
      <c r="AV503" s="531"/>
      <c r="AW503" s="534"/>
      <c r="AX503" s="537"/>
      <c r="AY503" s="540"/>
      <c r="AZ503" s="543"/>
      <c r="BA503" s="543"/>
      <c r="BB503" s="543"/>
      <c r="BC503" s="545"/>
      <c r="BD503" s="545"/>
      <c r="BE503" s="543"/>
      <c r="BF503" s="543"/>
      <c r="BG503" s="494"/>
      <c r="BH503" s="521"/>
      <c r="BI503" s="522"/>
      <c r="BJ503" s="523"/>
      <c r="BK503" s="523"/>
      <c r="BL503" s="523"/>
      <c r="BM503" s="523"/>
      <c r="BN503" s="523"/>
      <c r="BO503" s="523"/>
      <c r="BP503" s="523"/>
      <c r="BQ503" s="728"/>
      <c r="BR503" s="416" t="s">
        <v>1937</v>
      </c>
      <c r="BS503" s="417" t="str">
        <f>IF(AND('MAPA DE RIESGOS'!$AP503="Muy Alta",'MAPA DE RIESGOS'!$AR503="Leve"),CONCATENATE("R",'MAPA DE RIESGOS'!$H503,"C",'MAPA DE RIESGOS'!$AF503),"")</f>
        <v/>
      </c>
      <c r="BT503" s="417"/>
      <c r="BU503" s="418"/>
      <c r="BV503" s="188"/>
      <c r="BW503" s="188"/>
      <c r="BX503" s="188"/>
      <c r="BY503" s="188"/>
      <c r="BZ503" s="188"/>
      <c r="CA503" s="188"/>
      <c r="CB503" s="188"/>
      <c r="CC503" s="188"/>
      <c r="CD503" s="188"/>
      <c r="CE503" s="188"/>
      <c r="CF503" s="188"/>
      <c r="CG503" s="188"/>
      <c r="CH503" s="188"/>
      <c r="CI503" s="188"/>
      <c r="CJ503" s="188"/>
      <c r="CK503" s="188"/>
    </row>
    <row r="504" spans="1:89" ht="69.599999999999994" hidden="1" customHeight="1">
      <c r="A504" s="709"/>
      <c r="B504" s="691"/>
      <c r="C504" s="588"/>
      <c r="D504" s="588"/>
      <c r="E504" s="494"/>
      <c r="F504" s="494"/>
      <c r="G504" s="577"/>
      <c r="H504" s="343">
        <v>82</v>
      </c>
      <c r="I504" s="569"/>
      <c r="J504" s="494"/>
      <c r="K504" s="494"/>
      <c r="L504" s="494"/>
      <c r="M504" s="494">
        <f t="shared" si="527"/>
        <v>0</v>
      </c>
      <c r="N504" s="494"/>
      <c r="O504" s="494"/>
      <c r="P504" s="562"/>
      <c r="Q504" s="553"/>
      <c r="R504" s="556"/>
      <c r="S504" s="556"/>
      <c r="T504" s="556"/>
      <c r="U504" s="556"/>
      <c r="V504" s="582"/>
      <c r="W504" s="566"/>
      <c r="X504" s="572"/>
      <c r="Y504" s="550"/>
      <c r="Z504" s="575"/>
      <c r="AA504" s="566"/>
      <c r="AB504" s="559"/>
      <c r="AC504" s="525"/>
      <c r="AD504" s="547"/>
      <c r="AE504" s="534"/>
      <c r="AF504" s="181">
        <v>3</v>
      </c>
      <c r="AG504" s="182" t="s">
        <v>966</v>
      </c>
      <c r="AH504" s="207" t="str">
        <f t="shared" si="516"/>
        <v>Probabilidad</v>
      </c>
      <c r="AI504" s="299" t="s">
        <v>193</v>
      </c>
      <c r="AJ504" s="299" t="s">
        <v>194</v>
      </c>
      <c r="AK504" s="208" t="str">
        <f t="shared" si="517"/>
        <v>40%</v>
      </c>
      <c r="AL504" s="300" t="s">
        <v>195</v>
      </c>
      <c r="AM504" s="300" t="s">
        <v>196</v>
      </c>
      <c r="AN504" s="301" t="s">
        <v>197</v>
      </c>
      <c r="AO504" s="209">
        <f>IF(ISBLANK(AD502),(IFERROR(IF(AND(AH503="Probabilidad",AH504="Probabilidad"),(AQ503-(+AQ503*AK504)),IF(AND(AH503="Impacto",AH504="Probabilidad"),(AQ502-(+AQ502*AK504)),IF(AH504="Impacto",AQ503,""))),""))," ")</f>
        <v>0.12959999999999999</v>
      </c>
      <c r="AP504" s="154" t="str">
        <f>IF(ISBLANK(AD502),(IFERROR(IF(AO504="","",IF(AO504&lt;=0.2,"Muy Baja",IF(AO504&lt;=0.4,"Baja",IF(AO504&lt;=0.6,"Media",IF(AO504&lt;=0.8,"Alta","Muy Alta"))))),""))," ")</f>
        <v>Muy Baja</v>
      </c>
      <c r="AQ504" s="210">
        <f t="shared" si="518"/>
        <v>0.12959999999999999</v>
      </c>
      <c r="AR504" s="211" t="str">
        <f t="shared" si="519"/>
        <v>Moderado</v>
      </c>
      <c r="AS504" s="210">
        <f>IFERROR(IF(AND(AH503="Impacto",AH504="Impacto"),(AS503-(+AS503*AK504)),IF(AND(AH503="Probabilidad",AH504="Impacto"),(AS502-(+AS502*AK504)),IF(AH504="Probabilidad",AS503,""))),"")</f>
        <v>0.6</v>
      </c>
      <c r="AT504" s="212" t="str">
        <f t="shared" si="520"/>
        <v>Moderado</v>
      </c>
      <c r="AU504" s="528"/>
      <c r="AV504" s="531"/>
      <c r="AW504" s="534"/>
      <c r="AX504" s="537"/>
      <c r="AY504" s="540"/>
      <c r="AZ504" s="543"/>
      <c r="BA504" s="543"/>
      <c r="BB504" s="543"/>
      <c r="BC504" s="545"/>
      <c r="BD504" s="545"/>
      <c r="BE504" s="543"/>
      <c r="BF504" s="543"/>
      <c r="BG504" s="494"/>
      <c r="BH504" s="521"/>
      <c r="BI504" s="522"/>
      <c r="BJ504" s="523"/>
      <c r="BK504" s="523"/>
      <c r="BL504" s="523"/>
      <c r="BM504" s="523"/>
      <c r="BN504" s="523"/>
      <c r="BO504" s="523"/>
      <c r="BP504" s="523"/>
      <c r="BQ504" s="728"/>
      <c r="BR504" s="416" t="s">
        <v>1938</v>
      </c>
      <c r="BS504" s="417" t="str">
        <f>IF(AND('MAPA DE RIESGOS'!$AP504="Muy Alta",'MAPA DE RIESGOS'!$AR504="Leve"),CONCATENATE("R",'MAPA DE RIESGOS'!$H504,"C",'MAPA DE RIESGOS'!$AF504),"")</f>
        <v/>
      </c>
      <c r="BT504" s="417"/>
      <c r="BU504" s="418"/>
      <c r="BV504" s="188"/>
      <c r="BW504" s="188"/>
      <c r="BX504" s="188"/>
      <c r="BY504" s="188"/>
      <c r="BZ504" s="188"/>
      <c r="CA504" s="188"/>
      <c r="CB504" s="188"/>
      <c r="CC504" s="188"/>
      <c r="CD504" s="188"/>
      <c r="CE504" s="188"/>
      <c r="CF504" s="188"/>
      <c r="CG504" s="188"/>
      <c r="CH504" s="188"/>
      <c r="CI504" s="188"/>
      <c r="CJ504" s="188"/>
      <c r="CK504" s="188"/>
    </row>
    <row r="505" spans="1:89" ht="69.599999999999994" hidden="1" customHeight="1">
      <c r="A505" s="709"/>
      <c r="B505" s="691"/>
      <c r="C505" s="588"/>
      <c r="D505" s="588"/>
      <c r="E505" s="494"/>
      <c r="F505" s="494"/>
      <c r="G505" s="577"/>
      <c r="H505" s="343">
        <v>82</v>
      </c>
      <c r="I505" s="569"/>
      <c r="J505" s="494"/>
      <c r="K505" s="494"/>
      <c r="L505" s="494"/>
      <c r="M505" s="494">
        <f t="shared" si="527"/>
        <v>0</v>
      </c>
      <c r="N505" s="494"/>
      <c r="O505" s="494"/>
      <c r="P505" s="562"/>
      <c r="Q505" s="553"/>
      <c r="R505" s="556"/>
      <c r="S505" s="556"/>
      <c r="T505" s="556"/>
      <c r="U505" s="556"/>
      <c r="V505" s="582"/>
      <c r="W505" s="566"/>
      <c r="X505" s="572"/>
      <c r="Y505" s="550"/>
      <c r="Z505" s="575"/>
      <c r="AA505" s="566"/>
      <c r="AB505" s="559"/>
      <c r="AC505" s="525"/>
      <c r="AD505" s="547"/>
      <c r="AE505" s="534"/>
      <c r="AF505" s="181">
        <v>4</v>
      </c>
      <c r="AG505" s="182" t="s">
        <v>967</v>
      </c>
      <c r="AH505" s="207" t="str">
        <f t="shared" si="516"/>
        <v>Probabilidad</v>
      </c>
      <c r="AI505" s="299" t="s">
        <v>193</v>
      </c>
      <c r="AJ505" s="299" t="s">
        <v>194</v>
      </c>
      <c r="AK505" s="208" t="str">
        <f t="shared" si="517"/>
        <v>40%</v>
      </c>
      <c r="AL505" s="300" t="s">
        <v>195</v>
      </c>
      <c r="AM505" s="300" t="s">
        <v>196</v>
      </c>
      <c r="AN505" s="301" t="s">
        <v>197</v>
      </c>
      <c r="AO505" s="209">
        <f>IF(ISBLANK(AD502),(IFERROR(IF(AND(AH504="Probabilidad",AH505="Probabilidad"),(AQ504-(+AQ504*AK505)),IF(AND(AH504="Impacto",AH505="Probabilidad"),(AQ503-(+AQ503*AK505)),IF(AH505="Impacto",AQ504,""))),""))," ")</f>
        <v>7.7759999999999996E-2</v>
      </c>
      <c r="AP505" s="154" t="str">
        <f>IF(ISBLANK(AD502),(IFERROR(IF(AO505="","",IF(AO505&lt;=0.2,"Muy Baja",IF(AO505&lt;=0.4,"Baja",IF(AO505&lt;=0.6,"Media",IF(AO505&lt;=0.8,"Alta","Muy Alta"))))),""))," ")</f>
        <v>Muy Baja</v>
      </c>
      <c r="AQ505" s="210">
        <f t="shared" si="518"/>
        <v>7.7759999999999996E-2</v>
      </c>
      <c r="AR505" s="211" t="str">
        <f t="shared" si="519"/>
        <v>Moderado</v>
      </c>
      <c r="AS505" s="210">
        <f>IFERROR(IF(AND(AH504="Impacto",AH505="Impacto"),(AS504-(+AS504*AK505)),IF(AND(AH504="Probabilidad",AH505="Impacto"),(AS503-(+AS503*AK505)),IF(AH505="Probabilidad",AS504,""))),"")</f>
        <v>0.6</v>
      </c>
      <c r="AT505" s="212" t="str">
        <f t="shared" si="520"/>
        <v>Moderado</v>
      </c>
      <c r="AU505" s="528"/>
      <c r="AV505" s="531"/>
      <c r="AW505" s="534"/>
      <c r="AX505" s="537"/>
      <c r="AY505" s="540"/>
      <c r="AZ505" s="543"/>
      <c r="BA505" s="543"/>
      <c r="BB505" s="543"/>
      <c r="BC505" s="545"/>
      <c r="BD505" s="545"/>
      <c r="BE505" s="543"/>
      <c r="BF505" s="543"/>
      <c r="BG505" s="494"/>
      <c r="BH505" s="521"/>
      <c r="BI505" s="522"/>
      <c r="BJ505" s="523"/>
      <c r="BK505" s="523"/>
      <c r="BL505" s="523"/>
      <c r="BM505" s="523"/>
      <c r="BN505" s="523"/>
      <c r="BO505" s="523"/>
      <c r="BP505" s="523"/>
      <c r="BQ505" s="728"/>
      <c r="BR505" s="416" t="s">
        <v>1939</v>
      </c>
      <c r="BS505" s="417" t="str">
        <f>IF(AND('MAPA DE RIESGOS'!$AP505="Muy Alta",'MAPA DE RIESGOS'!$AR505="Leve"),CONCATENATE("R",'MAPA DE RIESGOS'!$H505,"C",'MAPA DE RIESGOS'!$AF505),"")</f>
        <v/>
      </c>
      <c r="BT505" s="417"/>
      <c r="BU505" s="418"/>
      <c r="BV505" s="188"/>
      <c r="BW505" s="188"/>
      <c r="BX505" s="188"/>
      <c r="BY505" s="188"/>
      <c r="BZ505" s="188"/>
      <c r="CA505" s="188"/>
      <c r="CB505" s="188"/>
      <c r="CC505" s="188"/>
      <c r="CD505" s="188"/>
      <c r="CE505" s="188"/>
      <c r="CF505" s="188"/>
      <c r="CG505" s="188"/>
      <c r="CH505" s="188"/>
      <c r="CI505" s="188"/>
      <c r="CJ505" s="188"/>
      <c r="CK505" s="188"/>
    </row>
    <row r="506" spans="1:89" ht="69.599999999999994" hidden="1" customHeight="1">
      <c r="A506" s="709"/>
      <c r="B506" s="691"/>
      <c r="C506" s="588"/>
      <c r="D506" s="588"/>
      <c r="E506" s="494"/>
      <c r="F506" s="494"/>
      <c r="G506" s="577"/>
      <c r="H506" s="343">
        <v>82</v>
      </c>
      <c r="I506" s="569"/>
      <c r="J506" s="494"/>
      <c r="K506" s="494"/>
      <c r="L506" s="494"/>
      <c r="M506" s="494">
        <f t="shared" si="527"/>
        <v>0</v>
      </c>
      <c r="N506" s="494"/>
      <c r="O506" s="494"/>
      <c r="P506" s="562"/>
      <c r="Q506" s="553"/>
      <c r="R506" s="556"/>
      <c r="S506" s="556"/>
      <c r="T506" s="556"/>
      <c r="U506" s="556"/>
      <c r="V506" s="582"/>
      <c r="W506" s="566"/>
      <c r="X506" s="572"/>
      <c r="Y506" s="550"/>
      <c r="Z506" s="575"/>
      <c r="AA506" s="566"/>
      <c r="AB506" s="559"/>
      <c r="AC506" s="525"/>
      <c r="AD506" s="547"/>
      <c r="AE506" s="534"/>
      <c r="AF506" s="181">
        <v>5</v>
      </c>
      <c r="AG506" s="182" t="s">
        <v>968</v>
      </c>
      <c r="AH506" s="207" t="str">
        <f t="shared" si="516"/>
        <v>Probabilidad</v>
      </c>
      <c r="AI506" s="299" t="s">
        <v>193</v>
      </c>
      <c r="AJ506" s="299" t="s">
        <v>194</v>
      </c>
      <c r="AK506" s="208" t="str">
        <f t="shared" si="517"/>
        <v>40%</v>
      </c>
      <c r="AL506" s="300" t="s">
        <v>195</v>
      </c>
      <c r="AM506" s="300" t="s">
        <v>196</v>
      </c>
      <c r="AN506" s="301" t="s">
        <v>197</v>
      </c>
      <c r="AO506" s="209">
        <f>IF(ISBLANK(AD502),(IFERROR(IF(AND(AH505="Probabilidad",AH506="Probabilidad"),(AQ505-(+AQ505*AK506)),IF(AND(AH505="Impacto",AH506="Probabilidad"),(AQ504-(+AQ504*AK506)),IF(AH506="Impacto",AQ505,""))),""))," ")</f>
        <v>4.6655999999999996E-2</v>
      </c>
      <c r="AP506" s="154" t="str">
        <f>IF(ISBLANK(AD502),(IFERROR(IF(AO506="","",IF(AO506&lt;=0.2,"Muy Baja",IF(AO506&lt;=0.4,"Baja",IF(AO506&lt;=0.6,"Media",IF(AO506&lt;=0.8,"Alta","Muy Alta"))))),""))," ")</f>
        <v>Muy Baja</v>
      </c>
      <c r="AQ506" s="210">
        <f t="shared" si="518"/>
        <v>4.6655999999999996E-2</v>
      </c>
      <c r="AR506" s="211" t="str">
        <f t="shared" si="519"/>
        <v>Moderado</v>
      </c>
      <c r="AS506" s="210">
        <f>IFERROR(IF(AND(AH505="Impacto",AH506="Impacto"),(AS505-(+AS505*AK506)),IF(AND(AH505="Probabilidad",AH506="Impacto"),(AS504-(+AS504*AK506)),IF(AH506="Probabilidad",AS505,""))),"")</f>
        <v>0.6</v>
      </c>
      <c r="AT506" s="212" t="str">
        <f t="shared" si="520"/>
        <v>Moderado</v>
      </c>
      <c r="AU506" s="528"/>
      <c r="AV506" s="531"/>
      <c r="AW506" s="534"/>
      <c r="AX506" s="537"/>
      <c r="AY506" s="541"/>
      <c r="AZ506" s="544"/>
      <c r="BA506" s="544"/>
      <c r="BB506" s="544"/>
      <c r="BC506" s="518"/>
      <c r="BD506" s="518"/>
      <c r="BE506" s="544"/>
      <c r="BF506" s="544"/>
      <c r="BG506" s="494"/>
      <c r="BH506" s="508"/>
      <c r="BI506" s="512"/>
      <c r="BJ506" s="510"/>
      <c r="BK506" s="510"/>
      <c r="BL506" s="510"/>
      <c r="BM506" s="510"/>
      <c r="BN506" s="510"/>
      <c r="BO506" s="510"/>
      <c r="BP506" s="510"/>
      <c r="BQ506" s="729"/>
      <c r="BR506" s="416" t="s">
        <v>1940</v>
      </c>
      <c r="BS506" s="417" t="str">
        <f>IF(AND('MAPA DE RIESGOS'!$AP506="Muy Alta",'MAPA DE RIESGOS'!$AR506="Leve"),CONCATENATE("R",'MAPA DE RIESGOS'!$H506,"C",'MAPA DE RIESGOS'!$AF506),"")</f>
        <v/>
      </c>
      <c r="BT506" s="417"/>
      <c r="BU506" s="418"/>
      <c r="BV506" s="188"/>
      <c r="BW506" s="188"/>
      <c r="BX506" s="188"/>
      <c r="BY506" s="188"/>
      <c r="BZ506" s="188"/>
      <c r="CA506" s="188"/>
      <c r="CB506" s="188"/>
      <c r="CC506" s="188"/>
      <c r="CD506" s="188"/>
      <c r="CE506" s="188"/>
      <c r="CF506" s="188"/>
      <c r="CG506" s="188"/>
      <c r="CH506" s="188"/>
      <c r="CI506" s="188"/>
      <c r="CJ506" s="188"/>
      <c r="CK506" s="188"/>
    </row>
    <row r="507" spans="1:89" ht="28.5" hidden="1" customHeight="1">
      <c r="A507" s="709"/>
      <c r="B507" s="691"/>
      <c r="C507" s="588"/>
      <c r="D507" s="588"/>
      <c r="E507" s="494"/>
      <c r="F507" s="494"/>
      <c r="G507" s="577"/>
      <c r="H507" s="343">
        <v>82</v>
      </c>
      <c r="I507" s="570"/>
      <c r="J507" s="495"/>
      <c r="K507" s="495"/>
      <c r="L507" s="495"/>
      <c r="M507" s="495">
        <f t="shared" si="527"/>
        <v>0</v>
      </c>
      <c r="N507" s="495"/>
      <c r="O507" s="495"/>
      <c r="P507" s="563"/>
      <c r="Q507" s="554"/>
      <c r="R507" s="557"/>
      <c r="S507" s="557"/>
      <c r="T507" s="557"/>
      <c r="U507" s="557"/>
      <c r="V507" s="583"/>
      <c r="W507" s="567"/>
      <c r="X507" s="573"/>
      <c r="Y507" s="551"/>
      <c r="Z507" s="576"/>
      <c r="AA507" s="567"/>
      <c r="AB507" s="560"/>
      <c r="AC507" s="526"/>
      <c r="AD507" s="548"/>
      <c r="AE507" s="535"/>
      <c r="AF507" s="181">
        <v>6</v>
      </c>
      <c r="AG507" s="182"/>
      <c r="AH507" s="207" t="str">
        <f t="shared" si="516"/>
        <v/>
      </c>
      <c r="AI507" s="299"/>
      <c r="AJ507" s="299"/>
      <c r="AK507" s="208" t="str">
        <f t="shared" si="517"/>
        <v/>
      </c>
      <c r="AL507" s="300"/>
      <c r="AM507" s="300"/>
      <c r="AN507" s="301"/>
      <c r="AO507" s="209" t="str">
        <f>IF(ISBLANK(AD502),(IFERROR(IF(AND(AH505="Probabilidad",AH507="Probabilidad"),(AQ505-(+AQ505*AK507)),IF(AND(AH505="Impacto",AH507="Probabilidad"),(AQ504-(+AQ504*AK507)),IF(AH507="Impacto",AQ505,""))),""))," ")</f>
        <v/>
      </c>
      <c r="AP507" s="154" t="str">
        <f>IF(ISBLANK(AD502),(IFERROR(IF(AO507="","",IF(AO507&lt;=0.2,"Muy Baja",IF(AO507&lt;=0.4,"Baja",IF(AO507&lt;=0.6,"Media",IF(AO507&lt;=0.8,"Alta","Muy Alta"))))),"")), " ")</f>
        <v/>
      </c>
      <c r="AQ507" s="210" t="str">
        <f t="shared" si="518"/>
        <v/>
      </c>
      <c r="AR507" s="211" t="str">
        <f t="shared" si="519"/>
        <v/>
      </c>
      <c r="AS507" s="210" t="str">
        <f>IFERROR(IF(AND(AH506="Impacto",AH507="Impacto"),(AS505-(+AS506*AK507)),IF(AND(AH505="Probabilidad",AH507="Impacto"),(AS504-(+AS504*AK507)),IF(AH507="Probabilidad",AS505,""))),"")</f>
        <v/>
      </c>
      <c r="AT507" s="212" t="str">
        <f t="shared" si="520"/>
        <v/>
      </c>
      <c r="AU507" s="529"/>
      <c r="AV507" s="532"/>
      <c r="AW507" s="535"/>
      <c r="AX507" s="538"/>
      <c r="AY507" s="302"/>
      <c r="AZ507" s="185"/>
      <c r="BA507" s="183"/>
      <c r="BB507" s="183"/>
      <c r="BC507" s="184"/>
      <c r="BD507" s="184"/>
      <c r="BE507" s="184"/>
      <c r="BF507" s="185"/>
      <c r="BG507" s="495"/>
      <c r="BH507" s="190"/>
      <c r="BI507" s="186"/>
      <c r="BJ507" s="186"/>
      <c r="BK507" s="352"/>
      <c r="BL507" s="183"/>
      <c r="BM507" s="183"/>
      <c r="BN507" s="183"/>
      <c r="BO507" s="187"/>
      <c r="BP507" s="187"/>
      <c r="BQ507" s="349"/>
      <c r="BR507" s="416" t="s">
        <v>1941</v>
      </c>
      <c r="BS507" s="417" t="str">
        <f>IF(AND('MAPA DE RIESGOS'!$AP507="Muy Alta",'MAPA DE RIESGOS'!$AR507="Leve"),CONCATENATE("R",'MAPA DE RIESGOS'!$H507,"C",'MAPA DE RIESGOS'!$AF507),"")</f>
        <v/>
      </c>
      <c r="BT507" s="417"/>
      <c r="BU507" s="418"/>
      <c r="BV507" s="188"/>
      <c r="BW507" s="188"/>
      <c r="BX507" s="188"/>
      <c r="BY507" s="188"/>
      <c r="BZ507" s="188"/>
      <c r="CA507" s="188"/>
      <c r="CB507" s="188"/>
      <c r="CC507" s="188"/>
      <c r="CD507" s="188"/>
      <c r="CE507" s="188"/>
      <c r="CF507" s="188"/>
      <c r="CG507" s="188"/>
      <c r="CH507" s="188"/>
      <c r="CI507" s="188"/>
      <c r="CJ507" s="188"/>
      <c r="CK507" s="188"/>
    </row>
    <row r="508" spans="1:89" ht="99.95" hidden="1" customHeight="1">
      <c r="A508" s="709"/>
      <c r="B508" s="691" t="s">
        <v>917</v>
      </c>
      <c r="C508" s="588"/>
      <c r="D508" s="588" t="str">
        <f>IFERROR((VLOOKUP($B508,'Listados Datos'!$D$3:$F$18,3,FALSE))," ")</f>
        <v>Inicia con el diseño y aprobación del Plan Anual de Auditoría-PAA y finaliza con el cargue de las acciones del aplicativo acciones correctivas,preventivas y de mejora -CPM.</v>
      </c>
      <c r="E508" s="494" t="s">
        <v>662</v>
      </c>
      <c r="F508" s="494" t="s">
        <v>918</v>
      </c>
      <c r="G508" s="577">
        <v>83</v>
      </c>
      <c r="H508" s="343">
        <v>83</v>
      </c>
      <c r="I508" s="568" t="s">
        <v>969</v>
      </c>
      <c r="J508" s="513" t="s">
        <v>210</v>
      </c>
      <c r="K508" s="513" t="s">
        <v>969</v>
      </c>
      <c r="L508" s="513" t="s">
        <v>970</v>
      </c>
      <c r="M508" s="513" t="str">
        <f t="shared" ref="M508:M513" si="532">+CONCATENATE("Posibilidad de perdida de ", Q508, " debido a amenazas como ", S508, "y vulderabilidades,", T508, " afectando a los activos de información de ", R508)</f>
        <v>Posibilidad de perdida de Confidencialidad, Integridad y Disponibilidad debido a amenazas como Modificación no autorizaday vulderabilidades, afectando a los activos de información de Información del ROYAL y ORFEO</v>
      </c>
      <c r="N508" s="513" t="s">
        <v>250</v>
      </c>
      <c r="O508" s="513" t="s">
        <v>251</v>
      </c>
      <c r="P508" s="561">
        <v>228</v>
      </c>
      <c r="Q508" s="552" t="s">
        <v>252</v>
      </c>
      <c r="R508" s="555" t="s">
        <v>971</v>
      </c>
      <c r="S508" s="555" t="s">
        <v>417</v>
      </c>
      <c r="T508" s="555"/>
      <c r="U508" s="555"/>
      <c r="V508" s="581" t="str">
        <f t="shared" ref="V508" si="533">IF(ISBLANK(AC508),(IF(P508&lt;=0,"",IF(P508&lt;=2,"Muy Baja",IF(P508&lt;=24,"Baja",IF(P508&lt;=500,"Media",IF(P508&lt;=5000,"Alta","Muy Alta"))))))," ")</f>
        <v>Media</v>
      </c>
      <c r="W508" s="565">
        <f t="shared" ref="W508" si="534">IF(ISBLANK(AC508),(IF(V508="","",IF(V508="Muy Baja",20%,IF(V508="Baja",40%,IF(V508="Media",60%,IF(V508="Alta",80%,IF(V508="Muy Alta",100%,0)))))))," ")</f>
        <v>0.6</v>
      </c>
      <c r="X508" s="571" t="s">
        <v>218</v>
      </c>
      <c r="Y508" s="549" t="str">
        <f>IF(X508&gt;0,IF(NOT(ISERROR(MATCH(X508,'Listados Datos'!$N$3:$N$4,0))),'Listados Datos'!$N$6&amp;"Por favor no seleccionar este criterios de impacto (Afectación Económica o presupuestal y/o Pérdida Reputacional)",'Listados Datos'!$N$7),"")</f>
        <v>✔</v>
      </c>
      <c r="Z508" s="574" t="str">
        <f>IF(OR(X508='Listados Datos'!$R$3,X508='Listados Datos'!$S$3),"Leve",IF(OR(X508='Listados Datos'!$R$4,X508='Listados Datos'!$S$4),"Menor",IF(OR(X508='Listados Datos'!$R$5,X508='Listados Datos'!$S$5),"Moderado",IF(OR(X508='Listados Datos'!$R$6,X508='Listados Datos'!$S$6),"Mayor",IF(OR(X508='Listados Datos'!$R$7,X508='Listados Datos'!$S$7),"Catastrófico","")))))</f>
        <v>Moderado</v>
      </c>
      <c r="AA508" s="565">
        <f>IF(Z508="","",IF(Z508="Leve",20%,IF(Z508="Menor",40%,IF(Z508="Moderado",60%,IF(Z508="Mayor",80%,IF(Z508="Catastrófico",100%,0))))))</f>
        <v>0.6</v>
      </c>
      <c r="AB508" s="558" t="str">
        <f>IF(OR(AND(V508="Muy Baja",Z508="Leve"),AND(V508="Muy Baja",Z508="Menor"),AND(V508="Baja",Z508="Leve")),"Bajo",IF(OR(AND(V508="Muy baja",Z508="Moderado"),AND(V508="Baja",Z508="Menor"),AND(V508="Baja",Z508="Moderado"),AND(V508="Media",Z508="Leve"),AND(V508="Media",Z508="Menor"),AND(V508="Media",Z508="Moderado"),AND(V508="Alta",Z508="Leve"),AND(V508="Alta",Z508="Menor")),"Moderado",IF(OR(AND(V508="Muy Baja",Z508="Mayor"),AND(V508="Baja",Z508="Mayor"),AND(V508="Media",Z508="Mayor"),AND(V508="Alta",Z508="Moderado"),AND(V508="Alta",Z508="Mayor"),AND(V508="Muy Alta",Z508="Leve"),AND(V508="Muy Alta",Z508="Menor"),AND(V508="Muy Alta",Z508="Moderado"),AND(V508="Muy Alta",Z508="Mayor")),"Alto",IF(OR(AND(V508="Muy Baja",Z508="Catastrófico"),AND(V508="Baja",Z508="Catastrófico"),AND(V508="Media",Z508="Catastrófico"),AND(V508="Alta",Z508="Catastrófico"),AND(V508="Muy Alta",Z508="Catastrófico")),"Extremo",""))))</f>
        <v>Moderado</v>
      </c>
      <c r="AC508" s="524"/>
      <c r="AD508" s="546"/>
      <c r="AE508" s="533" t="str">
        <f t="shared" ref="AE508" si="535">IF(AND(AC508="Rara Vez",AD508="Insignificante"),("BAJA"),IF(AND(AC508="Rara Vez",AD508="Menor"),("BAJA"),IF(AND(AC508="Rara Vez",AD508="Moderado"),("MODERADA"),IF(AND(AC508="Rara Vez",AD508="Mayor"),("ALTA"),IF(AND(AC508="Improbable",AD508="Insignificante"),("BAJA"),IF(AND(AC508="Improbable",AD508="Menor"),("BAJA"),IF(AND(AC508="Improbable",AD508="Moderado"),("MODERADA"),IF(AND(AC508="Improbable",AD508="Mayor"),("ALTA"),IF(AND(AC508="Posible",AD508="Insignificante"),("BAJA"),IF(AND(AC508="Posible",AD508="Menor"),("MODERADA"),IF(AND(AC508="Posible",AD508="Moderado"),("ALTA"),IF(AND(AC508="Posible",AD508="Mayor"),("EXTREMA"),IF(AND(AC508="Probable",AD508="Insignificante"),("MODERADA"),IF(AND(AC508="Probable",AD508="Menor"),("ALTA"),IF(AND(AC508="Probable",AD508="Moderado"),("ALTA"),IF(AND(AC508="Probable",AD508="Mayor"),("EXTREMA"),IF(AND(AC508="Casi Seguro",AD508="Insignificante"),("ALTA"),IF(AND(AC508="Casi Seguro",AD508="Menor"),("ALTA"),IF(AND(AC508="Casi Seguro",AD508="Moderado"),("EXTREMA"),IF(AND(AC508="Casi Seguro",AD508="Mayor"),("EXTREMA"),IF(AD508="Catastrófico","EXTREMA","VALORAR")))))))))))))))))))))</f>
        <v>VALORAR</v>
      </c>
      <c r="AF508" s="181">
        <v>1</v>
      </c>
      <c r="AG508" s="182" t="s">
        <v>972</v>
      </c>
      <c r="AH508" s="207" t="str">
        <f t="shared" si="516"/>
        <v>Probabilidad</v>
      </c>
      <c r="AI508" s="299" t="s">
        <v>193</v>
      </c>
      <c r="AJ508" s="299" t="s">
        <v>194</v>
      </c>
      <c r="AK508" s="208" t="str">
        <f t="shared" si="517"/>
        <v>40%</v>
      </c>
      <c r="AL508" s="300" t="s">
        <v>195</v>
      </c>
      <c r="AM508" s="300" t="s">
        <v>196</v>
      </c>
      <c r="AN508" s="301" t="s">
        <v>197</v>
      </c>
      <c r="AO508" s="209">
        <f>IF(ISBLANK(AD508),(IFERROR(IF(AH508="Probabilidad",(W508-(+W508*AK508)),IF(AH508="Impacto",W508,"")),""))," ")</f>
        <v>0.36</v>
      </c>
      <c r="AP508" s="154" t="str">
        <f>IF(ISBLANK(AD508), (IFERROR(IF(AO508="","",IF(AO508&lt;=0.2,"Muy Baja",IF(AO508&lt;=0.4,"Baja",IF(AO508&lt;=0.6,"Media",IF(AO508&lt;=0.8,"Alta","Muy Alta"))))),""))," ")</f>
        <v>Baja</v>
      </c>
      <c r="AQ508" s="210">
        <f t="shared" si="518"/>
        <v>0.36</v>
      </c>
      <c r="AR508" s="211" t="str">
        <f t="shared" si="519"/>
        <v>Moderado</v>
      </c>
      <c r="AS508" s="210">
        <f>IFERROR(IF(AH508="Impacto",(AA508-(+AA508*AK508)),IF(AH508="Probabilidad",AA508,"")),"")</f>
        <v>0.6</v>
      </c>
      <c r="AT508" s="212" t="str">
        <f t="shared" si="520"/>
        <v>Moderado</v>
      </c>
      <c r="AU508" s="527"/>
      <c r="AV508" s="530" t="str">
        <f>IF(ISBLANK(AD508), " ", AD508)</f>
        <v xml:space="preserve"> </v>
      </c>
      <c r="AW508" s="533" t="str">
        <f t="shared" ref="AW508" si="536">IF(AND(AU508="Rara Vez",AV508="Insignificante"),("BAJA"),IF(AND(AU508="Rara Vez",AV508="Menor"),("BAJA"),IF(AND(AU508="Rara Vez",AV508="Moderado"),("MODERADA"),IF(AND(AU508="Rara Vez",AV508="Mayor"),("ALTA"),IF(AND(AU508="Improbable",AV508="Insignificante"),("BAJA"),IF(AND(AU508="Improbable",AV508="Menor"),("BAJA"),IF(AND(AU508="Improbable",AV508="Moderado"),("MODERADA"),IF(AND(AU508="Improbable",AV508="Mayor"),("ALTA"),IF(AND(AU508="Posible",AV508="Insignificante"),("BAJA"),IF(AND(AU508="Posible",AV508="Menor"),("MODERADA"),IF(AND(AU508="Posible",AV508="Moderado"),("ALTA"),IF(AND(AU508="Posible",AV508="Mayor"),("EXTREMA"),IF(AND(AU508="Probable",AV508="Insignificante"),("MODERADA"),IF(AND(AU508="Probable",AV508="Menor"),("ALTA"),IF(AND(AU508="Probable",AV508="Moderado"),("ALTA"),IF(AND(AU508="Probable",AV508="Mayor"),("EXTREMA"),IF(AND(AU508="Casi Seguro",AV508="Insignificante"),("ALTA"),IF(AND(AU508="Casi Seguro",AV508="Menor"),("ALTA"),IF(AND(AU508="Casi Seguro",AV508="Moderado"),("EXTREMA"),IF(AND(AU508="Casi Seguro",AV508="Mayor"),("EXTREMA"),IF(AV508="Catastrófico","EXTREMA","VALORAR")))))))))))))))))))))</f>
        <v>VALORAR</v>
      </c>
      <c r="AX508" s="536" t="s">
        <v>198</v>
      </c>
      <c r="AY508" s="539" t="s">
        <v>973</v>
      </c>
      <c r="AZ508" s="542" t="s">
        <v>501</v>
      </c>
      <c r="BA508" s="542" t="s">
        <v>918</v>
      </c>
      <c r="BB508" s="542" t="s">
        <v>229</v>
      </c>
      <c r="BC508" s="517">
        <v>44562</v>
      </c>
      <c r="BD508" s="517">
        <v>44926</v>
      </c>
      <c r="BE508" s="542" t="s">
        <v>974</v>
      </c>
      <c r="BF508" s="542" t="s">
        <v>974</v>
      </c>
      <c r="BG508" s="513" t="s">
        <v>886</v>
      </c>
      <c r="BH508" s="499" t="s">
        <v>205</v>
      </c>
      <c r="BI508" s="501" t="s">
        <v>975</v>
      </c>
      <c r="BJ508" s="501" t="s">
        <v>207</v>
      </c>
      <c r="BK508" s="503" t="s">
        <v>207</v>
      </c>
      <c r="BL508" s="501" t="s">
        <v>207</v>
      </c>
      <c r="BM508" s="505" t="s">
        <v>976</v>
      </c>
      <c r="BN508" s="501" t="s">
        <v>207</v>
      </c>
      <c r="BO508" s="501" t="s">
        <v>208</v>
      </c>
      <c r="BP508" s="501" t="s">
        <v>207</v>
      </c>
      <c r="BQ508" s="506" t="s">
        <v>322</v>
      </c>
      <c r="BR508" s="416"/>
      <c r="BS508" s="417" t="str">
        <f>IF(AND('MAPA DE RIESGOS'!$AP508="Muy Alta",'MAPA DE RIESGOS'!$AR508="Leve"),CONCATENATE("R",'MAPA DE RIESGOS'!$H508,"C",'MAPA DE RIESGOS'!$AF508),"")</f>
        <v/>
      </c>
      <c r="BT508" s="417"/>
      <c r="BU508" s="418"/>
      <c r="BV508" s="188"/>
      <c r="BW508" s="188"/>
      <c r="BX508" s="188"/>
      <c r="BY508" s="188"/>
      <c r="BZ508" s="188"/>
      <c r="CA508" s="188"/>
      <c r="CB508" s="188"/>
      <c r="CC508" s="188"/>
      <c r="CD508" s="188"/>
      <c r="CE508" s="188"/>
      <c r="CF508" s="188"/>
      <c r="CG508" s="188"/>
      <c r="CH508" s="188"/>
      <c r="CI508" s="188"/>
      <c r="CJ508" s="188"/>
      <c r="CK508" s="188"/>
    </row>
    <row r="509" spans="1:89" ht="62.1" hidden="1" customHeight="1">
      <c r="A509" s="709"/>
      <c r="B509" s="691"/>
      <c r="C509" s="588"/>
      <c r="D509" s="588"/>
      <c r="E509" s="494"/>
      <c r="F509" s="494"/>
      <c r="G509" s="577"/>
      <c r="H509" s="343">
        <v>83</v>
      </c>
      <c r="I509" s="569"/>
      <c r="J509" s="494"/>
      <c r="K509" s="494"/>
      <c r="L509" s="494"/>
      <c r="M509" s="494" t="str">
        <f t="shared" si="532"/>
        <v xml:space="preserve">Posibilidad de perdida de  debido a amenazas como y vulderabilidades, afectando a los activos de información de </v>
      </c>
      <c r="N509" s="494"/>
      <c r="O509" s="494"/>
      <c r="P509" s="562"/>
      <c r="Q509" s="553"/>
      <c r="R509" s="556"/>
      <c r="S509" s="556"/>
      <c r="T509" s="556"/>
      <c r="U509" s="556"/>
      <c r="V509" s="582"/>
      <c r="W509" s="566"/>
      <c r="X509" s="572"/>
      <c r="Y509" s="550"/>
      <c r="Z509" s="575"/>
      <c r="AA509" s="566"/>
      <c r="AB509" s="559"/>
      <c r="AC509" s="525"/>
      <c r="AD509" s="547"/>
      <c r="AE509" s="534"/>
      <c r="AF509" s="181">
        <v>2</v>
      </c>
      <c r="AG509" s="182" t="s">
        <v>977</v>
      </c>
      <c r="AH509" s="207" t="str">
        <f t="shared" si="516"/>
        <v>Probabilidad</v>
      </c>
      <c r="AI509" s="299" t="s">
        <v>193</v>
      </c>
      <c r="AJ509" s="299" t="s">
        <v>194</v>
      </c>
      <c r="AK509" s="208" t="str">
        <f t="shared" si="517"/>
        <v>40%</v>
      </c>
      <c r="AL509" s="300" t="s">
        <v>195</v>
      </c>
      <c r="AM509" s="300" t="s">
        <v>196</v>
      </c>
      <c r="AN509" s="301" t="s">
        <v>197</v>
      </c>
      <c r="AO509" s="209">
        <f>IF(ISBLANK(AD508),(IFERROR(IF(AND(AH508="Probabilidad",AH509="Probabilidad"),(AQ508-(+AQ508*AK509)),IF(AH509="Probabilidad",(W508-(+W508*AK509)),IF(AH509="Impacto",AQ508,""))),""))," ")</f>
        <v>0.216</v>
      </c>
      <c r="AP509" s="154" t="str">
        <f>IF(ISBLANK(AD508),(IFERROR(IF(AO509="","",IF(AO509&lt;=0.2,"Muy Baja",IF(AO509&lt;=0.4,"Baja",IF(AO509&lt;=0.6,"Media",IF(AO509&lt;=0.8,"Alta","Muy Alta"))))),""))," ")</f>
        <v>Baja</v>
      </c>
      <c r="AQ509" s="210">
        <f t="shared" si="518"/>
        <v>0.216</v>
      </c>
      <c r="AR509" s="211" t="str">
        <f t="shared" si="519"/>
        <v>Moderado</v>
      </c>
      <c r="AS509" s="210">
        <f>IFERROR(IF(AND(AH508="Impacto",AH509="Impacto"),(AS508-(+AS508*AK509)),IF(AH509="Impacto",(AA508-(+AA508*AK509)),IF(AH509="Probabilidad",AS508,""))),"")</f>
        <v>0.6</v>
      </c>
      <c r="AT509" s="212" t="str">
        <f t="shared" si="520"/>
        <v>Moderado</v>
      </c>
      <c r="AU509" s="528"/>
      <c r="AV509" s="531"/>
      <c r="AW509" s="534"/>
      <c r="AX509" s="537"/>
      <c r="AY509" s="541"/>
      <c r="AZ509" s="544"/>
      <c r="BA509" s="544"/>
      <c r="BB509" s="544"/>
      <c r="BC509" s="518"/>
      <c r="BD509" s="518"/>
      <c r="BE509" s="544"/>
      <c r="BF509" s="544"/>
      <c r="BG509" s="494"/>
      <c r="BH509" s="500"/>
      <c r="BI509" s="502"/>
      <c r="BJ509" s="502"/>
      <c r="BK509" s="504"/>
      <c r="BL509" s="502"/>
      <c r="BM509" s="495" t="s">
        <v>978</v>
      </c>
      <c r="BN509" s="502"/>
      <c r="BO509" s="502"/>
      <c r="BP509" s="502"/>
      <c r="BQ509" s="507"/>
      <c r="BR509" s="416"/>
      <c r="BS509" s="417" t="str">
        <f>IF(AND('MAPA DE RIESGOS'!$AP509="Muy Alta",'MAPA DE RIESGOS'!$AR509="Leve"),CONCATENATE("R",'MAPA DE RIESGOS'!$H509,"C",'MAPA DE RIESGOS'!$AF509),"")</f>
        <v/>
      </c>
      <c r="BT509" s="417"/>
      <c r="BU509" s="418"/>
      <c r="BV509" s="188"/>
      <c r="BW509" s="188"/>
      <c r="BX509" s="188"/>
      <c r="BY509" s="188"/>
      <c r="BZ509" s="188"/>
      <c r="CA509" s="188"/>
      <c r="CB509" s="188"/>
      <c r="CC509" s="188"/>
      <c r="CD509" s="188"/>
      <c r="CE509" s="188"/>
      <c r="CF509" s="188"/>
      <c r="CG509" s="188"/>
      <c r="CH509" s="188"/>
      <c r="CI509" s="188"/>
      <c r="CJ509" s="188"/>
      <c r="CK509" s="188"/>
    </row>
    <row r="510" spans="1:89" ht="28.5" hidden="1" customHeight="1">
      <c r="A510" s="709"/>
      <c r="B510" s="691"/>
      <c r="C510" s="588"/>
      <c r="D510" s="588"/>
      <c r="E510" s="494"/>
      <c r="F510" s="494"/>
      <c r="G510" s="577"/>
      <c r="H510" s="343">
        <v>83</v>
      </c>
      <c r="I510" s="569"/>
      <c r="J510" s="494"/>
      <c r="K510" s="494"/>
      <c r="L510" s="494"/>
      <c r="M510" s="494" t="str">
        <f t="shared" si="532"/>
        <v xml:space="preserve">Posibilidad de perdida de  debido a amenazas como y vulderabilidades, afectando a los activos de información de </v>
      </c>
      <c r="N510" s="494"/>
      <c r="O510" s="494"/>
      <c r="P510" s="562"/>
      <c r="Q510" s="553"/>
      <c r="R510" s="556"/>
      <c r="S510" s="556"/>
      <c r="T510" s="556"/>
      <c r="U510" s="556"/>
      <c r="V510" s="582"/>
      <c r="W510" s="566"/>
      <c r="X510" s="572"/>
      <c r="Y510" s="550"/>
      <c r="Z510" s="575"/>
      <c r="AA510" s="566"/>
      <c r="AB510" s="559"/>
      <c r="AC510" s="525"/>
      <c r="AD510" s="547"/>
      <c r="AE510" s="534"/>
      <c r="AF510" s="181">
        <v>3</v>
      </c>
      <c r="AG510" s="182"/>
      <c r="AH510" s="207" t="str">
        <f t="shared" si="516"/>
        <v/>
      </c>
      <c r="AI510" s="299"/>
      <c r="AJ510" s="299"/>
      <c r="AK510" s="208" t="str">
        <f t="shared" si="517"/>
        <v/>
      </c>
      <c r="AL510" s="300"/>
      <c r="AM510" s="300"/>
      <c r="AN510" s="301"/>
      <c r="AO510" s="209" t="str">
        <f>IF(ISBLANK(AD508),(IFERROR(IF(AND(AH509="Probabilidad",AH510="Probabilidad"),(AQ509-(+AQ509*AK510)),IF(AND(AH509="Impacto",AH510="Probabilidad"),(AQ508-(+AQ508*AK510)),IF(AH510="Impacto",AQ509,""))),""))," ")</f>
        <v/>
      </c>
      <c r="AP510" s="154" t="str">
        <f>IF(ISBLANK(AD508),(IFERROR(IF(AO510="","",IF(AO510&lt;=0.2,"Muy Baja",IF(AO510&lt;=0.4,"Baja",IF(AO510&lt;=0.6,"Media",IF(AO510&lt;=0.8,"Alta","Muy Alta"))))),""))," ")</f>
        <v/>
      </c>
      <c r="AQ510" s="210" t="str">
        <f t="shared" si="518"/>
        <v/>
      </c>
      <c r="AR510" s="211" t="str">
        <f t="shared" si="519"/>
        <v/>
      </c>
      <c r="AS510" s="210" t="str">
        <f>IFERROR(IF(AND(AH509="Impacto",AH510="Impacto"),(AS509-(+AS509*AK510)),IF(AND(AH509="Probabilidad",AH510="Impacto"),(AS508-(+AS508*AK510)),IF(AH510="Probabilidad",AS509,""))),"")</f>
        <v/>
      </c>
      <c r="AT510" s="212" t="str">
        <f t="shared" si="520"/>
        <v/>
      </c>
      <c r="AU510" s="528"/>
      <c r="AV510" s="531"/>
      <c r="AW510" s="534"/>
      <c r="AX510" s="537"/>
      <c r="AY510" s="302"/>
      <c r="AZ510" s="185"/>
      <c r="BA510" s="183"/>
      <c r="BB510" s="183"/>
      <c r="BC510" s="184"/>
      <c r="BD510" s="184"/>
      <c r="BE510" s="184"/>
      <c r="BF510" s="185"/>
      <c r="BG510" s="494"/>
      <c r="BH510" s="190"/>
      <c r="BI510" s="186"/>
      <c r="BJ510" s="186"/>
      <c r="BK510" s="352"/>
      <c r="BL510" s="183"/>
      <c r="BM510" s="183"/>
      <c r="BN510" s="183"/>
      <c r="BO510" s="187"/>
      <c r="BP510" s="187"/>
      <c r="BQ510" s="349"/>
      <c r="BR510" s="416"/>
      <c r="BS510" s="417" t="str">
        <f>IF(AND('MAPA DE RIESGOS'!$AP510="Muy Alta",'MAPA DE RIESGOS'!$AR510="Leve"),CONCATENATE("R",'MAPA DE RIESGOS'!$H510,"C",'MAPA DE RIESGOS'!$AF510),"")</f>
        <v/>
      </c>
      <c r="BT510" s="417"/>
      <c r="BU510" s="418"/>
      <c r="BV510" s="188"/>
      <c r="BW510" s="188"/>
      <c r="BX510" s="188"/>
      <c r="BY510" s="188"/>
      <c r="BZ510" s="188"/>
      <c r="CA510" s="188"/>
      <c r="CB510" s="188"/>
      <c r="CC510" s="188"/>
      <c r="CD510" s="188"/>
      <c r="CE510" s="188"/>
      <c r="CF510" s="188"/>
      <c r="CG510" s="188"/>
      <c r="CH510" s="188"/>
      <c r="CI510" s="188"/>
      <c r="CJ510" s="188"/>
      <c r="CK510" s="188"/>
    </row>
    <row r="511" spans="1:89" ht="28.5" hidden="1" customHeight="1">
      <c r="A511" s="709"/>
      <c r="B511" s="691"/>
      <c r="C511" s="588"/>
      <c r="D511" s="588"/>
      <c r="E511" s="494"/>
      <c r="F511" s="494"/>
      <c r="G511" s="577"/>
      <c r="H511" s="343">
        <v>83</v>
      </c>
      <c r="I511" s="569"/>
      <c r="J511" s="494"/>
      <c r="K511" s="494"/>
      <c r="L511" s="494"/>
      <c r="M511" s="494" t="str">
        <f t="shared" si="532"/>
        <v xml:space="preserve">Posibilidad de perdida de  debido a amenazas como y vulderabilidades, afectando a los activos de información de </v>
      </c>
      <c r="N511" s="494"/>
      <c r="O511" s="494"/>
      <c r="P511" s="562"/>
      <c r="Q511" s="553"/>
      <c r="R511" s="556"/>
      <c r="S511" s="556"/>
      <c r="T511" s="556"/>
      <c r="U511" s="556"/>
      <c r="V511" s="582"/>
      <c r="W511" s="566"/>
      <c r="X511" s="572"/>
      <c r="Y511" s="550"/>
      <c r="Z511" s="575"/>
      <c r="AA511" s="566"/>
      <c r="AB511" s="559"/>
      <c r="AC511" s="525"/>
      <c r="AD511" s="547"/>
      <c r="AE511" s="534"/>
      <c r="AF511" s="181">
        <v>4</v>
      </c>
      <c r="AG511" s="182"/>
      <c r="AH511" s="207" t="str">
        <f t="shared" si="516"/>
        <v/>
      </c>
      <c r="AI511" s="299"/>
      <c r="AJ511" s="299"/>
      <c r="AK511" s="208" t="str">
        <f t="shared" si="517"/>
        <v/>
      </c>
      <c r="AL511" s="300"/>
      <c r="AM511" s="300"/>
      <c r="AN511" s="301"/>
      <c r="AO511" s="209" t="str">
        <f>IF(ISBLANK(AD508),(IFERROR(IF(AND(AH510="Probabilidad",AH511="Probabilidad"),(AQ510-(+AQ510*AK511)),IF(AND(AH510="Impacto",AH511="Probabilidad"),(AQ509-(+AQ509*AK511)),IF(AH511="Impacto",AQ510,""))),""))," ")</f>
        <v/>
      </c>
      <c r="AP511" s="154" t="str">
        <f>IF(ISBLANK(AD508),(IFERROR(IF(AO511="","",IF(AO511&lt;=0.2,"Muy Baja",IF(AO511&lt;=0.4,"Baja",IF(AO511&lt;=0.6,"Media",IF(AO511&lt;=0.8,"Alta","Muy Alta"))))),""))," ")</f>
        <v/>
      </c>
      <c r="AQ511" s="210" t="str">
        <f t="shared" si="518"/>
        <v/>
      </c>
      <c r="AR511" s="211" t="str">
        <f t="shared" si="519"/>
        <v/>
      </c>
      <c r="AS511" s="210" t="str">
        <f>IFERROR(IF(AND(AH510="Impacto",AH511="Impacto"),(AS510-(+AS510*AK511)),IF(AND(AH510="Probabilidad",AH511="Impacto"),(AS509-(+AS509*AK511)),IF(AH511="Probabilidad",AS510,""))),"")</f>
        <v/>
      </c>
      <c r="AT511" s="212" t="str">
        <f t="shared" si="520"/>
        <v/>
      </c>
      <c r="AU511" s="528"/>
      <c r="AV511" s="531"/>
      <c r="AW511" s="534"/>
      <c r="AX511" s="537"/>
      <c r="AY511" s="302"/>
      <c r="AZ511" s="185"/>
      <c r="BA511" s="183"/>
      <c r="BB511" s="183"/>
      <c r="BC511" s="184"/>
      <c r="BD511" s="184"/>
      <c r="BE511" s="184"/>
      <c r="BF511" s="185"/>
      <c r="BG511" s="494"/>
      <c r="BH511" s="190"/>
      <c r="BI511" s="186"/>
      <c r="BJ511" s="186"/>
      <c r="BK511" s="352"/>
      <c r="BL511" s="183"/>
      <c r="BM511" s="183"/>
      <c r="BN511" s="183"/>
      <c r="BO511" s="187"/>
      <c r="BP511" s="187"/>
      <c r="BQ511" s="349"/>
      <c r="BR511" s="416"/>
      <c r="BS511" s="417" t="str">
        <f>IF(AND('MAPA DE RIESGOS'!$AP511="Muy Alta",'MAPA DE RIESGOS'!$AR511="Leve"),CONCATENATE("R",'MAPA DE RIESGOS'!$H511,"C",'MAPA DE RIESGOS'!$AF511),"")</f>
        <v/>
      </c>
      <c r="BT511" s="417"/>
      <c r="BU511" s="418"/>
      <c r="BV511" s="188"/>
      <c r="BW511" s="188"/>
      <c r="BX511" s="188"/>
      <c r="BY511" s="188"/>
      <c r="BZ511" s="188"/>
      <c r="CA511" s="188"/>
      <c r="CB511" s="188"/>
      <c r="CC511" s="188"/>
      <c r="CD511" s="188"/>
      <c r="CE511" s="188"/>
      <c r="CF511" s="188"/>
      <c r="CG511" s="188"/>
      <c r="CH511" s="188"/>
      <c r="CI511" s="188"/>
      <c r="CJ511" s="188"/>
      <c r="CK511" s="188"/>
    </row>
    <row r="512" spans="1:89" ht="28.5" hidden="1" customHeight="1">
      <c r="A512" s="709"/>
      <c r="B512" s="691"/>
      <c r="C512" s="588"/>
      <c r="D512" s="588"/>
      <c r="E512" s="494"/>
      <c r="F512" s="494"/>
      <c r="G512" s="577"/>
      <c r="H512" s="343">
        <v>83</v>
      </c>
      <c r="I512" s="569"/>
      <c r="J512" s="494"/>
      <c r="K512" s="494"/>
      <c r="L512" s="494"/>
      <c r="M512" s="494" t="str">
        <f t="shared" si="532"/>
        <v xml:space="preserve">Posibilidad de perdida de  debido a amenazas como y vulderabilidades, afectando a los activos de información de </v>
      </c>
      <c r="N512" s="494"/>
      <c r="O512" s="494"/>
      <c r="P512" s="562"/>
      <c r="Q512" s="553"/>
      <c r="R512" s="556"/>
      <c r="S512" s="556"/>
      <c r="T512" s="556"/>
      <c r="U512" s="556"/>
      <c r="V512" s="582"/>
      <c r="W512" s="566"/>
      <c r="X512" s="572"/>
      <c r="Y512" s="550"/>
      <c r="Z512" s="575"/>
      <c r="AA512" s="566"/>
      <c r="AB512" s="559"/>
      <c r="AC512" s="525"/>
      <c r="AD512" s="547"/>
      <c r="AE512" s="534"/>
      <c r="AF512" s="181">
        <v>5</v>
      </c>
      <c r="AG512" s="182"/>
      <c r="AH512" s="207" t="str">
        <f t="shared" si="516"/>
        <v/>
      </c>
      <c r="AI512" s="299"/>
      <c r="AJ512" s="299"/>
      <c r="AK512" s="208" t="str">
        <f t="shared" si="517"/>
        <v/>
      </c>
      <c r="AL512" s="300"/>
      <c r="AM512" s="300"/>
      <c r="AN512" s="301"/>
      <c r="AO512" s="209" t="str">
        <f>IF(ISBLANK(AD508),(IFERROR(IF(AND(AH511="Probabilidad",AH512="Probabilidad"),(AQ511-(+AQ511*AK512)),IF(AND(AH511="Impacto",AH512="Probabilidad"),(AQ510-(+AQ510*AK512)),IF(AH512="Impacto",AQ511,""))),""))," ")</f>
        <v/>
      </c>
      <c r="AP512" s="154" t="str">
        <f>IF(ISBLANK(AD508),(IFERROR(IF(AO512="","",IF(AO512&lt;=0.2,"Muy Baja",IF(AO512&lt;=0.4,"Baja",IF(AO512&lt;=0.6,"Media",IF(AO512&lt;=0.8,"Alta","Muy Alta"))))),""))," ")</f>
        <v/>
      </c>
      <c r="AQ512" s="210" t="str">
        <f t="shared" si="518"/>
        <v/>
      </c>
      <c r="AR512" s="211" t="str">
        <f t="shared" si="519"/>
        <v/>
      </c>
      <c r="AS512" s="210" t="str">
        <f>IFERROR(IF(AND(AH511="Impacto",AH512="Impacto"),(AS511-(+AS511*AK512)),IF(AND(AH511="Probabilidad",AH512="Impacto"),(AS510-(+AS510*AK512)),IF(AH512="Probabilidad",AS511,""))),"")</f>
        <v/>
      </c>
      <c r="AT512" s="212" t="str">
        <f t="shared" si="520"/>
        <v/>
      </c>
      <c r="AU512" s="528"/>
      <c r="AV512" s="531"/>
      <c r="AW512" s="534"/>
      <c r="AX512" s="537"/>
      <c r="AY512" s="302"/>
      <c r="AZ512" s="185"/>
      <c r="BA512" s="183"/>
      <c r="BB512" s="183"/>
      <c r="BC512" s="184"/>
      <c r="BD512" s="184"/>
      <c r="BE512" s="184"/>
      <c r="BF512" s="185"/>
      <c r="BG512" s="494"/>
      <c r="BH512" s="190"/>
      <c r="BI512" s="186"/>
      <c r="BJ512" s="186"/>
      <c r="BK512" s="352"/>
      <c r="BL512" s="183"/>
      <c r="BM512" s="183"/>
      <c r="BN512" s="183"/>
      <c r="BO512" s="187"/>
      <c r="BP512" s="187"/>
      <c r="BQ512" s="349"/>
      <c r="BR512" s="416"/>
      <c r="BS512" s="417" t="str">
        <f>IF(AND('MAPA DE RIESGOS'!$AP512="Muy Alta",'MAPA DE RIESGOS'!$AR512="Leve"),CONCATENATE("R",'MAPA DE RIESGOS'!$H512,"C",'MAPA DE RIESGOS'!$AF512),"")</f>
        <v/>
      </c>
      <c r="BT512" s="417"/>
      <c r="BU512" s="418"/>
      <c r="BV512" s="188"/>
      <c r="BW512" s="188"/>
      <c r="BX512" s="188"/>
      <c r="BY512" s="188"/>
      <c r="BZ512" s="188"/>
      <c r="CA512" s="188"/>
      <c r="CB512" s="188"/>
      <c r="CC512" s="188"/>
      <c r="CD512" s="188"/>
      <c r="CE512" s="188"/>
      <c r="CF512" s="188"/>
      <c r="CG512" s="188"/>
      <c r="CH512" s="188"/>
      <c r="CI512" s="188"/>
      <c r="CJ512" s="188"/>
      <c r="CK512" s="188"/>
    </row>
    <row r="513" spans="1:89" ht="28.5" hidden="1" customHeight="1">
      <c r="A513" s="710"/>
      <c r="B513" s="692"/>
      <c r="C513" s="589"/>
      <c r="D513" s="589"/>
      <c r="E513" s="495"/>
      <c r="F513" s="495"/>
      <c r="G513" s="577"/>
      <c r="H513" s="343">
        <v>83</v>
      </c>
      <c r="I513" s="570"/>
      <c r="J513" s="495"/>
      <c r="K513" s="495"/>
      <c r="L513" s="495"/>
      <c r="M513" s="495" t="str">
        <f t="shared" si="532"/>
        <v xml:space="preserve">Posibilidad de perdida de  debido a amenazas como y vulderabilidades, afectando a los activos de información de </v>
      </c>
      <c r="N513" s="495"/>
      <c r="O513" s="495"/>
      <c r="P513" s="563"/>
      <c r="Q513" s="554"/>
      <c r="R513" s="557"/>
      <c r="S513" s="557"/>
      <c r="T513" s="557"/>
      <c r="U513" s="557"/>
      <c r="V513" s="583"/>
      <c r="W513" s="567"/>
      <c r="X513" s="573"/>
      <c r="Y513" s="551"/>
      <c r="Z513" s="576"/>
      <c r="AA513" s="567"/>
      <c r="AB513" s="560"/>
      <c r="AC513" s="526"/>
      <c r="AD513" s="548"/>
      <c r="AE513" s="535"/>
      <c r="AF513" s="181">
        <v>6</v>
      </c>
      <c r="AG513" s="182"/>
      <c r="AH513" s="207" t="str">
        <f t="shared" si="516"/>
        <v/>
      </c>
      <c r="AI513" s="299"/>
      <c r="AJ513" s="299"/>
      <c r="AK513" s="208" t="str">
        <f t="shared" si="517"/>
        <v/>
      </c>
      <c r="AL513" s="300"/>
      <c r="AM513" s="300"/>
      <c r="AN513" s="301"/>
      <c r="AO513" s="209" t="str">
        <f>IF(ISBLANK(AD508),(IFERROR(IF(AND(AH511="Probabilidad",AH513="Probabilidad"),(AQ511-(+AQ511*AK513)),IF(AND(AH511="Impacto",AH513="Probabilidad"),(AQ510-(+AQ510*AK513)),IF(AH513="Impacto",AQ511,""))),""))," ")</f>
        <v/>
      </c>
      <c r="AP513" s="154" t="str">
        <f>IF(ISBLANK(AD508),(IFERROR(IF(AO513="","",IF(AO513&lt;=0.2,"Muy Baja",IF(AO513&lt;=0.4,"Baja",IF(AO513&lt;=0.6,"Media",IF(AO513&lt;=0.8,"Alta","Muy Alta"))))),"")), " ")</f>
        <v/>
      </c>
      <c r="AQ513" s="210" t="str">
        <f t="shared" si="518"/>
        <v/>
      </c>
      <c r="AR513" s="211" t="str">
        <f t="shared" si="519"/>
        <v/>
      </c>
      <c r="AS513" s="210" t="str">
        <f>IFERROR(IF(AND(AH512="Impacto",AH513="Impacto"),(AS511-(+AS512*AK513)),IF(AND(AH511="Probabilidad",AH513="Impacto"),(AS510-(+AS510*AK513)),IF(AH513="Probabilidad",AS511,""))),"")</f>
        <v/>
      </c>
      <c r="AT513" s="212" t="str">
        <f t="shared" si="520"/>
        <v/>
      </c>
      <c r="AU513" s="529"/>
      <c r="AV513" s="532"/>
      <c r="AW513" s="535"/>
      <c r="AX513" s="538"/>
      <c r="AY513" s="302"/>
      <c r="AZ513" s="185"/>
      <c r="BA513" s="183"/>
      <c r="BB513" s="183"/>
      <c r="BC513" s="184"/>
      <c r="BD513" s="184"/>
      <c r="BE513" s="184"/>
      <c r="BF513" s="185"/>
      <c r="BG513" s="495"/>
      <c r="BH513" s="190"/>
      <c r="BI513" s="186"/>
      <c r="BJ513" s="186"/>
      <c r="BK513" s="352"/>
      <c r="BL513" s="183"/>
      <c r="BM513" s="183"/>
      <c r="BN513" s="183"/>
      <c r="BO513" s="187"/>
      <c r="BP513" s="187"/>
      <c r="BQ513" s="349"/>
      <c r="BR513" s="416"/>
      <c r="BS513" s="417" t="str">
        <f>IF(AND('MAPA DE RIESGOS'!$AP513="Muy Alta",'MAPA DE RIESGOS'!$AR513="Leve"),CONCATENATE("R",'MAPA DE RIESGOS'!$H513,"C",'MAPA DE RIESGOS'!$AF513),"")</f>
        <v/>
      </c>
      <c r="BT513" s="417"/>
      <c r="BU513" s="418"/>
      <c r="BV513" s="188"/>
      <c r="BW513" s="188"/>
      <c r="BX513" s="188"/>
      <c r="BY513" s="188"/>
      <c r="BZ513" s="188"/>
      <c r="CA513" s="188"/>
      <c r="CB513" s="188"/>
      <c r="CC513" s="188"/>
      <c r="CD513" s="188"/>
      <c r="CE513" s="188"/>
      <c r="CF513" s="188"/>
      <c r="CG513" s="188"/>
      <c r="CH513" s="188"/>
      <c r="CI513" s="188"/>
      <c r="CJ513" s="188"/>
      <c r="CK513" s="188"/>
    </row>
    <row r="514" spans="1:89" ht="106.5" hidden="1" customHeight="1">
      <c r="A514" s="708">
        <v>14</v>
      </c>
      <c r="B514" s="690" t="s">
        <v>979</v>
      </c>
      <c r="C514" s="587" t="str">
        <f>IFERROR((VLOOKUP($B514,'Listados Datos'!$D$3:$E$18,2,FALSE))," ")</f>
        <v>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v>
      </c>
      <c r="D514" s="587" t="str">
        <f>IFERROR((VLOOKUP($B514,'Listados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14" s="513" t="s">
        <v>662</v>
      </c>
      <c r="F514" s="513" t="s">
        <v>260</v>
      </c>
      <c r="G514" s="577">
        <v>84</v>
      </c>
      <c r="H514" s="343">
        <v>84</v>
      </c>
      <c r="I514" s="568" t="s">
        <v>980</v>
      </c>
      <c r="J514" s="513" t="s">
        <v>210</v>
      </c>
      <c r="K514" s="513" t="s">
        <v>980</v>
      </c>
      <c r="L514" s="513" t="s">
        <v>981</v>
      </c>
      <c r="M514" s="513" t="str">
        <f t="shared" ref="M514" si="537">+CONCATENATE("Posibilidad de afectación ", J514, " por ", K514," debido a ", L514)</f>
        <v>Posibilidad de afectación Reputacional por Vencimiento de términos de los procesos disciplinarios  debido a Incumplimiento a la normatividad vigente y aplicable al proceso Disciplinario,  lo cual puede generar irregularidades del proceso, nulidades, prescripción y/o caducidad.</v>
      </c>
      <c r="N514" s="513" t="s">
        <v>189</v>
      </c>
      <c r="O514" s="513" t="s">
        <v>190</v>
      </c>
      <c r="P514" s="561">
        <v>12</v>
      </c>
      <c r="Q514" s="552"/>
      <c r="R514" s="555"/>
      <c r="S514" s="555"/>
      <c r="T514" s="555"/>
      <c r="U514" s="555"/>
      <c r="V514" s="581" t="str">
        <f t="shared" ref="V514" si="538">IF(ISBLANK(AC514),(IF(P514&lt;=0,"",IF(P514&lt;=2,"Muy Baja",IF(P514&lt;=24,"Baja",IF(P514&lt;=500,"Media",IF(P514&lt;=5000,"Alta","Muy Alta"))))))," ")</f>
        <v>Baja</v>
      </c>
      <c r="W514" s="565">
        <f t="shared" ref="W514" si="539">IF(ISBLANK(AC514),(IF(V514="","",IF(V514="Muy Baja",20%,IF(V514="Baja",40%,IF(V514="Media",60%,IF(V514="Alta",80%,IF(V514="Muy Alta",100%,0)))))))," ")</f>
        <v>0.4</v>
      </c>
      <c r="X514" s="571" t="s">
        <v>191</v>
      </c>
      <c r="Y514" s="549" t="str">
        <f>IF(X514&gt;0,IF(NOT(ISERROR(MATCH(X514,'Listados Datos'!$N$3:$N$4,0))),'Listados Datos'!$N$6&amp;"Por favor no seleccionar este criterios de impacto (Afectación Económica o presupuestal y/o Pérdida Reputacional)",'Listados Datos'!$N$7),"")</f>
        <v>✔</v>
      </c>
      <c r="Z514" s="574" t="str">
        <f>IF(OR(X514='Listados Datos'!$R$3,X514='Listados Datos'!$S$3),"Leve",IF(OR(X514='Listados Datos'!$R$4,X514='Listados Datos'!$S$4),"Menor",IF(OR(X514='Listados Datos'!$R$5,X514='Listados Datos'!$S$5),"Moderado",IF(OR(X514='Listados Datos'!$R$6,X514='Listados Datos'!$S$6),"Mayor",IF(OR(X514='Listados Datos'!$R$7,X514='Listados Datos'!$S$7),"Catastrófico","")))))</f>
        <v/>
      </c>
      <c r="AA514" s="565" t="str">
        <f>IF(Z514="","",IF(Z514="Leve",20%,IF(Z514="Menor",40%,IF(Z514="Moderado",60%,IF(Z514="Mayor",80%,IF(Z514="Catastrófico",100%,0))))))</f>
        <v/>
      </c>
      <c r="AB514" s="558" t="str">
        <f>IF(OR(AND(V514="Muy Baja",Z514="Leve"),AND(V514="Muy Baja",Z514="Menor"),AND(V514="Baja",Z514="Leve")),"Bajo",IF(OR(AND(V514="Muy baja",Z514="Moderado"),AND(V514="Baja",Z514="Menor"),AND(V514="Baja",Z514="Moderado"),AND(V514="Media",Z514="Leve"),AND(V514="Media",Z514="Menor"),AND(V514="Media",Z514="Moderado"),AND(V514="Alta",Z514="Leve"),AND(V514="Alta",Z514="Menor")),"Moderado",IF(OR(AND(V514="Muy Baja",Z514="Mayor"),AND(V514="Baja",Z514="Mayor"),AND(V514="Media",Z514="Mayor"),AND(V514="Alta",Z514="Moderado"),AND(V514="Alta",Z514="Mayor"),AND(V514="Muy Alta",Z514="Leve"),AND(V514="Muy Alta",Z514="Menor"),AND(V514="Muy Alta",Z514="Moderado"),AND(V514="Muy Alta",Z514="Mayor")),"Alto",IF(OR(AND(V514="Muy Baja",Z514="Catastrófico"),AND(V514="Baja",Z514="Catastrófico"),AND(V514="Media",Z514="Catastrófico"),AND(V514="Alta",Z514="Catastrófico"),AND(V514="Muy Alta",Z514="Catastrófico")),"Extremo",""))))</f>
        <v/>
      </c>
      <c r="AC514" s="524"/>
      <c r="AD514" s="546"/>
      <c r="AE514" s="533" t="str">
        <f t="shared" ref="AE514" si="540">IF(AND(AC514="Rara Vez",AD514="Insignificante"),("BAJA"),IF(AND(AC514="Rara Vez",AD514="Menor"),("BAJA"),IF(AND(AC514="Rara Vez",AD514="Moderado"),("MODERADA"),IF(AND(AC514="Rara Vez",AD514="Mayor"),("ALTA"),IF(AND(AC514="Improbable",AD514="Insignificante"),("BAJA"),IF(AND(AC514="Improbable",AD514="Menor"),("BAJA"),IF(AND(AC514="Improbable",AD514="Moderado"),("MODERADA"),IF(AND(AC514="Improbable",AD514="Mayor"),("ALTA"),IF(AND(AC514="Posible",AD514="Insignificante"),("BAJA"),IF(AND(AC514="Posible",AD514="Menor"),("MODERADA"),IF(AND(AC514="Posible",AD514="Moderado"),("ALTA"),IF(AND(AC514="Posible",AD514="Mayor"),("EXTREMA"),IF(AND(AC514="Probable",AD514="Insignificante"),("MODERADA"),IF(AND(AC514="Probable",AD514="Menor"),("ALTA"),IF(AND(AC514="Probable",AD514="Moderado"),("ALTA"),IF(AND(AC514="Probable",AD514="Mayor"),("EXTREMA"),IF(AND(AC514="Casi Seguro",AD514="Insignificante"),("ALTA"),IF(AND(AC514="Casi Seguro",AD514="Menor"),("ALTA"),IF(AND(AC514="Casi Seguro",AD514="Moderado"),("EXTREMA"),IF(AND(AC514="Casi Seguro",AD514="Mayor"),("EXTREMA"),IF(AD514="Catastrófico","EXTREMA","VALORAR")))))))))))))))))))))</f>
        <v>VALORAR</v>
      </c>
      <c r="AF514" s="181">
        <v>1</v>
      </c>
      <c r="AG514" s="182" t="s">
        <v>982</v>
      </c>
      <c r="AH514" s="207" t="str">
        <f t="shared" si="516"/>
        <v>Probabilidad</v>
      </c>
      <c r="AI514" s="299" t="s">
        <v>193</v>
      </c>
      <c r="AJ514" s="299" t="s">
        <v>194</v>
      </c>
      <c r="AK514" s="208" t="str">
        <f t="shared" si="517"/>
        <v>40%</v>
      </c>
      <c r="AL514" s="300" t="s">
        <v>195</v>
      </c>
      <c r="AM514" s="300" t="s">
        <v>196</v>
      </c>
      <c r="AN514" s="301" t="s">
        <v>197</v>
      </c>
      <c r="AO514" s="209">
        <f>IF(ISBLANK(AD514),(IFERROR(IF(AH514="Probabilidad",(W514-(+W514*AK514)),IF(AH514="Impacto",W514,"")),""))," ")</f>
        <v>0.24</v>
      </c>
      <c r="AP514" s="154" t="str">
        <f>IF(ISBLANK(AD514), (IFERROR(IF(AO514="","",IF(AO514&lt;=0.2,"Muy Baja",IF(AO514&lt;=0.4,"Baja",IF(AO514&lt;=0.6,"Media",IF(AO514&lt;=0.8,"Alta","Muy Alta"))))),""))," ")</f>
        <v>Baja</v>
      </c>
      <c r="AQ514" s="210">
        <f t="shared" si="518"/>
        <v>0.24</v>
      </c>
      <c r="AR514" s="211" t="str">
        <f t="shared" si="519"/>
        <v/>
      </c>
      <c r="AS514" s="210" t="str">
        <f>IFERROR(IF(AH514="Impacto",(AA514-(+AA514*AK514)),IF(AH514="Probabilidad",AA514,"")),"")</f>
        <v/>
      </c>
      <c r="AT514" s="212" t="str">
        <f t="shared" si="520"/>
        <v/>
      </c>
      <c r="AU514" s="527"/>
      <c r="AV514" s="530" t="str">
        <f>IF(ISBLANK(AD514), " ", AD514)</f>
        <v xml:space="preserve"> </v>
      </c>
      <c r="AW514" s="533" t="str">
        <f t="shared" ref="AW514" si="541">IF(AND(AU514="Rara Vez",AV514="Insignificante"),("BAJA"),IF(AND(AU514="Rara Vez",AV514="Menor"),("BAJA"),IF(AND(AU514="Rara Vez",AV514="Moderado"),("MODERADA"),IF(AND(AU514="Rara Vez",AV514="Mayor"),("ALTA"),IF(AND(AU514="Improbable",AV514="Insignificante"),("BAJA"),IF(AND(AU514="Improbable",AV514="Menor"),("BAJA"),IF(AND(AU514="Improbable",AV514="Moderado"),("MODERADA"),IF(AND(AU514="Improbable",AV514="Mayor"),("ALTA"),IF(AND(AU514="Posible",AV514="Insignificante"),("BAJA"),IF(AND(AU514="Posible",AV514="Menor"),("MODERADA"),IF(AND(AU514="Posible",AV514="Moderado"),("ALTA"),IF(AND(AU514="Posible",AV514="Mayor"),("EXTREMA"),IF(AND(AU514="Probable",AV514="Insignificante"),("MODERADA"),IF(AND(AU514="Probable",AV514="Menor"),("ALTA"),IF(AND(AU514="Probable",AV514="Moderado"),("ALTA"),IF(AND(AU514="Probable",AV514="Mayor"),("EXTREMA"),IF(AND(AU514="Casi Seguro",AV514="Insignificante"),("ALTA"),IF(AND(AU514="Casi Seguro",AV514="Menor"),("ALTA"),IF(AND(AU514="Casi Seguro",AV514="Moderado"),("EXTREMA"),IF(AND(AU514="Casi Seguro",AV514="Mayor"),("EXTREMA"),IF(AV514="Catastrófico","EXTREMA","VALORAR")))))))))))))))))))))</f>
        <v>VALORAR</v>
      </c>
      <c r="AX514" s="536" t="s">
        <v>198</v>
      </c>
      <c r="AY514" s="302" t="s">
        <v>983</v>
      </c>
      <c r="AZ514" s="185" t="s">
        <v>984</v>
      </c>
      <c r="BA514" s="183" t="s">
        <v>260</v>
      </c>
      <c r="BB514" s="183" t="s">
        <v>229</v>
      </c>
      <c r="BC514" s="184">
        <v>44562</v>
      </c>
      <c r="BD514" s="184">
        <v>44926</v>
      </c>
      <c r="BE514" s="184" t="s">
        <v>985</v>
      </c>
      <c r="BF514" s="184" t="s">
        <v>986</v>
      </c>
      <c r="BG514" s="513" t="s">
        <v>987</v>
      </c>
      <c r="BH514" s="190" t="s">
        <v>205</v>
      </c>
      <c r="BI514" s="186" t="s">
        <v>988</v>
      </c>
      <c r="BJ514" s="353">
        <v>1</v>
      </c>
      <c r="BK514" s="352">
        <v>44680</v>
      </c>
      <c r="BL514" s="183" t="s">
        <v>989</v>
      </c>
      <c r="BM514" s="183" t="s">
        <v>990</v>
      </c>
      <c r="BN514" s="183"/>
      <c r="BO514" s="187" t="s">
        <v>208</v>
      </c>
      <c r="BP514" s="187" t="s">
        <v>207</v>
      </c>
      <c r="BQ514" s="402" t="s">
        <v>207</v>
      </c>
      <c r="BR514" s="416"/>
      <c r="BS514" s="417" t="str">
        <f>IF(AND('MAPA DE RIESGOS'!$AP514="Muy Alta",'MAPA DE RIESGOS'!$AR514="Leve"),CONCATENATE("R",'MAPA DE RIESGOS'!$H514,"C",'MAPA DE RIESGOS'!$AF514),"")</f>
        <v/>
      </c>
      <c r="BT514" s="417"/>
      <c r="BU514" s="418"/>
      <c r="BV514" s="188"/>
      <c r="BW514" s="188"/>
      <c r="BX514" s="188"/>
      <c r="BY514" s="188"/>
      <c r="BZ514" s="188"/>
      <c r="CA514" s="188"/>
      <c r="CB514" s="188"/>
      <c r="CC514" s="188"/>
      <c r="CD514" s="188"/>
      <c r="CE514" s="188"/>
      <c r="CF514" s="188"/>
      <c r="CG514" s="188"/>
      <c r="CH514" s="188"/>
      <c r="CI514" s="188"/>
      <c r="CJ514" s="188"/>
      <c r="CK514" s="188"/>
    </row>
    <row r="515" spans="1:89" ht="28.5" hidden="1" customHeight="1">
      <c r="A515" s="709"/>
      <c r="B515" s="691"/>
      <c r="C515" s="588"/>
      <c r="D515" s="588"/>
      <c r="E515" s="494"/>
      <c r="F515" s="494"/>
      <c r="G515" s="577"/>
      <c r="H515" s="343">
        <v>84</v>
      </c>
      <c r="I515" s="569"/>
      <c r="J515" s="494"/>
      <c r="K515" s="494"/>
      <c r="L515" s="494"/>
      <c r="M515" s="494"/>
      <c r="N515" s="494"/>
      <c r="O515" s="494"/>
      <c r="P515" s="562"/>
      <c r="Q515" s="553"/>
      <c r="R515" s="556"/>
      <c r="S515" s="556"/>
      <c r="T515" s="556"/>
      <c r="U515" s="556"/>
      <c r="V515" s="582"/>
      <c r="W515" s="566"/>
      <c r="X515" s="572"/>
      <c r="Y515" s="550"/>
      <c r="Z515" s="575"/>
      <c r="AA515" s="566"/>
      <c r="AB515" s="559"/>
      <c r="AC515" s="525"/>
      <c r="AD515" s="547"/>
      <c r="AE515" s="534"/>
      <c r="AF515" s="181">
        <v>2</v>
      </c>
      <c r="AG515" s="182"/>
      <c r="AH515" s="207" t="str">
        <f t="shared" si="516"/>
        <v/>
      </c>
      <c r="AI515" s="299"/>
      <c r="AJ515" s="299"/>
      <c r="AK515" s="208" t="str">
        <f t="shared" si="517"/>
        <v/>
      </c>
      <c r="AL515" s="300"/>
      <c r="AM515" s="300"/>
      <c r="AN515" s="301"/>
      <c r="AO515" s="209" t="str">
        <f>IF(ISBLANK(AD514),(IFERROR(IF(AND(AH514="Probabilidad",AH515="Probabilidad"),(AQ514-(+AQ514*AK515)),IF(AH515="Probabilidad",(W514-(+W514*AK515)),IF(AH515="Impacto",AQ514,""))),""))," ")</f>
        <v/>
      </c>
      <c r="AP515" s="154" t="str">
        <f>IF(ISBLANK(AD514),(IFERROR(IF(AO515="","",IF(AO515&lt;=0.2,"Muy Baja",IF(AO515&lt;=0.4,"Baja",IF(AO515&lt;=0.6,"Media",IF(AO515&lt;=0.8,"Alta","Muy Alta"))))),""))," ")</f>
        <v/>
      </c>
      <c r="AQ515" s="210" t="str">
        <f t="shared" si="518"/>
        <v/>
      </c>
      <c r="AR515" s="211" t="str">
        <f t="shared" si="519"/>
        <v/>
      </c>
      <c r="AS515" s="210" t="str">
        <f>IFERROR(IF(AND(AH514="Impacto",AH515="Impacto"),(AS514-(+AS514*AK515)),IF(AH515="Impacto",(AA514-(+AA514*AK515)),IF(AH515="Probabilidad",AS514,""))),"")</f>
        <v/>
      </c>
      <c r="AT515" s="212" t="str">
        <f t="shared" si="520"/>
        <v/>
      </c>
      <c r="AU515" s="528"/>
      <c r="AV515" s="531"/>
      <c r="AW515" s="534"/>
      <c r="AX515" s="537"/>
      <c r="AY515" s="302"/>
      <c r="AZ515" s="185"/>
      <c r="BA515" s="183"/>
      <c r="BB515" s="183"/>
      <c r="BC515" s="184"/>
      <c r="BD515" s="184"/>
      <c r="BE515" s="184"/>
      <c r="BF515" s="185"/>
      <c r="BG515" s="494"/>
      <c r="BH515" s="190"/>
      <c r="BI515" s="186"/>
      <c r="BJ515" s="186"/>
      <c r="BK515" s="352"/>
      <c r="BL515" s="183"/>
      <c r="BM515" s="183"/>
      <c r="BN515" s="183"/>
      <c r="BO515" s="187"/>
      <c r="BP515" s="187"/>
      <c r="BQ515" s="349"/>
      <c r="BR515" s="416"/>
      <c r="BS515" s="417" t="str">
        <f>IF(AND('MAPA DE RIESGOS'!$AP515="Muy Alta",'MAPA DE RIESGOS'!$AR515="Leve"),CONCATENATE("R",'MAPA DE RIESGOS'!$H515,"C",'MAPA DE RIESGOS'!$AF515),"")</f>
        <v/>
      </c>
      <c r="BT515" s="417"/>
      <c r="BU515" s="418"/>
      <c r="BV515" s="188"/>
      <c r="BW515" s="188"/>
      <c r="BX515" s="188"/>
      <c r="BY515" s="188"/>
      <c r="BZ515" s="188"/>
      <c r="CA515" s="188"/>
      <c r="CB515" s="188"/>
      <c r="CC515" s="188"/>
      <c r="CD515" s="188"/>
      <c r="CE515" s="188"/>
      <c r="CF515" s="188"/>
      <c r="CG515" s="188"/>
      <c r="CH515" s="188"/>
      <c r="CI515" s="188"/>
      <c r="CJ515" s="188"/>
      <c r="CK515" s="188"/>
    </row>
    <row r="516" spans="1:89" ht="28.5" hidden="1" customHeight="1">
      <c r="A516" s="709"/>
      <c r="B516" s="691"/>
      <c r="C516" s="588"/>
      <c r="D516" s="588"/>
      <c r="E516" s="494"/>
      <c r="F516" s="494"/>
      <c r="G516" s="577"/>
      <c r="H516" s="343">
        <v>84</v>
      </c>
      <c r="I516" s="569"/>
      <c r="J516" s="494"/>
      <c r="K516" s="494"/>
      <c r="L516" s="494"/>
      <c r="M516" s="494"/>
      <c r="N516" s="494"/>
      <c r="O516" s="494"/>
      <c r="P516" s="562"/>
      <c r="Q516" s="553"/>
      <c r="R516" s="556"/>
      <c r="S516" s="556"/>
      <c r="T516" s="556"/>
      <c r="U516" s="556"/>
      <c r="V516" s="582"/>
      <c r="W516" s="566"/>
      <c r="X516" s="572"/>
      <c r="Y516" s="550"/>
      <c r="Z516" s="575"/>
      <c r="AA516" s="566"/>
      <c r="AB516" s="559"/>
      <c r="AC516" s="525"/>
      <c r="AD516" s="547"/>
      <c r="AE516" s="534"/>
      <c r="AF516" s="181">
        <v>3</v>
      </c>
      <c r="AG516" s="182"/>
      <c r="AH516" s="207" t="str">
        <f t="shared" si="516"/>
        <v/>
      </c>
      <c r="AI516" s="299"/>
      <c r="AJ516" s="299"/>
      <c r="AK516" s="208" t="str">
        <f t="shared" si="517"/>
        <v/>
      </c>
      <c r="AL516" s="300"/>
      <c r="AM516" s="300"/>
      <c r="AN516" s="301"/>
      <c r="AO516" s="209" t="str">
        <f>IF(ISBLANK(AD514),(IFERROR(IF(AND(AH515="Probabilidad",AH516="Probabilidad"),(AQ515-(+AQ515*AK516)),IF(AND(AH515="Impacto",AH516="Probabilidad"),(AQ514-(+AQ514*AK516)),IF(AH516="Impacto",AQ515,""))),""))," ")</f>
        <v/>
      </c>
      <c r="AP516" s="154" t="str">
        <f>IF(ISBLANK(AD514),(IFERROR(IF(AO516="","",IF(AO516&lt;=0.2,"Muy Baja",IF(AO516&lt;=0.4,"Baja",IF(AO516&lt;=0.6,"Media",IF(AO516&lt;=0.8,"Alta","Muy Alta"))))),""))," ")</f>
        <v/>
      </c>
      <c r="AQ516" s="210" t="str">
        <f t="shared" si="518"/>
        <v/>
      </c>
      <c r="AR516" s="211" t="str">
        <f t="shared" si="519"/>
        <v/>
      </c>
      <c r="AS516" s="210" t="str">
        <f>IFERROR(IF(AND(AH515="Impacto",AH516="Impacto"),(AS515-(+AS515*AK516)),IF(AND(AH515="Probabilidad",AH516="Impacto"),(AS514-(+AS514*AK516)),IF(AH516="Probabilidad",AS515,""))),"")</f>
        <v/>
      </c>
      <c r="AT516" s="212" t="str">
        <f t="shared" si="520"/>
        <v/>
      </c>
      <c r="AU516" s="528"/>
      <c r="AV516" s="531"/>
      <c r="AW516" s="534"/>
      <c r="AX516" s="537"/>
      <c r="AY516" s="302"/>
      <c r="AZ516" s="185"/>
      <c r="BA516" s="183"/>
      <c r="BB516" s="183"/>
      <c r="BC516" s="184"/>
      <c r="BD516" s="184"/>
      <c r="BE516" s="184"/>
      <c r="BF516" s="185"/>
      <c r="BG516" s="494"/>
      <c r="BH516" s="190"/>
      <c r="BI516" s="186"/>
      <c r="BJ516" s="186"/>
      <c r="BK516" s="352"/>
      <c r="BL516" s="183"/>
      <c r="BM516" s="183"/>
      <c r="BN516" s="183"/>
      <c r="BO516" s="187"/>
      <c r="BP516" s="187"/>
      <c r="BQ516" s="349"/>
      <c r="BR516" s="416"/>
      <c r="BS516" s="417" t="str">
        <f>IF(AND('MAPA DE RIESGOS'!$AP516="Muy Alta",'MAPA DE RIESGOS'!$AR516="Leve"),CONCATENATE("R",'MAPA DE RIESGOS'!$H516,"C",'MAPA DE RIESGOS'!$AF516),"")</f>
        <v/>
      </c>
      <c r="BT516" s="417"/>
      <c r="BU516" s="418"/>
      <c r="BV516" s="188"/>
      <c r="BW516" s="188"/>
      <c r="BX516" s="188"/>
      <c r="BY516" s="188"/>
      <c r="BZ516" s="188"/>
      <c r="CA516" s="188"/>
      <c r="CB516" s="188"/>
      <c r="CC516" s="188"/>
      <c r="CD516" s="188"/>
      <c r="CE516" s="188"/>
      <c r="CF516" s="188"/>
      <c r="CG516" s="188"/>
      <c r="CH516" s="188"/>
      <c r="CI516" s="188"/>
      <c r="CJ516" s="188"/>
      <c r="CK516" s="188"/>
    </row>
    <row r="517" spans="1:89" ht="28.5" hidden="1" customHeight="1">
      <c r="A517" s="709"/>
      <c r="B517" s="691"/>
      <c r="C517" s="588"/>
      <c r="D517" s="588"/>
      <c r="E517" s="494"/>
      <c r="F517" s="494"/>
      <c r="G517" s="577"/>
      <c r="H517" s="343">
        <v>84</v>
      </c>
      <c r="I517" s="569"/>
      <c r="J517" s="494"/>
      <c r="K517" s="494"/>
      <c r="L517" s="494"/>
      <c r="M517" s="494"/>
      <c r="N517" s="494"/>
      <c r="O517" s="494"/>
      <c r="P517" s="562"/>
      <c r="Q517" s="553"/>
      <c r="R517" s="556"/>
      <c r="S517" s="556"/>
      <c r="T517" s="556"/>
      <c r="U517" s="556"/>
      <c r="V517" s="582"/>
      <c r="W517" s="566"/>
      <c r="X517" s="572"/>
      <c r="Y517" s="550"/>
      <c r="Z517" s="575"/>
      <c r="AA517" s="566"/>
      <c r="AB517" s="559"/>
      <c r="AC517" s="525"/>
      <c r="AD517" s="547"/>
      <c r="AE517" s="534"/>
      <c r="AF517" s="181">
        <v>4</v>
      </c>
      <c r="AG517" s="182"/>
      <c r="AH517" s="207" t="str">
        <f t="shared" si="516"/>
        <v/>
      </c>
      <c r="AI517" s="299"/>
      <c r="AJ517" s="299"/>
      <c r="AK517" s="208" t="str">
        <f t="shared" si="517"/>
        <v/>
      </c>
      <c r="AL517" s="300"/>
      <c r="AM517" s="300"/>
      <c r="AN517" s="301"/>
      <c r="AO517" s="209" t="str">
        <f>IF(ISBLANK(AD514),(IFERROR(IF(AND(AH516="Probabilidad",AH517="Probabilidad"),(AQ516-(+AQ516*AK517)),IF(AND(AH516="Impacto",AH517="Probabilidad"),(AQ515-(+AQ515*AK517)),IF(AH517="Impacto",AQ516,""))),""))," ")</f>
        <v/>
      </c>
      <c r="AP517" s="154" t="str">
        <f>IF(ISBLANK(AD514),(IFERROR(IF(AO517="","",IF(AO517&lt;=0.2,"Muy Baja",IF(AO517&lt;=0.4,"Baja",IF(AO517&lt;=0.6,"Media",IF(AO517&lt;=0.8,"Alta","Muy Alta"))))),""))," ")</f>
        <v/>
      </c>
      <c r="AQ517" s="210" t="str">
        <f t="shared" si="518"/>
        <v/>
      </c>
      <c r="AR517" s="211" t="str">
        <f t="shared" si="519"/>
        <v/>
      </c>
      <c r="AS517" s="210" t="str">
        <f>IFERROR(IF(AND(AH516="Impacto",AH517="Impacto"),(AS516-(+AS516*AK517)),IF(AND(AH516="Probabilidad",AH517="Impacto"),(AS515-(+AS515*AK517)),IF(AH517="Probabilidad",AS516,""))),"")</f>
        <v/>
      </c>
      <c r="AT517" s="212" t="str">
        <f t="shared" si="520"/>
        <v/>
      </c>
      <c r="AU517" s="528"/>
      <c r="AV517" s="531"/>
      <c r="AW517" s="534"/>
      <c r="AX517" s="537"/>
      <c r="AY517" s="302"/>
      <c r="AZ517" s="185"/>
      <c r="BA517" s="183"/>
      <c r="BB517" s="183"/>
      <c r="BC517" s="184"/>
      <c r="BD517" s="184"/>
      <c r="BE517" s="184"/>
      <c r="BF517" s="185"/>
      <c r="BG517" s="494"/>
      <c r="BH517" s="190"/>
      <c r="BI517" s="186"/>
      <c r="BJ517" s="186"/>
      <c r="BK517" s="352"/>
      <c r="BL517" s="183"/>
      <c r="BM517" s="183"/>
      <c r="BN517" s="183"/>
      <c r="BO517" s="187"/>
      <c r="BP517" s="187"/>
      <c r="BQ517" s="349"/>
      <c r="BR517" s="416"/>
      <c r="BS517" s="417" t="str">
        <f>IF(AND('MAPA DE RIESGOS'!$AP517="Muy Alta",'MAPA DE RIESGOS'!$AR517="Leve"),CONCATENATE("R",'MAPA DE RIESGOS'!$H517,"C",'MAPA DE RIESGOS'!$AF517),"")</f>
        <v/>
      </c>
      <c r="BT517" s="417"/>
      <c r="BU517" s="418"/>
      <c r="BV517" s="188"/>
      <c r="BW517" s="188"/>
      <c r="BX517" s="188"/>
      <c r="BY517" s="188"/>
      <c r="BZ517" s="188"/>
      <c r="CA517" s="188"/>
      <c r="CB517" s="188"/>
      <c r="CC517" s="188"/>
      <c r="CD517" s="188"/>
      <c r="CE517" s="188"/>
      <c r="CF517" s="188"/>
      <c r="CG517" s="188"/>
      <c r="CH517" s="188"/>
      <c r="CI517" s="188"/>
      <c r="CJ517" s="188"/>
      <c r="CK517" s="188"/>
    </row>
    <row r="518" spans="1:89" ht="28.5" hidden="1" customHeight="1">
      <c r="A518" s="709"/>
      <c r="B518" s="691"/>
      <c r="C518" s="588"/>
      <c r="D518" s="588"/>
      <c r="E518" s="494"/>
      <c r="F518" s="494"/>
      <c r="G518" s="577"/>
      <c r="H518" s="343">
        <v>84</v>
      </c>
      <c r="I518" s="569"/>
      <c r="J518" s="494"/>
      <c r="K518" s="494"/>
      <c r="L518" s="494"/>
      <c r="M518" s="494"/>
      <c r="N518" s="494"/>
      <c r="O518" s="494"/>
      <c r="P518" s="562"/>
      <c r="Q518" s="553"/>
      <c r="R518" s="556"/>
      <c r="S518" s="556"/>
      <c r="T518" s="556"/>
      <c r="U518" s="556"/>
      <c r="V518" s="582"/>
      <c r="W518" s="566"/>
      <c r="X518" s="572"/>
      <c r="Y518" s="550"/>
      <c r="Z518" s="575"/>
      <c r="AA518" s="566"/>
      <c r="AB518" s="559"/>
      <c r="AC518" s="525"/>
      <c r="AD518" s="547"/>
      <c r="AE518" s="534"/>
      <c r="AF518" s="181">
        <v>5</v>
      </c>
      <c r="AG518" s="182"/>
      <c r="AH518" s="207" t="str">
        <f t="shared" si="516"/>
        <v/>
      </c>
      <c r="AI518" s="299"/>
      <c r="AJ518" s="299"/>
      <c r="AK518" s="208" t="str">
        <f t="shared" si="517"/>
        <v/>
      </c>
      <c r="AL518" s="300"/>
      <c r="AM518" s="300"/>
      <c r="AN518" s="301"/>
      <c r="AO518" s="209" t="str">
        <f>IF(ISBLANK(AD514),(IFERROR(IF(AND(AH517="Probabilidad",AH518="Probabilidad"),(AQ517-(+AQ517*AK518)),IF(AND(AH517="Impacto",AH518="Probabilidad"),(AQ516-(+AQ516*AK518)),IF(AH518="Impacto",AQ517,""))),""))," ")</f>
        <v/>
      </c>
      <c r="AP518" s="154" t="str">
        <f>IF(ISBLANK(AD514),(IFERROR(IF(AO518="","",IF(AO518&lt;=0.2,"Muy Baja",IF(AO518&lt;=0.4,"Baja",IF(AO518&lt;=0.6,"Media",IF(AO518&lt;=0.8,"Alta","Muy Alta"))))),""))," ")</f>
        <v/>
      </c>
      <c r="AQ518" s="210" t="str">
        <f t="shared" si="518"/>
        <v/>
      </c>
      <c r="AR518" s="211" t="str">
        <f t="shared" si="519"/>
        <v/>
      </c>
      <c r="AS518" s="210" t="str">
        <f>IFERROR(IF(AND(AH517="Impacto",AH518="Impacto"),(AS517-(+AS517*AK518)),IF(AND(AH517="Probabilidad",AH518="Impacto"),(AS516-(+AS516*AK518)),IF(AH518="Probabilidad",AS517,""))),"")</f>
        <v/>
      </c>
      <c r="AT518" s="212" t="str">
        <f t="shared" si="520"/>
        <v/>
      </c>
      <c r="AU518" s="528"/>
      <c r="AV518" s="531"/>
      <c r="AW518" s="534"/>
      <c r="AX518" s="537"/>
      <c r="AY518" s="302"/>
      <c r="AZ518" s="185"/>
      <c r="BA518" s="183"/>
      <c r="BB518" s="183"/>
      <c r="BC518" s="184"/>
      <c r="BD518" s="184"/>
      <c r="BE518" s="184"/>
      <c r="BF518" s="185"/>
      <c r="BG518" s="494"/>
      <c r="BH518" s="190"/>
      <c r="BI518" s="186"/>
      <c r="BJ518" s="186"/>
      <c r="BK518" s="352"/>
      <c r="BL518" s="183"/>
      <c r="BM518" s="183"/>
      <c r="BN518" s="183"/>
      <c r="BO518" s="187"/>
      <c r="BP518" s="187"/>
      <c r="BQ518" s="349"/>
      <c r="BR518" s="416"/>
      <c r="BS518" s="417" t="str">
        <f>IF(AND('MAPA DE RIESGOS'!$AP518="Muy Alta",'MAPA DE RIESGOS'!$AR518="Leve"),CONCATENATE("R",'MAPA DE RIESGOS'!$H518,"C",'MAPA DE RIESGOS'!$AF518),"")</f>
        <v/>
      </c>
      <c r="BT518" s="417"/>
      <c r="BU518" s="418"/>
      <c r="BV518" s="188"/>
      <c r="BW518" s="188"/>
      <c r="BX518" s="188"/>
      <c r="BY518" s="188"/>
      <c r="BZ518" s="188"/>
      <c r="CA518" s="188"/>
      <c r="CB518" s="188"/>
      <c r="CC518" s="188"/>
      <c r="CD518" s="188"/>
      <c r="CE518" s="188"/>
      <c r="CF518" s="188"/>
      <c r="CG518" s="188"/>
      <c r="CH518" s="188"/>
      <c r="CI518" s="188"/>
      <c r="CJ518" s="188"/>
      <c r="CK518" s="188"/>
    </row>
    <row r="519" spans="1:89" ht="28.5" hidden="1" customHeight="1">
      <c r="A519" s="709"/>
      <c r="B519" s="691"/>
      <c r="C519" s="588"/>
      <c r="D519" s="588"/>
      <c r="E519" s="494"/>
      <c r="F519" s="494"/>
      <c r="G519" s="577"/>
      <c r="H519" s="343">
        <v>84</v>
      </c>
      <c r="I519" s="570"/>
      <c r="J519" s="495"/>
      <c r="K519" s="495"/>
      <c r="L519" s="495"/>
      <c r="M519" s="495"/>
      <c r="N519" s="495"/>
      <c r="O519" s="495"/>
      <c r="P519" s="563"/>
      <c r="Q519" s="554"/>
      <c r="R519" s="557"/>
      <c r="S519" s="557"/>
      <c r="T519" s="557"/>
      <c r="U519" s="557"/>
      <c r="V519" s="583"/>
      <c r="W519" s="567"/>
      <c r="X519" s="573"/>
      <c r="Y519" s="551"/>
      <c r="Z519" s="576"/>
      <c r="AA519" s="567"/>
      <c r="AB519" s="560"/>
      <c r="AC519" s="526"/>
      <c r="AD519" s="548"/>
      <c r="AE519" s="535"/>
      <c r="AF519" s="181">
        <v>6</v>
      </c>
      <c r="AG519" s="182"/>
      <c r="AH519" s="207" t="str">
        <f t="shared" si="516"/>
        <v/>
      </c>
      <c r="AI519" s="299"/>
      <c r="AJ519" s="299"/>
      <c r="AK519" s="208" t="str">
        <f t="shared" si="517"/>
        <v/>
      </c>
      <c r="AL519" s="300"/>
      <c r="AM519" s="300"/>
      <c r="AN519" s="301"/>
      <c r="AO519" s="209" t="str">
        <f>IF(ISBLANK(AD514),(IFERROR(IF(AND(AH517="Probabilidad",AH519="Probabilidad"),(AQ517-(+AQ517*AK519)),IF(AND(AH517="Impacto",AH519="Probabilidad"),(AQ516-(+AQ516*AK519)),IF(AH519="Impacto",AQ517,""))),""))," ")</f>
        <v/>
      </c>
      <c r="AP519" s="154" t="str">
        <f>IF(ISBLANK(AD514),(IFERROR(IF(AO519="","",IF(AO519&lt;=0.2,"Muy Baja",IF(AO519&lt;=0.4,"Baja",IF(AO519&lt;=0.6,"Media",IF(AO519&lt;=0.8,"Alta","Muy Alta"))))),"")), " ")</f>
        <v/>
      </c>
      <c r="AQ519" s="210" t="str">
        <f t="shared" si="518"/>
        <v/>
      </c>
      <c r="AR519" s="211" t="str">
        <f t="shared" si="519"/>
        <v/>
      </c>
      <c r="AS519" s="210" t="str">
        <f>IFERROR(IF(AND(AH518="Impacto",AH519="Impacto"),(AS517-(+AS518*AK519)),IF(AND(AH517="Probabilidad",AH519="Impacto"),(AS516-(+AS516*AK519)),IF(AH519="Probabilidad",AS517,""))),"")</f>
        <v/>
      </c>
      <c r="AT519" s="212" t="str">
        <f t="shared" si="520"/>
        <v/>
      </c>
      <c r="AU519" s="529"/>
      <c r="AV519" s="532"/>
      <c r="AW519" s="535"/>
      <c r="AX519" s="538"/>
      <c r="AY519" s="302"/>
      <c r="AZ519" s="185"/>
      <c r="BA519" s="183"/>
      <c r="BB519" s="183"/>
      <c r="BC519" s="184"/>
      <c r="BD519" s="184"/>
      <c r="BE519" s="184"/>
      <c r="BF519" s="185"/>
      <c r="BG519" s="495"/>
      <c r="BH519" s="190"/>
      <c r="BI519" s="186"/>
      <c r="BJ519" s="186"/>
      <c r="BK519" s="352"/>
      <c r="BL519" s="183"/>
      <c r="BM519" s="183"/>
      <c r="BN519" s="183"/>
      <c r="BO519" s="187"/>
      <c r="BP519" s="187"/>
      <c r="BQ519" s="349"/>
      <c r="BR519" s="416"/>
      <c r="BS519" s="417" t="str">
        <f>IF(AND('MAPA DE RIESGOS'!$AP519="Muy Alta",'MAPA DE RIESGOS'!$AR519="Leve"),CONCATENATE("R",'MAPA DE RIESGOS'!$H519,"C",'MAPA DE RIESGOS'!$AF519),"")</f>
        <v/>
      </c>
      <c r="BT519" s="417"/>
      <c r="BU519" s="418"/>
      <c r="BV519" s="188"/>
      <c r="BW519" s="188"/>
      <c r="BX519" s="188"/>
      <c r="BY519" s="188"/>
      <c r="BZ519" s="188"/>
      <c r="CA519" s="188"/>
      <c r="CB519" s="188"/>
      <c r="CC519" s="188"/>
      <c r="CD519" s="188"/>
      <c r="CE519" s="188"/>
      <c r="CF519" s="188"/>
      <c r="CG519" s="188"/>
      <c r="CH519" s="188"/>
      <c r="CI519" s="188"/>
      <c r="CJ519" s="188"/>
      <c r="CK519" s="188"/>
    </row>
    <row r="520" spans="1:89" ht="28.5" customHeight="1">
      <c r="A520" s="709"/>
      <c r="B520" s="691" t="s">
        <v>979</v>
      </c>
      <c r="C520" s="588"/>
      <c r="D520" s="588" t="str">
        <f>IFERROR((VLOOKUP($B520,'Listados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20" s="494" t="s">
        <v>662</v>
      </c>
      <c r="F520" s="494" t="s">
        <v>260</v>
      </c>
      <c r="G520" s="577">
        <v>85</v>
      </c>
      <c r="H520" s="343">
        <v>85</v>
      </c>
      <c r="I520" s="676" t="s">
        <v>546</v>
      </c>
      <c r="J520" s="513"/>
      <c r="K520" s="513" t="s">
        <v>546</v>
      </c>
      <c r="L520" s="513"/>
      <c r="M520" s="513" t="str">
        <f t="shared" ref="M520:M525" si="542">+I520</f>
        <v>Corrupción</v>
      </c>
      <c r="N520" s="513" t="s">
        <v>238</v>
      </c>
      <c r="O520" s="513" t="s">
        <v>239</v>
      </c>
      <c r="P520" s="561"/>
      <c r="Q520" s="552"/>
      <c r="R520" s="555"/>
      <c r="S520" s="555"/>
      <c r="T520" s="555"/>
      <c r="U520" s="555"/>
      <c r="V520" s="581" t="str">
        <f t="shared" ref="V520" si="543">IF(ISBLANK(AC520),(IF(P520&lt;=0,"",IF(P520&lt;=2,"Muy Baja",IF(P520&lt;=24,"Baja",IF(P520&lt;=500,"Media",IF(P520&lt;=5000,"Alta","Muy Alta"))))))," ")</f>
        <v/>
      </c>
      <c r="W520" s="565" t="str">
        <f t="shared" ref="W520" si="544">IF(ISBLANK(AC520),(IF(V520="","",IF(V520="Muy Baja",20%,IF(V520="Baja",40%,IF(V520="Media",60%,IF(V520="Alta",80%,IF(V520="Muy Alta",100%,0)))))))," ")</f>
        <v/>
      </c>
      <c r="X520" s="571"/>
      <c r="Y520" s="549" t="str">
        <f>IF(X520&gt;0,IF(NOT(ISERROR(MATCH(X520,'Listados Datos'!$N$3:$N$4,0))),'Listados Datos'!$N$6&amp;"Por favor no seleccionar este criterios de impacto (Afectación Económica o presupuestal y/o Pérdida Reputacional)",'Listados Datos'!$N$7),"")</f>
        <v/>
      </c>
      <c r="Z520" s="574" t="str">
        <f>IF(OR(X520='Listados Datos'!$R$3,X520='Listados Datos'!$S$3),"Leve",IF(OR(X520='Listados Datos'!$R$4,X520='Listados Datos'!$S$4),"Menor",IF(OR(X520='Listados Datos'!$R$5,X520='Listados Datos'!$S$5),"Moderado",IF(OR(X520='Listados Datos'!$R$6,X520='Listados Datos'!$S$6),"Mayor",IF(OR(X520='Listados Datos'!$R$7,X520='Listados Datos'!$S$7),"Catastrófico","")))))</f>
        <v/>
      </c>
      <c r="AA520" s="565" t="str">
        <f>IF(Z520="","",IF(Z520="Leve",20%,IF(Z520="Menor",40%,IF(Z520="Moderado",60%,IF(Z520="Mayor",80%,IF(Z520="Catastrófico",100%,0))))))</f>
        <v/>
      </c>
      <c r="AB520" s="558" t="str">
        <f>IF(OR(AND(V520="Muy Baja",Z520="Leve"),AND(V520="Muy Baja",Z520="Menor"),AND(V520="Baja",Z520="Leve")),"Bajo",IF(OR(AND(V520="Muy baja",Z520="Moderado"),AND(V520="Baja",Z520="Menor"),AND(V520="Baja",Z520="Moderado"),AND(V520="Media",Z520="Leve"),AND(V520="Media",Z520="Menor"),AND(V520="Media",Z520="Moderado"),AND(V520="Alta",Z520="Leve"),AND(V520="Alta",Z520="Menor")),"Moderado",IF(OR(AND(V520="Muy Baja",Z520="Mayor"),AND(V520="Baja",Z520="Mayor"),AND(V520="Media",Z520="Mayor"),AND(V520="Alta",Z520="Moderado"),AND(V520="Alta",Z520="Mayor"),AND(V520="Muy Alta",Z520="Leve"),AND(V520="Muy Alta",Z520="Menor"),AND(V520="Muy Alta",Z520="Moderado"),AND(V520="Muy Alta",Z520="Mayor")),"Alto",IF(OR(AND(V520="Muy Baja",Z520="Catastrófico"),AND(V520="Baja",Z520="Catastrófico"),AND(V520="Media",Z520="Catastrófico"),AND(V520="Alta",Z520="Catastrófico"),AND(V520="Muy Alta",Z520="Catastrófico")),"Extremo",""))))</f>
        <v/>
      </c>
      <c r="AC520" s="524"/>
      <c r="AD520" s="546"/>
      <c r="AE520" s="533" t="str">
        <f t="shared" ref="AE520" si="545">IF(AND(AC520="Rara Vez",AD520="Insignificante"),("BAJA"),IF(AND(AC520="Rara Vez",AD520="Menor"),("BAJA"),IF(AND(AC520="Rara Vez",AD520="Moderado"),("MODERADA"),IF(AND(AC520="Rara Vez",AD520="Mayor"),("ALTA"),IF(AND(AC520="Improbable",AD520="Insignificante"),("BAJA"),IF(AND(AC520="Improbable",AD520="Menor"),("BAJA"),IF(AND(AC520="Improbable",AD520="Moderado"),("MODERADA"),IF(AND(AC520="Improbable",AD520="Mayor"),("ALTA"),IF(AND(AC520="Posible",AD520="Insignificante"),("BAJA"),IF(AND(AC520="Posible",AD520="Menor"),("MODERADA"),IF(AND(AC520="Posible",AD520="Moderado"),("ALTA"),IF(AND(AC520="Posible",AD520="Mayor"),("EXTREMA"),IF(AND(AC520="Probable",AD520="Insignificante"),("MODERADA"),IF(AND(AC520="Probable",AD520="Menor"),("ALTA"),IF(AND(AC520="Probable",AD520="Moderado"),("ALTA"),IF(AND(AC520="Probable",AD520="Mayor"),("EXTREMA"),IF(AND(AC520="Casi Seguro",AD520="Insignificante"),("ALTA"),IF(AND(AC520="Casi Seguro",AD520="Menor"),("ALTA"),IF(AND(AC520="Casi Seguro",AD520="Moderado"),("EXTREMA"),IF(AND(AC520="Casi Seguro",AD520="Mayor"),("EXTREMA"),IF(AD520="Catastrófico","EXTREMA","VALORAR")))))))))))))))))))))</f>
        <v>VALORAR</v>
      </c>
      <c r="AF520" s="181">
        <v>1</v>
      </c>
      <c r="AG520" s="182"/>
      <c r="AH520" s="207" t="str">
        <f t="shared" si="516"/>
        <v/>
      </c>
      <c r="AI520" s="299"/>
      <c r="AJ520" s="299"/>
      <c r="AK520" s="208" t="str">
        <f t="shared" si="517"/>
        <v/>
      </c>
      <c r="AL520" s="300"/>
      <c r="AM520" s="300"/>
      <c r="AN520" s="301"/>
      <c r="AO520" s="209" t="str">
        <f>IF(ISBLANK(AD520),(IFERROR(IF(AH520="Probabilidad",(W520-(+W520*AK520)),IF(AH520="Impacto",W520,"")),""))," ")</f>
        <v/>
      </c>
      <c r="AP520" s="154" t="str">
        <f>IF(ISBLANK(AD520), (IFERROR(IF(AO520="","",IF(AO520&lt;=0.2,"Muy Baja",IF(AO520&lt;=0.4,"Baja",IF(AO520&lt;=0.6,"Media",IF(AO520&lt;=0.8,"Alta","Muy Alta"))))),""))," ")</f>
        <v/>
      </c>
      <c r="AQ520" s="210" t="str">
        <f t="shared" si="518"/>
        <v/>
      </c>
      <c r="AR520" s="211" t="str">
        <f t="shared" si="519"/>
        <v/>
      </c>
      <c r="AS520" s="210" t="str">
        <f>IFERROR(IF(AH520="Impacto",(AA520-(+AA520*AK520)),IF(AH520="Probabilidad",AA520,"")),"")</f>
        <v/>
      </c>
      <c r="AT520" s="212" t="str">
        <f t="shared" si="520"/>
        <v/>
      </c>
      <c r="AU520" s="527"/>
      <c r="AV520" s="530" t="str">
        <f>IF(ISBLANK(AD520), " ", AD520)</f>
        <v xml:space="preserve"> </v>
      </c>
      <c r="AW520" s="533" t="str">
        <f t="shared" ref="AW520" si="546">IF(AND(AU520="Rara Vez",AV520="Insignificante"),("BAJA"),IF(AND(AU520="Rara Vez",AV520="Menor"),("BAJA"),IF(AND(AU520="Rara Vez",AV520="Moderado"),("MODERADA"),IF(AND(AU520="Rara Vez",AV520="Mayor"),("ALTA"),IF(AND(AU520="Improbable",AV520="Insignificante"),("BAJA"),IF(AND(AU520="Improbable",AV520="Menor"),("BAJA"),IF(AND(AU520="Improbable",AV520="Moderado"),("MODERADA"),IF(AND(AU520="Improbable",AV520="Mayor"),("ALTA"),IF(AND(AU520="Posible",AV520="Insignificante"),("BAJA"),IF(AND(AU520="Posible",AV520="Menor"),("MODERADA"),IF(AND(AU520="Posible",AV520="Moderado"),("ALTA"),IF(AND(AU520="Posible",AV520="Mayor"),("EXTREMA"),IF(AND(AU520="Probable",AV520="Insignificante"),("MODERADA"),IF(AND(AU520="Probable",AV520="Menor"),("ALTA"),IF(AND(AU520="Probable",AV520="Moderado"),("ALTA"),IF(AND(AU520="Probable",AV520="Mayor"),("EXTREMA"),IF(AND(AU520="Casi Seguro",AV520="Insignificante"),("ALTA"),IF(AND(AU520="Casi Seguro",AV520="Menor"),("ALTA"),IF(AND(AU520="Casi Seguro",AV520="Moderado"),("EXTREMA"),IF(AND(AU520="Casi Seguro",AV520="Mayor"),("EXTREMA"),IF(AV520="Catastrófico","EXTREMA","VALORAR")))))))))))))))))))))</f>
        <v>VALORAR</v>
      </c>
      <c r="AX520" s="536" t="s">
        <v>198</v>
      </c>
      <c r="AY520" s="302"/>
      <c r="AZ520" s="185"/>
      <c r="BA520" s="183"/>
      <c r="BB520" s="183"/>
      <c r="BC520" s="184"/>
      <c r="BD520" s="184"/>
      <c r="BE520" s="184"/>
      <c r="BF520" s="185"/>
      <c r="BG520" s="513"/>
      <c r="BH520" s="190"/>
      <c r="BI520" s="186"/>
      <c r="BJ520" s="186"/>
      <c r="BK520" s="352"/>
      <c r="BL520" s="183"/>
      <c r="BM520" s="183"/>
      <c r="BN520" s="183"/>
      <c r="BO520" s="187"/>
      <c r="BP520" s="187"/>
      <c r="BQ520" s="349"/>
      <c r="BR520" s="416"/>
      <c r="BS520" s="417" t="str">
        <f>IF(AND('MAPA DE RIESGOS'!$AP520="Muy Alta",'MAPA DE RIESGOS'!$AR520="Leve"),CONCATENATE("R",'MAPA DE RIESGOS'!$H520,"C",'MAPA DE RIESGOS'!$AF520),"")</f>
        <v/>
      </c>
      <c r="BT520" s="417"/>
      <c r="BU520" s="418"/>
      <c r="BV520" s="188"/>
      <c r="BW520" s="188"/>
      <c r="BX520" s="188"/>
      <c r="BY520" s="188"/>
      <c r="BZ520" s="188"/>
      <c r="CA520" s="188"/>
      <c r="CB520" s="188"/>
      <c r="CC520" s="188"/>
      <c r="CD520" s="188"/>
      <c r="CE520" s="188"/>
      <c r="CF520" s="188"/>
      <c r="CG520" s="188"/>
      <c r="CH520" s="188"/>
      <c r="CI520" s="188"/>
      <c r="CJ520" s="188"/>
      <c r="CK520" s="188"/>
    </row>
    <row r="521" spans="1:89" ht="28.5" hidden="1" customHeight="1">
      <c r="A521" s="709"/>
      <c r="B521" s="691"/>
      <c r="C521" s="588"/>
      <c r="D521" s="588"/>
      <c r="E521" s="494"/>
      <c r="F521" s="494"/>
      <c r="G521" s="577"/>
      <c r="H521" s="343">
        <v>85</v>
      </c>
      <c r="I521" s="677"/>
      <c r="J521" s="494"/>
      <c r="K521" s="494"/>
      <c r="L521" s="494"/>
      <c r="M521" s="494">
        <f t="shared" si="542"/>
        <v>0</v>
      </c>
      <c r="N521" s="494"/>
      <c r="O521" s="494"/>
      <c r="P521" s="562"/>
      <c r="Q521" s="553"/>
      <c r="R521" s="556"/>
      <c r="S521" s="556"/>
      <c r="T521" s="556"/>
      <c r="U521" s="556"/>
      <c r="V521" s="582"/>
      <c r="W521" s="566"/>
      <c r="X521" s="572"/>
      <c r="Y521" s="550"/>
      <c r="Z521" s="575"/>
      <c r="AA521" s="566"/>
      <c r="AB521" s="559"/>
      <c r="AC521" s="525"/>
      <c r="AD521" s="547"/>
      <c r="AE521" s="534"/>
      <c r="AF521" s="181">
        <v>2</v>
      </c>
      <c r="AG521" s="182"/>
      <c r="AH521" s="207" t="str">
        <f t="shared" si="516"/>
        <v/>
      </c>
      <c r="AI521" s="299"/>
      <c r="AJ521" s="299"/>
      <c r="AK521" s="208" t="str">
        <f t="shared" si="517"/>
        <v/>
      </c>
      <c r="AL521" s="300"/>
      <c r="AM521" s="300"/>
      <c r="AN521" s="301"/>
      <c r="AO521" s="209" t="str">
        <f>IF(ISBLANK(AD520),(IFERROR(IF(AND(AH520="Probabilidad",AH521="Probabilidad"),(AQ520-(+AQ520*AK521)),IF(AH521="Probabilidad",(W520-(+W520*AK521)),IF(AH521="Impacto",AQ520,""))),""))," ")</f>
        <v/>
      </c>
      <c r="AP521" s="154" t="str">
        <f>IF(ISBLANK(AD520),(IFERROR(IF(AO521="","",IF(AO521&lt;=0.2,"Muy Baja",IF(AO521&lt;=0.4,"Baja",IF(AO521&lt;=0.6,"Media",IF(AO521&lt;=0.8,"Alta","Muy Alta"))))),""))," ")</f>
        <v/>
      </c>
      <c r="AQ521" s="210" t="str">
        <f t="shared" si="518"/>
        <v/>
      </c>
      <c r="AR521" s="211" t="str">
        <f t="shared" si="519"/>
        <v/>
      </c>
      <c r="AS521" s="210" t="str">
        <f>IFERROR(IF(AND(AH520="Impacto",AH521="Impacto"),(AS520-(+AS520*AK521)),IF(AH521="Impacto",(AA520-(+AA520*AK521)),IF(AH521="Probabilidad",AS520,""))),"")</f>
        <v/>
      </c>
      <c r="AT521" s="212" t="str">
        <f t="shared" si="520"/>
        <v/>
      </c>
      <c r="AU521" s="528"/>
      <c r="AV521" s="531"/>
      <c r="AW521" s="534"/>
      <c r="AX521" s="537"/>
      <c r="AY521" s="302"/>
      <c r="AZ521" s="185"/>
      <c r="BA521" s="183"/>
      <c r="BB521" s="183"/>
      <c r="BC521" s="184"/>
      <c r="BD521" s="184"/>
      <c r="BE521" s="184"/>
      <c r="BF521" s="185"/>
      <c r="BG521" s="494"/>
      <c r="BH521" s="190"/>
      <c r="BI521" s="186"/>
      <c r="BJ521" s="186"/>
      <c r="BK521" s="352"/>
      <c r="BL521" s="183"/>
      <c r="BM521" s="183"/>
      <c r="BN521" s="183"/>
      <c r="BO521" s="187"/>
      <c r="BP521" s="187"/>
      <c r="BQ521" s="349"/>
      <c r="BR521" s="416"/>
      <c r="BS521" s="417" t="str">
        <f>IF(AND('MAPA DE RIESGOS'!$AP521="Muy Alta",'MAPA DE RIESGOS'!$AR521="Leve"),CONCATENATE("R",'MAPA DE RIESGOS'!$H521,"C",'MAPA DE RIESGOS'!$AF521),"")</f>
        <v/>
      </c>
      <c r="BT521" s="417"/>
      <c r="BU521" s="418"/>
      <c r="BV521" s="188"/>
      <c r="BW521" s="188"/>
      <c r="BX521" s="188"/>
      <c r="BY521" s="188"/>
      <c r="BZ521" s="188"/>
      <c r="CA521" s="188"/>
      <c r="CB521" s="188"/>
      <c r="CC521" s="188"/>
      <c r="CD521" s="188"/>
      <c r="CE521" s="188"/>
      <c r="CF521" s="188"/>
      <c r="CG521" s="188"/>
      <c r="CH521" s="188"/>
      <c r="CI521" s="188"/>
      <c r="CJ521" s="188"/>
      <c r="CK521" s="188"/>
    </row>
    <row r="522" spans="1:89" ht="28.5" hidden="1" customHeight="1">
      <c r="A522" s="709"/>
      <c r="B522" s="691"/>
      <c r="C522" s="588"/>
      <c r="D522" s="588"/>
      <c r="E522" s="494"/>
      <c r="F522" s="494"/>
      <c r="G522" s="577"/>
      <c r="H522" s="343">
        <v>85</v>
      </c>
      <c r="I522" s="677"/>
      <c r="J522" s="494"/>
      <c r="K522" s="494"/>
      <c r="L522" s="494"/>
      <c r="M522" s="494">
        <f t="shared" si="542"/>
        <v>0</v>
      </c>
      <c r="N522" s="494"/>
      <c r="O522" s="494"/>
      <c r="P522" s="562"/>
      <c r="Q522" s="553"/>
      <c r="R522" s="556"/>
      <c r="S522" s="556"/>
      <c r="T522" s="556"/>
      <c r="U522" s="556"/>
      <c r="V522" s="582"/>
      <c r="W522" s="566"/>
      <c r="X522" s="572"/>
      <c r="Y522" s="550"/>
      <c r="Z522" s="575"/>
      <c r="AA522" s="566"/>
      <c r="AB522" s="559"/>
      <c r="AC522" s="525"/>
      <c r="AD522" s="547"/>
      <c r="AE522" s="534"/>
      <c r="AF522" s="181">
        <v>3</v>
      </c>
      <c r="AG522" s="182"/>
      <c r="AH522" s="207" t="str">
        <f t="shared" si="516"/>
        <v/>
      </c>
      <c r="AI522" s="299"/>
      <c r="AJ522" s="299"/>
      <c r="AK522" s="208" t="str">
        <f t="shared" si="517"/>
        <v/>
      </c>
      <c r="AL522" s="300"/>
      <c r="AM522" s="300"/>
      <c r="AN522" s="301"/>
      <c r="AO522" s="209" t="str">
        <f>IF(ISBLANK(AD520),(IFERROR(IF(AND(AH521="Probabilidad",AH522="Probabilidad"),(AQ521-(+AQ521*AK522)),IF(AND(AH521="Impacto",AH522="Probabilidad"),(AQ520-(+AQ520*AK522)),IF(AH522="Impacto",AQ521,""))),""))," ")</f>
        <v/>
      </c>
      <c r="AP522" s="154" t="str">
        <f>IF(ISBLANK(AD520),(IFERROR(IF(AO522="","",IF(AO522&lt;=0.2,"Muy Baja",IF(AO522&lt;=0.4,"Baja",IF(AO522&lt;=0.6,"Media",IF(AO522&lt;=0.8,"Alta","Muy Alta"))))),""))," ")</f>
        <v/>
      </c>
      <c r="AQ522" s="210" t="str">
        <f t="shared" si="518"/>
        <v/>
      </c>
      <c r="AR522" s="211" t="str">
        <f t="shared" si="519"/>
        <v/>
      </c>
      <c r="AS522" s="210" t="str">
        <f>IFERROR(IF(AND(AH521="Impacto",AH522="Impacto"),(AS521-(+AS521*AK522)),IF(AND(AH521="Probabilidad",AH522="Impacto"),(AS520-(+AS520*AK522)),IF(AH522="Probabilidad",AS521,""))),"")</f>
        <v/>
      </c>
      <c r="AT522" s="212" t="str">
        <f t="shared" si="520"/>
        <v/>
      </c>
      <c r="AU522" s="528"/>
      <c r="AV522" s="531"/>
      <c r="AW522" s="534"/>
      <c r="AX522" s="537"/>
      <c r="AY522" s="302"/>
      <c r="AZ522" s="185"/>
      <c r="BA522" s="183"/>
      <c r="BB522" s="183"/>
      <c r="BC522" s="184"/>
      <c r="BD522" s="184"/>
      <c r="BE522" s="184"/>
      <c r="BF522" s="185"/>
      <c r="BG522" s="494"/>
      <c r="BH522" s="190"/>
      <c r="BI522" s="186"/>
      <c r="BJ522" s="186"/>
      <c r="BK522" s="352"/>
      <c r="BL522" s="183"/>
      <c r="BM522" s="183"/>
      <c r="BN522" s="183"/>
      <c r="BO522" s="187"/>
      <c r="BP522" s="187"/>
      <c r="BQ522" s="349"/>
      <c r="BR522" s="416"/>
      <c r="BS522" s="417" t="str">
        <f>IF(AND('MAPA DE RIESGOS'!$AP522="Muy Alta",'MAPA DE RIESGOS'!$AR522="Leve"),CONCATENATE("R",'MAPA DE RIESGOS'!$H522,"C",'MAPA DE RIESGOS'!$AF522),"")</f>
        <v/>
      </c>
      <c r="BT522" s="417"/>
      <c r="BU522" s="418"/>
      <c r="BV522" s="188"/>
      <c r="BW522" s="188"/>
      <c r="BX522" s="188"/>
      <c r="BY522" s="188"/>
      <c r="BZ522" s="188"/>
      <c r="CA522" s="188"/>
      <c r="CB522" s="188"/>
      <c r="CC522" s="188"/>
      <c r="CD522" s="188"/>
      <c r="CE522" s="188"/>
      <c r="CF522" s="188"/>
      <c r="CG522" s="188"/>
      <c r="CH522" s="188"/>
      <c r="CI522" s="188"/>
      <c r="CJ522" s="188"/>
      <c r="CK522" s="188"/>
    </row>
    <row r="523" spans="1:89" ht="28.5" hidden="1" customHeight="1">
      <c r="A523" s="709"/>
      <c r="B523" s="691"/>
      <c r="C523" s="588"/>
      <c r="D523" s="588"/>
      <c r="E523" s="494"/>
      <c r="F523" s="494"/>
      <c r="G523" s="577"/>
      <c r="H523" s="343">
        <v>85</v>
      </c>
      <c r="I523" s="677"/>
      <c r="J523" s="494"/>
      <c r="K523" s="494"/>
      <c r="L523" s="494"/>
      <c r="M523" s="494">
        <f t="shared" si="542"/>
        <v>0</v>
      </c>
      <c r="N523" s="494"/>
      <c r="O523" s="494"/>
      <c r="P523" s="562"/>
      <c r="Q523" s="553"/>
      <c r="R523" s="556"/>
      <c r="S523" s="556"/>
      <c r="T523" s="556"/>
      <c r="U523" s="556"/>
      <c r="V523" s="582"/>
      <c r="W523" s="566"/>
      <c r="X523" s="572"/>
      <c r="Y523" s="550"/>
      <c r="Z523" s="575"/>
      <c r="AA523" s="566"/>
      <c r="AB523" s="559"/>
      <c r="AC523" s="525"/>
      <c r="AD523" s="547"/>
      <c r="AE523" s="534"/>
      <c r="AF523" s="181">
        <v>4</v>
      </c>
      <c r="AG523" s="182"/>
      <c r="AH523" s="207" t="str">
        <f t="shared" si="516"/>
        <v/>
      </c>
      <c r="AI523" s="299"/>
      <c r="AJ523" s="299"/>
      <c r="AK523" s="208" t="str">
        <f t="shared" si="517"/>
        <v/>
      </c>
      <c r="AL523" s="300"/>
      <c r="AM523" s="300"/>
      <c r="AN523" s="301"/>
      <c r="AO523" s="209" t="str">
        <f>IF(ISBLANK(AD520),(IFERROR(IF(AND(AH522="Probabilidad",AH523="Probabilidad"),(AQ522-(+AQ522*AK523)),IF(AND(AH522="Impacto",AH523="Probabilidad"),(AQ521-(+AQ521*AK523)),IF(AH523="Impacto",AQ522,""))),""))," ")</f>
        <v/>
      </c>
      <c r="AP523" s="154" t="str">
        <f>IF(ISBLANK(AD520),(IFERROR(IF(AO523="","",IF(AO523&lt;=0.2,"Muy Baja",IF(AO523&lt;=0.4,"Baja",IF(AO523&lt;=0.6,"Media",IF(AO523&lt;=0.8,"Alta","Muy Alta"))))),""))," ")</f>
        <v/>
      </c>
      <c r="AQ523" s="210" t="str">
        <f t="shared" si="518"/>
        <v/>
      </c>
      <c r="AR523" s="211" t="str">
        <f t="shared" si="519"/>
        <v/>
      </c>
      <c r="AS523" s="210" t="str">
        <f>IFERROR(IF(AND(AH522="Impacto",AH523="Impacto"),(AS522-(+AS522*AK523)),IF(AND(AH522="Probabilidad",AH523="Impacto"),(AS521-(+AS521*AK523)),IF(AH523="Probabilidad",AS522,""))),"")</f>
        <v/>
      </c>
      <c r="AT523" s="212" t="str">
        <f t="shared" si="520"/>
        <v/>
      </c>
      <c r="AU523" s="528"/>
      <c r="AV523" s="531"/>
      <c r="AW523" s="534"/>
      <c r="AX523" s="537"/>
      <c r="AY523" s="302"/>
      <c r="AZ523" s="185"/>
      <c r="BA523" s="183"/>
      <c r="BB523" s="183"/>
      <c r="BC523" s="184"/>
      <c r="BD523" s="184"/>
      <c r="BE523" s="184"/>
      <c r="BF523" s="185"/>
      <c r="BG523" s="494"/>
      <c r="BH523" s="190"/>
      <c r="BI523" s="186"/>
      <c r="BJ523" s="186"/>
      <c r="BK523" s="352"/>
      <c r="BL523" s="183"/>
      <c r="BM523" s="183"/>
      <c r="BN523" s="183"/>
      <c r="BO523" s="187"/>
      <c r="BP523" s="187"/>
      <c r="BQ523" s="349"/>
      <c r="BR523" s="416"/>
      <c r="BS523" s="417" t="str">
        <f>IF(AND('MAPA DE RIESGOS'!$AP523="Muy Alta",'MAPA DE RIESGOS'!$AR523="Leve"),CONCATENATE("R",'MAPA DE RIESGOS'!$H523,"C",'MAPA DE RIESGOS'!$AF523),"")</f>
        <v/>
      </c>
      <c r="BT523" s="417"/>
      <c r="BU523" s="418"/>
      <c r="BV523" s="188"/>
      <c r="BW523" s="188"/>
      <c r="BX523" s="188"/>
      <c r="BY523" s="188"/>
      <c r="BZ523" s="188"/>
      <c r="CA523" s="188"/>
      <c r="CB523" s="188"/>
      <c r="CC523" s="188"/>
      <c r="CD523" s="188"/>
      <c r="CE523" s="188"/>
      <c r="CF523" s="188"/>
      <c r="CG523" s="188"/>
      <c r="CH523" s="188"/>
      <c r="CI523" s="188"/>
      <c r="CJ523" s="188"/>
      <c r="CK523" s="188"/>
    </row>
    <row r="524" spans="1:89" ht="28.5" hidden="1" customHeight="1">
      <c r="A524" s="709"/>
      <c r="B524" s="691"/>
      <c r="C524" s="588"/>
      <c r="D524" s="588"/>
      <c r="E524" s="494"/>
      <c r="F524" s="494"/>
      <c r="G524" s="577"/>
      <c r="H524" s="343">
        <v>85</v>
      </c>
      <c r="I524" s="677"/>
      <c r="J524" s="494"/>
      <c r="K524" s="494"/>
      <c r="L524" s="494"/>
      <c r="M524" s="494">
        <f t="shared" si="542"/>
        <v>0</v>
      </c>
      <c r="N524" s="494"/>
      <c r="O524" s="494"/>
      <c r="P524" s="562"/>
      <c r="Q524" s="553"/>
      <c r="R524" s="556"/>
      <c r="S524" s="556"/>
      <c r="T524" s="556"/>
      <c r="U524" s="556"/>
      <c r="V524" s="582"/>
      <c r="W524" s="566"/>
      <c r="X524" s="572"/>
      <c r="Y524" s="550"/>
      <c r="Z524" s="575"/>
      <c r="AA524" s="566"/>
      <c r="AB524" s="559"/>
      <c r="AC524" s="525"/>
      <c r="AD524" s="547"/>
      <c r="AE524" s="534"/>
      <c r="AF524" s="181">
        <v>5</v>
      </c>
      <c r="AG524" s="182"/>
      <c r="AH524" s="207" t="str">
        <f t="shared" si="516"/>
        <v/>
      </c>
      <c r="AI524" s="299"/>
      <c r="AJ524" s="299"/>
      <c r="AK524" s="208" t="str">
        <f t="shared" si="517"/>
        <v/>
      </c>
      <c r="AL524" s="300"/>
      <c r="AM524" s="300"/>
      <c r="AN524" s="301"/>
      <c r="AO524" s="209" t="str">
        <f>IF(ISBLANK(AD520),(IFERROR(IF(AND(AH523="Probabilidad",AH524="Probabilidad"),(AQ523-(+AQ523*AK524)),IF(AND(AH523="Impacto",AH524="Probabilidad"),(AQ522-(+AQ522*AK524)),IF(AH524="Impacto",AQ523,""))),""))," ")</f>
        <v/>
      </c>
      <c r="AP524" s="154" t="str">
        <f>IF(ISBLANK(AD520),(IFERROR(IF(AO524="","",IF(AO524&lt;=0.2,"Muy Baja",IF(AO524&lt;=0.4,"Baja",IF(AO524&lt;=0.6,"Media",IF(AO524&lt;=0.8,"Alta","Muy Alta"))))),""))," ")</f>
        <v/>
      </c>
      <c r="AQ524" s="210" t="str">
        <f t="shared" si="518"/>
        <v/>
      </c>
      <c r="AR524" s="211" t="str">
        <f t="shared" si="519"/>
        <v/>
      </c>
      <c r="AS524" s="210" t="str">
        <f>IFERROR(IF(AND(AH523="Impacto",AH524="Impacto"),(AS523-(+AS523*AK524)),IF(AND(AH523="Probabilidad",AH524="Impacto"),(AS522-(+AS522*AK524)),IF(AH524="Probabilidad",AS523,""))),"")</f>
        <v/>
      </c>
      <c r="AT524" s="212" t="str">
        <f t="shared" si="520"/>
        <v/>
      </c>
      <c r="AU524" s="528"/>
      <c r="AV524" s="531"/>
      <c r="AW524" s="534"/>
      <c r="AX524" s="537"/>
      <c r="AY524" s="302"/>
      <c r="AZ524" s="185"/>
      <c r="BA524" s="183"/>
      <c r="BB524" s="183"/>
      <c r="BC524" s="184"/>
      <c r="BD524" s="184"/>
      <c r="BE524" s="184"/>
      <c r="BF524" s="185"/>
      <c r="BG524" s="494"/>
      <c r="BH524" s="190"/>
      <c r="BI524" s="186"/>
      <c r="BJ524" s="186"/>
      <c r="BK524" s="352"/>
      <c r="BL524" s="183"/>
      <c r="BM524" s="183"/>
      <c r="BN524" s="183"/>
      <c r="BO524" s="187"/>
      <c r="BP524" s="187"/>
      <c r="BQ524" s="349"/>
      <c r="BR524" s="416"/>
      <c r="BS524" s="417" t="str">
        <f>IF(AND('MAPA DE RIESGOS'!$AP524="Muy Alta",'MAPA DE RIESGOS'!$AR524="Leve"),CONCATENATE("R",'MAPA DE RIESGOS'!$H524,"C",'MAPA DE RIESGOS'!$AF524),"")</f>
        <v/>
      </c>
      <c r="BT524" s="417"/>
      <c r="BU524" s="418"/>
      <c r="BV524" s="188"/>
      <c r="BW524" s="188"/>
      <c r="BX524" s="188"/>
      <c r="BY524" s="188"/>
      <c r="BZ524" s="188"/>
      <c r="CA524" s="188"/>
      <c r="CB524" s="188"/>
      <c r="CC524" s="188"/>
      <c r="CD524" s="188"/>
      <c r="CE524" s="188"/>
      <c r="CF524" s="188"/>
      <c r="CG524" s="188"/>
      <c r="CH524" s="188"/>
      <c r="CI524" s="188"/>
      <c r="CJ524" s="188"/>
      <c r="CK524" s="188"/>
    </row>
    <row r="525" spans="1:89" ht="28.5" hidden="1" customHeight="1">
      <c r="A525" s="709"/>
      <c r="B525" s="691"/>
      <c r="C525" s="588"/>
      <c r="D525" s="588"/>
      <c r="E525" s="494"/>
      <c r="F525" s="494"/>
      <c r="G525" s="577"/>
      <c r="H525" s="343">
        <v>85</v>
      </c>
      <c r="I525" s="678"/>
      <c r="J525" s="495"/>
      <c r="K525" s="495"/>
      <c r="L525" s="495"/>
      <c r="M525" s="495">
        <f t="shared" si="542"/>
        <v>0</v>
      </c>
      <c r="N525" s="495"/>
      <c r="O525" s="495"/>
      <c r="P525" s="563"/>
      <c r="Q525" s="554"/>
      <c r="R525" s="557"/>
      <c r="S525" s="557"/>
      <c r="T525" s="557"/>
      <c r="U525" s="557"/>
      <c r="V525" s="583"/>
      <c r="W525" s="567"/>
      <c r="X525" s="573"/>
      <c r="Y525" s="551"/>
      <c r="Z525" s="576"/>
      <c r="AA525" s="567"/>
      <c r="AB525" s="560"/>
      <c r="AC525" s="526"/>
      <c r="AD525" s="548"/>
      <c r="AE525" s="535"/>
      <c r="AF525" s="181">
        <v>6</v>
      </c>
      <c r="AG525" s="182"/>
      <c r="AH525" s="207" t="str">
        <f t="shared" si="516"/>
        <v/>
      </c>
      <c r="AI525" s="299"/>
      <c r="AJ525" s="299"/>
      <c r="AK525" s="208" t="str">
        <f t="shared" si="517"/>
        <v/>
      </c>
      <c r="AL525" s="300"/>
      <c r="AM525" s="300"/>
      <c r="AN525" s="301"/>
      <c r="AO525" s="209" t="str">
        <f>IF(ISBLANK(AD520),(IFERROR(IF(AND(AH523="Probabilidad",AH525="Probabilidad"),(AQ523-(+AQ523*AK525)),IF(AND(AH523="Impacto",AH525="Probabilidad"),(AQ522-(+AQ522*AK525)),IF(AH525="Impacto",AQ523,""))),""))," ")</f>
        <v/>
      </c>
      <c r="AP525" s="154" t="str">
        <f>IF(ISBLANK(AD520),(IFERROR(IF(AO525="","",IF(AO525&lt;=0.2,"Muy Baja",IF(AO525&lt;=0.4,"Baja",IF(AO525&lt;=0.6,"Media",IF(AO525&lt;=0.8,"Alta","Muy Alta"))))),"")), " ")</f>
        <v/>
      </c>
      <c r="AQ525" s="210" t="str">
        <f t="shared" si="518"/>
        <v/>
      </c>
      <c r="AR525" s="211" t="str">
        <f t="shared" si="519"/>
        <v/>
      </c>
      <c r="AS525" s="210" t="str">
        <f>IFERROR(IF(AND(AH524="Impacto",AH525="Impacto"),(AS523-(+AS524*AK525)),IF(AND(AH523="Probabilidad",AH525="Impacto"),(AS522-(+AS522*AK525)),IF(AH525="Probabilidad",AS523,""))),"")</f>
        <v/>
      </c>
      <c r="AT525" s="212" t="str">
        <f t="shared" si="520"/>
        <v/>
      </c>
      <c r="AU525" s="529"/>
      <c r="AV525" s="532"/>
      <c r="AW525" s="535"/>
      <c r="AX525" s="538"/>
      <c r="AY525" s="302"/>
      <c r="AZ525" s="185"/>
      <c r="BA525" s="183"/>
      <c r="BB525" s="183"/>
      <c r="BC525" s="184"/>
      <c r="BD525" s="184"/>
      <c r="BE525" s="184"/>
      <c r="BF525" s="185"/>
      <c r="BG525" s="495"/>
      <c r="BH525" s="190"/>
      <c r="BI525" s="186"/>
      <c r="BJ525" s="186"/>
      <c r="BK525" s="352"/>
      <c r="BL525" s="183"/>
      <c r="BM525" s="183"/>
      <c r="BN525" s="183"/>
      <c r="BO525" s="187"/>
      <c r="BP525" s="187"/>
      <c r="BQ525" s="349"/>
      <c r="BR525" s="416"/>
      <c r="BS525" s="417" t="str">
        <f>IF(AND('MAPA DE RIESGOS'!$AP525="Muy Alta",'MAPA DE RIESGOS'!$AR525="Leve"),CONCATENATE("R",'MAPA DE RIESGOS'!$H525,"C",'MAPA DE RIESGOS'!$AF525),"")</f>
        <v/>
      </c>
      <c r="BT525" s="417"/>
      <c r="BU525" s="418"/>
      <c r="BV525" s="188"/>
      <c r="BW525" s="188"/>
      <c r="BX525" s="188"/>
      <c r="BY525" s="188"/>
      <c r="BZ525" s="188"/>
      <c r="CA525" s="188"/>
      <c r="CB525" s="188"/>
      <c r="CC525" s="188"/>
      <c r="CD525" s="188"/>
      <c r="CE525" s="188"/>
      <c r="CF525" s="188"/>
      <c r="CG525" s="188"/>
      <c r="CH525" s="188"/>
      <c r="CI525" s="188"/>
      <c r="CJ525" s="188"/>
      <c r="CK525" s="188"/>
    </row>
    <row r="526" spans="1:89" ht="125.45" hidden="1" customHeight="1">
      <c r="A526" s="709"/>
      <c r="B526" s="691" t="s">
        <v>979</v>
      </c>
      <c r="C526" s="588"/>
      <c r="D526" s="588" t="str">
        <f>IFERROR((VLOOKUP($B526,'Listados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26" s="494" t="s">
        <v>662</v>
      </c>
      <c r="F526" s="494" t="s">
        <v>260</v>
      </c>
      <c r="G526" s="577">
        <v>86</v>
      </c>
      <c r="H526" s="343">
        <v>86</v>
      </c>
      <c r="I526" s="568" t="s">
        <v>991</v>
      </c>
      <c r="J526" s="513" t="s">
        <v>210</v>
      </c>
      <c r="K526" s="513" t="s">
        <v>991</v>
      </c>
      <c r="L526" s="513" t="s">
        <v>992</v>
      </c>
      <c r="M526" s="513" t="str">
        <f t="shared" ref="M526:M537" si="547">+CONCATENATE("Posibilidad de perdida de ", Q526, " debido a amenazas como ", S526, "y vulderabilidades,", T526, " afectando a los activos de información de ", R526)</f>
        <v>Posibilidad de perdida de Confidencialidad e Integridad debido a amenazas como Fuga de la informacióny vulderabilidades, afectando a los activos de información de Información física o digital</v>
      </c>
      <c r="N526" s="513" t="s">
        <v>250</v>
      </c>
      <c r="O526" s="513" t="s">
        <v>251</v>
      </c>
      <c r="P526" s="561">
        <v>228</v>
      </c>
      <c r="Q526" s="552" t="s">
        <v>415</v>
      </c>
      <c r="R526" s="555" t="s">
        <v>549</v>
      </c>
      <c r="S526" s="555" t="s">
        <v>993</v>
      </c>
      <c r="T526" s="555"/>
      <c r="U526" s="555"/>
      <c r="V526" s="581" t="str">
        <f t="shared" ref="V526" si="548">IF(ISBLANK(AC526),(IF(P526&lt;=0,"",IF(P526&lt;=2,"Muy Baja",IF(P526&lt;=24,"Baja",IF(P526&lt;=500,"Media",IF(P526&lt;=5000,"Alta","Muy Alta"))))))," ")</f>
        <v>Media</v>
      </c>
      <c r="W526" s="565">
        <f t="shared" ref="W526" si="549">IF(ISBLANK(AC526),(IF(V526="","",IF(V526="Muy Baja",20%,IF(V526="Baja",40%,IF(V526="Media",60%,IF(V526="Alta",80%,IF(V526="Muy Alta",100%,0)))))))," ")</f>
        <v>0.6</v>
      </c>
      <c r="X526" s="571" t="s">
        <v>191</v>
      </c>
      <c r="Y526" s="549" t="str">
        <f>IF(X526&gt;0,IF(NOT(ISERROR(MATCH(X526,'Listados Datos'!$N$3:$N$4,0))),'Listados Datos'!$N$6&amp;"Por favor no seleccionar este criterios de impacto (Afectación Económica o presupuestal y/o Pérdida Reputacional)",'Listados Datos'!$N$7),"")</f>
        <v>✔</v>
      </c>
      <c r="Z526" s="574" t="str">
        <f>IF(OR(X526='Listados Datos'!$R$3,X526='Listados Datos'!$S$3),"Leve",IF(OR(X526='Listados Datos'!$R$4,X526='Listados Datos'!$S$4),"Menor",IF(OR(X526='Listados Datos'!$R$5,X526='Listados Datos'!$S$5),"Moderado",IF(OR(X526='Listados Datos'!$R$6,X526='Listados Datos'!$S$6),"Mayor",IF(OR(X526='Listados Datos'!$R$7,X526='Listados Datos'!$S$7),"Catastrófico","")))))</f>
        <v/>
      </c>
      <c r="AA526" s="565" t="str">
        <f>IF(Z526="","",IF(Z526="Leve",20%,IF(Z526="Menor",40%,IF(Z526="Moderado",60%,IF(Z526="Mayor",80%,IF(Z526="Catastrófico",100%,0))))))</f>
        <v/>
      </c>
      <c r="AB526" s="558" t="str">
        <f>IF(OR(AND(V526="Muy Baja",Z526="Leve"),AND(V526="Muy Baja",Z526="Menor"),AND(V526="Baja",Z526="Leve")),"Bajo",IF(OR(AND(V526="Muy baja",Z526="Moderado"),AND(V526="Baja",Z526="Menor"),AND(V526="Baja",Z526="Moderado"),AND(V526="Media",Z526="Leve"),AND(V526="Media",Z526="Menor"),AND(V526="Media",Z526="Moderado"),AND(V526="Alta",Z526="Leve"),AND(V526="Alta",Z526="Menor")),"Moderado",IF(OR(AND(V526="Muy Baja",Z526="Mayor"),AND(V526="Baja",Z526="Mayor"),AND(V526="Media",Z526="Mayor"),AND(V526="Alta",Z526="Moderado"),AND(V526="Alta",Z526="Mayor"),AND(V526="Muy Alta",Z526="Leve"),AND(V526="Muy Alta",Z526="Menor"),AND(V526="Muy Alta",Z526="Moderado"),AND(V526="Muy Alta",Z526="Mayor")),"Alto",IF(OR(AND(V526="Muy Baja",Z526="Catastrófico"),AND(V526="Baja",Z526="Catastrófico"),AND(V526="Media",Z526="Catastrófico"),AND(V526="Alta",Z526="Catastrófico"),AND(V526="Muy Alta",Z526="Catastrófico")),"Extremo",""))))</f>
        <v/>
      </c>
      <c r="AC526" s="524"/>
      <c r="AD526" s="546"/>
      <c r="AE526" s="533" t="str">
        <f t="shared" ref="AE526" si="550">IF(AND(AC526="Rara Vez",AD526="Insignificante"),("BAJA"),IF(AND(AC526="Rara Vez",AD526="Menor"),("BAJA"),IF(AND(AC526="Rara Vez",AD526="Moderado"),("MODERADA"),IF(AND(AC526="Rara Vez",AD526="Mayor"),("ALTA"),IF(AND(AC526="Improbable",AD526="Insignificante"),("BAJA"),IF(AND(AC526="Improbable",AD526="Menor"),("BAJA"),IF(AND(AC526="Improbable",AD526="Moderado"),("MODERADA"),IF(AND(AC526="Improbable",AD526="Mayor"),("ALTA"),IF(AND(AC526="Posible",AD526="Insignificante"),("BAJA"),IF(AND(AC526="Posible",AD526="Menor"),("MODERADA"),IF(AND(AC526="Posible",AD526="Moderado"),("ALTA"),IF(AND(AC526="Posible",AD526="Mayor"),("EXTREMA"),IF(AND(AC526="Probable",AD526="Insignificante"),("MODERADA"),IF(AND(AC526="Probable",AD526="Menor"),("ALTA"),IF(AND(AC526="Probable",AD526="Moderado"),("ALTA"),IF(AND(AC526="Probable",AD526="Mayor"),("EXTREMA"),IF(AND(AC526="Casi Seguro",AD526="Insignificante"),("ALTA"),IF(AND(AC526="Casi Seguro",AD526="Menor"),("ALTA"),IF(AND(AC526="Casi Seguro",AD526="Moderado"),("EXTREMA"),IF(AND(AC526="Casi Seguro",AD526="Mayor"),("EXTREMA"),IF(AD526="Catastrófico","EXTREMA","VALORAR")))))))))))))))))))))</f>
        <v>VALORAR</v>
      </c>
      <c r="AF526" s="181">
        <v>1</v>
      </c>
      <c r="AG526" s="182" t="s">
        <v>994</v>
      </c>
      <c r="AH526" s="207" t="str">
        <f t="shared" si="516"/>
        <v>Probabilidad</v>
      </c>
      <c r="AI526" s="299" t="s">
        <v>193</v>
      </c>
      <c r="AJ526" s="299" t="s">
        <v>194</v>
      </c>
      <c r="AK526" s="208" t="str">
        <f t="shared" si="517"/>
        <v>40%</v>
      </c>
      <c r="AL526" s="300" t="s">
        <v>195</v>
      </c>
      <c r="AM526" s="300" t="s">
        <v>196</v>
      </c>
      <c r="AN526" s="301" t="s">
        <v>197</v>
      </c>
      <c r="AO526" s="209">
        <f>IF(ISBLANK(AD526),(IFERROR(IF(AH526="Probabilidad",(W526-(+W526*AK526)),IF(AH526="Impacto",W526,"")),""))," ")</f>
        <v>0.36</v>
      </c>
      <c r="AP526" s="154" t="str">
        <f>IF(ISBLANK(AD526), (IFERROR(IF(AO526="","",IF(AO526&lt;=0.2,"Muy Baja",IF(AO526&lt;=0.4,"Baja",IF(AO526&lt;=0.6,"Media",IF(AO526&lt;=0.8,"Alta","Muy Alta"))))),""))," ")</f>
        <v>Baja</v>
      </c>
      <c r="AQ526" s="210">
        <f t="shared" si="518"/>
        <v>0.36</v>
      </c>
      <c r="AR526" s="211" t="str">
        <f t="shared" si="519"/>
        <v/>
      </c>
      <c r="AS526" s="210" t="str">
        <f>IFERROR(IF(AH526="Impacto",(AA526-(+AA526*AK526)),IF(AH526="Probabilidad",AA526,"")),"")</f>
        <v/>
      </c>
      <c r="AT526" s="212" t="str">
        <f t="shared" si="520"/>
        <v/>
      </c>
      <c r="AU526" s="527"/>
      <c r="AV526" s="530" t="str">
        <f>IF(ISBLANK(AD526), " ", AD526)</f>
        <v xml:space="preserve"> </v>
      </c>
      <c r="AW526" s="533" t="str">
        <f t="shared" ref="AW526" si="551">IF(AND(AU526="Rara Vez",AV526="Insignificante"),("BAJA"),IF(AND(AU526="Rara Vez",AV526="Menor"),("BAJA"),IF(AND(AU526="Rara Vez",AV526="Moderado"),("MODERADA"),IF(AND(AU526="Rara Vez",AV526="Mayor"),("ALTA"),IF(AND(AU526="Improbable",AV526="Insignificante"),("BAJA"),IF(AND(AU526="Improbable",AV526="Menor"),("BAJA"),IF(AND(AU526="Improbable",AV526="Moderado"),("MODERADA"),IF(AND(AU526="Improbable",AV526="Mayor"),("ALTA"),IF(AND(AU526="Posible",AV526="Insignificante"),("BAJA"),IF(AND(AU526="Posible",AV526="Menor"),("MODERADA"),IF(AND(AU526="Posible",AV526="Moderado"),("ALTA"),IF(AND(AU526="Posible",AV526="Mayor"),("EXTREMA"),IF(AND(AU526="Probable",AV526="Insignificante"),("MODERADA"),IF(AND(AU526="Probable",AV526="Menor"),("ALTA"),IF(AND(AU526="Probable",AV526="Moderado"),("ALTA"),IF(AND(AU526="Probable",AV526="Mayor"),("EXTREMA"),IF(AND(AU526="Casi Seguro",AV526="Insignificante"),("ALTA"),IF(AND(AU526="Casi Seguro",AV526="Menor"),("ALTA"),IF(AND(AU526="Casi Seguro",AV526="Moderado"),("EXTREMA"),IF(AND(AU526="Casi Seguro",AV526="Mayor"),("EXTREMA"),IF(AV526="Catastrófico","EXTREMA","VALORAR")))))))))))))))))))))</f>
        <v>VALORAR</v>
      </c>
      <c r="AX526" s="536" t="s">
        <v>198</v>
      </c>
      <c r="AY526" s="302" t="s">
        <v>995</v>
      </c>
      <c r="AZ526" s="185" t="s">
        <v>996</v>
      </c>
      <c r="BA526" s="183" t="s">
        <v>260</v>
      </c>
      <c r="BB526" s="183" t="s">
        <v>265</v>
      </c>
      <c r="BC526" s="184">
        <v>44562</v>
      </c>
      <c r="BD526" s="184">
        <v>44926</v>
      </c>
      <c r="BE526" s="184" t="s">
        <v>997</v>
      </c>
      <c r="BF526" s="184" t="s">
        <v>998</v>
      </c>
      <c r="BG526" s="513" t="s">
        <v>987</v>
      </c>
      <c r="BH526" s="190" t="s">
        <v>205</v>
      </c>
      <c r="BI526" s="186" t="s">
        <v>257</v>
      </c>
      <c r="BJ526" s="186" t="s">
        <v>207</v>
      </c>
      <c r="BK526" s="352" t="s">
        <v>207</v>
      </c>
      <c r="BL526" s="183" t="s">
        <v>207</v>
      </c>
      <c r="BM526" s="183" t="s">
        <v>207</v>
      </c>
      <c r="BN526" s="183" t="s">
        <v>207</v>
      </c>
      <c r="BO526" s="187" t="s">
        <v>208</v>
      </c>
      <c r="BP526" s="187" t="s">
        <v>322</v>
      </c>
      <c r="BQ526" s="349" t="s">
        <v>322</v>
      </c>
      <c r="BR526" s="416"/>
      <c r="BS526" s="417" t="str">
        <f>IF(AND('MAPA DE RIESGOS'!$AP526="Muy Alta",'MAPA DE RIESGOS'!$AR526="Leve"),CONCATENATE("R",'MAPA DE RIESGOS'!$H526,"C",'MAPA DE RIESGOS'!$AF526),"")</f>
        <v/>
      </c>
      <c r="BT526" s="417"/>
      <c r="BU526" s="418"/>
      <c r="BV526" s="188"/>
      <c r="BW526" s="188"/>
      <c r="BX526" s="188"/>
      <c r="BY526" s="188"/>
      <c r="BZ526" s="188"/>
      <c r="CA526" s="188"/>
      <c r="CB526" s="188"/>
      <c r="CC526" s="188"/>
      <c r="CD526" s="188"/>
      <c r="CE526" s="188"/>
      <c r="CF526" s="188"/>
      <c r="CG526" s="188"/>
      <c r="CH526" s="188"/>
      <c r="CI526" s="188"/>
      <c r="CJ526" s="188"/>
      <c r="CK526" s="188"/>
    </row>
    <row r="527" spans="1:89" ht="28.5" hidden="1" customHeight="1">
      <c r="A527" s="709"/>
      <c r="B527" s="691"/>
      <c r="C527" s="588"/>
      <c r="D527" s="588"/>
      <c r="E527" s="494"/>
      <c r="F527" s="494"/>
      <c r="G527" s="577"/>
      <c r="H527" s="343">
        <v>86</v>
      </c>
      <c r="I527" s="569"/>
      <c r="J527" s="494"/>
      <c r="K527" s="494"/>
      <c r="L527" s="494"/>
      <c r="M527" s="494" t="str">
        <f t="shared" si="547"/>
        <v xml:space="preserve">Posibilidad de perdida de  debido a amenazas como y vulderabilidades, afectando a los activos de información de </v>
      </c>
      <c r="N527" s="494"/>
      <c r="O527" s="494"/>
      <c r="P527" s="562"/>
      <c r="Q527" s="553"/>
      <c r="R527" s="556"/>
      <c r="S527" s="556"/>
      <c r="T527" s="556"/>
      <c r="U527" s="556"/>
      <c r="V527" s="582"/>
      <c r="W527" s="566"/>
      <c r="X527" s="572"/>
      <c r="Y527" s="550"/>
      <c r="Z527" s="575"/>
      <c r="AA527" s="566"/>
      <c r="AB527" s="559"/>
      <c r="AC527" s="525"/>
      <c r="AD527" s="547"/>
      <c r="AE527" s="534"/>
      <c r="AF527" s="181">
        <v>2</v>
      </c>
      <c r="AG527" s="182"/>
      <c r="AH527" s="207" t="str">
        <f t="shared" si="516"/>
        <v/>
      </c>
      <c r="AI527" s="299"/>
      <c r="AJ527" s="299"/>
      <c r="AK527" s="208" t="str">
        <f t="shared" si="517"/>
        <v/>
      </c>
      <c r="AL527" s="300"/>
      <c r="AM527" s="300"/>
      <c r="AN527" s="301"/>
      <c r="AO527" s="209" t="str">
        <f>IF(ISBLANK(AD526),(IFERROR(IF(AND(AH526="Probabilidad",AH527="Probabilidad"),(AQ526-(+AQ526*AK527)),IF(AH527="Probabilidad",(W526-(+W526*AK527)),IF(AH527="Impacto",AQ526,""))),""))," ")</f>
        <v/>
      </c>
      <c r="AP527" s="154" t="str">
        <f>IF(ISBLANK(AD526),(IFERROR(IF(AO527="","",IF(AO527&lt;=0.2,"Muy Baja",IF(AO527&lt;=0.4,"Baja",IF(AO527&lt;=0.6,"Media",IF(AO527&lt;=0.8,"Alta","Muy Alta"))))),""))," ")</f>
        <v/>
      </c>
      <c r="AQ527" s="210" t="str">
        <f t="shared" si="518"/>
        <v/>
      </c>
      <c r="AR527" s="211" t="str">
        <f t="shared" si="519"/>
        <v/>
      </c>
      <c r="AS527" s="210" t="str">
        <f>IFERROR(IF(AND(AH526="Impacto",AH527="Impacto"),(AS526-(+AS526*AK527)),IF(AH527="Impacto",(AA526-(+AA526*AK527)),IF(AH527="Probabilidad",AS526,""))),"")</f>
        <v/>
      </c>
      <c r="AT527" s="212" t="str">
        <f t="shared" si="520"/>
        <v/>
      </c>
      <c r="AU527" s="528"/>
      <c r="AV527" s="531"/>
      <c r="AW527" s="534"/>
      <c r="AX527" s="537"/>
      <c r="AY527" s="302"/>
      <c r="AZ527" s="185"/>
      <c r="BA527" s="183"/>
      <c r="BB527" s="183"/>
      <c r="BC527" s="184"/>
      <c r="BD527" s="184"/>
      <c r="BE527" s="184"/>
      <c r="BF527" s="185"/>
      <c r="BG527" s="494"/>
      <c r="BH527" s="190"/>
      <c r="BI527" s="186"/>
      <c r="BJ527" s="186"/>
      <c r="BK527" s="352"/>
      <c r="BL527" s="183"/>
      <c r="BM527" s="183"/>
      <c r="BN527" s="183"/>
      <c r="BO527" s="187"/>
      <c r="BP527" s="187"/>
      <c r="BQ527" s="349"/>
      <c r="BR527" s="416"/>
      <c r="BS527" s="417" t="str">
        <f>IF(AND('MAPA DE RIESGOS'!$AP527="Muy Alta",'MAPA DE RIESGOS'!$AR527="Leve"),CONCATENATE("R",'MAPA DE RIESGOS'!$H527,"C",'MAPA DE RIESGOS'!$AF527),"")</f>
        <v/>
      </c>
      <c r="BT527" s="417"/>
      <c r="BU527" s="418"/>
      <c r="BV527" s="188"/>
      <c r="BW527" s="188"/>
      <c r="BX527" s="188"/>
      <c r="BY527" s="188"/>
      <c r="BZ527" s="188"/>
      <c r="CA527" s="188"/>
      <c r="CB527" s="188"/>
      <c r="CC527" s="188"/>
      <c r="CD527" s="188"/>
      <c r="CE527" s="188"/>
      <c r="CF527" s="188"/>
      <c r="CG527" s="188"/>
      <c r="CH527" s="188"/>
      <c r="CI527" s="188"/>
      <c r="CJ527" s="188"/>
      <c r="CK527" s="188"/>
    </row>
    <row r="528" spans="1:89" ht="28.5" hidden="1" customHeight="1">
      <c r="A528" s="709"/>
      <c r="B528" s="691"/>
      <c r="C528" s="588"/>
      <c r="D528" s="588"/>
      <c r="E528" s="494"/>
      <c r="F528" s="494"/>
      <c r="G528" s="577"/>
      <c r="H528" s="343">
        <v>86</v>
      </c>
      <c r="I528" s="569"/>
      <c r="J528" s="494"/>
      <c r="K528" s="494"/>
      <c r="L528" s="494"/>
      <c r="M528" s="494" t="str">
        <f t="shared" si="547"/>
        <v xml:space="preserve">Posibilidad de perdida de  debido a amenazas como y vulderabilidades, afectando a los activos de información de </v>
      </c>
      <c r="N528" s="494"/>
      <c r="O528" s="494"/>
      <c r="P528" s="562"/>
      <c r="Q528" s="553"/>
      <c r="R528" s="556"/>
      <c r="S528" s="556"/>
      <c r="T528" s="556"/>
      <c r="U528" s="556"/>
      <c r="V528" s="582"/>
      <c r="W528" s="566"/>
      <c r="X528" s="572"/>
      <c r="Y528" s="550"/>
      <c r="Z528" s="575"/>
      <c r="AA528" s="566"/>
      <c r="AB528" s="559"/>
      <c r="AC528" s="525"/>
      <c r="AD528" s="547"/>
      <c r="AE528" s="534"/>
      <c r="AF528" s="181">
        <v>3</v>
      </c>
      <c r="AG528" s="182"/>
      <c r="AH528" s="207" t="str">
        <f t="shared" si="516"/>
        <v/>
      </c>
      <c r="AI528" s="299"/>
      <c r="AJ528" s="299"/>
      <c r="AK528" s="208" t="str">
        <f t="shared" si="517"/>
        <v/>
      </c>
      <c r="AL528" s="300"/>
      <c r="AM528" s="300"/>
      <c r="AN528" s="301"/>
      <c r="AO528" s="209" t="str">
        <f>IF(ISBLANK(AD526),(IFERROR(IF(AND(AH527="Probabilidad",AH528="Probabilidad"),(AQ527-(+AQ527*AK528)),IF(AND(AH527="Impacto",AH528="Probabilidad"),(AQ526-(+AQ526*AK528)),IF(AH528="Impacto",AQ527,""))),""))," ")</f>
        <v/>
      </c>
      <c r="AP528" s="154" t="str">
        <f>IF(ISBLANK(AD526),(IFERROR(IF(AO528="","",IF(AO528&lt;=0.2,"Muy Baja",IF(AO528&lt;=0.4,"Baja",IF(AO528&lt;=0.6,"Media",IF(AO528&lt;=0.8,"Alta","Muy Alta"))))),""))," ")</f>
        <v/>
      </c>
      <c r="AQ528" s="210" t="str">
        <f t="shared" si="518"/>
        <v/>
      </c>
      <c r="AR528" s="211" t="str">
        <f t="shared" si="519"/>
        <v/>
      </c>
      <c r="AS528" s="210" t="str">
        <f>IFERROR(IF(AND(AH527="Impacto",AH528="Impacto"),(AS527-(+AS527*AK528)),IF(AND(AH527="Probabilidad",AH528="Impacto"),(AS526-(+AS526*AK528)),IF(AH528="Probabilidad",AS527,""))),"")</f>
        <v/>
      </c>
      <c r="AT528" s="212" t="str">
        <f t="shared" si="520"/>
        <v/>
      </c>
      <c r="AU528" s="528"/>
      <c r="AV528" s="531"/>
      <c r="AW528" s="534"/>
      <c r="AX528" s="537"/>
      <c r="AY528" s="302"/>
      <c r="AZ528" s="185"/>
      <c r="BA528" s="183"/>
      <c r="BB528" s="183"/>
      <c r="BC528" s="184"/>
      <c r="BD528" s="184"/>
      <c r="BE528" s="184"/>
      <c r="BF528" s="185"/>
      <c r="BG528" s="494"/>
      <c r="BH528" s="190"/>
      <c r="BI528" s="186"/>
      <c r="BJ528" s="186"/>
      <c r="BK528" s="352"/>
      <c r="BL528" s="183"/>
      <c r="BM528" s="183"/>
      <c r="BN528" s="183"/>
      <c r="BO528" s="187"/>
      <c r="BP528" s="187"/>
      <c r="BQ528" s="349"/>
      <c r="BR528" s="416"/>
      <c r="BS528" s="417" t="str">
        <f>IF(AND('MAPA DE RIESGOS'!$AP528="Muy Alta",'MAPA DE RIESGOS'!$AR528="Leve"),CONCATENATE("R",'MAPA DE RIESGOS'!$H528,"C",'MAPA DE RIESGOS'!$AF528),"")</f>
        <v/>
      </c>
      <c r="BT528" s="417"/>
      <c r="BU528" s="418"/>
      <c r="BV528" s="188"/>
      <c r="BW528" s="188"/>
      <c r="BX528" s="188"/>
      <c r="BY528" s="188"/>
      <c r="BZ528" s="188"/>
      <c r="CA528" s="188"/>
      <c r="CB528" s="188"/>
      <c r="CC528" s="188"/>
      <c r="CD528" s="188"/>
      <c r="CE528" s="188"/>
      <c r="CF528" s="188"/>
      <c r="CG528" s="188"/>
      <c r="CH528" s="188"/>
      <c r="CI528" s="188"/>
      <c r="CJ528" s="188"/>
      <c r="CK528" s="188"/>
    </row>
    <row r="529" spans="1:89" ht="28.5" hidden="1" customHeight="1">
      <c r="A529" s="709"/>
      <c r="B529" s="691"/>
      <c r="C529" s="588"/>
      <c r="D529" s="588"/>
      <c r="E529" s="494"/>
      <c r="F529" s="494"/>
      <c r="G529" s="577"/>
      <c r="H529" s="343">
        <v>86</v>
      </c>
      <c r="I529" s="569"/>
      <c r="J529" s="494"/>
      <c r="K529" s="494"/>
      <c r="L529" s="494"/>
      <c r="M529" s="494" t="str">
        <f t="shared" si="547"/>
        <v xml:space="preserve">Posibilidad de perdida de  debido a amenazas como y vulderabilidades, afectando a los activos de información de </v>
      </c>
      <c r="N529" s="494"/>
      <c r="O529" s="494"/>
      <c r="P529" s="562"/>
      <c r="Q529" s="553"/>
      <c r="R529" s="556"/>
      <c r="S529" s="556"/>
      <c r="T529" s="556"/>
      <c r="U529" s="556"/>
      <c r="V529" s="582"/>
      <c r="W529" s="566"/>
      <c r="X529" s="572"/>
      <c r="Y529" s="550"/>
      <c r="Z529" s="575"/>
      <c r="AA529" s="566"/>
      <c r="AB529" s="559"/>
      <c r="AC529" s="525"/>
      <c r="AD529" s="547"/>
      <c r="AE529" s="534"/>
      <c r="AF529" s="181">
        <v>4</v>
      </c>
      <c r="AG529" s="182"/>
      <c r="AH529" s="207" t="str">
        <f t="shared" si="516"/>
        <v/>
      </c>
      <c r="AI529" s="299"/>
      <c r="AJ529" s="299"/>
      <c r="AK529" s="208" t="str">
        <f t="shared" si="517"/>
        <v/>
      </c>
      <c r="AL529" s="300"/>
      <c r="AM529" s="300"/>
      <c r="AN529" s="301"/>
      <c r="AO529" s="209" t="str">
        <f>IF(ISBLANK(AD526),(IFERROR(IF(AND(AH528="Probabilidad",AH529="Probabilidad"),(AQ528-(+AQ528*AK529)),IF(AND(AH528="Impacto",AH529="Probabilidad"),(AQ527-(+AQ527*AK529)),IF(AH529="Impacto",AQ528,""))),""))," ")</f>
        <v/>
      </c>
      <c r="AP529" s="154" t="str">
        <f>IF(ISBLANK(AD526),(IFERROR(IF(AO529="","",IF(AO529&lt;=0.2,"Muy Baja",IF(AO529&lt;=0.4,"Baja",IF(AO529&lt;=0.6,"Media",IF(AO529&lt;=0.8,"Alta","Muy Alta"))))),""))," ")</f>
        <v/>
      </c>
      <c r="AQ529" s="210" t="str">
        <f t="shared" si="518"/>
        <v/>
      </c>
      <c r="AR529" s="211" t="str">
        <f t="shared" si="519"/>
        <v/>
      </c>
      <c r="AS529" s="210" t="str">
        <f>IFERROR(IF(AND(AH528="Impacto",AH529="Impacto"),(AS528-(+AS528*AK529)),IF(AND(AH528="Probabilidad",AH529="Impacto"),(AS527-(+AS527*AK529)),IF(AH529="Probabilidad",AS528,""))),"")</f>
        <v/>
      </c>
      <c r="AT529" s="212" t="str">
        <f t="shared" si="520"/>
        <v/>
      </c>
      <c r="AU529" s="528"/>
      <c r="AV529" s="531"/>
      <c r="AW529" s="534"/>
      <c r="AX529" s="537"/>
      <c r="AY529" s="302"/>
      <c r="AZ529" s="185"/>
      <c r="BA529" s="183"/>
      <c r="BB529" s="183"/>
      <c r="BC529" s="184"/>
      <c r="BD529" s="184"/>
      <c r="BE529" s="184"/>
      <c r="BF529" s="185"/>
      <c r="BG529" s="494"/>
      <c r="BH529" s="190"/>
      <c r="BI529" s="186"/>
      <c r="BJ529" s="186"/>
      <c r="BK529" s="352"/>
      <c r="BL529" s="183"/>
      <c r="BM529" s="183"/>
      <c r="BN529" s="183"/>
      <c r="BO529" s="187"/>
      <c r="BP529" s="187"/>
      <c r="BQ529" s="349"/>
      <c r="BR529" s="416"/>
      <c r="BS529" s="417" t="str">
        <f>IF(AND('MAPA DE RIESGOS'!$AP529="Muy Alta",'MAPA DE RIESGOS'!$AR529="Leve"),CONCATENATE("R",'MAPA DE RIESGOS'!$H529,"C",'MAPA DE RIESGOS'!$AF529),"")</f>
        <v/>
      </c>
      <c r="BT529" s="417"/>
      <c r="BU529" s="418"/>
      <c r="BV529" s="188"/>
      <c r="BW529" s="188"/>
      <c r="BX529" s="188"/>
      <c r="BY529" s="188"/>
      <c r="BZ529" s="188"/>
      <c r="CA529" s="188"/>
      <c r="CB529" s="188"/>
      <c r="CC529" s="188"/>
      <c r="CD529" s="188"/>
      <c r="CE529" s="188"/>
      <c r="CF529" s="188"/>
      <c r="CG529" s="188"/>
      <c r="CH529" s="188"/>
      <c r="CI529" s="188"/>
      <c r="CJ529" s="188"/>
      <c r="CK529" s="188"/>
    </row>
    <row r="530" spans="1:89" ht="28.5" hidden="1" customHeight="1">
      <c r="A530" s="709"/>
      <c r="B530" s="691"/>
      <c r="C530" s="588"/>
      <c r="D530" s="588"/>
      <c r="E530" s="494"/>
      <c r="F530" s="494"/>
      <c r="G530" s="577"/>
      <c r="H530" s="343">
        <v>86</v>
      </c>
      <c r="I530" s="569"/>
      <c r="J530" s="494"/>
      <c r="K530" s="494"/>
      <c r="L530" s="494"/>
      <c r="M530" s="494" t="str">
        <f t="shared" si="547"/>
        <v xml:space="preserve">Posibilidad de perdida de  debido a amenazas como y vulderabilidades, afectando a los activos de información de </v>
      </c>
      <c r="N530" s="494"/>
      <c r="O530" s="494"/>
      <c r="P530" s="562"/>
      <c r="Q530" s="553"/>
      <c r="R530" s="556"/>
      <c r="S530" s="556"/>
      <c r="T530" s="556"/>
      <c r="U530" s="556"/>
      <c r="V530" s="582"/>
      <c r="W530" s="566"/>
      <c r="X530" s="572"/>
      <c r="Y530" s="550"/>
      <c r="Z530" s="575"/>
      <c r="AA530" s="566"/>
      <c r="AB530" s="559"/>
      <c r="AC530" s="525"/>
      <c r="AD530" s="547"/>
      <c r="AE530" s="534"/>
      <c r="AF530" s="181">
        <v>5</v>
      </c>
      <c r="AG530" s="182"/>
      <c r="AH530" s="207" t="str">
        <f t="shared" si="516"/>
        <v/>
      </c>
      <c r="AI530" s="299"/>
      <c r="AJ530" s="299"/>
      <c r="AK530" s="208" t="str">
        <f t="shared" si="517"/>
        <v/>
      </c>
      <c r="AL530" s="300"/>
      <c r="AM530" s="300"/>
      <c r="AN530" s="301"/>
      <c r="AO530" s="209" t="str">
        <f>IF(ISBLANK(AD526),(IFERROR(IF(AND(AH529="Probabilidad",AH530="Probabilidad"),(AQ529-(+AQ529*AK530)),IF(AND(AH529="Impacto",AH530="Probabilidad"),(AQ528-(+AQ528*AK530)),IF(AH530="Impacto",AQ529,""))),""))," ")</f>
        <v/>
      </c>
      <c r="AP530" s="154" t="str">
        <f>IF(ISBLANK(AD526),(IFERROR(IF(AO530="","",IF(AO530&lt;=0.2,"Muy Baja",IF(AO530&lt;=0.4,"Baja",IF(AO530&lt;=0.6,"Media",IF(AO530&lt;=0.8,"Alta","Muy Alta"))))),""))," ")</f>
        <v/>
      </c>
      <c r="AQ530" s="210" t="str">
        <f t="shared" si="518"/>
        <v/>
      </c>
      <c r="AR530" s="211" t="str">
        <f t="shared" si="519"/>
        <v/>
      </c>
      <c r="AS530" s="210" t="str">
        <f>IFERROR(IF(AND(AH529="Impacto",AH530="Impacto"),(AS529-(+AS529*AK530)),IF(AND(AH529="Probabilidad",AH530="Impacto"),(AS528-(+AS528*AK530)),IF(AH530="Probabilidad",AS529,""))),"")</f>
        <v/>
      </c>
      <c r="AT530" s="212" t="str">
        <f t="shared" si="520"/>
        <v/>
      </c>
      <c r="AU530" s="528"/>
      <c r="AV530" s="531"/>
      <c r="AW530" s="534"/>
      <c r="AX530" s="537"/>
      <c r="AY530" s="302"/>
      <c r="AZ530" s="185"/>
      <c r="BA530" s="183"/>
      <c r="BB530" s="183"/>
      <c r="BC530" s="184"/>
      <c r="BD530" s="184"/>
      <c r="BE530" s="184"/>
      <c r="BF530" s="185"/>
      <c r="BG530" s="494"/>
      <c r="BH530" s="190"/>
      <c r="BI530" s="186"/>
      <c r="BJ530" s="186"/>
      <c r="BK530" s="352"/>
      <c r="BL530" s="183"/>
      <c r="BM530" s="183"/>
      <c r="BN530" s="183"/>
      <c r="BO530" s="187"/>
      <c r="BP530" s="187"/>
      <c r="BQ530" s="349"/>
      <c r="BR530" s="416"/>
      <c r="BS530" s="417" t="str">
        <f>IF(AND('MAPA DE RIESGOS'!$AP530="Muy Alta",'MAPA DE RIESGOS'!$AR530="Leve"),CONCATENATE("R",'MAPA DE RIESGOS'!$H530,"C",'MAPA DE RIESGOS'!$AF530),"")</f>
        <v/>
      </c>
      <c r="BT530" s="417"/>
      <c r="BU530" s="418"/>
      <c r="BV530" s="188"/>
      <c r="BW530" s="188"/>
      <c r="BX530" s="188"/>
      <c r="BY530" s="188"/>
      <c r="BZ530" s="188"/>
      <c r="CA530" s="188"/>
      <c r="CB530" s="188"/>
      <c r="CC530" s="188"/>
      <c r="CD530" s="188"/>
      <c r="CE530" s="188"/>
      <c r="CF530" s="188"/>
      <c r="CG530" s="188"/>
      <c r="CH530" s="188"/>
      <c r="CI530" s="188"/>
      <c r="CJ530" s="188"/>
      <c r="CK530" s="188"/>
    </row>
    <row r="531" spans="1:89" ht="28.5" hidden="1" customHeight="1">
      <c r="A531" s="709"/>
      <c r="B531" s="691"/>
      <c r="C531" s="588"/>
      <c r="D531" s="588"/>
      <c r="E531" s="494"/>
      <c r="F531" s="494"/>
      <c r="G531" s="577"/>
      <c r="H531" s="343">
        <v>86</v>
      </c>
      <c r="I531" s="570"/>
      <c r="J531" s="495"/>
      <c r="K531" s="495"/>
      <c r="L531" s="495"/>
      <c r="M531" s="495" t="str">
        <f t="shared" si="547"/>
        <v xml:space="preserve">Posibilidad de perdida de  debido a amenazas como y vulderabilidades, afectando a los activos de información de </v>
      </c>
      <c r="N531" s="495"/>
      <c r="O531" s="495"/>
      <c r="P531" s="563"/>
      <c r="Q531" s="554"/>
      <c r="R531" s="557"/>
      <c r="S531" s="557"/>
      <c r="T531" s="557"/>
      <c r="U531" s="557"/>
      <c r="V531" s="583"/>
      <c r="W531" s="567"/>
      <c r="X531" s="573"/>
      <c r="Y531" s="551"/>
      <c r="Z531" s="576"/>
      <c r="AA531" s="567"/>
      <c r="AB531" s="560"/>
      <c r="AC531" s="526"/>
      <c r="AD531" s="548"/>
      <c r="AE531" s="535"/>
      <c r="AF531" s="181">
        <v>6</v>
      </c>
      <c r="AG531" s="182"/>
      <c r="AH531" s="207" t="str">
        <f t="shared" si="516"/>
        <v/>
      </c>
      <c r="AI531" s="299"/>
      <c r="AJ531" s="299"/>
      <c r="AK531" s="208" t="str">
        <f t="shared" si="517"/>
        <v/>
      </c>
      <c r="AL531" s="300"/>
      <c r="AM531" s="300"/>
      <c r="AN531" s="301"/>
      <c r="AO531" s="209" t="str">
        <f>IF(ISBLANK(AD526),(IFERROR(IF(AND(AH529="Probabilidad",AH531="Probabilidad"),(AQ529-(+AQ529*AK531)),IF(AND(AH529="Impacto",AH531="Probabilidad"),(AQ528-(+AQ528*AK531)),IF(AH531="Impacto",AQ529,""))),""))," ")</f>
        <v/>
      </c>
      <c r="AP531" s="154" t="str">
        <f>IF(ISBLANK(AD526),(IFERROR(IF(AO531="","",IF(AO531&lt;=0.2,"Muy Baja",IF(AO531&lt;=0.4,"Baja",IF(AO531&lt;=0.6,"Media",IF(AO531&lt;=0.8,"Alta","Muy Alta"))))),"")), " ")</f>
        <v/>
      </c>
      <c r="AQ531" s="210" t="str">
        <f t="shared" si="518"/>
        <v/>
      </c>
      <c r="AR531" s="211" t="str">
        <f t="shared" si="519"/>
        <v/>
      </c>
      <c r="AS531" s="210" t="str">
        <f>IFERROR(IF(AND(AH530="Impacto",AH531="Impacto"),(AS529-(+AS530*AK531)),IF(AND(AH529="Probabilidad",AH531="Impacto"),(AS528-(+AS528*AK531)),IF(AH531="Probabilidad",AS529,""))),"")</f>
        <v/>
      </c>
      <c r="AT531" s="212" t="str">
        <f t="shared" si="520"/>
        <v/>
      </c>
      <c r="AU531" s="529"/>
      <c r="AV531" s="532"/>
      <c r="AW531" s="535"/>
      <c r="AX531" s="538"/>
      <c r="AY531" s="302"/>
      <c r="AZ531" s="185"/>
      <c r="BA531" s="183"/>
      <c r="BB531" s="183"/>
      <c r="BC531" s="184"/>
      <c r="BD531" s="184"/>
      <c r="BE531" s="184"/>
      <c r="BF531" s="185"/>
      <c r="BG531" s="495"/>
      <c r="BH531" s="190"/>
      <c r="BI531" s="186"/>
      <c r="BJ531" s="186"/>
      <c r="BK531" s="352"/>
      <c r="BL531" s="183"/>
      <c r="BM531" s="183"/>
      <c r="BN531" s="183"/>
      <c r="BO531" s="187"/>
      <c r="BP531" s="187"/>
      <c r="BQ531" s="349"/>
      <c r="BR531" s="416"/>
      <c r="BS531" s="417" t="str">
        <f>IF(AND('MAPA DE RIESGOS'!$AP531="Muy Alta",'MAPA DE RIESGOS'!$AR531="Leve"),CONCATENATE("R",'MAPA DE RIESGOS'!$H531,"C",'MAPA DE RIESGOS'!$AF531),"")</f>
        <v/>
      </c>
      <c r="BT531" s="417"/>
      <c r="BU531" s="418"/>
      <c r="BV531" s="188"/>
      <c r="BW531" s="188"/>
      <c r="BX531" s="188"/>
      <c r="BY531" s="188"/>
      <c r="BZ531" s="188"/>
      <c r="CA531" s="188"/>
      <c r="CB531" s="188"/>
      <c r="CC531" s="188"/>
      <c r="CD531" s="188"/>
      <c r="CE531" s="188"/>
      <c r="CF531" s="188"/>
      <c r="CG531" s="188"/>
      <c r="CH531" s="188"/>
      <c r="CI531" s="188"/>
      <c r="CJ531" s="188"/>
      <c r="CK531" s="188"/>
    </row>
    <row r="532" spans="1:89" ht="92.1" hidden="1" customHeight="1">
      <c r="A532" s="709"/>
      <c r="B532" s="691" t="s">
        <v>979</v>
      </c>
      <c r="C532" s="588"/>
      <c r="D532" s="588" t="str">
        <f>IFERROR((VLOOKUP($B532,'Listados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32" s="494" t="s">
        <v>662</v>
      </c>
      <c r="F532" s="494" t="s">
        <v>260</v>
      </c>
      <c r="G532" s="578">
        <v>87</v>
      </c>
      <c r="H532" s="346">
        <v>87</v>
      </c>
      <c r="I532" s="568" t="s">
        <v>999</v>
      </c>
      <c r="J532" s="513" t="s">
        <v>210</v>
      </c>
      <c r="K532" s="513" t="s">
        <v>999</v>
      </c>
      <c r="L532" s="513" t="s">
        <v>1000</v>
      </c>
      <c r="M532" s="513" t="str">
        <f t="shared" si="547"/>
        <v>Posibilidad de perdida de Confidencialidad, Integridad y Disponibilidad debido a amenazas como Daño o perdida de la informacióny vulderabilidades, afectando a los activos de información de Información física o digital</v>
      </c>
      <c r="N532" s="513" t="s">
        <v>250</v>
      </c>
      <c r="O532" s="513" t="s">
        <v>251</v>
      </c>
      <c r="P532" s="561">
        <v>228</v>
      </c>
      <c r="Q532" s="552" t="s">
        <v>252</v>
      </c>
      <c r="R532" s="555" t="s">
        <v>549</v>
      </c>
      <c r="S532" s="555" t="s">
        <v>911</v>
      </c>
      <c r="T532" s="555"/>
      <c r="U532" s="555"/>
      <c r="V532" s="581" t="str">
        <f t="shared" ref="V532" si="552">IF(ISBLANK(AC532),(IF(P532&lt;=0,"",IF(P532&lt;=2,"Muy Baja",IF(P532&lt;=24,"Baja",IF(P532&lt;=500,"Media",IF(P532&lt;=5000,"Alta","Muy Alta"))))))," ")</f>
        <v>Media</v>
      </c>
      <c r="W532" s="565">
        <f t="shared" ref="W532" si="553">IF(ISBLANK(AC532),(IF(V532="","",IF(V532="Muy Baja",20%,IF(V532="Baja",40%,IF(V532="Media",60%,IF(V532="Alta",80%,IF(V532="Muy Alta",100%,0)))))))," ")</f>
        <v>0.6</v>
      </c>
      <c r="X532" s="571" t="s">
        <v>191</v>
      </c>
      <c r="Y532" s="549" t="str">
        <f>IF(X532&gt;0,IF(NOT(ISERROR(MATCH(X532,'Listados Datos'!$N$3:$N$4,0))),'Listados Datos'!$N$6&amp;"Por favor no seleccionar este criterios de impacto (Afectación Económica o presupuestal y/o Pérdida Reputacional)",'Listados Datos'!$N$7),"")</f>
        <v>✔</v>
      </c>
      <c r="Z532" s="574" t="str">
        <f>IF(OR(X532='Listados Datos'!$R$3,X532='Listados Datos'!$S$3),"Leve",IF(OR(X532='Listados Datos'!$R$4,X532='Listados Datos'!$S$4),"Menor",IF(OR(X532='Listados Datos'!$R$5,X532='Listados Datos'!$S$5),"Moderado",IF(OR(X532='Listados Datos'!$R$6,X532='Listados Datos'!$S$6),"Mayor",IF(OR(X532='Listados Datos'!$R$7,X532='Listados Datos'!$S$7),"Catastrófico","")))))</f>
        <v/>
      </c>
      <c r="AA532" s="565" t="str">
        <f>IF(Z532="","",IF(Z532="Leve",20%,IF(Z532="Menor",40%,IF(Z532="Moderado",60%,IF(Z532="Mayor",80%,IF(Z532="Catastrófico",100%,0))))))</f>
        <v/>
      </c>
      <c r="AB532" s="558" t="str">
        <f>IF(OR(AND(V532="Muy Baja",Z532="Leve"),AND(V532="Muy Baja",Z532="Menor"),AND(V532="Baja",Z532="Leve")),"Bajo",IF(OR(AND(V532="Muy baja",Z532="Moderado"),AND(V532="Baja",Z532="Menor"),AND(V532="Baja",Z532="Moderado"),AND(V532="Media",Z532="Leve"),AND(V532="Media",Z532="Menor"),AND(V532="Media",Z532="Moderado"),AND(V532="Alta",Z532="Leve"),AND(V532="Alta",Z532="Menor")),"Moderado",IF(OR(AND(V532="Muy Baja",Z532="Mayor"),AND(V532="Baja",Z532="Mayor"),AND(V532="Media",Z532="Mayor"),AND(V532="Alta",Z532="Moderado"),AND(V532="Alta",Z532="Mayor"),AND(V532="Muy Alta",Z532="Leve"),AND(V532="Muy Alta",Z532="Menor"),AND(V532="Muy Alta",Z532="Moderado"),AND(V532="Muy Alta",Z532="Mayor")),"Alto",IF(OR(AND(V532="Muy Baja",Z532="Catastrófico"),AND(V532="Baja",Z532="Catastrófico"),AND(V532="Media",Z532="Catastrófico"),AND(V532="Alta",Z532="Catastrófico"),AND(V532="Muy Alta",Z532="Catastrófico")),"Extremo",""))))</f>
        <v/>
      </c>
      <c r="AC532" s="524"/>
      <c r="AD532" s="546"/>
      <c r="AE532" s="533" t="str">
        <f t="shared" ref="AE532" si="554">IF(AND(AC532="Rara Vez",AD532="Insignificante"),("BAJA"),IF(AND(AC532="Rara Vez",AD532="Menor"),("BAJA"),IF(AND(AC532="Rara Vez",AD532="Moderado"),("MODERADA"),IF(AND(AC532="Rara Vez",AD532="Mayor"),("ALTA"),IF(AND(AC532="Improbable",AD532="Insignificante"),("BAJA"),IF(AND(AC532="Improbable",AD532="Menor"),("BAJA"),IF(AND(AC532="Improbable",AD532="Moderado"),("MODERADA"),IF(AND(AC532="Improbable",AD532="Mayor"),("ALTA"),IF(AND(AC532="Posible",AD532="Insignificante"),("BAJA"),IF(AND(AC532="Posible",AD532="Menor"),("MODERADA"),IF(AND(AC532="Posible",AD532="Moderado"),("ALTA"),IF(AND(AC532="Posible",AD532="Mayor"),("EXTREMA"),IF(AND(AC532="Probable",AD532="Insignificante"),("MODERADA"),IF(AND(AC532="Probable",AD532="Menor"),("ALTA"),IF(AND(AC532="Probable",AD532="Moderado"),("ALTA"),IF(AND(AC532="Probable",AD532="Mayor"),("EXTREMA"),IF(AND(AC532="Casi Seguro",AD532="Insignificante"),("ALTA"),IF(AND(AC532="Casi Seguro",AD532="Menor"),("ALTA"),IF(AND(AC532="Casi Seguro",AD532="Moderado"),("EXTREMA"),IF(AND(AC532="Casi Seguro",AD532="Mayor"),("EXTREMA"),IF(AD532="Catastrófico","EXTREMA","VALORAR")))))))))))))))))))))</f>
        <v>VALORAR</v>
      </c>
      <c r="AF532" s="181">
        <v>1</v>
      </c>
      <c r="AG532" s="182" t="s">
        <v>1001</v>
      </c>
      <c r="AH532" s="207" t="str">
        <f t="shared" si="516"/>
        <v>Probabilidad</v>
      </c>
      <c r="AI532" s="299" t="s">
        <v>193</v>
      </c>
      <c r="AJ532" s="299" t="s">
        <v>194</v>
      </c>
      <c r="AK532" s="208" t="str">
        <f t="shared" si="517"/>
        <v>40%</v>
      </c>
      <c r="AL532" s="300" t="s">
        <v>195</v>
      </c>
      <c r="AM532" s="300" t="s">
        <v>196</v>
      </c>
      <c r="AN532" s="301" t="s">
        <v>197</v>
      </c>
      <c r="AO532" s="209">
        <f>IF(ISBLANK(AD532),(IFERROR(IF(AH532="Probabilidad",(W532-(+W532*AK532)),IF(AH532="Impacto",W532,"")),""))," ")</f>
        <v>0.36</v>
      </c>
      <c r="AP532" s="154" t="str">
        <f>IF(ISBLANK(AD532), (IFERROR(IF(AO532="","",IF(AO532&lt;=0.2,"Muy Baja",IF(AO532&lt;=0.4,"Baja",IF(AO532&lt;=0.6,"Media",IF(AO532&lt;=0.8,"Alta","Muy Alta"))))),""))," ")</f>
        <v>Baja</v>
      </c>
      <c r="AQ532" s="210">
        <f t="shared" si="518"/>
        <v>0.36</v>
      </c>
      <c r="AR532" s="211" t="str">
        <f t="shared" si="519"/>
        <v/>
      </c>
      <c r="AS532" s="210" t="str">
        <f>IFERROR(IF(AH532="Impacto",(AA532-(+AA532*AK532)),IF(AH532="Probabilidad",AA532,"")),"")</f>
        <v/>
      </c>
      <c r="AT532" s="212" t="str">
        <f t="shared" si="520"/>
        <v/>
      </c>
      <c r="AU532" s="527"/>
      <c r="AV532" s="530" t="str">
        <f>IF(ISBLANK(AD532), " ", AD532)</f>
        <v xml:space="preserve"> </v>
      </c>
      <c r="AW532" s="533" t="str">
        <f t="shared" ref="AW532" si="555">IF(AND(AU532="Rara Vez",AV532="Insignificante"),("BAJA"),IF(AND(AU532="Rara Vez",AV532="Menor"),("BAJA"),IF(AND(AU532="Rara Vez",AV532="Moderado"),("MODERADA"),IF(AND(AU532="Rara Vez",AV532="Mayor"),("ALTA"),IF(AND(AU532="Improbable",AV532="Insignificante"),("BAJA"),IF(AND(AU532="Improbable",AV532="Menor"),("BAJA"),IF(AND(AU532="Improbable",AV532="Moderado"),("MODERADA"),IF(AND(AU532="Improbable",AV532="Mayor"),("ALTA"),IF(AND(AU532="Posible",AV532="Insignificante"),("BAJA"),IF(AND(AU532="Posible",AV532="Menor"),("MODERADA"),IF(AND(AU532="Posible",AV532="Moderado"),("ALTA"),IF(AND(AU532="Posible",AV532="Mayor"),("EXTREMA"),IF(AND(AU532="Probable",AV532="Insignificante"),("MODERADA"),IF(AND(AU532="Probable",AV532="Menor"),("ALTA"),IF(AND(AU532="Probable",AV532="Moderado"),("ALTA"),IF(AND(AU532="Probable",AV532="Mayor"),("EXTREMA"),IF(AND(AU532="Casi Seguro",AV532="Insignificante"),("ALTA"),IF(AND(AU532="Casi Seguro",AV532="Menor"),("ALTA"),IF(AND(AU532="Casi Seguro",AV532="Moderado"),("EXTREMA"),IF(AND(AU532="Casi Seguro",AV532="Mayor"),("EXTREMA"),IF(AV532="Catastrófico","EXTREMA","VALORAR")))))))))))))))))))))</f>
        <v>VALORAR</v>
      </c>
      <c r="AX532" s="536" t="s">
        <v>198</v>
      </c>
      <c r="AY532" s="539" t="s">
        <v>1002</v>
      </c>
      <c r="AZ532" s="542" t="s">
        <v>1003</v>
      </c>
      <c r="BA532" s="542" t="s">
        <v>260</v>
      </c>
      <c r="BB532" s="542" t="s">
        <v>265</v>
      </c>
      <c r="BC532" s="517">
        <v>44562</v>
      </c>
      <c r="BD532" s="517">
        <v>44926</v>
      </c>
      <c r="BE532" s="542" t="s">
        <v>1004</v>
      </c>
      <c r="BF532" s="542" t="s">
        <v>1005</v>
      </c>
      <c r="BG532" s="679" t="s">
        <v>1006</v>
      </c>
      <c r="BH532" s="515" t="s">
        <v>205</v>
      </c>
      <c r="BI532" s="513" t="s">
        <v>1007</v>
      </c>
      <c r="BJ532" s="519">
        <v>1</v>
      </c>
      <c r="BK532" s="517">
        <v>44680</v>
      </c>
      <c r="BL532" s="513" t="s">
        <v>1008</v>
      </c>
      <c r="BM532" s="513" t="s">
        <v>990</v>
      </c>
      <c r="BN532" s="513"/>
      <c r="BO532" s="513" t="s">
        <v>208</v>
      </c>
      <c r="BP532" s="187" t="s">
        <v>207</v>
      </c>
      <c r="BQ532" s="402" t="s">
        <v>207</v>
      </c>
      <c r="BR532" s="416"/>
      <c r="BS532" s="417" t="str">
        <f>IF(AND('MAPA DE RIESGOS'!$AP532="Muy Alta",'MAPA DE RIESGOS'!$AR532="Leve"),CONCATENATE("R",'MAPA DE RIESGOS'!$H532,"C",'MAPA DE RIESGOS'!$AF532),"")</f>
        <v/>
      </c>
      <c r="BT532" s="417"/>
      <c r="BU532" s="418"/>
      <c r="BV532" s="188"/>
      <c r="BW532" s="188"/>
      <c r="BX532" s="188"/>
      <c r="BY532" s="188"/>
      <c r="BZ532" s="188"/>
      <c r="CA532" s="188"/>
      <c r="CB532" s="188"/>
      <c r="CC532" s="188"/>
      <c r="CD532" s="188"/>
      <c r="CE532" s="188"/>
      <c r="CF532" s="188"/>
      <c r="CG532" s="188"/>
      <c r="CH532" s="188"/>
      <c r="CI532" s="188"/>
      <c r="CJ532" s="188"/>
      <c r="CK532" s="188"/>
    </row>
    <row r="533" spans="1:89" ht="62.1" hidden="1" customHeight="1">
      <c r="A533" s="709"/>
      <c r="B533" s="691"/>
      <c r="C533" s="588"/>
      <c r="D533" s="588"/>
      <c r="E533" s="494"/>
      <c r="F533" s="494"/>
      <c r="G533" s="579"/>
      <c r="H533" s="346">
        <v>87</v>
      </c>
      <c r="I533" s="569"/>
      <c r="J533" s="494"/>
      <c r="K533" s="494"/>
      <c r="L533" s="494"/>
      <c r="M533" s="494" t="str">
        <f t="shared" si="547"/>
        <v xml:space="preserve">Posibilidad de perdida de  debido a amenazas como y vulderabilidades, afectando a los activos de información de </v>
      </c>
      <c r="N533" s="494"/>
      <c r="O533" s="494"/>
      <c r="P533" s="562"/>
      <c r="Q533" s="553"/>
      <c r="R533" s="556"/>
      <c r="S533" s="556"/>
      <c r="T533" s="556"/>
      <c r="U533" s="556"/>
      <c r="V533" s="582"/>
      <c r="W533" s="566"/>
      <c r="X533" s="572"/>
      <c r="Y533" s="550"/>
      <c r="Z533" s="575"/>
      <c r="AA533" s="566"/>
      <c r="AB533" s="559"/>
      <c r="AC533" s="525"/>
      <c r="AD533" s="547"/>
      <c r="AE533" s="534"/>
      <c r="AF533" s="181">
        <v>2</v>
      </c>
      <c r="AG533" s="182" t="s">
        <v>1009</v>
      </c>
      <c r="AH533" s="207" t="str">
        <f t="shared" si="516"/>
        <v>Probabilidad</v>
      </c>
      <c r="AI533" s="299" t="s">
        <v>193</v>
      </c>
      <c r="AJ533" s="299" t="s">
        <v>194</v>
      </c>
      <c r="AK533" s="208" t="str">
        <f t="shared" si="517"/>
        <v>40%</v>
      </c>
      <c r="AL533" s="300" t="s">
        <v>195</v>
      </c>
      <c r="AM533" s="300" t="s">
        <v>196</v>
      </c>
      <c r="AN533" s="301" t="s">
        <v>197</v>
      </c>
      <c r="AO533" s="209">
        <f>IF(ISBLANK(AD532),(IFERROR(IF(AND(AH532="Probabilidad",AH533="Probabilidad"),(AQ532-(+AQ532*AK533)),IF(AH533="Probabilidad",(W532-(+W532*AK533)),IF(AH533="Impacto",AQ532,""))),""))," ")</f>
        <v>0.216</v>
      </c>
      <c r="AP533" s="154" t="str">
        <f>IF(ISBLANK(AD532),(IFERROR(IF(AO533="","",IF(AO533&lt;=0.2,"Muy Baja",IF(AO533&lt;=0.4,"Baja",IF(AO533&lt;=0.6,"Media",IF(AO533&lt;=0.8,"Alta","Muy Alta"))))),""))," ")</f>
        <v>Baja</v>
      </c>
      <c r="AQ533" s="210">
        <f t="shared" si="518"/>
        <v>0.216</v>
      </c>
      <c r="AR533" s="211" t="str">
        <f t="shared" si="519"/>
        <v/>
      </c>
      <c r="AS533" s="210" t="str">
        <f>IFERROR(IF(AND(AH532="Impacto",AH533="Impacto"),(AS532-(+AS532*AK533)),IF(AH533="Impacto",(AA532-(+AA532*AK533)),IF(AH533="Probabilidad",AS532,""))),"")</f>
        <v/>
      </c>
      <c r="AT533" s="212" t="str">
        <f t="shared" si="520"/>
        <v/>
      </c>
      <c r="AU533" s="528"/>
      <c r="AV533" s="531"/>
      <c r="AW533" s="534"/>
      <c r="AX533" s="537"/>
      <c r="AY533" s="541"/>
      <c r="AZ533" s="544"/>
      <c r="BA533" s="544"/>
      <c r="BB533" s="544"/>
      <c r="BC533" s="518"/>
      <c r="BD533" s="518"/>
      <c r="BE533" s="544"/>
      <c r="BF533" s="544"/>
      <c r="BG533" s="679"/>
      <c r="BH533" s="516"/>
      <c r="BI533" s="495"/>
      <c r="BJ533" s="495"/>
      <c r="BK533" s="518"/>
      <c r="BL533" s="495"/>
      <c r="BM533" s="495"/>
      <c r="BN533" s="495"/>
      <c r="BO533" s="495"/>
      <c r="BP533" s="187" t="s">
        <v>272</v>
      </c>
      <c r="BQ533" s="402" t="s">
        <v>272</v>
      </c>
      <c r="BR533" s="416"/>
      <c r="BS533" s="417" t="str">
        <f>IF(AND('MAPA DE RIESGOS'!$AP533="Muy Alta",'MAPA DE RIESGOS'!$AR533="Leve"),CONCATENATE("R",'MAPA DE RIESGOS'!$H533,"C",'MAPA DE RIESGOS'!$AF533),"")</f>
        <v/>
      </c>
      <c r="BT533" s="417"/>
      <c r="BU533" s="418"/>
      <c r="BV533" s="188"/>
      <c r="BW533" s="188"/>
      <c r="BX533" s="188"/>
      <c r="BY533" s="188"/>
      <c r="BZ533" s="188"/>
      <c r="CA533" s="188"/>
      <c r="CB533" s="188"/>
      <c r="CC533" s="188"/>
      <c r="CD533" s="188"/>
      <c r="CE533" s="188"/>
      <c r="CF533" s="188"/>
      <c r="CG533" s="188"/>
      <c r="CH533" s="188"/>
      <c r="CI533" s="188"/>
      <c r="CJ533" s="188"/>
      <c r="CK533" s="188"/>
    </row>
    <row r="534" spans="1:89" ht="28.5" hidden="1" customHeight="1">
      <c r="A534" s="709"/>
      <c r="B534" s="691"/>
      <c r="C534" s="588"/>
      <c r="D534" s="588"/>
      <c r="E534" s="494"/>
      <c r="F534" s="494"/>
      <c r="G534" s="579"/>
      <c r="H534" s="346">
        <v>87</v>
      </c>
      <c r="I534" s="569"/>
      <c r="J534" s="494"/>
      <c r="K534" s="494"/>
      <c r="L534" s="494"/>
      <c r="M534" s="494" t="str">
        <f t="shared" si="547"/>
        <v xml:space="preserve">Posibilidad de perdida de  debido a amenazas como y vulderabilidades, afectando a los activos de información de </v>
      </c>
      <c r="N534" s="494"/>
      <c r="O534" s="494"/>
      <c r="P534" s="562"/>
      <c r="Q534" s="553"/>
      <c r="R534" s="556"/>
      <c r="S534" s="556"/>
      <c r="T534" s="556"/>
      <c r="U534" s="556"/>
      <c r="V534" s="582"/>
      <c r="W534" s="566"/>
      <c r="X534" s="572"/>
      <c r="Y534" s="550"/>
      <c r="Z534" s="575"/>
      <c r="AA534" s="566"/>
      <c r="AB534" s="559"/>
      <c r="AC534" s="525"/>
      <c r="AD534" s="547"/>
      <c r="AE534" s="534"/>
      <c r="AF534" s="181">
        <v>3</v>
      </c>
      <c r="AG534" s="182"/>
      <c r="AH534" s="207" t="str">
        <f t="shared" si="516"/>
        <v/>
      </c>
      <c r="AI534" s="299"/>
      <c r="AJ534" s="299"/>
      <c r="AK534" s="208" t="str">
        <f t="shared" si="517"/>
        <v/>
      </c>
      <c r="AL534" s="300"/>
      <c r="AM534" s="300"/>
      <c r="AN534" s="301"/>
      <c r="AO534" s="209" t="str">
        <f>IF(ISBLANK(AD532),(IFERROR(IF(AND(AH533="Probabilidad",AH534="Probabilidad"),(AQ533-(+AQ533*AK534)),IF(AND(AH533="Impacto",AH534="Probabilidad"),(AQ532-(+AQ532*AK534)),IF(AH534="Impacto",AQ533,""))),""))," ")</f>
        <v/>
      </c>
      <c r="AP534" s="154" t="str">
        <f>IF(ISBLANK(AD532),(IFERROR(IF(AO534="","",IF(AO534&lt;=0.2,"Muy Baja",IF(AO534&lt;=0.4,"Baja",IF(AO534&lt;=0.6,"Media",IF(AO534&lt;=0.8,"Alta","Muy Alta"))))),""))," ")</f>
        <v/>
      </c>
      <c r="AQ534" s="210" t="str">
        <f t="shared" si="518"/>
        <v/>
      </c>
      <c r="AR534" s="211" t="str">
        <f t="shared" si="519"/>
        <v/>
      </c>
      <c r="AS534" s="210" t="str">
        <f>IFERROR(IF(AND(AH533="Impacto",AH534="Impacto"),(AS533-(+AS533*AK534)),IF(AND(AH533="Probabilidad",AH534="Impacto"),(AS532-(+AS532*AK534)),IF(AH534="Probabilidad",AS533,""))),"")</f>
        <v/>
      </c>
      <c r="AT534" s="212" t="str">
        <f t="shared" si="520"/>
        <v/>
      </c>
      <c r="AU534" s="528"/>
      <c r="AV534" s="531"/>
      <c r="AW534" s="534"/>
      <c r="AX534" s="537"/>
      <c r="AY534" s="302"/>
      <c r="AZ534" s="185"/>
      <c r="BA534" s="183"/>
      <c r="BB534" s="183"/>
      <c r="BC534" s="184"/>
      <c r="BD534" s="184"/>
      <c r="BE534" s="184"/>
      <c r="BF534" s="185"/>
      <c r="BG534" s="679"/>
      <c r="BH534" s="186"/>
      <c r="BI534" s="186"/>
      <c r="BJ534" s="186"/>
      <c r="BK534" s="352"/>
      <c r="BL534" s="183"/>
      <c r="BM534" s="183"/>
      <c r="BN534" s="183"/>
      <c r="BO534" s="187"/>
      <c r="BP534" s="187"/>
      <c r="BQ534" s="349"/>
      <c r="BR534" s="413"/>
      <c r="BS534" s="414" t="str">
        <f>IF(AND('MAPA DE RIESGOS'!$AP534="Muy Alta",'MAPA DE RIESGOS'!$AR534="Leve"),CONCATENATE("R",'MAPA DE RIESGOS'!$H534,"C",'MAPA DE RIESGOS'!$AF534),"")</f>
        <v/>
      </c>
      <c r="BT534" s="414"/>
      <c r="BU534" s="415"/>
      <c r="BV534" s="188"/>
      <c r="BW534" s="188"/>
      <c r="BX534" s="188"/>
      <c r="BY534" s="188"/>
      <c r="BZ534" s="188"/>
      <c r="CA534" s="188"/>
      <c r="CB534" s="188"/>
      <c r="CC534" s="188"/>
      <c r="CD534" s="188"/>
      <c r="CE534" s="188"/>
      <c r="CF534" s="188"/>
      <c r="CG534" s="188"/>
      <c r="CH534" s="188"/>
      <c r="CI534" s="188"/>
      <c r="CJ534" s="188"/>
      <c r="CK534" s="188"/>
    </row>
    <row r="535" spans="1:89" ht="28.5" hidden="1" customHeight="1">
      <c r="A535" s="709"/>
      <c r="B535" s="691"/>
      <c r="C535" s="588"/>
      <c r="D535" s="588"/>
      <c r="E535" s="494"/>
      <c r="F535" s="494"/>
      <c r="G535" s="579"/>
      <c r="H535" s="346">
        <v>87</v>
      </c>
      <c r="I535" s="569"/>
      <c r="J535" s="494"/>
      <c r="K535" s="494"/>
      <c r="L535" s="494"/>
      <c r="M535" s="494" t="str">
        <f t="shared" si="547"/>
        <v xml:space="preserve">Posibilidad de perdida de  debido a amenazas como y vulderabilidades, afectando a los activos de información de </v>
      </c>
      <c r="N535" s="494"/>
      <c r="O535" s="494"/>
      <c r="P535" s="562"/>
      <c r="Q535" s="553"/>
      <c r="R535" s="556"/>
      <c r="S535" s="556"/>
      <c r="T535" s="556"/>
      <c r="U535" s="556"/>
      <c r="V535" s="582"/>
      <c r="W535" s="566"/>
      <c r="X535" s="572"/>
      <c r="Y535" s="550"/>
      <c r="Z535" s="575"/>
      <c r="AA535" s="566"/>
      <c r="AB535" s="559"/>
      <c r="AC535" s="525"/>
      <c r="AD535" s="547"/>
      <c r="AE535" s="534"/>
      <c r="AF535" s="181">
        <v>4</v>
      </c>
      <c r="AG535" s="182"/>
      <c r="AH535" s="207" t="str">
        <f t="shared" si="516"/>
        <v/>
      </c>
      <c r="AI535" s="299"/>
      <c r="AJ535" s="299"/>
      <c r="AK535" s="208" t="str">
        <f t="shared" si="517"/>
        <v/>
      </c>
      <c r="AL535" s="300"/>
      <c r="AM535" s="300"/>
      <c r="AN535" s="301"/>
      <c r="AO535" s="209" t="str">
        <f>IF(ISBLANK(AD532),(IFERROR(IF(AND(AH534="Probabilidad",AH535="Probabilidad"),(AQ534-(+AQ534*AK535)),IF(AND(AH534="Impacto",AH535="Probabilidad"),(AQ533-(+AQ533*AK535)),IF(AH535="Impacto",AQ534,""))),""))," ")</f>
        <v/>
      </c>
      <c r="AP535" s="154" t="str">
        <f>IF(ISBLANK(AD532),(IFERROR(IF(AO535="","",IF(AO535&lt;=0.2,"Muy Baja",IF(AO535&lt;=0.4,"Baja",IF(AO535&lt;=0.6,"Media",IF(AO535&lt;=0.8,"Alta","Muy Alta"))))),""))," ")</f>
        <v/>
      </c>
      <c r="AQ535" s="210" t="str">
        <f t="shared" si="518"/>
        <v/>
      </c>
      <c r="AR535" s="211" t="str">
        <f t="shared" si="519"/>
        <v/>
      </c>
      <c r="AS535" s="210" t="str">
        <f>IFERROR(IF(AND(AH534="Impacto",AH535="Impacto"),(AS534-(+AS534*AK535)),IF(AND(AH534="Probabilidad",AH535="Impacto"),(AS533-(+AS533*AK535)),IF(AH535="Probabilidad",AS534,""))),"")</f>
        <v/>
      </c>
      <c r="AT535" s="212" t="str">
        <f t="shared" si="520"/>
        <v/>
      </c>
      <c r="AU535" s="528"/>
      <c r="AV535" s="531"/>
      <c r="AW535" s="534"/>
      <c r="AX535" s="537"/>
      <c r="AY535" s="302"/>
      <c r="AZ535" s="185"/>
      <c r="BA535" s="183"/>
      <c r="BB535" s="183"/>
      <c r="BC535" s="184"/>
      <c r="BD535" s="184"/>
      <c r="BE535" s="184"/>
      <c r="BF535" s="185"/>
      <c r="BG535" s="679"/>
      <c r="BH535" s="186"/>
      <c r="BI535" s="186"/>
      <c r="BJ535" s="186"/>
      <c r="BK535" s="352"/>
      <c r="BL535" s="183"/>
      <c r="BM535" s="183"/>
      <c r="BN535" s="183"/>
      <c r="BO535" s="187"/>
      <c r="BP535" s="187"/>
      <c r="BQ535" s="349"/>
      <c r="BR535" s="413"/>
      <c r="BS535" s="414" t="str">
        <f>IF(AND('MAPA DE RIESGOS'!$AP535="Muy Alta",'MAPA DE RIESGOS'!$AR535="Leve"),CONCATENATE("R",'MAPA DE RIESGOS'!$H535,"C",'MAPA DE RIESGOS'!$AF535),"")</f>
        <v/>
      </c>
      <c r="BT535" s="414"/>
      <c r="BU535" s="415"/>
      <c r="BV535" s="188"/>
      <c r="BW535" s="188"/>
      <c r="BX535" s="188"/>
      <c r="BY535" s="188"/>
      <c r="BZ535" s="188"/>
      <c r="CA535" s="188"/>
      <c r="CB535" s="188"/>
      <c r="CC535" s="188"/>
      <c r="CD535" s="188"/>
      <c r="CE535" s="188"/>
      <c r="CF535" s="188"/>
      <c r="CG535" s="188"/>
      <c r="CH535" s="188"/>
      <c r="CI535" s="188"/>
      <c r="CJ535" s="188"/>
      <c r="CK535" s="188"/>
    </row>
    <row r="536" spans="1:89" ht="28.5" hidden="1" customHeight="1">
      <c r="A536" s="709"/>
      <c r="B536" s="691"/>
      <c r="C536" s="588"/>
      <c r="D536" s="588"/>
      <c r="E536" s="494"/>
      <c r="F536" s="494"/>
      <c r="G536" s="579"/>
      <c r="H536" s="346">
        <v>87</v>
      </c>
      <c r="I536" s="569"/>
      <c r="J536" s="494"/>
      <c r="K536" s="494"/>
      <c r="L536" s="494"/>
      <c r="M536" s="494" t="str">
        <f t="shared" si="547"/>
        <v xml:space="preserve">Posibilidad de perdida de  debido a amenazas como y vulderabilidades, afectando a los activos de información de </v>
      </c>
      <c r="N536" s="494"/>
      <c r="O536" s="494"/>
      <c r="P536" s="562"/>
      <c r="Q536" s="553"/>
      <c r="R536" s="556"/>
      <c r="S536" s="556"/>
      <c r="T536" s="556"/>
      <c r="U536" s="556"/>
      <c r="V536" s="582"/>
      <c r="W536" s="566"/>
      <c r="X536" s="572"/>
      <c r="Y536" s="550"/>
      <c r="Z536" s="575"/>
      <c r="AA536" s="566"/>
      <c r="AB536" s="559"/>
      <c r="AC536" s="525"/>
      <c r="AD536" s="547"/>
      <c r="AE536" s="534"/>
      <c r="AF536" s="181">
        <v>5</v>
      </c>
      <c r="AG536" s="182"/>
      <c r="AH536" s="207" t="str">
        <f t="shared" si="516"/>
        <v/>
      </c>
      <c r="AI536" s="299"/>
      <c r="AJ536" s="299"/>
      <c r="AK536" s="208" t="str">
        <f t="shared" si="517"/>
        <v/>
      </c>
      <c r="AL536" s="300"/>
      <c r="AM536" s="300"/>
      <c r="AN536" s="301"/>
      <c r="AO536" s="209" t="str">
        <f>IF(ISBLANK(AD532),(IFERROR(IF(AND(AH535="Probabilidad",AH536="Probabilidad"),(AQ535-(+AQ535*AK536)),IF(AND(AH535="Impacto",AH536="Probabilidad"),(AQ534-(+AQ534*AK536)),IF(AH536="Impacto",AQ535,""))),""))," ")</f>
        <v/>
      </c>
      <c r="AP536" s="154" t="str">
        <f>IF(ISBLANK(AD532),(IFERROR(IF(AO536="","",IF(AO536&lt;=0.2,"Muy Baja",IF(AO536&lt;=0.4,"Baja",IF(AO536&lt;=0.6,"Media",IF(AO536&lt;=0.8,"Alta","Muy Alta"))))),""))," ")</f>
        <v/>
      </c>
      <c r="AQ536" s="210" t="str">
        <f t="shared" si="518"/>
        <v/>
      </c>
      <c r="AR536" s="211" t="str">
        <f t="shared" si="519"/>
        <v/>
      </c>
      <c r="AS536" s="210" t="str">
        <f>IFERROR(IF(AND(AH535="Impacto",AH536="Impacto"),(AS535-(+AS535*AK536)),IF(AND(AH535="Probabilidad",AH536="Impacto"),(AS534-(+AS534*AK536)),IF(AH536="Probabilidad",AS535,""))),"")</f>
        <v/>
      </c>
      <c r="AT536" s="212" t="str">
        <f t="shared" si="520"/>
        <v/>
      </c>
      <c r="AU536" s="528"/>
      <c r="AV536" s="531"/>
      <c r="AW536" s="534"/>
      <c r="AX536" s="537"/>
      <c r="AY536" s="302"/>
      <c r="AZ536" s="185"/>
      <c r="BA536" s="183"/>
      <c r="BB536" s="183"/>
      <c r="BC536" s="184"/>
      <c r="BD536" s="184"/>
      <c r="BE536" s="184"/>
      <c r="BF536" s="185"/>
      <c r="BG536" s="679"/>
      <c r="BH536" s="186"/>
      <c r="BI536" s="186"/>
      <c r="BJ536" s="186"/>
      <c r="BK536" s="352"/>
      <c r="BL536" s="183"/>
      <c r="BM536" s="183"/>
      <c r="BN536" s="183"/>
      <c r="BO536" s="187"/>
      <c r="BP536" s="187"/>
      <c r="BQ536" s="349"/>
      <c r="BR536" s="413"/>
      <c r="BS536" s="414" t="str">
        <f>IF(AND('MAPA DE RIESGOS'!$AP536="Muy Alta",'MAPA DE RIESGOS'!$AR536="Leve"),CONCATENATE("R",'MAPA DE RIESGOS'!$H536,"C",'MAPA DE RIESGOS'!$AF536),"")</f>
        <v/>
      </c>
      <c r="BT536" s="414"/>
      <c r="BU536" s="415"/>
      <c r="BV536" s="188"/>
      <c r="BW536" s="188"/>
      <c r="BX536" s="188"/>
      <c r="BY536" s="188"/>
      <c r="BZ536" s="188"/>
      <c r="CA536" s="188"/>
      <c r="CB536" s="188"/>
      <c r="CC536" s="188"/>
      <c r="CD536" s="188"/>
      <c r="CE536" s="188"/>
      <c r="CF536" s="188"/>
      <c r="CG536" s="188"/>
      <c r="CH536" s="188"/>
      <c r="CI536" s="188"/>
      <c r="CJ536" s="188"/>
      <c r="CK536" s="188"/>
    </row>
    <row r="537" spans="1:89" ht="28.5" hidden="1" customHeight="1">
      <c r="A537" s="710"/>
      <c r="B537" s="692"/>
      <c r="C537" s="589"/>
      <c r="D537" s="589"/>
      <c r="E537" s="495"/>
      <c r="F537" s="495"/>
      <c r="G537" s="580"/>
      <c r="H537" s="346">
        <v>87</v>
      </c>
      <c r="I537" s="570"/>
      <c r="J537" s="495"/>
      <c r="K537" s="495"/>
      <c r="L537" s="495"/>
      <c r="M537" s="495" t="str">
        <f t="shared" si="547"/>
        <v xml:space="preserve">Posibilidad de perdida de  debido a amenazas como y vulderabilidades, afectando a los activos de información de </v>
      </c>
      <c r="N537" s="495"/>
      <c r="O537" s="495"/>
      <c r="P537" s="563"/>
      <c r="Q537" s="554"/>
      <c r="R537" s="557"/>
      <c r="S537" s="557"/>
      <c r="T537" s="557"/>
      <c r="U537" s="557"/>
      <c r="V537" s="583"/>
      <c r="W537" s="567"/>
      <c r="X537" s="573"/>
      <c r="Y537" s="551"/>
      <c r="Z537" s="576"/>
      <c r="AA537" s="567"/>
      <c r="AB537" s="560"/>
      <c r="AC537" s="526"/>
      <c r="AD537" s="548"/>
      <c r="AE537" s="535"/>
      <c r="AF537" s="181">
        <v>6</v>
      </c>
      <c r="AG537" s="182"/>
      <c r="AH537" s="207" t="str">
        <f t="shared" si="516"/>
        <v/>
      </c>
      <c r="AI537" s="299"/>
      <c r="AJ537" s="299"/>
      <c r="AK537" s="208" t="str">
        <f t="shared" si="517"/>
        <v/>
      </c>
      <c r="AL537" s="300"/>
      <c r="AM537" s="300"/>
      <c r="AN537" s="301"/>
      <c r="AO537" s="209" t="str">
        <f>IF(ISBLANK(AD532),(IFERROR(IF(AND(AH535="Probabilidad",AH537="Probabilidad"),(AQ535-(+AQ535*AK537)),IF(AND(AH535="Impacto",AH537="Probabilidad"),(AQ534-(+AQ534*AK537)),IF(AH537="Impacto",AQ535,""))),""))," ")</f>
        <v/>
      </c>
      <c r="AP537" s="154" t="str">
        <f>IF(ISBLANK(AD532),(IFERROR(IF(AO537="","",IF(AO537&lt;=0.2,"Muy Baja",IF(AO537&lt;=0.4,"Baja",IF(AO537&lt;=0.6,"Media",IF(AO537&lt;=0.8,"Alta","Muy Alta"))))),"")), " ")</f>
        <v/>
      </c>
      <c r="AQ537" s="210" t="str">
        <f t="shared" si="518"/>
        <v/>
      </c>
      <c r="AR537" s="211" t="str">
        <f t="shared" si="519"/>
        <v/>
      </c>
      <c r="AS537" s="210" t="str">
        <f>IFERROR(IF(AND(AH536="Impacto",AH537="Impacto"),(AS535-(+AS536*AK537)),IF(AND(AH535="Probabilidad",AH537="Impacto"),(AS534-(+AS534*AK537)),IF(AH537="Probabilidad",AS535,""))),"")</f>
        <v/>
      </c>
      <c r="AT537" s="212" t="str">
        <f t="shared" si="520"/>
        <v/>
      </c>
      <c r="AU537" s="529"/>
      <c r="AV537" s="532"/>
      <c r="AW537" s="535"/>
      <c r="AX537" s="538"/>
      <c r="AY537" s="302"/>
      <c r="AZ537" s="185"/>
      <c r="BA537" s="183"/>
      <c r="BB537" s="183"/>
      <c r="BC537" s="184"/>
      <c r="BD537" s="184"/>
      <c r="BE537" s="184"/>
      <c r="BF537" s="185"/>
      <c r="BG537" s="679"/>
      <c r="BH537" s="186"/>
      <c r="BI537" s="186"/>
      <c r="BJ537" s="186"/>
      <c r="BK537" s="352"/>
      <c r="BL537" s="183"/>
      <c r="BM537" s="183"/>
      <c r="BN537" s="183"/>
      <c r="BO537" s="187"/>
      <c r="BP537" s="187"/>
      <c r="BQ537" s="349"/>
      <c r="BR537" s="413"/>
      <c r="BS537" s="414" t="str">
        <f>IF(AND('MAPA DE RIESGOS'!$AP537="Muy Alta",'MAPA DE RIESGOS'!$AR537="Leve"),CONCATENATE("R",'MAPA DE RIESGOS'!$H537,"C",'MAPA DE RIESGOS'!$AF537),"")</f>
        <v/>
      </c>
      <c r="BT537" s="414"/>
      <c r="BU537" s="415"/>
      <c r="BV537" s="188"/>
      <c r="BW537" s="188"/>
      <c r="BX537" s="188"/>
      <c r="BY537" s="188"/>
      <c r="BZ537" s="188"/>
      <c r="CA537" s="188"/>
      <c r="CB537" s="188"/>
      <c r="CC537" s="188"/>
      <c r="CD537" s="188"/>
      <c r="CE537" s="188"/>
      <c r="CF537" s="188"/>
      <c r="CG537" s="188"/>
      <c r="CH537" s="188"/>
      <c r="CI537" s="188"/>
      <c r="CJ537" s="188"/>
      <c r="CK537" s="188"/>
    </row>
    <row r="538" spans="1:89" ht="28.5" hidden="1" customHeight="1">
      <c r="A538" s="698"/>
      <c r="B538" s="584"/>
      <c r="C538" s="587" t="str">
        <f>IFERROR((VLOOKUP($B538,'Listados Datos'!$D$3:$E$18,2,FALSE))," ")</f>
        <v xml:space="preserve"> </v>
      </c>
      <c r="D538" s="256" t="str">
        <f>IFERROR((VLOOKUP($B538,'Listados Datos'!$D$3:$F$18,3,FALSE))," ")</f>
        <v xml:space="preserve"> </v>
      </c>
      <c r="E538" s="259"/>
      <c r="F538" s="183"/>
      <c r="G538" s="577">
        <v>88</v>
      </c>
      <c r="H538" s="343">
        <v>88</v>
      </c>
      <c r="I538" s="568"/>
      <c r="J538" s="513"/>
      <c r="K538" s="513"/>
      <c r="L538" s="513"/>
      <c r="M538" s="513"/>
      <c r="N538" s="680"/>
      <c r="O538" s="513"/>
      <c r="P538" s="561"/>
      <c r="Q538" s="552"/>
      <c r="R538" s="555"/>
      <c r="S538" s="555"/>
      <c r="T538" s="555"/>
      <c r="U538" s="555"/>
      <c r="V538" s="581" t="str">
        <f t="shared" ref="V538" si="556">IF(ISBLANK(AC538),(IF(P538&lt;=0,"",IF(P538&lt;=2,"Muy Baja",IF(P538&lt;=24,"Baja",IF(P538&lt;=500,"Media",IF(P538&lt;=5000,"Alta","Muy Alta"))))))," ")</f>
        <v/>
      </c>
      <c r="W538" s="565" t="str">
        <f t="shared" ref="W538" si="557">IF(ISBLANK(AC538),(IF(V538="","",IF(V538="Muy Baja",20%,IF(V538="Baja",40%,IF(V538="Media",60%,IF(V538="Alta",80%,IF(V538="Muy Alta",100%,0)))))))," ")</f>
        <v/>
      </c>
      <c r="X538" s="571"/>
      <c r="Y538" s="549" t="str">
        <f>IF(X538&gt;0,IF(NOT(ISERROR(MATCH(X538,'Listados Datos'!$N$3:$N$4,0))),'Listados Datos'!$N$6&amp;"Por favor no seleccionar este criterios de impacto (Afectación Económica o presupuestal y/o Pérdida Reputacional)",'Listados Datos'!$N$7),"")</f>
        <v/>
      </c>
      <c r="Z538" s="574" t="str">
        <f>IF(OR(X538='Listados Datos'!$R$3,X538='Listados Datos'!$S$3),"Leve",IF(OR(X538='Listados Datos'!$R$4,X538='Listados Datos'!$S$4),"Menor",IF(OR(X538='Listados Datos'!$R$5,X538='Listados Datos'!$S$5),"Moderado",IF(OR(X538='Listados Datos'!$R$6,X538='Listados Datos'!$S$6),"Mayor",IF(OR(X538='Listados Datos'!$R$7,X538='Listados Datos'!$S$7),"Catastrófico","")))))</f>
        <v/>
      </c>
      <c r="AA538" s="565" t="str">
        <f>IF(Z538="","",IF(Z538="Leve",20%,IF(Z538="Menor",40%,IF(Z538="Moderado",60%,IF(Z538="Mayor",80%,IF(Z538="Catastrófico",100%,0))))))</f>
        <v/>
      </c>
      <c r="AB538" s="558" t="str">
        <f>IF(OR(AND(V538="Muy Baja",Z538="Leve"),AND(V538="Muy Baja",Z538="Menor"),AND(V538="Baja",Z538="Leve")),"Bajo",IF(OR(AND(V538="Muy baja",Z538="Moderado"),AND(V538="Baja",Z538="Menor"),AND(V538="Baja",Z538="Moderado"),AND(V538="Media",Z538="Leve"),AND(V538="Media",Z538="Menor"),AND(V538="Media",Z538="Moderado"),AND(V538="Alta",Z538="Leve"),AND(V538="Alta",Z538="Menor")),"Moderado",IF(OR(AND(V538="Muy Baja",Z538="Mayor"),AND(V538="Baja",Z538="Mayor"),AND(V538="Media",Z538="Mayor"),AND(V538="Alta",Z538="Moderado"),AND(V538="Alta",Z538="Mayor"),AND(V538="Muy Alta",Z538="Leve"),AND(V538="Muy Alta",Z538="Menor"),AND(V538="Muy Alta",Z538="Moderado"),AND(V538="Muy Alta",Z538="Mayor")),"Alto",IF(OR(AND(V538="Muy Baja",Z538="Catastrófico"),AND(V538="Baja",Z538="Catastrófico"),AND(V538="Media",Z538="Catastrófico"),AND(V538="Alta",Z538="Catastrófico"),AND(V538="Muy Alta",Z538="Catastrófico")),"Extremo",""))))</f>
        <v/>
      </c>
      <c r="AC538" s="524"/>
      <c r="AD538" s="546"/>
      <c r="AE538" s="533" t="str">
        <f t="shared" ref="AE538" si="558">IF(AND(AC538="Rara Vez",AD538="Insignificante"),("BAJA"),IF(AND(AC538="Rara Vez",AD538="Menor"),("BAJA"),IF(AND(AC538="Rara Vez",AD538="Moderado"),("MODERADA"),IF(AND(AC538="Rara Vez",AD538="Mayor"),("ALTA"),IF(AND(AC538="Improbable",AD538="Insignificante"),("BAJA"),IF(AND(AC538="Improbable",AD538="Menor"),("BAJA"),IF(AND(AC538="Improbable",AD538="Moderado"),("MODERADA"),IF(AND(AC538="Improbable",AD538="Mayor"),("ALTA"),IF(AND(AC538="Posible",AD538="Insignificante"),("BAJA"),IF(AND(AC538="Posible",AD538="Menor"),("MODERADA"),IF(AND(AC538="Posible",AD538="Moderado"),("ALTA"),IF(AND(AC538="Posible",AD538="Mayor"),("EXTREMA"),IF(AND(AC538="Probable",AD538="Insignificante"),("MODERADA"),IF(AND(AC538="Probable",AD538="Menor"),("ALTA"),IF(AND(AC538="Probable",AD538="Moderado"),("ALTA"),IF(AND(AC538="Probable",AD538="Mayor"),("EXTREMA"),IF(AND(AC538="Casi Seguro",AD538="Insignificante"),("ALTA"),IF(AND(AC538="Casi Seguro",AD538="Menor"),("ALTA"),IF(AND(AC538="Casi Seguro",AD538="Moderado"),("EXTREMA"),IF(AND(AC538="Casi Seguro",AD538="Mayor"),("EXTREMA"),IF(AD538="Catastrófico","EXTREMA","VALORAR")))))))))))))))))))))</f>
        <v>VALORAR</v>
      </c>
      <c r="AF538" s="181">
        <v>1</v>
      </c>
      <c r="AG538" s="182"/>
      <c r="AH538" s="207" t="str">
        <f t="shared" si="516"/>
        <v/>
      </c>
      <c r="AI538" s="299"/>
      <c r="AJ538" s="299"/>
      <c r="AK538" s="208" t="str">
        <f t="shared" si="517"/>
        <v/>
      </c>
      <c r="AL538" s="300"/>
      <c r="AM538" s="300"/>
      <c r="AN538" s="301"/>
      <c r="AO538" s="209" t="str">
        <f>IF(ISBLANK(AD538),(IFERROR(IF(AH538="Probabilidad",(W538-(+W538*AK538)),IF(AH538="Impacto",W538,"")),""))," ")</f>
        <v/>
      </c>
      <c r="AP538" s="154" t="str">
        <f>IF(ISBLANK(AD538), (IFERROR(IF(AO538="","",IF(AO538&lt;=0.2,"Muy Baja",IF(AO538&lt;=0.4,"Baja",IF(AO538&lt;=0.6,"Media",IF(AO538&lt;=0.8,"Alta","Muy Alta"))))),""))," ")</f>
        <v/>
      </c>
      <c r="AQ538" s="210" t="str">
        <f t="shared" si="518"/>
        <v/>
      </c>
      <c r="AR538" s="211" t="str">
        <f t="shared" si="519"/>
        <v/>
      </c>
      <c r="AS538" s="210" t="str">
        <f>IFERROR(IF(AH538="Impacto",(AA538-(+AA538*AK538)),IF(AH538="Probabilidad",AA538,"")),"")</f>
        <v/>
      </c>
      <c r="AT538" s="212" t="str">
        <f t="shared" si="520"/>
        <v/>
      </c>
      <c r="AU538" s="527"/>
      <c r="AV538" s="530" t="str">
        <f>IF(ISBLANK(AD538), " ", AD538)</f>
        <v xml:space="preserve"> </v>
      </c>
      <c r="AW538" s="533" t="str">
        <f t="shared" ref="AW538" si="559">IF(AND(AU538="Rara Vez",AV538="Insignificante"),("BAJA"),IF(AND(AU538="Rara Vez",AV538="Menor"),("BAJA"),IF(AND(AU538="Rara Vez",AV538="Moderado"),("MODERADA"),IF(AND(AU538="Rara Vez",AV538="Mayor"),("ALTA"),IF(AND(AU538="Improbable",AV538="Insignificante"),("BAJA"),IF(AND(AU538="Improbable",AV538="Menor"),("BAJA"),IF(AND(AU538="Improbable",AV538="Moderado"),("MODERADA"),IF(AND(AU538="Improbable",AV538="Mayor"),("ALTA"),IF(AND(AU538="Posible",AV538="Insignificante"),("BAJA"),IF(AND(AU538="Posible",AV538="Menor"),("MODERADA"),IF(AND(AU538="Posible",AV538="Moderado"),("ALTA"),IF(AND(AU538="Posible",AV538="Mayor"),("EXTREMA"),IF(AND(AU538="Probable",AV538="Insignificante"),("MODERADA"),IF(AND(AU538="Probable",AV538="Menor"),("ALTA"),IF(AND(AU538="Probable",AV538="Moderado"),("ALTA"),IF(AND(AU538="Probable",AV538="Mayor"),("EXTREMA"),IF(AND(AU538="Casi Seguro",AV538="Insignificante"),("ALTA"),IF(AND(AU538="Casi Seguro",AV538="Menor"),("ALTA"),IF(AND(AU538="Casi Seguro",AV538="Moderado"),("EXTREMA"),IF(AND(AU538="Casi Seguro",AV538="Mayor"),("EXTREMA"),IF(AV538="Catastrófico","EXTREMA","VALORAR")))))))))))))))))))))</f>
        <v>VALORAR</v>
      </c>
      <c r="AX538" s="536"/>
      <c r="AY538" s="302"/>
      <c r="AZ538" s="185"/>
      <c r="BA538" s="183"/>
      <c r="BB538" s="183"/>
      <c r="BC538" s="184"/>
      <c r="BD538" s="184"/>
      <c r="BE538" s="184"/>
      <c r="BF538" s="185"/>
      <c r="BG538" s="561"/>
      <c r="BH538" s="190"/>
      <c r="BI538" s="186"/>
      <c r="BJ538" s="186"/>
      <c r="BK538" s="352"/>
      <c r="BL538" s="183"/>
      <c r="BM538" s="183"/>
      <c r="BN538" s="183"/>
      <c r="BO538" s="187"/>
      <c r="BP538" s="187"/>
      <c r="BQ538" s="349"/>
      <c r="BR538" s="413"/>
      <c r="BS538" s="414" t="str">
        <f>IF(AND('MAPA DE RIESGOS'!$AP538="Muy Alta",'MAPA DE RIESGOS'!$AR538="Leve"),CONCATENATE("R",'MAPA DE RIESGOS'!$H538,"C",'MAPA DE RIESGOS'!$AF538),"")</f>
        <v/>
      </c>
      <c r="BT538" s="414"/>
      <c r="BU538" s="415"/>
      <c r="BV538" s="188"/>
      <c r="BW538" s="188"/>
      <c r="BX538" s="188"/>
      <c r="BY538" s="188"/>
      <c r="BZ538" s="188"/>
      <c r="CA538" s="188"/>
      <c r="CB538" s="188"/>
      <c r="CC538" s="188"/>
      <c r="CD538" s="188"/>
      <c r="CE538" s="188"/>
      <c r="CF538" s="188"/>
      <c r="CG538" s="188"/>
      <c r="CH538" s="188"/>
      <c r="CI538" s="188"/>
      <c r="CJ538" s="188"/>
      <c r="CK538" s="188"/>
    </row>
    <row r="539" spans="1:89" ht="28.5" hidden="1" customHeight="1">
      <c r="A539" s="698"/>
      <c r="B539" s="585"/>
      <c r="C539" s="588"/>
      <c r="D539" s="257"/>
      <c r="E539" s="260"/>
      <c r="F539" s="183"/>
      <c r="G539" s="577"/>
      <c r="H539" s="343">
        <v>88</v>
      </c>
      <c r="I539" s="569"/>
      <c r="J539" s="494"/>
      <c r="K539" s="494"/>
      <c r="L539" s="494"/>
      <c r="M539" s="494"/>
      <c r="N539" s="681"/>
      <c r="O539" s="494"/>
      <c r="P539" s="562"/>
      <c r="Q539" s="553"/>
      <c r="R539" s="556"/>
      <c r="S539" s="556"/>
      <c r="T539" s="556"/>
      <c r="U539" s="556"/>
      <c r="V539" s="582"/>
      <c r="W539" s="566"/>
      <c r="X539" s="572"/>
      <c r="Y539" s="550"/>
      <c r="Z539" s="575"/>
      <c r="AA539" s="566"/>
      <c r="AB539" s="559"/>
      <c r="AC539" s="525"/>
      <c r="AD539" s="547"/>
      <c r="AE539" s="534"/>
      <c r="AF539" s="181">
        <v>2</v>
      </c>
      <c r="AG539" s="182"/>
      <c r="AH539" s="207" t="str">
        <f t="shared" si="516"/>
        <v/>
      </c>
      <c r="AI539" s="299"/>
      <c r="AJ539" s="299"/>
      <c r="AK539" s="208" t="str">
        <f t="shared" si="517"/>
        <v/>
      </c>
      <c r="AL539" s="300"/>
      <c r="AM539" s="300"/>
      <c r="AN539" s="301"/>
      <c r="AO539" s="209" t="str">
        <f>IF(ISBLANK(AD538),(IFERROR(IF(AND(AH538="Probabilidad",AH539="Probabilidad"),(AQ538-(+AQ538*AK539)),IF(AH539="Probabilidad",(W538-(+W538*AK539)),IF(AH539="Impacto",AQ538,""))),""))," ")</f>
        <v/>
      </c>
      <c r="AP539" s="154" t="str">
        <f>IF(ISBLANK(AD538),(IFERROR(IF(AO539="","",IF(AO539&lt;=0.2,"Muy Baja",IF(AO539&lt;=0.4,"Baja",IF(AO539&lt;=0.6,"Media",IF(AO539&lt;=0.8,"Alta","Muy Alta"))))),""))," ")</f>
        <v/>
      </c>
      <c r="AQ539" s="210" t="str">
        <f t="shared" si="518"/>
        <v/>
      </c>
      <c r="AR539" s="211" t="str">
        <f t="shared" si="519"/>
        <v/>
      </c>
      <c r="AS539" s="210" t="str">
        <f>IFERROR(IF(AND(AH538="Impacto",AH539="Impacto"),(AS538-(+AS538*AK539)),IF(AH539="Impacto",(AA538-(+AA538*AK539)),IF(AH539="Probabilidad",AS538,""))),"")</f>
        <v/>
      </c>
      <c r="AT539" s="212" t="str">
        <f t="shared" si="520"/>
        <v/>
      </c>
      <c r="AU539" s="528"/>
      <c r="AV539" s="531"/>
      <c r="AW539" s="534"/>
      <c r="AX539" s="537"/>
      <c r="AY539" s="302"/>
      <c r="AZ539" s="185"/>
      <c r="BA539" s="183"/>
      <c r="BB539" s="183"/>
      <c r="BC539" s="184"/>
      <c r="BD539" s="184"/>
      <c r="BE539" s="184"/>
      <c r="BF539" s="185"/>
      <c r="BG539" s="562"/>
      <c r="BH539" s="190"/>
      <c r="BI539" s="186"/>
      <c r="BJ539" s="186"/>
      <c r="BK539" s="352"/>
      <c r="BL539" s="183"/>
      <c r="BM539" s="183"/>
      <c r="BN539" s="183"/>
      <c r="BO539" s="187"/>
      <c r="BP539" s="187"/>
      <c r="BQ539" s="402"/>
      <c r="BR539" s="413"/>
      <c r="BS539" s="414" t="str">
        <f>IF(AND('MAPA DE RIESGOS'!$AP539="Muy Alta",'MAPA DE RIESGOS'!$AR539="Leve"),CONCATENATE("R",'MAPA DE RIESGOS'!$H539,"C",'MAPA DE RIESGOS'!$AF539),"")</f>
        <v/>
      </c>
      <c r="BT539" s="414"/>
      <c r="BU539" s="415"/>
      <c r="BV539" s="188"/>
      <c r="BW539" s="188"/>
      <c r="BX539" s="188"/>
      <c r="BY539" s="188"/>
      <c r="BZ539" s="188"/>
      <c r="CA539" s="188"/>
      <c r="CB539" s="188"/>
      <c r="CC539" s="188"/>
      <c r="CD539" s="188"/>
      <c r="CE539" s="188"/>
      <c r="CF539" s="188"/>
      <c r="CG539" s="188"/>
      <c r="CH539" s="188"/>
      <c r="CI539" s="188"/>
      <c r="CJ539" s="188"/>
      <c r="CK539" s="188"/>
    </row>
    <row r="540" spans="1:89" ht="28.5" hidden="1" customHeight="1">
      <c r="A540" s="698"/>
      <c r="B540" s="585"/>
      <c r="C540" s="588"/>
      <c r="D540" s="257"/>
      <c r="E540" s="260"/>
      <c r="F540" s="183"/>
      <c r="G540" s="577"/>
      <c r="H540" s="343">
        <v>88</v>
      </c>
      <c r="I540" s="569"/>
      <c r="J540" s="494"/>
      <c r="K540" s="494"/>
      <c r="L540" s="494"/>
      <c r="M540" s="494"/>
      <c r="N540" s="681"/>
      <c r="O540" s="494"/>
      <c r="P540" s="562"/>
      <c r="Q540" s="553"/>
      <c r="R540" s="556"/>
      <c r="S540" s="556"/>
      <c r="T540" s="556"/>
      <c r="U540" s="556"/>
      <c r="V540" s="582"/>
      <c r="W540" s="566"/>
      <c r="X540" s="572"/>
      <c r="Y540" s="550"/>
      <c r="Z540" s="575"/>
      <c r="AA540" s="566"/>
      <c r="AB540" s="559"/>
      <c r="AC540" s="525"/>
      <c r="AD540" s="547"/>
      <c r="AE540" s="534"/>
      <c r="AF540" s="181">
        <v>3</v>
      </c>
      <c r="AG540" s="182"/>
      <c r="AH540" s="207" t="str">
        <f t="shared" si="516"/>
        <v/>
      </c>
      <c r="AI540" s="299"/>
      <c r="AJ540" s="299"/>
      <c r="AK540" s="208" t="str">
        <f t="shared" si="517"/>
        <v/>
      </c>
      <c r="AL540" s="300"/>
      <c r="AM540" s="300"/>
      <c r="AN540" s="301"/>
      <c r="AO540" s="209" t="str">
        <f>IF(ISBLANK(AD538),(IFERROR(IF(AND(AH539="Probabilidad",AH540="Probabilidad"),(AQ539-(+AQ539*AK540)),IF(AND(AH539="Impacto",AH540="Probabilidad"),(AQ538-(+AQ538*AK540)),IF(AH540="Impacto",AQ539,""))),""))," ")</f>
        <v/>
      </c>
      <c r="AP540" s="154" t="str">
        <f>IF(ISBLANK(AD538),(IFERROR(IF(AO540="","",IF(AO540&lt;=0.2,"Muy Baja",IF(AO540&lt;=0.4,"Baja",IF(AO540&lt;=0.6,"Media",IF(AO540&lt;=0.8,"Alta","Muy Alta"))))),""))," ")</f>
        <v/>
      </c>
      <c r="AQ540" s="210" t="str">
        <f t="shared" si="518"/>
        <v/>
      </c>
      <c r="AR540" s="211" t="str">
        <f t="shared" si="519"/>
        <v/>
      </c>
      <c r="AS540" s="210" t="str">
        <f>IFERROR(IF(AND(AH539="Impacto",AH540="Impacto"),(AS539-(+AS539*AK540)),IF(AND(AH539="Probabilidad",AH540="Impacto"),(AS538-(+AS538*AK540)),IF(AH540="Probabilidad",AS539,""))),"")</f>
        <v/>
      </c>
      <c r="AT540" s="212" t="str">
        <f t="shared" si="520"/>
        <v/>
      </c>
      <c r="AU540" s="528"/>
      <c r="AV540" s="531"/>
      <c r="AW540" s="534"/>
      <c r="AX540" s="537"/>
      <c r="AY540" s="302"/>
      <c r="AZ540" s="185"/>
      <c r="BA540" s="183"/>
      <c r="BB540" s="183"/>
      <c r="BC540" s="184"/>
      <c r="BD540" s="184"/>
      <c r="BE540" s="184"/>
      <c r="BF540" s="185"/>
      <c r="BG540" s="562"/>
      <c r="BH540" s="190"/>
      <c r="BI540" s="186"/>
      <c r="BJ540" s="186"/>
      <c r="BK540" s="352"/>
      <c r="BL540" s="183"/>
      <c r="BM540" s="183"/>
      <c r="BN540" s="183"/>
      <c r="BO540" s="187"/>
      <c r="BP540" s="187"/>
      <c r="BQ540" s="402"/>
      <c r="BR540" s="413"/>
      <c r="BS540" s="414" t="str">
        <f>IF(AND('MAPA DE RIESGOS'!$AP540="Muy Alta",'MAPA DE RIESGOS'!$AR540="Leve"),CONCATENATE("R",'MAPA DE RIESGOS'!$H540,"C",'MAPA DE RIESGOS'!$AF540),"")</f>
        <v/>
      </c>
      <c r="BT540" s="414"/>
      <c r="BU540" s="415"/>
      <c r="BV540" s="188"/>
      <c r="BW540" s="188"/>
      <c r="BX540" s="188"/>
      <c r="BY540" s="188"/>
      <c r="BZ540" s="188"/>
      <c r="CA540" s="188"/>
      <c r="CB540" s="188"/>
      <c r="CC540" s="188"/>
      <c r="CD540" s="188"/>
      <c r="CE540" s="188"/>
      <c r="CF540" s="188"/>
      <c r="CG540" s="188"/>
      <c r="CH540" s="188"/>
      <c r="CI540" s="188"/>
      <c r="CJ540" s="188"/>
      <c r="CK540" s="188"/>
    </row>
    <row r="541" spans="1:89" ht="28.5" hidden="1" customHeight="1">
      <c r="A541" s="698"/>
      <c r="B541" s="585"/>
      <c r="C541" s="588"/>
      <c r="D541" s="257"/>
      <c r="E541" s="260"/>
      <c r="F541" s="183"/>
      <c r="G541" s="577"/>
      <c r="H541" s="343">
        <v>88</v>
      </c>
      <c r="I541" s="569"/>
      <c r="J541" s="494"/>
      <c r="K541" s="494"/>
      <c r="L541" s="494"/>
      <c r="M541" s="494"/>
      <c r="N541" s="681"/>
      <c r="O541" s="494"/>
      <c r="P541" s="562"/>
      <c r="Q541" s="553"/>
      <c r="R541" s="556"/>
      <c r="S541" s="556"/>
      <c r="T541" s="556"/>
      <c r="U541" s="556"/>
      <c r="V541" s="582"/>
      <c r="W541" s="566"/>
      <c r="X541" s="572"/>
      <c r="Y541" s="550"/>
      <c r="Z541" s="575"/>
      <c r="AA541" s="566"/>
      <c r="AB541" s="559"/>
      <c r="AC541" s="525"/>
      <c r="AD541" s="547"/>
      <c r="AE541" s="534"/>
      <c r="AF541" s="181">
        <v>4</v>
      </c>
      <c r="AG541" s="182"/>
      <c r="AH541" s="207" t="str">
        <f t="shared" si="516"/>
        <v/>
      </c>
      <c r="AI541" s="299"/>
      <c r="AJ541" s="299"/>
      <c r="AK541" s="208" t="str">
        <f t="shared" si="517"/>
        <v/>
      </c>
      <c r="AL541" s="300"/>
      <c r="AM541" s="300"/>
      <c r="AN541" s="301"/>
      <c r="AO541" s="209" t="str">
        <f>IF(ISBLANK(AD538),(IFERROR(IF(AND(AH540="Probabilidad",AH541="Probabilidad"),(AQ540-(+AQ540*AK541)),IF(AND(AH540="Impacto",AH541="Probabilidad"),(AQ539-(+AQ539*AK541)),IF(AH541="Impacto",AQ540,""))),""))," ")</f>
        <v/>
      </c>
      <c r="AP541" s="154" t="str">
        <f>IF(ISBLANK(AD538),(IFERROR(IF(AO541="","",IF(AO541&lt;=0.2,"Muy Baja",IF(AO541&lt;=0.4,"Baja",IF(AO541&lt;=0.6,"Media",IF(AO541&lt;=0.8,"Alta","Muy Alta"))))),""))," ")</f>
        <v/>
      </c>
      <c r="AQ541" s="210" t="str">
        <f t="shared" si="518"/>
        <v/>
      </c>
      <c r="AR541" s="211" t="str">
        <f t="shared" si="519"/>
        <v/>
      </c>
      <c r="AS541" s="210" t="str">
        <f>IFERROR(IF(AND(AH540="Impacto",AH541="Impacto"),(AS540-(+AS540*AK541)),IF(AND(AH540="Probabilidad",AH541="Impacto"),(AS539-(+AS539*AK541)),IF(AH541="Probabilidad",AS540,""))),"")</f>
        <v/>
      </c>
      <c r="AT541" s="212" t="str">
        <f t="shared" si="520"/>
        <v/>
      </c>
      <c r="AU541" s="528"/>
      <c r="AV541" s="531"/>
      <c r="AW541" s="534"/>
      <c r="AX541" s="537"/>
      <c r="AY541" s="302"/>
      <c r="AZ541" s="185"/>
      <c r="BA541" s="183"/>
      <c r="BB541" s="183"/>
      <c r="BC541" s="184"/>
      <c r="BD541" s="184"/>
      <c r="BE541" s="184"/>
      <c r="BF541" s="185"/>
      <c r="BG541" s="562"/>
      <c r="BH541" s="190"/>
      <c r="BI541" s="186"/>
      <c r="BJ541" s="186"/>
      <c r="BK541" s="352"/>
      <c r="BL541" s="183"/>
      <c r="BM541" s="183"/>
      <c r="BN541" s="183"/>
      <c r="BO541" s="187"/>
      <c r="BP541" s="187"/>
      <c r="BQ541" s="402"/>
      <c r="BR541" s="413"/>
      <c r="BS541" s="414" t="str">
        <f>IF(AND('MAPA DE RIESGOS'!$AP541="Muy Alta",'MAPA DE RIESGOS'!$AR541="Leve"),CONCATENATE("R",'MAPA DE RIESGOS'!$H541,"C",'MAPA DE RIESGOS'!$AF541),"")</f>
        <v/>
      </c>
      <c r="BT541" s="414"/>
      <c r="BU541" s="415"/>
      <c r="BV541" s="188"/>
      <c r="BW541" s="188"/>
      <c r="BX541" s="188"/>
      <c r="BY541" s="188"/>
      <c r="BZ541" s="188"/>
      <c r="CA541" s="188"/>
      <c r="CB541" s="188"/>
      <c r="CC541" s="188"/>
      <c r="CD541" s="188"/>
      <c r="CE541" s="188"/>
      <c r="CF541" s="188"/>
      <c r="CG541" s="188"/>
      <c r="CH541" s="188"/>
      <c r="CI541" s="188"/>
      <c r="CJ541" s="188"/>
      <c r="CK541" s="188"/>
    </row>
    <row r="542" spans="1:89" ht="28.5" hidden="1" customHeight="1">
      <c r="A542" s="698"/>
      <c r="B542" s="585"/>
      <c r="C542" s="588"/>
      <c r="D542" s="257"/>
      <c r="E542" s="260"/>
      <c r="F542" s="183"/>
      <c r="G542" s="577"/>
      <c r="H542" s="343">
        <v>88</v>
      </c>
      <c r="I542" s="569"/>
      <c r="J542" s="494"/>
      <c r="K542" s="494"/>
      <c r="L542" s="494"/>
      <c r="M542" s="494"/>
      <c r="N542" s="681"/>
      <c r="O542" s="494"/>
      <c r="P542" s="562"/>
      <c r="Q542" s="553"/>
      <c r="R542" s="556"/>
      <c r="S542" s="556"/>
      <c r="T542" s="556"/>
      <c r="U542" s="556"/>
      <c r="V542" s="582"/>
      <c r="W542" s="566"/>
      <c r="X542" s="572"/>
      <c r="Y542" s="550"/>
      <c r="Z542" s="575"/>
      <c r="AA542" s="566"/>
      <c r="AB542" s="559"/>
      <c r="AC542" s="525"/>
      <c r="AD542" s="547"/>
      <c r="AE542" s="534"/>
      <c r="AF542" s="181">
        <v>5</v>
      </c>
      <c r="AG542" s="182"/>
      <c r="AH542" s="207" t="str">
        <f t="shared" si="516"/>
        <v/>
      </c>
      <c r="AI542" s="299"/>
      <c r="AJ542" s="299"/>
      <c r="AK542" s="208" t="str">
        <f t="shared" si="517"/>
        <v/>
      </c>
      <c r="AL542" s="300"/>
      <c r="AM542" s="300"/>
      <c r="AN542" s="301"/>
      <c r="AO542" s="209" t="str">
        <f>IF(ISBLANK(AD538),(IFERROR(IF(AND(AH541="Probabilidad",AH542="Probabilidad"),(AQ541-(+AQ541*AK542)),IF(AND(AH541="Impacto",AH542="Probabilidad"),(AQ540-(+AQ540*AK542)),IF(AH542="Impacto",AQ541,""))),""))," ")</f>
        <v/>
      </c>
      <c r="AP542" s="154" t="str">
        <f>IF(ISBLANK(AD538),(IFERROR(IF(AO542="","",IF(AO542&lt;=0.2,"Muy Baja",IF(AO542&lt;=0.4,"Baja",IF(AO542&lt;=0.6,"Media",IF(AO542&lt;=0.8,"Alta","Muy Alta"))))),""))," ")</f>
        <v/>
      </c>
      <c r="AQ542" s="210" t="str">
        <f t="shared" si="518"/>
        <v/>
      </c>
      <c r="AR542" s="211" t="str">
        <f t="shared" si="519"/>
        <v/>
      </c>
      <c r="AS542" s="210" t="str">
        <f>IFERROR(IF(AND(AH541="Impacto",AH542="Impacto"),(AS541-(+AS541*AK542)),IF(AND(AH541="Probabilidad",AH542="Impacto"),(AS540-(+AS540*AK542)),IF(AH542="Probabilidad",AS541,""))),"")</f>
        <v/>
      </c>
      <c r="AT542" s="212" t="str">
        <f t="shared" si="520"/>
        <v/>
      </c>
      <c r="AU542" s="528"/>
      <c r="AV542" s="531"/>
      <c r="AW542" s="534"/>
      <c r="AX542" s="537"/>
      <c r="AY542" s="302"/>
      <c r="AZ542" s="185"/>
      <c r="BA542" s="183"/>
      <c r="BB542" s="183"/>
      <c r="BC542" s="184"/>
      <c r="BD542" s="184"/>
      <c r="BE542" s="184"/>
      <c r="BF542" s="185"/>
      <c r="BG542" s="562"/>
      <c r="BH542" s="190"/>
      <c r="BI542" s="186"/>
      <c r="BJ542" s="186"/>
      <c r="BK542" s="352"/>
      <c r="BL542" s="183"/>
      <c r="BM542" s="183"/>
      <c r="BN542" s="183"/>
      <c r="BO542" s="187"/>
      <c r="BP542" s="187"/>
      <c r="BQ542" s="402"/>
      <c r="BR542" s="413"/>
      <c r="BS542" s="414" t="str">
        <f>IF(AND('MAPA DE RIESGOS'!$AP542="Muy Alta",'MAPA DE RIESGOS'!$AR542="Leve"),CONCATENATE("R",'MAPA DE RIESGOS'!$H542,"C",'MAPA DE RIESGOS'!$AF542),"")</f>
        <v/>
      </c>
      <c r="BT542" s="414"/>
      <c r="BU542" s="415"/>
      <c r="BV542" s="188"/>
      <c r="BW542" s="188"/>
      <c r="BX542" s="188"/>
      <c r="BY542" s="188"/>
      <c r="BZ542" s="188"/>
      <c r="CA542" s="188"/>
      <c r="CB542" s="188"/>
      <c r="CC542" s="188"/>
      <c r="CD542" s="188"/>
      <c r="CE542" s="188"/>
      <c r="CF542" s="188"/>
      <c r="CG542" s="188"/>
      <c r="CH542" s="188"/>
      <c r="CI542" s="188"/>
      <c r="CJ542" s="188"/>
      <c r="CK542" s="188"/>
    </row>
    <row r="543" spans="1:89" ht="28.5" hidden="1" customHeight="1">
      <c r="A543" s="698"/>
      <c r="B543" s="586"/>
      <c r="C543" s="589"/>
      <c r="D543" s="258"/>
      <c r="E543" s="187"/>
      <c r="F543" s="183"/>
      <c r="G543" s="577"/>
      <c r="H543" s="343">
        <v>88</v>
      </c>
      <c r="I543" s="570"/>
      <c r="J543" s="495"/>
      <c r="K543" s="495"/>
      <c r="L543" s="495"/>
      <c r="M543" s="495"/>
      <c r="N543" s="682"/>
      <c r="O543" s="495"/>
      <c r="P543" s="563"/>
      <c r="Q543" s="554"/>
      <c r="R543" s="557"/>
      <c r="S543" s="557"/>
      <c r="T543" s="557"/>
      <c r="U543" s="557"/>
      <c r="V543" s="583"/>
      <c r="W543" s="567"/>
      <c r="X543" s="573"/>
      <c r="Y543" s="551"/>
      <c r="Z543" s="576"/>
      <c r="AA543" s="567"/>
      <c r="AB543" s="560"/>
      <c r="AC543" s="526"/>
      <c r="AD543" s="548"/>
      <c r="AE543" s="535"/>
      <c r="AF543" s="181">
        <v>6</v>
      </c>
      <c r="AG543" s="182"/>
      <c r="AH543" s="207" t="str">
        <f t="shared" si="516"/>
        <v/>
      </c>
      <c r="AI543" s="299"/>
      <c r="AJ543" s="299"/>
      <c r="AK543" s="208" t="str">
        <f t="shared" si="517"/>
        <v/>
      </c>
      <c r="AL543" s="300"/>
      <c r="AM543" s="300"/>
      <c r="AN543" s="301"/>
      <c r="AO543" s="209" t="str">
        <f>IF(ISBLANK(AD538),(IFERROR(IF(AND(AH541="Probabilidad",AH543="Probabilidad"),(AQ541-(+AQ541*AK543)),IF(AND(AH541="Impacto",AH543="Probabilidad"),(AQ540-(+AQ540*AK543)),IF(AH543="Impacto",AQ541,""))),""))," ")</f>
        <v/>
      </c>
      <c r="AP543" s="154" t="str">
        <f>IF(ISBLANK(AD538),(IFERROR(IF(AO543="","",IF(AO543&lt;=0.2,"Muy Baja",IF(AO543&lt;=0.4,"Baja",IF(AO543&lt;=0.6,"Media",IF(AO543&lt;=0.8,"Alta","Muy Alta"))))),"")), " ")</f>
        <v/>
      </c>
      <c r="AQ543" s="210" t="str">
        <f t="shared" si="518"/>
        <v/>
      </c>
      <c r="AR543" s="211" t="str">
        <f t="shared" si="519"/>
        <v/>
      </c>
      <c r="AS543" s="210" t="str">
        <f>IFERROR(IF(AND(AH542="Impacto",AH543="Impacto"),(AS541-(+AS542*AK543)),IF(AND(AH541="Probabilidad",AH543="Impacto"),(AS540-(+AS540*AK543)),IF(AH543="Probabilidad",AS541,""))),"")</f>
        <v/>
      </c>
      <c r="AT543" s="212" t="str">
        <f t="shared" si="520"/>
        <v/>
      </c>
      <c r="AU543" s="529"/>
      <c r="AV543" s="532"/>
      <c r="AW543" s="535"/>
      <c r="AX543" s="538"/>
      <c r="AY543" s="302"/>
      <c r="AZ543" s="185"/>
      <c r="BA543" s="183"/>
      <c r="BB543" s="183"/>
      <c r="BC543" s="184"/>
      <c r="BD543" s="184"/>
      <c r="BE543" s="184"/>
      <c r="BF543" s="185"/>
      <c r="BG543" s="563"/>
      <c r="BH543" s="190"/>
      <c r="BI543" s="186"/>
      <c r="BJ543" s="186"/>
      <c r="BK543" s="352"/>
      <c r="BL543" s="183"/>
      <c r="BM543" s="183"/>
      <c r="BN543" s="183"/>
      <c r="BO543" s="187"/>
      <c r="BP543" s="187"/>
      <c r="BQ543" s="402"/>
      <c r="BR543" s="413"/>
      <c r="BS543" s="414" t="str">
        <f>IF(AND('MAPA DE RIESGOS'!$AP543="Muy Alta",'MAPA DE RIESGOS'!$AR543="Leve"),CONCATENATE("R",'MAPA DE RIESGOS'!$H543,"C",'MAPA DE RIESGOS'!$AF543),"")</f>
        <v/>
      </c>
      <c r="BT543" s="414"/>
      <c r="BU543" s="415"/>
      <c r="BV543" s="188"/>
      <c r="BW543" s="188"/>
      <c r="BX543" s="188"/>
      <c r="BY543" s="188"/>
      <c r="BZ543" s="188"/>
      <c r="CA543" s="188"/>
      <c r="CB543" s="188"/>
      <c r="CC543" s="188"/>
      <c r="CD543" s="188"/>
      <c r="CE543" s="188"/>
      <c r="CF543" s="188"/>
      <c r="CG543" s="188"/>
      <c r="CH543" s="188"/>
      <c r="CI543" s="188"/>
      <c r="CJ543" s="188"/>
      <c r="CK543" s="188"/>
    </row>
    <row r="544" spans="1:89" ht="28.5" hidden="1" customHeight="1">
      <c r="A544" s="698"/>
      <c r="B544" s="584"/>
      <c r="C544" s="587" t="str">
        <f>IFERROR((VLOOKUP($B544,'Listados Datos'!$D$3:$E$18,2,FALSE))," ")</f>
        <v xml:space="preserve"> </v>
      </c>
      <c r="D544" s="256" t="str">
        <f>IFERROR((VLOOKUP($B544,'Listados Datos'!$D$3:$F$18,3,FALSE))," ")</f>
        <v xml:space="preserve"> </v>
      </c>
      <c r="E544" s="259"/>
      <c r="F544" s="183"/>
      <c r="G544" s="577">
        <v>89</v>
      </c>
      <c r="H544" s="343">
        <v>89</v>
      </c>
      <c r="I544" s="568"/>
      <c r="J544" s="513"/>
      <c r="K544" s="513"/>
      <c r="L544" s="513"/>
      <c r="M544" s="513"/>
      <c r="N544" s="513"/>
      <c r="O544" s="513"/>
      <c r="P544" s="561"/>
      <c r="Q544" s="552"/>
      <c r="R544" s="555"/>
      <c r="S544" s="555"/>
      <c r="T544" s="555"/>
      <c r="U544" s="555"/>
      <c r="V544" s="581" t="str">
        <f t="shared" ref="V544" si="560">IF(ISBLANK(AC544),(IF(P544&lt;=0,"",IF(P544&lt;=2,"Muy Baja",IF(P544&lt;=24,"Baja",IF(P544&lt;=500,"Media",IF(P544&lt;=5000,"Alta","Muy Alta"))))))," ")</f>
        <v/>
      </c>
      <c r="W544" s="565" t="str">
        <f t="shared" ref="W544" si="561">IF(ISBLANK(AC544),(IF(V544="","",IF(V544="Muy Baja",20%,IF(V544="Baja",40%,IF(V544="Media",60%,IF(V544="Alta",80%,IF(V544="Muy Alta",100%,0)))))))," ")</f>
        <v/>
      </c>
      <c r="X544" s="571"/>
      <c r="Y544" s="549" t="str">
        <f>IF(X544&gt;0,IF(NOT(ISERROR(MATCH(X544,'Listados Datos'!$N$3:$N$4,0))),'Listados Datos'!$N$6&amp;"Por favor no seleccionar este criterios de impacto (Afectación Económica o presupuestal y/o Pérdida Reputacional)",'Listados Datos'!$N$7),"")</f>
        <v/>
      </c>
      <c r="Z544" s="574" t="str">
        <f>IF(OR(X544='Listados Datos'!$R$3,X544='Listados Datos'!$S$3),"Leve",IF(OR(X544='Listados Datos'!$R$4,X544='Listados Datos'!$S$4),"Menor",IF(OR(X544='Listados Datos'!$R$5,X544='Listados Datos'!$S$5),"Moderado",IF(OR(X544='Listados Datos'!$R$6,X544='Listados Datos'!$S$6),"Mayor",IF(OR(X544='Listados Datos'!$R$7,X544='Listados Datos'!$S$7),"Catastrófico","")))))</f>
        <v/>
      </c>
      <c r="AA544" s="565" t="str">
        <f>IF(Z544="","",IF(Z544="Leve",20%,IF(Z544="Menor",40%,IF(Z544="Moderado",60%,IF(Z544="Mayor",80%,IF(Z544="Catastrófico",100%,0))))))</f>
        <v/>
      </c>
      <c r="AB544" s="558" t="str">
        <f>IF(OR(AND(V544="Muy Baja",Z544="Leve"),AND(V544="Muy Baja",Z544="Menor"),AND(V544="Baja",Z544="Leve")),"Bajo",IF(OR(AND(V544="Muy baja",Z544="Moderado"),AND(V544="Baja",Z544="Menor"),AND(V544="Baja",Z544="Moderado"),AND(V544="Media",Z544="Leve"),AND(V544="Media",Z544="Menor"),AND(V544="Media",Z544="Moderado"),AND(V544="Alta",Z544="Leve"),AND(V544="Alta",Z544="Menor")),"Moderado",IF(OR(AND(V544="Muy Baja",Z544="Mayor"),AND(V544="Baja",Z544="Mayor"),AND(V544="Media",Z544="Mayor"),AND(V544="Alta",Z544="Moderado"),AND(V544="Alta",Z544="Mayor"),AND(V544="Muy Alta",Z544="Leve"),AND(V544="Muy Alta",Z544="Menor"),AND(V544="Muy Alta",Z544="Moderado"),AND(V544="Muy Alta",Z544="Mayor")),"Alto",IF(OR(AND(V544="Muy Baja",Z544="Catastrófico"),AND(V544="Baja",Z544="Catastrófico"),AND(V544="Media",Z544="Catastrófico"),AND(V544="Alta",Z544="Catastrófico"),AND(V544="Muy Alta",Z544="Catastrófico")),"Extremo",""))))</f>
        <v/>
      </c>
      <c r="AC544" s="524"/>
      <c r="AD544" s="546"/>
      <c r="AE544" s="533" t="str">
        <f t="shared" ref="AE544" si="562">IF(AND(AC544="Rara Vez",AD544="Insignificante"),("BAJA"),IF(AND(AC544="Rara Vez",AD544="Menor"),("BAJA"),IF(AND(AC544="Rara Vez",AD544="Moderado"),("MODERADA"),IF(AND(AC544="Rara Vez",AD544="Mayor"),("ALTA"),IF(AND(AC544="Improbable",AD544="Insignificante"),("BAJA"),IF(AND(AC544="Improbable",AD544="Menor"),("BAJA"),IF(AND(AC544="Improbable",AD544="Moderado"),("MODERADA"),IF(AND(AC544="Improbable",AD544="Mayor"),("ALTA"),IF(AND(AC544="Posible",AD544="Insignificante"),("BAJA"),IF(AND(AC544="Posible",AD544="Menor"),("MODERADA"),IF(AND(AC544="Posible",AD544="Moderado"),("ALTA"),IF(AND(AC544="Posible",AD544="Mayor"),("EXTREMA"),IF(AND(AC544="Probable",AD544="Insignificante"),("MODERADA"),IF(AND(AC544="Probable",AD544="Menor"),("ALTA"),IF(AND(AC544="Probable",AD544="Moderado"),("ALTA"),IF(AND(AC544="Probable",AD544="Mayor"),("EXTREMA"),IF(AND(AC544="Casi Seguro",AD544="Insignificante"),("ALTA"),IF(AND(AC544="Casi Seguro",AD544="Menor"),("ALTA"),IF(AND(AC544="Casi Seguro",AD544="Moderado"),("EXTREMA"),IF(AND(AC544="Casi Seguro",AD544="Mayor"),("EXTREMA"),IF(AD544="Catastrófico","EXTREMA","VALORAR")))))))))))))))))))))</f>
        <v>VALORAR</v>
      </c>
      <c r="AF544" s="181">
        <v>1</v>
      </c>
      <c r="AG544" s="182"/>
      <c r="AH544" s="207" t="str">
        <f t="shared" si="516"/>
        <v/>
      </c>
      <c r="AI544" s="299"/>
      <c r="AJ544" s="299"/>
      <c r="AK544" s="208" t="str">
        <f t="shared" si="517"/>
        <v/>
      </c>
      <c r="AL544" s="300"/>
      <c r="AM544" s="300"/>
      <c r="AN544" s="301"/>
      <c r="AO544" s="209" t="str">
        <f>IF(ISBLANK(AD544),(IFERROR(IF(AH544="Probabilidad",(W544-(+W544*AK544)),IF(AH544="Impacto",W544,"")),""))," ")</f>
        <v/>
      </c>
      <c r="AP544" s="154" t="str">
        <f>IF(ISBLANK(AD544), (IFERROR(IF(AO544="","",IF(AO544&lt;=0.2,"Muy Baja",IF(AO544&lt;=0.4,"Baja",IF(AO544&lt;=0.6,"Media",IF(AO544&lt;=0.8,"Alta","Muy Alta"))))),""))," ")</f>
        <v/>
      </c>
      <c r="AQ544" s="210" t="str">
        <f t="shared" si="518"/>
        <v/>
      </c>
      <c r="AR544" s="211" t="str">
        <f t="shared" si="519"/>
        <v/>
      </c>
      <c r="AS544" s="210" t="str">
        <f>IFERROR(IF(AH544="Impacto",(AA544-(+AA544*AK544)),IF(AH544="Probabilidad",AA544,"")),"")</f>
        <v/>
      </c>
      <c r="AT544" s="212" t="str">
        <f t="shared" si="520"/>
        <v/>
      </c>
      <c r="AU544" s="527"/>
      <c r="AV544" s="530" t="str">
        <f>IF(ISBLANK(AD544), " ", AD544)</f>
        <v xml:space="preserve"> </v>
      </c>
      <c r="AW544" s="533" t="str">
        <f t="shared" ref="AW544" si="563">IF(AND(AU544="Rara Vez",AV544="Insignificante"),("BAJA"),IF(AND(AU544="Rara Vez",AV544="Menor"),("BAJA"),IF(AND(AU544="Rara Vez",AV544="Moderado"),("MODERADA"),IF(AND(AU544="Rara Vez",AV544="Mayor"),("ALTA"),IF(AND(AU544="Improbable",AV544="Insignificante"),("BAJA"),IF(AND(AU544="Improbable",AV544="Menor"),("BAJA"),IF(AND(AU544="Improbable",AV544="Moderado"),("MODERADA"),IF(AND(AU544="Improbable",AV544="Mayor"),("ALTA"),IF(AND(AU544="Posible",AV544="Insignificante"),("BAJA"),IF(AND(AU544="Posible",AV544="Menor"),("MODERADA"),IF(AND(AU544="Posible",AV544="Moderado"),("ALTA"),IF(AND(AU544="Posible",AV544="Mayor"),("EXTREMA"),IF(AND(AU544="Probable",AV544="Insignificante"),("MODERADA"),IF(AND(AU544="Probable",AV544="Menor"),("ALTA"),IF(AND(AU544="Probable",AV544="Moderado"),("ALTA"),IF(AND(AU544="Probable",AV544="Mayor"),("EXTREMA"),IF(AND(AU544="Casi Seguro",AV544="Insignificante"),("ALTA"),IF(AND(AU544="Casi Seguro",AV544="Menor"),("ALTA"),IF(AND(AU544="Casi Seguro",AV544="Moderado"),("EXTREMA"),IF(AND(AU544="Casi Seguro",AV544="Mayor"),("EXTREMA"),IF(AV544="Catastrófico","EXTREMA","VALORAR")))))))))))))))))))))</f>
        <v>VALORAR</v>
      </c>
      <c r="AX544" s="536"/>
      <c r="AY544" s="302"/>
      <c r="AZ544" s="185"/>
      <c r="BA544" s="183"/>
      <c r="BB544" s="183"/>
      <c r="BC544" s="184"/>
      <c r="BD544" s="184"/>
      <c r="BE544" s="184"/>
      <c r="BF544" s="185"/>
      <c r="BG544" s="513"/>
      <c r="BH544" s="190"/>
      <c r="BI544" s="186"/>
      <c r="BJ544" s="186"/>
      <c r="BK544" s="352"/>
      <c r="BL544" s="183"/>
      <c r="BM544" s="183"/>
      <c r="BN544" s="183"/>
      <c r="BO544" s="187"/>
      <c r="BP544" s="187"/>
      <c r="BQ544" s="402"/>
      <c r="BR544" s="413"/>
      <c r="BS544" s="414" t="str">
        <f>IF(AND('MAPA DE RIESGOS'!$AP544="Muy Alta",'MAPA DE RIESGOS'!$AR544="Leve"),CONCATENATE("R",'MAPA DE RIESGOS'!$H544,"C",'MAPA DE RIESGOS'!$AF544),"")</f>
        <v/>
      </c>
      <c r="BT544" s="414"/>
      <c r="BU544" s="415"/>
      <c r="BV544" s="188"/>
      <c r="BW544" s="188"/>
      <c r="BX544" s="188"/>
      <c r="BY544" s="188"/>
      <c r="BZ544" s="188"/>
      <c r="CA544" s="188"/>
      <c r="CB544" s="188"/>
      <c r="CC544" s="188"/>
      <c r="CD544" s="188"/>
      <c r="CE544" s="188"/>
      <c r="CF544" s="188"/>
      <c r="CG544" s="188"/>
      <c r="CH544" s="188"/>
      <c r="CI544" s="188"/>
      <c r="CJ544" s="188"/>
      <c r="CK544" s="188"/>
    </row>
    <row r="545" spans="1:89" ht="28.5" hidden="1" customHeight="1">
      <c r="A545" s="698"/>
      <c r="B545" s="585"/>
      <c r="C545" s="588"/>
      <c r="D545" s="257"/>
      <c r="E545" s="260"/>
      <c r="F545" s="183"/>
      <c r="G545" s="577"/>
      <c r="H545" s="343">
        <v>89</v>
      </c>
      <c r="I545" s="569"/>
      <c r="J545" s="494"/>
      <c r="K545" s="494"/>
      <c r="L545" s="494"/>
      <c r="M545" s="494"/>
      <c r="N545" s="494"/>
      <c r="O545" s="494"/>
      <c r="P545" s="562"/>
      <c r="Q545" s="553"/>
      <c r="R545" s="556"/>
      <c r="S545" s="556"/>
      <c r="T545" s="556"/>
      <c r="U545" s="556"/>
      <c r="V545" s="582"/>
      <c r="W545" s="566"/>
      <c r="X545" s="572"/>
      <c r="Y545" s="550"/>
      <c r="Z545" s="575"/>
      <c r="AA545" s="566"/>
      <c r="AB545" s="559"/>
      <c r="AC545" s="525"/>
      <c r="AD545" s="547"/>
      <c r="AE545" s="534"/>
      <c r="AF545" s="181">
        <v>2</v>
      </c>
      <c r="AG545" s="182"/>
      <c r="AH545" s="207" t="str">
        <f t="shared" si="516"/>
        <v/>
      </c>
      <c r="AI545" s="299"/>
      <c r="AJ545" s="299"/>
      <c r="AK545" s="208" t="str">
        <f t="shared" si="517"/>
        <v/>
      </c>
      <c r="AL545" s="300"/>
      <c r="AM545" s="300"/>
      <c r="AN545" s="301"/>
      <c r="AO545" s="209" t="str">
        <f>IF(ISBLANK(AD544),(IFERROR(IF(AND(AH544="Probabilidad",AH545="Probabilidad"),(AQ544-(+AQ544*AK545)),IF(AH545="Probabilidad",(W544-(+W544*AK545)),IF(AH545="Impacto",AQ544,""))),""))," ")</f>
        <v/>
      </c>
      <c r="AP545" s="154" t="str">
        <f>IF(ISBLANK(AD544),(IFERROR(IF(AO545="","",IF(AO545&lt;=0.2,"Muy Baja",IF(AO545&lt;=0.4,"Baja",IF(AO545&lt;=0.6,"Media",IF(AO545&lt;=0.8,"Alta","Muy Alta"))))),""))," ")</f>
        <v/>
      </c>
      <c r="AQ545" s="210" t="str">
        <f t="shared" si="518"/>
        <v/>
      </c>
      <c r="AR545" s="211" t="str">
        <f t="shared" si="519"/>
        <v/>
      </c>
      <c r="AS545" s="210" t="str">
        <f>IFERROR(IF(AND(AH544="Impacto",AH545="Impacto"),(AS544-(+AS544*AK545)),IF(AH545="Impacto",(AA544-(+AA544*AK545)),IF(AH545="Probabilidad",AS544,""))),"")</f>
        <v/>
      </c>
      <c r="AT545" s="212" t="str">
        <f t="shared" si="520"/>
        <v/>
      </c>
      <c r="AU545" s="528"/>
      <c r="AV545" s="531"/>
      <c r="AW545" s="534"/>
      <c r="AX545" s="537"/>
      <c r="AY545" s="302"/>
      <c r="AZ545" s="185"/>
      <c r="BA545" s="183"/>
      <c r="BB545" s="183"/>
      <c r="BC545" s="184"/>
      <c r="BD545" s="184"/>
      <c r="BE545" s="184"/>
      <c r="BF545" s="185"/>
      <c r="BG545" s="494"/>
      <c r="BH545" s="190"/>
      <c r="BI545" s="186"/>
      <c r="BJ545" s="186"/>
      <c r="BK545" s="352"/>
      <c r="BL545" s="183"/>
      <c r="BM545" s="183"/>
      <c r="BN545" s="183"/>
      <c r="BO545" s="187"/>
      <c r="BP545" s="187"/>
      <c r="BQ545" s="402"/>
      <c r="BR545" s="413"/>
      <c r="BS545" s="414" t="str">
        <f>IF(AND('MAPA DE RIESGOS'!$AP545="Muy Alta",'MAPA DE RIESGOS'!$AR545="Leve"),CONCATENATE("R",'MAPA DE RIESGOS'!$H545,"C",'MAPA DE RIESGOS'!$AF545),"")</f>
        <v/>
      </c>
      <c r="BT545" s="414"/>
      <c r="BU545" s="415"/>
      <c r="BV545" s="188"/>
      <c r="BW545" s="188"/>
      <c r="BX545" s="188"/>
      <c r="BY545" s="188"/>
      <c r="BZ545" s="188"/>
      <c r="CA545" s="188"/>
      <c r="CB545" s="188"/>
      <c r="CC545" s="188"/>
      <c r="CD545" s="188"/>
      <c r="CE545" s="188"/>
      <c r="CF545" s="188"/>
      <c r="CG545" s="188"/>
      <c r="CH545" s="188"/>
      <c r="CI545" s="188"/>
      <c r="CJ545" s="188"/>
      <c r="CK545" s="188"/>
    </row>
    <row r="546" spans="1:89" ht="28.5" hidden="1" customHeight="1">
      <c r="A546" s="698"/>
      <c r="B546" s="585"/>
      <c r="C546" s="588"/>
      <c r="D546" s="257"/>
      <c r="E546" s="260"/>
      <c r="F546" s="183"/>
      <c r="G546" s="577"/>
      <c r="H546" s="343">
        <v>89</v>
      </c>
      <c r="I546" s="569"/>
      <c r="J546" s="494"/>
      <c r="K546" s="494"/>
      <c r="L546" s="494"/>
      <c r="M546" s="494"/>
      <c r="N546" s="494"/>
      <c r="O546" s="494"/>
      <c r="P546" s="562"/>
      <c r="Q546" s="553"/>
      <c r="R546" s="556"/>
      <c r="S546" s="556"/>
      <c r="T546" s="556"/>
      <c r="U546" s="556"/>
      <c r="V546" s="582"/>
      <c r="W546" s="566"/>
      <c r="X546" s="572"/>
      <c r="Y546" s="550"/>
      <c r="Z546" s="575"/>
      <c r="AA546" s="566"/>
      <c r="AB546" s="559"/>
      <c r="AC546" s="525"/>
      <c r="AD546" s="547"/>
      <c r="AE546" s="534"/>
      <c r="AF546" s="181">
        <v>3</v>
      </c>
      <c r="AG546" s="182"/>
      <c r="AH546" s="207" t="str">
        <f t="shared" si="516"/>
        <v/>
      </c>
      <c r="AI546" s="299"/>
      <c r="AJ546" s="299"/>
      <c r="AK546" s="208" t="str">
        <f t="shared" si="517"/>
        <v/>
      </c>
      <c r="AL546" s="300"/>
      <c r="AM546" s="300"/>
      <c r="AN546" s="301"/>
      <c r="AO546" s="209" t="str">
        <f>IF(ISBLANK(AD544),(IFERROR(IF(AND(AH545="Probabilidad",AH546="Probabilidad"),(AQ545-(+AQ545*AK546)),IF(AND(AH545="Impacto",AH546="Probabilidad"),(AQ544-(+AQ544*AK546)),IF(AH546="Impacto",AQ545,""))),""))," ")</f>
        <v/>
      </c>
      <c r="AP546" s="154" t="str">
        <f>IF(ISBLANK(AD544),(IFERROR(IF(AO546="","",IF(AO546&lt;=0.2,"Muy Baja",IF(AO546&lt;=0.4,"Baja",IF(AO546&lt;=0.6,"Media",IF(AO546&lt;=0.8,"Alta","Muy Alta"))))),""))," ")</f>
        <v/>
      </c>
      <c r="AQ546" s="210" t="str">
        <f t="shared" si="518"/>
        <v/>
      </c>
      <c r="AR546" s="211" t="str">
        <f t="shared" si="519"/>
        <v/>
      </c>
      <c r="AS546" s="210" t="str">
        <f>IFERROR(IF(AND(AH545="Impacto",AH546="Impacto"),(AS545-(+AS545*AK546)),IF(AND(AH545="Probabilidad",AH546="Impacto"),(AS544-(+AS544*AK546)),IF(AH546="Probabilidad",AS545,""))),"")</f>
        <v/>
      </c>
      <c r="AT546" s="212" t="str">
        <f t="shared" si="520"/>
        <v/>
      </c>
      <c r="AU546" s="528"/>
      <c r="AV546" s="531"/>
      <c r="AW546" s="534"/>
      <c r="AX546" s="537"/>
      <c r="AY546" s="302"/>
      <c r="AZ546" s="185"/>
      <c r="BA546" s="183"/>
      <c r="BB546" s="183"/>
      <c r="BC546" s="184"/>
      <c r="BD546" s="184"/>
      <c r="BE546" s="184"/>
      <c r="BF546" s="185"/>
      <c r="BG546" s="494"/>
      <c r="BH546" s="190"/>
      <c r="BI546" s="186"/>
      <c r="BJ546" s="186"/>
      <c r="BK546" s="352"/>
      <c r="BL546" s="183"/>
      <c r="BM546" s="183"/>
      <c r="BN546" s="183"/>
      <c r="BO546" s="187"/>
      <c r="BP546" s="187"/>
      <c r="BQ546" s="402"/>
      <c r="BR546" s="413"/>
      <c r="BS546" s="414" t="str">
        <f>IF(AND('MAPA DE RIESGOS'!$AP546="Muy Alta",'MAPA DE RIESGOS'!$AR546="Leve"),CONCATENATE("R",'MAPA DE RIESGOS'!$H546,"C",'MAPA DE RIESGOS'!$AF546),"")</f>
        <v/>
      </c>
      <c r="BT546" s="414"/>
      <c r="BU546" s="415"/>
      <c r="BV546" s="188"/>
      <c r="BW546" s="188"/>
      <c r="BX546" s="188"/>
      <c r="BY546" s="188"/>
      <c r="BZ546" s="188"/>
      <c r="CA546" s="188"/>
      <c r="CB546" s="188"/>
      <c r="CC546" s="188"/>
      <c r="CD546" s="188"/>
      <c r="CE546" s="188"/>
      <c r="CF546" s="188"/>
      <c r="CG546" s="188"/>
      <c r="CH546" s="188"/>
      <c r="CI546" s="188"/>
      <c r="CJ546" s="188"/>
      <c r="CK546" s="188"/>
    </row>
    <row r="547" spans="1:89" ht="28.5" hidden="1" customHeight="1">
      <c r="A547" s="698"/>
      <c r="B547" s="585"/>
      <c r="C547" s="588"/>
      <c r="D547" s="257"/>
      <c r="E547" s="260"/>
      <c r="F547" s="183"/>
      <c r="G547" s="577"/>
      <c r="H547" s="343">
        <v>89</v>
      </c>
      <c r="I547" s="569"/>
      <c r="J547" s="494"/>
      <c r="K547" s="494"/>
      <c r="L547" s="494"/>
      <c r="M547" s="494"/>
      <c r="N547" s="494"/>
      <c r="O547" s="494"/>
      <c r="P547" s="562"/>
      <c r="Q547" s="553"/>
      <c r="R547" s="556"/>
      <c r="S547" s="556"/>
      <c r="T547" s="556"/>
      <c r="U547" s="556"/>
      <c r="V547" s="582"/>
      <c r="W547" s="566"/>
      <c r="X547" s="572"/>
      <c r="Y547" s="550"/>
      <c r="Z547" s="575"/>
      <c r="AA547" s="566"/>
      <c r="AB547" s="559"/>
      <c r="AC547" s="525"/>
      <c r="AD547" s="547"/>
      <c r="AE547" s="534"/>
      <c r="AF547" s="181">
        <v>4</v>
      </c>
      <c r="AG547" s="182"/>
      <c r="AH547" s="207" t="str">
        <f t="shared" si="516"/>
        <v/>
      </c>
      <c r="AI547" s="299"/>
      <c r="AJ547" s="299"/>
      <c r="AK547" s="208" t="str">
        <f t="shared" si="517"/>
        <v/>
      </c>
      <c r="AL547" s="300"/>
      <c r="AM547" s="300"/>
      <c r="AN547" s="301"/>
      <c r="AO547" s="209" t="str">
        <f>IF(ISBLANK(AD544),(IFERROR(IF(AND(AH546="Probabilidad",AH547="Probabilidad"),(AQ546-(+AQ546*AK547)),IF(AND(AH546="Impacto",AH547="Probabilidad"),(AQ545-(+AQ545*AK547)),IF(AH547="Impacto",AQ546,""))),""))," ")</f>
        <v/>
      </c>
      <c r="AP547" s="154" t="str">
        <f>IF(ISBLANK(AD544),(IFERROR(IF(AO547="","",IF(AO547&lt;=0.2,"Muy Baja",IF(AO547&lt;=0.4,"Baja",IF(AO547&lt;=0.6,"Media",IF(AO547&lt;=0.8,"Alta","Muy Alta"))))),""))," ")</f>
        <v/>
      </c>
      <c r="AQ547" s="210" t="str">
        <f t="shared" si="518"/>
        <v/>
      </c>
      <c r="AR547" s="211" t="str">
        <f t="shared" si="519"/>
        <v/>
      </c>
      <c r="AS547" s="210" t="str">
        <f>IFERROR(IF(AND(AH546="Impacto",AH547="Impacto"),(AS546-(+AS546*AK547)),IF(AND(AH546="Probabilidad",AH547="Impacto"),(AS545-(+AS545*AK547)),IF(AH547="Probabilidad",AS546,""))),"")</f>
        <v/>
      </c>
      <c r="AT547" s="212" t="str">
        <f t="shared" si="520"/>
        <v/>
      </c>
      <c r="AU547" s="528"/>
      <c r="AV547" s="531"/>
      <c r="AW547" s="534"/>
      <c r="AX547" s="537"/>
      <c r="AY547" s="302"/>
      <c r="AZ547" s="185"/>
      <c r="BA547" s="183"/>
      <c r="BB547" s="183"/>
      <c r="BC547" s="184"/>
      <c r="BD547" s="184"/>
      <c r="BE547" s="184"/>
      <c r="BF547" s="185"/>
      <c r="BG547" s="494"/>
      <c r="BH547" s="190"/>
      <c r="BI547" s="186"/>
      <c r="BJ547" s="186"/>
      <c r="BK547" s="352"/>
      <c r="BL547" s="183"/>
      <c r="BM547" s="183"/>
      <c r="BN547" s="183"/>
      <c r="BO547" s="187"/>
      <c r="BP547" s="187"/>
      <c r="BQ547" s="402"/>
      <c r="BR547" s="413"/>
      <c r="BS547" s="414" t="str">
        <f>IF(AND('MAPA DE RIESGOS'!$AP547="Muy Alta",'MAPA DE RIESGOS'!$AR547="Leve"),CONCATENATE("R",'MAPA DE RIESGOS'!$H547,"C",'MAPA DE RIESGOS'!$AF547),"")</f>
        <v/>
      </c>
      <c r="BT547" s="414"/>
      <c r="BU547" s="415"/>
      <c r="BV547" s="188"/>
      <c r="BW547" s="188"/>
      <c r="BX547" s="188"/>
      <c r="BY547" s="188"/>
      <c r="BZ547" s="188"/>
      <c r="CA547" s="188"/>
      <c r="CB547" s="188"/>
      <c r="CC547" s="188"/>
      <c r="CD547" s="188"/>
      <c r="CE547" s="188"/>
      <c r="CF547" s="188"/>
      <c r="CG547" s="188"/>
      <c r="CH547" s="188"/>
      <c r="CI547" s="188"/>
      <c r="CJ547" s="188"/>
      <c r="CK547" s="188"/>
    </row>
    <row r="548" spans="1:89" ht="28.5" hidden="1" customHeight="1">
      <c r="A548" s="698"/>
      <c r="B548" s="585"/>
      <c r="C548" s="588"/>
      <c r="D548" s="257"/>
      <c r="E548" s="260"/>
      <c r="F548" s="183"/>
      <c r="G548" s="577"/>
      <c r="H548" s="343">
        <v>89</v>
      </c>
      <c r="I548" s="569"/>
      <c r="J548" s="494"/>
      <c r="K548" s="494"/>
      <c r="L548" s="494"/>
      <c r="M548" s="494"/>
      <c r="N548" s="494"/>
      <c r="O548" s="494"/>
      <c r="P548" s="562"/>
      <c r="Q548" s="553"/>
      <c r="R548" s="556"/>
      <c r="S548" s="556"/>
      <c r="T548" s="556"/>
      <c r="U548" s="556"/>
      <c r="V548" s="582"/>
      <c r="W548" s="566"/>
      <c r="X548" s="572"/>
      <c r="Y548" s="550"/>
      <c r="Z548" s="575"/>
      <c r="AA548" s="566"/>
      <c r="AB548" s="559"/>
      <c r="AC548" s="525"/>
      <c r="AD548" s="547"/>
      <c r="AE548" s="534"/>
      <c r="AF548" s="181">
        <v>5</v>
      </c>
      <c r="AG548" s="182"/>
      <c r="AH548" s="207" t="str">
        <f t="shared" si="516"/>
        <v/>
      </c>
      <c r="AI548" s="299"/>
      <c r="AJ548" s="299"/>
      <c r="AK548" s="208" t="str">
        <f t="shared" si="517"/>
        <v/>
      </c>
      <c r="AL548" s="300"/>
      <c r="AM548" s="300"/>
      <c r="AN548" s="301"/>
      <c r="AO548" s="209" t="str">
        <f>IF(ISBLANK(AD544),(IFERROR(IF(AND(AH547="Probabilidad",AH548="Probabilidad"),(AQ547-(+AQ547*AK548)),IF(AND(AH547="Impacto",AH548="Probabilidad"),(AQ546-(+AQ546*AK548)),IF(AH548="Impacto",AQ547,""))),""))," ")</f>
        <v/>
      </c>
      <c r="AP548" s="154" t="str">
        <f>IF(ISBLANK(AD544),(IFERROR(IF(AO548="","",IF(AO548&lt;=0.2,"Muy Baja",IF(AO548&lt;=0.4,"Baja",IF(AO548&lt;=0.6,"Media",IF(AO548&lt;=0.8,"Alta","Muy Alta"))))),""))," ")</f>
        <v/>
      </c>
      <c r="AQ548" s="210" t="str">
        <f t="shared" si="518"/>
        <v/>
      </c>
      <c r="AR548" s="211" t="str">
        <f t="shared" si="519"/>
        <v/>
      </c>
      <c r="AS548" s="210" t="str">
        <f>IFERROR(IF(AND(AH547="Impacto",AH548="Impacto"),(AS547-(+AS547*AK548)),IF(AND(AH547="Probabilidad",AH548="Impacto"),(AS546-(+AS546*AK548)),IF(AH548="Probabilidad",AS547,""))),"")</f>
        <v/>
      </c>
      <c r="AT548" s="212" t="str">
        <f t="shared" si="520"/>
        <v/>
      </c>
      <c r="AU548" s="528"/>
      <c r="AV548" s="531"/>
      <c r="AW548" s="534"/>
      <c r="AX548" s="537"/>
      <c r="AY548" s="302"/>
      <c r="AZ548" s="185"/>
      <c r="BA548" s="183"/>
      <c r="BB548" s="183"/>
      <c r="BC548" s="184"/>
      <c r="BD548" s="184"/>
      <c r="BE548" s="184"/>
      <c r="BF548" s="185"/>
      <c r="BG548" s="494"/>
      <c r="BH548" s="190"/>
      <c r="BI548" s="186"/>
      <c r="BJ548" s="186"/>
      <c r="BK548" s="352"/>
      <c r="BL548" s="183"/>
      <c r="BM548" s="183"/>
      <c r="BN548" s="183"/>
      <c r="BO548" s="187"/>
      <c r="BP548" s="187"/>
      <c r="BQ548" s="402"/>
      <c r="BR548" s="413"/>
      <c r="BS548" s="414" t="str">
        <f>IF(AND('MAPA DE RIESGOS'!$AP548="Muy Alta",'MAPA DE RIESGOS'!$AR548="Leve"),CONCATENATE("R",'MAPA DE RIESGOS'!$H548,"C",'MAPA DE RIESGOS'!$AF548),"")</f>
        <v/>
      </c>
      <c r="BT548" s="414"/>
      <c r="BU548" s="415"/>
      <c r="BV548" s="188"/>
      <c r="BW548" s="188"/>
      <c r="BX548" s="188"/>
      <c r="BY548" s="188"/>
      <c r="BZ548" s="188"/>
      <c r="CA548" s="188"/>
      <c r="CB548" s="188"/>
      <c r="CC548" s="188"/>
      <c r="CD548" s="188"/>
      <c r="CE548" s="188"/>
      <c r="CF548" s="188"/>
      <c r="CG548" s="188"/>
      <c r="CH548" s="188"/>
      <c r="CI548" s="188"/>
      <c r="CJ548" s="188"/>
      <c r="CK548" s="188"/>
    </row>
    <row r="549" spans="1:89" ht="28.5" hidden="1" customHeight="1">
      <c r="A549" s="698"/>
      <c r="B549" s="586"/>
      <c r="C549" s="589"/>
      <c r="D549" s="258"/>
      <c r="E549" s="187"/>
      <c r="F549" s="183"/>
      <c r="G549" s="577"/>
      <c r="H549" s="343">
        <v>89</v>
      </c>
      <c r="I549" s="570"/>
      <c r="J549" s="495"/>
      <c r="K549" s="495"/>
      <c r="L549" s="495"/>
      <c r="M549" s="495"/>
      <c r="N549" s="495"/>
      <c r="O549" s="495"/>
      <c r="P549" s="563"/>
      <c r="Q549" s="554"/>
      <c r="R549" s="557"/>
      <c r="S549" s="557"/>
      <c r="T549" s="557"/>
      <c r="U549" s="557"/>
      <c r="V549" s="583"/>
      <c r="W549" s="567"/>
      <c r="X549" s="573"/>
      <c r="Y549" s="551"/>
      <c r="Z549" s="576"/>
      <c r="AA549" s="567"/>
      <c r="AB549" s="560"/>
      <c r="AC549" s="526"/>
      <c r="AD549" s="548"/>
      <c r="AE549" s="535"/>
      <c r="AF549" s="181">
        <v>6</v>
      </c>
      <c r="AG549" s="182"/>
      <c r="AH549" s="207" t="str">
        <f t="shared" si="516"/>
        <v/>
      </c>
      <c r="AI549" s="299"/>
      <c r="AJ549" s="299"/>
      <c r="AK549" s="208" t="str">
        <f t="shared" si="517"/>
        <v/>
      </c>
      <c r="AL549" s="300"/>
      <c r="AM549" s="300"/>
      <c r="AN549" s="301"/>
      <c r="AO549" s="209" t="str">
        <f>IF(ISBLANK(AD544),(IFERROR(IF(AND(AH547="Probabilidad",AH549="Probabilidad"),(AQ547-(+AQ547*AK549)),IF(AND(AH547="Impacto",AH549="Probabilidad"),(AQ546-(+AQ546*AK549)),IF(AH549="Impacto",AQ547,""))),""))," ")</f>
        <v/>
      </c>
      <c r="AP549" s="154" t="str">
        <f>IF(ISBLANK(AD544),(IFERROR(IF(AO549="","",IF(AO549&lt;=0.2,"Muy Baja",IF(AO549&lt;=0.4,"Baja",IF(AO549&lt;=0.6,"Media",IF(AO549&lt;=0.8,"Alta","Muy Alta"))))),"")), " ")</f>
        <v/>
      </c>
      <c r="AQ549" s="210" t="str">
        <f t="shared" si="518"/>
        <v/>
      </c>
      <c r="AR549" s="211" t="str">
        <f t="shared" si="519"/>
        <v/>
      </c>
      <c r="AS549" s="210" t="str">
        <f>IFERROR(IF(AND(AH548="Impacto",AH549="Impacto"),(AS547-(+AS548*AK549)),IF(AND(AH547="Probabilidad",AH549="Impacto"),(AS546-(+AS546*AK549)),IF(AH549="Probabilidad",AS547,""))),"")</f>
        <v/>
      </c>
      <c r="AT549" s="212" t="str">
        <f t="shared" si="520"/>
        <v/>
      </c>
      <c r="AU549" s="529"/>
      <c r="AV549" s="532"/>
      <c r="AW549" s="535"/>
      <c r="AX549" s="538"/>
      <c r="AY549" s="302"/>
      <c r="AZ549" s="185"/>
      <c r="BA549" s="183"/>
      <c r="BB549" s="183"/>
      <c r="BC549" s="184"/>
      <c r="BD549" s="184"/>
      <c r="BE549" s="184"/>
      <c r="BF549" s="185"/>
      <c r="BG549" s="495"/>
      <c r="BH549" s="190"/>
      <c r="BI549" s="186"/>
      <c r="BJ549" s="186"/>
      <c r="BK549" s="352"/>
      <c r="BL549" s="183"/>
      <c r="BM549" s="183"/>
      <c r="BN549" s="183"/>
      <c r="BO549" s="187"/>
      <c r="BP549" s="187"/>
      <c r="BQ549" s="402"/>
      <c r="BR549" s="413"/>
      <c r="BS549" s="414" t="str">
        <f>IF(AND('MAPA DE RIESGOS'!$AP549="Muy Alta",'MAPA DE RIESGOS'!$AR549="Leve"),CONCATENATE("R",'MAPA DE RIESGOS'!$H549,"C",'MAPA DE RIESGOS'!$AF549),"")</f>
        <v/>
      </c>
      <c r="BT549" s="414"/>
      <c r="BU549" s="415"/>
      <c r="BV549" s="188"/>
      <c r="BW549" s="188"/>
      <c r="BX549" s="188"/>
      <c r="BY549" s="188"/>
      <c r="BZ549" s="188"/>
      <c r="CA549" s="188"/>
      <c r="CB549" s="188"/>
      <c r="CC549" s="188"/>
      <c r="CD549" s="188"/>
      <c r="CE549" s="188"/>
      <c r="CF549" s="188"/>
      <c r="CG549" s="188"/>
      <c r="CH549" s="188"/>
      <c r="CI549" s="188"/>
      <c r="CJ549" s="188"/>
      <c r="CK549" s="188"/>
    </row>
    <row r="550" spans="1:89" ht="28.5" hidden="1" customHeight="1">
      <c r="A550" s="698"/>
      <c r="B550" s="584"/>
      <c r="C550" s="587" t="str">
        <f>IFERROR((VLOOKUP($B550,'Listados Datos'!$D$3:$E$18,2,FALSE))," ")</f>
        <v xml:space="preserve"> </v>
      </c>
      <c r="D550" s="256" t="str">
        <f>IFERROR((VLOOKUP($B550,'Listados Datos'!$D$3:$F$18,3,FALSE))," ")</f>
        <v xml:space="preserve"> </v>
      </c>
      <c r="E550" s="259"/>
      <c r="F550" s="183"/>
      <c r="G550" s="577">
        <v>90</v>
      </c>
      <c r="H550" s="343">
        <v>90</v>
      </c>
      <c r="I550" s="568"/>
      <c r="J550" s="513"/>
      <c r="K550" s="513"/>
      <c r="L550" s="513"/>
      <c r="M550" s="513"/>
      <c r="N550" s="513"/>
      <c r="O550" s="513"/>
      <c r="P550" s="561"/>
      <c r="Q550" s="552"/>
      <c r="R550" s="555"/>
      <c r="S550" s="555"/>
      <c r="T550" s="555"/>
      <c r="U550" s="555"/>
      <c r="V550" s="581" t="str">
        <f t="shared" ref="V550" si="564">IF(ISBLANK(AC550),(IF(P550&lt;=0,"",IF(P550&lt;=2,"Muy Baja",IF(P550&lt;=24,"Baja",IF(P550&lt;=500,"Media",IF(P550&lt;=5000,"Alta","Muy Alta"))))))," ")</f>
        <v/>
      </c>
      <c r="W550" s="565" t="str">
        <f t="shared" ref="W550" si="565">IF(ISBLANK(AC550),(IF(V550="","",IF(V550="Muy Baja",20%,IF(V550="Baja",40%,IF(V550="Media",60%,IF(V550="Alta",80%,IF(V550="Muy Alta",100%,0)))))))," ")</f>
        <v/>
      </c>
      <c r="X550" s="571"/>
      <c r="Y550" s="549" t="str">
        <f>IF(X550&gt;0,IF(NOT(ISERROR(MATCH(X550,'Listados Datos'!$N$3:$N$4,0))),'Listados Datos'!$N$6&amp;"Por favor no seleccionar este criterios de impacto (Afectación Económica o presupuestal y/o Pérdida Reputacional)",'Listados Datos'!$N$7),"")</f>
        <v/>
      </c>
      <c r="Z550" s="574" t="str">
        <f>IF(OR(X550='Listados Datos'!$R$3,X550='Listados Datos'!$S$3),"Leve",IF(OR(X550='Listados Datos'!$R$4,X550='Listados Datos'!$S$4),"Menor",IF(OR(X550='Listados Datos'!$R$5,X550='Listados Datos'!$S$5),"Moderado",IF(OR(X550='Listados Datos'!$R$6,X550='Listados Datos'!$S$6),"Mayor",IF(OR(X550='Listados Datos'!$R$7,X550='Listados Datos'!$S$7),"Catastrófico","")))))</f>
        <v/>
      </c>
      <c r="AA550" s="565" t="str">
        <f>IF(Z550="","",IF(Z550="Leve",20%,IF(Z550="Menor",40%,IF(Z550="Moderado",60%,IF(Z550="Mayor",80%,IF(Z550="Catastrófico",100%,0))))))</f>
        <v/>
      </c>
      <c r="AB550" s="558" t="str">
        <f>IF(OR(AND(V550="Muy Baja",Z550="Leve"),AND(V550="Muy Baja",Z550="Menor"),AND(V550="Baja",Z550="Leve")),"Bajo",IF(OR(AND(V550="Muy baja",Z550="Moderado"),AND(V550="Baja",Z550="Menor"),AND(V550="Baja",Z550="Moderado"),AND(V550="Media",Z550="Leve"),AND(V550="Media",Z550="Menor"),AND(V550="Media",Z550="Moderado"),AND(V550="Alta",Z550="Leve"),AND(V550="Alta",Z550="Menor")),"Moderado",IF(OR(AND(V550="Muy Baja",Z550="Mayor"),AND(V550="Baja",Z550="Mayor"),AND(V550="Media",Z550="Mayor"),AND(V550="Alta",Z550="Moderado"),AND(V550="Alta",Z550="Mayor"),AND(V550="Muy Alta",Z550="Leve"),AND(V550="Muy Alta",Z550="Menor"),AND(V550="Muy Alta",Z550="Moderado"),AND(V550="Muy Alta",Z550="Mayor")),"Alto",IF(OR(AND(V550="Muy Baja",Z550="Catastrófico"),AND(V550="Baja",Z550="Catastrófico"),AND(V550="Media",Z550="Catastrófico"),AND(V550="Alta",Z550="Catastrófico"),AND(V550="Muy Alta",Z550="Catastrófico")),"Extremo",""))))</f>
        <v/>
      </c>
      <c r="AC550" s="524"/>
      <c r="AD550" s="546"/>
      <c r="AE550" s="533" t="str">
        <f t="shared" ref="AE550" si="566">IF(AND(AC550="Rara Vez",AD550="Insignificante"),("BAJA"),IF(AND(AC550="Rara Vez",AD550="Menor"),("BAJA"),IF(AND(AC550="Rara Vez",AD550="Moderado"),("MODERADA"),IF(AND(AC550="Rara Vez",AD550="Mayor"),("ALTA"),IF(AND(AC550="Improbable",AD550="Insignificante"),("BAJA"),IF(AND(AC550="Improbable",AD550="Menor"),("BAJA"),IF(AND(AC550="Improbable",AD550="Moderado"),("MODERADA"),IF(AND(AC550="Improbable",AD550="Mayor"),("ALTA"),IF(AND(AC550="Posible",AD550="Insignificante"),("BAJA"),IF(AND(AC550="Posible",AD550="Menor"),("MODERADA"),IF(AND(AC550="Posible",AD550="Moderado"),("ALTA"),IF(AND(AC550="Posible",AD550="Mayor"),("EXTREMA"),IF(AND(AC550="Probable",AD550="Insignificante"),("MODERADA"),IF(AND(AC550="Probable",AD550="Menor"),("ALTA"),IF(AND(AC550="Probable",AD550="Moderado"),("ALTA"),IF(AND(AC550="Probable",AD550="Mayor"),("EXTREMA"),IF(AND(AC550="Casi Seguro",AD550="Insignificante"),("ALTA"),IF(AND(AC550="Casi Seguro",AD550="Menor"),("ALTA"),IF(AND(AC550="Casi Seguro",AD550="Moderado"),("EXTREMA"),IF(AND(AC550="Casi Seguro",AD550="Mayor"),("EXTREMA"),IF(AD550="Catastrófico","EXTREMA","VALORAR")))))))))))))))))))))</f>
        <v>VALORAR</v>
      </c>
      <c r="AF550" s="181">
        <v>1</v>
      </c>
      <c r="AG550" s="182"/>
      <c r="AH550" s="207" t="str">
        <f t="shared" ref="AH550:AH609" si="567">IF(OR(AI550="Preventivo",AI550="Detectivo"),"Probabilidad",IF(AI550="Correctivo","Impacto",""))</f>
        <v/>
      </c>
      <c r="AI550" s="299"/>
      <c r="AJ550" s="299"/>
      <c r="AK550" s="208" t="str">
        <f t="shared" ref="AK550:AK609" si="568">IF(AND(AI550="Preventivo",AJ550="Automático"),"50%",IF(AND(AI550="Preventivo",AJ550="Manual"),"40%",IF(AND(AI550="Detectivo",AJ550="Automático"),"40%",IF(AND(AI550="Detectivo",AJ550="Manual"),"30%",IF(AND(AI550="Correctivo",AJ550="Automático"),"35%",IF(AND(AI550="Correctivo",AJ550="Manual"),"25%",""))))))</f>
        <v/>
      </c>
      <c r="AL550" s="300"/>
      <c r="AM550" s="300"/>
      <c r="AN550" s="301"/>
      <c r="AO550" s="209" t="str">
        <f>IF(ISBLANK(AD550),(IFERROR(IF(AH550="Probabilidad",(W550-(+W550*AK550)),IF(AH550="Impacto",W550,"")),""))," ")</f>
        <v/>
      </c>
      <c r="AP550" s="154" t="str">
        <f>IF(ISBLANK(AD550), (IFERROR(IF(AO550="","",IF(AO550&lt;=0.2,"Muy Baja",IF(AO550&lt;=0.4,"Baja",IF(AO550&lt;=0.6,"Media",IF(AO550&lt;=0.8,"Alta","Muy Alta"))))),""))," ")</f>
        <v/>
      </c>
      <c r="AQ550" s="210" t="str">
        <f t="shared" ref="AQ550:AQ609" si="569">+AO550</f>
        <v/>
      </c>
      <c r="AR550" s="211" t="str">
        <f t="shared" ref="AR550:AR609" si="570">IFERROR(IF(AS550="","",IF(AS550&lt;=0.2,"Leve",IF(AS550&lt;=0.4,"Menor",IF(AS550&lt;=0.6,"Moderado",IF(AS550&lt;=0.8,"Mayor","Catastrófico"))))),"")</f>
        <v/>
      </c>
      <c r="AS550" s="210" t="str">
        <f>IFERROR(IF(AH550="Impacto",(AA550-(+AA550*AK550)),IF(AH550="Probabilidad",AA550,"")),"")</f>
        <v/>
      </c>
      <c r="AT550" s="212" t="str">
        <f t="shared" ref="AT550:AT609" si="571">IFERROR(IF(OR(AND(AP550="Muy Baja",AR550="Leve"),AND(AP550="Muy Baja",AR550="Menor"),AND(AP550="Baja",AR550="Leve")),"Bajo",IF(OR(AND(AP550="Muy baja",AR550="Moderado"),AND(AP550="Baja",AR550="Menor"),AND(AP550="Baja",AR550="Moderado"),AND(AP550="Media",AR550="Leve"),AND(AP550="Media",AR550="Menor"),AND(AP550="Media",AR550="Moderado"),AND(AP550="Alta",AR550="Leve"),AND(AP550="Alta",AR550="Menor")),"Moderado",IF(OR(AND(AP550="Muy Baja",AR550="Mayor"),AND(AP550="Baja",AR550="Mayor"),AND(AP550="Media",AR550="Mayor"),AND(AP550="Alta",AR550="Moderado"),AND(AP550="Alta",AR550="Mayor"),AND(AP550="Muy Alta",AR550="Leve"),AND(AP550="Muy Alta",AR550="Menor"),AND(AP550="Muy Alta",AR550="Moderado"),AND(AP550="Muy Alta",AR550="Mayor")),"Alto",IF(OR(AND(AP550="Muy Baja",AR550="Catastrófico"),AND(AP550="Baja",AR550="Catastrófico"),AND(AP550="Media",AR550="Catastrófico"),AND(AP550="Alta",AR550="Catastrófico"),AND(AP550="Muy Alta",AR550="Catastrófico")),"Extremo","")))),"")</f>
        <v/>
      </c>
      <c r="AU550" s="527"/>
      <c r="AV550" s="530" t="str">
        <f>IF(ISBLANK(AD550), " ", AD550)</f>
        <v xml:space="preserve"> </v>
      </c>
      <c r="AW550" s="533" t="str">
        <f t="shared" ref="AW550" si="572">IF(AND(AU550="Rara Vez",AV550="Insignificante"),("BAJA"),IF(AND(AU550="Rara Vez",AV550="Menor"),("BAJA"),IF(AND(AU550="Rara Vez",AV550="Moderado"),("MODERADA"),IF(AND(AU550="Rara Vez",AV550="Mayor"),("ALTA"),IF(AND(AU550="Improbable",AV550="Insignificante"),("BAJA"),IF(AND(AU550="Improbable",AV550="Menor"),("BAJA"),IF(AND(AU550="Improbable",AV550="Moderado"),("MODERADA"),IF(AND(AU550="Improbable",AV550="Mayor"),("ALTA"),IF(AND(AU550="Posible",AV550="Insignificante"),("BAJA"),IF(AND(AU550="Posible",AV550="Menor"),("MODERADA"),IF(AND(AU550="Posible",AV550="Moderado"),("ALTA"),IF(AND(AU550="Posible",AV550="Mayor"),("EXTREMA"),IF(AND(AU550="Probable",AV550="Insignificante"),("MODERADA"),IF(AND(AU550="Probable",AV550="Menor"),("ALTA"),IF(AND(AU550="Probable",AV550="Moderado"),("ALTA"),IF(AND(AU550="Probable",AV550="Mayor"),("EXTREMA"),IF(AND(AU550="Casi Seguro",AV550="Insignificante"),("ALTA"),IF(AND(AU550="Casi Seguro",AV550="Menor"),("ALTA"),IF(AND(AU550="Casi Seguro",AV550="Moderado"),("EXTREMA"),IF(AND(AU550="Casi Seguro",AV550="Mayor"),("EXTREMA"),IF(AV550="Catastrófico","EXTREMA","VALORAR")))))))))))))))))))))</f>
        <v>VALORAR</v>
      </c>
      <c r="AX550" s="536"/>
      <c r="AY550" s="302"/>
      <c r="AZ550" s="185"/>
      <c r="BA550" s="183"/>
      <c r="BB550" s="183"/>
      <c r="BC550" s="184"/>
      <c r="BD550" s="184"/>
      <c r="BE550" s="184"/>
      <c r="BF550" s="185"/>
      <c r="BG550" s="513"/>
      <c r="BH550" s="190"/>
      <c r="BI550" s="186"/>
      <c r="BJ550" s="186"/>
      <c r="BK550" s="352"/>
      <c r="BL550" s="183"/>
      <c r="BM550" s="183"/>
      <c r="BN550" s="183"/>
      <c r="BO550" s="187"/>
      <c r="BP550" s="187"/>
      <c r="BQ550" s="402"/>
      <c r="BR550" s="413"/>
      <c r="BS550" s="414" t="str">
        <f>IF(AND('MAPA DE RIESGOS'!$AP550="Muy Alta",'MAPA DE RIESGOS'!$AR550="Leve"),CONCATENATE("R",'MAPA DE RIESGOS'!$H550,"C",'MAPA DE RIESGOS'!$AF550),"")</f>
        <v/>
      </c>
      <c r="BT550" s="414"/>
      <c r="BU550" s="415"/>
      <c r="BV550" s="188"/>
      <c r="BW550" s="188"/>
      <c r="BX550" s="188"/>
      <c r="BY550" s="188"/>
      <c r="BZ550" s="188"/>
      <c r="CA550" s="188"/>
      <c r="CB550" s="188"/>
      <c r="CC550" s="188"/>
      <c r="CD550" s="188"/>
      <c r="CE550" s="188"/>
      <c r="CF550" s="188"/>
      <c r="CG550" s="188"/>
      <c r="CH550" s="188"/>
      <c r="CI550" s="188"/>
      <c r="CJ550" s="188"/>
      <c r="CK550" s="188"/>
    </row>
    <row r="551" spans="1:89" ht="28.5" hidden="1" customHeight="1">
      <c r="A551" s="698"/>
      <c r="B551" s="585"/>
      <c r="C551" s="588"/>
      <c r="D551" s="257"/>
      <c r="E551" s="260"/>
      <c r="F551" s="183"/>
      <c r="G551" s="577"/>
      <c r="H551" s="343">
        <v>90</v>
      </c>
      <c r="I551" s="569"/>
      <c r="J551" s="494"/>
      <c r="K551" s="494"/>
      <c r="L551" s="494"/>
      <c r="M551" s="494"/>
      <c r="N551" s="494"/>
      <c r="O551" s="494"/>
      <c r="P551" s="562"/>
      <c r="Q551" s="553"/>
      <c r="R551" s="556"/>
      <c r="S551" s="556"/>
      <c r="T551" s="556"/>
      <c r="U551" s="556"/>
      <c r="V551" s="582"/>
      <c r="W551" s="566"/>
      <c r="X551" s="572"/>
      <c r="Y551" s="550"/>
      <c r="Z551" s="575"/>
      <c r="AA551" s="566"/>
      <c r="AB551" s="559"/>
      <c r="AC551" s="525"/>
      <c r="AD551" s="547"/>
      <c r="AE551" s="534"/>
      <c r="AF551" s="181">
        <v>2</v>
      </c>
      <c r="AG551" s="182"/>
      <c r="AH551" s="207" t="str">
        <f t="shared" si="567"/>
        <v/>
      </c>
      <c r="AI551" s="299"/>
      <c r="AJ551" s="299"/>
      <c r="AK551" s="208" t="str">
        <f t="shared" si="568"/>
        <v/>
      </c>
      <c r="AL551" s="300"/>
      <c r="AM551" s="300"/>
      <c r="AN551" s="301"/>
      <c r="AO551" s="209" t="str">
        <f>IF(ISBLANK(AD550),(IFERROR(IF(AND(AH550="Probabilidad",AH551="Probabilidad"),(AQ550-(+AQ550*AK551)),IF(AH551="Probabilidad",(W550-(+W550*AK551)),IF(AH551="Impacto",AQ550,""))),""))," ")</f>
        <v/>
      </c>
      <c r="AP551" s="154" t="str">
        <f>IF(ISBLANK(AD550),(IFERROR(IF(AO551="","",IF(AO551&lt;=0.2,"Muy Baja",IF(AO551&lt;=0.4,"Baja",IF(AO551&lt;=0.6,"Media",IF(AO551&lt;=0.8,"Alta","Muy Alta"))))),""))," ")</f>
        <v/>
      </c>
      <c r="AQ551" s="210" t="str">
        <f t="shared" si="569"/>
        <v/>
      </c>
      <c r="AR551" s="211" t="str">
        <f t="shared" si="570"/>
        <v/>
      </c>
      <c r="AS551" s="210" t="str">
        <f>IFERROR(IF(AND(AH550="Impacto",AH551="Impacto"),(AS550-(+AS550*AK551)),IF(AH551="Impacto",(AA550-(+AA550*AK551)),IF(AH551="Probabilidad",AS550,""))),"")</f>
        <v/>
      </c>
      <c r="AT551" s="212" t="str">
        <f t="shared" si="571"/>
        <v/>
      </c>
      <c r="AU551" s="528"/>
      <c r="AV551" s="531"/>
      <c r="AW551" s="534"/>
      <c r="AX551" s="537"/>
      <c r="AY551" s="302"/>
      <c r="AZ551" s="185"/>
      <c r="BA551" s="183"/>
      <c r="BB551" s="183"/>
      <c r="BC551" s="184"/>
      <c r="BD551" s="184"/>
      <c r="BE551" s="184"/>
      <c r="BF551" s="185"/>
      <c r="BG551" s="494"/>
      <c r="BH551" s="190"/>
      <c r="BI551" s="186"/>
      <c r="BJ551" s="186"/>
      <c r="BK551" s="352"/>
      <c r="BL551" s="183"/>
      <c r="BM551" s="183"/>
      <c r="BN551" s="183"/>
      <c r="BO551" s="187"/>
      <c r="BP551" s="187"/>
      <c r="BQ551" s="402"/>
      <c r="BR551" s="413"/>
      <c r="BS551" s="414" t="str">
        <f>IF(AND('MAPA DE RIESGOS'!$AP551="Muy Alta",'MAPA DE RIESGOS'!$AR551="Leve"),CONCATENATE("R",'MAPA DE RIESGOS'!$H551,"C",'MAPA DE RIESGOS'!$AF551),"")</f>
        <v/>
      </c>
      <c r="BT551" s="414"/>
      <c r="BU551" s="415"/>
      <c r="BV551" s="188"/>
      <c r="BW551" s="188"/>
      <c r="BX551" s="188"/>
      <c r="BY551" s="188"/>
      <c r="BZ551" s="188"/>
      <c r="CA551" s="188"/>
      <c r="CB551" s="188"/>
      <c r="CC551" s="188"/>
      <c r="CD551" s="188"/>
      <c r="CE551" s="188"/>
      <c r="CF551" s="188"/>
      <c r="CG551" s="188"/>
      <c r="CH551" s="188"/>
      <c r="CI551" s="188"/>
      <c r="CJ551" s="188"/>
      <c r="CK551" s="188"/>
    </row>
    <row r="552" spans="1:89" ht="28.5" hidden="1" customHeight="1">
      <c r="A552" s="698"/>
      <c r="B552" s="585"/>
      <c r="C552" s="588"/>
      <c r="D552" s="257"/>
      <c r="E552" s="260"/>
      <c r="F552" s="183"/>
      <c r="G552" s="577"/>
      <c r="H552" s="343">
        <v>90</v>
      </c>
      <c r="I552" s="569"/>
      <c r="J552" s="494"/>
      <c r="K552" s="494"/>
      <c r="L552" s="494"/>
      <c r="M552" s="494"/>
      <c r="N552" s="494"/>
      <c r="O552" s="494"/>
      <c r="P552" s="562"/>
      <c r="Q552" s="553"/>
      <c r="R552" s="556"/>
      <c r="S552" s="556"/>
      <c r="T552" s="556"/>
      <c r="U552" s="556"/>
      <c r="V552" s="582"/>
      <c r="W552" s="566"/>
      <c r="X552" s="572"/>
      <c r="Y552" s="550"/>
      <c r="Z552" s="575"/>
      <c r="AA552" s="566"/>
      <c r="AB552" s="559"/>
      <c r="AC552" s="525"/>
      <c r="AD552" s="547"/>
      <c r="AE552" s="534"/>
      <c r="AF552" s="181">
        <v>3</v>
      </c>
      <c r="AG552" s="182"/>
      <c r="AH552" s="207" t="str">
        <f t="shared" si="567"/>
        <v/>
      </c>
      <c r="AI552" s="299"/>
      <c r="AJ552" s="299"/>
      <c r="AK552" s="208" t="str">
        <f t="shared" si="568"/>
        <v/>
      </c>
      <c r="AL552" s="300"/>
      <c r="AM552" s="300"/>
      <c r="AN552" s="301"/>
      <c r="AO552" s="209" t="str">
        <f>IF(ISBLANK(AD550),(IFERROR(IF(AND(AH551="Probabilidad",AH552="Probabilidad"),(AQ551-(+AQ551*AK552)),IF(AND(AH551="Impacto",AH552="Probabilidad"),(AQ550-(+AQ550*AK552)),IF(AH552="Impacto",AQ551,""))),""))," ")</f>
        <v/>
      </c>
      <c r="AP552" s="154" t="str">
        <f>IF(ISBLANK(AD550),(IFERROR(IF(AO552="","",IF(AO552&lt;=0.2,"Muy Baja",IF(AO552&lt;=0.4,"Baja",IF(AO552&lt;=0.6,"Media",IF(AO552&lt;=0.8,"Alta","Muy Alta"))))),""))," ")</f>
        <v/>
      </c>
      <c r="AQ552" s="210" t="str">
        <f t="shared" si="569"/>
        <v/>
      </c>
      <c r="AR552" s="211" t="str">
        <f t="shared" si="570"/>
        <v/>
      </c>
      <c r="AS552" s="210" t="str">
        <f>IFERROR(IF(AND(AH551="Impacto",AH552="Impacto"),(AS551-(+AS551*AK552)),IF(AND(AH551="Probabilidad",AH552="Impacto"),(AS550-(+AS550*AK552)),IF(AH552="Probabilidad",AS551,""))),"")</f>
        <v/>
      </c>
      <c r="AT552" s="212" t="str">
        <f t="shared" si="571"/>
        <v/>
      </c>
      <c r="AU552" s="528"/>
      <c r="AV552" s="531"/>
      <c r="AW552" s="534"/>
      <c r="AX552" s="537"/>
      <c r="AY552" s="302"/>
      <c r="AZ552" s="185"/>
      <c r="BA552" s="183"/>
      <c r="BB552" s="183"/>
      <c r="BC552" s="184"/>
      <c r="BD552" s="184"/>
      <c r="BE552" s="184"/>
      <c r="BF552" s="185"/>
      <c r="BG552" s="494"/>
      <c r="BH552" s="190"/>
      <c r="BI552" s="186"/>
      <c r="BJ552" s="186"/>
      <c r="BK552" s="352"/>
      <c r="BL552" s="183"/>
      <c r="BM552" s="183"/>
      <c r="BN552" s="183"/>
      <c r="BO552" s="187"/>
      <c r="BP552" s="187"/>
      <c r="BQ552" s="402"/>
      <c r="BR552" s="413"/>
      <c r="BS552" s="414" t="str">
        <f>IF(AND('MAPA DE RIESGOS'!$AP552="Muy Alta",'MAPA DE RIESGOS'!$AR552="Leve"),CONCATENATE("R",'MAPA DE RIESGOS'!$H552,"C",'MAPA DE RIESGOS'!$AF552),"")</f>
        <v/>
      </c>
      <c r="BT552" s="414"/>
      <c r="BU552" s="415"/>
      <c r="BV552" s="188"/>
      <c r="BW552" s="188"/>
      <c r="BX552" s="188"/>
      <c r="BY552" s="188"/>
      <c r="BZ552" s="188"/>
      <c r="CA552" s="188"/>
      <c r="CB552" s="188"/>
      <c r="CC552" s="188"/>
      <c r="CD552" s="188"/>
      <c r="CE552" s="188"/>
      <c r="CF552" s="188"/>
      <c r="CG552" s="188"/>
      <c r="CH552" s="188"/>
      <c r="CI552" s="188"/>
      <c r="CJ552" s="188"/>
      <c r="CK552" s="188"/>
    </row>
    <row r="553" spans="1:89" ht="28.5" hidden="1" customHeight="1">
      <c r="A553" s="698"/>
      <c r="B553" s="585"/>
      <c r="C553" s="588"/>
      <c r="D553" s="257"/>
      <c r="E553" s="260"/>
      <c r="F553" s="183"/>
      <c r="G553" s="577"/>
      <c r="H553" s="343">
        <v>90</v>
      </c>
      <c r="I553" s="569"/>
      <c r="J553" s="494"/>
      <c r="K553" s="494"/>
      <c r="L553" s="494"/>
      <c r="M553" s="494"/>
      <c r="N553" s="494"/>
      <c r="O553" s="494"/>
      <c r="P553" s="562"/>
      <c r="Q553" s="553"/>
      <c r="R553" s="556"/>
      <c r="S553" s="556"/>
      <c r="T553" s="556"/>
      <c r="U553" s="556"/>
      <c r="V553" s="582"/>
      <c r="W553" s="566"/>
      <c r="X553" s="572"/>
      <c r="Y553" s="550"/>
      <c r="Z553" s="575"/>
      <c r="AA553" s="566"/>
      <c r="AB553" s="559"/>
      <c r="AC553" s="525"/>
      <c r="AD553" s="547"/>
      <c r="AE553" s="534"/>
      <c r="AF553" s="181">
        <v>4</v>
      </c>
      <c r="AG553" s="182"/>
      <c r="AH553" s="207" t="str">
        <f t="shared" si="567"/>
        <v/>
      </c>
      <c r="AI553" s="299"/>
      <c r="AJ553" s="299"/>
      <c r="AK553" s="208" t="str">
        <f t="shared" si="568"/>
        <v/>
      </c>
      <c r="AL553" s="300"/>
      <c r="AM553" s="300"/>
      <c r="AN553" s="301"/>
      <c r="AO553" s="209" t="str">
        <f>IF(ISBLANK(AD550),(IFERROR(IF(AND(AH552="Probabilidad",AH553="Probabilidad"),(AQ552-(+AQ552*AK553)),IF(AND(AH552="Impacto",AH553="Probabilidad"),(AQ551-(+AQ551*AK553)),IF(AH553="Impacto",AQ552,""))),""))," ")</f>
        <v/>
      </c>
      <c r="AP553" s="154" t="str">
        <f>IF(ISBLANK(AD550),(IFERROR(IF(AO553="","",IF(AO553&lt;=0.2,"Muy Baja",IF(AO553&lt;=0.4,"Baja",IF(AO553&lt;=0.6,"Media",IF(AO553&lt;=0.8,"Alta","Muy Alta"))))),""))," ")</f>
        <v/>
      </c>
      <c r="AQ553" s="210" t="str">
        <f t="shared" si="569"/>
        <v/>
      </c>
      <c r="AR553" s="211" t="str">
        <f t="shared" si="570"/>
        <v/>
      </c>
      <c r="AS553" s="210" t="str">
        <f>IFERROR(IF(AND(AH552="Impacto",AH553="Impacto"),(AS552-(+AS552*AK553)),IF(AND(AH552="Probabilidad",AH553="Impacto"),(AS551-(+AS551*AK553)),IF(AH553="Probabilidad",AS552,""))),"")</f>
        <v/>
      </c>
      <c r="AT553" s="212" t="str">
        <f t="shared" si="571"/>
        <v/>
      </c>
      <c r="AU553" s="528"/>
      <c r="AV553" s="531"/>
      <c r="AW553" s="534"/>
      <c r="AX553" s="537"/>
      <c r="AY553" s="302"/>
      <c r="AZ553" s="185"/>
      <c r="BA553" s="183"/>
      <c r="BB553" s="183"/>
      <c r="BC553" s="184"/>
      <c r="BD553" s="184"/>
      <c r="BE553" s="184"/>
      <c r="BF553" s="185"/>
      <c r="BG553" s="494"/>
      <c r="BH553" s="190"/>
      <c r="BI553" s="186"/>
      <c r="BJ553" s="186"/>
      <c r="BK553" s="352"/>
      <c r="BL553" s="183"/>
      <c r="BM553" s="183"/>
      <c r="BN553" s="183"/>
      <c r="BO553" s="187"/>
      <c r="BP553" s="187"/>
      <c r="BQ553" s="402"/>
      <c r="BR553" s="413"/>
      <c r="BS553" s="414" t="str">
        <f>IF(AND('MAPA DE RIESGOS'!$AP553="Muy Alta",'MAPA DE RIESGOS'!$AR553="Leve"),CONCATENATE("R",'MAPA DE RIESGOS'!$H553,"C",'MAPA DE RIESGOS'!$AF553),"")</f>
        <v/>
      </c>
      <c r="BT553" s="414"/>
      <c r="BU553" s="415"/>
      <c r="BV553" s="188"/>
      <c r="BW553" s="188"/>
      <c r="BX553" s="188"/>
      <c r="BY553" s="188"/>
      <c r="BZ553" s="188"/>
      <c r="CA553" s="188"/>
      <c r="CB553" s="188"/>
      <c r="CC553" s="188"/>
      <c r="CD553" s="188"/>
      <c r="CE553" s="188"/>
      <c r="CF553" s="188"/>
      <c r="CG553" s="188"/>
      <c r="CH553" s="188"/>
      <c r="CI553" s="188"/>
      <c r="CJ553" s="188"/>
      <c r="CK553" s="188"/>
    </row>
    <row r="554" spans="1:89" ht="28.5" hidden="1" customHeight="1">
      <c r="A554" s="698"/>
      <c r="B554" s="585"/>
      <c r="C554" s="588"/>
      <c r="D554" s="257"/>
      <c r="E554" s="260"/>
      <c r="F554" s="183"/>
      <c r="G554" s="577"/>
      <c r="H554" s="343">
        <v>90</v>
      </c>
      <c r="I554" s="569"/>
      <c r="J554" s="494"/>
      <c r="K554" s="494"/>
      <c r="L554" s="494"/>
      <c r="M554" s="494"/>
      <c r="N554" s="494"/>
      <c r="O554" s="494"/>
      <c r="P554" s="562"/>
      <c r="Q554" s="553"/>
      <c r="R554" s="556"/>
      <c r="S554" s="556"/>
      <c r="T554" s="556"/>
      <c r="U554" s="556"/>
      <c r="V554" s="582"/>
      <c r="W554" s="566"/>
      <c r="X554" s="572"/>
      <c r="Y554" s="550"/>
      <c r="Z554" s="575"/>
      <c r="AA554" s="566"/>
      <c r="AB554" s="559"/>
      <c r="AC554" s="525"/>
      <c r="AD554" s="547"/>
      <c r="AE554" s="534"/>
      <c r="AF554" s="181">
        <v>5</v>
      </c>
      <c r="AG554" s="182"/>
      <c r="AH554" s="207" t="str">
        <f t="shared" si="567"/>
        <v/>
      </c>
      <c r="AI554" s="299"/>
      <c r="AJ554" s="299"/>
      <c r="AK554" s="208" t="str">
        <f t="shared" si="568"/>
        <v/>
      </c>
      <c r="AL554" s="300"/>
      <c r="AM554" s="300"/>
      <c r="AN554" s="301"/>
      <c r="AO554" s="209" t="str">
        <f>IF(ISBLANK(AD550),(IFERROR(IF(AND(AH553="Probabilidad",AH554="Probabilidad"),(AQ553-(+AQ553*AK554)),IF(AND(AH553="Impacto",AH554="Probabilidad"),(AQ552-(+AQ552*AK554)),IF(AH554="Impacto",AQ553,""))),""))," ")</f>
        <v/>
      </c>
      <c r="AP554" s="154" t="str">
        <f>IF(ISBLANK(AD550),(IFERROR(IF(AO554="","",IF(AO554&lt;=0.2,"Muy Baja",IF(AO554&lt;=0.4,"Baja",IF(AO554&lt;=0.6,"Media",IF(AO554&lt;=0.8,"Alta","Muy Alta"))))),""))," ")</f>
        <v/>
      </c>
      <c r="AQ554" s="210" t="str">
        <f t="shared" si="569"/>
        <v/>
      </c>
      <c r="AR554" s="211" t="str">
        <f t="shared" si="570"/>
        <v/>
      </c>
      <c r="AS554" s="210" t="str">
        <f>IFERROR(IF(AND(AH553="Impacto",AH554="Impacto"),(AS553-(+AS553*AK554)),IF(AND(AH553="Probabilidad",AH554="Impacto"),(AS552-(+AS552*AK554)),IF(AH554="Probabilidad",AS553,""))),"")</f>
        <v/>
      </c>
      <c r="AT554" s="212" t="str">
        <f t="shared" si="571"/>
        <v/>
      </c>
      <c r="AU554" s="528"/>
      <c r="AV554" s="531"/>
      <c r="AW554" s="534"/>
      <c r="AX554" s="537"/>
      <c r="AY554" s="302"/>
      <c r="AZ554" s="185"/>
      <c r="BA554" s="183"/>
      <c r="BB554" s="183"/>
      <c r="BC554" s="184"/>
      <c r="BD554" s="184"/>
      <c r="BE554" s="184"/>
      <c r="BF554" s="185"/>
      <c r="BG554" s="494"/>
      <c r="BH554" s="190"/>
      <c r="BI554" s="186"/>
      <c r="BJ554" s="186"/>
      <c r="BK554" s="352"/>
      <c r="BL554" s="183"/>
      <c r="BM554" s="183"/>
      <c r="BN554" s="183"/>
      <c r="BO554" s="187"/>
      <c r="BP554" s="187"/>
      <c r="BQ554" s="402"/>
      <c r="BR554" s="413"/>
      <c r="BS554" s="414" t="str">
        <f>IF(AND('MAPA DE RIESGOS'!$AP554="Muy Alta",'MAPA DE RIESGOS'!$AR554="Leve"),CONCATENATE("R",'MAPA DE RIESGOS'!$H554,"C",'MAPA DE RIESGOS'!$AF554),"")</f>
        <v/>
      </c>
      <c r="BT554" s="414"/>
      <c r="BU554" s="415"/>
      <c r="BV554" s="188"/>
      <c r="BW554" s="188"/>
      <c r="BX554" s="188"/>
      <c r="BY554" s="188"/>
      <c r="BZ554" s="188"/>
      <c r="CA554" s="188"/>
      <c r="CB554" s="188"/>
      <c r="CC554" s="188"/>
      <c r="CD554" s="188"/>
      <c r="CE554" s="188"/>
      <c r="CF554" s="188"/>
      <c r="CG554" s="188"/>
      <c r="CH554" s="188"/>
      <c r="CI554" s="188"/>
      <c r="CJ554" s="188"/>
      <c r="CK554" s="188"/>
    </row>
    <row r="555" spans="1:89" ht="28.5" hidden="1" customHeight="1">
      <c r="A555" s="698"/>
      <c r="B555" s="586"/>
      <c r="C555" s="589"/>
      <c r="D555" s="258"/>
      <c r="E555" s="187"/>
      <c r="F555" s="183"/>
      <c r="G555" s="577"/>
      <c r="H555" s="343">
        <v>90</v>
      </c>
      <c r="I555" s="570"/>
      <c r="J555" s="495"/>
      <c r="K555" s="495"/>
      <c r="L555" s="495"/>
      <c r="M555" s="495"/>
      <c r="N555" s="495"/>
      <c r="O555" s="495"/>
      <c r="P555" s="563"/>
      <c r="Q555" s="554"/>
      <c r="R555" s="557"/>
      <c r="S555" s="557"/>
      <c r="T555" s="557"/>
      <c r="U555" s="557"/>
      <c r="V555" s="583"/>
      <c r="W555" s="567"/>
      <c r="X555" s="573"/>
      <c r="Y555" s="551"/>
      <c r="Z555" s="576"/>
      <c r="AA555" s="567"/>
      <c r="AB555" s="560"/>
      <c r="AC555" s="526"/>
      <c r="AD555" s="548"/>
      <c r="AE555" s="535"/>
      <c r="AF555" s="181">
        <v>6</v>
      </c>
      <c r="AG555" s="182"/>
      <c r="AH555" s="207" t="str">
        <f t="shared" si="567"/>
        <v/>
      </c>
      <c r="AI555" s="299"/>
      <c r="AJ555" s="299"/>
      <c r="AK555" s="208" t="str">
        <f t="shared" si="568"/>
        <v/>
      </c>
      <c r="AL555" s="300"/>
      <c r="AM555" s="300"/>
      <c r="AN555" s="301"/>
      <c r="AO555" s="209" t="str">
        <f>IF(ISBLANK(AD550),(IFERROR(IF(AND(AH553="Probabilidad",AH555="Probabilidad"),(AQ553-(+AQ553*AK555)),IF(AND(AH553="Impacto",AH555="Probabilidad"),(AQ552-(+AQ552*AK555)),IF(AH555="Impacto",AQ553,""))),""))," ")</f>
        <v/>
      </c>
      <c r="AP555" s="154" t="str">
        <f>IF(ISBLANK(AD550),(IFERROR(IF(AO555="","",IF(AO555&lt;=0.2,"Muy Baja",IF(AO555&lt;=0.4,"Baja",IF(AO555&lt;=0.6,"Media",IF(AO555&lt;=0.8,"Alta","Muy Alta"))))),"")), " ")</f>
        <v/>
      </c>
      <c r="AQ555" s="210" t="str">
        <f t="shared" si="569"/>
        <v/>
      </c>
      <c r="AR555" s="211" t="str">
        <f t="shared" si="570"/>
        <v/>
      </c>
      <c r="AS555" s="210" t="str">
        <f>IFERROR(IF(AND(AH554="Impacto",AH555="Impacto"),(AS553-(+AS554*AK555)),IF(AND(AH553="Probabilidad",AH555="Impacto"),(AS552-(+AS552*AK555)),IF(AH555="Probabilidad",AS553,""))),"")</f>
        <v/>
      </c>
      <c r="AT555" s="212" t="str">
        <f t="shared" si="571"/>
        <v/>
      </c>
      <c r="AU555" s="529"/>
      <c r="AV555" s="532"/>
      <c r="AW555" s="535"/>
      <c r="AX555" s="538"/>
      <c r="AY555" s="302"/>
      <c r="AZ555" s="185"/>
      <c r="BA555" s="183"/>
      <c r="BB555" s="183"/>
      <c r="BC555" s="184"/>
      <c r="BD555" s="184"/>
      <c r="BE555" s="184"/>
      <c r="BF555" s="185"/>
      <c r="BG555" s="495"/>
      <c r="BH555" s="190"/>
      <c r="BI555" s="186"/>
      <c r="BJ555" s="186"/>
      <c r="BK555" s="352"/>
      <c r="BL555" s="183"/>
      <c r="BM555" s="183"/>
      <c r="BN555" s="183"/>
      <c r="BO555" s="187"/>
      <c r="BP555" s="187"/>
      <c r="BQ555" s="402"/>
      <c r="BR555" s="413"/>
      <c r="BS555" s="414" t="str">
        <f>IF(AND('MAPA DE RIESGOS'!$AP555="Muy Alta",'MAPA DE RIESGOS'!$AR555="Leve"),CONCATENATE("R",'MAPA DE RIESGOS'!$H555,"C",'MAPA DE RIESGOS'!$AF555),"")</f>
        <v/>
      </c>
      <c r="BT555" s="414"/>
      <c r="BU555" s="415"/>
      <c r="BV555" s="188"/>
      <c r="BW555" s="188"/>
      <c r="BX555" s="188"/>
      <c r="BY555" s="188"/>
      <c r="BZ555" s="188"/>
      <c r="CA555" s="188"/>
      <c r="CB555" s="188"/>
      <c r="CC555" s="188"/>
      <c r="CD555" s="188"/>
      <c r="CE555" s="188"/>
      <c r="CF555" s="188"/>
      <c r="CG555" s="188"/>
      <c r="CH555" s="188"/>
      <c r="CI555" s="188"/>
      <c r="CJ555" s="188"/>
      <c r="CK555" s="188"/>
    </row>
    <row r="556" spans="1:89" ht="28.5" hidden="1" customHeight="1">
      <c r="A556" s="698"/>
      <c r="B556" s="584"/>
      <c r="C556" s="587" t="str">
        <f>IFERROR((VLOOKUP($B556,'Listados Datos'!$D$3:$E$18,2,FALSE))," ")</f>
        <v xml:space="preserve"> </v>
      </c>
      <c r="D556" s="256" t="str">
        <f>IFERROR((VLOOKUP($B556,'Listados Datos'!$D$3:$F$18,3,FALSE))," ")</f>
        <v xml:space="preserve"> </v>
      </c>
      <c r="E556" s="259"/>
      <c r="F556" s="183"/>
      <c r="G556" s="577">
        <v>91</v>
      </c>
      <c r="H556" s="343">
        <v>91</v>
      </c>
      <c r="I556" s="568"/>
      <c r="J556" s="513"/>
      <c r="K556" s="513"/>
      <c r="L556" s="513"/>
      <c r="M556" s="513"/>
      <c r="N556" s="513"/>
      <c r="O556" s="513"/>
      <c r="P556" s="561"/>
      <c r="Q556" s="552"/>
      <c r="R556" s="555"/>
      <c r="S556" s="555"/>
      <c r="T556" s="555"/>
      <c r="U556" s="555"/>
      <c r="V556" s="581" t="str">
        <f t="shared" ref="V556" si="573">IF(ISBLANK(AC556),(IF(P556&lt;=0,"",IF(P556&lt;=2,"Muy Baja",IF(P556&lt;=24,"Baja",IF(P556&lt;=500,"Media",IF(P556&lt;=5000,"Alta","Muy Alta"))))))," ")</f>
        <v/>
      </c>
      <c r="W556" s="565" t="str">
        <f t="shared" ref="W556" si="574">IF(ISBLANK(AC556),(IF(V556="","",IF(V556="Muy Baja",20%,IF(V556="Baja",40%,IF(V556="Media",60%,IF(V556="Alta",80%,IF(V556="Muy Alta",100%,0)))))))," ")</f>
        <v/>
      </c>
      <c r="X556" s="571"/>
      <c r="Y556" s="549" t="str">
        <f>IF(X556&gt;0,IF(NOT(ISERROR(MATCH(X556,'Listados Datos'!$N$3:$N$4,0))),'Listados Datos'!$N$6&amp;"Por favor no seleccionar este criterios de impacto (Afectación Económica o presupuestal y/o Pérdida Reputacional)",'Listados Datos'!$N$7),"")</f>
        <v/>
      </c>
      <c r="Z556" s="574" t="str">
        <f>IF(OR(X556='Listados Datos'!$R$3,X556='Listados Datos'!$S$3),"Leve",IF(OR(X556='Listados Datos'!$R$4,X556='Listados Datos'!$S$4),"Menor",IF(OR(X556='Listados Datos'!$R$5,X556='Listados Datos'!$S$5),"Moderado",IF(OR(X556='Listados Datos'!$R$6,X556='Listados Datos'!$S$6),"Mayor",IF(OR(X556='Listados Datos'!$R$7,X556='Listados Datos'!$S$7),"Catastrófico","")))))</f>
        <v/>
      </c>
      <c r="AA556" s="565" t="str">
        <f>IF(Z556="","",IF(Z556="Leve",20%,IF(Z556="Menor",40%,IF(Z556="Moderado",60%,IF(Z556="Mayor",80%,IF(Z556="Catastrófico",100%,0))))))</f>
        <v/>
      </c>
      <c r="AB556" s="558" t="str">
        <f>IF(OR(AND(V556="Muy Baja",Z556="Leve"),AND(V556="Muy Baja",Z556="Menor"),AND(V556="Baja",Z556="Leve")),"Bajo",IF(OR(AND(V556="Muy baja",Z556="Moderado"),AND(V556="Baja",Z556="Menor"),AND(V556="Baja",Z556="Moderado"),AND(V556="Media",Z556="Leve"),AND(V556="Media",Z556="Menor"),AND(V556="Media",Z556="Moderado"),AND(V556="Alta",Z556="Leve"),AND(V556="Alta",Z556="Menor")),"Moderado",IF(OR(AND(V556="Muy Baja",Z556="Mayor"),AND(V556="Baja",Z556="Mayor"),AND(V556="Media",Z556="Mayor"),AND(V556="Alta",Z556="Moderado"),AND(V556="Alta",Z556="Mayor"),AND(V556="Muy Alta",Z556="Leve"),AND(V556="Muy Alta",Z556="Menor"),AND(V556="Muy Alta",Z556="Moderado"),AND(V556="Muy Alta",Z556="Mayor")),"Alto",IF(OR(AND(V556="Muy Baja",Z556="Catastrófico"),AND(V556="Baja",Z556="Catastrófico"),AND(V556="Media",Z556="Catastrófico"),AND(V556="Alta",Z556="Catastrófico"),AND(V556="Muy Alta",Z556="Catastrófico")),"Extremo",""))))</f>
        <v/>
      </c>
      <c r="AC556" s="524"/>
      <c r="AD556" s="546"/>
      <c r="AE556" s="533" t="str">
        <f t="shared" ref="AE556" si="575">IF(AND(AC556="Rara Vez",AD556="Insignificante"),("BAJA"),IF(AND(AC556="Rara Vez",AD556="Menor"),("BAJA"),IF(AND(AC556="Rara Vez",AD556="Moderado"),("MODERADA"),IF(AND(AC556="Rara Vez",AD556="Mayor"),("ALTA"),IF(AND(AC556="Improbable",AD556="Insignificante"),("BAJA"),IF(AND(AC556="Improbable",AD556="Menor"),("BAJA"),IF(AND(AC556="Improbable",AD556="Moderado"),("MODERADA"),IF(AND(AC556="Improbable",AD556="Mayor"),("ALTA"),IF(AND(AC556="Posible",AD556="Insignificante"),("BAJA"),IF(AND(AC556="Posible",AD556="Menor"),("MODERADA"),IF(AND(AC556="Posible",AD556="Moderado"),("ALTA"),IF(AND(AC556="Posible",AD556="Mayor"),("EXTREMA"),IF(AND(AC556="Probable",AD556="Insignificante"),("MODERADA"),IF(AND(AC556="Probable",AD556="Menor"),("ALTA"),IF(AND(AC556="Probable",AD556="Moderado"),("ALTA"),IF(AND(AC556="Probable",AD556="Mayor"),("EXTREMA"),IF(AND(AC556="Casi Seguro",AD556="Insignificante"),("ALTA"),IF(AND(AC556="Casi Seguro",AD556="Menor"),("ALTA"),IF(AND(AC556="Casi Seguro",AD556="Moderado"),("EXTREMA"),IF(AND(AC556="Casi Seguro",AD556="Mayor"),("EXTREMA"),IF(AD556="Catastrófico","EXTREMA","VALORAR")))))))))))))))))))))</f>
        <v>VALORAR</v>
      </c>
      <c r="AF556" s="181">
        <v>1</v>
      </c>
      <c r="AG556" s="182"/>
      <c r="AH556" s="207" t="str">
        <f t="shared" si="567"/>
        <v>Probabilidad</v>
      </c>
      <c r="AI556" s="299" t="s">
        <v>193</v>
      </c>
      <c r="AJ556" s="299" t="s">
        <v>194</v>
      </c>
      <c r="AK556" s="208" t="str">
        <f t="shared" si="568"/>
        <v>40%</v>
      </c>
      <c r="AL556" s="300" t="s">
        <v>195</v>
      </c>
      <c r="AM556" s="300" t="s">
        <v>196</v>
      </c>
      <c r="AN556" s="301" t="s">
        <v>197</v>
      </c>
      <c r="AO556" s="209" t="str">
        <f>IF(ISBLANK(AD556),(IFERROR(IF(AH556="Probabilidad",(W556-(+W556*AK556)),IF(AH556="Impacto",W556,"")),""))," ")</f>
        <v/>
      </c>
      <c r="AP556" s="154" t="str">
        <f>IF(ISBLANK(AD556), (IFERROR(IF(AO556="","",IF(AO556&lt;=0.2,"Muy Baja",IF(AO556&lt;=0.4,"Baja",IF(AO556&lt;=0.6,"Media",IF(AO556&lt;=0.8,"Alta","Muy Alta"))))),""))," ")</f>
        <v/>
      </c>
      <c r="AQ556" s="210" t="str">
        <f t="shared" si="569"/>
        <v/>
      </c>
      <c r="AR556" s="211" t="str">
        <f t="shared" si="570"/>
        <v/>
      </c>
      <c r="AS556" s="210" t="str">
        <f>IFERROR(IF(AH556="Impacto",(AA556-(+AA556*AK556)),IF(AH556="Probabilidad",AA556,"")),"")</f>
        <v/>
      </c>
      <c r="AT556" s="212" t="str">
        <f t="shared" si="571"/>
        <v/>
      </c>
      <c r="AU556" s="527"/>
      <c r="AV556" s="530" t="str">
        <f>IF(ISBLANK(AD556), " ", AD556)</f>
        <v xml:space="preserve"> </v>
      </c>
      <c r="AW556" s="533" t="str">
        <f t="shared" ref="AW556" si="576">IF(AND(AU556="Rara Vez",AV556="Insignificante"),("BAJA"),IF(AND(AU556="Rara Vez",AV556="Menor"),("BAJA"),IF(AND(AU556="Rara Vez",AV556="Moderado"),("MODERADA"),IF(AND(AU556="Rara Vez",AV556="Mayor"),("ALTA"),IF(AND(AU556="Improbable",AV556="Insignificante"),("BAJA"),IF(AND(AU556="Improbable",AV556="Menor"),("BAJA"),IF(AND(AU556="Improbable",AV556="Moderado"),("MODERADA"),IF(AND(AU556="Improbable",AV556="Mayor"),("ALTA"),IF(AND(AU556="Posible",AV556="Insignificante"),("BAJA"),IF(AND(AU556="Posible",AV556="Menor"),("MODERADA"),IF(AND(AU556="Posible",AV556="Moderado"),("ALTA"),IF(AND(AU556="Posible",AV556="Mayor"),("EXTREMA"),IF(AND(AU556="Probable",AV556="Insignificante"),("MODERADA"),IF(AND(AU556="Probable",AV556="Menor"),("ALTA"),IF(AND(AU556="Probable",AV556="Moderado"),("ALTA"),IF(AND(AU556="Probable",AV556="Mayor"),("EXTREMA"),IF(AND(AU556="Casi Seguro",AV556="Insignificante"),("ALTA"),IF(AND(AU556="Casi Seguro",AV556="Menor"),("ALTA"),IF(AND(AU556="Casi Seguro",AV556="Moderado"),("EXTREMA"),IF(AND(AU556="Casi Seguro",AV556="Mayor"),("EXTREMA"),IF(AV556="Catastrófico","EXTREMA","VALORAR")))))))))))))))))))))</f>
        <v>VALORAR</v>
      </c>
      <c r="AX556" s="536"/>
      <c r="AY556" s="302"/>
      <c r="AZ556" s="185"/>
      <c r="BA556" s="183"/>
      <c r="BB556" s="183"/>
      <c r="BC556" s="184"/>
      <c r="BD556" s="184"/>
      <c r="BE556" s="184"/>
      <c r="BF556" s="184"/>
      <c r="BG556" s="513"/>
      <c r="BH556" s="190"/>
      <c r="BI556" s="186"/>
      <c r="BJ556" s="186"/>
      <c r="BK556" s="352"/>
      <c r="BL556" s="183"/>
      <c r="BM556" s="183"/>
      <c r="BN556" s="183"/>
      <c r="BO556" s="187"/>
      <c r="BP556" s="187"/>
      <c r="BQ556" s="402"/>
      <c r="BR556" s="413"/>
      <c r="BS556" s="414" t="str">
        <f>IF(AND('MAPA DE RIESGOS'!$AP556="Muy Alta",'MAPA DE RIESGOS'!$AR556="Leve"),CONCATENATE("R",'MAPA DE RIESGOS'!$H556,"C",'MAPA DE RIESGOS'!$AF556),"")</f>
        <v/>
      </c>
      <c r="BT556" s="414"/>
      <c r="BU556" s="415"/>
      <c r="BV556" s="188"/>
      <c r="BW556" s="188"/>
      <c r="BX556" s="188"/>
      <c r="BY556" s="188"/>
      <c r="BZ556" s="188"/>
      <c r="CA556" s="188"/>
      <c r="CB556" s="188"/>
      <c r="CC556" s="188"/>
      <c r="CD556" s="188"/>
      <c r="CE556" s="188"/>
      <c r="CF556" s="188"/>
      <c r="CG556" s="188"/>
      <c r="CH556" s="188"/>
      <c r="CI556" s="188"/>
      <c r="CJ556" s="188"/>
      <c r="CK556" s="188"/>
    </row>
    <row r="557" spans="1:89" ht="28.5" hidden="1" customHeight="1">
      <c r="A557" s="698"/>
      <c r="B557" s="585"/>
      <c r="C557" s="588"/>
      <c r="D557" s="257"/>
      <c r="E557" s="260"/>
      <c r="F557" s="183"/>
      <c r="G557" s="577"/>
      <c r="H557" s="343">
        <v>91</v>
      </c>
      <c r="I557" s="569"/>
      <c r="J557" s="494"/>
      <c r="K557" s="494"/>
      <c r="L557" s="494"/>
      <c r="M557" s="494"/>
      <c r="N557" s="494"/>
      <c r="O557" s="494"/>
      <c r="P557" s="562"/>
      <c r="Q557" s="553"/>
      <c r="R557" s="556"/>
      <c r="S557" s="556"/>
      <c r="T557" s="556"/>
      <c r="U557" s="556"/>
      <c r="V557" s="582"/>
      <c r="W557" s="566"/>
      <c r="X557" s="572"/>
      <c r="Y557" s="550"/>
      <c r="Z557" s="575"/>
      <c r="AA557" s="566"/>
      <c r="AB557" s="559"/>
      <c r="AC557" s="525"/>
      <c r="AD557" s="547"/>
      <c r="AE557" s="534"/>
      <c r="AF557" s="181">
        <v>2</v>
      </c>
      <c r="AG557" s="182"/>
      <c r="AH557" s="207" t="str">
        <f t="shared" si="567"/>
        <v/>
      </c>
      <c r="AI557" s="299"/>
      <c r="AJ557" s="299"/>
      <c r="AK557" s="208" t="str">
        <f t="shared" si="568"/>
        <v/>
      </c>
      <c r="AL557" s="300"/>
      <c r="AM557" s="300"/>
      <c r="AN557" s="301"/>
      <c r="AO557" s="209" t="str">
        <f>IF(ISBLANK(AD556),(IFERROR(IF(AND(AH556="Probabilidad",AH557="Probabilidad"),(AQ556-(+AQ556*AK557)),IF(AH557="Probabilidad",(W556-(+W556*AK557)),IF(AH557="Impacto",AQ556,""))),""))," ")</f>
        <v/>
      </c>
      <c r="AP557" s="154" t="str">
        <f>IF(ISBLANK(AD556),(IFERROR(IF(AO557="","",IF(AO557&lt;=0.2,"Muy Baja",IF(AO557&lt;=0.4,"Baja",IF(AO557&lt;=0.6,"Media",IF(AO557&lt;=0.8,"Alta","Muy Alta"))))),""))," ")</f>
        <v/>
      </c>
      <c r="AQ557" s="210" t="str">
        <f t="shared" si="569"/>
        <v/>
      </c>
      <c r="AR557" s="211" t="str">
        <f t="shared" si="570"/>
        <v/>
      </c>
      <c r="AS557" s="210" t="str">
        <f>IFERROR(IF(AND(AH556="Impacto",AH557="Impacto"),(AS556-(+AS556*AK557)),IF(AH557="Impacto",(AA556-(+AA556*AK557)),IF(AH557="Probabilidad",AS556,""))),"")</f>
        <v/>
      </c>
      <c r="AT557" s="212" t="str">
        <f t="shared" si="571"/>
        <v/>
      </c>
      <c r="AU557" s="528"/>
      <c r="AV557" s="531"/>
      <c r="AW557" s="534"/>
      <c r="AX557" s="537"/>
      <c r="AY557" s="302"/>
      <c r="AZ557" s="185"/>
      <c r="BA557" s="183"/>
      <c r="BB557" s="183"/>
      <c r="BC557" s="184"/>
      <c r="BD557" s="184"/>
      <c r="BE557" s="184"/>
      <c r="BF557" s="185"/>
      <c r="BG557" s="494"/>
      <c r="BH557" s="190"/>
      <c r="BI557" s="186"/>
      <c r="BJ557" s="186"/>
      <c r="BK557" s="352"/>
      <c r="BL557" s="183"/>
      <c r="BM557" s="183"/>
      <c r="BN557" s="183"/>
      <c r="BO557" s="187"/>
      <c r="BP557" s="187"/>
      <c r="BQ557" s="402"/>
      <c r="BR557" s="413"/>
      <c r="BS557" s="414" t="str">
        <f>IF(AND('MAPA DE RIESGOS'!$AP557="Muy Alta",'MAPA DE RIESGOS'!$AR557="Leve"),CONCATENATE("R",'MAPA DE RIESGOS'!$H557,"C",'MAPA DE RIESGOS'!$AF557),"")</f>
        <v/>
      </c>
      <c r="BT557" s="414"/>
      <c r="BU557" s="415"/>
      <c r="BV557" s="188"/>
      <c r="BW557" s="188"/>
      <c r="BX557" s="188"/>
      <c r="BY557" s="188"/>
      <c r="BZ557" s="188"/>
      <c r="CA557" s="188"/>
      <c r="CB557" s="188"/>
      <c r="CC557" s="188"/>
      <c r="CD557" s="188"/>
      <c r="CE557" s="188"/>
      <c r="CF557" s="188"/>
      <c r="CG557" s="188"/>
      <c r="CH557" s="188"/>
      <c r="CI557" s="188"/>
      <c r="CJ557" s="188"/>
      <c r="CK557" s="188"/>
    </row>
    <row r="558" spans="1:89" ht="28.5" hidden="1" customHeight="1">
      <c r="A558" s="698"/>
      <c r="B558" s="585"/>
      <c r="C558" s="588"/>
      <c r="D558" s="257"/>
      <c r="E558" s="260"/>
      <c r="F558" s="183"/>
      <c r="G558" s="577"/>
      <c r="H558" s="343">
        <v>91</v>
      </c>
      <c r="I558" s="569"/>
      <c r="J558" s="494"/>
      <c r="K558" s="494"/>
      <c r="L558" s="494"/>
      <c r="M558" s="494"/>
      <c r="N558" s="494"/>
      <c r="O558" s="494"/>
      <c r="P558" s="562"/>
      <c r="Q558" s="553"/>
      <c r="R558" s="556"/>
      <c r="S558" s="556"/>
      <c r="T558" s="556"/>
      <c r="U558" s="556"/>
      <c r="V558" s="582"/>
      <c r="W558" s="566"/>
      <c r="X558" s="572"/>
      <c r="Y558" s="550"/>
      <c r="Z558" s="575"/>
      <c r="AA558" s="566"/>
      <c r="AB558" s="559"/>
      <c r="AC558" s="525"/>
      <c r="AD558" s="547"/>
      <c r="AE558" s="534"/>
      <c r="AF558" s="181">
        <v>3</v>
      </c>
      <c r="AG558" s="182"/>
      <c r="AH558" s="207" t="str">
        <f t="shared" si="567"/>
        <v/>
      </c>
      <c r="AI558" s="299"/>
      <c r="AJ558" s="299"/>
      <c r="AK558" s="208" t="str">
        <f t="shared" si="568"/>
        <v/>
      </c>
      <c r="AL558" s="300"/>
      <c r="AM558" s="300"/>
      <c r="AN558" s="301"/>
      <c r="AO558" s="209" t="str">
        <f>IF(ISBLANK(AD556),(IFERROR(IF(AND(AH557="Probabilidad",AH558="Probabilidad"),(AQ557-(+AQ557*AK558)),IF(AND(AH557="Impacto",AH558="Probabilidad"),(AQ556-(+AQ556*AK558)),IF(AH558="Impacto",AQ557,""))),""))," ")</f>
        <v/>
      </c>
      <c r="AP558" s="154" t="str">
        <f>IF(ISBLANK(AD556),(IFERROR(IF(AO558="","",IF(AO558&lt;=0.2,"Muy Baja",IF(AO558&lt;=0.4,"Baja",IF(AO558&lt;=0.6,"Media",IF(AO558&lt;=0.8,"Alta","Muy Alta"))))),""))," ")</f>
        <v/>
      </c>
      <c r="AQ558" s="210" t="str">
        <f t="shared" si="569"/>
        <v/>
      </c>
      <c r="AR558" s="211" t="str">
        <f t="shared" si="570"/>
        <v/>
      </c>
      <c r="AS558" s="210" t="str">
        <f>IFERROR(IF(AND(AH557="Impacto",AH558="Impacto"),(AS557-(+AS557*AK558)),IF(AND(AH557="Probabilidad",AH558="Impacto"),(AS556-(+AS556*AK558)),IF(AH558="Probabilidad",AS557,""))),"")</f>
        <v/>
      </c>
      <c r="AT558" s="212" t="str">
        <f t="shared" si="571"/>
        <v/>
      </c>
      <c r="AU558" s="528"/>
      <c r="AV558" s="531"/>
      <c r="AW558" s="534"/>
      <c r="AX558" s="537"/>
      <c r="AY558" s="302"/>
      <c r="AZ558" s="185"/>
      <c r="BA558" s="183"/>
      <c r="BB558" s="183"/>
      <c r="BC558" s="184"/>
      <c r="BD558" s="184"/>
      <c r="BE558" s="184"/>
      <c r="BF558" s="185"/>
      <c r="BG558" s="494"/>
      <c r="BH558" s="190"/>
      <c r="BI558" s="186"/>
      <c r="BJ558" s="186"/>
      <c r="BK558" s="352"/>
      <c r="BL558" s="183"/>
      <c r="BM558" s="183"/>
      <c r="BN558" s="183"/>
      <c r="BO558" s="187"/>
      <c r="BP558" s="187"/>
      <c r="BQ558" s="402"/>
      <c r="BR558" s="413"/>
      <c r="BS558" s="414" t="str">
        <f>IF(AND('MAPA DE RIESGOS'!$AP558="Muy Alta",'MAPA DE RIESGOS'!$AR558="Leve"),CONCATENATE("R",'MAPA DE RIESGOS'!$H558,"C",'MAPA DE RIESGOS'!$AF558),"")</f>
        <v/>
      </c>
      <c r="BT558" s="414"/>
      <c r="BU558" s="415"/>
      <c r="BV558" s="188"/>
      <c r="BW558" s="188"/>
      <c r="BX558" s="188"/>
      <c r="BY558" s="188"/>
      <c r="BZ558" s="188"/>
      <c r="CA558" s="188"/>
      <c r="CB558" s="188"/>
      <c r="CC558" s="188"/>
      <c r="CD558" s="188"/>
      <c r="CE558" s="188"/>
      <c r="CF558" s="188"/>
      <c r="CG558" s="188"/>
      <c r="CH558" s="188"/>
      <c r="CI558" s="188"/>
      <c r="CJ558" s="188"/>
      <c r="CK558" s="188"/>
    </row>
    <row r="559" spans="1:89" ht="28.5" hidden="1" customHeight="1">
      <c r="A559" s="698"/>
      <c r="B559" s="585"/>
      <c r="C559" s="588"/>
      <c r="D559" s="257"/>
      <c r="E559" s="260"/>
      <c r="F559" s="183"/>
      <c r="G559" s="577"/>
      <c r="H559" s="343">
        <v>91</v>
      </c>
      <c r="I559" s="569"/>
      <c r="J559" s="494"/>
      <c r="K559" s="494"/>
      <c r="L559" s="494"/>
      <c r="M559" s="494"/>
      <c r="N559" s="494"/>
      <c r="O559" s="494"/>
      <c r="P559" s="562"/>
      <c r="Q559" s="553"/>
      <c r="R559" s="556"/>
      <c r="S559" s="556"/>
      <c r="T559" s="556"/>
      <c r="U559" s="556"/>
      <c r="V559" s="582"/>
      <c r="W559" s="566"/>
      <c r="X559" s="572"/>
      <c r="Y559" s="550"/>
      <c r="Z559" s="575"/>
      <c r="AA559" s="566"/>
      <c r="AB559" s="559"/>
      <c r="AC559" s="525"/>
      <c r="AD559" s="547"/>
      <c r="AE559" s="534"/>
      <c r="AF559" s="181">
        <v>4</v>
      </c>
      <c r="AG559" s="182"/>
      <c r="AH559" s="207" t="str">
        <f t="shared" si="567"/>
        <v/>
      </c>
      <c r="AI559" s="299"/>
      <c r="AJ559" s="299"/>
      <c r="AK559" s="208" t="str">
        <f t="shared" si="568"/>
        <v/>
      </c>
      <c r="AL559" s="300"/>
      <c r="AM559" s="300"/>
      <c r="AN559" s="301"/>
      <c r="AO559" s="209" t="str">
        <f>IF(ISBLANK(AD556),(IFERROR(IF(AND(AH558="Probabilidad",AH559="Probabilidad"),(AQ558-(+AQ558*AK559)),IF(AND(AH558="Impacto",AH559="Probabilidad"),(AQ557-(+AQ557*AK559)),IF(AH559="Impacto",AQ558,""))),""))," ")</f>
        <v/>
      </c>
      <c r="AP559" s="154" t="str">
        <f>IF(ISBLANK(AD556),(IFERROR(IF(AO559="","",IF(AO559&lt;=0.2,"Muy Baja",IF(AO559&lt;=0.4,"Baja",IF(AO559&lt;=0.6,"Media",IF(AO559&lt;=0.8,"Alta","Muy Alta"))))),""))," ")</f>
        <v/>
      </c>
      <c r="AQ559" s="210" t="str">
        <f t="shared" si="569"/>
        <v/>
      </c>
      <c r="AR559" s="211" t="str">
        <f t="shared" si="570"/>
        <v/>
      </c>
      <c r="AS559" s="210" t="str">
        <f>IFERROR(IF(AND(AH558="Impacto",AH559="Impacto"),(AS558-(+AS558*AK559)),IF(AND(AH558="Probabilidad",AH559="Impacto"),(AS557-(+AS557*AK559)),IF(AH559="Probabilidad",AS558,""))),"")</f>
        <v/>
      </c>
      <c r="AT559" s="212" t="str">
        <f t="shared" si="571"/>
        <v/>
      </c>
      <c r="AU559" s="528"/>
      <c r="AV559" s="531"/>
      <c r="AW559" s="534"/>
      <c r="AX559" s="537"/>
      <c r="AY559" s="302"/>
      <c r="AZ559" s="185"/>
      <c r="BA559" s="183"/>
      <c r="BB559" s="183"/>
      <c r="BC559" s="184"/>
      <c r="BD559" s="184"/>
      <c r="BE559" s="184"/>
      <c r="BF559" s="185"/>
      <c r="BG559" s="494"/>
      <c r="BH559" s="190"/>
      <c r="BI559" s="186"/>
      <c r="BJ559" s="186"/>
      <c r="BK559" s="352"/>
      <c r="BL559" s="183"/>
      <c r="BM559" s="183"/>
      <c r="BN559" s="183"/>
      <c r="BO559" s="187"/>
      <c r="BP559" s="187"/>
      <c r="BQ559" s="402"/>
      <c r="BR559" s="413"/>
      <c r="BS559" s="414" t="str">
        <f>IF(AND('MAPA DE RIESGOS'!$AP559="Muy Alta",'MAPA DE RIESGOS'!$AR559="Leve"),CONCATENATE("R",'MAPA DE RIESGOS'!$H559,"C",'MAPA DE RIESGOS'!$AF559),"")</f>
        <v/>
      </c>
      <c r="BT559" s="414"/>
      <c r="BU559" s="415"/>
      <c r="BV559" s="188"/>
      <c r="BW559" s="188"/>
      <c r="BX559" s="188"/>
      <c r="BY559" s="188"/>
      <c r="BZ559" s="188"/>
      <c r="CA559" s="188"/>
      <c r="CB559" s="188"/>
      <c r="CC559" s="188"/>
      <c r="CD559" s="188"/>
      <c r="CE559" s="188"/>
      <c r="CF559" s="188"/>
      <c r="CG559" s="188"/>
      <c r="CH559" s="188"/>
      <c r="CI559" s="188"/>
      <c r="CJ559" s="188"/>
      <c r="CK559" s="188"/>
    </row>
    <row r="560" spans="1:89" ht="28.5" hidden="1" customHeight="1">
      <c r="A560" s="698"/>
      <c r="B560" s="585"/>
      <c r="C560" s="588"/>
      <c r="D560" s="257"/>
      <c r="E560" s="260"/>
      <c r="F560" s="183"/>
      <c r="G560" s="577"/>
      <c r="H560" s="343">
        <v>91</v>
      </c>
      <c r="I560" s="569"/>
      <c r="J560" s="494"/>
      <c r="K560" s="494"/>
      <c r="L560" s="494"/>
      <c r="M560" s="494"/>
      <c r="N560" s="494"/>
      <c r="O560" s="494"/>
      <c r="P560" s="562"/>
      <c r="Q560" s="553"/>
      <c r="R560" s="556"/>
      <c r="S560" s="556"/>
      <c r="T560" s="556"/>
      <c r="U560" s="556"/>
      <c r="V560" s="582"/>
      <c r="W560" s="566"/>
      <c r="X560" s="572"/>
      <c r="Y560" s="550"/>
      <c r="Z560" s="575"/>
      <c r="AA560" s="566"/>
      <c r="AB560" s="559"/>
      <c r="AC560" s="525"/>
      <c r="AD560" s="547"/>
      <c r="AE560" s="534"/>
      <c r="AF560" s="181">
        <v>5</v>
      </c>
      <c r="AG560" s="182"/>
      <c r="AH560" s="207" t="str">
        <f t="shared" si="567"/>
        <v/>
      </c>
      <c r="AI560" s="299"/>
      <c r="AJ560" s="299"/>
      <c r="AK560" s="208" t="str">
        <f t="shared" si="568"/>
        <v/>
      </c>
      <c r="AL560" s="300"/>
      <c r="AM560" s="300"/>
      <c r="AN560" s="301"/>
      <c r="AO560" s="209" t="str">
        <f>IF(ISBLANK(AD556),(IFERROR(IF(AND(AH559="Probabilidad",AH560="Probabilidad"),(AQ559-(+AQ559*AK560)),IF(AND(AH559="Impacto",AH560="Probabilidad"),(AQ558-(+AQ558*AK560)),IF(AH560="Impacto",AQ559,""))),""))," ")</f>
        <v/>
      </c>
      <c r="AP560" s="154" t="str">
        <f>IF(ISBLANK(AD556),(IFERROR(IF(AO560="","",IF(AO560&lt;=0.2,"Muy Baja",IF(AO560&lt;=0.4,"Baja",IF(AO560&lt;=0.6,"Media",IF(AO560&lt;=0.8,"Alta","Muy Alta"))))),""))," ")</f>
        <v/>
      </c>
      <c r="AQ560" s="210" t="str">
        <f t="shared" si="569"/>
        <v/>
      </c>
      <c r="AR560" s="211" t="str">
        <f t="shared" si="570"/>
        <v/>
      </c>
      <c r="AS560" s="210" t="str">
        <f>IFERROR(IF(AND(AH559="Impacto",AH560="Impacto"),(AS559-(+AS559*AK560)),IF(AND(AH559="Probabilidad",AH560="Impacto"),(AS558-(+AS558*AK560)),IF(AH560="Probabilidad",AS559,""))),"")</f>
        <v/>
      </c>
      <c r="AT560" s="212" t="str">
        <f t="shared" si="571"/>
        <v/>
      </c>
      <c r="AU560" s="528"/>
      <c r="AV560" s="531"/>
      <c r="AW560" s="534"/>
      <c r="AX560" s="537"/>
      <c r="AY560" s="302"/>
      <c r="AZ560" s="185"/>
      <c r="BA560" s="183"/>
      <c r="BB560" s="183"/>
      <c r="BC560" s="184"/>
      <c r="BD560" s="184"/>
      <c r="BE560" s="184"/>
      <c r="BF560" s="185"/>
      <c r="BG560" s="494"/>
      <c r="BH560" s="190"/>
      <c r="BI560" s="186"/>
      <c r="BJ560" s="186"/>
      <c r="BK560" s="352"/>
      <c r="BL560" s="183"/>
      <c r="BM560" s="183"/>
      <c r="BN560" s="183"/>
      <c r="BO560" s="187"/>
      <c r="BP560" s="187"/>
      <c r="BQ560" s="402"/>
      <c r="BR560" s="413"/>
      <c r="BS560" s="414" t="str">
        <f>IF(AND('MAPA DE RIESGOS'!$AP560="Muy Alta",'MAPA DE RIESGOS'!$AR560="Leve"),CONCATENATE("R",'MAPA DE RIESGOS'!$H560,"C",'MAPA DE RIESGOS'!$AF560),"")</f>
        <v/>
      </c>
      <c r="BT560" s="414"/>
      <c r="BU560" s="415"/>
      <c r="BV560" s="188"/>
      <c r="BW560" s="188"/>
      <c r="BX560" s="188"/>
      <c r="BY560" s="188"/>
      <c r="BZ560" s="188"/>
      <c r="CA560" s="188"/>
      <c r="CB560" s="188"/>
      <c r="CC560" s="188"/>
      <c r="CD560" s="188"/>
      <c r="CE560" s="188"/>
      <c r="CF560" s="188"/>
      <c r="CG560" s="188"/>
      <c r="CH560" s="188"/>
      <c r="CI560" s="188"/>
      <c r="CJ560" s="188"/>
      <c r="CK560" s="188"/>
    </row>
    <row r="561" spans="1:89" ht="28.5" hidden="1" customHeight="1">
      <c r="A561" s="698"/>
      <c r="B561" s="586"/>
      <c r="C561" s="589"/>
      <c r="D561" s="258"/>
      <c r="E561" s="187"/>
      <c r="F561" s="183"/>
      <c r="G561" s="577"/>
      <c r="H561" s="343">
        <v>91</v>
      </c>
      <c r="I561" s="570"/>
      <c r="J561" s="495"/>
      <c r="K561" s="495"/>
      <c r="L561" s="495"/>
      <c r="M561" s="495"/>
      <c r="N561" s="495"/>
      <c r="O561" s="495"/>
      <c r="P561" s="563"/>
      <c r="Q561" s="554"/>
      <c r="R561" s="557"/>
      <c r="S561" s="557"/>
      <c r="T561" s="557"/>
      <c r="U561" s="557"/>
      <c r="V561" s="583"/>
      <c r="W561" s="567"/>
      <c r="X561" s="573"/>
      <c r="Y561" s="551"/>
      <c r="Z561" s="576"/>
      <c r="AA561" s="567"/>
      <c r="AB561" s="560"/>
      <c r="AC561" s="526"/>
      <c r="AD561" s="548"/>
      <c r="AE561" s="535"/>
      <c r="AF561" s="181">
        <v>6</v>
      </c>
      <c r="AG561" s="182"/>
      <c r="AH561" s="207" t="str">
        <f t="shared" si="567"/>
        <v/>
      </c>
      <c r="AI561" s="299"/>
      <c r="AJ561" s="299"/>
      <c r="AK561" s="208" t="str">
        <f t="shared" si="568"/>
        <v/>
      </c>
      <c r="AL561" s="300"/>
      <c r="AM561" s="300"/>
      <c r="AN561" s="301"/>
      <c r="AO561" s="209" t="str">
        <f>IF(ISBLANK(AD556),(IFERROR(IF(AND(AH559="Probabilidad",AH561="Probabilidad"),(AQ559-(+AQ559*AK561)),IF(AND(AH559="Impacto",AH561="Probabilidad"),(AQ558-(+AQ558*AK561)),IF(AH561="Impacto",AQ559,""))),""))," ")</f>
        <v/>
      </c>
      <c r="AP561" s="154" t="str">
        <f>IF(ISBLANK(AD556),(IFERROR(IF(AO561="","",IF(AO561&lt;=0.2,"Muy Baja",IF(AO561&lt;=0.4,"Baja",IF(AO561&lt;=0.6,"Media",IF(AO561&lt;=0.8,"Alta","Muy Alta"))))),"")), " ")</f>
        <v/>
      </c>
      <c r="AQ561" s="210" t="str">
        <f t="shared" si="569"/>
        <v/>
      </c>
      <c r="AR561" s="211" t="str">
        <f t="shared" si="570"/>
        <v/>
      </c>
      <c r="AS561" s="210" t="str">
        <f>IFERROR(IF(AND(AH560="Impacto",AH561="Impacto"),(AS559-(+AS560*AK561)),IF(AND(AH559="Probabilidad",AH561="Impacto"),(AS558-(+AS558*AK561)),IF(AH561="Probabilidad",AS559,""))),"")</f>
        <v/>
      </c>
      <c r="AT561" s="212" t="str">
        <f t="shared" si="571"/>
        <v/>
      </c>
      <c r="AU561" s="529"/>
      <c r="AV561" s="532"/>
      <c r="AW561" s="535"/>
      <c r="AX561" s="538"/>
      <c r="AY561" s="302"/>
      <c r="AZ561" s="185"/>
      <c r="BA561" s="183"/>
      <c r="BB561" s="183"/>
      <c r="BC561" s="184"/>
      <c r="BD561" s="184"/>
      <c r="BE561" s="184"/>
      <c r="BF561" s="185"/>
      <c r="BG561" s="495"/>
      <c r="BH561" s="190"/>
      <c r="BI561" s="186"/>
      <c r="BJ561" s="186"/>
      <c r="BK561" s="352"/>
      <c r="BL561" s="183"/>
      <c r="BM561" s="183"/>
      <c r="BN561" s="183"/>
      <c r="BO561" s="187"/>
      <c r="BP561" s="187"/>
      <c r="BQ561" s="402"/>
      <c r="BR561" s="413"/>
      <c r="BS561" s="414" t="str">
        <f>IF(AND('MAPA DE RIESGOS'!$AP561="Muy Alta",'MAPA DE RIESGOS'!$AR561="Leve"),CONCATENATE("R",'MAPA DE RIESGOS'!$H561,"C",'MAPA DE RIESGOS'!$AF561),"")</f>
        <v/>
      </c>
      <c r="BT561" s="414"/>
      <c r="BU561" s="415"/>
      <c r="BV561" s="188"/>
      <c r="BW561" s="188"/>
      <c r="BX561" s="188"/>
      <c r="BY561" s="188"/>
      <c r="BZ561" s="188"/>
      <c r="CA561" s="188"/>
      <c r="CB561" s="188"/>
      <c r="CC561" s="188"/>
      <c r="CD561" s="188"/>
      <c r="CE561" s="188"/>
      <c r="CF561" s="188"/>
      <c r="CG561" s="188"/>
      <c r="CH561" s="188"/>
      <c r="CI561" s="188"/>
      <c r="CJ561" s="188"/>
      <c r="CK561" s="188"/>
    </row>
    <row r="562" spans="1:89" ht="28.5" hidden="1" customHeight="1">
      <c r="A562" s="698"/>
      <c r="B562" s="584"/>
      <c r="C562" s="587" t="str">
        <f>IFERROR((VLOOKUP($B562,'Listados Datos'!$D$3:$E$18,2,FALSE))," ")</f>
        <v xml:space="preserve"> </v>
      </c>
      <c r="D562" s="256" t="str">
        <f>IFERROR((VLOOKUP($B562,'Listados Datos'!$D$3:$F$18,3,FALSE))," ")</f>
        <v xml:space="preserve"> </v>
      </c>
      <c r="E562" s="259"/>
      <c r="F562" s="183"/>
      <c r="G562" s="577">
        <v>92</v>
      </c>
      <c r="H562" s="343">
        <v>92</v>
      </c>
      <c r="I562" s="568"/>
      <c r="J562" s="513"/>
      <c r="K562" s="513"/>
      <c r="L562" s="513"/>
      <c r="M562" s="513"/>
      <c r="N562" s="513"/>
      <c r="O562" s="513"/>
      <c r="P562" s="561"/>
      <c r="Q562" s="552"/>
      <c r="R562" s="555"/>
      <c r="S562" s="555"/>
      <c r="T562" s="555"/>
      <c r="U562" s="555"/>
      <c r="V562" s="581" t="str">
        <f t="shared" ref="V562" si="577">IF(ISBLANK(AC562),(IF(P562&lt;=0,"",IF(P562&lt;=2,"Muy Baja",IF(P562&lt;=24,"Baja",IF(P562&lt;=500,"Media",IF(P562&lt;=5000,"Alta","Muy Alta"))))))," ")</f>
        <v/>
      </c>
      <c r="W562" s="565" t="str">
        <f t="shared" ref="W562" si="578">IF(ISBLANK(AC562),(IF(V562="","",IF(V562="Muy Baja",20%,IF(V562="Baja",40%,IF(V562="Media",60%,IF(V562="Alta",80%,IF(V562="Muy Alta",100%,0)))))))," ")</f>
        <v/>
      </c>
      <c r="X562" s="571"/>
      <c r="Y562" s="549" t="str">
        <f>IF(X562&gt;0,IF(NOT(ISERROR(MATCH(X562,'Listados Datos'!$N$3:$N$4,0))),'Listados Datos'!$N$6&amp;"Por favor no seleccionar este criterios de impacto (Afectación Económica o presupuestal y/o Pérdida Reputacional)",'Listados Datos'!$N$7),"")</f>
        <v/>
      </c>
      <c r="Z562" s="574" t="str">
        <f>IF(OR(X562='Listados Datos'!$R$3,X562='Listados Datos'!$S$3),"Leve",IF(OR(X562='Listados Datos'!$R$4,X562='Listados Datos'!$S$4),"Menor",IF(OR(X562='Listados Datos'!$R$5,X562='Listados Datos'!$S$5),"Moderado",IF(OR(X562='Listados Datos'!$R$6,X562='Listados Datos'!$S$6),"Mayor",IF(OR(X562='Listados Datos'!$R$7,X562='Listados Datos'!$S$7),"Catastrófico","")))))</f>
        <v/>
      </c>
      <c r="AA562" s="565" t="str">
        <f>IF(Z562="","",IF(Z562="Leve",20%,IF(Z562="Menor",40%,IF(Z562="Moderado",60%,IF(Z562="Mayor",80%,IF(Z562="Catastrófico",100%,0))))))</f>
        <v/>
      </c>
      <c r="AB562" s="558" t="str">
        <f>IF(OR(AND(V562="Muy Baja",Z562="Leve"),AND(V562="Muy Baja",Z562="Menor"),AND(V562="Baja",Z562="Leve")),"Bajo",IF(OR(AND(V562="Muy baja",Z562="Moderado"),AND(V562="Baja",Z562="Menor"),AND(V562="Baja",Z562="Moderado"),AND(V562="Media",Z562="Leve"),AND(V562="Media",Z562="Menor"),AND(V562="Media",Z562="Moderado"),AND(V562="Alta",Z562="Leve"),AND(V562="Alta",Z562="Menor")),"Moderado",IF(OR(AND(V562="Muy Baja",Z562="Mayor"),AND(V562="Baja",Z562="Mayor"),AND(V562="Media",Z562="Mayor"),AND(V562="Alta",Z562="Moderado"),AND(V562="Alta",Z562="Mayor"),AND(V562="Muy Alta",Z562="Leve"),AND(V562="Muy Alta",Z562="Menor"),AND(V562="Muy Alta",Z562="Moderado"),AND(V562="Muy Alta",Z562="Mayor")),"Alto",IF(OR(AND(V562="Muy Baja",Z562="Catastrófico"),AND(V562="Baja",Z562="Catastrófico"),AND(V562="Media",Z562="Catastrófico"),AND(V562="Alta",Z562="Catastrófico"),AND(V562="Muy Alta",Z562="Catastrófico")),"Extremo",""))))</f>
        <v/>
      </c>
      <c r="AC562" s="524"/>
      <c r="AD562" s="546"/>
      <c r="AE562" s="533" t="str">
        <f t="shared" ref="AE562" si="579">IF(AND(AC562="Rara Vez",AD562="Insignificante"),("BAJA"),IF(AND(AC562="Rara Vez",AD562="Menor"),("BAJA"),IF(AND(AC562="Rara Vez",AD562="Moderado"),("MODERADA"),IF(AND(AC562="Rara Vez",AD562="Mayor"),("ALTA"),IF(AND(AC562="Improbable",AD562="Insignificante"),("BAJA"),IF(AND(AC562="Improbable",AD562="Menor"),("BAJA"),IF(AND(AC562="Improbable",AD562="Moderado"),("MODERADA"),IF(AND(AC562="Improbable",AD562="Mayor"),("ALTA"),IF(AND(AC562="Posible",AD562="Insignificante"),("BAJA"),IF(AND(AC562="Posible",AD562="Menor"),("MODERADA"),IF(AND(AC562="Posible",AD562="Moderado"),("ALTA"),IF(AND(AC562="Posible",AD562="Mayor"),("EXTREMA"),IF(AND(AC562="Probable",AD562="Insignificante"),("MODERADA"),IF(AND(AC562="Probable",AD562="Menor"),("ALTA"),IF(AND(AC562="Probable",AD562="Moderado"),("ALTA"),IF(AND(AC562="Probable",AD562="Mayor"),("EXTREMA"),IF(AND(AC562="Casi Seguro",AD562="Insignificante"),("ALTA"),IF(AND(AC562="Casi Seguro",AD562="Menor"),("ALTA"),IF(AND(AC562="Casi Seguro",AD562="Moderado"),("EXTREMA"),IF(AND(AC562="Casi Seguro",AD562="Mayor"),("EXTREMA"),IF(AD562="Catastrófico","EXTREMA","VALORAR")))))))))))))))))))))</f>
        <v>VALORAR</v>
      </c>
      <c r="AF562" s="181">
        <v>1</v>
      </c>
      <c r="AG562" s="182"/>
      <c r="AH562" s="207" t="str">
        <f t="shared" si="567"/>
        <v/>
      </c>
      <c r="AI562" s="299"/>
      <c r="AJ562" s="299"/>
      <c r="AK562" s="208" t="str">
        <f t="shared" si="568"/>
        <v/>
      </c>
      <c r="AL562" s="300"/>
      <c r="AM562" s="300"/>
      <c r="AN562" s="301"/>
      <c r="AO562" s="209" t="str">
        <f>IF(ISBLANK(AD562),(IFERROR(IF(AH562="Probabilidad",(W562-(+W562*AK562)),IF(AH562="Impacto",W562,"")),""))," ")</f>
        <v/>
      </c>
      <c r="AP562" s="154" t="str">
        <f>IF(ISBLANK(AD562), (IFERROR(IF(AO562="","",IF(AO562&lt;=0.2,"Muy Baja",IF(AO562&lt;=0.4,"Baja",IF(AO562&lt;=0.6,"Media",IF(AO562&lt;=0.8,"Alta","Muy Alta"))))),""))," ")</f>
        <v/>
      </c>
      <c r="AQ562" s="210" t="str">
        <f t="shared" si="569"/>
        <v/>
      </c>
      <c r="AR562" s="211" t="str">
        <f t="shared" si="570"/>
        <v/>
      </c>
      <c r="AS562" s="210" t="str">
        <f>IFERROR(IF(AH562="Impacto",(AA562-(+AA562*AK562)),IF(AH562="Probabilidad",AA562,"")),"")</f>
        <v/>
      </c>
      <c r="AT562" s="212" t="str">
        <f t="shared" si="571"/>
        <v/>
      </c>
      <c r="AU562" s="527"/>
      <c r="AV562" s="530" t="str">
        <f>IF(ISBLANK(AD562), " ", AD562)</f>
        <v xml:space="preserve"> </v>
      </c>
      <c r="AW562" s="533" t="str">
        <f t="shared" ref="AW562" si="580">IF(AND(AU562="Rara Vez",AV562="Insignificante"),("BAJA"),IF(AND(AU562="Rara Vez",AV562="Menor"),("BAJA"),IF(AND(AU562="Rara Vez",AV562="Moderado"),("MODERADA"),IF(AND(AU562="Rara Vez",AV562="Mayor"),("ALTA"),IF(AND(AU562="Improbable",AV562="Insignificante"),("BAJA"),IF(AND(AU562="Improbable",AV562="Menor"),("BAJA"),IF(AND(AU562="Improbable",AV562="Moderado"),("MODERADA"),IF(AND(AU562="Improbable",AV562="Mayor"),("ALTA"),IF(AND(AU562="Posible",AV562="Insignificante"),("BAJA"),IF(AND(AU562="Posible",AV562="Menor"),("MODERADA"),IF(AND(AU562="Posible",AV562="Moderado"),("ALTA"),IF(AND(AU562="Posible",AV562="Mayor"),("EXTREMA"),IF(AND(AU562="Probable",AV562="Insignificante"),("MODERADA"),IF(AND(AU562="Probable",AV562="Menor"),("ALTA"),IF(AND(AU562="Probable",AV562="Moderado"),("ALTA"),IF(AND(AU562="Probable",AV562="Mayor"),("EXTREMA"),IF(AND(AU562="Casi Seguro",AV562="Insignificante"),("ALTA"),IF(AND(AU562="Casi Seguro",AV562="Menor"),("ALTA"),IF(AND(AU562="Casi Seguro",AV562="Moderado"),("EXTREMA"),IF(AND(AU562="Casi Seguro",AV562="Mayor"),("EXTREMA"),IF(AV562="Catastrófico","EXTREMA","VALORAR")))))))))))))))))))))</f>
        <v>VALORAR</v>
      </c>
      <c r="AX562" s="536"/>
      <c r="AY562" s="302"/>
      <c r="AZ562" s="185"/>
      <c r="BA562" s="183"/>
      <c r="BB562" s="183"/>
      <c r="BC562" s="184"/>
      <c r="BD562" s="184"/>
      <c r="BE562" s="184"/>
      <c r="BF562" s="185"/>
      <c r="BG562" s="513"/>
      <c r="BH562" s="190"/>
      <c r="BI562" s="186"/>
      <c r="BJ562" s="186"/>
      <c r="BK562" s="352"/>
      <c r="BL562" s="183"/>
      <c r="BM562" s="183"/>
      <c r="BN562" s="183"/>
      <c r="BO562" s="187"/>
      <c r="BP562" s="187"/>
      <c r="BQ562" s="402"/>
      <c r="BR562" s="413"/>
      <c r="BS562" s="414" t="str">
        <f>IF(AND('MAPA DE RIESGOS'!$AP562="Muy Alta",'MAPA DE RIESGOS'!$AR562="Leve"),CONCATENATE("R",'MAPA DE RIESGOS'!$H562,"C",'MAPA DE RIESGOS'!$AF562),"")</f>
        <v/>
      </c>
      <c r="BT562" s="414"/>
      <c r="BU562" s="415"/>
      <c r="BV562" s="188"/>
      <c r="BW562" s="188"/>
      <c r="BX562" s="188"/>
      <c r="BY562" s="188"/>
      <c r="BZ562" s="188"/>
      <c r="CA562" s="188"/>
      <c r="CB562" s="188"/>
      <c r="CC562" s="188"/>
      <c r="CD562" s="188"/>
      <c r="CE562" s="188"/>
      <c r="CF562" s="188"/>
      <c r="CG562" s="188"/>
      <c r="CH562" s="188"/>
      <c r="CI562" s="188"/>
      <c r="CJ562" s="188"/>
      <c r="CK562" s="188"/>
    </row>
    <row r="563" spans="1:89" ht="28.5" hidden="1" customHeight="1">
      <c r="A563" s="698"/>
      <c r="B563" s="585"/>
      <c r="C563" s="588"/>
      <c r="D563" s="257"/>
      <c r="E563" s="260"/>
      <c r="F563" s="183"/>
      <c r="G563" s="577"/>
      <c r="H563" s="343">
        <v>92</v>
      </c>
      <c r="I563" s="569"/>
      <c r="J563" s="494"/>
      <c r="K563" s="494"/>
      <c r="L563" s="494"/>
      <c r="M563" s="494"/>
      <c r="N563" s="494"/>
      <c r="O563" s="494"/>
      <c r="P563" s="562"/>
      <c r="Q563" s="553"/>
      <c r="R563" s="556"/>
      <c r="S563" s="556"/>
      <c r="T563" s="556"/>
      <c r="U563" s="556"/>
      <c r="V563" s="582"/>
      <c r="W563" s="566"/>
      <c r="X563" s="572"/>
      <c r="Y563" s="550"/>
      <c r="Z563" s="575"/>
      <c r="AA563" s="566"/>
      <c r="AB563" s="559"/>
      <c r="AC563" s="525"/>
      <c r="AD563" s="547"/>
      <c r="AE563" s="534"/>
      <c r="AF563" s="181">
        <v>2</v>
      </c>
      <c r="AG563" s="182"/>
      <c r="AH563" s="207" t="str">
        <f t="shared" si="567"/>
        <v/>
      </c>
      <c r="AI563" s="299"/>
      <c r="AJ563" s="299"/>
      <c r="AK563" s="208" t="str">
        <f t="shared" si="568"/>
        <v/>
      </c>
      <c r="AL563" s="300"/>
      <c r="AM563" s="300"/>
      <c r="AN563" s="301"/>
      <c r="AO563" s="209" t="str">
        <f>IF(ISBLANK(AD562),(IFERROR(IF(AND(AH562="Probabilidad",AH563="Probabilidad"),(AQ562-(+AQ562*AK563)),IF(AH563="Probabilidad",(W562-(+W562*AK563)),IF(AH563="Impacto",AQ562,""))),""))," ")</f>
        <v/>
      </c>
      <c r="AP563" s="154" t="str">
        <f>IF(ISBLANK(AD562),(IFERROR(IF(AO563="","",IF(AO563&lt;=0.2,"Muy Baja",IF(AO563&lt;=0.4,"Baja",IF(AO563&lt;=0.6,"Media",IF(AO563&lt;=0.8,"Alta","Muy Alta"))))),""))," ")</f>
        <v/>
      </c>
      <c r="AQ563" s="210" t="str">
        <f t="shared" si="569"/>
        <v/>
      </c>
      <c r="AR563" s="211" t="str">
        <f t="shared" si="570"/>
        <v/>
      </c>
      <c r="AS563" s="210" t="str">
        <f>IFERROR(IF(AND(AH562="Impacto",AH563="Impacto"),(AS562-(+AS562*AK563)),IF(AH563="Impacto",(AA562-(+AA562*AK563)),IF(AH563="Probabilidad",AS562,""))),"")</f>
        <v/>
      </c>
      <c r="AT563" s="212" t="str">
        <f t="shared" si="571"/>
        <v/>
      </c>
      <c r="AU563" s="528"/>
      <c r="AV563" s="531"/>
      <c r="AW563" s="534"/>
      <c r="AX563" s="537"/>
      <c r="AY563" s="302"/>
      <c r="AZ563" s="185"/>
      <c r="BA563" s="183"/>
      <c r="BB563" s="183"/>
      <c r="BC563" s="184"/>
      <c r="BD563" s="184"/>
      <c r="BE563" s="184"/>
      <c r="BF563" s="185"/>
      <c r="BG563" s="494"/>
      <c r="BH563" s="190"/>
      <c r="BI563" s="186"/>
      <c r="BJ563" s="186"/>
      <c r="BK563" s="352"/>
      <c r="BL563" s="183"/>
      <c r="BM563" s="183"/>
      <c r="BN563" s="183"/>
      <c r="BO563" s="187"/>
      <c r="BP563" s="187"/>
      <c r="BQ563" s="402"/>
      <c r="BR563" s="413"/>
      <c r="BS563" s="414" t="str">
        <f>IF(AND('MAPA DE RIESGOS'!$AP563="Muy Alta",'MAPA DE RIESGOS'!$AR563="Leve"),CONCATENATE("R",'MAPA DE RIESGOS'!$H563,"C",'MAPA DE RIESGOS'!$AF563),"")</f>
        <v/>
      </c>
      <c r="BT563" s="414"/>
      <c r="BU563" s="415"/>
      <c r="BV563" s="188"/>
      <c r="BW563" s="188"/>
      <c r="BX563" s="188"/>
      <c r="BY563" s="188"/>
      <c r="BZ563" s="188"/>
      <c r="CA563" s="188"/>
      <c r="CB563" s="188"/>
      <c r="CC563" s="188"/>
      <c r="CD563" s="188"/>
      <c r="CE563" s="188"/>
      <c r="CF563" s="188"/>
      <c r="CG563" s="188"/>
      <c r="CH563" s="188"/>
      <c r="CI563" s="188"/>
      <c r="CJ563" s="188"/>
      <c r="CK563" s="188"/>
    </row>
    <row r="564" spans="1:89" ht="28.5" hidden="1" customHeight="1">
      <c r="A564" s="698"/>
      <c r="B564" s="585"/>
      <c r="C564" s="588"/>
      <c r="D564" s="257"/>
      <c r="E564" s="260"/>
      <c r="F564" s="183"/>
      <c r="G564" s="577"/>
      <c r="H564" s="343">
        <v>92</v>
      </c>
      <c r="I564" s="569"/>
      <c r="J564" s="494"/>
      <c r="K564" s="494"/>
      <c r="L564" s="494"/>
      <c r="M564" s="494"/>
      <c r="N564" s="494"/>
      <c r="O564" s="494"/>
      <c r="P564" s="562"/>
      <c r="Q564" s="553"/>
      <c r="R564" s="556"/>
      <c r="S564" s="556"/>
      <c r="T564" s="556"/>
      <c r="U564" s="556"/>
      <c r="V564" s="582"/>
      <c r="W564" s="566"/>
      <c r="X564" s="572"/>
      <c r="Y564" s="550"/>
      <c r="Z564" s="575"/>
      <c r="AA564" s="566"/>
      <c r="AB564" s="559"/>
      <c r="AC564" s="525"/>
      <c r="AD564" s="547"/>
      <c r="AE564" s="534"/>
      <c r="AF564" s="181">
        <v>3</v>
      </c>
      <c r="AG564" s="182"/>
      <c r="AH564" s="207" t="str">
        <f t="shared" si="567"/>
        <v/>
      </c>
      <c r="AI564" s="299"/>
      <c r="AJ564" s="299"/>
      <c r="AK564" s="208" t="str">
        <f t="shared" si="568"/>
        <v/>
      </c>
      <c r="AL564" s="300"/>
      <c r="AM564" s="300"/>
      <c r="AN564" s="301"/>
      <c r="AO564" s="209" t="str">
        <f>IF(ISBLANK(AD562),(IFERROR(IF(AND(AH563="Probabilidad",AH564="Probabilidad"),(AQ563-(+AQ563*AK564)),IF(AND(AH563="Impacto",AH564="Probabilidad"),(AQ562-(+AQ562*AK564)),IF(AH564="Impacto",AQ563,""))),""))," ")</f>
        <v/>
      </c>
      <c r="AP564" s="154" t="str">
        <f>IF(ISBLANK(AD562),(IFERROR(IF(AO564="","",IF(AO564&lt;=0.2,"Muy Baja",IF(AO564&lt;=0.4,"Baja",IF(AO564&lt;=0.6,"Media",IF(AO564&lt;=0.8,"Alta","Muy Alta"))))),""))," ")</f>
        <v/>
      </c>
      <c r="AQ564" s="210" t="str">
        <f t="shared" si="569"/>
        <v/>
      </c>
      <c r="AR564" s="211" t="str">
        <f t="shared" si="570"/>
        <v/>
      </c>
      <c r="AS564" s="210" t="str">
        <f>IFERROR(IF(AND(AH563="Impacto",AH564="Impacto"),(AS563-(+AS563*AK564)),IF(AND(AH563="Probabilidad",AH564="Impacto"),(AS562-(+AS562*AK564)),IF(AH564="Probabilidad",AS563,""))),"")</f>
        <v/>
      </c>
      <c r="AT564" s="212" t="str">
        <f t="shared" si="571"/>
        <v/>
      </c>
      <c r="AU564" s="528"/>
      <c r="AV564" s="531"/>
      <c r="AW564" s="534"/>
      <c r="AX564" s="537"/>
      <c r="AY564" s="302"/>
      <c r="AZ564" s="185"/>
      <c r="BA564" s="183"/>
      <c r="BB564" s="183"/>
      <c r="BC564" s="184"/>
      <c r="BD564" s="184"/>
      <c r="BE564" s="184"/>
      <c r="BF564" s="185"/>
      <c r="BG564" s="494"/>
      <c r="BH564" s="190"/>
      <c r="BI564" s="186"/>
      <c r="BJ564" s="186"/>
      <c r="BK564" s="352"/>
      <c r="BL564" s="183"/>
      <c r="BM564" s="183"/>
      <c r="BN564" s="183"/>
      <c r="BO564" s="187"/>
      <c r="BP564" s="187"/>
      <c r="BQ564" s="402"/>
      <c r="BR564" s="413"/>
      <c r="BS564" s="414" t="str">
        <f>IF(AND('MAPA DE RIESGOS'!$AP564="Muy Alta",'MAPA DE RIESGOS'!$AR564="Leve"),CONCATENATE("R",'MAPA DE RIESGOS'!$H564,"C",'MAPA DE RIESGOS'!$AF564),"")</f>
        <v/>
      </c>
      <c r="BT564" s="414"/>
      <c r="BU564" s="415"/>
      <c r="BV564" s="188"/>
      <c r="BW564" s="188"/>
      <c r="BX564" s="188"/>
      <c r="BY564" s="188"/>
      <c r="BZ564" s="188"/>
      <c r="CA564" s="188"/>
      <c r="CB564" s="188"/>
      <c r="CC564" s="188"/>
      <c r="CD564" s="188"/>
      <c r="CE564" s="188"/>
      <c r="CF564" s="188"/>
      <c r="CG564" s="188"/>
      <c r="CH564" s="188"/>
      <c r="CI564" s="188"/>
      <c r="CJ564" s="188"/>
      <c r="CK564" s="188"/>
    </row>
    <row r="565" spans="1:89" ht="28.5" hidden="1" customHeight="1">
      <c r="A565" s="698"/>
      <c r="B565" s="585"/>
      <c r="C565" s="588"/>
      <c r="D565" s="257"/>
      <c r="E565" s="260"/>
      <c r="F565" s="183"/>
      <c r="G565" s="577"/>
      <c r="H565" s="343">
        <v>92</v>
      </c>
      <c r="I565" s="569"/>
      <c r="J565" s="494"/>
      <c r="K565" s="494"/>
      <c r="L565" s="494"/>
      <c r="M565" s="494"/>
      <c r="N565" s="494"/>
      <c r="O565" s="494"/>
      <c r="P565" s="562"/>
      <c r="Q565" s="553"/>
      <c r="R565" s="556"/>
      <c r="S565" s="556"/>
      <c r="T565" s="556"/>
      <c r="U565" s="556"/>
      <c r="V565" s="582"/>
      <c r="W565" s="566"/>
      <c r="X565" s="572"/>
      <c r="Y565" s="550"/>
      <c r="Z565" s="575"/>
      <c r="AA565" s="566"/>
      <c r="AB565" s="559"/>
      <c r="AC565" s="525"/>
      <c r="AD565" s="547"/>
      <c r="AE565" s="534"/>
      <c r="AF565" s="181">
        <v>4</v>
      </c>
      <c r="AG565" s="182"/>
      <c r="AH565" s="207" t="str">
        <f t="shared" si="567"/>
        <v/>
      </c>
      <c r="AI565" s="299"/>
      <c r="AJ565" s="299"/>
      <c r="AK565" s="208" t="str">
        <f t="shared" si="568"/>
        <v/>
      </c>
      <c r="AL565" s="300"/>
      <c r="AM565" s="300"/>
      <c r="AN565" s="301"/>
      <c r="AO565" s="209" t="str">
        <f>IF(ISBLANK(AD562),(IFERROR(IF(AND(AH564="Probabilidad",AH565="Probabilidad"),(AQ564-(+AQ564*AK565)),IF(AND(AH564="Impacto",AH565="Probabilidad"),(AQ563-(+AQ563*AK565)),IF(AH565="Impacto",AQ564,""))),""))," ")</f>
        <v/>
      </c>
      <c r="AP565" s="154" t="str">
        <f>IF(ISBLANK(AD562),(IFERROR(IF(AO565="","",IF(AO565&lt;=0.2,"Muy Baja",IF(AO565&lt;=0.4,"Baja",IF(AO565&lt;=0.6,"Media",IF(AO565&lt;=0.8,"Alta","Muy Alta"))))),""))," ")</f>
        <v/>
      </c>
      <c r="AQ565" s="210" t="str">
        <f t="shared" si="569"/>
        <v/>
      </c>
      <c r="AR565" s="211" t="str">
        <f t="shared" si="570"/>
        <v/>
      </c>
      <c r="AS565" s="210" t="str">
        <f>IFERROR(IF(AND(AH564="Impacto",AH565="Impacto"),(AS564-(+AS564*AK565)),IF(AND(AH564="Probabilidad",AH565="Impacto"),(AS563-(+AS563*AK565)),IF(AH565="Probabilidad",AS564,""))),"")</f>
        <v/>
      </c>
      <c r="AT565" s="212" t="str">
        <f t="shared" si="571"/>
        <v/>
      </c>
      <c r="AU565" s="528"/>
      <c r="AV565" s="531"/>
      <c r="AW565" s="534"/>
      <c r="AX565" s="537"/>
      <c r="AY565" s="302"/>
      <c r="AZ565" s="185"/>
      <c r="BA565" s="183"/>
      <c r="BB565" s="183"/>
      <c r="BC565" s="184"/>
      <c r="BD565" s="184"/>
      <c r="BE565" s="184"/>
      <c r="BF565" s="185"/>
      <c r="BG565" s="494"/>
      <c r="BH565" s="190"/>
      <c r="BI565" s="186"/>
      <c r="BJ565" s="186"/>
      <c r="BK565" s="352"/>
      <c r="BL565" s="183"/>
      <c r="BM565" s="183"/>
      <c r="BN565" s="183"/>
      <c r="BO565" s="187"/>
      <c r="BP565" s="187"/>
      <c r="BQ565" s="402"/>
      <c r="BR565" s="413"/>
      <c r="BS565" s="414" t="str">
        <f>IF(AND('MAPA DE RIESGOS'!$AP565="Muy Alta",'MAPA DE RIESGOS'!$AR565="Leve"),CONCATENATE("R",'MAPA DE RIESGOS'!$H565,"C",'MAPA DE RIESGOS'!$AF565),"")</f>
        <v/>
      </c>
      <c r="BT565" s="414"/>
      <c r="BU565" s="415"/>
      <c r="BV565" s="188"/>
      <c r="BW565" s="188"/>
      <c r="BX565" s="188"/>
      <c r="BY565" s="188"/>
      <c r="BZ565" s="188"/>
      <c r="CA565" s="188"/>
      <c r="CB565" s="188"/>
      <c r="CC565" s="188"/>
      <c r="CD565" s="188"/>
      <c r="CE565" s="188"/>
      <c r="CF565" s="188"/>
      <c r="CG565" s="188"/>
      <c r="CH565" s="188"/>
      <c r="CI565" s="188"/>
      <c r="CJ565" s="188"/>
      <c r="CK565" s="188"/>
    </row>
    <row r="566" spans="1:89" ht="28.5" hidden="1" customHeight="1">
      <c r="A566" s="698"/>
      <c r="B566" s="585"/>
      <c r="C566" s="588"/>
      <c r="D566" s="257"/>
      <c r="E566" s="260"/>
      <c r="F566" s="183"/>
      <c r="G566" s="577"/>
      <c r="H566" s="343">
        <v>92</v>
      </c>
      <c r="I566" s="569"/>
      <c r="J566" s="494"/>
      <c r="K566" s="494"/>
      <c r="L566" s="494"/>
      <c r="M566" s="494"/>
      <c r="N566" s="494"/>
      <c r="O566" s="494"/>
      <c r="P566" s="562"/>
      <c r="Q566" s="553"/>
      <c r="R566" s="556"/>
      <c r="S566" s="556"/>
      <c r="T566" s="556"/>
      <c r="U566" s="556"/>
      <c r="V566" s="582"/>
      <c r="W566" s="566"/>
      <c r="X566" s="572"/>
      <c r="Y566" s="550"/>
      <c r="Z566" s="575"/>
      <c r="AA566" s="566"/>
      <c r="AB566" s="559"/>
      <c r="AC566" s="525"/>
      <c r="AD566" s="547"/>
      <c r="AE566" s="534"/>
      <c r="AF566" s="181">
        <v>5</v>
      </c>
      <c r="AG566" s="182"/>
      <c r="AH566" s="207" t="str">
        <f t="shared" si="567"/>
        <v/>
      </c>
      <c r="AI566" s="299"/>
      <c r="AJ566" s="299"/>
      <c r="AK566" s="208" t="str">
        <f t="shared" si="568"/>
        <v/>
      </c>
      <c r="AL566" s="300"/>
      <c r="AM566" s="300"/>
      <c r="AN566" s="301"/>
      <c r="AO566" s="209" t="str">
        <f>IF(ISBLANK(AD562),(IFERROR(IF(AND(AH565="Probabilidad",AH566="Probabilidad"),(AQ565-(+AQ565*AK566)),IF(AND(AH565="Impacto",AH566="Probabilidad"),(AQ564-(+AQ564*AK566)),IF(AH566="Impacto",AQ565,""))),""))," ")</f>
        <v/>
      </c>
      <c r="AP566" s="154" t="str">
        <f>IF(ISBLANK(AD562),(IFERROR(IF(AO566="","",IF(AO566&lt;=0.2,"Muy Baja",IF(AO566&lt;=0.4,"Baja",IF(AO566&lt;=0.6,"Media",IF(AO566&lt;=0.8,"Alta","Muy Alta"))))),""))," ")</f>
        <v/>
      </c>
      <c r="AQ566" s="210" t="str">
        <f t="shared" si="569"/>
        <v/>
      </c>
      <c r="AR566" s="211" t="str">
        <f t="shared" si="570"/>
        <v/>
      </c>
      <c r="AS566" s="210" t="str">
        <f>IFERROR(IF(AND(AH565="Impacto",AH566="Impacto"),(AS565-(+AS565*AK566)),IF(AND(AH565="Probabilidad",AH566="Impacto"),(AS564-(+AS564*AK566)),IF(AH566="Probabilidad",AS565,""))),"")</f>
        <v/>
      </c>
      <c r="AT566" s="212" t="str">
        <f t="shared" si="571"/>
        <v/>
      </c>
      <c r="AU566" s="528"/>
      <c r="AV566" s="531"/>
      <c r="AW566" s="534"/>
      <c r="AX566" s="537"/>
      <c r="AY566" s="302"/>
      <c r="AZ566" s="185"/>
      <c r="BA566" s="183"/>
      <c r="BB566" s="183"/>
      <c r="BC566" s="184"/>
      <c r="BD566" s="184"/>
      <c r="BE566" s="184"/>
      <c r="BF566" s="185"/>
      <c r="BG566" s="494"/>
      <c r="BH566" s="190"/>
      <c r="BI566" s="186"/>
      <c r="BJ566" s="186"/>
      <c r="BK566" s="352"/>
      <c r="BL566" s="183"/>
      <c r="BM566" s="183"/>
      <c r="BN566" s="183"/>
      <c r="BO566" s="187"/>
      <c r="BP566" s="187"/>
      <c r="BQ566" s="402"/>
      <c r="BR566" s="413"/>
      <c r="BS566" s="414" t="str">
        <f>IF(AND('MAPA DE RIESGOS'!$AP566="Muy Alta",'MAPA DE RIESGOS'!$AR566="Leve"),CONCATENATE("R",'MAPA DE RIESGOS'!$H566,"C",'MAPA DE RIESGOS'!$AF566),"")</f>
        <v/>
      </c>
      <c r="BT566" s="414"/>
      <c r="BU566" s="415"/>
      <c r="BV566" s="188"/>
      <c r="BW566" s="188"/>
      <c r="BX566" s="188"/>
      <c r="BY566" s="188"/>
      <c r="BZ566" s="188"/>
      <c r="CA566" s="188"/>
      <c r="CB566" s="188"/>
      <c r="CC566" s="188"/>
      <c r="CD566" s="188"/>
      <c r="CE566" s="188"/>
      <c r="CF566" s="188"/>
      <c r="CG566" s="188"/>
      <c r="CH566" s="188"/>
      <c r="CI566" s="188"/>
      <c r="CJ566" s="188"/>
      <c r="CK566" s="188"/>
    </row>
    <row r="567" spans="1:89" ht="28.5" hidden="1" customHeight="1">
      <c r="A567" s="698"/>
      <c r="B567" s="586"/>
      <c r="C567" s="589"/>
      <c r="D567" s="258"/>
      <c r="E567" s="187"/>
      <c r="F567" s="183"/>
      <c r="G567" s="577"/>
      <c r="H567" s="343">
        <v>92</v>
      </c>
      <c r="I567" s="570"/>
      <c r="J567" s="495"/>
      <c r="K567" s="495"/>
      <c r="L567" s="495"/>
      <c r="M567" s="495"/>
      <c r="N567" s="495"/>
      <c r="O567" s="495"/>
      <c r="P567" s="563"/>
      <c r="Q567" s="554"/>
      <c r="R567" s="557"/>
      <c r="S567" s="557"/>
      <c r="T567" s="557"/>
      <c r="U567" s="557"/>
      <c r="V567" s="583"/>
      <c r="W567" s="567"/>
      <c r="X567" s="573"/>
      <c r="Y567" s="551"/>
      <c r="Z567" s="576"/>
      <c r="AA567" s="567"/>
      <c r="AB567" s="560"/>
      <c r="AC567" s="526"/>
      <c r="AD567" s="548"/>
      <c r="AE567" s="535"/>
      <c r="AF567" s="181">
        <v>6</v>
      </c>
      <c r="AG567" s="182"/>
      <c r="AH567" s="207" t="str">
        <f t="shared" si="567"/>
        <v/>
      </c>
      <c r="AI567" s="299"/>
      <c r="AJ567" s="299"/>
      <c r="AK567" s="208" t="str">
        <f t="shared" si="568"/>
        <v/>
      </c>
      <c r="AL567" s="300"/>
      <c r="AM567" s="300"/>
      <c r="AN567" s="301"/>
      <c r="AO567" s="209" t="str">
        <f>IF(ISBLANK(AD562),(IFERROR(IF(AND(AH565="Probabilidad",AH567="Probabilidad"),(AQ565-(+AQ565*AK567)),IF(AND(AH565="Impacto",AH567="Probabilidad"),(AQ564-(+AQ564*AK567)),IF(AH567="Impacto",AQ565,""))),""))," ")</f>
        <v/>
      </c>
      <c r="AP567" s="154" t="str">
        <f>IF(ISBLANK(AD562),(IFERROR(IF(AO567="","",IF(AO567&lt;=0.2,"Muy Baja",IF(AO567&lt;=0.4,"Baja",IF(AO567&lt;=0.6,"Media",IF(AO567&lt;=0.8,"Alta","Muy Alta"))))),"")), " ")</f>
        <v/>
      </c>
      <c r="AQ567" s="210" t="str">
        <f t="shared" si="569"/>
        <v/>
      </c>
      <c r="AR567" s="211" t="str">
        <f t="shared" si="570"/>
        <v/>
      </c>
      <c r="AS567" s="210" t="str">
        <f>IFERROR(IF(AND(AH566="Impacto",AH567="Impacto"),(AS565-(+AS566*AK567)),IF(AND(AH565="Probabilidad",AH567="Impacto"),(AS564-(+AS564*AK567)),IF(AH567="Probabilidad",AS565,""))),"")</f>
        <v/>
      </c>
      <c r="AT567" s="212" t="str">
        <f t="shared" si="571"/>
        <v/>
      </c>
      <c r="AU567" s="529"/>
      <c r="AV567" s="532"/>
      <c r="AW567" s="535"/>
      <c r="AX567" s="538"/>
      <c r="AY567" s="302"/>
      <c r="AZ567" s="185"/>
      <c r="BA567" s="183"/>
      <c r="BB567" s="183"/>
      <c r="BC567" s="184"/>
      <c r="BD567" s="184"/>
      <c r="BE567" s="184"/>
      <c r="BF567" s="185"/>
      <c r="BG567" s="495"/>
      <c r="BH567" s="190"/>
      <c r="BI567" s="186"/>
      <c r="BJ567" s="186"/>
      <c r="BK567" s="352"/>
      <c r="BL567" s="183"/>
      <c r="BM567" s="183"/>
      <c r="BN567" s="183"/>
      <c r="BO567" s="187"/>
      <c r="BP567" s="187"/>
      <c r="BQ567" s="402"/>
      <c r="BR567" s="413"/>
      <c r="BS567" s="414" t="str">
        <f>IF(AND('MAPA DE RIESGOS'!$AP567="Muy Alta",'MAPA DE RIESGOS'!$AR567="Leve"),CONCATENATE("R",'MAPA DE RIESGOS'!$H567,"C",'MAPA DE RIESGOS'!$AF567),"")</f>
        <v/>
      </c>
      <c r="BT567" s="414"/>
      <c r="BU567" s="415"/>
      <c r="BV567" s="188"/>
      <c r="BW567" s="188"/>
      <c r="BX567" s="188"/>
      <c r="BY567" s="188"/>
      <c r="BZ567" s="188"/>
      <c r="CA567" s="188"/>
      <c r="CB567" s="188"/>
      <c r="CC567" s="188"/>
      <c r="CD567" s="188"/>
      <c r="CE567" s="188"/>
      <c r="CF567" s="188"/>
      <c r="CG567" s="188"/>
      <c r="CH567" s="188"/>
      <c r="CI567" s="188"/>
      <c r="CJ567" s="188"/>
      <c r="CK567" s="188"/>
    </row>
    <row r="568" spans="1:89" ht="28.5" hidden="1" customHeight="1">
      <c r="A568" s="698"/>
      <c r="B568" s="584"/>
      <c r="C568" s="587" t="str">
        <f>IFERROR((VLOOKUP($B568,'Listados Datos'!$D$3:$E$18,2,FALSE))," ")</f>
        <v xml:space="preserve"> </v>
      </c>
      <c r="D568" s="256" t="str">
        <f>IFERROR((VLOOKUP($B568,'Listados Datos'!$D$3:$F$18,3,FALSE))," ")</f>
        <v xml:space="preserve"> </v>
      </c>
      <c r="E568" s="259"/>
      <c r="F568" s="183"/>
      <c r="G568" s="577">
        <v>93</v>
      </c>
      <c r="H568" s="343">
        <v>93</v>
      </c>
      <c r="I568" s="568"/>
      <c r="J568" s="513"/>
      <c r="K568" s="513"/>
      <c r="L568" s="513"/>
      <c r="M568" s="513"/>
      <c r="N568" s="513"/>
      <c r="O568" s="513"/>
      <c r="P568" s="561"/>
      <c r="Q568" s="552"/>
      <c r="R568" s="555"/>
      <c r="S568" s="555"/>
      <c r="T568" s="555"/>
      <c r="U568" s="555"/>
      <c r="V568" s="581" t="str">
        <f t="shared" ref="V568" si="581">IF(ISBLANK(AC568),(IF(P568&lt;=0,"",IF(P568&lt;=2,"Muy Baja",IF(P568&lt;=24,"Baja",IF(P568&lt;=500,"Media",IF(P568&lt;=5000,"Alta","Muy Alta"))))))," ")</f>
        <v/>
      </c>
      <c r="W568" s="565" t="str">
        <f t="shared" ref="W568" si="582">IF(ISBLANK(AC568),(IF(V568="","",IF(V568="Muy Baja",20%,IF(V568="Baja",40%,IF(V568="Media",60%,IF(V568="Alta",80%,IF(V568="Muy Alta",100%,0)))))))," ")</f>
        <v/>
      </c>
      <c r="X568" s="571"/>
      <c r="Y568" s="549" t="str">
        <f>IF(X568&gt;0,IF(NOT(ISERROR(MATCH(X568,'Listados Datos'!$N$3:$N$4,0))),'Listados Datos'!$N$6&amp;"Por favor no seleccionar este criterios de impacto (Afectación Económica o presupuestal y/o Pérdida Reputacional)",'Listados Datos'!$N$7),"")</f>
        <v/>
      </c>
      <c r="Z568" s="574" t="str">
        <f>IF(OR(X568='Listados Datos'!$R$3,X568='Listados Datos'!$S$3),"Leve",IF(OR(X568='Listados Datos'!$R$4,X568='Listados Datos'!$S$4),"Menor",IF(OR(X568='Listados Datos'!$R$5,X568='Listados Datos'!$S$5),"Moderado",IF(OR(X568='Listados Datos'!$R$6,X568='Listados Datos'!$S$6),"Mayor",IF(OR(X568='Listados Datos'!$R$7,X568='Listados Datos'!$S$7),"Catastrófico","")))))</f>
        <v/>
      </c>
      <c r="AA568" s="565" t="str">
        <f>IF(Z568="","",IF(Z568="Leve",20%,IF(Z568="Menor",40%,IF(Z568="Moderado",60%,IF(Z568="Mayor",80%,IF(Z568="Catastrófico",100%,0))))))</f>
        <v/>
      </c>
      <c r="AB568" s="558" t="str">
        <f>IF(OR(AND(V568="Muy Baja",Z568="Leve"),AND(V568="Muy Baja",Z568="Menor"),AND(V568="Baja",Z568="Leve")),"Bajo",IF(OR(AND(V568="Muy baja",Z568="Moderado"),AND(V568="Baja",Z568="Menor"),AND(V568="Baja",Z568="Moderado"),AND(V568="Media",Z568="Leve"),AND(V568="Media",Z568="Menor"),AND(V568="Media",Z568="Moderado"),AND(V568="Alta",Z568="Leve"),AND(V568="Alta",Z568="Menor")),"Moderado",IF(OR(AND(V568="Muy Baja",Z568="Mayor"),AND(V568="Baja",Z568="Mayor"),AND(V568="Media",Z568="Mayor"),AND(V568="Alta",Z568="Moderado"),AND(V568="Alta",Z568="Mayor"),AND(V568="Muy Alta",Z568="Leve"),AND(V568="Muy Alta",Z568="Menor"),AND(V568="Muy Alta",Z568="Moderado"),AND(V568="Muy Alta",Z568="Mayor")),"Alto",IF(OR(AND(V568="Muy Baja",Z568="Catastrófico"),AND(V568="Baja",Z568="Catastrófico"),AND(V568="Media",Z568="Catastrófico"),AND(V568="Alta",Z568="Catastrófico"),AND(V568="Muy Alta",Z568="Catastrófico")),"Extremo",""))))</f>
        <v/>
      </c>
      <c r="AC568" s="524"/>
      <c r="AD568" s="546"/>
      <c r="AE568" s="533" t="str">
        <f t="shared" ref="AE568" si="583">IF(AND(AC568="Rara Vez",AD568="Insignificante"),("BAJA"),IF(AND(AC568="Rara Vez",AD568="Menor"),("BAJA"),IF(AND(AC568="Rara Vez",AD568="Moderado"),("MODERADA"),IF(AND(AC568="Rara Vez",AD568="Mayor"),("ALTA"),IF(AND(AC568="Improbable",AD568="Insignificante"),("BAJA"),IF(AND(AC568="Improbable",AD568="Menor"),("BAJA"),IF(AND(AC568="Improbable",AD568="Moderado"),("MODERADA"),IF(AND(AC568="Improbable",AD568="Mayor"),("ALTA"),IF(AND(AC568="Posible",AD568="Insignificante"),("BAJA"),IF(AND(AC568="Posible",AD568="Menor"),("MODERADA"),IF(AND(AC568="Posible",AD568="Moderado"),("ALTA"),IF(AND(AC568="Posible",AD568="Mayor"),("EXTREMA"),IF(AND(AC568="Probable",AD568="Insignificante"),("MODERADA"),IF(AND(AC568="Probable",AD568="Menor"),("ALTA"),IF(AND(AC568="Probable",AD568="Moderado"),("ALTA"),IF(AND(AC568="Probable",AD568="Mayor"),("EXTREMA"),IF(AND(AC568="Casi Seguro",AD568="Insignificante"),("ALTA"),IF(AND(AC568="Casi Seguro",AD568="Menor"),("ALTA"),IF(AND(AC568="Casi Seguro",AD568="Moderado"),("EXTREMA"),IF(AND(AC568="Casi Seguro",AD568="Mayor"),("EXTREMA"),IF(AD568="Catastrófico","EXTREMA","VALORAR")))))))))))))))))))))</f>
        <v>VALORAR</v>
      </c>
      <c r="AF568" s="181">
        <v>1</v>
      </c>
      <c r="AG568" s="182"/>
      <c r="AH568" s="207" t="str">
        <f t="shared" si="567"/>
        <v/>
      </c>
      <c r="AI568" s="299"/>
      <c r="AJ568" s="299"/>
      <c r="AK568" s="208" t="str">
        <f t="shared" si="568"/>
        <v/>
      </c>
      <c r="AL568" s="300"/>
      <c r="AM568" s="300"/>
      <c r="AN568" s="301"/>
      <c r="AO568" s="209" t="str">
        <f>IF(ISBLANK(AD568),(IFERROR(IF(AH568="Probabilidad",(W568-(+W568*AK568)),IF(AH568="Impacto",W568,"")),""))," ")</f>
        <v/>
      </c>
      <c r="AP568" s="154" t="str">
        <f>IF(ISBLANK(AD568), (IFERROR(IF(AO568="","",IF(AO568&lt;=0.2,"Muy Baja",IF(AO568&lt;=0.4,"Baja",IF(AO568&lt;=0.6,"Media",IF(AO568&lt;=0.8,"Alta","Muy Alta"))))),""))," ")</f>
        <v/>
      </c>
      <c r="AQ568" s="210" t="str">
        <f t="shared" si="569"/>
        <v/>
      </c>
      <c r="AR568" s="211" t="str">
        <f t="shared" si="570"/>
        <v/>
      </c>
      <c r="AS568" s="210" t="str">
        <f>IFERROR(IF(AH568="Impacto",(AA568-(+AA568*AK568)),IF(AH568="Probabilidad",AA568,"")),"")</f>
        <v/>
      </c>
      <c r="AT568" s="212" t="str">
        <f t="shared" si="571"/>
        <v/>
      </c>
      <c r="AU568" s="527"/>
      <c r="AV568" s="530" t="str">
        <f>IF(ISBLANK(AD568), " ", AD568)</f>
        <v xml:space="preserve"> </v>
      </c>
      <c r="AW568" s="533" t="str">
        <f t="shared" ref="AW568" si="584">IF(AND(AU568="Rara Vez",AV568="Insignificante"),("BAJA"),IF(AND(AU568="Rara Vez",AV568="Menor"),("BAJA"),IF(AND(AU568="Rara Vez",AV568="Moderado"),("MODERADA"),IF(AND(AU568="Rara Vez",AV568="Mayor"),("ALTA"),IF(AND(AU568="Improbable",AV568="Insignificante"),("BAJA"),IF(AND(AU568="Improbable",AV568="Menor"),("BAJA"),IF(AND(AU568="Improbable",AV568="Moderado"),("MODERADA"),IF(AND(AU568="Improbable",AV568="Mayor"),("ALTA"),IF(AND(AU568="Posible",AV568="Insignificante"),("BAJA"),IF(AND(AU568="Posible",AV568="Menor"),("MODERADA"),IF(AND(AU568="Posible",AV568="Moderado"),("ALTA"),IF(AND(AU568="Posible",AV568="Mayor"),("EXTREMA"),IF(AND(AU568="Probable",AV568="Insignificante"),("MODERADA"),IF(AND(AU568="Probable",AV568="Menor"),("ALTA"),IF(AND(AU568="Probable",AV568="Moderado"),("ALTA"),IF(AND(AU568="Probable",AV568="Mayor"),("EXTREMA"),IF(AND(AU568="Casi Seguro",AV568="Insignificante"),("ALTA"),IF(AND(AU568="Casi Seguro",AV568="Menor"),("ALTA"),IF(AND(AU568="Casi Seguro",AV568="Moderado"),("EXTREMA"),IF(AND(AU568="Casi Seguro",AV568="Mayor"),("EXTREMA"),IF(AV568="Catastrófico","EXTREMA","VALORAR")))))))))))))))))))))</f>
        <v>VALORAR</v>
      </c>
      <c r="AX568" s="536"/>
      <c r="AY568" s="302"/>
      <c r="AZ568" s="185"/>
      <c r="BA568" s="183"/>
      <c r="BB568" s="183"/>
      <c r="BC568" s="184"/>
      <c r="BD568" s="184"/>
      <c r="BE568" s="184"/>
      <c r="BF568" s="185"/>
      <c r="BG568" s="513"/>
      <c r="BH568" s="190"/>
      <c r="BI568" s="186"/>
      <c r="BJ568" s="186"/>
      <c r="BK568" s="352"/>
      <c r="BL568" s="183"/>
      <c r="BM568" s="183"/>
      <c r="BN568" s="183"/>
      <c r="BO568" s="187"/>
      <c r="BP568" s="187"/>
      <c r="BQ568" s="402"/>
      <c r="BR568" s="413"/>
      <c r="BS568" s="414" t="str">
        <f>IF(AND('MAPA DE RIESGOS'!$AP568="Muy Alta",'MAPA DE RIESGOS'!$AR568="Leve"),CONCATENATE("R",'MAPA DE RIESGOS'!$H568,"C",'MAPA DE RIESGOS'!$AF568),"")</f>
        <v/>
      </c>
      <c r="BT568" s="414"/>
      <c r="BU568" s="415"/>
      <c r="BV568" s="188"/>
      <c r="BW568" s="188"/>
      <c r="BX568" s="188"/>
      <c r="BY568" s="188"/>
      <c r="BZ568" s="188"/>
      <c r="CA568" s="188"/>
      <c r="CB568" s="188"/>
      <c r="CC568" s="188"/>
      <c r="CD568" s="188"/>
      <c r="CE568" s="188"/>
      <c r="CF568" s="188"/>
      <c r="CG568" s="188"/>
      <c r="CH568" s="188"/>
      <c r="CI568" s="188"/>
      <c r="CJ568" s="188"/>
      <c r="CK568" s="188"/>
    </row>
    <row r="569" spans="1:89" ht="28.5" hidden="1" customHeight="1">
      <c r="A569" s="698"/>
      <c r="B569" s="585"/>
      <c r="C569" s="588"/>
      <c r="D569" s="257"/>
      <c r="E569" s="260"/>
      <c r="F569" s="183"/>
      <c r="G569" s="577"/>
      <c r="H569" s="343">
        <v>93</v>
      </c>
      <c r="I569" s="569"/>
      <c r="J569" s="494"/>
      <c r="K569" s="494"/>
      <c r="L569" s="494"/>
      <c r="M569" s="494"/>
      <c r="N569" s="494"/>
      <c r="O569" s="494"/>
      <c r="P569" s="562"/>
      <c r="Q569" s="553"/>
      <c r="R569" s="556"/>
      <c r="S569" s="556"/>
      <c r="T569" s="556"/>
      <c r="U569" s="556"/>
      <c r="V569" s="582"/>
      <c r="W569" s="566"/>
      <c r="X569" s="572"/>
      <c r="Y569" s="550"/>
      <c r="Z569" s="575"/>
      <c r="AA569" s="566"/>
      <c r="AB569" s="559"/>
      <c r="AC569" s="525"/>
      <c r="AD569" s="547"/>
      <c r="AE569" s="534"/>
      <c r="AF569" s="181">
        <v>2</v>
      </c>
      <c r="AG569" s="182"/>
      <c r="AH569" s="207" t="str">
        <f t="shared" si="567"/>
        <v/>
      </c>
      <c r="AI569" s="299"/>
      <c r="AJ569" s="299"/>
      <c r="AK569" s="208" t="str">
        <f t="shared" si="568"/>
        <v/>
      </c>
      <c r="AL569" s="300"/>
      <c r="AM569" s="300"/>
      <c r="AN569" s="301"/>
      <c r="AO569" s="209" t="str">
        <f>IF(ISBLANK(AD568),(IFERROR(IF(AND(AH568="Probabilidad",AH569="Probabilidad"),(AQ568-(+AQ568*AK569)),IF(AH569="Probabilidad",(W568-(+W568*AK569)),IF(AH569="Impacto",AQ568,""))),""))," ")</f>
        <v/>
      </c>
      <c r="AP569" s="154" t="str">
        <f>IF(ISBLANK(AD568),(IFERROR(IF(AO569="","",IF(AO569&lt;=0.2,"Muy Baja",IF(AO569&lt;=0.4,"Baja",IF(AO569&lt;=0.6,"Media",IF(AO569&lt;=0.8,"Alta","Muy Alta"))))),""))," ")</f>
        <v/>
      </c>
      <c r="AQ569" s="210" t="str">
        <f t="shared" si="569"/>
        <v/>
      </c>
      <c r="AR569" s="211" t="str">
        <f t="shared" si="570"/>
        <v/>
      </c>
      <c r="AS569" s="210" t="str">
        <f>IFERROR(IF(AND(AH568="Impacto",AH569="Impacto"),(AS568-(+AS568*AK569)),IF(AH569="Impacto",(AA568-(+AA568*AK569)),IF(AH569="Probabilidad",AS568,""))),"")</f>
        <v/>
      </c>
      <c r="AT569" s="212" t="str">
        <f t="shared" si="571"/>
        <v/>
      </c>
      <c r="AU569" s="528"/>
      <c r="AV569" s="531"/>
      <c r="AW569" s="534"/>
      <c r="AX569" s="537"/>
      <c r="AY569" s="302"/>
      <c r="AZ569" s="185"/>
      <c r="BA569" s="183"/>
      <c r="BB569" s="183"/>
      <c r="BC569" s="184"/>
      <c r="BD569" s="184"/>
      <c r="BE569" s="184"/>
      <c r="BF569" s="185"/>
      <c r="BG569" s="494"/>
      <c r="BH569" s="190"/>
      <c r="BI569" s="186"/>
      <c r="BJ569" s="186"/>
      <c r="BK569" s="352"/>
      <c r="BL569" s="183"/>
      <c r="BM569" s="183"/>
      <c r="BN569" s="183"/>
      <c r="BO569" s="187"/>
      <c r="BP569" s="187"/>
      <c r="BQ569" s="402"/>
      <c r="BR569" s="413"/>
      <c r="BS569" s="414" t="str">
        <f>IF(AND('MAPA DE RIESGOS'!$AP569="Muy Alta",'MAPA DE RIESGOS'!$AR569="Leve"),CONCATENATE("R",'MAPA DE RIESGOS'!$H569,"C",'MAPA DE RIESGOS'!$AF569),"")</f>
        <v/>
      </c>
      <c r="BT569" s="414"/>
      <c r="BU569" s="415"/>
      <c r="BV569" s="188"/>
      <c r="BW569" s="188"/>
      <c r="BX569" s="188"/>
      <c r="BY569" s="188"/>
      <c r="BZ569" s="188"/>
      <c r="CA569" s="188"/>
      <c r="CB569" s="188"/>
      <c r="CC569" s="188"/>
      <c r="CD569" s="188"/>
      <c r="CE569" s="188"/>
      <c r="CF569" s="188"/>
      <c r="CG569" s="188"/>
      <c r="CH569" s="188"/>
      <c r="CI569" s="188"/>
      <c r="CJ569" s="188"/>
      <c r="CK569" s="188"/>
    </row>
    <row r="570" spans="1:89" ht="28.5" hidden="1" customHeight="1">
      <c r="A570" s="698"/>
      <c r="B570" s="585"/>
      <c r="C570" s="588"/>
      <c r="D570" s="257"/>
      <c r="E570" s="260"/>
      <c r="F570" s="183"/>
      <c r="G570" s="577"/>
      <c r="H570" s="343">
        <v>93</v>
      </c>
      <c r="I570" s="569"/>
      <c r="J570" s="494"/>
      <c r="K570" s="494"/>
      <c r="L570" s="494"/>
      <c r="M570" s="494"/>
      <c r="N570" s="494"/>
      <c r="O570" s="494"/>
      <c r="P570" s="562"/>
      <c r="Q570" s="553"/>
      <c r="R570" s="556"/>
      <c r="S570" s="556"/>
      <c r="T570" s="556"/>
      <c r="U570" s="556"/>
      <c r="V570" s="582"/>
      <c r="W570" s="566"/>
      <c r="X570" s="572"/>
      <c r="Y570" s="550"/>
      <c r="Z570" s="575"/>
      <c r="AA570" s="566"/>
      <c r="AB570" s="559"/>
      <c r="AC570" s="525"/>
      <c r="AD570" s="547"/>
      <c r="AE570" s="534"/>
      <c r="AF570" s="181">
        <v>3</v>
      </c>
      <c r="AG570" s="182"/>
      <c r="AH570" s="207" t="str">
        <f t="shared" si="567"/>
        <v/>
      </c>
      <c r="AI570" s="299"/>
      <c r="AJ570" s="299"/>
      <c r="AK570" s="208" t="str">
        <f t="shared" si="568"/>
        <v/>
      </c>
      <c r="AL570" s="300"/>
      <c r="AM570" s="300"/>
      <c r="AN570" s="301"/>
      <c r="AO570" s="209" t="str">
        <f>IF(ISBLANK(AD568),(IFERROR(IF(AND(AH569="Probabilidad",AH570="Probabilidad"),(AQ569-(+AQ569*AK570)),IF(AND(AH569="Impacto",AH570="Probabilidad"),(AQ568-(+AQ568*AK570)),IF(AH570="Impacto",AQ569,""))),""))," ")</f>
        <v/>
      </c>
      <c r="AP570" s="154" t="str">
        <f>IF(ISBLANK(AD568),(IFERROR(IF(AO570="","",IF(AO570&lt;=0.2,"Muy Baja",IF(AO570&lt;=0.4,"Baja",IF(AO570&lt;=0.6,"Media",IF(AO570&lt;=0.8,"Alta","Muy Alta"))))),""))," ")</f>
        <v/>
      </c>
      <c r="AQ570" s="210" t="str">
        <f t="shared" si="569"/>
        <v/>
      </c>
      <c r="AR570" s="211" t="str">
        <f t="shared" si="570"/>
        <v/>
      </c>
      <c r="AS570" s="210" t="str">
        <f>IFERROR(IF(AND(AH569="Impacto",AH570="Impacto"),(AS569-(+AS569*AK570)),IF(AND(AH569="Probabilidad",AH570="Impacto"),(AS568-(+AS568*AK570)),IF(AH570="Probabilidad",AS569,""))),"")</f>
        <v/>
      </c>
      <c r="AT570" s="212" t="str">
        <f t="shared" si="571"/>
        <v/>
      </c>
      <c r="AU570" s="528"/>
      <c r="AV570" s="531"/>
      <c r="AW570" s="534"/>
      <c r="AX570" s="537"/>
      <c r="AY570" s="302"/>
      <c r="AZ570" s="185"/>
      <c r="BA570" s="183"/>
      <c r="BB570" s="183"/>
      <c r="BC570" s="184"/>
      <c r="BD570" s="184"/>
      <c r="BE570" s="184"/>
      <c r="BF570" s="185"/>
      <c r="BG570" s="494"/>
      <c r="BH570" s="190"/>
      <c r="BI570" s="186"/>
      <c r="BJ570" s="186"/>
      <c r="BK570" s="352"/>
      <c r="BL570" s="183"/>
      <c r="BM570" s="183"/>
      <c r="BN570" s="183"/>
      <c r="BO570" s="187"/>
      <c r="BP570" s="187"/>
      <c r="BQ570" s="402"/>
      <c r="BR570" s="413"/>
      <c r="BS570" s="414" t="str">
        <f>IF(AND('MAPA DE RIESGOS'!$AP570="Muy Alta",'MAPA DE RIESGOS'!$AR570="Leve"),CONCATENATE("R",'MAPA DE RIESGOS'!$H570,"C",'MAPA DE RIESGOS'!$AF570),"")</f>
        <v/>
      </c>
      <c r="BT570" s="414"/>
      <c r="BU570" s="415"/>
      <c r="BV570" s="188"/>
      <c r="BW570" s="188"/>
      <c r="BX570" s="188"/>
      <c r="BY570" s="188"/>
      <c r="BZ570" s="188"/>
      <c r="CA570" s="188"/>
      <c r="CB570" s="188"/>
      <c r="CC570" s="188"/>
      <c r="CD570" s="188"/>
      <c r="CE570" s="188"/>
      <c r="CF570" s="188"/>
      <c r="CG570" s="188"/>
      <c r="CH570" s="188"/>
      <c r="CI570" s="188"/>
      <c r="CJ570" s="188"/>
      <c r="CK570" s="188"/>
    </row>
    <row r="571" spans="1:89" ht="28.5" hidden="1" customHeight="1">
      <c r="A571" s="698"/>
      <c r="B571" s="585"/>
      <c r="C571" s="588"/>
      <c r="D571" s="257"/>
      <c r="E571" s="260"/>
      <c r="F571" s="183"/>
      <c r="G571" s="577"/>
      <c r="H571" s="343">
        <v>93</v>
      </c>
      <c r="I571" s="569"/>
      <c r="J571" s="494"/>
      <c r="K571" s="494"/>
      <c r="L571" s="494"/>
      <c r="M571" s="494"/>
      <c r="N571" s="494"/>
      <c r="O571" s="494"/>
      <c r="P571" s="562"/>
      <c r="Q571" s="553"/>
      <c r="R571" s="556"/>
      <c r="S571" s="556"/>
      <c r="T571" s="556"/>
      <c r="U571" s="556"/>
      <c r="V571" s="582"/>
      <c r="W571" s="566"/>
      <c r="X571" s="572"/>
      <c r="Y571" s="550"/>
      <c r="Z571" s="575"/>
      <c r="AA571" s="566"/>
      <c r="AB571" s="559"/>
      <c r="AC571" s="525"/>
      <c r="AD571" s="547"/>
      <c r="AE571" s="534"/>
      <c r="AF571" s="181">
        <v>4</v>
      </c>
      <c r="AG571" s="182"/>
      <c r="AH571" s="207" t="str">
        <f t="shared" si="567"/>
        <v/>
      </c>
      <c r="AI571" s="299"/>
      <c r="AJ571" s="299"/>
      <c r="AK571" s="208" t="str">
        <f t="shared" si="568"/>
        <v/>
      </c>
      <c r="AL571" s="300"/>
      <c r="AM571" s="300"/>
      <c r="AN571" s="301"/>
      <c r="AO571" s="209" t="str">
        <f>IF(ISBLANK(AD568),(IFERROR(IF(AND(AH570="Probabilidad",AH571="Probabilidad"),(AQ570-(+AQ570*AK571)),IF(AND(AH570="Impacto",AH571="Probabilidad"),(AQ569-(+AQ569*AK571)),IF(AH571="Impacto",AQ570,""))),""))," ")</f>
        <v/>
      </c>
      <c r="AP571" s="154" t="str">
        <f>IF(ISBLANK(AD568),(IFERROR(IF(AO571="","",IF(AO571&lt;=0.2,"Muy Baja",IF(AO571&lt;=0.4,"Baja",IF(AO571&lt;=0.6,"Media",IF(AO571&lt;=0.8,"Alta","Muy Alta"))))),""))," ")</f>
        <v/>
      </c>
      <c r="AQ571" s="210" t="str">
        <f t="shared" si="569"/>
        <v/>
      </c>
      <c r="AR571" s="211" t="str">
        <f t="shared" si="570"/>
        <v/>
      </c>
      <c r="AS571" s="210" t="str">
        <f>IFERROR(IF(AND(AH570="Impacto",AH571="Impacto"),(AS570-(+AS570*AK571)),IF(AND(AH570="Probabilidad",AH571="Impacto"),(AS569-(+AS569*AK571)),IF(AH571="Probabilidad",AS570,""))),"")</f>
        <v/>
      </c>
      <c r="AT571" s="212" t="str">
        <f t="shared" si="571"/>
        <v/>
      </c>
      <c r="AU571" s="528"/>
      <c r="AV571" s="531"/>
      <c r="AW571" s="534"/>
      <c r="AX571" s="537"/>
      <c r="AY571" s="302"/>
      <c r="AZ571" s="185"/>
      <c r="BA571" s="183"/>
      <c r="BB571" s="183"/>
      <c r="BC571" s="184"/>
      <c r="BD571" s="184"/>
      <c r="BE571" s="184"/>
      <c r="BF571" s="185"/>
      <c r="BG571" s="494"/>
      <c r="BH571" s="190"/>
      <c r="BI571" s="186"/>
      <c r="BJ571" s="186"/>
      <c r="BK571" s="352"/>
      <c r="BL571" s="183"/>
      <c r="BM571" s="183"/>
      <c r="BN571" s="183"/>
      <c r="BO571" s="187"/>
      <c r="BP571" s="187"/>
      <c r="BQ571" s="402"/>
      <c r="BR571" s="413"/>
      <c r="BS571" s="414" t="str">
        <f>IF(AND('MAPA DE RIESGOS'!$AP571="Muy Alta",'MAPA DE RIESGOS'!$AR571="Leve"),CONCATENATE("R",'MAPA DE RIESGOS'!$H571,"C",'MAPA DE RIESGOS'!$AF571),"")</f>
        <v/>
      </c>
      <c r="BT571" s="414"/>
      <c r="BU571" s="415"/>
      <c r="BV571" s="188"/>
      <c r="BW571" s="188"/>
      <c r="BX571" s="188"/>
      <c r="BY571" s="188"/>
      <c r="BZ571" s="188"/>
      <c r="CA571" s="188"/>
      <c r="CB571" s="188"/>
      <c r="CC571" s="188"/>
      <c r="CD571" s="188"/>
      <c r="CE571" s="188"/>
      <c r="CF571" s="188"/>
      <c r="CG571" s="188"/>
      <c r="CH571" s="188"/>
      <c r="CI571" s="188"/>
      <c r="CJ571" s="188"/>
      <c r="CK571" s="188"/>
    </row>
    <row r="572" spans="1:89" ht="28.5" hidden="1" customHeight="1">
      <c r="A572" s="698"/>
      <c r="B572" s="585"/>
      <c r="C572" s="588"/>
      <c r="D572" s="257"/>
      <c r="E572" s="260"/>
      <c r="F572" s="183"/>
      <c r="G572" s="577"/>
      <c r="H572" s="343">
        <v>93</v>
      </c>
      <c r="I572" s="569"/>
      <c r="J572" s="494"/>
      <c r="K572" s="494"/>
      <c r="L572" s="494"/>
      <c r="M572" s="494"/>
      <c r="N572" s="494"/>
      <c r="O572" s="494"/>
      <c r="P572" s="562"/>
      <c r="Q572" s="553"/>
      <c r="R572" s="556"/>
      <c r="S572" s="556"/>
      <c r="T572" s="556"/>
      <c r="U572" s="556"/>
      <c r="V572" s="582"/>
      <c r="W572" s="566"/>
      <c r="X572" s="572"/>
      <c r="Y572" s="550"/>
      <c r="Z572" s="575"/>
      <c r="AA572" s="566"/>
      <c r="AB572" s="559"/>
      <c r="AC572" s="525"/>
      <c r="AD572" s="547"/>
      <c r="AE572" s="534"/>
      <c r="AF572" s="181">
        <v>5</v>
      </c>
      <c r="AG572" s="182"/>
      <c r="AH572" s="207" t="str">
        <f t="shared" si="567"/>
        <v/>
      </c>
      <c r="AI572" s="299"/>
      <c r="AJ572" s="299"/>
      <c r="AK572" s="208" t="str">
        <f t="shared" si="568"/>
        <v/>
      </c>
      <c r="AL572" s="300"/>
      <c r="AM572" s="300"/>
      <c r="AN572" s="301"/>
      <c r="AO572" s="209" t="str">
        <f>IF(ISBLANK(AD568),(IFERROR(IF(AND(AH571="Probabilidad",AH572="Probabilidad"),(AQ571-(+AQ571*AK572)),IF(AND(AH571="Impacto",AH572="Probabilidad"),(AQ570-(+AQ570*AK572)),IF(AH572="Impacto",AQ571,""))),""))," ")</f>
        <v/>
      </c>
      <c r="AP572" s="154" t="str">
        <f>IF(ISBLANK(AD568),(IFERROR(IF(AO572="","",IF(AO572&lt;=0.2,"Muy Baja",IF(AO572&lt;=0.4,"Baja",IF(AO572&lt;=0.6,"Media",IF(AO572&lt;=0.8,"Alta","Muy Alta"))))),""))," ")</f>
        <v/>
      </c>
      <c r="AQ572" s="210" t="str">
        <f t="shared" si="569"/>
        <v/>
      </c>
      <c r="AR572" s="211" t="str">
        <f t="shared" si="570"/>
        <v/>
      </c>
      <c r="AS572" s="210" t="str">
        <f>IFERROR(IF(AND(AH571="Impacto",AH572="Impacto"),(AS571-(+AS571*AK572)),IF(AND(AH571="Probabilidad",AH572="Impacto"),(AS570-(+AS570*AK572)),IF(AH572="Probabilidad",AS571,""))),"")</f>
        <v/>
      </c>
      <c r="AT572" s="212" t="str">
        <f t="shared" si="571"/>
        <v/>
      </c>
      <c r="AU572" s="528"/>
      <c r="AV572" s="531"/>
      <c r="AW572" s="534"/>
      <c r="AX572" s="537"/>
      <c r="AY572" s="302"/>
      <c r="AZ572" s="185"/>
      <c r="BA572" s="183"/>
      <c r="BB572" s="183"/>
      <c r="BC572" s="184"/>
      <c r="BD572" s="184"/>
      <c r="BE572" s="184"/>
      <c r="BF572" s="185"/>
      <c r="BG572" s="494"/>
      <c r="BH572" s="190"/>
      <c r="BI572" s="186"/>
      <c r="BJ572" s="186"/>
      <c r="BK572" s="352"/>
      <c r="BL572" s="183"/>
      <c r="BM572" s="183"/>
      <c r="BN572" s="183"/>
      <c r="BO572" s="187"/>
      <c r="BP572" s="187"/>
      <c r="BQ572" s="402"/>
      <c r="BR572" s="413"/>
      <c r="BS572" s="414" t="str">
        <f>IF(AND('MAPA DE RIESGOS'!$AP572="Muy Alta",'MAPA DE RIESGOS'!$AR572="Leve"),CONCATENATE("R",'MAPA DE RIESGOS'!$H572,"C",'MAPA DE RIESGOS'!$AF572),"")</f>
        <v/>
      </c>
      <c r="BT572" s="414"/>
      <c r="BU572" s="415"/>
      <c r="BV572" s="188"/>
      <c r="BW572" s="188"/>
      <c r="BX572" s="188"/>
      <c r="BY572" s="188"/>
      <c r="BZ572" s="188"/>
      <c r="CA572" s="188"/>
      <c r="CB572" s="188"/>
      <c r="CC572" s="188"/>
      <c r="CD572" s="188"/>
      <c r="CE572" s="188"/>
      <c r="CF572" s="188"/>
      <c r="CG572" s="188"/>
      <c r="CH572" s="188"/>
      <c r="CI572" s="188"/>
      <c r="CJ572" s="188"/>
      <c r="CK572" s="188"/>
    </row>
    <row r="573" spans="1:89" ht="28.5" hidden="1" customHeight="1">
      <c r="A573" s="698"/>
      <c r="B573" s="586"/>
      <c r="C573" s="589"/>
      <c r="D573" s="258"/>
      <c r="E573" s="187"/>
      <c r="F573" s="183"/>
      <c r="G573" s="577"/>
      <c r="H573" s="343">
        <v>93</v>
      </c>
      <c r="I573" s="570"/>
      <c r="J573" s="495"/>
      <c r="K573" s="495"/>
      <c r="L573" s="495"/>
      <c r="M573" s="495"/>
      <c r="N573" s="495"/>
      <c r="O573" s="495"/>
      <c r="P573" s="563"/>
      <c r="Q573" s="554"/>
      <c r="R573" s="557"/>
      <c r="S573" s="557"/>
      <c r="T573" s="557"/>
      <c r="U573" s="557"/>
      <c r="V573" s="583"/>
      <c r="W573" s="567"/>
      <c r="X573" s="573"/>
      <c r="Y573" s="551"/>
      <c r="Z573" s="576"/>
      <c r="AA573" s="567"/>
      <c r="AB573" s="560"/>
      <c r="AC573" s="526"/>
      <c r="AD573" s="548"/>
      <c r="AE573" s="535"/>
      <c r="AF573" s="181">
        <v>6</v>
      </c>
      <c r="AG573" s="182"/>
      <c r="AH573" s="207" t="str">
        <f t="shared" si="567"/>
        <v/>
      </c>
      <c r="AI573" s="299"/>
      <c r="AJ573" s="299"/>
      <c r="AK573" s="208" t="str">
        <f t="shared" si="568"/>
        <v/>
      </c>
      <c r="AL573" s="300"/>
      <c r="AM573" s="300"/>
      <c r="AN573" s="301"/>
      <c r="AO573" s="209" t="str">
        <f>IF(ISBLANK(AD568),(IFERROR(IF(AND(AH571="Probabilidad",AH573="Probabilidad"),(AQ571-(+AQ571*AK573)),IF(AND(AH571="Impacto",AH573="Probabilidad"),(AQ570-(+AQ570*AK573)),IF(AH573="Impacto",AQ571,""))),""))," ")</f>
        <v/>
      </c>
      <c r="AP573" s="154" t="str">
        <f>IF(ISBLANK(AD568),(IFERROR(IF(AO573="","",IF(AO573&lt;=0.2,"Muy Baja",IF(AO573&lt;=0.4,"Baja",IF(AO573&lt;=0.6,"Media",IF(AO573&lt;=0.8,"Alta","Muy Alta"))))),"")), " ")</f>
        <v/>
      </c>
      <c r="AQ573" s="210" t="str">
        <f t="shared" si="569"/>
        <v/>
      </c>
      <c r="AR573" s="211" t="str">
        <f t="shared" si="570"/>
        <v/>
      </c>
      <c r="AS573" s="210" t="str">
        <f>IFERROR(IF(AND(AH572="Impacto",AH573="Impacto"),(AS571-(+AS572*AK573)),IF(AND(AH571="Probabilidad",AH573="Impacto"),(AS570-(+AS570*AK573)),IF(AH573="Probabilidad",AS571,""))),"")</f>
        <v/>
      </c>
      <c r="AT573" s="212" t="str">
        <f t="shared" si="571"/>
        <v/>
      </c>
      <c r="AU573" s="529"/>
      <c r="AV573" s="532"/>
      <c r="AW573" s="535"/>
      <c r="AX573" s="538"/>
      <c r="AY573" s="302"/>
      <c r="AZ573" s="185"/>
      <c r="BA573" s="183"/>
      <c r="BB573" s="183"/>
      <c r="BC573" s="184"/>
      <c r="BD573" s="184"/>
      <c r="BE573" s="184"/>
      <c r="BF573" s="185"/>
      <c r="BG573" s="495"/>
      <c r="BH573" s="190"/>
      <c r="BI573" s="186"/>
      <c r="BJ573" s="186"/>
      <c r="BK573" s="352"/>
      <c r="BL573" s="183"/>
      <c r="BM573" s="183"/>
      <c r="BN573" s="183"/>
      <c r="BO573" s="187"/>
      <c r="BP573" s="187"/>
      <c r="BQ573" s="402"/>
      <c r="BR573" s="413"/>
      <c r="BS573" s="414" t="str">
        <f>IF(AND('MAPA DE RIESGOS'!$AP573="Muy Alta",'MAPA DE RIESGOS'!$AR573="Leve"),CONCATENATE("R",'MAPA DE RIESGOS'!$H573,"C",'MAPA DE RIESGOS'!$AF573),"")</f>
        <v/>
      </c>
      <c r="BT573" s="414"/>
      <c r="BU573" s="415"/>
      <c r="BV573" s="188"/>
      <c r="BW573" s="188"/>
      <c r="BX573" s="188"/>
      <c r="BY573" s="188"/>
      <c r="BZ573" s="188"/>
      <c r="CA573" s="188"/>
      <c r="CB573" s="188"/>
      <c r="CC573" s="188"/>
      <c r="CD573" s="188"/>
      <c r="CE573" s="188"/>
      <c r="CF573" s="188"/>
      <c r="CG573" s="188"/>
      <c r="CH573" s="188"/>
      <c r="CI573" s="188"/>
      <c r="CJ573" s="188"/>
      <c r="CK573" s="188"/>
    </row>
    <row r="574" spans="1:89" ht="28.5" hidden="1" customHeight="1">
      <c r="A574" s="698"/>
      <c r="B574" s="584"/>
      <c r="C574" s="587" t="str">
        <f>IFERROR((VLOOKUP($B574,'Listados Datos'!$D$3:$E$18,2,FALSE))," ")</f>
        <v xml:space="preserve"> </v>
      </c>
      <c r="D574" s="256" t="str">
        <f>IFERROR((VLOOKUP($B574,'Listados Datos'!$D$3:$F$18,3,FALSE))," ")</f>
        <v xml:space="preserve"> </v>
      </c>
      <c r="E574" s="259"/>
      <c r="F574" s="183"/>
      <c r="G574" s="577">
        <v>94</v>
      </c>
      <c r="H574" s="343">
        <v>94</v>
      </c>
      <c r="I574" s="568"/>
      <c r="J574" s="513"/>
      <c r="K574" s="513"/>
      <c r="L574" s="513"/>
      <c r="M574" s="513"/>
      <c r="N574" s="513"/>
      <c r="O574" s="513"/>
      <c r="P574" s="561"/>
      <c r="Q574" s="552"/>
      <c r="R574" s="555"/>
      <c r="S574" s="555"/>
      <c r="T574" s="555"/>
      <c r="U574" s="555"/>
      <c r="V574" s="581" t="str">
        <f t="shared" ref="V574" si="585">IF(ISBLANK(AC574),(IF(P574&lt;=0,"",IF(P574&lt;=2,"Muy Baja",IF(P574&lt;=24,"Baja",IF(P574&lt;=500,"Media",IF(P574&lt;=5000,"Alta","Muy Alta"))))))," ")</f>
        <v/>
      </c>
      <c r="W574" s="565" t="str">
        <f t="shared" ref="W574" si="586">IF(ISBLANK(AC574),(IF(V574="","",IF(V574="Muy Baja",20%,IF(V574="Baja",40%,IF(V574="Media",60%,IF(V574="Alta",80%,IF(V574="Muy Alta",100%,0)))))))," ")</f>
        <v/>
      </c>
      <c r="X574" s="571"/>
      <c r="Y574" s="549" t="str">
        <f>IF(X574&gt;0,IF(NOT(ISERROR(MATCH(X574,'Listados Datos'!$N$3:$N$4,0))),'Listados Datos'!$N$6&amp;"Por favor no seleccionar este criterios de impacto (Afectación Económica o presupuestal y/o Pérdida Reputacional)",'Listados Datos'!$N$7),"")</f>
        <v/>
      </c>
      <c r="Z574" s="574" t="str">
        <f>IF(OR(X574='Listados Datos'!$R$3,X574='Listados Datos'!$S$3),"Leve",IF(OR(X574='Listados Datos'!$R$4,X574='Listados Datos'!$S$4),"Menor",IF(OR(X574='Listados Datos'!$R$5,X574='Listados Datos'!$S$5),"Moderado",IF(OR(X574='Listados Datos'!$R$6,X574='Listados Datos'!$S$6),"Mayor",IF(OR(X574='Listados Datos'!$R$7,X574='Listados Datos'!$S$7),"Catastrófico","")))))</f>
        <v/>
      </c>
      <c r="AA574" s="565" t="str">
        <f>IF(Z574="","",IF(Z574="Leve",20%,IF(Z574="Menor",40%,IF(Z574="Moderado",60%,IF(Z574="Mayor",80%,IF(Z574="Catastrófico",100%,0))))))</f>
        <v/>
      </c>
      <c r="AB574" s="558" t="str">
        <f>IF(OR(AND(V574="Muy Baja",Z574="Leve"),AND(V574="Muy Baja",Z574="Menor"),AND(V574="Baja",Z574="Leve")),"Bajo",IF(OR(AND(V574="Muy baja",Z574="Moderado"),AND(V574="Baja",Z574="Menor"),AND(V574="Baja",Z574="Moderado"),AND(V574="Media",Z574="Leve"),AND(V574="Media",Z574="Menor"),AND(V574="Media",Z574="Moderado"),AND(V574="Alta",Z574="Leve"),AND(V574="Alta",Z574="Menor")),"Moderado",IF(OR(AND(V574="Muy Baja",Z574="Mayor"),AND(V574="Baja",Z574="Mayor"),AND(V574="Media",Z574="Mayor"),AND(V574="Alta",Z574="Moderado"),AND(V574="Alta",Z574="Mayor"),AND(V574="Muy Alta",Z574="Leve"),AND(V574="Muy Alta",Z574="Menor"),AND(V574="Muy Alta",Z574="Moderado"),AND(V574="Muy Alta",Z574="Mayor")),"Alto",IF(OR(AND(V574="Muy Baja",Z574="Catastrófico"),AND(V574="Baja",Z574="Catastrófico"),AND(V574="Media",Z574="Catastrófico"),AND(V574="Alta",Z574="Catastrófico"),AND(V574="Muy Alta",Z574="Catastrófico")),"Extremo",""))))</f>
        <v/>
      </c>
      <c r="AC574" s="524"/>
      <c r="AD574" s="546"/>
      <c r="AE574" s="533" t="str">
        <f t="shared" ref="AE574" si="587">IF(AND(AC574="Rara Vez",AD574="Insignificante"),("BAJA"),IF(AND(AC574="Rara Vez",AD574="Menor"),("BAJA"),IF(AND(AC574="Rara Vez",AD574="Moderado"),("MODERADA"),IF(AND(AC574="Rara Vez",AD574="Mayor"),("ALTA"),IF(AND(AC574="Improbable",AD574="Insignificante"),("BAJA"),IF(AND(AC574="Improbable",AD574="Menor"),("BAJA"),IF(AND(AC574="Improbable",AD574="Moderado"),("MODERADA"),IF(AND(AC574="Improbable",AD574="Mayor"),("ALTA"),IF(AND(AC574="Posible",AD574="Insignificante"),("BAJA"),IF(AND(AC574="Posible",AD574="Menor"),("MODERADA"),IF(AND(AC574="Posible",AD574="Moderado"),("ALTA"),IF(AND(AC574="Posible",AD574="Mayor"),("EXTREMA"),IF(AND(AC574="Probable",AD574="Insignificante"),("MODERADA"),IF(AND(AC574="Probable",AD574="Menor"),("ALTA"),IF(AND(AC574="Probable",AD574="Moderado"),("ALTA"),IF(AND(AC574="Probable",AD574="Mayor"),("EXTREMA"),IF(AND(AC574="Casi Seguro",AD574="Insignificante"),("ALTA"),IF(AND(AC574="Casi Seguro",AD574="Menor"),("ALTA"),IF(AND(AC574="Casi Seguro",AD574="Moderado"),("EXTREMA"),IF(AND(AC574="Casi Seguro",AD574="Mayor"),("EXTREMA"),IF(AD574="Catastrófico","EXTREMA","VALORAR")))))))))))))))))))))</f>
        <v>VALORAR</v>
      </c>
      <c r="AF574" s="181">
        <v>1</v>
      </c>
      <c r="AG574" s="182"/>
      <c r="AH574" s="207" t="str">
        <f t="shared" si="567"/>
        <v/>
      </c>
      <c r="AI574" s="299"/>
      <c r="AJ574" s="299"/>
      <c r="AK574" s="208" t="str">
        <f t="shared" si="568"/>
        <v/>
      </c>
      <c r="AL574" s="300"/>
      <c r="AM574" s="300"/>
      <c r="AN574" s="301"/>
      <c r="AO574" s="209" t="str">
        <f>IF(ISBLANK(AD574),(IFERROR(IF(AH574="Probabilidad",(W574-(+W574*AK574)),IF(AH574="Impacto",W574,"")),""))," ")</f>
        <v/>
      </c>
      <c r="AP574" s="154" t="str">
        <f>IF(ISBLANK(AD574), (IFERROR(IF(AO574="","",IF(AO574&lt;=0.2,"Muy Baja",IF(AO574&lt;=0.4,"Baja",IF(AO574&lt;=0.6,"Media",IF(AO574&lt;=0.8,"Alta","Muy Alta"))))),""))," ")</f>
        <v/>
      </c>
      <c r="AQ574" s="210" t="str">
        <f t="shared" si="569"/>
        <v/>
      </c>
      <c r="AR574" s="211" t="str">
        <f t="shared" si="570"/>
        <v/>
      </c>
      <c r="AS574" s="210" t="str">
        <f>IFERROR(IF(AH574="Impacto",(AA574-(+AA574*AK574)),IF(AH574="Probabilidad",AA574,"")),"")</f>
        <v/>
      </c>
      <c r="AT574" s="212" t="str">
        <f t="shared" si="571"/>
        <v/>
      </c>
      <c r="AU574" s="527"/>
      <c r="AV574" s="530" t="str">
        <f>IF(ISBLANK(AD574), " ", AD574)</f>
        <v xml:space="preserve"> </v>
      </c>
      <c r="AW574" s="533" t="str">
        <f t="shared" ref="AW574" si="588">IF(AND(AU574="Rara Vez",AV574="Insignificante"),("BAJA"),IF(AND(AU574="Rara Vez",AV574="Menor"),("BAJA"),IF(AND(AU574="Rara Vez",AV574="Moderado"),("MODERADA"),IF(AND(AU574="Rara Vez",AV574="Mayor"),("ALTA"),IF(AND(AU574="Improbable",AV574="Insignificante"),("BAJA"),IF(AND(AU574="Improbable",AV574="Menor"),("BAJA"),IF(AND(AU574="Improbable",AV574="Moderado"),("MODERADA"),IF(AND(AU574="Improbable",AV574="Mayor"),("ALTA"),IF(AND(AU574="Posible",AV574="Insignificante"),("BAJA"),IF(AND(AU574="Posible",AV574="Menor"),("MODERADA"),IF(AND(AU574="Posible",AV574="Moderado"),("ALTA"),IF(AND(AU574="Posible",AV574="Mayor"),("EXTREMA"),IF(AND(AU574="Probable",AV574="Insignificante"),("MODERADA"),IF(AND(AU574="Probable",AV574="Menor"),("ALTA"),IF(AND(AU574="Probable",AV574="Moderado"),("ALTA"),IF(AND(AU574="Probable",AV574="Mayor"),("EXTREMA"),IF(AND(AU574="Casi Seguro",AV574="Insignificante"),("ALTA"),IF(AND(AU574="Casi Seguro",AV574="Menor"),("ALTA"),IF(AND(AU574="Casi Seguro",AV574="Moderado"),("EXTREMA"),IF(AND(AU574="Casi Seguro",AV574="Mayor"),("EXTREMA"),IF(AV574="Catastrófico","EXTREMA","VALORAR")))))))))))))))))))))</f>
        <v>VALORAR</v>
      </c>
      <c r="AX574" s="536"/>
      <c r="AY574" s="302"/>
      <c r="AZ574" s="185"/>
      <c r="BA574" s="183"/>
      <c r="BB574" s="183"/>
      <c r="BC574" s="184"/>
      <c r="BD574" s="184"/>
      <c r="BE574" s="184"/>
      <c r="BF574" s="185"/>
      <c r="BG574" s="513"/>
      <c r="BH574" s="190"/>
      <c r="BI574" s="186"/>
      <c r="BJ574" s="186"/>
      <c r="BK574" s="352"/>
      <c r="BL574" s="183"/>
      <c r="BM574" s="183"/>
      <c r="BN574" s="183"/>
      <c r="BO574" s="187"/>
      <c r="BP574" s="187"/>
      <c r="BQ574" s="402"/>
      <c r="BR574" s="413"/>
      <c r="BS574" s="414" t="str">
        <f>IF(AND('MAPA DE RIESGOS'!$AP574="Muy Alta",'MAPA DE RIESGOS'!$AR574="Leve"),CONCATENATE("R",'MAPA DE RIESGOS'!$H574,"C",'MAPA DE RIESGOS'!$AF574),"")</f>
        <v/>
      </c>
      <c r="BT574" s="414"/>
      <c r="BU574" s="415"/>
      <c r="BV574" s="188"/>
      <c r="BW574" s="188"/>
      <c r="BX574" s="188"/>
      <c r="BY574" s="188"/>
      <c r="BZ574" s="188"/>
      <c r="CA574" s="188"/>
      <c r="CB574" s="188"/>
      <c r="CC574" s="188"/>
      <c r="CD574" s="188"/>
      <c r="CE574" s="188"/>
      <c r="CF574" s="188"/>
      <c r="CG574" s="188"/>
      <c r="CH574" s="188"/>
      <c r="CI574" s="188"/>
      <c r="CJ574" s="188"/>
      <c r="CK574" s="188"/>
    </row>
    <row r="575" spans="1:89" ht="28.5" hidden="1" customHeight="1">
      <c r="A575" s="698"/>
      <c r="B575" s="585"/>
      <c r="C575" s="588"/>
      <c r="D575" s="257"/>
      <c r="E575" s="260"/>
      <c r="F575" s="183"/>
      <c r="G575" s="577"/>
      <c r="H575" s="343">
        <v>94</v>
      </c>
      <c r="I575" s="569"/>
      <c r="J575" s="494"/>
      <c r="K575" s="494"/>
      <c r="L575" s="494"/>
      <c r="M575" s="494"/>
      <c r="N575" s="494"/>
      <c r="O575" s="494"/>
      <c r="P575" s="562"/>
      <c r="Q575" s="553"/>
      <c r="R575" s="556"/>
      <c r="S575" s="556"/>
      <c r="T575" s="556"/>
      <c r="U575" s="556"/>
      <c r="V575" s="582"/>
      <c r="W575" s="566"/>
      <c r="X575" s="572"/>
      <c r="Y575" s="550"/>
      <c r="Z575" s="575"/>
      <c r="AA575" s="566"/>
      <c r="AB575" s="559"/>
      <c r="AC575" s="525"/>
      <c r="AD575" s="547"/>
      <c r="AE575" s="534"/>
      <c r="AF575" s="181">
        <v>2</v>
      </c>
      <c r="AG575" s="182"/>
      <c r="AH575" s="207" t="str">
        <f t="shared" si="567"/>
        <v/>
      </c>
      <c r="AI575" s="299"/>
      <c r="AJ575" s="299"/>
      <c r="AK575" s="208" t="str">
        <f t="shared" si="568"/>
        <v/>
      </c>
      <c r="AL575" s="300"/>
      <c r="AM575" s="300"/>
      <c r="AN575" s="301"/>
      <c r="AO575" s="209" t="str">
        <f>IF(ISBLANK(AD574),(IFERROR(IF(AND(AH574="Probabilidad",AH575="Probabilidad"),(AQ574-(+AQ574*AK575)),IF(AH575="Probabilidad",(W574-(+W574*AK575)),IF(AH575="Impacto",AQ574,""))),""))," ")</f>
        <v/>
      </c>
      <c r="AP575" s="154" t="str">
        <f>IF(ISBLANK(AD574),(IFERROR(IF(AO575="","",IF(AO575&lt;=0.2,"Muy Baja",IF(AO575&lt;=0.4,"Baja",IF(AO575&lt;=0.6,"Media",IF(AO575&lt;=0.8,"Alta","Muy Alta"))))),""))," ")</f>
        <v/>
      </c>
      <c r="AQ575" s="210" t="str">
        <f t="shared" si="569"/>
        <v/>
      </c>
      <c r="AR575" s="211" t="str">
        <f t="shared" si="570"/>
        <v/>
      </c>
      <c r="AS575" s="210" t="str">
        <f>IFERROR(IF(AND(AH574="Impacto",AH575="Impacto"),(AS574-(+AS574*AK575)),IF(AH575="Impacto",(AA574-(+AA574*AK575)),IF(AH575="Probabilidad",AS574,""))),"")</f>
        <v/>
      </c>
      <c r="AT575" s="212" t="str">
        <f t="shared" si="571"/>
        <v/>
      </c>
      <c r="AU575" s="528"/>
      <c r="AV575" s="531"/>
      <c r="AW575" s="534"/>
      <c r="AX575" s="537"/>
      <c r="AY575" s="302"/>
      <c r="AZ575" s="185"/>
      <c r="BA575" s="183"/>
      <c r="BB575" s="183"/>
      <c r="BC575" s="184"/>
      <c r="BD575" s="184"/>
      <c r="BE575" s="184"/>
      <c r="BF575" s="185"/>
      <c r="BG575" s="494"/>
      <c r="BH575" s="190"/>
      <c r="BI575" s="186"/>
      <c r="BJ575" s="186"/>
      <c r="BK575" s="352"/>
      <c r="BL575" s="183"/>
      <c r="BM575" s="183"/>
      <c r="BN575" s="183"/>
      <c r="BO575" s="187"/>
      <c r="BP575" s="187"/>
      <c r="BQ575" s="402"/>
      <c r="BR575" s="413"/>
      <c r="BS575" s="414" t="str">
        <f>IF(AND('MAPA DE RIESGOS'!$AP575="Muy Alta",'MAPA DE RIESGOS'!$AR575="Leve"),CONCATENATE("R",'MAPA DE RIESGOS'!$H575,"C",'MAPA DE RIESGOS'!$AF575),"")</f>
        <v/>
      </c>
      <c r="BT575" s="414"/>
      <c r="BU575" s="415"/>
      <c r="BV575" s="188"/>
      <c r="BW575" s="188"/>
      <c r="BX575" s="188"/>
      <c r="BY575" s="188"/>
      <c r="BZ575" s="188"/>
      <c r="CA575" s="188"/>
      <c r="CB575" s="188"/>
      <c r="CC575" s="188"/>
      <c r="CD575" s="188"/>
      <c r="CE575" s="188"/>
      <c r="CF575" s="188"/>
      <c r="CG575" s="188"/>
      <c r="CH575" s="188"/>
      <c r="CI575" s="188"/>
      <c r="CJ575" s="188"/>
      <c r="CK575" s="188"/>
    </row>
    <row r="576" spans="1:89" ht="28.5" hidden="1" customHeight="1">
      <c r="A576" s="698"/>
      <c r="B576" s="585"/>
      <c r="C576" s="588"/>
      <c r="D576" s="257"/>
      <c r="E576" s="260"/>
      <c r="F576" s="183"/>
      <c r="G576" s="577"/>
      <c r="H576" s="343">
        <v>94</v>
      </c>
      <c r="I576" s="569"/>
      <c r="J576" s="494"/>
      <c r="K576" s="494"/>
      <c r="L576" s="494"/>
      <c r="M576" s="494"/>
      <c r="N576" s="494"/>
      <c r="O576" s="494"/>
      <c r="P576" s="562"/>
      <c r="Q576" s="553"/>
      <c r="R576" s="556"/>
      <c r="S576" s="556"/>
      <c r="T576" s="556"/>
      <c r="U576" s="556"/>
      <c r="V576" s="582"/>
      <c r="W576" s="566"/>
      <c r="X576" s="572"/>
      <c r="Y576" s="550"/>
      <c r="Z576" s="575"/>
      <c r="AA576" s="566"/>
      <c r="AB576" s="559"/>
      <c r="AC576" s="525"/>
      <c r="AD576" s="547"/>
      <c r="AE576" s="534"/>
      <c r="AF576" s="181">
        <v>3</v>
      </c>
      <c r="AG576" s="182"/>
      <c r="AH576" s="207" t="str">
        <f t="shared" si="567"/>
        <v/>
      </c>
      <c r="AI576" s="299"/>
      <c r="AJ576" s="299"/>
      <c r="AK576" s="208" t="str">
        <f t="shared" si="568"/>
        <v/>
      </c>
      <c r="AL576" s="300"/>
      <c r="AM576" s="300"/>
      <c r="AN576" s="301"/>
      <c r="AO576" s="209" t="str">
        <f>IF(ISBLANK(AD574),(IFERROR(IF(AND(AH575="Probabilidad",AH576="Probabilidad"),(AQ575-(+AQ575*AK576)),IF(AND(AH575="Impacto",AH576="Probabilidad"),(AQ574-(+AQ574*AK576)),IF(AH576="Impacto",AQ575,""))),""))," ")</f>
        <v/>
      </c>
      <c r="AP576" s="154" t="str">
        <f>IF(ISBLANK(AD574),(IFERROR(IF(AO576="","",IF(AO576&lt;=0.2,"Muy Baja",IF(AO576&lt;=0.4,"Baja",IF(AO576&lt;=0.6,"Media",IF(AO576&lt;=0.8,"Alta","Muy Alta"))))),""))," ")</f>
        <v/>
      </c>
      <c r="AQ576" s="210" t="str">
        <f t="shared" si="569"/>
        <v/>
      </c>
      <c r="AR576" s="211" t="str">
        <f t="shared" si="570"/>
        <v/>
      </c>
      <c r="AS576" s="210" t="str">
        <f>IFERROR(IF(AND(AH575="Impacto",AH576="Impacto"),(AS575-(+AS575*AK576)),IF(AND(AH575="Probabilidad",AH576="Impacto"),(AS574-(+AS574*AK576)),IF(AH576="Probabilidad",AS575,""))),"")</f>
        <v/>
      </c>
      <c r="AT576" s="212" t="str">
        <f t="shared" si="571"/>
        <v/>
      </c>
      <c r="AU576" s="528"/>
      <c r="AV576" s="531"/>
      <c r="AW576" s="534"/>
      <c r="AX576" s="537"/>
      <c r="AY576" s="302"/>
      <c r="AZ576" s="185"/>
      <c r="BA576" s="183"/>
      <c r="BB576" s="183"/>
      <c r="BC576" s="184"/>
      <c r="BD576" s="184"/>
      <c r="BE576" s="184"/>
      <c r="BF576" s="185"/>
      <c r="BG576" s="494"/>
      <c r="BH576" s="190"/>
      <c r="BI576" s="186"/>
      <c r="BJ576" s="186"/>
      <c r="BK576" s="352"/>
      <c r="BL576" s="183"/>
      <c r="BM576" s="183"/>
      <c r="BN576" s="183"/>
      <c r="BO576" s="187"/>
      <c r="BP576" s="187"/>
      <c r="BQ576" s="402"/>
      <c r="BR576" s="413"/>
      <c r="BS576" s="414" t="str">
        <f>IF(AND('MAPA DE RIESGOS'!$AP576="Muy Alta",'MAPA DE RIESGOS'!$AR576="Leve"),CONCATENATE("R",'MAPA DE RIESGOS'!$H576,"C",'MAPA DE RIESGOS'!$AF576),"")</f>
        <v/>
      </c>
      <c r="BT576" s="414"/>
      <c r="BU576" s="415"/>
      <c r="BV576" s="188"/>
      <c r="BW576" s="188"/>
      <c r="BX576" s="188"/>
      <c r="BY576" s="188"/>
      <c r="BZ576" s="188"/>
      <c r="CA576" s="188"/>
      <c r="CB576" s="188"/>
      <c r="CC576" s="188"/>
      <c r="CD576" s="188"/>
      <c r="CE576" s="188"/>
      <c r="CF576" s="188"/>
      <c r="CG576" s="188"/>
      <c r="CH576" s="188"/>
      <c r="CI576" s="188"/>
      <c r="CJ576" s="188"/>
      <c r="CK576" s="188"/>
    </row>
    <row r="577" spans="1:89" ht="28.5" hidden="1" customHeight="1">
      <c r="A577" s="698"/>
      <c r="B577" s="585"/>
      <c r="C577" s="588"/>
      <c r="D577" s="257"/>
      <c r="E577" s="260"/>
      <c r="F577" s="183"/>
      <c r="G577" s="577"/>
      <c r="H577" s="343">
        <v>94</v>
      </c>
      <c r="I577" s="569"/>
      <c r="J577" s="494"/>
      <c r="K577" s="494"/>
      <c r="L577" s="494"/>
      <c r="M577" s="494"/>
      <c r="N577" s="494"/>
      <c r="O577" s="494"/>
      <c r="P577" s="562"/>
      <c r="Q577" s="553"/>
      <c r="R577" s="556"/>
      <c r="S577" s="556"/>
      <c r="T577" s="556"/>
      <c r="U577" s="556"/>
      <c r="V577" s="582"/>
      <c r="W577" s="566"/>
      <c r="X577" s="572"/>
      <c r="Y577" s="550"/>
      <c r="Z577" s="575"/>
      <c r="AA577" s="566"/>
      <c r="AB577" s="559"/>
      <c r="AC577" s="525"/>
      <c r="AD577" s="547"/>
      <c r="AE577" s="534"/>
      <c r="AF577" s="181">
        <v>4</v>
      </c>
      <c r="AG577" s="182"/>
      <c r="AH577" s="207" t="str">
        <f t="shared" si="567"/>
        <v/>
      </c>
      <c r="AI577" s="299"/>
      <c r="AJ577" s="299"/>
      <c r="AK577" s="208" t="str">
        <f t="shared" si="568"/>
        <v/>
      </c>
      <c r="AL577" s="300"/>
      <c r="AM577" s="300"/>
      <c r="AN577" s="301"/>
      <c r="AO577" s="209" t="str">
        <f>IF(ISBLANK(AD574),(IFERROR(IF(AND(AH576="Probabilidad",AH577="Probabilidad"),(AQ576-(+AQ576*AK577)),IF(AND(AH576="Impacto",AH577="Probabilidad"),(AQ575-(+AQ575*AK577)),IF(AH577="Impacto",AQ576,""))),""))," ")</f>
        <v/>
      </c>
      <c r="AP577" s="154" t="str">
        <f>IF(ISBLANK(AD574),(IFERROR(IF(AO577="","",IF(AO577&lt;=0.2,"Muy Baja",IF(AO577&lt;=0.4,"Baja",IF(AO577&lt;=0.6,"Media",IF(AO577&lt;=0.8,"Alta","Muy Alta"))))),""))," ")</f>
        <v/>
      </c>
      <c r="AQ577" s="210" t="str">
        <f t="shared" si="569"/>
        <v/>
      </c>
      <c r="AR577" s="211" t="str">
        <f t="shared" si="570"/>
        <v/>
      </c>
      <c r="AS577" s="210" t="str">
        <f>IFERROR(IF(AND(AH576="Impacto",AH577="Impacto"),(AS576-(+AS576*AK577)),IF(AND(AH576="Probabilidad",AH577="Impacto"),(AS575-(+AS575*AK577)),IF(AH577="Probabilidad",AS576,""))),"")</f>
        <v/>
      </c>
      <c r="AT577" s="212" t="str">
        <f t="shared" si="571"/>
        <v/>
      </c>
      <c r="AU577" s="528"/>
      <c r="AV577" s="531"/>
      <c r="AW577" s="534"/>
      <c r="AX577" s="537"/>
      <c r="AY577" s="302"/>
      <c r="AZ577" s="185"/>
      <c r="BA577" s="183"/>
      <c r="BB577" s="183"/>
      <c r="BC577" s="184"/>
      <c r="BD577" s="184"/>
      <c r="BE577" s="184"/>
      <c r="BF577" s="185"/>
      <c r="BG577" s="494"/>
      <c r="BH577" s="190"/>
      <c r="BI577" s="186"/>
      <c r="BJ577" s="186"/>
      <c r="BK577" s="352"/>
      <c r="BL577" s="183"/>
      <c r="BM577" s="183"/>
      <c r="BN577" s="183"/>
      <c r="BO577" s="187"/>
      <c r="BP577" s="187"/>
      <c r="BQ577" s="402"/>
      <c r="BR577" s="413"/>
      <c r="BS577" s="414" t="str">
        <f>IF(AND('MAPA DE RIESGOS'!$AP577="Muy Alta",'MAPA DE RIESGOS'!$AR577="Leve"),CONCATENATE("R",'MAPA DE RIESGOS'!$H577,"C",'MAPA DE RIESGOS'!$AF577),"")</f>
        <v/>
      </c>
      <c r="BT577" s="414"/>
      <c r="BU577" s="415"/>
      <c r="BV577" s="188"/>
      <c r="BW577" s="188"/>
      <c r="BX577" s="188"/>
      <c r="BY577" s="188"/>
      <c r="BZ577" s="188"/>
      <c r="CA577" s="188"/>
      <c r="CB577" s="188"/>
      <c r="CC577" s="188"/>
      <c r="CD577" s="188"/>
      <c r="CE577" s="188"/>
      <c r="CF577" s="188"/>
      <c r="CG577" s="188"/>
      <c r="CH577" s="188"/>
      <c r="CI577" s="188"/>
      <c r="CJ577" s="188"/>
      <c r="CK577" s="188"/>
    </row>
    <row r="578" spans="1:89" ht="28.5" hidden="1" customHeight="1">
      <c r="A578" s="698"/>
      <c r="B578" s="585"/>
      <c r="C578" s="588"/>
      <c r="D578" s="257"/>
      <c r="E578" s="260"/>
      <c r="F578" s="183"/>
      <c r="G578" s="577"/>
      <c r="H578" s="343">
        <v>94</v>
      </c>
      <c r="I578" s="569"/>
      <c r="J578" s="494"/>
      <c r="K578" s="494"/>
      <c r="L578" s="494"/>
      <c r="M578" s="494"/>
      <c r="N578" s="494"/>
      <c r="O578" s="494"/>
      <c r="P578" s="562"/>
      <c r="Q578" s="553"/>
      <c r="R578" s="556"/>
      <c r="S578" s="556"/>
      <c r="T578" s="556"/>
      <c r="U578" s="556"/>
      <c r="V578" s="582"/>
      <c r="W578" s="566"/>
      <c r="X578" s="572"/>
      <c r="Y578" s="550"/>
      <c r="Z578" s="575"/>
      <c r="AA578" s="566"/>
      <c r="AB578" s="559"/>
      <c r="AC578" s="525"/>
      <c r="AD578" s="547"/>
      <c r="AE578" s="534"/>
      <c r="AF578" s="181">
        <v>5</v>
      </c>
      <c r="AG578" s="182"/>
      <c r="AH578" s="207" t="str">
        <f t="shared" si="567"/>
        <v/>
      </c>
      <c r="AI578" s="299"/>
      <c r="AJ578" s="299"/>
      <c r="AK578" s="208" t="str">
        <f t="shared" si="568"/>
        <v/>
      </c>
      <c r="AL578" s="300"/>
      <c r="AM578" s="300"/>
      <c r="AN578" s="301"/>
      <c r="AO578" s="209" t="str">
        <f>IF(ISBLANK(AD574),(IFERROR(IF(AND(AH577="Probabilidad",AH578="Probabilidad"),(AQ577-(+AQ577*AK578)),IF(AND(AH577="Impacto",AH578="Probabilidad"),(AQ576-(+AQ576*AK578)),IF(AH578="Impacto",AQ577,""))),""))," ")</f>
        <v/>
      </c>
      <c r="AP578" s="154" t="str">
        <f>IF(ISBLANK(AD574),(IFERROR(IF(AO578="","",IF(AO578&lt;=0.2,"Muy Baja",IF(AO578&lt;=0.4,"Baja",IF(AO578&lt;=0.6,"Media",IF(AO578&lt;=0.8,"Alta","Muy Alta"))))),""))," ")</f>
        <v/>
      </c>
      <c r="AQ578" s="210" t="str">
        <f t="shared" si="569"/>
        <v/>
      </c>
      <c r="AR578" s="211" t="str">
        <f t="shared" si="570"/>
        <v/>
      </c>
      <c r="AS578" s="210" t="str">
        <f>IFERROR(IF(AND(AH577="Impacto",AH578="Impacto"),(AS577-(+AS577*AK578)),IF(AND(AH577="Probabilidad",AH578="Impacto"),(AS576-(+AS576*AK578)),IF(AH578="Probabilidad",AS577,""))),"")</f>
        <v/>
      </c>
      <c r="AT578" s="212" t="str">
        <f t="shared" si="571"/>
        <v/>
      </c>
      <c r="AU578" s="528"/>
      <c r="AV578" s="531"/>
      <c r="AW578" s="534"/>
      <c r="AX578" s="537"/>
      <c r="AY578" s="302"/>
      <c r="AZ578" s="185"/>
      <c r="BA578" s="183"/>
      <c r="BB578" s="183"/>
      <c r="BC578" s="184"/>
      <c r="BD578" s="184"/>
      <c r="BE578" s="184"/>
      <c r="BF578" s="185"/>
      <c r="BG578" s="494"/>
      <c r="BH578" s="190"/>
      <c r="BI578" s="186"/>
      <c r="BJ578" s="186"/>
      <c r="BK578" s="352"/>
      <c r="BL578" s="183"/>
      <c r="BM578" s="183"/>
      <c r="BN578" s="183"/>
      <c r="BO578" s="187"/>
      <c r="BP578" s="187"/>
      <c r="BQ578" s="402"/>
      <c r="BR578" s="413"/>
      <c r="BS578" s="414" t="str">
        <f>IF(AND('MAPA DE RIESGOS'!$AP578="Muy Alta",'MAPA DE RIESGOS'!$AR578="Leve"),CONCATENATE("R",'MAPA DE RIESGOS'!$H578,"C",'MAPA DE RIESGOS'!$AF578),"")</f>
        <v/>
      </c>
      <c r="BT578" s="414"/>
      <c r="BU578" s="415"/>
      <c r="BV578" s="188"/>
      <c r="BW578" s="188"/>
      <c r="BX578" s="188"/>
      <c r="BY578" s="188"/>
      <c r="BZ578" s="188"/>
      <c r="CA578" s="188"/>
      <c r="CB578" s="188"/>
      <c r="CC578" s="188"/>
      <c r="CD578" s="188"/>
      <c r="CE578" s="188"/>
      <c r="CF578" s="188"/>
      <c r="CG578" s="188"/>
      <c r="CH578" s="188"/>
      <c r="CI578" s="188"/>
      <c r="CJ578" s="188"/>
      <c r="CK578" s="188"/>
    </row>
    <row r="579" spans="1:89" ht="28.5" hidden="1" customHeight="1">
      <c r="A579" s="698"/>
      <c r="B579" s="586"/>
      <c r="C579" s="589"/>
      <c r="D579" s="258"/>
      <c r="E579" s="187"/>
      <c r="F579" s="183"/>
      <c r="G579" s="577"/>
      <c r="H579" s="343">
        <v>94</v>
      </c>
      <c r="I579" s="570"/>
      <c r="J579" s="495"/>
      <c r="K579" s="495"/>
      <c r="L579" s="495"/>
      <c r="M579" s="495"/>
      <c r="N579" s="495"/>
      <c r="O579" s="495"/>
      <c r="P579" s="563"/>
      <c r="Q579" s="554"/>
      <c r="R579" s="557"/>
      <c r="S579" s="557"/>
      <c r="T579" s="557"/>
      <c r="U579" s="557"/>
      <c r="V579" s="583"/>
      <c r="W579" s="567"/>
      <c r="X579" s="573"/>
      <c r="Y579" s="551"/>
      <c r="Z579" s="576"/>
      <c r="AA579" s="567"/>
      <c r="AB579" s="560"/>
      <c r="AC579" s="526"/>
      <c r="AD579" s="548"/>
      <c r="AE579" s="535"/>
      <c r="AF579" s="181">
        <v>6</v>
      </c>
      <c r="AG579" s="182"/>
      <c r="AH579" s="207" t="str">
        <f t="shared" si="567"/>
        <v/>
      </c>
      <c r="AI579" s="299"/>
      <c r="AJ579" s="299"/>
      <c r="AK579" s="208" t="str">
        <f t="shared" si="568"/>
        <v/>
      </c>
      <c r="AL579" s="300"/>
      <c r="AM579" s="300"/>
      <c r="AN579" s="301"/>
      <c r="AO579" s="209" t="str">
        <f>IF(ISBLANK(AD574),(IFERROR(IF(AND(AH577="Probabilidad",AH579="Probabilidad"),(AQ577-(+AQ577*AK579)),IF(AND(AH577="Impacto",AH579="Probabilidad"),(AQ576-(+AQ576*AK579)),IF(AH579="Impacto",AQ577,""))),""))," ")</f>
        <v/>
      </c>
      <c r="AP579" s="154" t="str">
        <f>IF(ISBLANK(AD574),(IFERROR(IF(AO579="","",IF(AO579&lt;=0.2,"Muy Baja",IF(AO579&lt;=0.4,"Baja",IF(AO579&lt;=0.6,"Media",IF(AO579&lt;=0.8,"Alta","Muy Alta"))))),"")), " ")</f>
        <v/>
      </c>
      <c r="AQ579" s="210" t="str">
        <f t="shared" si="569"/>
        <v/>
      </c>
      <c r="AR579" s="211" t="str">
        <f t="shared" si="570"/>
        <v/>
      </c>
      <c r="AS579" s="210" t="str">
        <f>IFERROR(IF(AND(AH578="Impacto",AH579="Impacto"),(AS577-(+AS578*AK579)),IF(AND(AH577="Probabilidad",AH579="Impacto"),(AS576-(+AS576*AK579)),IF(AH579="Probabilidad",AS577,""))),"")</f>
        <v/>
      </c>
      <c r="AT579" s="212" t="str">
        <f t="shared" si="571"/>
        <v/>
      </c>
      <c r="AU579" s="529"/>
      <c r="AV579" s="532"/>
      <c r="AW579" s="535"/>
      <c r="AX579" s="538"/>
      <c r="AY579" s="302"/>
      <c r="AZ579" s="185"/>
      <c r="BA579" s="183"/>
      <c r="BB579" s="183"/>
      <c r="BC579" s="184"/>
      <c r="BD579" s="184"/>
      <c r="BE579" s="184"/>
      <c r="BF579" s="185"/>
      <c r="BG579" s="495"/>
      <c r="BH579" s="190"/>
      <c r="BI579" s="186"/>
      <c r="BJ579" s="186"/>
      <c r="BK579" s="352"/>
      <c r="BL579" s="183"/>
      <c r="BM579" s="183"/>
      <c r="BN579" s="183"/>
      <c r="BO579" s="187"/>
      <c r="BP579" s="187"/>
      <c r="BQ579" s="402"/>
      <c r="BR579" s="413"/>
      <c r="BS579" s="414" t="str">
        <f>IF(AND('MAPA DE RIESGOS'!$AP579="Muy Alta",'MAPA DE RIESGOS'!$AR579="Leve"),CONCATENATE("R",'MAPA DE RIESGOS'!$H579,"C",'MAPA DE RIESGOS'!$AF579),"")</f>
        <v/>
      </c>
      <c r="BT579" s="414"/>
      <c r="BU579" s="415"/>
      <c r="BV579" s="188"/>
      <c r="BW579" s="188"/>
      <c r="BX579" s="188"/>
      <c r="BY579" s="188"/>
      <c r="BZ579" s="188"/>
      <c r="CA579" s="188"/>
      <c r="CB579" s="188"/>
      <c r="CC579" s="188"/>
      <c r="CD579" s="188"/>
      <c r="CE579" s="188"/>
      <c r="CF579" s="188"/>
      <c r="CG579" s="188"/>
      <c r="CH579" s="188"/>
      <c r="CI579" s="188"/>
      <c r="CJ579" s="188"/>
      <c r="CK579" s="188"/>
    </row>
    <row r="580" spans="1:89" ht="28.5" hidden="1" customHeight="1">
      <c r="A580" s="698"/>
      <c r="B580" s="584"/>
      <c r="C580" s="587" t="str">
        <f>IFERROR((VLOOKUP($B580,'Listados Datos'!$D$3:$E$18,2,FALSE))," ")</f>
        <v xml:space="preserve"> </v>
      </c>
      <c r="D580" s="256" t="str">
        <f>IFERROR((VLOOKUP($B580,'Listados Datos'!$D$3:$F$18,3,FALSE))," ")</f>
        <v xml:space="preserve"> </v>
      </c>
      <c r="E580" s="259"/>
      <c r="F580" s="183"/>
      <c r="G580" s="577">
        <v>95</v>
      </c>
      <c r="H580" s="343">
        <v>95</v>
      </c>
      <c r="I580" s="568"/>
      <c r="J580" s="513"/>
      <c r="K580" s="513"/>
      <c r="L580" s="513"/>
      <c r="M580" s="513"/>
      <c r="N580" s="513"/>
      <c r="O580" s="513"/>
      <c r="P580" s="561"/>
      <c r="Q580" s="552"/>
      <c r="R580" s="555"/>
      <c r="S580" s="555"/>
      <c r="T580" s="555"/>
      <c r="U580" s="555"/>
      <c r="V580" s="581" t="str">
        <f t="shared" ref="V580" si="589">IF(ISBLANK(AC580),(IF(P580&lt;=0,"",IF(P580&lt;=2,"Muy Baja",IF(P580&lt;=24,"Baja",IF(P580&lt;=500,"Media",IF(P580&lt;=5000,"Alta","Muy Alta"))))))," ")</f>
        <v/>
      </c>
      <c r="W580" s="565" t="str">
        <f t="shared" ref="W580" si="590">IF(ISBLANK(AC580),(IF(V580="","",IF(V580="Muy Baja",20%,IF(V580="Baja",40%,IF(V580="Media",60%,IF(V580="Alta",80%,IF(V580="Muy Alta",100%,0)))))))," ")</f>
        <v/>
      </c>
      <c r="X580" s="571"/>
      <c r="Y580" s="549" t="str">
        <f>IF(X580&gt;0,IF(NOT(ISERROR(MATCH(X580,'Listados Datos'!$N$3:$N$4,0))),'Listados Datos'!$N$6&amp;"Por favor no seleccionar este criterios de impacto (Afectación Económica o presupuestal y/o Pérdida Reputacional)",'Listados Datos'!$N$7),"")</f>
        <v/>
      </c>
      <c r="Z580" s="574" t="str">
        <f>IF(OR(X580='Listados Datos'!$R$3,X580='Listados Datos'!$S$3),"Leve",IF(OR(X580='Listados Datos'!$R$4,X580='Listados Datos'!$S$4),"Menor",IF(OR(X580='Listados Datos'!$R$5,X580='Listados Datos'!$S$5),"Moderado",IF(OR(X580='Listados Datos'!$R$6,X580='Listados Datos'!$S$6),"Mayor",IF(OR(X580='Listados Datos'!$R$7,X580='Listados Datos'!$S$7),"Catastrófico","")))))</f>
        <v/>
      </c>
      <c r="AA580" s="565" t="str">
        <f>IF(Z580="","",IF(Z580="Leve",20%,IF(Z580="Menor",40%,IF(Z580="Moderado",60%,IF(Z580="Mayor",80%,IF(Z580="Catastrófico",100%,0))))))</f>
        <v/>
      </c>
      <c r="AB580" s="558" t="str">
        <f>IF(OR(AND(V580="Muy Baja",Z580="Leve"),AND(V580="Muy Baja",Z580="Menor"),AND(V580="Baja",Z580="Leve")),"Bajo",IF(OR(AND(V580="Muy baja",Z580="Moderado"),AND(V580="Baja",Z580="Menor"),AND(V580="Baja",Z580="Moderado"),AND(V580="Media",Z580="Leve"),AND(V580="Media",Z580="Menor"),AND(V580="Media",Z580="Moderado"),AND(V580="Alta",Z580="Leve"),AND(V580="Alta",Z580="Menor")),"Moderado",IF(OR(AND(V580="Muy Baja",Z580="Mayor"),AND(V580="Baja",Z580="Mayor"),AND(V580="Media",Z580="Mayor"),AND(V580="Alta",Z580="Moderado"),AND(V580="Alta",Z580="Mayor"),AND(V580="Muy Alta",Z580="Leve"),AND(V580="Muy Alta",Z580="Menor"),AND(V580="Muy Alta",Z580="Moderado"),AND(V580="Muy Alta",Z580="Mayor")),"Alto",IF(OR(AND(V580="Muy Baja",Z580="Catastrófico"),AND(V580="Baja",Z580="Catastrófico"),AND(V580="Media",Z580="Catastrófico"),AND(V580="Alta",Z580="Catastrófico"),AND(V580="Muy Alta",Z580="Catastrófico")),"Extremo",""))))</f>
        <v/>
      </c>
      <c r="AC580" s="524"/>
      <c r="AD580" s="546"/>
      <c r="AE580" s="533" t="str">
        <f t="shared" ref="AE580" si="591">IF(AND(AC580="Rara Vez",AD580="Insignificante"),("BAJA"),IF(AND(AC580="Rara Vez",AD580="Menor"),("BAJA"),IF(AND(AC580="Rara Vez",AD580="Moderado"),("MODERADA"),IF(AND(AC580="Rara Vez",AD580="Mayor"),("ALTA"),IF(AND(AC580="Improbable",AD580="Insignificante"),("BAJA"),IF(AND(AC580="Improbable",AD580="Menor"),("BAJA"),IF(AND(AC580="Improbable",AD580="Moderado"),("MODERADA"),IF(AND(AC580="Improbable",AD580="Mayor"),("ALTA"),IF(AND(AC580="Posible",AD580="Insignificante"),("BAJA"),IF(AND(AC580="Posible",AD580="Menor"),("MODERADA"),IF(AND(AC580="Posible",AD580="Moderado"),("ALTA"),IF(AND(AC580="Posible",AD580="Mayor"),("EXTREMA"),IF(AND(AC580="Probable",AD580="Insignificante"),("MODERADA"),IF(AND(AC580="Probable",AD580="Menor"),("ALTA"),IF(AND(AC580="Probable",AD580="Moderado"),("ALTA"),IF(AND(AC580="Probable",AD580="Mayor"),("EXTREMA"),IF(AND(AC580="Casi Seguro",AD580="Insignificante"),("ALTA"),IF(AND(AC580="Casi Seguro",AD580="Menor"),("ALTA"),IF(AND(AC580="Casi Seguro",AD580="Moderado"),("EXTREMA"),IF(AND(AC580="Casi Seguro",AD580="Mayor"),("EXTREMA"),IF(AD580="Catastrófico","EXTREMA","VALORAR")))))))))))))))))))))</f>
        <v>VALORAR</v>
      </c>
      <c r="AF580" s="181">
        <v>1</v>
      </c>
      <c r="AG580" s="182"/>
      <c r="AH580" s="207" t="str">
        <f t="shared" si="567"/>
        <v/>
      </c>
      <c r="AI580" s="299"/>
      <c r="AJ580" s="299"/>
      <c r="AK580" s="208" t="str">
        <f t="shared" si="568"/>
        <v/>
      </c>
      <c r="AL580" s="300"/>
      <c r="AM580" s="300"/>
      <c r="AN580" s="301"/>
      <c r="AO580" s="209" t="str">
        <f>IF(ISBLANK(AD580),(IFERROR(IF(AH580="Probabilidad",(W580-(+W580*AK580)),IF(AH580="Impacto",W580,"")),""))," ")</f>
        <v/>
      </c>
      <c r="AP580" s="154" t="str">
        <f>IF(ISBLANK(AD580), (IFERROR(IF(AO580="","",IF(AO580&lt;=0.2,"Muy Baja",IF(AO580&lt;=0.4,"Baja",IF(AO580&lt;=0.6,"Media",IF(AO580&lt;=0.8,"Alta","Muy Alta"))))),""))," ")</f>
        <v/>
      </c>
      <c r="AQ580" s="210" t="str">
        <f t="shared" si="569"/>
        <v/>
      </c>
      <c r="AR580" s="211" t="str">
        <f t="shared" si="570"/>
        <v/>
      </c>
      <c r="AS580" s="210" t="str">
        <f>IFERROR(IF(AH580="Impacto",(AA580-(+AA580*AK580)),IF(AH580="Probabilidad",AA580,"")),"")</f>
        <v/>
      </c>
      <c r="AT580" s="212" t="str">
        <f t="shared" si="571"/>
        <v/>
      </c>
      <c r="AU580" s="527"/>
      <c r="AV580" s="530" t="str">
        <f>IF(ISBLANK(AD580), " ", AD580)</f>
        <v xml:space="preserve"> </v>
      </c>
      <c r="AW580" s="533" t="str">
        <f t="shared" ref="AW580" si="592">IF(AND(AU580="Rara Vez",AV580="Insignificante"),("BAJA"),IF(AND(AU580="Rara Vez",AV580="Menor"),("BAJA"),IF(AND(AU580="Rara Vez",AV580="Moderado"),("MODERADA"),IF(AND(AU580="Rara Vez",AV580="Mayor"),("ALTA"),IF(AND(AU580="Improbable",AV580="Insignificante"),("BAJA"),IF(AND(AU580="Improbable",AV580="Menor"),("BAJA"),IF(AND(AU580="Improbable",AV580="Moderado"),("MODERADA"),IF(AND(AU580="Improbable",AV580="Mayor"),("ALTA"),IF(AND(AU580="Posible",AV580="Insignificante"),("BAJA"),IF(AND(AU580="Posible",AV580="Menor"),("MODERADA"),IF(AND(AU580="Posible",AV580="Moderado"),("ALTA"),IF(AND(AU580="Posible",AV580="Mayor"),("EXTREMA"),IF(AND(AU580="Probable",AV580="Insignificante"),("MODERADA"),IF(AND(AU580="Probable",AV580="Menor"),("ALTA"),IF(AND(AU580="Probable",AV580="Moderado"),("ALTA"),IF(AND(AU580="Probable",AV580="Mayor"),("EXTREMA"),IF(AND(AU580="Casi Seguro",AV580="Insignificante"),("ALTA"),IF(AND(AU580="Casi Seguro",AV580="Menor"),("ALTA"),IF(AND(AU580="Casi Seguro",AV580="Moderado"),("EXTREMA"),IF(AND(AU580="Casi Seguro",AV580="Mayor"),("EXTREMA"),IF(AV580="Catastrófico","EXTREMA","VALORAR")))))))))))))))))))))</f>
        <v>VALORAR</v>
      </c>
      <c r="AX580" s="536"/>
      <c r="AY580" s="302"/>
      <c r="AZ580" s="185"/>
      <c r="BA580" s="183"/>
      <c r="BB580" s="183"/>
      <c r="BC580" s="184"/>
      <c r="BD580" s="184"/>
      <c r="BE580" s="184"/>
      <c r="BF580" s="185"/>
      <c r="BG580" s="513"/>
      <c r="BH580" s="190"/>
      <c r="BI580" s="186"/>
      <c r="BJ580" s="186"/>
      <c r="BK580" s="352"/>
      <c r="BL580" s="183"/>
      <c r="BM580" s="183"/>
      <c r="BN580" s="183"/>
      <c r="BO580" s="187"/>
      <c r="BP580" s="187"/>
      <c r="BQ580" s="402"/>
      <c r="BR580" s="413"/>
      <c r="BS580" s="414" t="str">
        <f>IF(AND('MAPA DE RIESGOS'!$AP580="Muy Alta",'MAPA DE RIESGOS'!$AR580="Leve"),CONCATENATE("R",'MAPA DE RIESGOS'!$H580,"C",'MAPA DE RIESGOS'!$AF580),"")</f>
        <v/>
      </c>
      <c r="BT580" s="414"/>
      <c r="BU580" s="415"/>
      <c r="BV580" s="188"/>
      <c r="BW580" s="188"/>
      <c r="BX580" s="188"/>
      <c r="BY580" s="188"/>
      <c r="BZ580" s="188"/>
      <c r="CA580" s="188"/>
      <c r="CB580" s="188"/>
      <c r="CC580" s="188"/>
      <c r="CD580" s="188"/>
      <c r="CE580" s="188"/>
      <c r="CF580" s="188"/>
      <c r="CG580" s="188"/>
      <c r="CH580" s="188"/>
      <c r="CI580" s="188"/>
      <c r="CJ580" s="188"/>
      <c r="CK580" s="188"/>
    </row>
    <row r="581" spans="1:89" ht="28.5" hidden="1" customHeight="1">
      <c r="A581" s="698"/>
      <c r="B581" s="585"/>
      <c r="C581" s="588"/>
      <c r="D581" s="257"/>
      <c r="E581" s="260"/>
      <c r="F581" s="183"/>
      <c r="G581" s="577"/>
      <c r="H581" s="343">
        <v>95</v>
      </c>
      <c r="I581" s="569"/>
      <c r="J581" s="494"/>
      <c r="K581" s="494"/>
      <c r="L581" s="494"/>
      <c r="M581" s="494"/>
      <c r="N581" s="494"/>
      <c r="O581" s="494"/>
      <c r="P581" s="562"/>
      <c r="Q581" s="553"/>
      <c r="R581" s="556"/>
      <c r="S581" s="556"/>
      <c r="T581" s="556"/>
      <c r="U581" s="556"/>
      <c r="V581" s="582"/>
      <c r="W581" s="566"/>
      <c r="X581" s="572"/>
      <c r="Y581" s="550"/>
      <c r="Z581" s="575"/>
      <c r="AA581" s="566"/>
      <c r="AB581" s="559"/>
      <c r="AC581" s="525"/>
      <c r="AD581" s="547"/>
      <c r="AE581" s="534"/>
      <c r="AF581" s="181">
        <v>2</v>
      </c>
      <c r="AG581" s="182"/>
      <c r="AH581" s="207" t="str">
        <f t="shared" si="567"/>
        <v/>
      </c>
      <c r="AI581" s="299"/>
      <c r="AJ581" s="299"/>
      <c r="AK581" s="208" t="str">
        <f t="shared" si="568"/>
        <v/>
      </c>
      <c r="AL581" s="300"/>
      <c r="AM581" s="300"/>
      <c r="AN581" s="301"/>
      <c r="AO581" s="209" t="str">
        <f>IF(ISBLANK(AD580),(IFERROR(IF(AND(AH580="Probabilidad",AH581="Probabilidad"),(AQ580-(+AQ580*AK581)),IF(AH581="Probabilidad",(W580-(+W580*AK581)),IF(AH581="Impacto",AQ580,""))),""))," ")</f>
        <v/>
      </c>
      <c r="AP581" s="154" t="str">
        <f>IF(ISBLANK(AD580),(IFERROR(IF(AO581="","",IF(AO581&lt;=0.2,"Muy Baja",IF(AO581&lt;=0.4,"Baja",IF(AO581&lt;=0.6,"Media",IF(AO581&lt;=0.8,"Alta","Muy Alta"))))),""))," ")</f>
        <v/>
      </c>
      <c r="AQ581" s="210" t="str">
        <f t="shared" si="569"/>
        <v/>
      </c>
      <c r="AR581" s="211" t="str">
        <f t="shared" si="570"/>
        <v/>
      </c>
      <c r="AS581" s="210" t="str">
        <f>IFERROR(IF(AND(AH580="Impacto",AH581="Impacto"),(AS580-(+AS580*AK581)),IF(AH581="Impacto",(AA580-(+AA580*AK581)),IF(AH581="Probabilidad",AS580,""))),"")</f>
        <v/>
      </c>
      <c r="AT581" s="212" t="str">
        <f t="shared" si="571"/>
        <v/>
      </c>
      <c r="AU581" s="528"/>
      <c r="AV581" s="531"/>
      <c r="AW581" s="534"/>
      <c r="AX581" s="537"/>
      <c r="AY581" s="302"/>
      <c r="AZ581" s="185"/>
      <c r="BA581" s="183"/>
      <c r="BB581" s="183"/>
      <c r="BC581" s="184"/>
      <c r="BD581" s="184"/>
      <c r="BE581" s="184"/>
      <c r="BF581" s="185"/>
      <c r="BG581" s="494"/>
      <c r="BH581" s="190"/>
      <c r="BI581" s="186"/>
      <c r="BJ581" s="186"/>
      <c r="BK581" s="352"/>
      <c r="BL581" s="183"/>
      <c r="BM581" s="183"/>
      <c r="BN581" s="183"/>
      <c r="BO581" s="187"/>
      <c r="BP581" s="187"/>
      <c r="BQ581" s="402"/>
      <c r="BR581" s="413"/>
      <c r="BS581" s="414" t="str">
        <f>IF(AND('MAPA DE RIESGOS'!$AP581="Muy Alta",'MAPA DE RIESGOS'!$AR581="Leve"),CONCATENATE("R",'MAPA DE RIESGOS'!$H581,"C",'MAPA DE RIESGOS'!$AF581),"")</f>
        <v/>
      </c>
      <c r="BT581" s="414"/>
      <c r="BU581" s="415"/>
      <c r="BV581" s="188"/>
      <c r="BW581" s="188"/>
      <c r="BX581" s="188"/>
      <c r="BY581" s="188"/>
      <c r="BZ581" s="188"/>
      <c r="CA581" s="188"/>
      <c r="CB581" s="188"/>
      <c r="CC581" s="188"/>
      <c r="CD581" s="188"/>
      <c r="CE581" s="188"/>
      <c r="CF581" s="188"/>
      <c r="CG581" s="188"/>
      <c r="CH581" s="188"/>
      <c r="CI581" s="188"/>
      <c r="CJ581" s="188"/>
      <c r="CK581" s="188"/>
    </row>
    <row r="582" spans="1:89" ht="28.5" hidden="1" customHeight="1">
      <c r="A582" s="698"/>
      <c r="B582" s="585"/>
      <c r="C582" s="588"/>
      <c r="D582" s="257"/>
      <c r="E582" s="260"/>
      <c r="F582" s="183"/>
      <c r="G582" s="577"/>
      <c r="H582" s="343">
        <v>95</v>
      </c>
      <c r="I582" s="569"/>
      <c r="J582" s="494"/>
      <c r="K582" s="494"/>
      <c r="L582" s="494"/>
      <c r="M582" s="494"/>
      <c r="N582" s="494"/>
      <c r="O582" s="494"/>
      <c r="P582" s="562"/>
      <c r="Q582" s="553"/>
      <c r="R582" s="556"/>
      <c r="S582" s="556"/>
      <c r="T582" s="556"/>
      <c r="U582" s="556"/>
      <c r="V582" s="582"/>
      <c r="W582" s="566"/>
      <c r="X582" s="572"/>
      <c r="Y582" s="550"/>
      <c r="Z582" s="575"/>
      <c r="AA582" s="566"/>
      <c r="AB582" s="559"/>
      <c r="AC582" s="525"/>
      <c r="AD582" s="547"/>
      <c r="AE582" s="534"/>
      <c r="AF582" s="181">
        <v>3</v>
      </c>
      <c r="AG582" s="182"/>
      <c r="AH582" s="207" t="str">
        <f t="shared" si="567"/>
        <v/>
      </c>
      <c r="AI582" s="299"/>
      <c r="AJ582" s="299"/>
      <c r="AK582" s="208" t="str">
        <f t="shared" si="568"/>
        <v/>
      </c>
      <c r="AL582" s="300"/>
      <c r="AM582" s="300"/>
      <c r="AN582" s="301"/>
      <c r="AO582" s="209" t="str">
        <f>IF(ISBLANK(AD580),(IFERROR(IF(AND(AH581="Probabilidad",AH582="Probabilidad"),(AQ581-(+AQ581*AK582)),IF(AND(AH581="Impacto",AH582="Probabilidad"),(AQ580-(+AQ580*AK582)),IF(AH582="Impacto",AQ581,""))),""))," ")</f>
        <v/>
      </c>
      <c r="AP582" s="154" t="str">
        <f>IF(ISBLANK(AD580),(IFERROR(IF(AO582="","",IF(AO582&lt;=0.2,"Muy Baja",IF(AO582&lt;=0.4,"Baja",IF(AO582&lt;=0.6,"Media",IF(AO582&lt;=0.8,"Alta","Muy Alta"))))),""))," ")</f>
        <v/>
      </c>
      <c r="AQ582" s="210" t="str">
        <f t="shared" si="569"/>
        <v/>
      </c>
      <c r="AR582" s="211" t="str">
        <f t="shared" si="570"/>
        <v/>
      </c>
      <c r="AS582" s="210" t="str">
        <f>IFERROR(IF(AND(AH581="Impacto",AH582="Impacto"),(AS581-(+AS581*AK582)),IF(AND(AH581="Probabilidad",AH582="Impacto"),(AS580-(+AS580*AK582)),IF(AH582="Probabilidad",AS581,""))),"")</f>
        <v/>
      </c>
      <c r="AT582" s="212" t="str">
        <f t="shared" si="571"/>
        <v/>
      </c>
      <c r="AU582" s="528"/>
      <c r="AV582" s="531"/>
      <c r="AW582" s="534"/>
      <c r="AX582" s="537"/>
      <c r="AY582" s="302"/>
      <c r="AZ582" s="185"/>
      <c r="BA582" s="183"/>
      <c r="BB582" s="183"/>
      <c r="BC582" s="184"/>
      <c r="BD582" s="184"/>
      <c r="BE582" s="184"/>
      <c r="BF582" s="185"/>
      <c r="BG582" s="494"/>
      <c r="BH582" s="190"/>
      <c r="BI582" s="186"/>
      <c r="BJ582" s="186"/>
      <c r="BK582" s="352"/>
      <c r="BL582" s="183"/>
      <c r="BM582" s="183"/>
      <c r="BN582" s="183"/>
      <c r="BO582" s="187"/>
      <c r="BP582" s="187"/>
      <c r="BQ582" s="402"/>
      <c r="BR582" s="413"/>
      <c r="BS582" s="414" t="str">
        <f>IF(AND('MAPA DE RIESGOS'!$AP582="Muy Alta",'MAPA DE RIESGOS'!$AR582="Leve"),CONCATENATE("R",'MAPA DE RIESGOS'!$H582,"C",'MAPA DE RIESGOS'!$AF582),"")</f>
        <v/>
      </c>
      <c r="BT582" s="414"/>
      <c r="BU582" s="415"/>
      <c r="BV582" s="188"/>
      <c r="BW582" s="188"/>
      <c r="BX582" s="188"/>
      <c r="BY582" s="188"/>
      <c r="BZ582" s="188"/>
      <c r="CA582" s="188"/>
      <c r="CB582" s="188"/>
      <c r="CC582" s="188"/>
      <c r="CD582" s="188"/>
      <c r="CE582" s="188"/>
      <c r="CF582" s="188"/>
      <c r="CG582" s="188"/>
      <c r="CH582" s="188"/>
      <c r="CI582" s="188"/>
      <c r="CJ582" s="188"/>
      <c r="CK582" s="188"/>
    </row>
    <row r="583" spans="1:89" ht="28.5" hidden="1" customHeight="1">
      <c r="A583" s="698"/>
      <c r="B583" s="585"/>
      <c r="C583" s="588"/>
      <c r="D583" s="257"/>
      <c r="E583" s="260"/>
      <c r="F583" s="183"/>
      <c r="G583" s="577"/>
      <c r="H583" s="343">
        <v>95</v>
      </c>
      <c r="I583" s="569"/>
      <c r="J583" s="494"/>
      <c r="K583" s="494"/>
      <c r="L583" s="494"/>
      <c r="M583" s="494"/>
      <c r="N583" s="494"/>
      <c r="O583" s="494"/>
      <c r="P583" s="562"/>
      <c r="Q583" s="553"/>
      <c r="R583" s="556"/>
      <c r="S583" s="556"/>
      <c r="T583" s="556"/>
      <c r="U583" s="556"/>
      <c r="V583" s="582"/>
      <c r="W583" s="566"/>
      <c r="X583" s="572"/>
      <c r="Y583" s="550"/>
      <c r="Z583" s="575"/>
      <c r="AA583" s="566"/>
      <c r="AB583" s="559"/>
      <c r="AC583" s="525"/>
      <c r="AD583" s="547"/>
      <c r="AE583" s="534"/>
      <c r="AF583" s="181">
        <v>4</v>
      </c>
      <c r="AG583" s="182"/>
      <c r="AH583" s="207" t="str">
        <f t="shared" si="567"/>
        <v/>
      </c>
      <c r="AI583" s="299"/>
      <c r="AJ583" s="299"/>
      <c r="AK583" s="208" t="str">
        <f t="shared" si="568"/>
        <v/>
      </c>
      <c r="AL583" s="300"/>
      <c r="AM583" s="300"/>
      <c r="AN583" s="301"/>
      <c r="AO583" s="209" t="str">
        <f>IF(ISBLANK(AD580),(IFERROR(IF(AND(AH582="Probabilidad",AH583="Probabilidad"),(AQ582-(+AQ582*AK583)),IF(AND(AH582="Impacto",AH583="Probabilidad"),(AQ581-(+AQ581*AK583)),IF(AH583="Impacto",AQ582,""))),""))," ")</f>
        <v/>
      </c>
      <c r="AP583" s="154" t="str">
        <f>IF(ISBLANK(AD580),(IFERROR(IF(AO583="","",IF(AO583&lt;=0.2,"Muy Baja",IF(AO583&lt;=0.4,"Baja",IF(AO583&lt;=0.6,"Media",IF(AO583&lt;=0.8,"Alta","Muy Alta"))))),""))," ")</f>
        <v/>
      </c>
      <c r="AQ583" s="210" t="str">
        <f t="shared" si="569"/>
        <v/>
      </c>
      <c r="AR583" s="211" t="str">
        <f t="shared" si="570"/>
        <v/>
      </c>
      <c r="AS583" s="210" t="str">
        <f>IFERROR(IF(AND(AH582="Impacto",AH583="Impacto"),(AS582-(+AS582*AK583)),IF(AND(AH582="Probabilidad",AH583="Impacto"),(AS581-(+AS581*AK583)),IF(AH583="Probabilidad",AS582,""))),"")</f>
        <v/>
      </c>
      <c r="AT583" s="212" t="str">
        <f t="shared" si="571"/>
        <v/>
      </c>
      <c r="AU583" s="528"/>
      <c r="AV583" s="531"/>
      <c r="AW583" s="534"/>
      <c r="AX583" s="537"/>
      <c r="AY583" s="302"/>
      <c r="AZ583" s="185"/>
      <c r="BA583" s="183"/>
      <c r="BB583" s="183"/>
      <c r="BC583" s="184"/>
      <c r="BD583" s="184"/>
      <c r="BE583" s="184"/>
      <c r="BF583" s="185"/>
      <c r="BG583" s="494"/>
      <c r="BH583" s="190"/>
      <c r="BI583" s="186"/>
      <c r="BJ583" s="186"/>
      <c r="BK583" s="352"/>
      <c r="BL583" s="183"/>
      <c r="BM583" s="183"/>
      <c r="BN583" s="183"/>
      <c r="BO583" s="187"/>
      <c r="BP583" s="187"/>
      <c r="BQ583" s="402"/>
      <c r="BR583" s="413"/>
      <c r="BS583" s="414" t="str">
        <f>IF(AND('MAPA DE RIESGOS'!$AP583="Muy Alta",'MAPA DE RIESGOS'!$AR583="Leve"),CONCATENATE("R",'MAPA DE RIESGOS'!$H583,"C",'MAPA DE RIESGOS'!$AF583),"")</f>
        <v/>
      </c>
      <c r="BT583" s="414"/>
      <c r="BU583" s="415"/>
      <c r="BV583" s="188"/>
      <c r="BW583" s="188"/>
      <c r="BX583" s="188"/>
      <c r="BY583" s="188"/>
      <c r="BZ583" s="188"/>
      <c r="CA583" s="188"/>
      <c r="CB583" s="188"/>
      <c r="CC583" s="188"/>
      <c r="CD583" s="188"/>
      <c r="CE583" s="188"/>
      <c r="CF583" s="188"/>
      <c r="CG583" s="188"/>
      <c r="CH583" s="188"/>
      <c r="CI583" s="188"/>
      <c r="CJ583" s="188"/>
      <c r="CK583" s="188"/>
    </row>
    <row r="584" spans="1:89" ht="28.5" hidden="1" customHeight="1">
      <c r="A584" s="698"/>
      <c r="B584" s="585"/>
      <c r="C584" s="588"/>
      <c r="D584" s="257"/>
      <c r="E584" s="260"/>
      <c r="F584" s="183"/>
      <c r="G584" s="577"/>
      <c r="H584" s="343">
        <v>95</v>
      </c>
      <c r="I584" s="569"/>
      <c r="J584" s="494"/>
      <c r="K584" s="494"/>
      <c r="L584" s="494"/>
      <c r="M584" s="494"/>
      <c r="N584" s="494"/>
      <c r="O584" s="494"/>
      <c r="P584" s="562"/>
      <c r="Q584" s="553"/>
      <c r="R584" s="556"/>
      <c r="S584" s="556"/>
      <c r="T584" s="556"/>
      <c r="U584" s="556"/>
      <c r="V584" s="582"/>
      <c r="W584" s="566"/>
      <c r="X584" s="572"/>
      <c r="Y584" s="550"/>
      <c r="Z584" s="575"/>
      <c r="AA584" s="566"/>
      <c r="AB584" s="559"/>
      <c r="AC584" s="525"/>
      <c r="AD584" s="547"/>
      <c r="AE584" s="534"/>
      <c r="AF584" s="181">
        <v>5</v>
      </c>
      <c r="AG584" s="182"/>
      <c r="AH584" s="207" t="str">
        <f t="shared" si="567"/>
        <v/>
      </c>
      <c r="AI584" s="299"/>
      <c r="AJ584" s="299"/>
      <c r="AK584" s="208" t="str">
        <f t="shared" si="568"/>
        <v/>
      </c>
      <c r="AL584" s="300"/>
      <c r="AM584" s="300"/>
      <c r="AN584" s="301"/>
      <c r="AO584" s="209" t="str">
        <f>IF(ISBLANK(AD580),(IFERROR(IF(AND(AH583="Probabilidad",AH584="Probabilidad"),(AQ583-(+AQ583*AK584)),IF(AND(AH583="Impacto",AH584="Probabilidad"),(AQ582-(+AQ582*AK584)),IF(AH584="Impacto",AQ583,""))),""))," ")</f>
        <v/>
      </c>
      <c r="AP584" s="154" t="str">
        <f>IF(ISBLANK(AD580),(IFERROR(IF(AO584="","",IF(AO584&lt;=0.2,"Muy Baja",IF(AO584&lt;=0.4,"Baja",IF(AO584&lt;=0.6,"Media",IF(AO584&lt;=0.8,"Alta","Muy Alta"))))),""))," ")</f>
        <v/>
      </c>
      <c r="AQ584" s="210" t="str">
        <f t="shared" si="569"/>
        <v/>
      </c>
      <c r="AR584" s="211" t="str">
        <f t="shared" si="570"/>
        <v/>
      </c>
      <c r="AS584" s="210" t="str">
        <f>IFERROR(IF(AND(AH583="Impacto",AH584="Impacto"),(AS583-(+AS583*AK584)),IF(AND(AH583="Probabilidad",AH584="Impacto"),(AS582-(+AS582*AK584)),IF(AH584="Probabilidad",AS583,""))),"")</f>
        <v/>
      </c>
      <c r="AT584" s="212" t="str">
        <f t="shared" si="571"/>
        <v/>
      </c>
      <c r="AU584" s="528"/>
      <c r="AV584" s="531"/>
      <c r="AW584" s="534"/>
      <c r="AX584" s="537"/>
      <c r="AY584" s="302"/>
      <c r="AZ584" s="185"/>
      <c r="BA584" s="183"/>
      <c r="BB584" s="183"/>
      <c r="BC584" s="184"/>
      <c r="BD584" s="184"/>
      <c r="BE584" s="184"/>
      <c r="BF584" s="185"/>
      <c r="BG584" s="494"/>
      <c r="BH584" s="190"/>
      <c r="BI584" s="186"/>
      <c r="BJ584" s="186"/>
      <c r="BK584" s="352"/>
      <c r="BL584" s="183"/>
      <c r="BM584" s="183"/>
      <c r="BN584" s="183"/>
      <c r="BO584" s="187"/>
      <c r="BP584" s="187"/>
      <c r="BQ584" s="402"/>
      <c r="BR584" s="413"/>
      <c r="BS584" s="414" t="str">
        <f>IF(AND('MAPA DE RIESGOS'!$AP584="Muy Alta",'MAPA DE RIESGOS'!$AR584="Leve"),CONCATENATE("R",'MAPA DE RIESGOS'!$H584,"C",'MAPA DE RIESGOS'!$AF584),"")</f>
        <v/>
      </c>
      <c r="BT584" s="414"/>
      <c r="BU584" s="415"/>
      <c r="BV584" s="188"/>
      <c r="BW584" s="188"/>
      <c r="BX584" s="188"/>
      <c r="BY584" s="188"/>
      <c r="BZ584" s="188"/>
      <c r="CA584" s="188"/>
      <c r="CB584" s="188"/>
      <c r="CC584" s="188"/>
      <c r="CD584" s="188"/>
      <c r="CE584" s="188"/>
      <c r="CF584" s="188"/>
      <c r="CG584" s="188"/>
      <c r="CH584" s="188"/>
      <c r="CI584" s="188"/>
      <c r="CJ584" s="188"/>
      <c r="CK584" s="188"/>
    </row>
    <row r="585" spans="1:89" ht="28.5" hidden="1" customHeight="1">
      <c r="A585" s="698"/>
      <c r="B585" s="586"/>
      <c r="C585" s="589"/>
      <c r="D585" s="258"/>
      <c r="E585" s="187"/>
      <c r="F585" s="183"/>
      <c r="G585" s="577"/>
      <c r="H585" s="343">
        <v>95</v>
      </c>
      <c r="I585" s="570"/>
      <c r="J585" s="495"/>
      <c r="K585" s="495"/>
      <c r="L585" s="495"/>
      <c r="M585" s="495"/>
      <c r="N585" s="495"/>
      <c r="O585" s="495"/>
      <c r="P585" s="563"/>
      <c r="Q585" s="554"/>
      <c r="R585" s="557"/>
      <c r="S585" s="557"/>
      <c r="T585" s="557"/>
      <c r="U585" s="557"/>
      <c r="V585" s="583"/>
      <c r="W585" s="567"/>
      <c r="X585" s="573"/>
      <c r="Y585" s="551"/>
      <c r="Z585" s="576"/>
      <c r="AA585" s="567"/>
      <c r="AB585" s="560"/>
      <c r="AC585" s="526"/>
      <c r="AD585" s="548"/>
      <c r="AE585" s="535"/>
      <c r="AF585" s="181">
        <v>6</v>
      </c>
      <c r="AG585" s="182"/>
      <c r="AH585" s="207" t="str">
        <f t="shared" si="567"/>
        <v/>
      </c>
      <c r="AI585" s="299"/>
      <c r="AJ585" s="299"/>
      <c r="AK585" s="208" t="str">
        <f t="shared" si="568"/>
        <v/>
      </c>
      <c r="AL585" s="300"/>
      <c r="AM585" s="300"/>
      <c r="AN585" s="301"/>
      <c r="AO585" s="209" t="str">
        <f>IF(ISBLANK(AD580),(IFERROR(IF(AND(AH583="Probabilidad",AH585="Probabilidad"),(AQ583-(+AQ583*AK585)),IF(AND(AH583="Impacto",AH585="Probabilidad"),(AQ582-(+AQ582*AK585)),IF(AH585="Impacto",AQ583,""))),""))," ")</f>
        <v/>
      </c>
      <c r="AP585" s="154" t="str">
        <f>IF(ISBLANK(AD580),(IFERROR(IF(AO585="","",IF(AO585&lt;=0.2,"Muy Baja",IF(AO585&lt;=0.4,"Baja",IF(AO585&lt;=0.6,"Media",IF(AO585&lt;=0.8,"Alta","Muy Alta"))))),"")), " ")</f>
        <v/>
      </c>
      <c r="AQ585" s="210" t="str">
        <f t="shared" si="569"/>
        <v/>
      </c>
      <c r="AR585" s="211" t="str">
        <f t="shared" si="570"/>
        <v/>
      </c>
      <c r="AS585" s="210" t="str">
        <f>IFERROR(IF(AND(AH584="Impacto",AH585="Impacto"),(AS583-(+AS584*AK585)),IF(AND(AH583="Probabilidad",AH585="Impacto"),(AS582-(+AS582*AK585)),IF(AH585="Probabilidad",AS583,""))),"")</f>
        <v/>
      </c>
      <c r="AT585" s="212" t="str">
        <f t="shared" si="571"/>
        <v/>
      </c>
      <c r="AU585" s="529"/>
      <c r="AV585" s="532"/>
      <c r="AW585" s="535"/>
      <c r="AX585" s="538"/>
      <c r="AY585" s="302"/>
      <c r="AZ585" s="185"/>
      <c r="BA585" s="183"/>
      <c r="BB585" s="183"/>
      <c r="BC585" s="184"/>
      <c r="BD585" s="184"/>
      <c r="BE585" s="184"/>
      <c r="BF585" s="185"/>
      <c r="BG585" s="495"/>
      <c r="BH585" s="190"/>
      <c r="BI585" s="186"/>
      <c r="BJ585" s="186"/>
      <c r="BK585" s="352"/>
      <c r="BL585" s="183"/>
      <c r="BM585" s="183"/>
      <c r="BN585" s="183"/>
      <c r="BO585" s="187"/>
      <c r="BP585" s="187"/>
      <c r="BQ585" s="402"/>
      <c r="BR585" s="413"/>
      <c r="BS585" s="414" t="str">
        <f>IF(AND('MAPA DE RIESGOS'!$AP585="Muy Alta",'MAPA DE RIESGOS'!$AR585="Leve"),CONCATENATE("R",'MAPA DE RIESGOS'!$H585,"C",'MAPA DE RIESGOS'!$AF585),"")</f>
        <v/>
      </c>
      <c r="BT585" s="414"/>
      <c r="BU585" s="415"/>
      <c r="BV585" s="188"/>
      <c r="BW585" s="188"/>
      <c r="BX585" s="188"/>
      <c r="BY585" s="188"/>
      <c r="BZ585" s="188"/>
      <c r="CA585" s="188"/>
      <c r="CB585" s="188"/>
      <c r="CC585" s="188"/>
      <c r="CD585" s="188"/>
      <c r="CE585" s="188"/>
      <c r="CF585" s="188"/>
      <c r="CG585" s="188"/>
      <c r="CH585" s="188"/>
      <c r="CI585" s="188"/>
      <c r="CJ585" s="188"/>
      <c r="CK585" s="188"/>
    </row>
    <row r="586" spans="1:89" ht="28.5" hidden="1" customHeight="1">
      <c r="A586" s="698"/>
      <c r="B586" s="584"/>
      <c r="C586" s="587" t="str">
        <f>IFERROR((VLOOKUP($B586,'Listados Datos'!$D$3:$E$18,2,FALSE))," ")</f>
        <v xml:space="preserve"> </v>
      </c>
      <c r="D586" s="256" t="str">
        <f>IFERROR((VLOOKUP($B586,'Listados Datos'!$D$3:$F$18,3,FALSE))," ")</f>
        <v xml:space="preserve"> </v>
      </c>
      <c r="E586" s="259"/>
      <c r="F586" s="183"/>
      <c r="G586" s="577">
        <v>96</v>
      </c>
      <c r="H586" s="343">
        <v>96</v>
      </c>
      <c r="I586" s="568"/>
      <c r="J586" s="513"/>
      <c r="K586" s="513"/>
      <c r="L586" s="513"/>
      <c r="M586" s="513"/>
      <c r="N586" s="513"/>
      <c r="O586" s="513"/>
      <c r="P586" s="561"/>
      <c r="Q586" s="552"/>
      <c r="R586" s="555"/>
      <c r="S586" s="555"/>
      <c r="T586" s="555"/>
      <c r="U586" s="555"/>
      <c r="V586" s="581" t="str">
        <f t="shared" ref="V586" si="593">IF(ISBLANK(AC586),(IF(P586&lt;=0,"",IF(P586&lt;=2,"Muy Baja",IF(P586&lt;=24,"Baja",IF(P586&lt;=500,"Media",IF(P586&lt;=5000,"Alta","Muy Alta"))))))," ")</f>
        <v/>
      </c>
      <c r="W586" s="565" t="str">
        <f t="shared" ref="W586" si="594">IF(ISBLANK(AC586),(IF(V586="","",IF(V586="Muy Baja",20%,IF(V586="Baja",40%,IF(V586="Media",60%,IF(V586="Alta",80%,IF(V586="Muy Alta",100%,0)))))))," ")</f>
        <v/>
      </c>
      <c r="X586" s="571"/>
      <c r="Y586" s="549" t="str">
        <f>IF(X586&gt;0,IF(NOT(ISERROR(MATCH(X586,'Listados Datos'!$N$3:$N$4,0))),'Listados Datos'!$N$6&amp;"Por favor no seleccionar este criterios de impacto (Afectación Económica o presupuestal y/o Pérdida Reputacional)",'Listados Datos'!$N$7),"")</f>
        <v/>
      </c>
      <c r="Z586" s="574" t="str">
        <f>IF(OR(X586='Listados Datos'!$R$3,X586='Listados Datos'!$S$3),"Leve",IF(OR(X586='Listados Datos'!$R$4,X586='Listados Datos'!$S$4),"Menor",IF(OR(X586='Listados Datos'!$R$5,X586='Listados Datos'!$S$5),"Moderado",IF(OR(X586='Listados Datos'!$R$6,X586='Listados Datos'!$S$6),"Mayor",IF(OR(X586='Listados Datos'!$R$7,X586='Listados Datos'!$S$7),"Catastrófico","")))))</f>
        <v/>
      </c>
      <c r="AA586" s="565" t="str">
        <f>IF(Z586="","",IF(Z586="Leve",20%,IF(Z586="Menor",40%,IF(Z586="Moderado",60%,IF(Z586="Mayor",80%,IF(Z586="Catastrófico",100%,0))))))</f>
        <v/>
      </c>
      <c r="AB586" s="558" t="str">
        <f>IF(OR(AND(V586="Muy Baja",Z586="Leve"),AND(V586="Muy Baja",Z586="Menor"),AND(V586="Baja",Z586="Leve")),"Bajo",IF(OR(AND(V586="Muy baja",Z586="Moderado"),AND(V586="Baja",Z586="Menor"),AND(V586="Baja",Z586="Moderado"),AND(V586="Media",Z586="Leve"),AND(V586="Media",Z586="Menor"),AND(V586="Media",Z586="Moderado"),AND(V586="Alta",Z586="Leve"),AND(V586="Alta",Z586="Menor")),"Moderado",IF(OR(AND(V586="Muy Baja",Z586="Mayor"),AND(V586="Baja",Z586="Mayor"),AND(V586="Media",Z586="Mayor"),AND(V586="Alta",Z586="Moderado"),AND(V586="Alta",Z586="Mayor"),AND(V586="Muy Alta",Z586="Leve"),AND(V586="Muy Alta",Z586="Menor"),AND(V586="Muy Alta",Z586="Moderado"),AND(V586="Muy Alta",Z586="Mayor")),"Alto",IF(OR(AND(V586="Muy Baja",Z586="Catastrófico"),AND(V586="Baja",Z586="Catastrófico"),AND(V586="Media",Z586="Catastrófico"),AND(V586="Alta",Z586="Catastrófico"),AND(V586="Muy Alta",Z586="Catastrófico")),"Extremo",""))))</f>
        <v/>
      </c>
      <c r="AC586" s="524"/>
      <c r="AD586" s="546"/>
      <c r="AE586" s="533" t="str">
        <f t="shared" ref="AE586" si="595">IF(AND(AC586="Rara Vez",AD586="Insignificante"),("BAJA"),IF(AND(AC586="Rara Vez",AD586="Menor"),("BAJA"),IF(AND(AC586="Rara Vez",AD586="Moderado"),("MODERADA"),IF(AND(AC586="Rara Vez",AD586="Mayor"),("ALTA"),IF(AND(AC586="Improbable",AD586="Insignificante"),("BAJA"),IF(AND(AC586="Improbable",AD586="Menor"),("BAJA"),IF(AND(AC586="Improbable",AD586="Moderado"),("MODERADA"),IF(AND(AC586="Improbable",AD586="Mayor"),("ALTA"),IF(AND(AC586="Posible",AD586="Insignificante"),("BAJA"),IF(AND(AC586="Posible",AD586="Menor"),("MODERADA"),IF(AND(AC586="Posible",AD586="Moderado"),("ALTA"),IF(AND(AC586="Posible",AD586="Mayor"),("EXTREMA"),IF(AND(AC586="Probable",AD586="Insignificante"),("MODERADA"),IF(AND(AC586="Probable",AD586="Menor"),("ALTA"),IF(AND(AC586="Probable",AD586="Moderado"),("ALTA"),IF(AND(AC586="Probable",AD586="Mayor"),("EXTREMA"),IF(AND(AC586="Casi Seguro",AD586="Insignificante"),("ALTA"),IF(AND(AC586="Casi Seguro",AD586="Menor"),("ALTA"),IF(AND(AC586="Casi Seguro",AD586="Moderado"),("EXTREMA"),IF(AND(AC586="Casi Seguro",AD586="Mayor"),("EXTREMA"),IF(AD586="Catastrófico","EXTREMA","VALORAR")))))))))))))))))))))</f>
        <v>VALORAR</v>
      </c>
      <c r="AF586" s="181">
        <v>1</v>
      </c>
      <c r="AG586" s="182"/>
      <c r="AH586" s="207" t="str">
        <f t="shared" si="567"/>
        <v/>
      </c>
      <c r="AI586" s="299"/>
      <c r="AJ586" s="299"/>
      <c r="AK586" s="208" t="str">
        <f t="shared" si="568"/>
        <v/>
      </c>
      <c r="AL586" s="300"/>
      <c r="AM586" s="300"/>
      <c r="AN586" s="301"/>
      <c r="AO586" s="209" t="str">
        <f>IF(ISBLANK(AD586),(IFERROR(IF(AH586="Probabilidad",(W586-(+W586*AK586)),IF(AH586="Impacto",W586,"")),""))," ")</f>
        <v/>
      </c>
      <c r="AP586" s="154" t="str">
        <f>IF(ISBLANK(AD586), (IFERROR(IF(AO586="","",IF(AO586&lt;=0.2,"Muy Baja",IF(AO586&lt;=0.4,"Baja",IF(AO586&lt;=0.6,"Media",IF(AO586&lt;=0.8,"Alta","Muy Alta"))))),""))," ")</f>
        <v/>
      </c>
      <c r="AQ586" s="210" t="str">
        <f t="shared" si="569"/>
        <v/>
      </c>
      <c r="AR586" s="211" t="str">
        <f t="shared" si="570"/>
        <v/>
      </c>
      <c r="AS586" s="210" t="str">
        <f>IFERROR(IF(AH586="Impacto",(AA586-(+AA586*AK586)),IF(AH586="Probabilidad",AA586,"")),"")</f>
        <v/>
      </c>
      <c r="AT586" s="212" t="str">
        <f t="shared" si="571"/>
        <v/>
      </c>
      <c r="AU586" s="527"/>
      <c r="AV586" s="530" t="str">
        <f>IF(ISBLANK(AD586), " ", AD586)</f>
        <v xml:space="preserve"> </v>
      </c>
      <c r="AW586" s="533" t="str">
        <f t="shared" ref="AW586" si="596">IF(AND(AU586="Rara Vez",AV586="Insignificante"),("BAJA"),IF(AND(AU586="Rara Vez",AV586="Menor"),("BAJA"),IF(AND(AU586="Rara Vez",AV586="Moderado"),("MODERADA"),IF(AND(AU586="Rara Vez",AV586="Mayor"),("ALTA"),IF(AND(AU586="Improbable",AV586="Insignificante"),("BAJA"),IF(AND(AU586="Improbable",AV586="Menor"),("BAJA"),IF(AND(AU586="Improbable",AV586="Moderado"),("MODERADA"),IF(AND(AU586="Improbable",AV586="Mayor"),("ALTA"),IF(AND(AU586="Posible",AV586="Insignificante"),("BAJA"),IF(AND(AU586="Posible",AV586="Menor"),("MODERADA"),IF(AND(AU586="Posible",AV586="Moderado"),("ALTA"),IF(AND(AU586="Posible",AV586="Mayor"),("EXTREMA"),IF(AND(AU586="Probable",AV586="Insignificante"),("MODERADA"),IF(AND(AU586="Probable",AV586="Menor"),("ALTA"),IF(AND(AU586="Probable",AV586="Moderado"),("ALTA"),IF(AND(AU586="Probable",AV586="Mayor"),("EXTREMA"),IF(AND(AU586="Casi Seguro",AV586="Insignificante"),("ALTA"),IF(AND(AU586="Casi Seguro",AV586="Menor"),("ALTA"),IF(AND(AU586="Casi Seguro",AV586="Moderado"),("EXTREMA"),IF(AND(AU586="Casi Seguro",AV586="Mayor"),("EXTREMA"),IF(AV586="Catastrófico","EXTREMA","VALORAR")))))))))))))))))))))</f>
        <v>VALORAR</v>
      </c>
      <c r="AX586" s="536"/>
      <c r="AY586" s="302"/>
      <c r="AZ586" s="185"/>
      <c r="BA586" s="183"/>
      <c r="BB586" s="183"/>
      <c r="BC586" s="184"/>
      <c r="BD586" s="184"/>
      <c r="BE586" s="184"/>
      <c r="BF586" s="185"/>
      <c r="BG586" s="513"/>
      <c r="BH586" s="190"/>
      <c r="BI586" s="186"/>
      <c r="BJ586" s="186"/>
      <c r="BK586" s="352"/>
      <c r="BL586" s="183"/>
      <c r="BM586" s="183"/>
      <c r="BN586" s="183"/>
      <c r="BO586" s="187"/>
      <c r="BP586" s="187"/>
      <c r="BQ586" s="402"/>
      <c r="BR586" s="413"/>
      <c r="BS586" s="414" t="str">
        <f>IF(AND('MAPA DE RIESGOS'!$AP586="Muy Alta",'MAPA DE RIESGOS'!$AR586="Leve"),CONCATENATE("R",'MAPA DE RIESGOS'!$H586,"C",'MAPA DE RIESGOS'!$AF586),"")</f>
        <v/>
      </c>
      <c r="BT586" s="414"/>
      <c r="BU586" s="415"/>
      <c r="BV586" s="188"/>
      <c r="BW586" s="188"/>
      <c r="BX586" s="188"/>
      <c r="BY586" s="188"/>
      <c r="BZ586" s="188"/>
      <c r="CA586" s="188"/>
      <c r="CB586" s="188"/>
      <c r="CC586" s="188"/>
      <c r="CD586" s="188"/>
      <c r="CE586" s="188"/>
      <c r="CF586" s="188"/>
      <c r="CG586" s="188"/>
      <c r="CH586" s="188"/>
      <c r="CI586" s="188"/>
      <c r="CJ586" s="188"/>
      <c r="CK586" s="188"/>
    </row>
    <row r="587" spans="1:89" ht="28.5" hidden="1" customHeight="1">
      <c r="A587" s="698"/>
      <c r="B587" s="585"/>
      <c r="C587" s="588"/>
      <c r="D587" s="257"/>
      <c r="E587" s="260"/>
      <c r="F587" s="183"/>
      <c r="G587" s="577"/>
      <c r="H587" s="343">
        <v>96</v>
      </c>
      <c r="I587" s="569"/>
      <c r="J587" s="494"/>
      <c r="K587" s="494"/>
      <c r="L587" s="494"/>
      <c r="M587" s="494"/>
      <c r="N587" s="494"/>
      <c r="O587" s="494"/>
      <c r="P587" s="562"/>
      <c r="Q587" s="553"/>
      <c r="R587" s="556"/>
      <c r="S587" s="556"/>
      <c r="T587" s="556"/>
      <c r="U587" s="556"/>
      <c r="V587" s="582"/>
      <c r="W587" s="566"/>
      <c r="X587" s="572"/>
      <c r="Y587" s="550"/>
      <c r="Z587" s="575"/>
      <c r="AA587" s="566"/>
      <c r="AB587" s="559"/>
      <c r="AC587" s="525"/>
      <c r="AD587" s="547"/>
      <c r="AE587" s="534"/>
      <c r="AF587" s="181">
        <v>2</v>
      </c>
      <c r="AG587" s="182"/>
      <c r="AH587" s="207" t="str">
        <f t="shared" si="567"/>
        <v/>
      </c>
      <c r="AI587" s="299"/>
      <c r="AJ587" s="299"/>
      <c r="AK587" s="208" t="str">
        <f t="shared" si="568"/>
        <v/>
      </c>
      <c r="AL587" s="300"/>
      <c r="AM587" s="300"/>
      <c r="AN587" s="301"/>
      <c r="AO587" s="209" t="str">
        <f>IF(ISBLANK(AD586),(IFERROR(IF(AND(AH586="Probabilidad",AH587="Probabilidad"),(AQ586-(+AQ586*AK587)),IF(AH587="Probabilidad",(W586-(+W586*AK587)),IF(AH587="Impacto",AQ586,""))),""))," ")</f>
        <v/>
      </c>
      <c r="AP587" s="154" t="str">
        <f>IF(ISBLANK(AD586),(IFERROR(IF(AO587="","",IF(AO587&lt;=0.2,"Muy Baja",IF(AO587&lt;=0.4,"Baja",IF(AO587&lt;=0.6,"Media",IF(AO587&lt;=0.8,"Alta","Muy Alta"))))),""))," ")</f>
        <v/>
      </c>
      <c r="AQ587" s="210" t="str">
        <f t="shared" si="569"/>
        <v/>
      </c>
      <c r="AR587" s="211" t="str">
        <f t="shared" si="570"/>
        <v/>
      </c>
      <c r="AS587" s="210" t="str">
        <f>IFERROR(IF(AND(AH586="Impacto",AH587="Impacto"),(AS586-(+AS586*AK587)),IF(AH587="Impacto",(AA586-(+AA586*AK587)),IF(AH587="Probabilidad",AS586,""))),"")</f>
        <v/>
      </c>
      <c r="AT587" s="212" t="str">
        <f t="shared" si="571"/>
        <v/>
      </c>
      <c r="AU587" s="528"/>
      <c r="AV587" s="531"/>
      <c r="AW587" s="534"/>
      <c r="AX587" s="537"/>
      <c r="AY587" s="302"/>
      <c r="AZ587" s="185"/>
      <c r="BA587" s="183"/>
      <c r="BB587" s="183"/>
      <c r="BC587" s="184"/>
      <c r="BD587" s="184"/>
      <c r="BE587" s="184"/>
      <c r="BF587" s="185"/>
      <c r="BG587" s="494"/>
      <c r="BH587" s="190"/>
      <c r="BI587" s="186"/>
      <c r="BJ587" s="186"/>
      <c r="BK587" s="352"/>
      <c r="BL587" s="183"/>
      <c r="BM587" s="183"/>
      <c r="BN587" s="183"/>
      <c r="BO587" s="187"/>
      <c r="BP587" s="187"/>
      <c r="BQ587" s="402"/>
      <c r="BR587" s="413"/>
      <c r="BS587" s="414" t="str">
        <f>IF(AND('MAPA DE RIESGOS'!$AP587="Muy Alta",'MAPA DE RIESGOS'!$AR587="Leve"),CONCATENATE("R",'MAPA DE RIESGOS'!$H587,"C",'MAPA DE RIESGOS'!$AF587),"")</f>
        <v/>
      </c>
      <c r="BT587" s="414"/>
      <c r="BU587" s="415"/>
      <c r="BV587" s="188"/>
      <c r="BW587" s="188"/>
      <c r="BX587" s="188"/>
      <c r="BY587" s="188"/>
      <c r="BZ587" s="188"/>
      <c r="CA587" s="188"/>
      <c r="CB587" s="188"/>
      <c r="CC587" s="188"/>
      <c r="CD587" s="188"/>
      <c r="CE587" s="188"/>
      <c r="CF587" s="188"/>
      <c r="CG587" s="188"/>
      <c r="CH587" s="188"/>
      <c r="CI587" s="188"/>
      <c r="CJ587" s="188"/>
      <c r="CK587" s="188"/>
    </row>
    <row r="588" spans="1:89" ht="28.5" hidden="1" customHeight="1">
      <c r="A588" s="698"/>
      <c r="B588" s="585"/>
      <c r="C588" s="588"/>
      <c r="D588" s="257"/>
      <c r="E588" s="260"/>
      <c r="F588" s="183"/>
      <c r="G588" s="577"/>
      <c r="H588" s="343">
        <v>96</v>
      </c>
      <c r="I588" s="569"/>
      <c r="J588" s="494"/>
      <c r="K588" s="494"/>
      <c r="L588" s="494"/>
      <c r="M588" s="494"/>
      <c r="N588" s="494"/>
      <c r="O588" s="494"/>
      <c r="P588" s="562"/>
      <c r="Q588" s="553"/>
      <c r="R588" s="556"/>
      <c r="S588" s="556"/>
      <c r="T588" s="556"/>
      <c r="U588" s="556"/>
      <c r="V588" s="582"/>
      <c r="W588" s="566"/>
      <c r="X588" s="572"/>
      <c r="Y588" s="550"/>
      <c r="Z588" s="575"/>
      <c r="AA588" s="566"/>
      <c r="AB588" s="559"/>
      <c r="AC588" s="525"/>
      <c r="AD588" s="547"/>
      <c r="AE588" s="534"/>
      <c r="AF588" s="181">
        <v>3</v>
      </c>
      <c r="AG588" s="182"/>
      <c r="AH588" s="207" t="str">
        <f t="shared" si="567"/>
        <v/>
      </c>
      <c r="AI588" s="299"/>
      <c r="AJ588" s="299"/>
      <c r="AK588" s="208" t="str">
        <f t="shared" si="568"/>
        <v/>
      </c>
      <c r="AL588" s="300"/>
      <c r="AM588" s="300"/>
      <c r="AN588" s="301"/>
      <c r="AO588" s="209" t="str">
        <f>IF(ISBLANK(AD586),(IFERROR(IF(AND(AH587="Probabilidad",AH588="Probabilidad"),(AQ587-(+AQ587*AK588)),IF(AND(AH587="Impacto",AH588="Probabilidad"),(AQ586-(+AQ586*AK588)),IF(AH588="Impacto",AQ587,""))),""))," ")</f>
        <v/>
      </c>
      <c r="AP588" s="154" t="str">
        <f>IF(ISBLANK(AD586),(IFERROR(IF(AO588="","",IF(AO588&lt;=0.2,"Muy Baja",IF(AO588&lt;=0.4,"Baja",IF(AO588&lt;=0.6,"Media",IF(AO588&lt;=0.8,"Alta","Muy Alta"))))),""))," ")</f>
        <v/>
      </c>
      <c r="AQ588" s="210" t="str">
        <f t="shared" si="569"/>
        <v/>
      </c>
      <c r="AR588" s="211" t="str">
        <f t="shared" si="570"/>
        <v/>
      </c>
      <c r="AS588" s="210" t="str">
        <f>IFERROR(IF(AND(AH587="Impacto",AH588="Impacto"),(AS587-(+AS587*AK588)),IF(AND(AH587="Probabilidad",AH588="Impacto"),(AS586-(+AS586*AK588)),IF(AH588="Probabilidad",AS587,""))),"")</f>
        <v/>
      </c>
      <c r="AT588" s="212" t="str">
        <f t="shared" si="571"/>
        <v/>
      </c>
      <c r="AU588" s="528"/>
      <c r="AV588" s="531"/>
      <c r="AW588" s="534"/>
      <c r="AX588" s="537"/>
      <c r="AY588" s="302"/>
      <c r="AZ588" s="185"/>
      <c r="BA588" s="183"/>
      <c r="BB588" s="183"/>
      <c r="BC588" s="184"/>
      <c r="BD588" s="184"/>
      <c r="BE588" s="184"/>
      <c r="BF588" s="185"/>
      <c r="BG588" s="494"/>
      <c r="BH588" s="190"/>
      <c r="BI588" s="186"/>
      <c r="BJ588" s="186"/>
      <c r="BK588" s="352"/>
      <c r="BL588" s="183"/>
      <c r="BM588" s="183"/>
      <c r="BN588" s="183"/>
      <c r="BO588" s="187"/>
      <c r="BP588" s="187"/>
      <c r="BQ588" s="402"/>
      <c r="BR588" s="413"/>
      <c r="BS588" s="414" t="str">
        <f>IF(AND('MAPA DE RIESGOS'!$AP588="Muy Alta",'MAPA DE RIESGOS'!$AR588="Leve"),CONCATENATE("R",'MAPA DE RIESGOS'!$H588,"C",'MAPA DE RIESGOS'!$AF588),"")</f>
        <v/>
      </c>
      <c r="BT588" s="414"/>
      <c r="BU588" s="415"/>
      <c r="BV588" s="188"/>
      <c r="BW588" s="188"/>
      <c r="BX588" s="188"/>
      <c r="BY588" s="188"/>
      <c r="BZ588" s="188"/>
      <c r="CA588" s="188"/>
      <c r="CB588" s="188"/>
      <c r="CC588" s="188"/>
      <c r="CD588" s="188"/>
      <c r="CE588" s="188"/>
      <c r="CF588" s="188"/>
      <c r="CG588" s="188"/>
      <c r="CH588" s="188"/>
      <c r="CI588" s="188"/>
      <c r="CJ588" s="188"/>
      <c r="CK588" s="188"/>
    </row>
    <row r="589" spans="1:89" ht="28.5" hidden="1" customHeight="1">
      <c r="A589" s="698"/>
      <c r="B589" s="585"/>
      <c r="C589" s="588"/>
      <c r="D589" s="257"/>
      <c r="E589" s="260"/>
      <c r="F589" s="183"/>
      <c r="G589" s="577"/>
      <c r="H589" s="343">
        <v>96</v>
      </c>
      <c r="I589" s="569"/>
      <c r="J589" s="494"/>
      <c r="K589" s="494"/>
      <c r="L589" s="494"/>
      <c r="M589" s="494"/>
      <c r="N589" s="494"/>
      <c r="O589" s="494"/>
      <c r="P589" s="562"/>
      <c r="Q589" s="553"/>
      <c r="R589" s="556"/>
      <c r="S589" s="556"/>
      <c r="T589" s="556"/>
      <c r="U589" s="556"/>
      <c r="V589" s="582"/>
      <c r="W589" s="566"/>
      <c r="X589" s="572"/>
      <c r="Y589" s="550"/>
      <c r="Z589" s="575"/>
      <c r="AA589" s="566"/>
      <c r="AB589" s="559"/>
      <c r="AC589" s="525"/>
      <c r="AD589" s="547"/>
      <c r="AE589" s="534"/>
      <c r="AF589" s="181">
        <v>4</v>
      </c>
      <c r="AG589" s="182"/>
      <c r="AH589" s="207" t="str">
        <f t="shared" si="567"/>
        <v/>
      </c>
      <c r="AI589" s="299"/>
      <c r="AJ589" s="299"/>
      <c r="AK589" s="208" t="str">
        <f t="shared" si="568"/>
        <v/>
      </c>
      <c r="AL589" s="300"/>
      <c r="AM589" s="300"/>
      <c r="AN589" s="301"/>
      <c r="AO589" s="209" t="str">
        <f>IF(ISBLANK(AD586),(IFERROR(IF(AND(AH588="Probabilidad",AH589="Probabilidad"),(AQ588-(+AQ588*AK589)),IF(AND(AH588="Impacto",AH589="Probabilidad"),(AQ587-(+AQ587*AK589)),IF(AH589="Impacto",AQ588,""))),""))," ")</f>
        <v/>
      </c>
      <c r="AP589" s="154" t="str">
        <f>IF(ISBLANK(AD586),(IFERROR(IF(AO589="","",IF(AO589&lt;=0.2,"Muy Baja",IF(AO589&lt;=0.4,"Baja",IF(AO589&lt;=0.6,"Media",IF(AO589&lt;=0.8,"Alta","Muy Alta"))))),""))," ")</f>
        <v/>
      </c>
      <c r="AQ589" s="210" t="str">
        <f t="shared" si="569"/>
        <v/>
      </c>
      <c r="AR589" s="211" t="str">
        <f t="shared" si="570"/>
        <v/>
      </c>
      <c r="AS589" s="210" t="str">
        <f>IFERROR(IF(AND(AH588="Impacto",AH589="Impacto"),(AS588-(+AS588*AK589)),IF(AND(AH588="Probabilidad",AH589="Impacto"),(AS587-(+AS587*AK589)),IF(AH589="Probabilidad",AS588,""))),"")</f>
        <v/>
      </c>
      <c r="AT589" s="212" t="str">
        <f t="shared" si="571"/>
        <v/>
      </c>
      <c r="AU589" s="528"/>
      <c r="AV589" s="531"/>
      <c r="AW589" s="534"/>
      <c r="AX589" s="537"/>
      <c r="AY589" s="302"/>
      <c r="AZ589" s="185"/>
      <c r="BA589" s="183"/>
      <c r="BB589" s="183"/>
      <c r="BC589" s="184"/>
      <c r="BD589" s="184"/>
      <c r="BE589" s="184"/>
      <c r="BF589" s="185"/>
      <c r="BG589" s="494"/>
      <c r="BH589" s="190"/>
      <c r="BI589" s="186"/>
      <c r="BJ589" s="186"/>
      <c r="BK589" s="352"/>
      <c r="BL589" s="183"/>
      <c r="BM589" s="183"/>
      <c r="BN589" s="183"/>
      <c r="BO589" s="187"/>
      <c r="BP589" s="187"/>
      <c r="BQ589" s="402"/>
      <c r="BR589" s="413"/>
      <c r="BS589" s="414" t="str">
        <f>IF(AND('MAPA DE RIESGOS'!$AP589="Muy Alta",'MAPA DE RIESGOS'!$AR589="Leve"),CONCATENATE("R",'MAPA DE RIESGOS'!$H589,"C",'MAPA DE RIESGOS'!$AF589),"")</f>
        <v/>
      </c>
      <c r="BT589" s="414"/>
      <c r="BU589" s="415"/>
      <c r="BV589" s="188"/>
      <c r="BW589" s="188"/>
      <c r="BX589" s="188"/>
      <c r="BY589" s="188"/>
      <c r="BZ589" s="188"/>
      <c r="CA589" s="188"/>
      <c r="CB589" s="188"/>
      <c r="CC589" s="188"/>
      <c r="CD589" s="188"/>
      <c r="CE589" s="188"/>
      <c r="CF589" s="188"/>
      <c r="CG589" s="188"/>
      <c r="CH589" s="188"/>
      <c r="CI589" s="188"/>
      <c r="CJ589" s="188"/>
      <c r="CK589" s="188"/>
    </row>
    <row r="590" spans="1:89" ht="28.5" hidden="1" customHeight="1">
      <c r="A590" s="698"/>
      <c r="B590" s="585"/>
      <c r="C590" s="588"/>
      <c r="D590" s="257"/>
      <c r="E590" s="260"/>
      <c r="F590" s="183"/>
      <c r="G590" s="577"/>
      <c r="H590" s="343">
        <v>96</v>
      </c>
      <c r="I590" s="569"/>
      <c r="J590" s="494"/>
      <c r="K590" s="494"/>
      <c r="L590" s="494"/>
      <c r="M590" s="494"/>
      <c r="N590" s="494"/>
      <c r="O590" s="494"/>
      <c r="P590" s="562"/>
      <c r="Q590" s="553"/>
      <c r="R590" s="556"/>
      <c r="S590" s="556"/>
      <c r="T590" s="556"/>
      <c r="U590" s="556"/>
      <c r="V590" s="582"/>
      <c r="W590" s="566"/>
      <c r="X590" s="572"/>
      <c r="Y590" s="550"/>
      <c r="Z590" s="575"/>
      <c r="AA590" s="566"/>
      <c r="AB590" s="559"/>
      <c r="AC590" s="525"/>
      <c r="AD590" s="547"/>
      <c r="AE590" s="534"/>
      <c r="AF590" s="181">
        <v>5</v>
      </c>
      <c r="AG590" s="182"/>
      <c r="AH590" s="207" t="str">
        <f t="shared" si="567"/>
        <v/>
      </c>
      <c r="AI590" s="299"/>
      <c r="AJ590" s="299"/>
      <c r="AK590" s="208" t="str">
        <f t="shared" si="568"/>
        <v/>
      </c>
      <c r="AL590" s="300"/>
      <c r="AM590" s="300"/>
      <c r="AN590" s="301"/>
      <c r="AO590" s="209" t="str">
        <f>IF(ISBLANK(AD586),(IFERROR(IF(AND(AH589="Probabilidad",AH590="Probabilidad"),(AQ589-(+AQ589*AK590)),IF(AND(AH589="Impacto",AH590="Probabilidad"),(AQ588-(+AQ588*AK590)),IF(AH590="Impacto",AQ589,""))),""))," ")</f>
        <v/>
      </c>
      <c r="AP590" s="154" t="str">
        <f>IF(ISBLANK(AD586),(IFERROR(IF(AO590="","",IF(AO590&lt;=0.2,"Muy Baja",IF(AO590&lt;=0.4,"Baja",IF(AO590&lt;=0.6,"Media",IF(AO590&lt;=0.8,"Alta","Muy Alta"))))),""))," ")</f>
        <v/>
      </c>
      <c r="AQ590" s="210" t="str">
        <f t="shared" si="569"/>
        <v/>
      </c>
      <c r="AR590" s="211" t="str">
        <f t="shared" si="570"/>
        <v/>
      </c>
      <c r="AS590" s="210" t="str">
        <f>IFERROR(IF(AND(AH589="Impacto",AH590="Impacto"),(AS589-(+AS589*AK590)),IF(AND(AH589="Probabilidad",AH590="Impacto"),(AS588-(+AS588*AK590)),IF(AH590="Probabilidad",AS589,""))),"")</f>
        <v/>
      </c>
      <c r="AT590" s="212" t="str">
        <f t="shared" si="571"/>
        <v/>
      </c>
      <c r="AU590" s="528"/>
      <c r="AV590" s="531"/>
      <c r="AW590" s="534"/>
      <c r="AX590" s="537"/>
      <c r="AY590" s="302"/>
      <c r="AZ590" s="185"/>
      <c r="BA590" s="183"/>
      <c r="BB590" s="183"/>
      <c r="BC590" s="184"/>
      <c r="BD590" s="184"/>
      <c r="BE590" s="184"/>
      <c r="BF590" s="185"/>
      <c r="BG590" s="494"/>
      <c r="BH590" s="190"/>
      <c r="BI590" s="186"/>
      <c r="BJ590" s="186"/>
      <c r="BK590" s="352"/>
      <c r="BL590" s="183"/>
      <c r="BM590" s="183"/>
      <c r="BN590" s="183"/>
      <c r="BO590" s="187"/>
      <c r="BP590" s="187"/>
      <c r="BQ590" s="402"/>
      <c r="BR590" s="413"/>
      <c r="BS590" s="414" t="str">
        <f>IF(AND('MAPA DE RIESGOS'!$AP590="Muy Alta",'MAPA DE RIESGOS'!$AR590="Leve"),CONCATENATE("R",'MAPA DE RIESGOS'!$H590,"C",'MAPA DE RIESGOS'!$AF590),"")</f>
        <v/>
      </c>
      <c r="BT590" s="414"/>
      <c r="BU590" s="415"/>
      <c r="BV590" s="188"/>
      <c r="BW590" s="188"/>
      <c r="BX590" s="188"/>
      <c r="BY590" s="188"/>
      <c r="BZ590" s="188"/>
      <c r="CA590" s="188"/>
      <c r="CB590" s="188"/>
      <c r="CC590" s="188"/>
      <c r="CD590" s="188"/>
      <c r="CE590" s="188"/>
      <c r="CF590" s="188"/>
      <c r="CG590" s="188"/>
      <c r="CH590" s="188"/>
      <c r="CI590" s="188"/>
      <c r="CJ590" s="188"/>
      <c r="CK590" s="188"/>
    </row>
    <row r="591" spans="1:89" ht="28.5" hidden="1" customHeight="1">
      <c r="A591" s="698"/>
      <c r="B591" s="586"/>
      <c r="C591" s="589"/>
      <c r="D591" s="258"/>
      <c r="E591" s="187"/>
      <c r="F591" s="183"/>
      <c r="G591" s="577"/>
      <c r="H591" s="343">
        <v>96</v>
      </c>
      <c r="I591" s="570"/>
      <c r="J591" s="495"/>
      <c r="K591" s="495"/>
      <c r="L591" s="495"/>
      <c r="M591" s="495"/>
      <c r="N591" s="495"/>
      <c r="O591" s="495"/>
      <c r="P591" s="563"/>
      <c r="Q591" s="554"/>
      <c r="R591" s="557"/>
      <c r="S591" s="557"/>
      <c r="T591" s="557"/>
      <c r="U591" s="557"/>
      <c r="V591" s="583"/>
      <c r="W591" s="567"/>
      <c r="X591" s="573"/>
      <c r="Y591" s="551"/>
      <c r="Z591" s="576"/>
      <c r="AA591" s="567"/>
      <c r="AB591" s="560"/>
      <c r="AC591" s="526"/>
      <c r="AD591" s="548"/>
      <c r="AE591" s="535"/>
      <c r="AF591" s="181">
        <v>6</v>
      </c>
      <c r="AG591" s="182"/>
      <c r="AH591" s="207" t="str">
        <f t="shared" si="567"/>
        <v/>
      </c>
      <c r="AI591" s="299"/>
      <c r="AJ591" s="299"/>
      <c r="AK591" s="208" t="str">
        <f t="shared" si="568"/>
        <v/>
      </c>
      <c r="AL591" s="300"/>
      <c r="AM591" s="300"/>
      <c r="AN591" s="301"/>
      <c r="AO591" s="209" t="str">
        <f>IF(ISBLANK(AD586),(IFERROR(IF(AND(AH589="Probabilidad",AH591="Probabilidad"),(AQ589-(+AQ589*AK591)),IF(AND(AH589="Impacto",AH591="Probabilidad"),(AQ588-(+AQ588*AK591)),IF(AH591="Impacto",AQ589,""))),""))," ")</f>
        <v/>
      </c>
      <c r="AP591" s="154" t="str">
        <f>IF(ISBLANK(AD586),(IFERROR(IF(AO591="","",IF(AO591&lt;=0.2,"Muy Baja",IF(AO591&lt;=0.4,"Baja",IF(AO591&lt;=0.6,"Media",IF(AO591&lt;=0.8,"Alta","Muy Alta"))))),"")), " ")</f>
        <v/>
      </c>
      <c r="AQ591" s="210" t="str">
        <f t="shared" si="569"/>
        <v/>
      </c>
      <c r="AR591" s="211" t="str">
        <f t="shared" si="570"/>
        <v/>
      </c>
      <c r="AS591" s="210" t="str">
        <f>IFERROR(IF(AND(AH590="Impacto",AH591="Impacto"),(AS589-(+AS590*AK591)),IF(AND(AH589="Probabilidad",AH591="Impacto"),(AS588-(+AS588*AK591)),IF(AH591="Probabilidad",AS589,""))),"")</f>
        <v/>
      </c>
      <c r="AT591" s="212" t="str">
        <f t="shared" si="571"/>
        <v/>
      </c>
      <c r="AU591" s="529"/>
      <c r="AV591" s="532"/>
      <c r="AW591" s="535"/>
      <c r="AX591" s="538"/>
      <c r="AY591" s="302"/>
      <c r="AZ591" s="185"/>
      <c r="BA591" s="183"/>
      <c r="BB591" s="183"/>
      <c r="BC591" s="184"/>
      <c r="BD591" s="184"/>
      <c r="BE591" s="184"/>
      <c r="BF591" s="185"/>
      <c r="BG591" s="495"/>
      <c r="BH591" s="190"/>
      <c r="BI591" s="186"/>
      <c r="BJ591" s="186"/>
      <c r="BK591" s="352"/>
      <c r="BL591" s="183"/>
      <c r="BM591" s="183"/>
      <c r="BN591" s="183"/>
      <c r="BO591" s="187"/>
      <c r="BP591" s="187"/>
      <c r="BQ591" s="402"/>
      <c r="BR591" s="413"/>
      <c r="BS591" s="414" t="str">
        <f>IF(AND('MAPA DE RIESGOS'!$AP591="Muy Alta",'MAPA DE RIESGOS'!$AR591="Leve"),CONCATENATE("R",'MAPA DE RIESGOS'!$H591,"C",'MAPA DE RIESGOS'!$AF591),"")</f>
        <v/>
      </c>
      <c r="BT591" s="414"/>
      <c r="BU591" s="415"/>
      <c r="BV591" s="188"/>
      <c r="BW591" s="188"/>
      <c r="BX591" s="188"/>
      <c r="BY591" s="188"/>
      <c r="BZ591" s="188"/>
      <c r="CA591" s="188"/>
      <c r="CB591" s="188"/>
      <c r="CC591" s="188"/>
      <c r="CD591" s="188"/>
      <c r="CE591" s="188"/>
      <c r="CF591" s="188"/>
      <c r="CG591" s="188"/>
      <c r="CH591" s="188"/>
      <c r="CI591" s="188"/>
      <c r="CJ591" s="188"/>
      <c r="CK591" s="188"/>
    </row>
    <row r="592" spans="1:89" ht="28.5" hidden="1" customHeight="1">
      <c r="A592" s="698"/>
      <c r="B592" s="584"/>
      <c r="C592" s="587" t="str">
        <f>IFERROR((VLOOKUP($B592,'Listados Datos'!$D$3:$E$18,2,FALSE))," ")</f>
        <v xml:space="preserve"> </v>
      </c>
      <c r="D592" s="256" t="str">
        <f>IFERROR((VLOOKUP($B592,'Listados Datos'!$D$3:$F$18,3,FALSE))," ")</f>
        <v xml:space="preserve"> </v>
      </c>
      <c r="E592" s="259"/>
      <c r="F592" s="183"/>
      <c r="G592" s="577">
        <v>97</v>
      </c>
      <c r="H592" s="343">
        <v>97</v>
      </c>
      <c r="I592" s="568"/>
      <c r="J592" s="513"/>
      <c r="K592" s="513"/>
      <c r="L592" s="513"/>
      <c r="M592" s="513"/>
      <c r="N592" s="513"/>
      <c r="O592" s="513"/>
      <c r="P592" s="561"/>
      <c r="Q592" s="552"/>
      <c r="R592" s="555"/>
      <c r="S592" s="555"/>
      <c r="T592" s="555"/>
      <c r="U592" s="555"/>
      <c r="V592" s="581" t="str">
        <f t="shared" ref="V592" si="597">IF(ISBLANK(AC592),(IF(P592&lt;=0,"",IF(P592&lt;=2,"Muy Baja",IF(P592&lt;=24,"Baja",IF(P592&lt;=500,"Media",IF(P592&lt;=5000,"Alta","Muy Alta"))))))," ")</f>
        <v/>
      </c>
      <c r="W592" s="565" t="str">
        <f t="shared" ref="W592" si="598">IF(ISBLANK(AC592),(IF(V592="","",IF(V592="Muy Baja",20%,IF(V592="Baja",40%,IF(V592="Media",60%,IF(V592="Alta",80%,IF(V592="Muy Alta",100%,0)))))))," ")</f>
        <v/>
      </c>
      <c r="X592" s="571"/>
      <c r="Y592" s="549" t="str">
        <f>IF(X592&gt;0,IF(NOT(ISERROR(MATCH(X592,'Listados Datos'!$N$3:$N$4,0))),'Listados Datos'!$N$6&amp;"Por favor no seleccionar este criterios de impacto (Afectación Económica o presupuestal y/o Pérdida Reputacional)",'Listados Datos'!$N$7),"")</f>
        <v/>
      </c>
      <c r="Z592" s="574" t="str">
        <f>IF(OR(X592='Listados Datos'!$R$3,X592='Listados Datos'!$S$3),"Leve",IF(OR(X592='Listados Datos'!$R$4,X592='Listados Datos'!$S$4),"Menor",IF(OR(X592='Listados Datos'!$R$5,X592='Listados Datos'!$S$5),"Moderado",IF(OR(X592='Listados Datos'!$R$6,X592='Listados Datos'!$S$6),"Mayor",IF(OR(X592='Listados Datos'!$R$7,X592='Listados Datos'!$S$7),"Catastrófico","")))))</f>
        <v/>
      </c>
      <c r="AA592" s="565" t="str">
        <f>IF(Z592="","",IF(Z592="Leve",20%,IF(Z592="Menor",40%,IF(Z592="Moderado",60%,IF(Z592="Mayor",80%,IF(Z592="Catastrófico",100%,0))))))</f>
        <v/>
      </c>
      <c r="AB592" s="558" t="str">
        <f>IF(OR(AND(V592="Muy Baja",Z592="Leve"),AND(V592="Muy Baja",Z592="Menor"),AND(V592="Baja",Z592="Leve")),"Bajo",IF(OR(AND(V592="Muy baja",Z592="Moderado"),AND(V592="Baja",Z592="Menor"),AND(V592="Baja",Z592="Moderado"),AND(V592="Media",Z592="Leve"),AND(V592="Media",Z592="Menor"),AND(V592="Media",Z592="Moderado"),AND(V592="Alta",Z592="Leve"),AND(V592="Alta",Z592="Menor")),"Moderado",IF(OR(AND(V592="Muy Baja",Z592="Mayor"),AND(V592="Baja",Z592="Mayor"),AND(V592="Media",Z592="Mayor"),AND(V592="Alta",Z592="Moderado"),AND(V592="Alta",Z592="Mayor"),AND(V592="Muy Alta",Z592="Leve"),AND(V592="Muy Alta",Z592="Menor"),AND(V592="Muy Alta",Z592="Moderado"),AND(V592="Muy Alta",Z592="Mayor")),"Alto",IF(OR(AND(V592="Muy Baja",Z592="Catastrófico"),AND(V592="Baja",Z592="Catastrófico"),AND(V592="Media",Z592="Catastrófico"),AND(V592="Alta",Z592="Catastrófico"),AND(V592="Muy Alta",Z592="Catastrófico")),"Extremo",""))))</f>
        <v/>
      </c>
      <c r="AC592" s="524"/>
      <c r="AD592" s="546"/>
      <c r="AE592" s="533" t="str">
        <f t="shared" ref="AE592" si="599">IF(AND(AC592="Rara Vez",AD592="Insignificante"),("BAJA"),IF(AND(AC592="Rara Vez",AD592="Menor"),("BAJA"),IF(AND(AC592="Rara Vez",AD592="Moderado"),("MODERADA"),IF(AND(AC592="Rara Vez",AD592="Mayor"),("ALTA"),IF(AND(AC592="Improbable",AD592="Insignificante"),("BAJA"),IF(AND(AC592="Improbable",AD592="Menor"),("BAJA"),IF(AND(AC592="Improbable",AD592="Moderado"),("MODERADA"),IF(AND(AC592="Improbable",AD592="Mayor"),("ALTA"),IF(AND(AC592="Posible",AD592="Insignificante"),("BAJA"),IF(AND(AC592="Posible",AD592="Menor"),("MODERADA"),IF(AND(AC592="Posible",AD592="Moderado"),("ALTA"),IF(AND(AC592="Posible",AD592="Mayor"),("EXTREMA"),IF(AND(AC592="Probable",AD592="Insignificante"),("MODERADA"),IF(AND(AC592="Probable",AD592="Menor"),("ALTA"),IF(AND(AC592="Probable",AD592="Moderado"),("ALTA"),IF(AND(AC592="Probable",AD592="Mayor"),("EXTREMA"),IF(AND(AC592="Casi Seguro",AD592="Insignificante"),("ALTA"),IF(AND(AC592="Casi Seguro",AD592="Menor"),("ALTA"),IF(AND(AC592="Casi Seguro",AD592="Moderado"),("EXTREMA"),IF(AND(AC592="Casi Seguro",AD592="Mayor"),("EXTREMA"),IF(AD592="Catastrófico","EXTREMA","VALORAR")))))))))))))))))))))</f>
        <v>VALORAR</v>
      </c>
      <c r="AF592" s="181">
        <v>1</v>
      </c>
      <c r="AG592" s="182"/>
      <c r="AH592" s="207" t="str">
        <f t="shared" si="567"/>
        <v/>
      </c>
      <c r="AI592" s="299"/>
      <c r="AJ592" s="299"/>
      <c r="AK592" s="208" t="str">
        <f t="shared" si="568"/>
        <v/>
      </c>
      <c r="AL592" s="300"/>
      <c r="AM592" s="300"/>
      <c r="AN592" s="301"/>
      <c r="AO592" s="209" t="str">
        <f>IF(ISBLANK(AD592),(IFERROR(IF(AH592="Probabilidad",(W592-(+W592*AK592)),IF(AH592="Impacto",W592,"")),""))," ")</f>
        <v/>
      </c>
      <c r="AP592" s="154" t="str">
        <f>IF(ISBLANK(AD592), (IFERROR(IF(AO592="","",IF(AO592&lt;=0.2,"Muy Baja",IF(AO592&lt;=0.4,"Baja",IF(AO592&lt;=0.6,"Media",IF(AO592&lt;=0.8,"Alta","Muy Alta"))))),""))," ")</f>
        <v/>
      </c>
      <c r="AQ592" s="210" t="str">
        <f t="shared" si="569"/>
        <v/>
      </c>
      <c r="AR592" s="211" t="str">
        <f t="shared" si="570"/>
        <v/>
      </c>
      <c r="AS592" s="210" t="str">
        <f>IFERROR(IF(AH592="Impacto",(AA592-(+AA592*AK592)),IF(AH592="Probabilidad",AA592,"")),"")</f>
        <v/>
      </c>
      <c r="AT592" s="212" t="str">
        <f t="shared" si="571"/>
        <v/>
      </c>
      <c r="AU592" s="527"/>
      <c r="AV592" s="530" t="str">
        <f>IF(ISBLANK(AD592), " ", AD592)</f>
        <v xml:space="preserve"> </v>
      </c>
      <c r="AW592" s="533" t="str">
        <f t="shared" ref="AW592" si="600">IF(AND(AU592="Rara Vez",AV592="Insignificante"),("BAJA"),IF(AND(AU592="Rara Vez",AV592="Menor"),("BAJA"),IF(AND(AU592="Rara Vez",AV592="Moderado"),("MODERADA"),IF(AND(AU592="Rara Vez",AV592="Mayor"),("ALTA"),IF(AND(AU592="Improbable",AV592="Insignificante"),("BAJA"),IF(AND(AU592="Improbable",AV592="Menor"),("BAJA"),IF(AND(AU592="Improbable",AV592="Moderado"),("MODERADA"),IF(AND(AU592="Improbable",AV592="Mayor"),("ALTA"),IF(AND(AU592="Posible",AV592="Insignificante"),("BAJA"),IF(AND(AU592="Posible",AV592="Menor"),("MODERADA"),IF(AND(AU592="Posible",AV592="Moderado"),("ALTA"),IF(AND(AU592="Posible",AV592="Mayor"),("EXTREMA"),IF(AND(AU592="Probable",AV592="Insignificante"),("MODERADA"),IF(AND(AU592="Probable",AV592="Menor"),("ALTA"),IF(AND(AU592="Probable",AV592="Moderado"),("ALTA"),IF(AND(AU592="Probable",AV592="Mayor"),("EXTREMA"),IF(AND(AU592="Casi Seguro",AV592="Insignificante"),("ALTA"),IF(AND(AU592="Casi Seguro",AV592="Menor"),("ALTA"),IF(AND(AU592="Casi Seguro",AV592="Moderado"),("EXTREMA"),IF(AND(AU592="Casi Seguro",AV592="Mayor"),("EXTREMA"),IF(AV592="Catastrófico","EXTREMA","VALORAR")))))))))))))))))))))</f>
        <v>VALORAR</v>
      </c>
      <c r="AX592" s="536"/>
      <c r="AY592" s="302"/>
      <c r="AZ592" s="185"/>
      <c r="BA592" s="183"/>
      <c r="BB592" s="183"/>
      <c r="BC592" s="184"/>
      <c r="BD592" s="184"/>
      <c r="BE592" s="184"/>
      <c r="BF592" s="185"/>
      <c r="BG592" s="513"/>
      <c r="BH592" s="190"/>
      <c r="BI592" s="186"/>
      <c r="BJ592" s="186"/>
      <c r="BK592" s="352"/>
      <c r="BL592" s="183"/>
      <c r="BM592" s="183"/>
      <c r="BN592" s="183"/>
      <c r="BO592" s="187"/>
      <c r="BP592" s="187"/>
      <c r="BQ592" s="402"/>
      <c r="BR592" s="413"/>
      <c r="BS592" s="414" t="str">
        <f>IF(AND('MAPA DE RIESGOS'!$AP592="Muy Alta",'MAPA DE RIESGOS'!$AR592="Leve"),CONCATENATE("R",'MAPA DE RIESGOS'!$H592,"C",'MAPA DE RIESGOS'!$AF592),"")</f>
        <v/>
      </c>
      <c r="BT592" s="414"/>
      <c r="BU592" s="415"/>
      <c r="BV592" s="188"/>
      <c r="BW592" s="188"/>
      <c r="BX592" s="188"/>
      <c r="BY592" s="188"/>
      <c r="BZ592" s="188"/>
      <c r="CA592" s="188"/>
      <c r="CB592" s="188"/>
      <c r="CC592" s="188"/>
      <c r="CD592" s="188"/>
      <c r="CE592" s="188"/>
      <c r="CF592" s="188"/>
      <c r="CG592" s="188"/>
      <c r="CH592" s="188"/>
      <c r="CI592" s="188"/>
      <c r="CJ592" s="188"/>
      <c r="CK592" s="188"/>
    </row>
    <row r="593" spans="1:89" ht="28.5" hidden="1" customHeight="1">
      <c r="A593" s="698"/>
      <c r="B593" s="585"/>
      <c r="C593" s="588"/>
      <c r="D593" s="257"/>
      <c r="E593" s="260"/>
      <c r="F593" s="183"/>
      <c r="G593" s="577"/>
      <c r="H593" s="343">
        <v>97</v>
      </c>
      <c r="I593" s="569"/>
      <c r="J593" s="494"/>
      <c r="K593" s="494"/>
      <c r="L593" s="494"/>
      <c r="M593" s="494"/>
      <c r="N593" s="494"/>
      <c r="O593" s="494"/>
      <c r="P593" s="562"/>
      <c r="Q593" s="553"/>
      <c r="R593" s="556"/>
      <c r="S593" s="556"/>
      <c r="T593" s="556"/>
      <c r="U593" s="556"/>
      <c r="V593" s="582"/>
      <c r="W593" s="566"/>
      <c r="X593" s="572"/>
      <c r="Y593" s="550"/>
      <c r="Z593" s="575"/>
      <c r="AA593" s="566"/>
      <c r="AB593" s="559"/>
      <c r="AC593" s="525"/>
      <c r="AD593" s="547"/>
      <c r="AE593" s="534"/>
      <c r="AF593" s="181">
        <v>2</v>
      </c>
      <c r="AG593" s="182"/>
      <c r="AH593" s="207" t="str">
        <f t="shared" si="567"/>
        <v/>
      </c>
      <c r="AI593" s="299"/>
      <c r="AJ593" s="299"/>
      <c r="AK593" s="208" t="str">
        <f t="shared" si="568"/>
        <v/>
      </c>
      <c r="AL593" s="300"/>
      <c r="AM593" s="300"/>
      <c r="AN593" s="301"/>
      <c r="AO593" s="209" t="str">
        <f>IF(ISBLANK(AD592),(IFERROR(IF(AND(AH592="Probabilidad",AH593="Probabilidad"),(AQ592-(+AQ592*AK593)),IF(AH593="Probabilidad",(W592-(+W592*AK593)),IF(AH593="Impacto",AQ592,""))),""))," ")</f>
        <v/>
      </c>
      <c r="AP593" s="154" t="str">
        <f>IF(ISBLANK(AD592),(IFERROR(IF(AO593="","",IF(AO593&lt;=0.2,"Muy Baja",IF(AO593&lt;=0.4,"Baja",IF(AO593&lt;=0.6,"Media",IF(AO593&lt;=0.8,"Alta","Muy Alta"))))),""))," ")</f>
        <v/>
      </c>
      <c r="AQ593" s="210" t="str">
        <f t="shared" si="569"/>
        <v/>
      </c>
      <c r="AR593" s="211" t="str">
        <f t="shared" si="570"/>
        <v/>
      </c>
      <c r="AS593" s="210" t="str">
        <f>IFERROR(IF(AND(AH592="Impacto",AH593="Impacto"),(AS592-(+AS592*AK593)),IF(AH593="Impacto",(AA592-(+AA592*AK593)),IF(AH593="Probabilidad",AS592,""))),"")</f>
        <v/>
      </c>
      <c r="AT593" s="212" t="str">
        <f t="shared" si="571"/>
        <v/>
      </c>
      <c r="AU593" s="528"/>
      <c r="AV593" s="531"/>
      <c r="AW593" s="534"/>
      <c r="AX593" s="537"/>
      <c r="AY593" s="302"/>
      <c r="AZ593" s="185"/>
      <c r="BA593" s="183"/>
      <c r="BB593" s="183"/>
      <c r="BC593" s="184"/>
      <c r="BD593" s="184"/>
      <c r="BE593" s="184"/>
      <c r="BF593" s="185"/>
      <c r="BG593" s="494"/>
      <c r="BH593" s="190"/>
      <c r="BI593" s="186"/>
      <c r="BJ593" s="186"/>
      <c r="BK593" s="352"/>
      <c r="BL593" s="183"/>
      <c r="BM593" s="183"/>
      <c r="BN593" s="183"/>
      <c r="BO593" s="187"/>
      <c r="BP593" s="187"/>
      <c r="BQ593" s="402"/>
      <c r="BR593" s="413"/>
      <c r="BS593" s="414" t="str">
        <f>IF(AND('MAPA DE RIESGOS'!$AP593="Muy Alta",'MAPA DE RIESGOS'!$AR593="Leve"),CONCATENATE("R",'MAPA DE RIESGOS'!$H593,"C",'MAPA DE RIESGOS'!$AF593),"")</f>
        <v/>
      </c>
      <c r="BT593" s="414"/>
      <c r="BU593" s="415"/>
      <c r="BV593" s="188"/>
      <c r="BW593" s="188"/>
      <c r="BX593" s="188"/>
      <c r="BY593" s="188"/>
      <c r="BZ593" s="188"/>
      <c r="CA593" s="188"/>
      <c r="CB593" s="188"/>
      <c r="CC593" s="188"/>
      <c r="CD593" s="188"/>
      <c r="CE593" s="188"/>
      <c r="CF593" s="188"/>
      <c r="CG593" s="188"/>
      <c r="CH593" s="188"/>
      <c r="CI593" s="188"/>
      <c r="CJ593" s="188"/>
      <c r="CK593" s="188"/>
    </row>
    <row r="594" spans="1:89" ht="28.5" hidden="1" customHeight="1">
      <c r="A594" s="698"/>
      <c r="B594" s="585"/>
      <c r="C594" s="588"/>
      <c r="D594" s="257"/>
      <c r="E594" s="260"/>
      <c r="F594" s="183"/>
      <c r="G594" s="577"/>
      <c r="H594" s="343">
        <v>97</v>
      </c>
      <c r="I594" s="569"/>
      <c r="J594" s="494"/>
      <c r="K594" s="494"/>
      <c r="L594" s="494"/>
      <c r="M594" s="494"/>
      <c r="N594" s="494"/>
      <c r="O594" s="494"/>
      <c r="P594" s="562"/>
      <c r="Q594" s="553"/>
      <c r="R594" s="556"/>
      <c r="S594" s="556"/>
      <c r="T594" s="556"/>
      <c r="U594" s="556"/>
      <c r="V594" s="582"/>
      <c r="W594" s="566"/>
      <c r="X594" s="572"/>
      <c r="Y594" s="550"/>
      <c r="Z594" s="575"/>
      <c r="AA594" s="566"/>
      <c r="AB594" s="559"/>
      <c r="AC594" s="525"/>
      <c r="AD594" s="547"/>
      <c r="AE594" s="534"/>
      <c r="AF594" s="181">
        <v>3</v>
      </c>
      <c r="AG594" s="182"/>
      <c r="AH594" s="207" t="str">
        <f t="shared" si="567"/>
        <v/>
      </c>
      <c r="AI594" s="299"/>
      <c r="AJ594" s="299"/>
      <c r="AK594" s="208" t="str">
        <f t="shared" si="568"/>
        <v/>
      </c>
      <c r="AL594" s="300"/>
      <c r="AM594" s="300"/>
      <c r="AN594" s="301"/>
      <c r="AO594" s="209" t="str">
        <f>IF(ISBLANK(AD592),(IFERROR(IF(AND(AH593="Probabilidad",AH594="Probabilidad"),(AQ593-(+AQ593*AK594)),IF(AND(AH593="Impacto",AH594="Probabilidad"),(AQ592-(+AQ592*AK594)),IF(AH594="Impacto",AQ593,""))),""))," ")</f>
        <v/>
      </c>
      <c r="AP594" s="154" t="str">
        <f>IF(ISBLANK(AD592),(IFERROR(IF(AO594="","",IF(AO594&lt;=0.2,"Muy Baja",IF(AO594&lt;=0.4,"Baja",IF(AO594&lt;=0.6,"Media",IF(AO594&lt;=0.8,"Alta","Muy Alta"))))),""))," ")</f>
        <v/>
      </c>
      <c r="AQ594" s="210" t="str">
        <f t="shared" si="569"/>
        <v/>
      </c>
      <c r="AR594" s="211" t="str">
        <f t="shared" si="570"/>
        <v/>
      </c>
      <c r="AS594" s="210" t="str">
        <f>IFERROR(IF(AND(AH593="Impacto",AH594="Impacto"),(AS593-(+AS593*AK594)),IF(AND(AH593="Probabilidad",AH594="Impacto"),(AS592-(+AS592*AK594)),IF(AH594="Probabilidad",AS593,""))),"")</f>
        <v/>
      </c>
      <c r="AT594" s="212" t="str">
        <f t="shared" si="571"/>
        <v/>
      </c>
      <c r="AU594" s="528"/>
      <c r="AV594" s="531"/>
      <c r="AW594" s="534"/>
      <c r="AX594" s="537"/>
      <c r="AY594" s="302"/>
      <c r="AZ594" s="185"/>
      <c r="BA594" s="183"/>
      <c r="BB594" s="183"/>
      <c r="BC594" s="184"/>
      <c r="BD594" s="184"/>
      <c r="BE594" s="184"/>
      <c r="BF594" s="185"/>
      <c r="BG594" s="494"/>
      <c r="BH594" s="190"/>
      <c r="BI594" s="186"/>
      <c r="BJ594" s="186"/>
      <c r="BK594" s="352"/>
      <c r="BL594" s="183"/>
      <c r="BM594" s="183"/>
      <c r="BN594" s="183"/>
      <c r="BO594" s="187"/>
      <c r="BP594" s="187"/>
      <c r="BQ594" s="402"/>
      <c r="BR594" s="413"/>
      <c r="BS594" s="414" t="str">
        <f>IF(AND('MAPA DE RIESGOS'!$AP594="Muy Alta",'MAPA DE RIESGOS'!$AR594="Leve"),CONCATENATE("R",'MAPA DE RIESGOS'!$H594,"C",'MAPA DE RIESGOS'!$AF594),"")</f>
        <v/>
      </c>
      <c r="BT594" s="414"/>
      <c r="BU594" s="415"/>
      <c r="BV594" s="188"/>
      <c r="BW594" s="188"/>
      <c r="BX594" s="188"/>
      <c r="BY594" s="188"/>
      <c r="BZ594" s="188"/>
      <c r="CA594" s="188"/>
      <c r="CB594" s="188"/>
      <c r="CC594" s="188"/>
      <c r="CD594" s="188"/>
      <c r="CE594" s="188"/>
      <c r="CF594" s="188"/>
      <c r="CG594" s="188"/>
      <c r="CH594" s="188"/>
      <c r="CI594" s="188"/>
      <c r="CJ594" s="188"/>
      <c r="CK594" s="188"/>
    </row>
    <row r="595" spans="1:89" ht="28.5" hidden="1" customHeight="1">
      <c r="A595" s="698"/>
      <c r="B595" s="585"/>
      <c r="C595" s="588"/>
      <c r="D595" s="257"/>
      <c r="E595" s="260"/>
      <c r="F595" s="183"/>
      <c r="G595" s="577"/>
      <c r="H595" s="343">
        <v>97</v>
      </c>
      <c r="I595" s="569"/>
      <c r="J595" s="494"/>
      <c r="K595" s="494"/>
      <c r="L595" s="494"/>
      <c r="M595" s="494"/>
      <c r="N595" s="494"/>
      <c r="O595" s="494"/>
      <c r="P595" s="562"/>
      <c r="Q595" s="553"/>
      <c r="R595" s="556"/>
      <c r="S595" s="556"/>
      <c r="T595" s="556"/>
      <c r="U595" s="556"/>
      <c r="V595" s="582"/>
      <c r="W595" s="566"/>
      <c r="X595" s="572"/>
      <c r="Y595" s="550"/>
      <c r="Z595" s="575"/>
      <c r="AA595" s="566"/>
      <c r="AB595" s="559"/>
      <c r="AC595" s="525"/>
      <c r="AD595" s="547"/>
      <c r="AE595" s="534"/>
      <c r="AF595" s="181">
        <v>4</v>
      </c>
      <c r="AG595" s="182"/>
      <c r="AH595" s="207" t="str">
        <f t="shared" si="567"/>
        <v/>
      </c>
      <c r="AI595" s="299"/>
      <c r="AJ595" s="299"/>
      <c r="AK595" s="208" t="str">
        <f t="shared" si="568"/>
        <v/>
      </c>
      <c r="AL595" s="300"/>
      <c r="AM595" s="300"/>
      <c r="AN595" s="301"/>
      <c r="AO595" s="209" t="str">
        <f>IF(ISBLANK(AD592),(IFERROR(IF(AND(AH594="Probabilidad",AH595="Probabilidad"),(AQ594-(+AQ594*AK595)),IF(AND(AH594="Impacto",AH595="Probabilidad"),(AQ593-(+AQ593*AK595)),IF(AH595="Impacto",AQ594,""))),""))," ")</f>
        <v/>
      </c>
      <c r="AP595" s="154" t="str">
        <f>IF(ISBLANK(AD592),(IFERROR(IF(AO595="","",IF(AO595&lt;=0.2,"Muy Baja",IF(AO595&lt;=0.4,"Baja",IF(AO595&lt;=0.6,"Media",IF(AO595&lt;=0.8,"Alta","Muy Alta"))))),""))," ")</f>
        <v/>
      </c>
      <c r="AQ595" s="210" t="str">
        <f t="shared" si="569"/>
        <v/>
      </c>
      <c r="AR595" s="211" t="str">
        <f t="shared" si="570"/>
        <v/>
      </c>
      <c r="AS595" s="210" t="str">
        <f>IFERROR(IF(AND(AH594="Impacto",AH595="Impacto"),(AS594-(+AS594*AK595)),IF(AND(AH594="Probabilidad",AH595="Impacto"),(AS593-(+AS593*AK595)),IF(AH595="Probabilidad",AS594,""))),"")</f>
        <v/>
      </c>
      <c r="AT595" s="212" t="str">
        <f t="shared" si="571"/>
        <v/>
      </c>
      <c r="AU595" s="528"/>
      <c r="AV595" s="531"/>
      <c r="AW595" s="534"/>
      <c r="AX595" s="537"/>
      <c r="AY595" s="302"/>
      <c r="AZ595" s="185"/>
      <c r="BA595" s="183"/>
      <c r="BB595" s="183"/>
      <c r="BC595" s="184"/>
      <c r="BD595" s="184"/>
      <c r="BE595" s="184"/>
      <c r="BF595" s="185"/>
      <c r="BG595" s="494"/>
      <c r="BH595" s="190"/>
      <c r="BI595" s="186"/>
      <c r="BJ595" s="186"/>
      <c r="BK595" s="352"/>
      <c r="BL595" s="183"/>
      <c r="BM595" s="183"/>
      <c r="BN595" s="183"/>
      <c r="BO595" s="187"/>
      <c r="BP595" s="187"/>
      <c r="BQ595" s="402"/>
      <c r="BR595" s="413"/>
      <c r="BS595" s="414" t="str">
        <f>IF(AND('MAPA DE RIESGOS'!$AP595="Muy Alta",'MAPA DE RIESGOS'!$AR595="Leve"),CONCATENATE("R",'MAPA DE RIESGOS'!$H595,"C",'MAPA DE RIESGOS'!$AF595),"")</f>
        <v/>
      </c>
      <c r="BT595" s="414"/>
      <c r="BU595" s="415"/>
      <c r="BV595" s="188"/>
      <c r="BW595" s="188"/>
      <c r="BX595" s="188"/>
      <c r="BY595" s="188"/>
      <c r="BZ595" s="188"/>
      <c r="CA595" s="188"/>
      <c r="CB595" s="188"/>
      <c r="CC595" s="188"/>
      <c r="CD595" s="188"/>
      <c r="CE595" s="188"/>
      <c r="CF595" s="188"/>
      <c r="CG595" s="188"/>
      <c r="CH595" s="188"/>
      <c r="CI595" s="188"/>
      <c r="CJ595" s="188"/>
      <c r="CK595" s="188"/>
    </row>
    <row r="596" spans="1:89" ht="28.5" hidden="1" customHeight="1">
      <c r="A596" s="698"/>
      <c r="B596" s="585"/>
      <c r="C596" s="588"/>
      <c r="D596" s="257"/>
      <c r="E596" s="260"/>
      <c r="F596" s="183"/>
      <c r="G596" s="577"/>
      <c r="H596" s="343">
        <v>97</v>
      </c>
      <c r="I596" s="569"/>
      <c r="J596" s="494"/>
      <c r="K596" s="494"/>
      <c r="L596" s="494"/>
      <c r="M596" s="494"/>
      <c r="N596" s="494"/>
      <c r="O596" s="494"/>
      <c r="P596" s="562"/>
      <c r="Q596" s="553"/>
      <c r="R596" s="556"/>
      <c r="S596" s="556"/>
      <c r="T596" s="556"/>
      <c r="U596" s="556"/>
      <c r="V596" s="582"/>
      <c r="W596" s="566"/>
      <c r="X596" s="572"/>
      <c r="Y596" s="550"/>
      <c r="Z596" s="575"/>
      <c r="AA596" s="566"/>
      <c r="AB596" s="559"/>
      <c r="AC596" s="525"/>
      <c r="AD596" s="547"/>
      <c r="AE596" s="534"/>
      <c r="AF596" s="181">
        <v>5</v>
      </c>
      <c r="AG596" s="182"/>
      <c r="AH596" s="207" t="str">
        <f t="shared" si="567"/>
        <v/>
      </c>
      <c r="AI596" s="299"/>
      <c r="AJ596" s="299"/>
      <c r="AK596" s="208" t="str">
        <f t="shared" si="568"/>
        <v/>
      </c>
      <c r="AL596" s="300"/>
      <c r="AM596" s="300"/>
      <c r="AN596" s="301"/>
      <c r="AO596" s="209" t="str">
        <f>IF(ISBLANK(AD592),(IFERROR(IF(AND(AH595="Probabilidad",AH596="Probabilidad"),(AQ595-(+AQ595*AK596)),IF(AND(AH595="Impacto",AH596="Probabilidad"),(AQ594-(+AQ594*AK596)),IF(AH596="Impacto",AQ595,""))),""))," ")</f>
        <v/>
      </c>
      <c r="AP596" s="154" t="str">
        <f>IF(ISBLANK(AD592),(IFERROR(IF(AO596="","",IF(AO596&lt;=0.2,"Muy Baja",IF(AO596&lt;=0.4,"Baja",IF(AO596&lt;=0.6,"Media",IF(AO596&lt;=0.8,"Alta","Muy Alta"))))),""))," ")</f>
        <v/>
      </c>
      <c r="AQ596" s="210" t="str">
        <f t="shared" si="569"/>
        <v/>
      </c>
      <c r="AR596" s="211" t="str">
        <f t="shared" si="570"/>
        <v/>
      </c>
      <c r="AS596" s="210" t="str">
        <f>IFERROR(IF(AND(AH595="Impacto",AH596="Impacto"),(AS595-(+AS595*AK596)),IF(AND(AH595="Probabilidad",AH596="Impacto"),(AS594-(+AS594*AK596)),IF(AH596="Probabilidad",AS595,""))),"")</f>
        <v/>
      </c>
      <c r="AT596" s="212" t="str">
        <f t="shared" si="571"/>
        <v/>
      </c>
      <c r="AU596" s="528"/>
      <c r="AV596" s="531"/>
      <c r="AW596" s="534"/>
      <c r="AX596" s="537"/>
      <c r="AY596" s="302"/>
      <c r="AZ596" s="185"/>
      <c r="BA596" s="183"/>
      <c r="BB596" s="183"/>
      <c r="BC596" s="184"/>
      <c r="BD596" s="184"/>
      <c r="BE596" s="184"/>
      <c r="BF596" s="185"/>
      <c r="BG596" s="494"/>
      <c r="BH596" s="190"/>
      <c r="BI596" s="186"/>
      <c r="BJ596" s="186"/>
      <c r="BK596" s="352"/>
      <c r="BL596" s="183"/>
      <c r="BM596" s="183"/>
      <c r="BN596" s="183"/>
      <c r="BO596" s="187"/>
      <c r="BP596" s="187"/>
      <c r="BQ596" s="402"/>
      <c r="BR596" s="413"/>
      <c r="BS596" s="414" t="str">
        <f>IF(AND('MAPA DE RIESGOS'!$AP596="Muy Alta",'MAPA DE RIESGOS'!$AR596="Leve"),CONCATENATE("R",'MAPA DE RIESGOS'!$H596,"C",'MAPA DE RIESGOS'!$AF596),"")</f>
        <v/>
      </c>
      <c r="BT596" s="414"/>
      <c r="BU596" s="415"/>
      <c r="BV596" s="188"/>
      <c r="BW596" s="188"/>
      <c r="BX596" s="188"/>
      <c r="BY596" s="188"/>
      <c r="BZ596" s="188"/>
      <c r="CA596" s="188"/>
      <c r="CB596" s="188"/>
      <c r="CC596" s="188"/>
      <c r="CD596" s="188"/>
      <c r="CE596" s="188"/>
      <c r="CF596" s="188"/>
      <c r="CG596" s="188"/>
      <c r="CH596" s="188"/>
      <c r="CI596" s="188"/>
      <c r="CJ596" s="188"/>
      <c r="CK596" s="188"/>
    </row>
    <row r="597" spans="1:89" ht="28.5" hidden="1" customHeight="1">
      <c r="A597" s="698"/>
      <c r="B597" s="586"/>
      <c r="C597" s="589"/>
      <c r="D597" s="258"/>
      <c r="E597" s="187"/>
      <c r="F597" s="183"/>
      <c r="G597" s="577"/>
      <c r="H597" s="343">
        <v>97</v>
      </c>
      <c r="I597" s="570"/>
      <c r="J597" s="495"/>
      <c r="K597" s="495"/>
      <c r="L597" s="495"/>
      <c r="M597" s="495"/>
      <c r="N597" s="495"/>
      <c r="O597" s="495"/>
      <c r="P597" s="563"/>
      <c r="Q597" s="554"/>
      <c r="R597" s="557"/>
      <c r="S597" s="557"/>
      <c r="T597" s="557"/>
      <c r="U597" s="557"/>
      <c r="V597" s="583"/>
      <c r="W597" s="567"/>
      <c r="X597" s="573"/>
      <c r="Y597" s="551"/>
      <c r="Z597" s="576"/>
      <c r="AA597" s="567"/>
      <c r="AB597" s="560"/>
      <c r="AC597" s="526"/>
      <c r="AD597" s="548"/>
      <c r="AE597" s="535"/>
      <c r="AF597" s="181">
        <v>6</v>
      </c>
      <c r="AG597" s="182"/>
      <c r="AH597" s="207" t="str">
        <f t="shared" si="567"/>
        <v/>
      </c>
      <c r="AI597" s="299"/>
      <c r="AJ597" s="299"/>
      <c r="AK597" s="208" t="str">
        <f t="shared" si="568"/>
        <v/>
      </c>
      <c r="AL597" s="300"/>
      <c r="AM597" s="300"/>
      <c r="AN597" s="301"/>
      <c r="AO597" s="209" t="str">
        <f>IF(ISBLANK(AD592),(IFERROR(IF(AND(AH595="Probabilidad",AH597="Probabilidad"),(AQ595-(+AQ595*AK597)),IF(AND(AH595="Impacto",AH597="Probabilidad"),(AQ594-(+AQ594*AK597)),IF(AH597="Impacto",AQ595,""))),""))," ")</f>
        <v/>
      </c>
      <c r="AP597" s="154" t="str">
        <f>IF(ISBLANK(AD592),(IFERROR(IF(AO597="","",IF(AO597&lt;=0.2,"Muy Baja",IF(AO597&lt;=0.4,"Baja",IF(AO597&lt;=0.6,"Media",IF(AO597&lt;=0.8,"Alta","Muy Alta"))))),"")), " ")</f>
        <v/>
      </c>
      <c r="AQ597" s="210" t="str">
        <f t="shared" si="569"/>
        <v/>
      </c>
      <c r="AR597" s="211" t="str">
        <f t="shared" si="570"/>
        <v/>
      </c>
      <c r="AS597" s="210" t="str">
        <f>IFERROR(IF(AND(AH596="Impacto",AH597="Impacto"),(AS595-(+AS596*AK597)),IF(AND(AH595="Probabilidad",AH597="Impacto"),(AS594-(+AS594*AK597)),IF(AH597="Probabilidad",AS595,""))),"")</f>
        <v/>
      </c>
      <c r="AT597" s="212" t="str">
        <f t="shared" si="571"/>
        <v/>
      </c>
      <c r="AU597" s="529"/>
      <c r="AV597" s="532"/>
      <c r="AW597" s="535"/>
      <c r="AX597" s="538"/>
      <c r="AY597" s="302"/>
      <c r="AZ597" s="185"/>
      <c r="BA597" s="183"/>
      <c r="BB597" s="183"/>
      <c r="BC597" s="184"/>
      <c r="BD597" s="184"/>
      <c r="BE597" s="184"/>
      <c r="BF597" s="185"/>
      <c r="BG597" s="495"/>
      <c r="BH597" s="190"/>
      <c r="BI597" s="186"/>
      <c r="BJ597" s="186"/>
      <c r="BK597" s="352"/>
      <c r="BL597" s="183"/>
      <c r="BM597" s="183"/>
      <c r="BN597" s="183"/>
      <c r="BO597" s="187"/>
      <c r="BP597" s="187"/>
      <c r="BQ597" s="402"/>
      <c r="BR597" s="413"/>
      <c r="BS597" s="414" t="str">
        <f>IF(AND('MAPA DE RIESGOS'!$AP597="Muy Alta",'MAPA DE RIESGOS'!$AR597="Leve"),CONCATENATE("R",'MAPA DE RIESGOS'!$H597,"C",'MAPA DE RIESGOS'!$AF597),"")</f>
        <v/>
      </c>
      <c r="BT597" s="414"/>
      <c r="BU597" s="415"/>
      <c r="BV597" s="188"/>
      <c r="BW597" s="188"/>
      <c r="BX597" s="188"/>
      <c r="BY597" s="188"/>
      <c r="BZ597" s="188"/>
      <c r="CA597" s="188"/>
      <c r="CB597" s="188"/>
      <c r="CC597" s="188"/>
      <c r="CD597" s="188"/>
      <c r="CE597" s="188"/>
      <c r="CF597" s="188"/>
      <c r="CG597" s="188"/>
      <c r="CH597" s="188"/>
      <c r="CI597" s="188"/>
      <c r="CJ597" s="188"/>
      <c r="CK597" s="188"/>
    </row>
    <row r="598" spans="1:89" ht="28.5" hidden="1" customHeight="1">
      <c r="A598" s="698"/>
      <c r="B598" s="584"/>
      <c r="C598" s="587" t="str">
        <f>IFERROR((VLOOKUP($B598,'Listados Datos'!$D$3:$E$18,2,FALSE))," ")</f>
        <v xml:space="preserve"> </v>
      </c>
      <c r="D598" s="256" t="str">
        <f>IFERROR((VLOOKUP($B598,'Listados Datos'!$D$3:$F$18,3,FALSE))," ")</f>
        <v xml:space="preserve"> </v>
      </c>
      <c r="E598" s="259"/>
      <c r="F598" s="183"/>
      <c r="G598" s="577">
        <v>98</v>
      </c>
      <c r="H598" s="343">
        <v>98</v>
      </c>
      <c r="I598" s="568"/>
      <c r="J598" s="513"/>
      <c r="K598" s="513"/>
      <c r="L598" s="513"/>
      <c r="M598" s="513"/>
      <c r="N598" s="513"/>
      <c r="O598" s="513"/>
      <c r="P598" s="561"/>
      <c r="Q598" s="552"/>
      <c r="R598" s="555"/>
      <c r="S598" s="555"/>
      <c r="T598" s="555"/>
      <c r="U598" s="555"/>
      <c r="V598" s="581" t="str">
        <f t="shared" ref="V598" si="601">IF(ISBLANK(AC598),(IF(P598&lt;=0,"",IF(P598&lt;=2,"Muy Baja",IF(P598&lt;=24,"Baja",IF(P598&lt;=500,"Media",IF(P598&lt;=5000,"Alta","Muy Alta"))))))," ")</f>
        <v/>
      </c>
      <c r="W598" s="565" t="str">
        <f t="shared" ref="W598" si="602">IF(ISBLANK(AC598),(IF(V598="","",IF(V598="Muy Baja",20%,IF(V598="Baja",40%,IF(V598="Media",60%,IF(V598="Alta",80%,IF(V598="Muy Alta",100%,0)))))))," ")</f>
        <v/>
      </c>
      <c r="X598" s="571"/>
      <c r="Y598" s="549" t="str">
        <f>IF(X598&gt;0,IF(NOT(ISERROR(MATCH(X598,'Listados Datos'!$N$3:$N$4,0))),'Listados Datos'!$N$6&amp;"Por favor no seleccionar este criterios de impacto (Afectación Económica o presupuestal y/o Pérdida Reputacional)",'Listados Datos'!$N$7),"")</f>
        <v/>
      </c>
      <c r="Z598" s="574" t="str">
        <f>IF(OR(X598='Listados Datos'!$R$3,X598='Listados Datos'!$S$3),"Leve",IF(OR(X598='Listados Datos'!$R$4,X598='Listados Datos'!$S$4),"Menor",IF(OR(X598='Listados Datos'!$R$5,X598='Listados Datos'!$S$5),"Moderado",IF(OR(X598='Listados Datos'!$R$6,X598='Listados Datos'!$S$6),"Mayor",IF(OR(X598='Listados Datos'!$R$7,X598='Listados Datos'!$S$7),"Catastrófico","")))))</f>
        <v/>
      </c>
      <c r="AA598" s="565" t="str">
        <f>IF(Z598="","",IF(Z598="Leve",20%,IF(Z598="Menor",40%,IF(Z598="Moderado",60%,IF(Z598="Mayor",80%,IF(Z598="Catastrófico",100%,0))))))</f>
        <v/>
      </c>
      <c r="AB598" s="558" t="str">
        <f>IF(OR(AND(V598="Muy Baja",Z598="Leve"),AND(V598="Muy Baja",Z598="Menor"),AND(V598="Baja",Z598="Leve")),"Bajo",IF(OR(AND(V598="Muy baja",Z598="Moderado"),AND(V598="Baja",Z598="Menor"),AND(V598="Baja",Z598="Moderado"),AND(V598="Media",Z598="Leve"),AND(V598="Media",Z598="Menor"),AND(V598="Media",Z598="Moderado"),AND(V598="Alta",Z598="Leve"),AND(V598="Alta",Z598="Menor")),"Moderado",IF(OR(AND(V598="Muy Baja",Z598="Mayor"),AND(V598="Baja",Z598="Mayor"),AND(V598="Media",Z598="Mayor"),AND(V598="Alta",Z598="Moderado"),AND(V598="Alta",Z598="Mayor"),AND(V598="Muy Alta",Z598="Leve"),AND(V598="Muy Alta",Z598="Menor"),AND(V598="Muy Alta",Z598="Moderado"),AND(V598="Muy Alta",Z598="Mayor")),"Alto",IF(OR(AND(V598="Muy Baja",Z598="Catastrófico"),AND(V598="Baja",Z598="Catastrófico"),AND(V598="Media",Z598="Catastrófico"),AND(V598="Alta",Z598="Catastrófico"),AND(V598="Muy Alta",Z598="Catastrófico")),"Extremo",""))))</f>
        <v/>
      </c>
      <c r="AC598" s="524"/>
      <c r="AD598" s="546"/>
      <c r="AE598" s="533" t="str">
        <f t="shared" ref="AE598" si="603">IF(AND(AC598="Rara Vez",AD598="Insignificante"),("BAJA"),IF(AND(AC598="Rara Vez",AD598="Menor"),("BAJA"),IF(AND(AC598="Rara Vez",AD598="Moderado"),("MODERADA"),IF(AND(AC598="Rara Vez",AD598="Mayor"),("ALTA"),IF(AND(AC598="Improbable",AD598="Insignificante"),("BAJA"),IF(AND(AC598="Improbable",AD598="Menor"),("BAJA"),IF(AND(AC598="Improbable",AD598="Moderado"),("MODERADA"),IF(AND(AC598="Improbable",AD598="Mayor"),("ALTA"),IF(AND(AC598="Posible",AD598="Insignificante"),("BAJA"),IF(AND(AC598="Posible",AD598="Menor"),("MODERADA"),IF(AND(AC598="Posible",AD598="Moderado"),("ALTA"),IF(AND(AC598="Posible",AD598="Mayor"),("EXTREMA"),IF(AND(AC598="Probable",AD598="Insignificante"),("MODERADA"),IF(AND(AC598="Probable",AD598="Menor"),("ALTA"),IF(AND(AC598="Probable",AD598="Moderado"),("ALTA"),IF(AND(AC598="Probable",AD598="Mayor"),("EXTREMA"),IF(AND(AC598="Casi Seguro",AD598="Insignificante"),("ALTA"),IF(AND(AC598="Casi Seguro",AD598="Menor"),("ALTA"),IF(AND(AC598="Casi Seguro",AD598="Moderado"),("EXTREMA"),IF(AND(AC598="Casi Seguro",AD598="Mayor"),("EXTREMA"),IF(AD598="Catastrófico","EXTREMA","VALORAR")))))))))))))))))))))</f>
        <v>VALORAR</v>
      </c>
      <c r="AF598" s="181">
        <v>1</v>
      </c>
      <c r="AG598" s="182"/>
      <c r="AH598" s="207" t="str">
        <f t="shared" si="567"/>
        <v/>
      </c>
      <c r="AI598" s="299"/>
      <c r="AJ598" s="299"/>
      <c r="AK598" s="208" t="str">
        <f t="shared" si="568"/>
        <v/>
      </c>
      <c r="AL598" s="300"/>
      <c r="AM598" s="300"/>
      <c r="AN598" s="301"/>
      <c r="AO598" s="209" t="str">
        <f>IF(ISBLANK(AD598),(IFERROR(IF(AH598="Probabilidad",(W598-(+W598*AK598)),IF(AH598="Impacto",W598,"")),""))," ")</f>
        <v/>
      </c>
      <c r="AP598" s="154" t="str">
        <f>IF(ISBLANK(AD598), (IFERROR(IF(AO598="","",IF(AO598&lt;=0.2,"Muy Baja",IF(AO598&lt;=0.4,"Baja",IF(AO598&lt;=0.6,"Media",IF(AO598&lt;=0.8,"Alta","Muy Alta"))))),""))," ")</f>
        <v/>
      </c>
      <c r="AQ598" s="210" t="str">
        <f t="shared" si="569"/>
        <v/>
      </c>
      <c r="AR598" s="211" t="str">
        <f t="shared" si="570"/>
        <v/>
      </c>
      <c r="AS598" s="210" t="str">
        <f>IFERROR(IF(AH598="Impacto",(AA598-(+AA598*AK598)),IF(AH598="Probabilidad",AA598,"")),"")</f>
        <v/>
      </c>
      <c r="AT598" s="212" t="str">
        <f t="shared" si="571"/>
        <v/>
      </c>
      <c r="AU598" s="527"/>
      <c r="AV598" s="530" t="str">
        <f>IF(ISBLANK(AD598), " ", AD598)</f>
        <v xml:space="preserve"> </v>
      </c>
      <c r="AW598" s="533" t="str">
        <f t="shared" ref="AW598" si="604">IF(AND(AU598="Rara Vez",AV598="Insignificante"),("BAJA"),IF(AND(AU598="Rara Vez",AV598="Menor"),("BAJA"),IF(AND(AU598="Rara Vez",AV598="Moderado"),("MODERADA"),IF(AND(AU598="Rara Vez",AV598="Mayor"),("ALTA"),IF(AND(AU598="Improbable",AV598="Insignificante"),("BAJA"),IF(AND(AU598="Improbable",AV598="Menor"),("BAJA"),IF(AND(AU598="Improbable",AV598="Moderado"),("MODERADA"),IF(AND(AU598="Improbable",AV598="Mayor"),("ALTA"),IF(AND(AU598="Posible",AV598="Insignificante"),("BAJA"),IF(AND(AU598="Posible",AV598="Menor"),("MODERADA"),IF(AND(AU598="Posible",AV598="Moderado"),("ALTA"),IF(AND(AU598="Posible",AV598="Mayor"),("EXTREMA"),IF(AND(AU598="Probable",AV598="Insignificante"),("MODERADA"),IF(AND(AU598="Probable",AV598="Menor"),("ALTA"),IF(AND(AU598="Probable",AV598="Moderado"),("ALTA"),IF(AND(AU598="Probable",AV598="Mayor"),("EXTREMA"),IF(AND(AU598="Casi Seguro",AV598="Insignificante"),("ALTA"),IF(AND(AU598="Casi Seguro",AV598="Menor"),("ALTA"),IF(AND(AU598="Casi Seguro",AV598="Moderado"),("EXTREMA"),IF(AND(AU598="Casi Seguro",AV598="Mayor"),("EXTREMA"),IF(AV598="Catastrófico","EXTREMA","VALORAR")))))))))))))))))))))</f>
        <v>VALORAR</v>
      </c>
      <c r="AX598" s="536"/>
      <c r="AY598" s="302"/>
      <c r="AZ598" s="185"/>
      <c r="BA598" s="183"/>
      <c r="BB598" s="183"/>
      <c r="BC598" s="184"/>
      <c r="BD598" s="184"/>
      <c r="BE598" s="184"/>
      <c r="BF598" s="185"/>
      <c r="BG598" s="513"/>
      <c r="BH598" s="190"/>
      <c r="BI598" s="186"/>
      <c r="BJ598" s="186"/>
      <c r="BK598" s="352"/>
      <c r="BL598" s="183"/>
      <c r="BM598" s="183"/>
      <c r="BN598" s="183"/>
      <c r="BO598" s="187"/>
      <c r="BP598" s="187"/>
      <c r="BQ598" s="402"/>
      <c r="BR598" s="413"/>
      <c r="BS598" s="414" t="str">
        <f>IF(AND('MAPA DE RIESGOS'!$AP598="Muy Alta",'MAPA DE RIESGOS'!$AR598="Leve"),CONCATENATE("R",'MAPA DE RIESGOS'!$H598,"C",'MAPA DE RIESGOS'!$AF598),"")</f>
        <v/>
      </c>
      <c r="BT598" s="414"/>
      <c r="BU598" s="415"/>
      <c r="BV598" s="188"/>
      <c r="BW598" s="188"/>
      <c r="BX598" s="188"/>
      <c r="BY598" s="188"/>
      <c r="BZ598" s="188"/>
      <c r="CA598" s="188"/>
      <c r="CB598" s="188"/>
      <c r="CC598" s="188"/>
      <c r="CD598" s="188"/>
      <c r="CE598" s="188"/>
      <c r="CF598" s="188"/>
      <c r="CG598" s="188"/>
      <c r="CH598" s="188"/>
      <c r="CI598" s="188"/>
      <c r="CJ598" s="188"/>
      <c r="CK598" s="188"/>
    </row>
    <row r="599" spans="1:89" ht="28.5" hidden="1" customHeight="1">
      <c r="A599" s="698"/>
      <c r="B599" s="585"/>
      <c r="C599" s="588"/>
      <c r="D599" s="257"/>
      <c r="E599" s="260"/>
      <c r="F599" s="183"/>
      <c r="G599" s="577"/>
      <c r="H599" s="343">
        <v>98</v>
      </c>
      <c r="I599" s="569"/>
      <c r="J599" s="494"/>
      <c r="K599" s="494"/>
      <c r="L599" s="494"/>
      <c r="M599" s="494"/>
      <c r="N599" s="494"/>
      <c r="O599" s="494"/>
      <c r="P599" s="562"/>
      <c r="Q599" s="553"/>
      <c r="R599" s="556"/>
      <c r="S599" s="556"/>
      <c r="T599" s="556"/>
      <c r="U599" s="556"/>
      <c r="V599" s="582"/>
      <c r="W599" s="566"/>
      <c r="X599" s="572"/>
      <c r="Y599" s="550"/>
      <c r="Z599" s="575"/>
      <c r="AA599" s="566"/>
      <c r="AB599" s="559"/>
      <c r="AC599" s="525"/>
      <c r="AD599" s="547"/>
      <c r="AE599" s="534"/>
      <c r="AF599" s="181">
        <v>2</v>
      </c>
      <c r="AG599" s="182"/>
      <c r="AH599" s="207" t="str">
        <f t="shared" si="567"/>
        <v/>
      </c>
      <c r="AI599" s="299"/>
      <c r="AJ599" s="299"/>
      <c r="AK599" s="208" t="str">
        <f t="shared" si="568"/>
        <v/>
      </c>
      <c r="AL599" s="300"/>
      <c r="AM599" s="300"/>
      <c r="AN599" s="301"/>
      <c r="AO599" s="209" t="str">
        <f>IF(ISBLANK(AD598),(IFERROR(IF(AND(AH598="Probabilidad",AH599="Probabilidad"),(AQ598-(+AQ598*AK599)),IF(AH599="Probabilidad",(W598-(+W598*AK599)),IF(AH599="Impacto",AQ598,""))),""))," ")</f>
        <v/>
      </c>
      <c r="AP599" s="154" t="str">
        <f>IF(ISBLANK(AD598),(IFERROR(IF(AO599="","",IF(AO599&lt;=0.2,"Muy Baja",IF(AO599&lt;=0.4,"Baja",IF(AO599&lt;=0.6,"Media",IF(AO599&lt;=0.8,"Alta","Muy Alta"))))),""))," ")</f>
        <v/>
      </c>
      <c r="AQ599" s="210" t="str">
        <f t="shared" si="569"/>
        <v/>
      </c>
      <c r="AR599" s="211" t="str">
        <f t="shared" si="570"/>
        <v/>
      </c>
      <c r="AS599" s="210" t="str">
        <f>IFERROR(IF(AND(AH598="Impacto",AH599="Impacto"),(AS598-(+AS598*AK599)),IF(AH599="Impacto",(AA598-(+AA598*AK599)),IF(AH599="Probabilidad",AS598,""))),"")</f>
        <v/>
      </c>
      <c r="AT599" s="212" t="str">
        <f t="shared" si="571"/>
        <v/>
      </c>
      <c r="AU599" s="528"/>
      <c r="AV599" s="531"/>
      <c r="AW599" s="534"/>
      <c r="AX599" s="537"/>
      <c r="AY599" s="302"/>
      <c r="AZ599" s="185"/>
      <c r="BA599" s="183"/>
      <c r="BB599" s="183"/>
      <c r="BC599" s="184"/>
      <c r="BD599" s="184"/>
      <c r="BE599" s="184"/>
      <c r="BF599" s="185"/>
      <c r="BG599" s="494"/>
      <c r="BH599" s="190"/>
      <c r="BI599" s="186"/>
      <c r="BJ599" s="186"/>
      <c r="BK599" s="352"/>
      <c r="BL599" s="183"/>
      <c r="BM599" s="183"/>
      <c r="BN599" s="183"/>
      <c r="BO599" s="187"/>
      <c r="BP599" s="187"/>
      <c r="BQ599" s="402"/>
      <c r="BR599" s="413"/>
      <c r="BS599" s="414" t="str">
        <f>IF(AND('MAPA DE RIESGOS'!$AP599="Muy Alta",'MAPA DE RIESGOS'!$AR599="Leve"),CONCATENATE("R",'MAPA DE RIESGOS'!$H599,"C",'MAPA DE RIESGOS'!$AF599),"")</f>
        <v/>
      </c>
      <c r="BT599" s="414"/>
      <c r="BU599" s="415"/>
      <c r="BV599" s="188"/>
      <c r="BW599" s="188"/>
      <c r="BX599" s="188"/>
      <c r="BY599" s="188"/>
      <c r="BZ599" s="188"/>
      <c r="CA599" s="188"/>
      <c r="CB599" s="188"/>
      <c r="CC599" s="188"/>
      <c r="CD599" s="188"/>
      <c r="CE599" s="188"/>
      <c r="CF599" s="188"/>
      <c r="CG599" s="188"/>
      <c r="CH599" s="188"/>
      <c r="CI599" s="188"/>
      <c r="CJ599" s="188"/>
      <c r="CK599" s="188"/>
    </row>
    <row r="600" spans="1:89" ht="28.5" hidden="1" customHeight="1">
      <c r="A600" s="698"/>
      <c r="B600" s="585"/>
      <c r="C600" s="588"/>
      <c r="D600" s="257"/>
      <c r="E600" s="260"/>
      <c r="F600" s="183"/>
      <c r="G600" s="577"/>
      <c r="H600" s="343">
        <v>98</v>
      </c>
      <c r="I600" s="569"/>
      <c r="J600" s="494"/>
      <c r="K600" s="494"/>
      <c r="L600" s="494"/>
      <c r="M600" s="494"/>
      <c r="N600" s="494"/>
      <c r="O600" s="494"/>
      <c r="P600" s="562"/>
      <c r="Q600" s="553"/>
      <c r="R600" s="556"/>
      <c r="S600" s="556"/>
      <c r="T600" s="556"/>
      <c r="U600" s="556"/>
      <c r="V600" s="582"/>
      <c r="W600" s="566"/>
      <c r="X600" s="572"/>
      <c r="Y600" s="550"/>
      <c r="Z600" s="575"/>
      <c r="AA600" s="566"/>
      <c r="AB600" s="559"/>
      <c r="AC600" s="525"/>
      <c r="AD600" s="547"/>
      <c r="AE600" s="534"/>
      <c r="AF600" s="181">
        <v>3</v>
      </c>
      <c r="AG600" s="182"/>
      <c r="AH600" s="207" t="str">
        <f t="shared" si="567"/>
        <v/>
      </c>
      <c r="AI600" s="299"/>
      <c r="AJ600" s="299"/>
      <c r="AK600" s="208" t="str">
        <f t="shared" si="568"/>
        <v/>
      </c>
      <c r="AL600" s="300"/>
      <c r="AM600" s="300"/>
      <c r="AN600" s="301"/>
      <c r="AO600" s="209" t="str">
        <f>IF(ISBLANK(AD598),(IFERROR(IF(AND(AH599="Probabilidad",AH600="Probabilidad"),(AQ599-(+AQ599*AK600)),IF(AND(AH599="Impacto",AH600="Probabilidad"),(AQ598-(+AQ598*AK600)),IF(AH600="Impacto",AQ599,""))),""))," ")</f>
        <v/>
      </c>
      <c r="AP600" s="154" t="str">
        <f>IF(ISBLANK(AD598),(IFERROR(IF(AO600="","",IF(AO600&lt;=0.2,"Muy Baja",IF(AO600&lt;=0.4,"Baja",IF(AO600&lt;=0.6,"Media",IF(AO600&lt;=0.8,"Alta","Muy Alta"))))),""))," ")</f>
        <v/>
      </c>
      <c r="AQ600" s="210" t="str">
        <f t="shared" si="569"/>
        <v/>
      </c>
      <c r="AR600" s="211" t="str">
        <f t="shared" si="570"/>
        <v/>
      </c>
      <c r="AS600" s="210" t="str">
        <f>IFERROR(IF(AND(AH599="Impacto",AH600="Impacto"),(AS599-(+AS599*AK600)),IF(AND(AH599="Probabilidad",AH600="Impacto"),(AS598-(+AS598*AK600)),IF(AH600="Probabilidad",AS599,""))),"")</f>
        <v/>
      </c>
      <c r="AT600" s="212" t="str">
        <f t="shared" si="571"/>
        <v/>
      </c>
      <c r="AU600" s="528"/>
      <c r="AV600" s="531"/>
      <c r="AW600" s="534"/>
      <c r="AX600" s="537"/>
      <c r="AY600" s="302"/>
      <c r="AZ600" s="185"/>
      <c r="BA600" s="183"/>
      <c r="BB600" s="183"/>
      <c r="BC600" s="184"/>
      <c r="BD600" s="184"/>
      <c r="BE600" s="184"/>
      <c r="BF600" s="185"/>
      <c r="BG600" s="494"/>
      <c r="BH600" s="190"/>
      <c r="BI600" s="186"/>
      <c r="BJ600" s="186"/>
      <c r="BK600" s="352"/>
      <c r="BL600" s="183"/>
      <c r="BM600" s="183"/>
      <c r="BN600" s="183"/>
      <c r="BO600" s="187"/>
      <c r="BP600" s="187"/>
      <c r="BQ600" s="402"/>
      <c r="BR600" s="413"/>
      <c r="BS600" s="414" t="str">
        <f>IF(AND('MAPA DE RIESGOS'!$AP600="Muy Alta",'MAPA DE RIESGOS'!$AR600="Leve"),CONCATENATE("R",'MAPA DE RIESGOS'!$H600,"C",'MAPA DE RIESGOS'!$AF600),"")</f>
        <v/>
      </c>
      <c r="BT600" s="414"/>
      <c r="BU600" s="415"/>
      <c r="BV600" s="188"/>
      <c r="BW600" s="188"/>
      <c r="BX600" s="188"/>
      <c r="BY600" s="188"/>
      <c r="BZ600" s="188"/>
      <c r="CA600" s="188"/>
      <c r="CB600" s="188"/>
      <c r="CC600" s="188"/>
      <c r="CD600" s="188"/>
      <c r="CE600" s="188"/>
      <c r="CF600" s="188"/>
      <c r="CG600" s="188"/>
      <c r="CH600" s="188"/>
      <c r="CI600" s="188"/>
      <c r="CJ600" s="188"/>
      <c r="CK600" s="188"/>
    </row>
    <row r="601" spans="1:89" ht="28.5" hidden="1" customHeight="1">
      <c r="A601" s="698"/>
      <c r="B601" s="585"/>
      <c r="C601" s="588"/>
      <c r="D601" s="257"/>
      <c r="E601" s="260"/>
      <c r="F601" s="183"/>
      <c r="G601" s="577"/>
      <c r="H601" s="343">
        <v>98</v>
      </c>
      <c r="I601" s="569"/>
      <c r="J601" s="494"/>
      <c r="K601" s="494"/>
      <c r="L601" s="494"/>
      <c r="M601" s="494"/>
      <c r="N601" s="494"/>
      <c r="O601" s="494"/>
      <c r="P601" s="562"/>
      <c r="Q601" s="553"/>
      <c r="R601" s="556"/>
      <c r="S601" s="556"/>
      <c r="T601" s="556"/>
      <c r="U601" s="556"/>
      <c r="V601" s="582"/>
      <c r="W601" s="566"/>
      <c r="X601" s="572"/>
      <c r="Y601" s="550"/>
      <c r="Z601" s="575"/>
      <c r="AA601" s="566"/>
      <c r="AB601" s="559"/>
      <c r="AC601" s="525"/>
      <c r="AD601" s="547"/>
      <c r="AE601" s="534"/>
      <c r="AF601" s="181">
        <v>4</v>
      </c>
      <c r="AG601" s="182"/>
      <c r="AH601" s="207" t="str">
        <f t="shared" si="567"/>
        <v/>
      </c>
      <c r="AI601" s="299"/>
      <c r="AJ601" s="299"/>
      <c r="AK601" s="208" t="str">
        <f t="shared" si="568"/>
        <v/>
      </c>
      <c r="AL601" s="300"/>
      <c r="AM601" s="300"/>
      <c r="AN601" s="301"/>
      <c r="AO601" s="209" t="str">
        <f>IF(ISBLANK(AD598),(IFERROR(IF(AND(AH600="Probabilidad",AH601="Probabilidad"),(AQ600-(+AQ600*AK601)),IF(AND(AH600="Impacto",AH601="Probabilidad"),(AQ599-(+AQ599*AK601)),IF(AH601="Impacto",AQ600,""))),""))," ")</f>
        <v/>
      </c>
      <c r="AP601" s="154" t="str">
        <f>IF(ISBLANK(AD598),(IFERROR(IF(AO601="","",IF(AO601&lt;=0.2,"Muy Baja",IF(AO601&lt;=0.4,"Baja",IF(AO601&lt;=0.6,"Media",IF(AO601&lt;=0.8,"Alta","Muy Alta"))))),""))," ")</f>
        <v/>
      </c>
      <c r="AQ601" s="210" t="str">
        <f t="shared" si="569"/>
        <v/>
      </c>
      <c r="AR601" s="211" t="str">
        <f t="shared" si="570"/>
        <v/>
      </c>
      <c r="AS601" s="210" t="str">
        <f>IFERROR(IF(AND(AH600="Impacto",AH601="Impacto"),(AS600-(+AS600*AK601)),IF(AND(AH600="Probabilidad",AH601="Impacto"),(AS599-(+AS599*AK601)),IF(AH601="Probabilidad",AS600,""))),"")</f>
        <v/>
      </c>
      <c r="AT601" s="212" t="str">
        <f t="shared" si="571"/>
        <v/>
      </c>
      <c r="AU601" s="528"/>
      <c r="AV601" s="531"/>
      <c r="AW601" s="534"/>
      <c r="AX601" s="537"/>
      <c r="AY601" s="302"/>
      <c r="AZ601" s="185"/>
      <c r="BA601" s="183"/>
      <c r="BB601" s="183"/>
      <c r="BC601" s="184"/>
      <c r="BD601" s="184"/>
      <c r="BE601" s="184"/>
      <c r="BF601" s="185"/>
      <c r="BG601" s="494"/>
      <c r="BH601" s="190"/>
      <c r="BI601" s="186"/>
      <c r="BJ601" s="186"/>
      <c r="BK601" s="352"/>
      <c r="BL601" s="183"/>
      <c r="BM601" s="183"/>
      <c r="BN601" s="183"/>
      <c r="BO601" s="187"/>
      <c r="BP601" s="187"/>
      <c r="BQ601" s="402"/>
      <c r="BR601" s="413"/>
      <c r="BS601" s="414" t="str">
        <f>IF(AND('MAPA DE RIESGOS'!$AP601="Muy Alta",'MAPA DE RIESGOS'!$AR601="Leve"),CONCATENATE("R",'MAPA DE RIESGOS'!$H601,"C",'MAPA DE RIESGOS'!$AF601),"")</f>
        <v/>
      </c>
      <c r="BT601" s="414"/>
      <c r="BU601" s="415"/>
      <c r="BV601" s="188"/>
      <c r="BW601" s="188"/>
      <c r="BX601" s="188"/>
      <c r="BY601" s="188"/>
      <c r="BZ601" s="188"/>
      <c r="CA601" s="188"/>
      <c r="CB601" s="188"/>
      <c r="CC601" s="188"/>
      <c r="CD601" s="188"/>
      <c r="CE601" s="188"/>
      <c r="CF601" s="188"/>
      <c r="CG601" s="188"/>
      <c r="CH601" s="188"/>
      <c r="CI601" s="188"/>
      <c r="CJ601" s="188"/>
      <c r="CK601" s="188"/>
    </row>
    <row r="602" spans="1:89" ht="28.5" hidden="1" customHeight="1">
      <c r="A602" s="698"/>
      <c r="B602" s="585"/>
      <c r="C602" s="588"/>
      <c r="D602" s="257"/>
      <c r="E602" s="260"/>
      <c r="F602" s="183"/>
      <c r="G602" s="577"/>
      <c r="H602" s="343">
        <v>98</v>
      </c>
      <c r="I602" s="569"/>
      <c r="J602" s="494"/>
      <c r="K602" s="494"/>
      <c r="L602" s="494"/>
      <c r="M602" s="494"/>
      <c r="N602" s="494"/>
      <c r="O602" s="494"/>
      <c r="P602" s="562"/>
      <c r="Q602" s="553"/>
      <c r="R602" s="556"/>
      <c r="S602" s="556"/>
      <c r="T602" s="556"/>
      <c r="U602" s="556"/>
      <c r="V602" s="582"/>
      <c r="W602" s="566"/>
      <c r="X602" s="572"/>
      <c r="Y602" s="550"/>
      <c r="Z602" s="575"/>
      <c r="AA602" s="566"/>
      <c r="AB602" s="559"/>
      <c r="AC602" s="525"/>
      <c r="AD602" s="547"/>
      <c r="AE602" s="534"/>
      <c r="AF602" s="181">
        <v>5</v>
      </c>
      <c r="AG602" s="182"/>
      <c r="AH602" s="207" t="str">
        <f t="shared" si="567"/>
        <v/>
      </c>
      <c r="AI602" s="299"/>
      <c r="AJ602" s="299"/>
      <c r="AK602" s="208" t="str">
        <f t="shared" si="568"/>
        <v/>
      </c>
      <c r="AL602" s="300"/>
      <c r="AM602" s="300"/>
      <c r="AN602" s="301"/>
      <c r="AO602" s="209" t="str">
        <f>IF(ISBLANK(AD598),(IFERROR(IF(AND(AH601="Probabilidad",AH602="Probabilidad"),(AQ601-(+AQ601*AK602)),IF(AND(AH601="Impacto",AH602="Probabilidad"),(AQ600-(+AQ600*AK602)),IF(AH602="Impacto",AQ601,""))),""))," ")</f>
        <v/>
      </c>
      <c r="AP602" s="154" t="str">
        <f>IF(ISBLANK(AD598),(IFERROR(IF(AO602="","",IF(AO602&lt;=0.2,"Muy Baja",IF(AO602&lt;=0.4,"Baja",IF(AO602&lt;=0.6,"Media",IF(AO602&lt;=0.8,"Alta","Muy Alta"))))),""))," ")</f>
        <v/>
      </c>
      <c r="AQ602" s="210" t="str">
        <f t="shared" si="569"/>
        <v/>
      </c>
      <c r="AR602" s="211" t="str">
        <f t="shared" si="570"/>
        <v/>
      </c>
      <c r="AS602" s="210" t="str">
        <f>IFERROR(IF(AND(AH601="Impacto",AH602="Impacto"),(AS601-(+AS601*AK602)),IF(AND(AH601="Probabilidad",AH602="Impacto"),(AS600-(+AS600*AK602)),IF(AH602="Probabilidad",AS601,""))),"")</f>
        <v/>
      </c>
      <c r="AT602" s="212" t="str">
        <f t="shared" si="571"/>
        <v/>
      </c>
      <c r="AU602" s="528"/>
      <c r="AV602" s="531"/>
      <c r="AW602" s="534"/>
      <c r="AX602" s="537"/>
      <c r="AY602" s="302"/>
      <c r="AZ602" s="185"/>
      <c r="BA602" s="183"/>
      <c r="BB602" s="183"/>
      <c r="BC602" s="184"/>
      <c r="BD602" s="184"/>
      <c r="BE602" s="184"/>
      <c r="BF602" s="185"/>
      <c r="BG602" s="494"/>
      <c r="BH602" s="190"/>
      <c r="BI602" s="186"/>
      <c r="BJ602" s="186"/>
      <c r="BK602" s="352"/>
      <c r="BL602" s="183"/>
      <c r="BM602" s="183"/>
      <c r="BN602" s="183"/>
      <c r="BO602" s="187"/>
      <c r="BP602" s="187"/>
      <c r="BQ602" s="402"/>
      <c r="BR602" s="413"/>
      <c r="BS602" s="414" t="str">
        <f>IF(AND('MAPA DE RIESGOS'!$AP602="Muy Alta",'MAPA DE RIESGOS'!$AR602="Leve"),CONCATENATE("R",'MAPA DE RIESGOS'!$H602,"C",'MAPA DE RIESGOS'!$AF602),"")</f>
        <v/>
      </c>
      <c r="BT602" s="414"/>
      <c r="BU602" s="415"/>
      <c r="BV602" s="188"/>
      <c r="BW602" s="188"/>
      <c r="BX602" s="188"/>
      <c r="BY602" s="188"/>
      <c r="BZ602" s="188"/>
      <c r="CA602" s="188"/>
      <c r="CB602" s="188"/>
      <c r="CC602" s="188"/>
      <c r="CD602" s="188"/>
      <c r="CE602" s="188"/>
      <c r="CF602" s="188"/>
      <c r="CG602" s="188"/>
      <c r="CH602" s="188"/>
      <c r="CI602" s="188"/>
      <c r="CJ602" s="188"/>
      <c r="CK602" s="188"/>
    </row>
    <row r="603" spans="1:89" ht="28.5" hidden="1" customHeight="1">
      <c r="A603" s="698"/>
      <c r="B603" s="586"/>
      <c r="C603" s="589"/>
      <c r="D603" s="258"/>
      <c r="E603" s="187"/>
      <c r="F603" s="183"/>
      <c r="G603" s="577"/>
      <c r="H603" s="343">
        <v>98</v>
      </c>
      <c r="I603" s="570"/>
      <c r="J603" s="495"/>
      <c r="K603" s="495"/>
      <c r="L603" s="495"/>
      <c r="M603" s="495"/>
      <c r="N603" s="495"/>
      <c r="O603" s="495"/>
      <c r="P603" s="563"/>
      <c r="Q603" s="554"/>
      <c r="R603" s="557"/>
      <c r="S603" s="557"/>
      <c r="T603" s="557"/>
      <c r="U603" s="557"/>
      <c r="V603" s="583"/>
      <c r="W603" s="567"/>
      <c r="X603" s="573"/>
      <c r="Y603" s="551"/>
      <c r="Z603" s="576"/>
      <c r="AA603" s="567"/>
      <c r="AB603" s="560"/>
      <c r="AC603" s="526"/>
      <c r="AD603" s="548"/>
      <c r="AE603" s="535"/>
      <c r="AF603" s="181">
        <v>6</v>
      </c>
      <c r="AG603" s="182"/>
      <c r="AH603" s="207" t="str">
        <f t="shared" si="567"/>
        <v/>
      </c>
      <c r="AI603" s="299"/>
      <c r="AJ603" s="299"/>
      <c r="AK603" s="208" t="str">
        <f t="shared" si="568"/>
        <v/>
      </c>
      <c r="AL603" s="300"/>
      <c r="AM603" s="300"/>
      <c r="AN603" s="301"/>
      <c r="AO603" s="209" t="str">
        <f>IF(ISBLANK(AD598),(IFERROR(IF(AND(AH601="Probabilidad",AH603="Probabilidad"),(AQ601-(+AQ601*AK603)),IF(AND(AH601="Impacto",AH603="Probabilidad"),(AQ600-(+AQ600*AK603)),IF(AH603="Impacto",AQ601,""))),""))," ")</f>
        <v/>
      </c>
      <c r="AP603" s="154" t="str">
        <f>IF(ISBLANK(AD598),(IFERROR(IF(AO603="","",IF(AO603&lt;=0.2,"Muy Baja",IF(AO603&lt;=0.4,"Baja",IF(AO603&lt;=0.6,"Media",IF(AO603&lt;=0.8,"Alta","Muy Alta"))))),"")), " ")</f>
        <v/>
      </c>
      <c r="AQ603" s="210" t="str">
        <f t="shared" si="569"/>
        <v/>
      </c>
      <c r="AR603" s="211" t="str">
        <f t="shared" si="570"/>
        <v/>
      </c>
      <c r="AS603" s="210" t="str">
        <f>IFERROR(IF(AND(AH602="Impacto",AH603="Impacto"),(AS601-(+AS602*AK603)),IF(AND(AH601="Probabilidad",AH603="Impacto"),(AS600-(+AS600*AK603)),IF(AH603="Probabilidad",AS601,""))),"")</f>
        <v/>
      </c>
      <c r="AT603" s="212" t="str">
        <f t="shared" si="571"/>
        <v/>
      </c>
      <c r="AU603" s="529"/>
      <c r="AV603" s="532"/>
      <c r="AW603" s="535"/>
      <c r="AX603" s="538"/>
      <c r="AY603" s="302"/>
      <c r="AZ603" s="185"/>
      <c r="BA603" s="183"/>
      <c r="BB603" s="183"/>
      <c r="BC603" s="184"/>
      <c r="BD603" s="184"/>
      <c r="BE603" s="184"/>
      <c r="BF603" s="185"/>
      <c r="BG603" s="495"/>
      <c r="BH603" s="190"/>
      <c r="BI603" s="186"/>
      <c r="BJ603" s="186"/>
      <c r="BK603" s="352"/>
      <c r="BL603" s="183"/>
      <c r="BM603" s="183"/>
      <c r="BN603" s="183"/>
      <c r="BO603" s="187"/>
      <c r="BP603" s="187"/>
      <c r="BQ603" s="402"/>
      <c r="BR603" s="413"/>
      <c r="BS603" s="414" t="str">
        <f>IF(AND('MAPA DE RIESGOS'!$AP603="Muy Alta",'MAPA DE RIESGOS'!$AR603="Leve"),CONCATENATE("R",'MAPA DE RIESGOS'!$H603,"C",'MAPA DE RIESGOS'!$AF603),"")</f>
        <v/>
      </c>
      <c r="BT603" s="414"/>
      <c r="BU603" s="415"/>
      <c r="BV603" s="188"/>
      <c r="BW603" s="188"/>
      <c r="BX603" s="188"/>
      <c r="BY603" s="188"/>
      <c r="BZ603" s="188"/>
      <c r="CA603" s="188"/>
      <c r="CB603" s="188"/>
      <c r="CC603" s="188"/>
      <c r="CD603" s="188"/>
      <c r="CE603" s="188"/>
      <c r="CF603" s="188"/>
      <c r="CG603" s="188"/>
      <c r="CH603" s="188"/>
      <c r="CI603" s="188"/>
      <c r="CJ603" s="188"/>
      <c r="CK603" s="188"/>
    </row>
    <row r="604" spans="1:89" ht="28.5" hidden="1" customHeight="1">
      <c r="A604" s="698"/>
      <c r="B604" s="584"/>
      <c r="C604" s="587" t="str">
        <f>IFERROR((VLOOKUP($B604,'Listados Datos'!$D$3:$E$18,2,FALSE))," ")</f>
        <v xml:space="preserve"> </v>
      </c>
      <c r="D604" s="256" t="str">
        <f>IFERROR((VLOOKUP($B604,'Listados Datos'!$D$3:$F$18,3,FALSE))," ")</f>
        <v xml:space="preserve"> </v>
      </c>
      <c r="E604" s="259"/>
      <c r="F604" s="183"/>
      <c r="G604" s="577">
        <v>99</v>
      </c>
      <c r="H604" s="343">
        <v>99</v>
      </c>
      <c r="I604" s="568"/>
      <c r="J604" s="513"/>
      <c r="K604" s="513"/>
      <c r="L604" s="513"/>
      <c r="M604" s="513"/>
      <c r="N604" s="513"/>
      <c r="O604" s="513"/>
      <c r="P604" s="561"/>
      <c r="Q604" s="552"/>
      <c r="R604" s="555"/>
      <c r="S604" s="555"/>
      <c r="T604" s="555"/>
      <c r="U604" s="555"/>
      <c r="V604" s="581" t="str">
        <f t="shared" ref="V604" si="605">IF(ISBLANK(AC604),(IF(P604&lt;=0,"",IF(P604&lt;=2,"Muy Baja",IF(P604&lt;=24,"Baja",IF(P604&lt;=500,"Media",IF(P604&lt;=5000,"Alta","Muy Alta"))))))," ")</f>
        <v/>
      </c>
      <c r="W604" s="565" t="str">
        <f t="shared" ref="W604" si="606">IF(ISBLANK(AC604),(IF(V604="","",IF(V604="Muy Baja",20%,IF(V604="Baja",40%,IF(V604="Media",60%,IF(V604="Alta",80%,IF(V604="Muy Alta",100%,0)))))))," ")</f>
        <v/>
      </c>
      <c r="X604" s="571"/>
      <c r="Y604" s="549" t="str">
        <f>IF(X604&gt;0,IF(NOT(ISERROR(MATCH(X604,'Listados Datos'!$N$3:$N$4,0))),'Listados Datos'!$N$6&amp;"Por favor no seleccionar este criterios de impacto (Afectación Económica o presupuestal y/o Pérdida Reputacional)",'Listados Datos'!$N$7),"")</f>
        <v/>
      </c>
      <c r="Z604" s="574" t="str">
        <f>IF(OR(X604='Listados Datos'!$R$3,X604='Listados Datos'!$S$3),"Leve",IF(OR(X604='Listados Datos'!$R$4,X604='Listados Datos'!$S$4),"Menor",IF(OR(X604='Listados Datos'!$R$5,X604='Listados Datos'!$S$5),"Moderado",IF(OR(X604='Listados Datos'!$R$6,X604='Listados Datos'!$S$6),"Mayor",IF(OR(X604='Listados Datos'!$R$7,X604='Listados Datos'!$S$7),"Catastrófico","")))))</f>
        <v/>
      </c>
      <c r="AA604" s="565" t="str">
        <f>IF(Z604="","",IF(Z604="Leve",20%,IF(Z604="Menor",40%,IF(Z604="Moderado",60%,IF(Z604="Mayor",80%,IF(Z604="Catastrófico",100%,0))))))</f>
        <v/>
      </c>
      <c r="AB604" s="558" t="str">
        <f>IF(OR(AND(V604="Muy Baja",Z604="Leve"),AND(V604="Muy Baja",Z604="Menor"),AND(V604="Baja",Z604="Leve")),"Bajo",IF(OR(AND(V604="Muy baja",Z604="Moderado"),AND(V604="Baja",Z604="Menor"),AND(V604="Baja",Z604="Moderado"),AND(V604="Media",Z604="Leve"),AND(V604="Media",Z604="Menor"),AND(V604="Media",Z604="Moderado"),AND(V604="Alta",Z604="Leve"),AND(V604="Alta",Z604="Menor")),"Moderado",IF(OR(AND(V604="Muy Baja",Z604="Mayor"),AND(V604="Baja",Z604="Mayor"),AND(V604="Media",Z604="Mayor"),AND(V604="Alta",Z604="Moderado"),AND(V604="Alta",Z604="Mayor"),AND(V604="Muy Alta",Z604="Leve"),AND(V604="Muy Alta",Z604="Menor"),AND(V604="Muy Alta",Z604="Moderado"),AND(V604="Muy Alta",Z604="Mayor")),"Alto",IF(OR(AND(V604="Muy Baja",Z604="Catastrófico"),AND(V604="Baja",Z604="Catastrófico"),AND(V604="Media",Z604="Catastrófico"),AND(V604="Alta",Z604="Catastrófico"),AND(V604="Muy Alta",Z604="Catastrófico")),"Extremo",""))))</f>
        <v/>
      </c>
      <c r="AC604" s="524"/>
      <c r="AD604" s="546"/>
      <c r="AE604" s="533" t="str">
        <f t="shared" ref="AE604" si="607">IF(AND(AC604="Rara Vez",AD604="Insignificante"),("BAJA"),IF(AND(AC604="Rara Vez",AD604="Menor"),("BAJA"),IF(AND(AC604="Rara Vez",AD604="Moderado"),("MODERADA"),IF(AND(AC604="Rara Vez",AD604="Mayor"),("ALTA"),IF(AND(AC604="Improbable",AD604="Insignificante"),("BAJA"),IF(AND(AC604="Improbable",AD604="Menor"),("BAJA"),IF(AND(AC604="Improbable",AD604="Moderado"),("MODERADA"),IF(AND(AC604="Improbable",AD604="Mayor"),("ALTA"),IF(AND(AC604="Posible",AD604="Insignificante"),("BAJA"),IF(AND(AC604="Posible",AD604="Menor"),("MODERADA"),IF(AND(AC604="Posible",AD604="Moderado"),("ALTA"),IF(AND(AC604="Posible",AD604="Mayor"),("EXTREMA"),IF(AND(AC604="Probable",AD604="Insignificante"),("MODERADA"),IF(AND(AC604="Probable",AD604="Menor"),("ALTA"),IF(AND(AC604="Probable",AD604="Moderado"),("ALTA"),IF(AND(AC604="Probable",AD604="Mayor"),("EXTREMA"),IF(AND(AC604="Casi Seguro",AD604="Insignificante"),("ALTA"),IF(AND(AC604="Casi Seguro",AD604="Menor"),("ALTA"),IF(AND(AC604="Casi Seguro",AD604="Moderado"),("EXTREMA"),IF(AND(AC604="Casi Seguro",AD604="Mayor"),("EXTREMA"),IF(AD604="Catastrófico","EXTREMA","VALORAR")))))))))))))))))))))</f>
        <v>VALORAR</v>
      </c>
      <c r="AF604" s="181">
        <v>1</v>
      </c>
      <c r="AG604" s="182"/>
      <c r="AH604" s="207" t="str">
        <f t="shared" si="567"/>
        <v/>
      </c>
      <c r="AI604" s="299"/>
      <c r="AJ604" s="299"/>
      <c r="AK604" s="208" t="str">
        <f t="shared" si="568"/>
        <v/>
      </c>
      <c r="AL604" s="300"/>
      <c r="AM604" s="300"/>
      <c r="AN604" s="301"/>
      <c r="AO604" s="209" t="str">
        <f>IF(ISBLANK(AD604),(IFERROR(IF(AH604="Probabilidad",(W604-(+W604*AK604)),IF(AH604="Impacto",W604,"")),""))," ")</f>
        <v/>
      </c>
      <c r="AP604" s="154" t="str">
        <f>IF(ISBLANK(AD604), (IFERROR(IF(AO604="","",IF(AO604&lt;=0.2,"Muy Baja",IF(AO604&lt;=0.4,"Baja",IF(AO604&lt;=0.6,"Media",IF(AO604&lt;=0.8,"Alta","Muy Alta"))))),""))," ")</f>
        <v/>
      </c>
      <c r="AQ604" s="210" t="str">
        <f t="shared" si="569"/>
        <v/>
      </c>
      <c r="AR604" s="211" t="str">
        <f t="shared" si="570"/>
        <v/>
      </c>
      <c r="AS604" s="210" t="str">
        <f>IFERROR(IF(AH604="Impacto",(AA604-(+AA604*AK604)),IF(AH604="Probabilidad",AA604,"")),"")</f>
        <v/>
      </c>
      <c r="AT604" s="212" t="str">
        <f t="shared" si="571"/>
        <v/>
      </c>
      <c r="AU604" s="527"/>
      <c r="AV604" s="530" t="str">
        <f>IF(ISBLANK(AD604), " ", AD604)</f>
        <v xml:space="preserve"> </v>
      </c>
      <c r="AW604" s="533" t="str">
        <f t="shared" ref="AW604" si="608">IF(AND(AU604="Rara Vez",AV604="Insignificante"),("BAJA"),IF(AND(AU604="Rara Vez",AV604="Menor"),("BAJA"),IF(AND(AU604="Rara Vez",AV604="Moderado"),("MODERADA"),IF(AND(AU604="Rara Vez",AV604="Mayor"),("ALTA"),IF(AND(AU604="Improbable",AV604="Insignificante"),("BAJA"),IF(AND(AU604="Improbable",AV604="Menor"),("BAJA"),IF(AND(AU604="Improbable",AV604="Moderado"),("MODERADA"),IF(AND(AU604="Improbable",AV604="Mayor"),("ALTA"),IF(AND(AU604="Posible",AV604="Insignificante"),("BAJA"),IF(AND(AU604="Posible",AV604="Menor"),("MODERADA"),IF(AND(AU604="Posible",AV604="Moderado"),("ALTA"),IF(AND(AU604="Posible",AV604="Mayor"),("EXTREMA"),IF(AND(AU604="Probable",AV604="Insignificante"),("MODERADA"),IF(AND(AU604="Probable",AV604="Menor"),("ALTA"),IF(AND(AU604="Probable",AV604="Moderado"),("ALTA"),IF(AND(AU604="Probable",AV604="Mayor"),("EXTREMA"),IF(AND(AU604="Casi Seguro",AV604="Insignificante"),("ALTA"),IF(AND(AU604="Casi Seguro",AV604="Menor"),("ALTA"),IF(AND(AU604="Casi Seguro",AV604="Moderado"),("EXTREMA"),IF(AND(AU604="Casi Seguro",AV604="Mayor"),("EXTREMA"),IF(AV604="Catastrófico","EXTREMA","VALORAR")))))))))))))))))))))</f>
        <v>VALORAR</v>
      </c>
      <c r="AX604" s="536"/>
      <c r="AY604" s="302"/>
      <c r="AZ604" s="185"/>
      <c r="BA604" s="183"/>
      <c r="BB604" s="183"/>
      <c r="BC604" s="184"/>
      <c r="BD604" s="184"/>
      <c r="BE604" s="184"/>
      <c r="BF604" s="185"/>
      <c r="BG604" s="513"/>
      <c r="BH604" s="190"/>
      <c r="BI604" s="186"/>
      <c r="BJ604" s="186"/>
      <c r="BK604" s="352"/>
      <c r="BL604" s="183"/>
      <c r="BM604" s="183"/>
      <c r="BN604" s="183"/>
      <c r="BO604" s="187"/>
      <c r="BP604" s="187"/>
      <c r="BQ604" s="402"/>
      <c r="BR604" s="413"/>
      <c r="BS604" s="414" t="str">
        <f>IF(AND('MAPA DE RIESGOS'!$AP604="Muy Alta",'MAPA DE RIESGOS'!$AR604="Leve"),CONCATENATE("R",'MAPA DE RIESGOS'!$H604,"C",'MAPA DE RIESGOS'!$AF604),"")</f>
        <v/>
      </c>
      <c r="BT604" s="414"/>
      <c r="BU604" s="415"/>
      <c r="BV604" s="188"/>
      <c r="BW604" s="188"/>
      <c r="BX604" s="188"/>
      <c r="BY604" s="188"/>
      <c r="BZ604" s="188"/>
      <c r="CA604" s="188"/>
      <c r="CB604" s="188"/>
      <c r="CC604" s="188"/>
      <c r="CD604" s="188"/>
      <c r="CE604" s="188"/>
      <c r="CF604" s="188"/>
      <c r="CG604" s="188"/>
      <c r="CH604" s="188"/>
      <c r="CI604" s="188"/>
      <c r="CJ604" s="188"/>
      <c r="CK604" s="188"/>
    </row>
    <row r="605" spans="1:89" ht="28.5" hidden="1" customHeight="1">
      <c r="A605" s="698"/>
      <c r="B605" s="585"/>
      <c r="C605" s="588"/>
      <c r="D605" s="257"/>
      <c r="E605" s="260"/>
      <c r="F605" s="183"/>
      <c r="G605" s="577"/>
      <c r="H605" s="343">
        <v>99</v>
      </c>
      <c r="I605" s="569"/>
      <c r="J605" s="494"/>
      <c r="K605" s="494"/>
      <c r="L605" s="494"/>
      <c r="M605" s="494"/>
      <c r="N605" s="494"/>
      <c r="O605" s="494"/>
      <c r="P605" s="562"/>
      <c r="Q605" s="553"/>
      <c r="R605" s="556"/>
      <c r="S605" s="556"/>
      <c r="T605" s="556"/>
      <c r="U605" s="556"/>
      <c r="V605" s="582"/>
      <c r="W605" s="566"/>
      <c r="X605" s="572"/>
      <c r="Y605" s="550"/>
      <c r="Z605" s="575"/>
      <c r="AA605" s="566"/>
      <c r="AB605" s="559"/>
      <c r="AC605" s="525"/>
      <c r="AD605" s="547"/>
      <c r="AE605" s="534"/>
      <c r="AF605" s="181">
        <v>2</v>
      </c>
      <c r="AG605" s="182"/>
      <c r="AH605" s="207" t="str">
        <f t="shared" si="567"/>
        <v/>
      </c>
      <c r="AI605" s="299"/>
      <c r="AJ605" s="299"/>
      <c r="AK605" s="208" t="str">
        <f t="shared" si="568"/>
        <v/>
      </c>
      <c r="AL605" s="300"/>
      <c r="AM605" s="300"/>
      <c r="AN605" s="301"/>
      <c r="AO605" s="209" t="str">
        <f>IF(ISBLANK(AD604),(IFERROR(IF(AND(AH604="Probabilidad",AH605="Probabilidad"),(AQ604-(+AQ604*AK605)),IF(AH605="Probabilidad",(W604-(+W604*AK605)),IF(AH605="Impacto",AQ604,""))),""))," ")</f>
        <v/>
      </c>
      <c r="AP605" s="154" t="str">
        <f>IF(ISBLANK(AD604),(IFERROR(IF(AO605="","",IF(AO605&lt;=0.2,"Muy Baja",IF(AO605&lt;=0.4,"Baja",IF(AO605&lt;=0.6,"Media",IF(AO605&lt;=0.8,"Alta","Muy Alta"))))),""))," ")</f>
        <v/>
      </c>
      <c r="AQ605" s="210" t="str">
        <f t="shared" si="569"/>
        <v/>
      </c>
      <c r="AR605" s="211" t="str">
        <f t="shared" si="570"/>
        <v/>
      </c>
      <c r="AS605" s="210" t="str">
        <f>IFERROR(IF(AND(AH604="Impacto",AH605="Impacto"),(AS604-(+AS604*AK605)),IF(AH605="Impacto",(AA604-(+AA604*AK605)),IF(AH605="Probabilidad",AS604,""))),"")</f>
        <v/>
      </c>
      <c r="AT605" s="212" t="str">
        <f t="shared" si="571"/>
        <v/>
      </c>
      <c r="AU605" s="528"/>
      <c r="AV605" s="531"/>
      <c r="AW605" s="534"/>
      <c r="AX605" s="537"/>
      <c r="AY605" s="302"/>
      <c r="AZ605" s="185"/>
      <c r="BA605" s="183"/>
      <c r="BB605" s="183"/>
      <c r="BC605" s="184"/>
      <c r="BD605" s="184"/>
      <c r="BE605" s="184"/>
      <c r="BF605" s="185"/>
      <c r="BG605" s="494"/>
      <c r="BH605" s="190"/>
      <c r="BI605" s="186"/>
      <c r="BJ605" s="186"/>
      <c r="BK605" s="352"/>
      <c r="BL605" s="183"/>
      <c r="BM605" s="183"/>
      <c r="BN605" s="183"/>
      <c r="BO605" s="187"/>
      <c r="BP605" s="187"/>
      <c r="BQ605" s="402"/>
      <c r="BR605" s="413"/>
      <c r="BS605" s="414" t="str">
        <f>IF(AND('MAPA DE RIESGOS'!$AP605="Muy Alta",'MAPA DE RIESGOS'!$AR605="Leve"),CONCATENATE("R",'MAPA DE RIESGOS'!$H605,"C",'MAPA DE RIESGOS'!$AF605),"")</f>
        <v/>
      </c>
      <c r="BT605" s="414"/>
      <c r="BU605" s="415"/>
      <c r="BV605" s="188"/>
      <c r="BW605" s="188"/>
      <c r="BX605" s="188"/>
      <c r="BY605" s="188"/>
      <c r="BZ605" s="188"/>
      <c r="CA605" s="188"/>
      <c r="CB605" s="188"/>
      <c r="CC605" s="188"/>
      <c r="CD605" s="188"/>
      <c r="CE605" s="188"/>
      <c r="CF605" s="188"/>
      <c r="CG605" s="188"/>
      <c r="CH605" s="188"/>
      <c r="CI605" s="188"/>
      <c r="CJ605" s="188"/>
      <c r="CK605" s="188"/>
    </row>
    <row r="606" spans="1:89" ht="28.5" hidden="1" customHeight="1">
      <c r="A606" s="698"/>
      <c r="B606" s="585"/>
      <c r="C606" s="588"/>
      <c r="D606" s="257"/>
      <c r="E606" s="260"/>
      <c r="F606" s="183"/>
      <c r="G606" s="577"/>
      <c r="H606" s="343">
        <v>99</v>
      </c>
      <c r="I606" s="569"/>
      <c r="J606" s="494"/>
      <c r="K606" s="494"/>
      <c r="L606" s="494"/>
      <c r="M606" s="494"/>
      <c r="N606" s="494"/>
      <c r="O606" s="494"/>
      <c r="P606" s="562"/>
      <c r="Q606" s="553"/>
      <c r="R606" s="556"/>
      <c r="S606" s="556"/>
      <c r="T606" s="556"/>
      <c r="U606" s="556"/>
      <c r="V606" s="582"/>
      <c r="W606" s="566"/>
      <c r="X606" s="572"/>
      <c r="Y606" s="550"/>
      <c r="Z606" s="575"/>
      <c r="AA606" s="566"/>
      <c r="AB606" s="559"/>
      <c r="AC606" s="525"/>
      <c r="AD606" s="547"/>
      <c r="AE606" s="534"/>
      <c r="AF606" s="181">
        <v>3</v>
      </c>
      <c r="AG606" s="182"/>
      <c r="AH606" s="207" t="str">
        <f t="shared" si="567"/>
        <v/>
      </c>
      <c r="AI606" s="299"/>
      <c r="AJ606" s="299"/>
      <c r="AK606" s="208" t="str">
        <f t="shared" si="568"/>
        <v/>
      </c>
      <c r="AL606" s="300"/>
      <c r="AM606" s="300"/>
      <c r="AN606" s="301"/>
      <c r="AO606" s="209" t="str">
        <f>IF(ISBLANK(AD604),(IFERROR(IF(AND(AH605="Probabilidad",AH606="Probabilidad"),(AQ605-(+AQ605*AK606)),IF(AND(AH605="Impacto",AH606="Probabilidad"),(AQ604-(+AQ604*AK606)),IF(AH606="Impacto",AQ605,""))),""))," ")</f>
        <v/>
      </c>
      <c r="AP606" s="154" t="str">
        <f>IF(ISBLANK(AD604),(IFERROR(IF(AO606="","",IF(AO606&lt;=0.2,"Muy Baja",IF(AO606&lt;=0.4,"Baja",IF(AO606&lt;=0.6,"Media",IF(AO606&lt;=0.8,"Alta","Muy Alta"))))),""))," ")</f>
        <v/>
      </c>
      <c r="AQ606" s="210" t="str">
        <f t="shared" si="569"/>
        <v/>
      </c>
      <c r="AR606" s="211" t="str">
        <f t="shared" si="570"/>
        <v/>
      </c>
      <c r="AS606" s="210" t="str">
        <f>IFERROR(IF(AND(AH605="Impacto",AH606="Impacto"),(AS605-(+AS605*AK606)),IF(AND(AH605="Probabilidad",AH606="Impacto"),(AS604-(+AS604*AK606)),IF(AH606="Probabilidad",AS605,""))),"")</f>
        <v/>
      </c>
      <c r="AT606" s="212" t="str">
        <f t="shared" si="571"/>
        <v/>
      </c>
      <c r="AU606" s="528"/>
      <c r="AV606" s="531"/>
      <c r="AW606" s="534"/>
      <c r="AX606" s="537"/>
      <c r="AY606" s="302"/>
      <c r="AZ606" s="185"/>
      <c r="BA606" s="183"/>
      <c r="BB606" s="183"/>
      <c r="BC606" s="184"/>
      <c r="BD606" s="184"/>
      <c r="BE606" s="184"/>
      <c r="BF606" s="185"/>
      <c r="BG606" s="494"/>
      <c r="BH606" s="190"/>
      <c r="BI606" s="186"/>
      <c r="BJ606" s="186"/>
      <c r="BK606" s="352"/>
      <c r="BL606" s="183"/>
      <c r="BM606" s="183"/>
      <c r="BN606" s="183"/>
      <c r="BO606" s="187"/>
      <c r="BP606" s="187"/>
      <c r="BQ606" s="402"/>
      <c r="BR606" s="413"/>
      <c r="BS606" s="414" t="str">
        <f>IF(AND('MAPA DE RIESGOS'!$AP606="Muy Alta",'MAPA DE RIESGOS'!$AR606="Leve"),CONCATENATE("R",'MAPA DE RIESGOS'!$H606,"C",'MAPA DE RIESGOS'!$AF606),"")</f>
        <v/>
      </c>
      <c r="BT606" s="414"/>
      <c r="BU606" s="415"/>
      <c r="BV606" s="188"/>
      <c r="BW606" s="188"/>
      <c r="BX606" s="188"/>
      <c r="BY606" s="188"/>
      <c r="BZ606" s="188"/>
      <c r="CA606" s="188"/>
      <c r="CB606" s="188"/>
      <c r="CC606" s="188"/>
      <c r="CD606" s="188"/>
      <c r="CE606" s="188"/>
      <c r="CF606" s="188"/>
      <c r="CG606" s="188"/>
      <c r="CH606" s="188"/>
      <c r="CI606" s="188"/>
      <c r="CJ606" s="188"/>
      <c r="CK606" s="188"/>
    </row>
    <row r="607" spans="1:89" ht="28.5" hidden="1" customHeight="1">
      <c r="A607" s="698"/>
      <c r="B607" s="585"/>
      <c r="C607" s="588"/>
      <c r="D607" s="257"/>
      <c r="E607" s="260"/>
      <c r="F607" s="183"/>
      <c r="G607" s="577"/>
      <c r="H607" s="343">
        <v>99</v>
      </c>
      <c r="I607" s="569"/>
      <c r="J607" s="494"/>
      <c r="K607" s="494"/>
      <c r="L607" s="494"/>
      <c r="M607" s="494"/>
      <c r="N607" s="494"/>
      <c r="O607" s="494"/>
      <c r="P607" s="562"/>
      <c r="Q607" s="553"/>
      <c r="R607" s="556"/>
      <c r="S607" s="556"/>
      <c r="T607" s="556"/>
      <c r="U607" s="556"/>
      <c r="V607" s="582"/>
      <c r="W607" s="566"/>
      <c r="X607" s="572"/>
      <c r="Y607" s="550"/>
      <c r="Z607" s="575"/>
      <c r="AA607" s="566"/>
      <c r="AB607" s="559"/>
      <c r="AC607" s="525"/>
      <c r="AD607" s="547"/>
      <c r="AE607" s="534"/>
      <c r="AF607" s="181">
        <v>4</v>
      </c>
      <c r="AG607" s="182"/>
      <c r="AH607" s="207" t="str">
        <f t="shared" si="567"/>
        <v/>
      </c>
      <c r="AI607" s="299"/>
      <c r="AJ607" s="299"/>
      <c r="AK607" s="208" t="str">
        <f t="shared" si="568"/>
        <v/>
      </c>
      <c r="AL607" s="300"/>
      <c r="AM607" s="300"/>
      <c r="AN607" s="301"/>
      <c r="AO607" s="209" t="str">
        <f>IF(ISBLANK(AD604),(IFERROR(IF(AND(AH606="Probabilidad",AH607="Probabilidad"),(AQ606-(+AQ606*AK607)),IF(AND(AH606="Impacto",AH607="Probabilidad"),(AQ605-(+AQ605*AK607)),IF(AH607="Impacto",AQ606,""))),""))," ")</f>
        <v/>
      </c>
      <c r="AP607" s="154" t="str">
        <f>IF(ISBLANK(AD604),(IFERROR(IF(AO607="","",IF(AO607&lt;=0.2,"Muy Baja",IF(AO607&lt;=0.4,"Baja",IF(AO607&lt;=0.6,"Media",IF(AO607&lt;=0.8,"Alta","Muy Alta"))))),""))," ")</f>
        <v/>
      </c>
      <c r="AQ607" s="210" t="str">
        <f t="shared" si="569"/>
        <v/>
      </c>
      <c r="AR607" s="211" t="str">
        <f t="shared" si="570"/>
        <v/>
      </c>
      <c r="AS607" s="210" t="str">
        <f>IFERROR(IF(AND(AH606="Impacto",AH607="Impacto"),(AS606-(+AS606*AK607)),IF(AND(AH606="Probabilidad",AH607="Impacto"),(AS605-(+AS605*AK607)),IF(AH607="Probabilidad",AS606,""))),"")</f>
        <v/>
      </c>
      <c r="AT607" s="212" t="str">
        <f t="shared" si="571"/>
        <v/>
      </c>
      <c r="AU607" s="528"/>
      <c r="AV607" s="531"/>
      <c r="AW607" s="534"/>
      <c r="AX607" s="537"/>
      <c r="AY607" s="302"/>
      <c r="AZ607" s="185"/>
      <c r="BA607" s="183"/>
      <c r="BB607" s="183"/>
      <c r="BC607" s="184"/>
      <c r="BD607" s="184"/>
      <c r="BE607" s="184"/>
      <c r="BF607" s="185"/>
      <c r="BG607" s="494"/>
      <c r="BH607" s="190"/>
      <c r="BI607" s="186"/>
      <c r="BJ607" s="186"/>
      <c r="BK607" s="352"/>
      <c r="BL607" s="183"/>
      <c r="BM607" s="183"/>
      <c r="BN607" s="183"/>
      <c r="BO607" s="187"/>
      <c r="BP607" s="187"/>
      <c r="BQ607" s="402"/>
      <c r="BR607" s="413"/>
      <c r="BS607" s="414" t="str">
        <f>IF(AND('MAPA DE RIESGOS'!$AP607="Muy Alta",'MAPA DE RIESGOS'!$AR607="Leve"),CONCATENATE("R",'MAPA DE RIESGOS'!$H607,"C",'MAPA DE RIESGOS'!$AF607),"")</f>
        <v/>
      </c>
      <c r="BT607" s="414"/>
      <c r="BU607" s="415"/>
      <c r="BV607" s="188"/>
      <c r="BW607" s="188"/>
      <c r="BX607" s="188"/>
      <c r="BY607" s="188"/>
      <c r="BZ607" s="188"/>
      <c r="CA607" s="188"/>
      <c r="CB607" s="188"/>
      <c r="CC607" s="188"/>
      <c r="CD607" s="188"/>
      <c r="CE607" s="188"/>
      <c r="CF607" s="188"/>
      <c r="CG607" s="188"/>
      <c r="CH607" s="188"/>
      <c r="CI607" s="188"/>
      <c r="CJ607" s="188"/>
      <c r="CK607" s="188"/>
    </row>
    <row r="608" spans="1:89" ht="28.5" hidden="1" customHeight="1">
      <c r="A608" s="698"/>
      <c r="B608" s="585"/>
      <c r="C608" s="588"/>
      <c r="D608" s="257"/>
      <c r="E608" s="260"/>
      <c r="F608" s="183"/>
      <c r="G608" s="577"/>
      <c r="H608" s="343">
        <v>99</v>
      </c>
      <c r="I608" s="569"/>
      <c r="J608" s="494"/>
      <c r="K608" s="494"/>
      <c r="L608" s="494"/>
      <c r="M608" s="494"/>
      <c r="N608" s="494"/>
      <c r="O608" s="494"/>
      <c r="P608" s="562"/>
      <c r="Q608" s="553"/>
      <c r="R608" s="556"/>
      <c r="S608" s="556"/>
      <c r="T608" s="556"/>
      <c r="U608" s="556"/>
      <c r="V608" s="582"/>
      <c r="W608" s="566"/>
      <c r="X608" s="572"/>
      <c r="Y608" s="550"/>
      <c r="Z608" s="575"/>
      <c r="AA608" s="566"/>
      <c r="AB608" s="559"/>
      <c r="AC608" s="525"/>
      <c r="AD608" s="547"/>
      <c r="AE608" s="534"/>
      <c r="AF608" s="181">
        <v>5</v>
      </c>
      <c r="AG608" s="182"/>
      <c r="AH608" s="207" t="str">
        <f t="shared" si="567"/>
        <v/>
      </c>
      <c r="AI608" s="299"/>
      <c r="AJ608" s="299"/>
      <c r="AK608" s="208" t="str">
        <f t="shared" si="568"/>
        <v/>
      </c>
      <c r="AL608" s="300"/>
      <c r="AM608" s="300"/>
      <c r="AN608" s="301"/>
      <c r="AO608" s="209" t="str">
        <f>IF(ISBLANK(AD604),(IFERROR(IF(AND(AH607="Probabilidad",AH608="Probabilidad"),(AQ607-(+AQ607*AK608)),IF(AND(AH607="Impacto",AH608="Probabilidad"),(AQ606-(+AQ606*AK608)),IF(AH608="Impacto",AQ607,""))),""))," ")</f>
        <v/>
      </c>
      <c r="AP608" s="154" t="str">
        <f>IF(ISBLANK(AD604),(IFERROR(IF(AO608="","",IF(AO608&lt;=0.2,"Muy Baja",IF(AO608&lt;=0.4,"Baja",IF(AO608&lt;=0.6,"Media",IF(AO608&lt;=0.8,"Alta","Muy Alta"))))),""))," ")</f>
        <v/>
      </c>
      <c r="AQ608" s="210" t="str">
        <f t="shared" si="569"/>
        <v/>
      </c>
      <c r="AR608" s="211" t="str">
        <f t="shared" si="570"/>
        <v/>
      </c>
      <c r="AS608" s="210" t="str">
        <f>IFERROR(IF(AND(AH607="Impacto",AH608="Impacto"),(AS607-(+AS607*AK608)),IF(AND(AH607="Probabilidad",AH608="Impacto"),(AS606-(+AS606*AK608)),IF(AH608="Probabilidad",AS607,""))),"")</f>
        <v/>
      </c>
      <c r="AT608" s="212" t="str">
        <f t="shared" si="571"/>
        <v/>
      </c>
      <c r="AU608" s="528"/>
      <c r="AV608" s="531"/>
      <c r="AW608" s="534"/>
      <c r="AX608" s="537"/>
      <c r="AY608" s="302"/>
      <c r="AZ608" s="185"/>
      <c r="BA608" s="183"/>
      <c r="BB608" s="183"/>
      <c r="BC608" s="184"/>
      <c r="BD608" s="184"/>
      <c r="BE608" s="184"/>
      <c r="BF608" s="185"/>
      <c r="BG608" s="494"/>
      <c r="BH608" s="190"/>
      <c r="BI608" s="186"/>
      <c r="BJ608" s="186"/>
      <c r="BK608" s="352"/>
      <c r="BL608" s="183"/>
      <c r="BM608" s="183"/>
      <c r="BN608" s="183"/>
      <c r="BO608" s="187"/>
      <c r="BP608" s="187"/>
      <c r="BQ608" s="402"/>
      <c r="BR608" s="413"/>
      <c r="BS608" s="414" t="str">
        <f>IF(AND('MAPA DE RIESGOS'!$AP608="Muy Alta",'MAPA DE RIESGOS'!$AR608="Leve"),CONCATENATE("R",'MAPA DE RIESGOS'!$H608,"C",'MAPA DE RIESGOS'!$AF608),"")</f>
        <v/>
      </c>
      <c r="BT608" s="414"/>
      <c r="BU608" s="415"/>
      <c r="BV608" s="188"/>
      <c r="BW608" s="188"/>
      <c r="BX608" s="188"/>
      <c r="BY608" s="188"/>
      <c r="BZ608" s="188"/>
      <c r="CA608" s="188"/>
      <c r="CB608" s="188"/>
      <c r="CC608" s="188"/>
      <c r="CD608" s="188"/>
      <c r="CE608" s="188"/>
      <c r="CF608" s="188"/>
      <c r="CG608" s="188"/>
      <c r="CH608" s="188"/>
      <c r="CI608" s="188"/>
      <c r="CJ608" s="188"/>
      <c r="CK608" s="188"/>
    </row>
    <row r="609" spans="1:89" ht="28.5" hidden="1" customHeight="1">
      <c r="A609" s="698"/>
      <c r="B609" s="586"/>
      <c r="C609" s="589"/>
      <c r="D609" s="258"/>
      <c r="E609" s="187"/>
      <c r="F609" s="183"/>
      <c r="G609" s="577"/>
      <c r="H609" s="343">
        <v>99</v>
      </c>
      <c r="I609" s="570"/>
      <c r="J609" s="495"/>
      <c r="K609" s="495"/>
      <c r="L609" s="495"/>
      <c r="M609" s="495"/>
      <c r="N609" s="495"/>
      <c r="O609" s="495"/>
      <c r="P609" s="563"/>
      <c r="Q609" s="554"/>
      <c r="R609" s="557"/>
      <c r="S609" s="557"/>
      <c r="T609" s="557"/>
      <c r="U609" s="557"/>
      <c r="V609" s="583"/>
      <c r="W609" s="567"/>
      <c r="X609" s="573"/>
      <c r="Y609" s="551"/>
      <c r="Z609" s="576"/>
      <c r="AA609" s="567"/>
      <c r="AB609" s="560"/>
      <c r="AC609" s="526"/>
      <c r="AD609" s="548"/>
      <c r="AE609" s="535"/>
      <c r="AF609" s="181">
        <v>6</v>
      </c>
      <c r="AG609" s="182"/>
      <c r="AH609" s="207" t="str">
        <f t="shared" si="567"/>
        <v/>
      </c>
      <c r="AI609" s="299"/>
      <c r="AJ609" s="299"/>
      <c r="AK609" s="208" t="str">
        <f t="shared" si="568"/>
        <v/>
      </c>
      <c r="AL609" s="300"/>
      <c r="AM609" s="300"/>
      <c r="AN609" s="301"/>
      <c r="AO609" s="209" t="str">
        <f>IF(ISBLANK(AD604),(IFERROR(IF(AND(AH607="Probabilidad",AH609="Probabilidad"),(AQ607-(+AQ607*AK609)),IF(AND(AH607="Impacto",AH609="Probabilidad"),(AQ606-(+AQ606*AK609)),IF(AH609="Impacto",AQ607,""))),""))," ")</f>
        <v/>
      </c>
      <c r="AP609" s="154" t="str">
        <f>IF(ISBLANK(AD604),(IFERROR(IF(AO609="","",IF(AO609&lt;=0.2,"Muy Baja",IF(AO609&lt;=0.4,"Baja",IF(AO609&lt;=0.6,"Media",IF(AO609&lt;=0.8,"Alta","Muy Alta"))))),"")), " ")</f>
        <v/>
      </c>
      <c r="AQ609" s="210" t="str">
        <f t="shared" si="569"/>
        <v/>
      </c>
      <c r="AR609" s="211" t="str">
        <f t="shared" si="570"/>
        <v/>
      </c>
      <c r="AS609" s="210" t="str">
        <f>IFERROR(IF(AND(AH608="Impacto",AH609="Impacto"),(AS607-(+AS608*AK609)),IF(AND(AH607="Probabilidad",AH609="Impacto"),(AS606-(+AS606*AK609)),IF(AH609="Probabilidad",AS607,""))),"")</f>
        <v/>
      </c>
      <c r="AT609" s="212" t="str">
        <f t="shared" si="571"/>
        <v/>
      </c>
      <c r="AU609" s="529"/>
      <c r="AV609" s="532"/>
      <c r="AW609" s="535"/>
      <c r="AX609" s="538"/>
      <c r="AY609" s="302"/>
      <c r="AZ609" s="185"/>
      <c r="BA609" s="183"/>
      <c r="BB609" s="183"/>
      <c r="BC609" s="184"/>
      <c r="BD609" s="184"/>
      <c r="BE609" s="184"/>
      <c r="BF609" s="185"/>
      <c r="BG609" s="495"/>
      <c r="BH609" s="190"/>
      <c r="BI609" s="186"/>
      <c r="BJ609" s="186"/>
      <c r="BK609" s="352"/>
      <c r="BL609" s="183"/>
      <c r="BM609" s="183"/>
      <c r="BN609" s="183"/>
      <c r="BO609" s="187"/>
      <c r="BP609" s="187"/>
      <c r="BQ609" s="402"/>
      <c r="BR609" s="413"/>
      <c r="BS609" s="414" t="str">
        <f>IF(AND('MAPA DE RIESGOS'!$AP609="Muy Alta",'MAPA DE RIESGOS'!$AR609="Leve"),CONCATENATE("R",'MAPA DE RIESGOS'!$H609,"C",'MAPA DE RIESGOS'!$AF609),"")</f>
        <v/>
      </c>
      <c r="BT609" s="414"/>
      <c r="BU609" s="415"/>
      <c r="BV609" s="188"/>
      <c r="BW609" s="188"/>
      <c r="BX609" s="188"/>
      <c r="BY609" s="188"/>
      <c r="BZ609" s="188"/>
      <c r="CA609" s="188"/>
      <c r="CB609" s="188"/>
      <c r="CC609" s="188"/>
      <c r="CD609" s="188"/>
      <c r="CE609" s="188"/>
      <c r="CF609" s="188"/>
      <c r="CG609" s="188"/>
      <c r="CH609" s="188"/>
      <c r="CI609" s="188"/>
      <c r="CJ609" s="188"/>
      <c r="CK609" s="188"/>
    </row>
    <row r="610" spans="1:89" ht="28.5" hidden="1" customHeight="1">
      <c r="A610" s="698"/>
      <c r="B610" s="584"/>
      <c r="C610" s="587" t="str">
        <f>IFERROR((VLOOKUP($B610,'Listados Datos'!$D$3:$E$18,2,FALSE))," ")</f>
        <v xml:space="preserve"> </v>
      </c>
      <c r="D610" s="256" t="str">
        <f>IFERROR((VLOOKUP($B610,'Listados Datos'!$D$3:$F$18,3,FALSE))," ")</f>
        <v xml:space="preserve"> </v>
      </c>
      <c r="E610" s="259"/>
      <c r="F610" s="183"/>
      <c r="G610" s="577">
        <v>100</v>
      </c>
      <c r="H610" s="343">
        <v>100</v>
      </c>
      <c r="I610" s="568"/>
      <c r="J610" s="513"/>
      <c r="K610" s="513"/>
      <c r="L610" s="513"/>
      <c r="M610" s="513"/>
      <c r="N610" s="513"/>
      <c r="O610" s="513"/>
      <c r="P610" s="561"/>
      <c r="Q610" s="552"/>
      <c r="R610" s="555"/>
      <c r="S610" s="555"/>
      <c r="T610" s="555"/>
      <c r="U610" s="555"/>
      <c r="V610" s="581" t="str">
        <f t="shared" ref="V610" si="609">IF(ISBLANK(AC610),(IF(P610&lt;=0,"",IF(P610&lt;=2,"Muy Baja",IF(P610&lt;=24,"Baja",IF(P610&lt;=500,"Media",IF(P610&lt;=5000,"Alta","Muy Alta"))))))," ")</f>
        <v/>
      </c>
      <c r="W610" s="565" t="str">
        <f t="shared" ref="W610" si="610">IF(ISBLANK(AC610),(IF(V610="","",IF(V610="Muy Baja",20%,IF(V610="Baja",40%,IF(V610="Media",60%,IF(V610="Alta",80%,IF(V610="Muy Alta",100%,0)))))))," ")</f>
        <v/>
      </c>
      <c r="X610" s="571"/>
      <c r="Y610" s="549" t="str">
        <f>IF(X610&gt;0,IF(NOT(ISERROR(MATCH(X610,'Listados Datos'!$N$3:$N$4,0))),'Listados Datos'!$N$6&amp;"Por favor no seleccionar este criterios de impacto (Afectación Económica o presupuestal y/o Pérdida Reputacional)",'Listados Datos'!$N$7),"")</f>
        <v/>
      </c>
      <c r="Z610" s="574" t="str">
        <f>IF(OR(X610='Listados Datos'!$R$3,X610='Listados Datos'!$S$3),"Leve",IF(OR(X610='Listados Datos'!$R$4,X610='Listados Datos'!$S$4),"Menor",IF(OR(X610='Listados Datos'!$R$5,X610='Listados Datos'!$S$5),"Moderado",IF(OR(X610='Listados Datos'!$R$6,X610='Listados Datos'!$S$6),"Mayor",IF(OR(X610='Listados Datos'!$R$7,X610='Listados Datos'!$S$7),"Catastrófico","")))))</f>
        <v/>
      </c>
      <c r="AA610" s="565" t="str">
        <f>IF(Z610="","",IF(Z610="Leve",20%,IF(Z610="Menor",40%,IF(Z610="Moderado",60%,IF(Z610="Mayor",80%,IF(Z610="Catastrófico",100%,0))))))</f>
        <v/>
      </c>
      <c r="AB610" s="558" t="str">
        <f>IF(OR(AND(V610="Muy Baja",Z610="Leve"),AND(V610="Muy Baja",Z610="Menor"),AND(V610="Baja",Z610="Leve")),"Bajo",IF(OR(AND(V610="Muy baja",Z610="Moderado"),AND(V610="Baja",Z610="Menor"),AND(V610="Baja",Z610="Moderado"),AND(V610="Media",Z610="Leve"),AND(V610="Media",Z610="Menor"),AND(V610="Media",Z610="Moderado"),AND(V610="Alta",Z610="Leve"),AND(V610="Alta",Z610="Menor")),"Moderado",IF(OR(AND(V610="Muy Baja",Z610="Mayor"),AND(V610="Baja",Z610="Mayor"),AND(V610="Media",Z610="Mayor"),AND(V610="Alta",Z610="Moderado"),AND(V610="Alta",Z610="Mayor"),AND(V610="Muy Alta",Z610="Leve"),AND(V610="Muy Alta",Z610="Menor"),AND(V610="Muy Alta",Z610="Moderado"),AND(V610="Muy Alta",Z610="Mayor")),"Alto",IF(OR(AND(V610="Muy Baja",Z610="Catastrófico"),AND(V610="Baja",Z610="Catastrófico"),AND(V610="Media",Z610="Catastrófico"),AND(V610="Alta",Z610="Catastrófico"),AND(V610="Muy Alta",Z610="Catastrófico")),"Extremo",""))))</f>
        <v/>
      </c>
      <c r="AC610" s="524"/>
      <c r="AD610" s="546"/>
      <c r="AE610" s="533" t="str">
        <f t="shared" ref="AE610" si="611">IF(AND(AC610="Rara Vez",AD610="Insignificante"),("BAJA"),IF(AND(AC610="Rara Vez",AD610="Menor"),("BAJA"),IF(AND(AC610="Rara Vez",AD610="Moderado"),("MODERADA"),IF(AND(AC610="Rara Vez",AD610="Mayor"),("ALTA"),IF(AND(AC610="Improbable",AD610="Insignificante"),("BAJA"),IF(AND(AC610="Improbable",AD610="Menor"),("BAJA"),IF(AND(AC610="Improbable",AD610="Moderado"),("MODERADA"),IF(AND(AC610="Improbable",AD610="Mayor"),("ALTA"),IF(AND(AC610="Posible",AD610="Insignificante"),("BAJA"),IF(AND(AC610="Posible",AD610="Menor"),("MODERADA"),IF(AND(AC610="Posible",AD610="Moderado"),("ALTA"),IF(AND(AC610="Posible",AD610="Mayor"),("EXTREMA"),IF(AND(AC610="Probable",AD610="Insignificante"),("MODERADA"),IF(AND(AC610="Probable",AD610="Menor"),("ALTA"),IF(AND(AC610="Probable",AD610="Moderado"),("ALTA"),IF(AND(AC610="Probable",AD610="Mayor"),("EXTREMA"),IF(AND(AC610="Casi Seguro",AD610="Insignificante"),("ALTA"),IF(AND(AC610="Casi Seguro",AD610="Menor"),("ALTA"),IF(AND(AC610="Casi Seguro",AD610="Moderado"),("EXTREMA"),IF(AND(AC610="Casi Seguro",AD610="Mayor"),("EXTREMA"),IF(AD610="Catastrófico","EXTREMA","VALORAR")))))))))))))))))))))</f>
        <v>VALORAR</v>
      </c>
      <c r="AF610" s="181">
        <v>1</v>
      </c>
      <c r="AG610" s="182"/>
      <c r="AH610" s="207" t="str">
        <f t="shared" ref="AH610:AH615" si="612">IF(OR(AI610="Preventivo",AI610="Detectivo"),"Probabilidad",IF(AI610="Correctivo","Impacto",""))</f>
        <v/>
      </c>
      <c r="AI610" s="299"/>
      <c r="AJ610" s="299"/>
      <c r="AK610" s="208" t="str">
        <f t="shared" ref="AK610:AK615" si="613">IF(AND(AI610="Preventivo",AJ610="Automático"),"50%",IF(AND(AI610="Preventivo",AJ610="Manual"),"40%",IF(AND(AI610="Detectivo",AJ610="Automático"),"40%",IF(AND(AI610="Detectivo",AJ610="Manual"),"30%",IF(AND(AI610="Correctivo",AJ610="Automático"),"35%",IF(AND(AI610="Correctivo",AJ610="Manual"),"25%",""))))))</f>
        <v/>
      </c>
      <c r="AL610" s="300"/>
      <c r="AM610" s="300"/>
      <c r="AN610" s="301"/>
      <c r="AO610" s="209" t="str">
        <f>IF(ISBLANK(AD610),(IFERROR(IF(AH610="Probabilidad",(W610-(+W610*AK610)),IF(AH610="Impacto",W610,"")),""))," ")</f>
        <v/>
      </c>
      <c r="AP610" s="154" t="str">
        <f>IF(ISBLANK(AD610), (IFERROR(IF(AO610="","",IF(AO610&lt;=0.2,"Muy Baja",IF(AO610&lt;=0.4,"Baja",IF(AO610&lt;=0.6,"Media",IF(AO610&lt;=0.8,"Alta","Muy Alta"))))),""))," ")</f>
        <v/>
      </c>
      <c r="AQ610" s="210" t="str">
        <f t="shared" ref="AQ610:AQ615" si="614">+AO610</f>
        <v/>
      </c>
      <c r="AR610" s="211" t="str">
        <f t="shared" ref="AR610:AR615" si="615">IFERROR(IF(AS610="","",IF(AS610&lt;=0.2,"Leve",IF(AS610&lt;=0.4,"Menor",IF(AS610&lt;=0.6,"Moderado",IF(AS610&lt;=0.8,"Mayor","Catastrófico"))))),"")</f>
        <v/>
      </c>
      <c r="AS610" s="210" t="str">
        <f>IFERROR(IF(AH610="Impacto",(AA610-(+AA610*AK610)),IF(AH610="Probabilidad",AA610,"")),"")</f>
        <v/>
      </c>
      <c r="AT610" s="212" t="str">
        <f t="shared" ref="AT610:AT615" si="616">IFERROR(IF(OR(AND(AP610="Muy Baja",AR610="Leve"),AND(AP610="Muy Baja",AR610="Menor"),AND(AP610="Baja",AR610="Leve")),"Bajo",IF(OR(AND(AP610="Muy baja",AR610="Moderado"),AND(AP610="Baja",AR610="Menor"),AND(AP610="Baja",AR610="Moderado"),AND(AP610="Media",AR610="Leve"),AND(AP610="Media",AR610="Menor"),AND(AP610="Media",AR610="Moderado"),AND(AP610="Alta",AR610="Leve"),AND(AP610="Alta",AR610="Menor")),"Moderado",IF(OR(AND(AP610="Muy Baja",AR610="Mayor"),AND(AP610="Baja",AR610="Mayor"),AND(AP610="Media",AR610="Mayor"),AND(AP610="Alta",AR610="Moderado"),AND(AP610="Alta",AR610="Mayor"),AND(AP610="Muy Alta",AR610="Leve"),AND(AP610="Muy Alta",AR610="Menor"),AND(AP610="Muy Alta",AR610="Moderado"),AND(AP610="Muy Alta",AR610="Mayor")),"Alto",IF(OR(AND(AP610="Muy Baja",AR610="Catastrófico"),AND(AP610="Baja",AR610="Catastrófico"),AND(AP610="Media",AR610="Catastrófico"),AND(AP610="Alta",AR610="Catastrófico"),AND(AP610="Muy Alta",AR610="Catastrófico")),"Extremo","")))),"")</f>
        <v/>
      </c>
      <c r="AU610" s="527"/>
      <c r="AV610" s="530" t="str">
        <f>IF(ISBLANK(AD610), " ", AD610)</f>
        <v xml:space="preserve"> </v>
      </c>
      <c r="AW610" s="533" t="str">
        <f t="shared" ref="AW610" si="617">IF(AND(AU610="Rara Vez",AV610="Insignificante"),("BAJA"),IF(AND(AU610="Rara Vez",AV610="Menor"),("BAJA"),IF(AND(AU610="Rara Vez",AV610="Moderado"),("MODERADA"),IF(AND(AU610="Rara Vez",AV610="Mayor"),("ALTA"),IF(AND(AU610="Improbable",AV610="Insignificante"),("BAJA"),IF(AND(AU610="Improbable",AV610="Menor"),("BAJA"),IF(AND(AU610="Improbable",AV610="Moderado"),("MODERADA"),IF(AND(AU610="Improbable",AV610="Mayor"),("ALTA"),IF(AND(AU610="Posible",AV610="Insignificante"),("BAJA"),IF(AND(AU610="Posible",AV610="Menor"),("MODERADA"),IF(AND(AU610="Posible",AV610="Moderado"),("ALTA"),IF(AND(AU610="Posible",AV610="Mayor"),("EXTREMA"),IF(AND(AU610="Probable",AV610="Insignificante"),("MODERADA"),IF(AND(AU610="Probable",AV610="Menor"),("ALTA"),IF(AND(AU610="Probable",AV610="Moderado"),("ALTA"),IF(AND(AU610="Probable",AV610="Mayor"),("EXTREMA"),IF(AND(AU610="Casi Seguro",AV610="Insignificante"),("ALTA"),IF(AND(AU610="Casi Seguro",AV610="Menor"),("ALTA"),IF(AND(AU610="Casi Seguro",AV610="Moderado"),("EXTREMA"),IF(AND(AU610="Casi Seguro",AV610="Mayor"),("EXTREMA"),IF(AV610="Catastrófico","EXTREMA","VALORAR")))))))))))))))))))))</f>
        <v>VALORAR</v>
      </c>
      <c r="AX610" s="536"/>
      <c r="AY610" s="302"/>
      <c r="AZ610" s="185"/>
      <c r="BA610" s="183"/>
      <c r="BB610" s="183"/>
      <c r="BC610" s="184"/>
      <c r="BD610" s="184"/>
      <c r="BE610" s="184"/>
      <c r="BF610" s="185"/>
      <c r="BG610" s="513"/>
      <c r="BH610" s="190"/>
      <c r="BI610" s="186"/>
      <c r="BJ610" s="186"/>
      <c r="BK610" s="352"/>
      <c r="BL610" s="183"/>
      <c r="BM610" s="183"/>
      <c r="BN610" s="183"/>
      <c r="BO610" s="187"/>
      <c r="BP610" s="187"/>
      <c r="BQ610" s="402"/>
      <c r="BR610" s="413"/>
      <c r="BS610" s="414" t="str">
        <f>IF(AND('MAPA DE RIESGOS'!$AP610="Muy Alta",'MAPA DE RIESGOS'!$AR610="Leve"),CONCATENATE("R",'MAPA DE RIESGOS'!$H610,"C",'MAPA DE RIESGOS'!$AF610),"")</f>
        <v/>
      </c>
      <c r="BT610" s="414"/>
      <c r="BU610" s="415"/>
      <c r="BV610" s="188"/>
      <c r="BW610" s="188"/>
      <c r="BX610" s="188"/>
      <c r="BY610" s="188"/>
      <c r="BZ610" s="188"/>
      <c r="CA610" s="188"/>
      <c r="CB610" s="188"/>
      <c r="CC610" s="188"/>
      <c r="CD610" s="188"/>
      <c r="CE610" s="188"/>
      <c r="CF610" s="188"/>
      <c r="CG610" s="188"/>
      <c r="CH610" s="188"/>
      <c r="CI610" s="188"/>
      <c r="CJ610" s="188"/>
      <c r="CK610" s="188"/>
    </row>
    <row r="611" spans="1:89" ht="28.5" hidden="1" customHeight="1">
      <c r="A611" s="698"/>
      <c r="B611" s="585"/>
      <c r="C611" s="588"/>
      <c r="D611" s="257"/>
      <c r="E611" s="260"/>
      <c r="F611" s="183"/>
      <c r="G611" s="577"/>
      <c r="H611" s="343">
        <v>100</v>
      </c>
      <c r="I611" s="569"/>
      <c r="J611" s="494"/>
      <c r="K611" s="494"/>
      <c r="L611" s="494"/>
      <c r="M611" s="494"/>
      <c r="N611" s="494"/>
      <c r="O611" s="494"/>
      <c r="P611" s="562"/>
      <c r="Q611" s="553"/>
      <c r="R611" s="556"/>
      <c r="S611" s="556"/>
      <c r="T611" s="556"/>
      <c r="U611" s="556"/>
      <c r="V611" s="582"/>
      <c r="W611" s="566"/>
      <c r="X611" s="572"/>
      <c r="Y611" s="550"/>
      <c r="Z611" s="575"/>
      <c r="AA611" s="566"/>
      <c r="AB611" s="559"/>
      <c r="AC611" s="525"/>
      <c r="AD611" s="547"/>
      <c r="AE611" s="534"/>
      <c r="AF611" s="181">
        <v>2</v>
      </c>
      <c r="AG611" s="182"/>
      <c r="AH611" s="207" t="str">
        <f t="shared" si="612"/>
        <v/>
      </c>
      <c r="AI611" s="299"/>
      <c r="AJ611" s="299"/>
      <c r="AK611" s="208" t="str">
        <f t="shared" si="613"/>
        <v/>
      </c>
      <c r="AL611" s="300"/>
      <c r="AM611" s="300"/>
      <c r="AN611" s="301"/>
      <c r="AO611" s="209" t="str">
        <f>IF(ISBLANK(AD610),(IFERROR(IF(AND(AH610="Probabilidad",AH611="Probabilidad"),(AQ610-(+AQ610*AK611)),IF(AH611="Probabilidad",(W610-(+W610*AK611)),IF(AH611="Impacto",AQ610,""))),""))," ")</f>
        <v/>
      </c>
      <c r="AP611" s="154" t="str">
        <f>IF(ISBLANK(AD610),(IFERROR(IF(AO611="","",IF(AO611&lt;=0.2,"Muy Baja",IF(AO611&lt;=0.4,"Baja",IF(AO611&lt;=0.6,"Media",IF(AO611&lt;=0.8,"Alta","Muy Alta"))))),""))," ")</f>
        <v/>
      </c>
      <c r="AQ611" s="210" t="str">
        <f t="shared" si="614"/>
        <v/>
      </c>
      <c r="AR611" s="211" t="str">
        <f t="shared" si="615"/>
        <v/>
      </c>
      <c r="AS611" s="210" t="str">
        <f>IFERROR(IF(AND(AH610="Impacto",AH611="Impacto"),(AS610-(+AS610*AK611)),IF(AH611="Impacto",(AA610-(+AA610*AK611)),IF(AH611="Probabilidad",AS610,""))),"")</f>
        <v/>
      </c>
      <c r="AT611" s="212" t="str">
        <f t="shared" si="616"/>
        <v/>
      </c>
      <c r="AU611" s="528"/>
      <c r="AV611" s="531"/>
      <c r="AW611" s="534"/>
      <c r="AX611" s="537"/>
      <c r="AY611" s="302"/>
      <c r="AZ611" s="185"/>
      <c r="BA611" s="183"/>
      <c r="BB611" s="183"/>
      <c r="BC611" s="184"/>
      <c r="BD611" s="184"/>
      <c r="BE611" s="184"/>
      <c r="BF611" s="185"/>
      <c r="BG611" s="494"/>
      <c r="BH611" s="190"/>
      <c r="BI611" s="186"/>
      <c r="BJ611" s="186"/>
      <c r="BK611" s="352"/>
      <c r="BL611" s="183"/>
      <c r="BM611" s="183"/>
      <c r="BN611" s="183"/>
      <c r="BO611" s="187"/>
      <c r="BP611" s="187"/>
      <c r="BQ611" s="402"/>
      <c r="BR611" s="413"/>
      <c r="BS611" s="414" t="str">
        <f>IF(AND('MAPA DE RIESGOS'!$AP611="Muy Alta",'MAPA DE RIESGOS'!$AR611="Leve"),CONCATENATE("R",'MAPA DE RIESGOS'!$H611,"C",'MAPA DE RIESGOS'!$AF611),"")</f>
        <v/>
      </c>
      <c r="BT611" s="414"/>
      <c r="BU611" s="415"/>
      <c r="BV611" s="188"/>
      <c r="BW611" s="188"/>
      <c r="BX611" s="188"/>
      <c r="BY611" s="188"/>
      <c r="BZ611" s="188"/>
      <c r="CA611" s="188"/>
      <c r="CB611" s="188"/>
      <c r="CC611" s="188"/>
      <c r="CD611" s="188"/>
      <c r="CE611" s="188"/>
      <c r="CF611" s="188"/>
      <c r="CG611" s="188"/>
      <c r="CH611" s="188"/>
      <c r="CI611" s="188"/>
      <c r="CJ611" s="188"/>
      <c r="CK611" s="188"/>
    </row>
    <row r="612" spans="1:89" ht="28.5" hidden="1" customHeight="1">
      <c r="A612" s="698"/>
      <c r="B612" s="585"/>
      <c r="C612" s="588"/>
      <c r="D612" s="257"/>
      <c r="E612" s="260"/>
      <c r="F612" s="183"/>
      <c r="G612" s="577"/>
      <c r="H612" s="343">
        <v>100</v>
      </c>
      <c r="I612" s="569"/>
      <c r="J612" s="494"/>
      <c r="K612" s="494"/>
      <c r="L612" s="494"/>
      <c r="M612" s="494"/>
      <c r="N612" s="494"/>
      <c r="O612" s="494"/>
      <c r="P612" s="562"/>
      <c r="Q612" s="553"/>
      <c r="R612" s="556"/>
      <c r="S612" s="556"/>
      <c r="T612" s="556"/>
      <c r="U612" s="556"/>
      <c r="V612" s="582"/>
      <c r="W612" s="566"/>
      <c r="X612" s="572"/>
      <c r="Y612" s="550"/>
      <c r="Z612" s="575"/>
      <c r="AA612" s="566"/>
      <c r="AB612" s="559"/>
      <c r="AC612" s="525"/>
      <c r="AD612" s="547"/>
      <c r="AE612" s="534"/>
      <c r="AF612" s="181">
        <v>3</v>
      </c>
      <c r="AG612" s="182"/>
      <c r="AH612" s="207" t="str">
        <f t="shared" si="612"/>
        <v/>
      </c>
      <c r="AI612" s="299"/>
      <c r="AJ612" s="299"/>
      <c r="AK612" s="208" t="str">
        <f t="shared" si="613"/>
        <v/>
      </c>
      <c r="AL612" s="300"/>
      <c r="AM612" s="300"/>
      <c r="AN612" s="301"/>
      <c r="AO612" s="209" t="str">
        <f>IF(ISBLANK(AD610),(IFERROR(IF(AND(AH611="Probabilidad",AH612="Probabilidad"),(AQ611-(+AQ611*AK612)),IF(AND(AH611="Impacto",AH612="Probabilidad"),(AQ610-(+AQ610*AK612)),IF(AH612="Impacto",AQ611,""))),""))," ")</f>
        <v/>
      </c>
      <c r="AP612" s="154" t="str">
        <f>IF(ISBLANK(AD610),(IFERROR(IF(AO612="","",IF(AO612&lt;=0.2,"Muy Baja",IF(AO612&lt;=0.4,"Baja",IF(AO612&lt;=0.6,"Media",IF(AO612&lt;=0.8,"Alta","Muy Alta"))))),""))," ")</f>
        <v/>
      </c>
      <c r="AQ612" s="210" t="str">
        <f t="shared" si="614"/>
        <v/>
      </c>
      <c r="AR612" s="211" t="str">
        <f t="shared" si="615"/>
        <v/>
      </c>
      <c r="AS612" s="210" t="str">
        <f>IFERROR(IF(AND(AH611="Impacto",AH612="Impacto"),(AS611-(+AS611*AK612)),IF(AND(AH611="Probabilidad",AH612="Impacto"),(AS610-(+AS610*AK612)),IF(AH612="Probabilidad",AS611,""))),"")</f>
        <v/>
      </c>
      <c r="AT612" s="212" t="str">
        <f t="shared" si="616"/>
        <v/>
      </c>
      <c r="AU612" s="528"/>
      <c r="AV612" s="531"/>
      <c r="AW612" s="534"/>
      <c r="AX612" s="537"/>
      <c r="AY612" s="302"/>
      <c r="AZ612" s="185"/>
      <c r="BA612" s="183"/>
      <c r="BB612" s="183"/>
      <c r="BC612" s="184"/>
      <c r="BD612" s="184"/>
      <c r="BE612" s="184"/>
      <c r="BF612" s="185"/>
      <c r="BG612" s="494"/>
      <c r="BH612" s="190"/>
      <c r="BI612" s="186"/>
      <c r="BJ612" s="186"/>
      <c r="BK612" s="352"/>
      <c r="BL612" s="183"/>
      <c r="BM612" s="183"/>
      <c r="BN612" s="183"/>
      <c r="BO612" s="187"/>
      <c r="BP612" s="187"/>
      <c r="BQ612" s="402"/>
      <c r="BR612" s="413"/>
      <c r="BS612" s="414" t="str">
        <f>IF(AND('MAPA DE RIESGOS'!$AP612="Muy Alta",'MAPA DE RIESGOS'!$AR612="Leve"),CONCATENATE("R",'MAPA DE RIESGOS'!$H612,"C",'MAPA DE RIESGOS'!$AF612),"")</f>
        <v/>
      </c>
      <c r="BT612" s="414"/>
      <c r="BU612" s="415"/>
      <c r="BV612" s="188"/>
      <c r="BW612" s="188"/>
      <c r="BX612" s="188"/>
      <c r="BY612" s="188"/>
      <c r="BZ612" s="188"/>
      <c r="CA612" s="188"/>
      <c r="CB612" s="188"/>
      <c r="CC612" s="188"/>
      <c r="CD612" s="188"/>
      <c r="CE612" s="188"/>
      <c r="CF612" s="188"/>
      <c r="CG612" s="188"/>
      <c r="CH612" s="188"/>
      <c r="CI612" s="188"/>
      <c r="CJ612" s="188"/>
      <c r="CK612" s="188"/>
    </row>
    <row r="613" spans="1:89" ht="28.5" hidden="1" customHeight="1">
      <c r="A613" s="698"/>
      <c r="B613" s="585"/>
      <c r="C613" s="588"/>
      <c r="D613" s="257"/>
      <c r="E613" s="260"/>
      <c r="F613" s="183"/>
      <c r="G613" s="577"/>
      <c r="H613" s="343">
        <v>100</v>
      </c>
      <c r="I613" s="569"/>
      <c r="J613" s="494"/>
      <c r="K613" s="494"/>
      <c r="L613" s="494"/>
      <c r="M613" s="494"/>
      <c r="N613" s="494"/>
      <c r="O613" s="494"/>
      <c r="P613" s="562"/>
      <c r="Q613" s="553"/>
      <c r="R613" s="556"/>
      <c r="S613" s="556"/>
      <c r="T613" s="556"/>
      <c r="U613" s="556"/>
      <c r="V613" s="582"/>
      <c r="W613" s="566"/>
      <c r="X613" s="572"/>
      <c r="Y613" s="550"/>
      <c r="Z613" s="575"/>
      <c r="AA613" s="566"/>
      <c r="AB613" s="559"/>
      <c r="AC613" s="525"/>
      <c r="AD613" s="547"/>
      <c r="AE613" s="534"/>
      <c r="AF613" s="181">
        <v>4</v>
      </c>
      <c r="AG613" s="182"/>
      <c r="AH613" s="207" t="str">
        <f t="shared" si="612"/>
        <v/>
      </c>
      <c r="AI613" s="299"/>
      <c r="AJ613" s="299"/>
      <c r="AK613" s="208" t="str">
        <f t="shared" si="613"/>
        <v/>
      </c>
      <c r="AL613" s="300"/>
      <c r="AM613" s="300"/>
      <c r="AN613" s="301"/>
      <c r="AO613" s="209" t="str">
        <f>IF(ISBLANK(AD610),(IFERROR(IF(AND(AH612="Probabilidad",AH613="Probabilidad"),(AQ612-(+AQ612*AK613)),IF(AND(AH612="Impacto",AH613="Probabilidad"),(AQ611-(+AQ611*AK613)),IF(AH613="Impacto",AQ612,""))),""))," ")</f>
        <v/>
      </c>
      <c r="AP613" s="154" t="str">
        <f>IF(ISBLANK(AD610),(IFERROR(IF(AO613="","",IF(AO613&lt;=0.2,"Muy Baja",IF(AO613&lt;=0.4,"Baja",IF(AO613&lt;=0.6,"Media",IF(AO613&lt;=0.8,"Alta","Muy Alta"))))),""))," ")</f>
        <v/>
      </c>
      <c r="AQ613" s="210" t="str">
        <f t="shared" si="614"/>
        <v/>
      </c>
      <c r="AR613" s="211" t="str">
        <f t="shared" si="615"/>
        <v/>
      </c>
      <c r="AS613" s="210" t="str">
        <f>IFERROR(IF(AND(AH612="Impacto",AH613="Impacto"),(AS612-(+AS612*AK613)),IF(AND(AH612="Probabilidad",AH613="Impacto"),(AS611-(+AS611*AK613)),IF(AH613="Probabilidad",AS612,""))),"")</f>
        <v/>
      </c>
      <c r="AT613" s="212" t="str">
        <f t="shared" si="616"/>
        <v/>
      </c>
      <c r="AU613" s="528"/>
      <c r="AV613" s="531"/>
      <c r="AW613" s="534"/>
      <c r="AX613" s="537"/>
      <c r="AY613" s="302"/>
      <c r="AZ613" s="185"/>
      <c r="BA613" s="183"/>
      <c r="BB613" s="183"/>
      <c r="BC613" s="184"/>
      <c r="BD613" s="184"/>
      <c r="BE613" s="184"/>
      <c r="BF613" s="185"/>
      <c r="BG613" s="494"/>
      <c r="BH613" s="190"/>
      <c r="BI613" s="186"/>
      <c r="BJ613" s="186"/>
      <c r="BK613" s="352"/>
      <c r="BL613" s="183"/>
      <c r="BM613" s="183"/>
      <c r="BN613" s="183"/>
      <c r="BO613" s="187"/>
      <c r="BP613" s="187"/>
      <c r="BQ613" s="402"/>
      <c r="BR613" s="413"/>
      <c r="BS613" s="414" t="str">
        <f>IF(AND('MAPA DE RIESGOS'!$AP613="Muy Alta",'MAPA DE RIESGOS'!$AR613="Leve"),CONCATENATE("R",'MAPA DE RIESGOS'!$H613,"C",'MAPA DE RIESGOS'!$AF613),"")</f>
        <v/>
      </c>
      <c r="BT613" s="414"/>
      <c r="BU613" s="415"/>
      <c r="BV613" s="188"/>
      <c r="BW613" s="188"/>
      <c r="BX613" s="188"/>
      <c r="BY613" s="188"/>
      <c r="BZ613" s="188"/>
      <c r="CA613" s="188"/>
      <c r="CB613" s="188"/>
      <c r="CC613" s="188"/>
      <c r="CD613" s="188"/>
      <c r="CE613" s="188"/>
      <c r="CF613" s="188"/>
      <c r="CG613" s="188"/>
      <c r="CH613" s="188"/>
      <c r="CI613" s="188"/>
      <c r="CJ613" s="188"/>
      <c r="CK613" s="188"/>
    </row>
    <row r="614" spans="1:89" ht="28.5" hidden="1" customHeight="1">
      <c r="A614" s="698"/>
      <c r="B614" s="585"/>
      <c r="C614" s="588"/>
      <c r="D614" s="257"/>
      <c r="E614" s="260"/>
      <c r="F614" s="183"/>
      <c r="G614" s="577"/>
      <c r="H614" s="343">
        <v>100</v>
      </c>
      <c r="I614" s="569"/>
      <c r="J614" s="494"/>
      <c r="K614" s="494"/>
      <c r="L614" s="494"/>
      <c r="M614" s="494"/>
      <c r="N614" s="494"/>
      <c r="O614" s="494"/>
      <c r="P614" s="562"/>
      <c r="Q614" s="553"/>
      <c r="R614" s="556"/>
      <c r="S614" s="556"/>
      <c r="T614" s="556"/>
      <c r="U614" s="556"/>
      <c r="V614" s="582"/>
      <c r="W614" s="566"/>
      <c r="X614" s="572"/>
      <c r="Y614" s="550"/>
      <c r="Z614" s="575"/>
      <c r="AA614" s="566"/>
      <c r="AB614" s="559"/>
      <c r="AC614" s="525"/>
      <c r="AD614" s="547"/>
      <c r="AE614" s="534"/>
      <c r="AF614" s="181">
        <v>5</v>
      </c>
      <c r="AG614" s="182"/>
      <c r="AH614" s="207" t="str">
        <f t="shared" si="612"/>
        <v/>
      </c>
      <c r="AI614" s="299"/>
      <c r="AJ614" s="299"/>
      <c r="AK614" s="208" t="str">
        <f t="shared" si="613"/>
        <v/>
      </c>
      <c r="AL614" s="300"/>
      <c r="AM614" s="300"/>
      <c r="AN614" s="301"/>
      <c r="AO614" s="209" t="str">
        <f>IF(ISBLANK(AD610),(IFERROR(IF(AND(AH613="Probabilidad",AH614="Probabilidad"),(AQ613-(+AQ613*AK614)),IF(AND(AH613="Impacto",AH614="Probabilidad"),(AQ612-(+AQ612*AK614)),IF(AH614="Impacto",AQ613,""))),""))," ")</f>
        <v/>
      </c>
      <c r="AP614" s="154" t="str">
        <f>IF(ISBLANK(AD610),(IFERROR(IF(AO614="","",IF(AO614&lt;=0.2,"Muy Baja",IF(AO614&lt;=0.4,"Baja",IF(AO614&lt;=0.6,"Media",IF(AO614&lt;=0.8,"Alta","Muy Alta"))))),""))," ")</f>
        <v/>
      </c>
      <c r="AQ614" s="210" t="str">
        <f t="shared" si="614"/>
        <v/>
      </c>
      <c r="AR614" s="211" t="str">
        <f t="shared" si="615"/>
        <v/>
      </c>
      <c r="AS614" s="210" t="str">
        <f>IFERROR(IF(AND(AH613="Impacto",AH614="Impacto"),(AS613-(+AS613*AK614)),IF(AND(AH613="Probabilidad",AH614="Impacto"),(AS612-(+AS612*AK614)),IF(AH614="Probabilidad",AS613,""))),"")</f>
        <v/>
      </c>
      <c r="AT614" s="212" t="str">
        <f t="shared" si="616"/>
        <v/>
      </c>
      <c r="AU614" s="528"/>
      <c r="AV614" s="531"/>
      <c r="AW614" s="534"/>
      <c r="AX614" s="537"/>
      <c r="AY614" s="302"/>
      <c r="AZ614" s="185"/>
      <c r="BA614" s="183"/>
      <c r="BB614" s="183"/>
      <c r="BC614" s="184"/>
      <c r="BD614" s="184"/>
      <c r="BE614" s="184"/>
      <c r="BF614" s="185"/>
      <c r="BG614" s="494"/>
      <c r="BH614" s="190"/>
      <c r="BI614" s="186"/>
      <c r="BJ614" s="186"/>
      <c r="BK614" s="352"/>
      <c r="BL614" s="183"/>
      <c r="BM614" s="183"/>
      <c r="BN614" s="183"/>
      <c r="BO614" s="187"/>
      <c r="BP614" s="187"/>
      <c r="BQ614" s="402"/>
      <c r="BR614" s="413"/>
      <c r="BS614" s="414" t="str">
        <f>IF(AND('MAPA DE RIESGOS'!$AP614="Muy Alta",'MAPA DE RIESGOS'!$AR614="Leve"),CONCATENATE("R",'MAPA DE RIESGOS'!$H614,"C",'MAPA DE RIESGOS'!$AF614),"")</f>
        <v/>
      </c>
      <c r="BT614" s="414"/>
      <c r="BU614" s="415"/>
      <c r="BV614" s="188"/>
      <c r="BW614" s="188"/>
      <c r="BX614" s="188"/>
      <c r="BY614" s="188"/>
      <c r="BZ614" s="188"/>
      <c r="CA614" s="188"/>
      <c r="CB614" s="188"/>
      <c r="CC614" s="188"/>
      <c r="CD614" s="188"/>
      <c r="CE614" s="188"/>
      <c r="CF614" s="188"/>
      <c r="CG614" s="188"/>
      <c r="CH614" s="188"/>
      <c r="CI614" s="188"/>
      <c r="CJ614" s="188"/>
      <c r="CK614" s="188"/>
    </row>
    <row r="615" spans="1:89" ht="28.5" hidden="1" customHeight="1">
      <c r="A615" s="698"/>
      <c r="B615" s="586"/>
      <c r="C615" s="589"/>
      <c r="D615" s="258"/>
      <c r="E615" s="187"/>
      <c r="F615" s="183"/>
      <c r="G615" s="577"/>
      <c r="H615" s="343">
        <v>100</v>
      </c>
      <c r="I615" s="570"/>
      <c r="J615" s="495"/>
      <c r="K615" s="495"/>
      <c r="L615" s="495"/>
      <c r="M615" s="495"/>
      <c r="N615" s="495"/>
      <c r="O615" s="495"/>
      <c r="P615" s="563"/>
      <c r="Q615" s="554"/>
      <c r="R615" s="557"/>
      <c r="S615" s="557"/>
      <c r="T615" s="557"/>
      <c r="U615" s="557"/>
      <c r="V615" s="583"/>
      <c r="W615" s="567"/>
      <c r="X615" s="573"/>
      <c r="Y615" s="551"/>
      <c r="Z615" s="576"/>
      <c r="AA615" s="567"/>
      <c r="AB615" s="560"/>
      <c r="AC615" s="526"/>
      <c r="AD615" s="548"/>
      <c r="AE615" s="535"/>
      <c r="AF615" s="181">
        <v>6</v>
      </c>
      <c r="AG615" s="182"/>
      <c r="AH615" s="207" t="str">
        <f t="shared" si="612"/>
        <v/>
      </c>
      <c r="AI615" s="299"/>
      <c r="AJ615" s="299"/>
      <c r="AK615" s="208" t="str">
        <f t="shared" si="613"/>
        <v/>
      </c>
      <c r="AL615" s="300"/>
      <c r="AM615" s="300"/>
      <c r="AN615" s="301"/>
      <c r="AO615" s="209" t="str">
        <f>IF(ISBLANK(AD610),(IFERROR(IF(AND(AH613="Probabilidad",AH615="Probabilidad"),(AQ613-(+AQ613*AK615)),IF(AND(AH613="Impacto",AH615="Probabilidad"),(AQ612-(+AQ612*AK615)),IF(AH615="Impacto",AQ613,""))),""))," ")</f>
        <v/>
      </c>
      <c r="AP615" s="154" t="str">
        <f>IF(ISBLANK(AD610),(IFERROR(IF(AO615="","",IF(AO615&lt;=0.2,"Muy Baja",IF(AO615&lt;=0.4,"Baja",IF(AO615&lt;=0.6,"Media",IF(AO615&lt;=0.8,"Alta","Muy Alta"))))),"")), " ")</f>
        <v/>
      </c>
      <c r="AQ615" s="210" t="str">
        <f t="shared" si="614"/>
        <v/>
      </c>
      <c r="AR615" s="211" t="str">
        <f t="shared" si="615"/>
        <v/>
      </c>
      <c r="AS615" s="210" t="str">
        <f>IFERROR(IF(AND(AH614="Impacto",AH615="Impacto"),(AS613-(+AS614*AK615)),IF(AND(AH613="Probabilidad",AH615="Impacto"),(AS612-(+AS612*AK615)),IF(AH615="Probabilidad",AS613,""))),"")</f>
        <v/>
      </c>
      <c r="AT615" s="212" t="str">
        <f t="shared" si="616"/>
        <v/>
      </c>
      <c r="AU615" s="529"/>
      <c r="AV615" s="532"/>
      <c r="AW615" s="535"/>
      <c r="AX615" s="538"/>
      <c r="AY615" s="302"/>
      <c r="AZ615" s="185"/>
      <c r="BA615" s="183"/>
      <c r="BB615" s="183"/>
      <c r="BC615" s="184"/>
      <c r="BD615" s="184"/>
      <c r="BE615" s="184"/>
      <c r="BF615" s="185"/>
      <c r="BG615" s="495"/>
      <c r="BH615" s="190"/>
      <c r="BI615" s="186"/>
      <c r="BJ615" s="186"/>
      <c r="BK615" s="352"/>
      <c r="BL615" s="183"/>
      <c r="BM615" s="183"/>
      <c r="BN615" s="183"/>
      <c r="BO615" s="187"/>
      <c r="BP615" s="187"/>
      <c r="BQ615" s="402"/>
      <c r="BR615" s="413"/>
      <c r="BS615" s="414" t="str">
        <f>IF(AND('MAPA DE RIESGOS'!$AP615="Muy Alta",'MAPA DE RIESGOS'!$AR615="Leve"),CONCATENATE("R",'MAPA DE RIESGOS'!$H615,"C",'MAPA DE RIESGOS'!$AF615),"")</f>
        <v/>
      </c>
      <c r="BT615" s="414"/>
      <c r="BU615" s="415"/>
      <c r="BV615" s="188"/>
      <c r="BW615" s="188"/>
      <c r="BX615" s="188"/>
      <c r="BY615" s="188"/>
      <c r="BZ615" s="188"/>
      <c r="CA615" s="188"/>
      <c r="CB615" s="188"/>
      <c r="CC615" s="188"/>
      <c r="CD615" s="188"/>
      <c r="CE615" s="188"/>
      <c r="CF615" s="188"/>
      <c r="CG615" s="188"/>
      <c r="CH615" s="188"/>
      <c r="CI615" s="188"/>
      <c r="CJ615" s="188"/>
      <c r="CK615" s="188"/>
    </row>
    <row r="616" spans="1:89" s="162" customFormat="1">
      <c r="B616" s="192"/>
      <c r="C616" s="191"/>
      <c r="D616" s="191"/>
      <c r="E616" s="191"/>
      <c r="F616" s="191"/>
      <c r="G616" s="191"/>
      <c r="H616" s="191"/>
      <c r="I616" s="254"/>
      <c r="J616" s="191"/>
      <c r="K616" s="191"/>
      <c r="L616" s="191"/>
      <c r="M616" s="191"/>
      <c r="N616" s="193"/>
      <c r="O616" s="193"/>
      <c r="P616" s="194"/>
      <c r="Q616" s="193"/>
      <c r="R616" s="193"/>
      <c r="S616" s="193"/>
      <c r="T616" s="193"/>
      <c r="U616" s="193"/>
      <c r="V616" s="193"/>
      <c r="W616" s="193"/>
      <c r="X616" s="193"/>
      <c r="Y616" s="193"/>
      <c r="Z616" s="193"/>
      <c r="AA616" s="193"/>
      <c r="AB616" s="195"/>
      <c r="AC616" s="196"/>
      <c r="AD616" s="196"/>
      <c r="AE616" s="195"/>
      <c r="AF616" s="195"/>
      <c r="AG616" s="193"/>
      <c r="AH616" s="193"/>
      <c r="AI616" s="197"/>
      <c r="AJ616" s="197"/>
      <c r="AK616" s="193"/>
      <c r="AL616" s="197"/>
      <c r="AM616" s="197"/>
      <c r="AN616" s="197"/>
      <c r="AO616" s="193"/>
      <c r="AP616" s="193"/>
      <c r="AQ616" s="193"/>
      <c r="AR616" s="193"/>
      <c r="AS616" s="193"/>
      <c r="AT616" s="195"/>
      <c r="AU616" s="197"/>
      <c r="AV616" s="197"/>
      <c r="AW616" s="193"/>
      <c r="AX616" s="194"/>
      <c r="AY616" s="198"/>
      <c r="AZ616" s="194"/>
      <c r="BA616" s="198"/>
      <c r="BB616" s="198"/>
      <c r="BC616" s="306"/>
      <c r="BD616" s="306"/>
      <c r="BE616" s="194"/>
      <c r="BF616" s="194"/>
      <c r="BG616" s="198"/>
      <c r="BH616" s="198"/>
      <c r="BI616" s="197"/>
      <c r="BJ616" s="197"/>
      <c r="BK616" s="396"/>
      <c r="BL616" s="199"/>
      <c r="BM616" s="194"/>
      <c r="BN616" s="198"/>
      <c r="BO616" s="194"/>
      <c r="BP616" s="194"/>
      <c r="BQ616" s="194"/>
      <c r="BR616" s="411"/>
      <c r="BS616" s="411"/>
      <c r="BT616" s="411"/>
      <c r="BU616" s="411"/>
      <c r="BV616" s="193"/>
      <c r="BW616" s="193"/>
      <c r="BX616" s="193"/>
      <c r="BY616" s="193"/>
      <c r="BZ616" s="193"/>
      <c r="CA616" s="193"/>
      <c r="CB616" s="193"/>
      <c r="CC616" s="193"/>
      <c r="CD616" s="193"/>
      <c r="CE616" s="193"/>
      <c r="CF616" s="193"/>
      <c r="CG616" s="193"/>
      <c r="CH616" s="193"/>
      <c r="CI616" s="193"/>
      <c r="CJ616" s="193"/>
      <c r="CK616" s="193"/>
    </row>
    <row r="617" spans="1:89" s="162" customFormat="1">
      <c r="B617" s="192"/>
      <c r="C617" s="191"/>
      <c r="D617" s="191"/>
      <c r="E617" s="191"/>
      <c r="F617" s="191"/>
      <c r="G617" s="191"/>
      <c r="H617" s="191"/>
      <c r="I617" s="254"/>
      <c r="J617" s="191"/>
      <c r="K617" s="191"/>
      <c r="L617" s="191"/>
      <c r="M617" s="191"/>
      <c r="N617" s="193"/>
      <c r="O617" s="193"/>
      <c r="P617" s="194"/>
      <c r="Q617" s="193"/>
      <c r="R617" s="193"/>
      <c r="S617" s="193"/>
      <c r="T617" s="193"/>
      <c r="U617" s="193"/>
      <c r="V617" s="193"/>
      <c r="W617" s="193"/>
      <c r="X617" s="193"/>
      <c r="Y617" s="193"/>
      <c r="Z617" s="193"/>
      <c r="AA617" s="193"/>
      <c r="AB617" s="195"/>
      <c r="AC617" s="196"/>
      <c r="AD617" s="196"/>
      <c r="AE617" s="195"/>
      <c r="AF617" s="195"/>
      <c r="AG617" s="193"/>
      <c r="AH617" s="193"/>
      <c r="AI617" s="197"/>
      <c r="AJ617" s="197"/>
      <c r="AK617" s="193"/>
      <c r="AL617" s="197"/>
      <c r="AM617" s="197"/>
      <c r="AN617" s="197"/>
      <c r="AO617" s="193"/>
      <c r="AP617" s="193"/>
      <c r="AQ617" s="193"/>
      <c r="AR617" s="193"/>
      <c r="AS617" s="193"/>
      <c r="AT617" s="195"/>
      <c r="AU617" s="197"/>
      <c r="AV617" s="197"/>
      <c r="AW617" s="193"/>
      <c r="AX617" s="194"/>
      <c r="AY617" s="198"/>
      <c r="AZ617" s="194"/>
      <c r="BA617" s="198"/>
      <c r="BB617" s="198"/>
      <c r="BC617" s="306"/>
      <c r="BD617" s="306"/>
      <c r="BE617" s="194"/>
      <c r="BF617" s="194"/>
      <c r="BG617" s="198"/>
      <c r="BH617" s="198"/>
      <c r="BI617" s="197"/>
      <c r="BJ617" s="197"/>
      <c r="BK617" s="396"/>
      <c r="BL617" s="199"/>
      <c r="BM617" s="194"/>
      <c r="BN617" s="198"/>
      <c r="BO617" s="194"/>
      <c r="BP617" s="194"/>
      <c r="BQ617" s="194"/>
      <c r="BR617" s="411"/>
      <c r="BS617" s="411"/>
      <c r="BT617" s="411"/>
      <c r="BU617" s="411"/>
      <c r="BV617" s="193"/>
      <c r="BW617" s="193"/>
      <c r="BX617" s="193"/>
      <c r="BY617" s="193"/>
      <c r="BZ617" s="193"/>
      <c r="CA617" s="193"/>
      <c r="CB617" s="193"/>
      <c r="CC617" s="193"/>
      <c r="CD617" s="193"/>
      <c r="CE617" s="193"/>
      <c r="CF617" s="193"/>
      <c r="CG617" s="193"/>
      <c r="CH617" s="193"/>
      <c r="CI617" s="193"/>
      <c r="CJ617" s="193"/>
      <c r="CK617" s="193"/>
    </row>
    <row r="618" spans="1:89" s="162" customFormat="1">
      <c r="B618" s="192"/>
      <c r="C618" s="191"/>
      <c r="D618" s="191"/>
      <c r="E618" s="191"/>
      <c r="F618" s="191"/>
      <c r="G618" s="191"/>
      <c r="H618" s="191"/>
      <c r="I618" s="254"/>
      <c r="J618" s="191"/>
      <c r="K618" s="191"/>
      <c r="L618" s="191"/>
      <c r="M618" s="191"/>
      <c r="N618" s="193"/>
      <c r="O618" s="193"/>
      <c r="P618" s="194"/>
      <c r="Q618" s="193"/>
      <c r="R618" s="193"/>
      <c r="S618" s="193"/>
      <c r="T618" s="193"/>
      <c r="U618" s="193"/>
      <c r="V618" s="193"/>
      <c r="W618" s="193"/>
      <c r="X618" s="193"/>
      <c r="Y618" s="193"/>
      <c r="Z618" s="193"/>
      <c r="AA618" s="193"/>
      <c r="AB618" s="195"/>
      <c r="AC618" s="196"/>
      <c r="AD618" s="196"/>
      <c r="AE618" s="195"/>
      <c r="AF618" s="195"/>
      <c r="AG618" s="193"/>
      <c r="AH618" s="193"/>
      <c r="AI618" s="197"/>
      <c r="AJ618" s="197"/>
      <c r="AK618" s="193"/>
      <c r="AL618" s="197"/>
      <c r="AM618" s="197"/>
      <c r="AN618" s="197"/>
      <c r="AO618" s="193"/>
      <c r="AP618" s="193"/>
      <c r="AQ618" s="193"/>
      <c r="AR618" s="193"/>
      <c r="AS618" s="193"/>
      <c r="AT618" s="195"/>
      <c r="AU618" s="197"/>
      <c r="AV618" s="197"/>
      <c r="AW618" s="193"/>
      <c r="AX618" s="194"/>
      <c r="AY618" s="198"/>
      <c r="AZ618" s="194"/>
      <c r="BA618" s="198"/>
      <c r="BB618" s="198"/>
      <c r="BC618" s="306"/>
      <c r="BD618" s="306"/>
      <c r="BE618" s="194"/>
      <c r="BF618" s="194"/>
      <c r="BG618" s="198"/>
      <c r="BH618" s="198"/>
      <c r="BI618" s="197"/>
      <c r="BJ618" s="197"/>
      <c r="BK618" s="396"/>
      <c r="BL618" s="199"/>
      <c r="BM618" s="194"/>
      <c r="BN618" s="198"/>
      <c r="BO618" s="194"/>
      <c r="BP618" s="194"/>
      <c r="BQ618" s="194"/>
      <c r="BR618" s="411"/>
      <c r="BS618" s="411"/>
      <c r="BT618" s="411"/>
      <c r="BU618" s="411"/>
      <c r="BV618" s="193"/>
      <c r="BW618" s="193"/>
      <c r="BX618" s="193"/>
      <c r="BY618" s="193"/>
      <c r="BZ618" s="193"/>
      <c r="CA618" s="193"/>
      <c r="CB618" s="193"/>
      <c r="CC618" s="193"/>
      <c r="CD618" s="193"/>
      <c r="CE618" s="193"/>
      <c r="CF618" s="193"/>
      <c r="CG618" s="193"/>
      <c r="CH618" s="193"/>
      <c r="CI618" s="193"/>
      <c r="CJ618" s="193"/>
      <c r="CK618" s="193"/>
    </row>
    <row r="619" spans="1:89" s="162" customFormat="1">
      <c r="B619" s="192"/>
      <c r="C619" s="191"/>
      <c r="D619" s="191"/>
      <c r="E619" s="191"/>
      <c r="F619" s="191"/>
      <c r="G619" s="191"/>
      <c r="H619" s="191"/>
      <c r="I619" s="254"/>
      <c r="J619" s="191"/>
      <c r="K619" s="191"/>
      <c r="L619" s="191"/>
      <c r="M619" s="191"/>
      <c r="N619" s="193"/>
      <c r="O619" s="193"/>
      <c r="P619" s="194"/>
      <c r="Q619" s="193"/>
      <c r="R619" s="193"/>
      <c r="S619" s="193"/>
      <c r="T619" s="193"/>
      <c r="U619" s="193"/>
      <c r="V619" s="193"/>
      <c r="W619" s="193"/>
      <c r="X619" s="193"/>
      <c r="Y619" s="193"/>
      <c r="Z619" s="193"/>
      <c r="AA619" s="193"/>
      <c r="AB619" s="195"/>
      <c r="AC619" s="196"/>
      <c r="AD619" s="196"/>
      <c r="AE619" s="195"/>
      <c r="AF619" s="195"/>
      <c r="AG619" s="193"/>
      <c r="AH619" s="193"/>
      <c r="AI619" s="197"/>
      <c r="AJ619" s="197"/>
      <c r="AK619" s="193"/>
      <c r="AL619" s="197"/>
      <c r="AM619" s="197"/>
      <c r="AN619" s="197"/>
      <c r="AO619" s="193"/>
      <c r="AP619" s="193"/>
      <c r="AQ619" s="193"/>
      <c r="AR619" s="193"/>
      <c r="AS619" s="193"/>
      <c r="AT619" s="195"/>
      <c r="AU619" s="197"/>
      <c r="AV619" s="197"/>
      <c r="AW619" s="193"/>
      <c r="AX619" s="194"/>
      <c r="AY619" s="198"/>
      <c r="AZ619" s="194"/>
      <c r="BA619" s="198"/>
      <c r="BB619" s="198"/>
      <c r="BC619" s="306"/>
      <c r="BD619" s="306"/>
      <c r="BE619" s="194"/>
      <c r="BF619" s="194"/>
      <c r="BG619" s="198"/>
      <c r="BH619" s="198"/>
      <c r="BI619" s="197"/>
      <c r="BJ619" s="197"/>
      <c r="BK619" s="396"/>
      <c r="BL619" s="199"/>
      <c r="BM619" s="194"/>
      <c r="BN619" s="198"/>
      <c r="BO619" s="194"/>
      <c r="BP619" s="194"/>
      <c r="BQ619" s="194"/>
      <c r="BR619" s="411"/>
      <c r="BS619" s="411"/>
      <c r="BT619" s="411"/>
      <c r="BU619" s="411"/>
      <c r="BV619" s="193"/>
      <c r="BW619" s="193"/>
      <c r="BX619" s="193"/>
      <c r="BY619" s="193"/>
      <c r="BZ619" s="193"/>
      <c r="CA619" s="193"/>
      <c r="CB619" s="193"/>
      <c r="CC619" s="193"/>
      <c r="CD619" s="193"/>
      <c r="CE619" s="193"/>
      <c r="CF619" s="193"/>
      <c r="CG619" s="193"/>
      <c r="CH619" s="193"/>
      <c r="CI619" s="193"/>
      <c r="CJ619" s="193"/>
      <c r="CK619" s="193"/>
    </row>
    <row r="620" spans="1:89" s="162" customFormat="1">
      <c r="B620" s="192"/>
      <c r="C620" s="191"/>
      <c r="D620" s="191"/>
      <c r="E620" s="191"/>
      <c r="F620" s="191"/>
      <c r="G620" s="191"/>
      <c r="H620" s="191"/>
      <c r="I620" s="254"/>
      <c r="J620" s="191"/>
      <c r="K620" s="191"/>
      <c r="L620" s="191"/>
      <c r="M620" s="191"/>
      <c r="N620" s="193"/>
      <c r="O620" s="193"/>
      <c r="P620" s="194"/>
      <c r="Q620" s="193"/>
      <c r="R620" s="193"/>
      <c r="S620" s="193"/>
      <c r="T620" s="193"/>
      <c r="U620" s="193"/>
      <c r="V620" s="193"/>
      <c r="W620" s="193"/>
      <c r="X620" s="193"/>
      <c r="Y620" s="193"/>
      <c r="Z620" s="193"/>
      <c r="AA620" s="193"/>
      <c r="AB620" s="195"/>
      <c r="AC620" s="196"/>
      <c r="AD620" s="196"/>
      <c r="AE620" s="195"/>
      <c r="AF620" s="195"/>
      <c r="AG620" s="193"/>
      <c r="AH620" s="193"/>
      <c r="AI620" s="197"/>
      <c r="AJ620" s="197"/>
      <c r="AK620" s="193"/>
      <c r="AL620" s="197"/>
      <c r="AM620" s="197"/>
      <c r="AN620" s="197"/>
      <c r="AO620" s="193"/>
      <c r="AP620" s="193"/>
      <c r="AQ620" s="193"/>
      <c r="AR620" s="193"/>
      <c r="AS620" s="193"/>
      <c r="AT620" s="195"/>
      <c r="AU620" s="197"/>
      <c r="AV620" s="197"/>
      <c r="AW620" s="193"/>
      <c r="AX620" s="194"/>
      <c r="AY620" s="198"/>
      <c r="AZ620" s="194"/>
      <c r="BA620" s="198"/>
      <c r="BB620" s="198"/>
      <c r="BC620" s="306"/>
      <c r="BD620" s="306"/>
      <c r="BE620" s="194"/>
      <c r="BF620" s="194"/>
      <c r="BG620" s="198"/>
      <c r="BH620" s="198"/>
      <c r="BI620" s="197"/>
      <c r="BJ620" s="197"/>
      <c r="BK620" s="396"/>
      <c r="BL620" s="199"/>
      <c r="BM620" s="194"/>
      <c r="BN620" s="198"/>
      <c r="BO620" s="194"/>
      <c r="BP620" s="194"/>
      <c r="BQ620" s="194"/>
      <c r="BR620" s="411"/>
      <c r="BS620" s="411"/>
      <c r="BT620" s="411"/>
      <c r="BU620" s="411"/>
      <c r="BV620" s="193"/>
      <c r="BW620" s="193"/>
      <c r="BX620" s="193"/>
      <c r="BY620" s="193"/>
      <c r="BZ620" s="193"/>
      <c r="CA620" s="193"/>
      <c r="CB620" s="193"/>
      <c r="CC620" s="193"/>
      <c r="CD620" s="193"/>
      <c r="CE620" s="193"/>
      <c r="CF620" s="193"/>
      <c r="CG620" s="193"/>
      <c r="CH620" s="193"/>
      <c r="CI620" s="193"/>
      <c r="CJ620" s="193"/>
      <c r="CK620" s="193"/>
    </row>
    <row r="621" spans="1:89" s="162" customFormat="1">
      <c r="B621" s="192"/>
      <c r="C621" s="191"/>
      <c r="D621" s="191"/>
      <c r="E621" s="191"/>
      <c r="F621" s="191"/>
      <c r="G621" s="191"/>
      <c r="H621" s="191"/>
      <c r="I621" s="254"/>
      <c r="J621" s="191"/>
      <c r="K621" s="191"/>
      <c r="L621" s="191"/>
      <c r="M621" s="191"/>
      <c r="N621" s="193"/>
      <c r="O621" s="193"/>
      <c r="P621" s="194"/>
      <c r="Q621" s="193"/>
      <c r="R621" s="193"/>
      <c r="S621" s="193"/>
      <c r="T621" s="193"/>
      <c r="U621" s="193"/>
      <c r="V621" s="193"/>
      <c r="W621" s="193"/>
      <c r="X621" s="193"/>
      <c r="Y621" s="193"/>
      <c r="Z621" s="193"/>
      <c r="AA621" s="193"/>
      <c r="AB621" s="195"/>
      <c r="AC621" s="196"/>
      <c r="AD621" s="196"/>
      <c r="AE621" s="195"/>
      <c r="AF621" s="195"/>
      <c r="AG621" s="193"/>
      <c r="AH621" s="193"/>
      <c r="AI621" s="197"/>
      <c r="AJ621" s="197"/>
      <c r="AK621" s="193"/>
      <c r="AL621" s="197"/>
      <c r="AM621" s="197"/>
      <c r="AN621" s="197"/>
      <c r="AO621" s="193"/>
      <c r="AP621" s="193"/>
      <c r="AQ621" s="193"/>
      <c r="AR621" s="193"/>
      <c r="AS621" s="193"/>
      <c r="AT621" s="195"/>
      <c r="AU621" s="197"/>
      <c r="AV621" s="197"/>
      <c r="AW621" s="193"/>
      <c r="AX621" s="194"/>
      <c r="AY621" s="198"/>
      <c r="AZ621" s="194"/>
      <c r="BA621" s="198"/>
      <c r="BB621" s="198"/>
      <c r="BC621" s="306"/>
      <c r="BD621" s="306"/>
      <c r="BE621" s="194"/>
      <c r="BF621" s="194"/>
      <c r="BG621" s="198"/>
      <c r="BH621" s="198"/>
      <c r="BI621" s="197"/>
      <c r="BJ621" s="197"/>
      <c r="BK621" s="396"/>
      <c r="BL621" s="199"/>
      <c r="BM621" s="194"/>
      <c r="BN621" s="198"/>
      <c r="BO621" s="194"/>
      <c r="BP621" s="194"/>
      <c r="BQ621" s="194"/>
      <c r="BR621" s="411"/>
      <c r="BS621" s="411"/>
      <c r="BT621" s="411"/>
      <c r="BU621" s="411"/>
      <c r="BV621" s="193"/>
      <c r="BW621" s="193"/>
      <c r="BX621" s="193"/>
      <c r="BY621" s="193"/>
      <c r="BZ621" s="193"/>
      <c r="CA621" s="193"/>
      <c r="CB621" s="193"/>
      <c r="CC621" s="193"/>
      <c r="CD621" s="193"/>
      <c r="CE621" s="193"/>
      <c r="CF621" s="193"/>
      <c r="CG621" s="193"/>
      <c r="CH621" s="193"/>
      <c r="CI621" s="193"/>
      <c r="CJ621" s="193"/>
      <c r="CK621" s="193"/>
    </row>
    <row r="622" spans="1:89" s="162" customFormat="1">
      <c r="B622" s="192"/>
      <c r="C622" s="191"/>
      <c r="D622" s="191"/>
      <c r="E622" s="191"/>
      <c r="F622" s="191"/>
      <c r="G622" s="191"/>
      <c r="H622" s="191"/>
      <c r="I622" s="254"/>
      <c r="J622" s="191"/>
      <c r="K622" s="191"/>
      <c r="L622" s="191"/>
      <c r="M622" s="191"/>
      <c r="N622" s="193"/>
      <c r="O622" s="193"/>
      <c r="P622" s="194"/>
      <c r="Q622" s="193"/>
      <c r="R622" s="193"/>
      <c r="S622" s="193"/>
      <c r="T622" s="193"/>
      <c r="U622" s="193"/>
      <c r="V622" s="193"/>
      <c r="W622" s="193"/>
      <c r="X622" s="193"/>
      <c r="Y622" s="193"/>
      <c r="Z622" s="193"/>
      <c r="AA622" s="193"/>
      <c r="AB622" s="195"/>
      <c r="AC622" s="196"/>
      <c r="AD622" s="196"/>
      <c r="AE622" s="195"/>
      <c r="AF622" s="195"/>
      <c r="AG622" s="193"/>
      <c r="AH622" s="193"/>
      <c r="AI622" s="197"/>
      <c r="AJ622" s="197"/>
      <c r="AK622" s="193"/>
      <c r="AL622" s="197"/>
      <c r="AM622" s="197"/>
      <c r="AN622" s="197"/>
      <c r="AO622" s="193"/>
      <c r="AP622" s="193"/>
      <c r="AQ622" s="193"/>
      <c r="AR622" s="193"/>
      <c r="AS622" s="193"/>
      <c r="AT622" s="195"/>
      <c r="AU622" s="197"/>
      <c r="AV622" s="197"/>
      <c r="AW622" s="193"/>
      <c r="AX622" s="194"/>
      <c r="AY622" s="198"/>
      <c r="AZ622" s="194"/>
      <c r="BA622" s="198"/>
      <c r="BB622" s="198"/>
      <c r="BC622" s="306"/>
      <c r="BD622" s="306"/>
      <c r="BE622" s="194"/>
      <c r="BF622" s="194"/>
      <c r="BG622" s="198"/>
      <c r="BH622" s="198"/>
      <c r="BI622" s="197"/>
      <c r="BJ622" s="197"/>
      <c r="BK622" s="396"/>
      <c r="BL622" s="199"/>
      <c r="BM622" s="194"/>
      <c r="BN622" s="198"/>
      <c r="BO622" s="194"/>
      <c r="BP622" s="194"/>
      <c r="BQ622" s="194"/>
      <c r="BR622" s="411"/>
      <c r="BS622" s="411"/>
      <c r="BT622" s="411"/>
      <c r="BU622" s="411"/>
      <c r="BV622" s="193"/>
      <c r="BW622" s="193"/>
      <c r="BX622" s="193"/>
      <c r="BY622" s="193"/>
      <c r="BZ622" s="193"/>
      <c r="CA622" s="193"/>
      <c r="CB622" s="193"/>
      <c r="CC622" s="193"/>
      <c r="CD622" s="193"/>
      <c r="CE622" s="193"/>
      <c r="CF622" s="193"/>
      <c r="CG622" s="193"/>
      <c r="CH622" s="193"/>
      <c r="CI622" s="193"/>
      <c r="CJ622" s="193"/>
      <c r="CK622" s="193"/>
    </row>
    <row r="623" spans="1:89" s="162" customFormat="1">
      <c r="B623" s="192"/>
      <c r="C623" s="191"/>
      <c r="D623" s="191"/>
      <c r="E623" s="191"/>
      <c r="F623" s="191"/>
      <c r="G623" s="191"/>
      <c r="H623" s="191"/>
      <c r="I623" s="254"/>
      <c r="J623" s="191"/>
      <c r="K623" s="191"/>
      <c r="L623" s="191"/>
      <c r="M623" s="191"/>
      <c r="N623" s="193"/>
      <c r="O623" s="193"/>
      <c r="P623" s="194"/>
      <c r="Q623" s="193"/>
      <c r="R623" s="193"/>
      <c r="S623" s="193"/>
      <c r="T623" s="193"/>
      <c r="U623" s="193"/>
      <c r="V623" s="193"/>
      <c r="W623" s="193"/>
      <c r="X623" s="193"/>
      <c r="Y623" s="193"/>
      <c r="Z623" s="193"/>
      <c r="AA623" s="193"/>
      <c r="AB623" s="195"/>
      <c r="AC623" s="196"/>
      <c r="AD623" s="196"/>
      <c r="AE623" s="195"/>
      <c r="AF623" s="195"/>
      <c r="AG623" s="193"/>
      <c r="AH623" s="193"/>
      <c r="AI623" s="197"/>
      <c r="AJ623" s="197"/>
      <c r="AK623" s="193"/>
      <c r="AL623" s="197"/>
      <c r="AM623" s="197"/>
      <c r="AN623" s="197"/>
      <c r="AO623" s="193"/>
      <c r="AP623" s="193"/>
      <c r="AQ623" s="193"/>
      <c r="AR623" s="193"/>
      <c r="AS623" s="193"/>
      <c r="AT623" s="195"/>
      <c r="AU623" s="197"/>
      <c r="AV623" s="197"/>
      <c r="AW623" s="193"/>
      <c r="AX623" s="194"/>
      <c r="AY623" s="198"/>
      <c r="AZ623" s="194"/>
      <c r="BA623" s="198"/>
      <c r="BB623" s="198"/>
      <c r="BC623" s="306"/>
      <c r="BD623" s="306"/>
      <c r="BE623" s="194"/>
      <c r="BF623" s="194"/>
      <c r="BG623" s="198"/>
      <c r="BH623" s="198"/>
      <c r="BI623" s="197"/>
      <c r="BJ623" s="197"/>
      <c r="BK623" s="396"/>
      <c r="BL623" s="199"/>
      <c r="BM623" s="194"/>
      <c r="BN623" s="198"/>
      <c r="BO623" s="194"/>
      <c r="BP623" s="194"/>
      <c r="BQ623" s="194"/>
      <c r="BR623" s="411"/>
      <c r="BS623" s="411"/>
      <c r="BT623" s="411"/>
      <c r="BU623" s="411"/>
      <c r="BV623" s="193"/>
      <c r="BW623" s="193"/>
      <c r="BX623" s="193"/>
      <c r="BY623" s="193"/>
      <c r="BZ623" s="193"/>
      <c r="CA623" s="193"/>
      <c r="CB623" s="193"/>
      <c r="CC623" s="193"/>
      <c r="CD623" s="193"/>
      <c r="CE623" s="193"/>
      <c r="CF623" s="193"/>
      <c r="CG623" s="193"/>
      <c r="CH623" s="193"/>
      <c r="CI623" s="193"/>
      <c r="CJ623" s="193"/>
      <c r="CK623" s="193"/>
    </row>
    <row r="624" spans="1:89" s="162" customFormat="1">
      <c r="B624" s="192"/>
      <c r="C624" s="191"/>
      <c r="D624" s="191"/>
      <c r="E624" s="191"/>
      <c r="F624" s="191"/>
      <c r="G624" s="191"/>
      <c r="H624" s="191"/>
      <c r="I624" s="254"/>
      <c r="J624" s="191"/>
      <c r="K624" s="191"/>
      <c r="L624" s="191"/>
      <c r="M624" s="191"/>
      <c r="N624" s="193"/>
      <c r="O624" s="193"/>
      <c r="P624" s="194"/>
      <c r="Q624" s="193"/>
      <c r="R624" s="193"/>
      <c r="S624" s="193"/>
      <c r="T624" s="193"/>
      <c r="U624" s="193"/>
      <c r="V624" s="193"/>
      <c r="W624" s="193"/>
      <c r="X624" s="193"/>
      <c r="Y624" s="193"/>
      <c r="Z624" s="193"/>
      <c r="AA624" s="193"/>
      <c r="AB624" s="195"/>
      <c r="AC624" s="196"/>
      <c r="AD624" s="196"/>
      <c r="AE624" s="195"/>
      <c r="AF624" s="195"/>
      <c r="AG624" s="193"/>
      <c r="AH624" s="193"/>
      <c r="AI624" s="197"/>
      <c r="AJ624" s="197"/>
      <c r="AK624" s="193"/>
      <c r="AL624" s="197"/>
      <c r="AM624" s="197"/>
      <c r="AN624" s="197"/>
      <c r="AO624" s="193"/>
      <c r="AP624" s="193"/>
      <c r="AQ624" s="193"/>
      <c r="AR624" s="193"/>
      <c r="AS624" s="193"/>
      <c r="AT624" s="195"/>
      <c r="AU624" s="197"/>
      <c r="AV624" s="197"/>
      <c r="AW624" s="193"/>
      <c r="AX624" s="194"/>
      <c r="AY624" s="198"/>
      <c r="AZ624" s="194"/>
      <c r="BA624" s="198"/>
      <c r="BB624" s="198"/>
      <c r="BC624" s="306"/>
      <c r="BD624" s="306"/>
      <c r="BE624" s="194"/>
      <c r="BF624" s="194"/>
      <c r="BG624" s="198"/>
      <c r="BH624" s="198"/>
      <c r="BI624" s="197"/>
      <c r="BJ624" s="197"/>
      <c r="BK624" s="396"/>
      <c r="BL624" s="199"/>
      <c r="BM624" s="194"/>
      <c r="BN624" s="198"/>
      <c r="BO624" s="194"/>
      <c r="BP624" s="194"/>
      <c r="BQ624" s="194"/>
      <c r="BR624" s="411"/>
      <c r="BS624" s="411"/>
      <c r="BT624" s="411"/>
      <c r="BU624" s="411"/>
      <c r="BV624" s="193"/>
      <c r="BW624" s="193"/>
      <c r="BX624" s="193"/>
      <c r="BY624" s="193"/>
      <c r="BZ624" s="193"/>
      <c r="CA624" s="193"/>
      <c r="CB624" s="193"/>
      <c r="CC624" s="193"/>
      <c r="CD624" s="193"/>
      <c r="CE624" s="193"/>
      <c r="CF624" s="193"/>
      <c r="CG624" s="193"/>
      <c r="CH624" s="193"/>
      <c r="CI624" s="193"/>
      <c r="CJ624" s="193"/>
      <c r="CK624" s="193"/>
    </row>
    <row r="625" spans="2:89" s="162" customFormat="1">
      <c r="B625" s="192"/>
      <c r="C625" s="191"/>
      <c r="D625" s="191"/>
      <c r="E625" s="191"/>
      <c r="F625" s="191"/>
      <c r="G625" s="191"/>
      <c r="H625" s="191"/>
      <c r="I625" s="254"/>
      <c r="J625" s="191"/>
      <c r="K625" s="191"/>
      <c r="L625" s="191"/>
      <c r="M625" s="191"/>
      <c r="N625" s="193"/>
      <c r="O625" s="193"/>
      <c r="P625" s="194"/>
      <c r="Q625" s="193"/>
      <c r="R625" s="193"/>
      <c r="S625" s="193"/>
      <c r="T625" s="193"/>
      <c r="U625" s="193"/>
      <c r="V625" s="193"/>
      <c r="W625" s="193"/>
      <c r="X625" s="193"/>
      <c r="Y625" s="193"/>
      <c r="Z625" s="193"/>
      <c r="AA625" s="193"/>
      <c r="AB625" s="195"/>
      <c r="AC625" s="196"/>
      <c r="AD625" s="196"/>
      <c r="AE625" s="195"/>
      <c r="AF625" s="195"/>
      <c r="AG625" s="193"/>
      <c r="AH625" s="193"/>
      <c r="AI625" s="197"/>
      <c r="AJ625" s="197"/>
      <c r="AK625" s="193"/>
      <c r="AL625" s="197"/>
      <c r="AM625" s="197"/>
      <c r="AN625" s="197"/>
      <c r="AO625" s="193"/>
      <c r="AP625" s="193"/>
      <c r="AQ625" s="193"/>
      <c r="AR625" s="193"/>
      <c r="AS625" s="193"/>
      <c r="AT625" s="195"/>
      <c r="AU625" s="197"/>
      <c r="AV625" s="197"/>
      <c r="AW625" s="193"/>
      <c r="AX625" s="194"/>
      <c r="AY625" s="198"/>
      <c r="AZ625" s="194"/>
      <c r="BA625" s="198"/>
      <c r="BB625" s="198"/>
      <c r="BC625" s="306"/>
      <c r="BD625" s="306"/>
      <c r="BE625" s="194"/>
      <c r="BF625" s="194"/>
      <c r="BG625" s="198"/>
      <c r="BH625" s="198"/>
      <c r="BI625" s="197"/>
      <c r="BJ625" s="197"/>
      <c r="BK625" s="396"/>
      <c r="BL625" s="199"/>
      <c r="BM625" s="194"/>
      <c r="BN625" s="198"/>
      <c r="BO625" s="194"/>
      <c r="BP625" s="194"/>
      <c r="BQ625" s="194"/>
      <c r="BR625" s="411"/>
      <c r="BS625" s="411"/>
      <c r="BT625" s="411"/>
      <c r="BU625" s="411"/>
      <c r="BV625" s="193"/>
      <c r="BW625" s="193"/>
      <c r="BX625" s="193"/>
      <c r="BY625" s="193"/>
      <c r="BZ625" s="193"/>
      <c r="CA625" s="193"/>
      <c r="CB625" s="193"/>
      <c r="CC625" s="193"/>
      <c r="CD625" s="193"/>
      <c r="CE625" s="193"/>
      <c r="CF625" s="193"/>
      <c r="CG625" s="193"/>
      <c r="CH625" s="193"/>
      <c r="CI625" s="193"/>
      <c r="CJ625" s="193"/>
      <c r="CK625" s="193"/>
    </row>
    <row r="626" spans="2:89" s="162" customFormat="1">
      <c r="B626" s="192"/>
      <c r="C626" s="191"/>
      <c r="D626" s="191"/>
      <c r="E626" s="191"/>
      <c r="F626" s="191"/>
      <c r="G626" s="191"/>
      <c r="H626" s="191"/>
      <c r="I626" s="254"/>
      <c r="J626" s="191"/>
      <c r="K626" s="191"/>
      <c r="L626" s="191"/>
      <c r="M626" s="191"/>
      <c r="N626" s="193"/>
      <c r="O626" s="193"/>
      <c r="P626" s="194"/>
      <c r="Q626" s="193"/>
      <c r="R626" s="193"/>
      <c r="S626" s="193"/>
      <c r="T626" s="193"/>
      <c r="U626" s="193"/>
      <c r="V626" s="193"/>
      <c r="W626" s="193"/>
      <c r="X626" s="193"/>
      <c r="Y626" s="193"/>
      <c r="Z626" s="193"/>
      <c r="AA626" s="193"/>
      <c r="AB626" s="195"/>
      <c r="AC626" s="196"/>
      <c r="AD626" s="196"/>
      <c r="AE626" s="195"/>
      <c r="AF626" s="195"/>
      <c r="AG626" s="193"/>
      <c r="AH626" s="193"/>
      <c r="AI626" s="197"/>
      <c r="AJ626" s="197"/>
      <c r="AK626" s="193"/>
      <c r="AL626" s="197"/>
      <c r="AM626" s="197"/>
      <c r="AN626" s="197"/>
      <c r="AO626" s="193"/>
      <c r="AP626" s="193"/>
      <c r="AQ626" s="193"/>
      <c r="AR626" s="193"/>
      <c r="AS626" s="193"/>
      <c r="AT626" s="195"/>
      <c r="AU626" s="197"/>
      <c r="AV626" s="197"/>
      <c r="AW626" s="193"/>
      <c r="AX626" s="194"/>
      <c r="AY626" s="198"/>
      <c r="AZ626" s="194"/>
      <c r="BA626" s="198"/>
      <c r="BB626" s="198"/>
      <c r="BC626" s="306"/>
      <c r="BD626" s="306"/>
      <c r="BE626" s="194"/>
      <c r="BF626" s="194"/>
      <c r="BG626" s="198"/>
      <c r="BH626" s="198"/>
      <c r="BI626" s="197"/>
      <c r="BJ626" s="197"/>
      <c r="BK626" s="396"/>
      <c r="BL626" s="199"/>
      <c r="BM626" s="194"/>
      <c r="BN626" s="198"/>
      <c r="BO626" s="194"/>
      <c r="BP626" s="194"/>
      <c r="BQ626" s="194"/>
      <c r="BR626" s="411"/>
      <c r="BS626" s="411"/>
      <c r="BT626" s="411"/>
      <c r="BU626" s="411"/>
      <c r="BV626" s="193"/>
      <c r="BW626" s="193"/>
      <c r="BX626" s="193"/>
      <c r="BY626" s="193"/>
      <c r="BZ626" s="193"/>
      <c r="CA626" s="193"/>
      <c r="CB626" s="193"/>
      <c r="CC626" s="193"/>
      <c r="CD626" s="193"/>
      <c r="CE626" s="193"/>
      <c r="CF626" s="193"/>
      <c r="CG626" s="193"/>
      <c r="CH626" s="193"/>
      <c r="CI626" s="193"/>
      <c r="CJ626" s="193"/>
      <c r="CK626" s="193"/>
    </row>
    <row r="627" spans="2:89" s="162" customFormat="1">
      <c r="B627" s="192"/>
      <c r="C627" s="191"/>
      <c r="D627" s="191"/>
      <c r="E627" s="191"/>
      <c r="F627" s="191"/>
      <c r="G627" s="191"/>
      <c r="H627" s="191"/>
      <c r="I627" s="254"/>
      <c r="J627" s="191"/>
      <c r="K627" s="191"/>
      <c r="L627" s="191"/>
      <c r="M627" s="191"/>
      <c r="N627" s="193"/>
      <c r="O627" s="193"/>
      <c r="P627" s="194"/>
      <c r="Q627" s="193"/>
      <c r="R627" s="193"/>
      <c r="S627" s="193"/>
      <c r="T627" s="193"/>
      <c r="U627" s="193"/>
      <c r="V627" s="193"/>
      <c r="W627" s="193"/>
      <c r="X627" s="193"/>
      <c r="Y627" s="193"/>
      <c r="Z627" s="193"/>
      <c r="AA627" s="193"/>
      <c r="AB627" s="195"/>
      <c r="AC627" s="196"/>
      <c r="AD627" s="196"/>
      <c r="AE627" s="195"/>
      <c r="AF627" s="195"/>
      <c r="AG627" s="193"/>
      <c r="AH627" s="193"/>
      <c r="AI627" s="197"/>
      <c r="AJ627" s="197"/>
      <c r="AK627" s="193"/>
      <c r="AL627" s="197"/>
      <c r="AM627" s="197"/>
      <c r="AN627" s="197"/>
      <c r="AO627" s="193"/>
      <c r="AP627" s="193"/>
      <c r="AQ627" s="193"/>
      <c r="AR627" s="193"/>
      <c r="AS627" s="193"/>
      <c r="AT627" s="195"/>
      <c r="AU627" s="197"/>
      <c r="AV627" s="197"/>
      <c r="AW627" s="193"/>
      <c r="AX627" s="194"/>
      <c r="AY627" s="198"/>
      <c r="AZ627" s="194"/>
      <c r="BA627" s="198"/>
      <c r="BB627" s="198"/>
      <c r="BC627" s="306"/>
      <c r="BD627" s="306"/>
      <c r="BE627" s="194"/>
      <c r="BF627" s="194"/>
      <c r="BG627" s="198"/>
      <c r="BH627" s="198"/>
      <c r="BI627" s="197"/>
      <c r="BJ627" s="197"/>
      <c r="BK627" s="396"/>
      <c r="BL627" s="199"/>
      <c r="BM627" s="194"/>
      <c r="BN627" s="198"/>
      <c r="BO627" s="194"/>
      <c r="BP627" s="194"/>
      <c r="BQ627" s="194"/>
      <c r="BR627" s="411"/>
      <c r="BS627" s="411"/>
      <c r="BT627" s="411"/>
      <c r="BU627" s="411"/>
      <c r="BV627" s="193"/>
      <c r="BW627" s="193"/>
      <c r="BX627" s="193"/>
      <c r="BY627" s="193"/>
      <c r="BZ627" s="193"/>
      <c r="CA627" s="193"/>
      <c r="CB627" s="193"/>
      <c r="CC627" s="193"/>
      <c r="CD627" s="193"/>
      <c r="CE627" s="193"/>
      <c r="CF627" s="193"/>
      <c r="CG627" s="193"/>
      <c r="CH627" s="193"/>
      <c r="CI627" s="193"/>
      <c r="CJ627" s="193"/>
      <c r="CK627" s="193"/>
    </row>
    <row r="628" spans="2:89" s="162" customFormat="1">
      <c r="B628" s="192"/>
      <c r="C628" s="191"/>
      <c r="D628" s="191"/>
      <c r="E628" s="191"/>
      <c r="F628" s="191"/>
      <c r="G628" s="191"/>
      <c r="H628" s="191"/>
      <c r="I628" s="254"/>
      <c r="J628" s="191"/>
      <c r="K628" s="191"/>
      <c r="L628" s="191"/>
      <c r="M628" s="191"/>
      <c r="N628" s="193"/>
      <c r="O628" s="193"/>
      <c r="P628" s="194"/>
      <c r="Q628" s="193"/>
      <c r="R628" s="193"/>
      <c r="S628" s="193"/>
      <c r="T628" s="193"/>
      <c r="U628" s="193"/>
      <c r="V628" s="193"/>
      <c r="W628" s="193"/>
      <c r="X628" s="193"/>
      <c r="Y628" s="193"/>
      <c r="Z628" s="193"/>
      <c r="AA628" s="193"/>
      <c r="AB628" s="195"/>
      <c r="AC628" s="196"/>
      <c r="AD628" s="196"/>
      <c r="AE628" s="195"/>
      <c r="AF628" s="195"/>
      <c r="AG628" s="193"/>
      <c r="AH628" s="193"/>
      <c r="AI628" s="197"/>
      <c r="AJ628" s="197"/>
      <c r="AK628" s="193"/>
      <c r="AL628" s="197"/>
      <c r="AM628" s="197"/>
      <c r="AN628" s="197"/>
      <c r="AO628" s="193"/>
      <c r="AP628" s="193"/>
      <c r="AQ628" s="193"/>
      <c r="AR628" s="193"/>
      <c r="AS628" s="193"/>
      <c r="AT628" s="195"/>
      <c r="AU628" s="197"/>
      <c r="AV628" s="197"/>
      <c r="AW628" s="193"/>
      <c r="AX628" s="194"/>
      <c r="AY628" s="198"/>
      <c r="AZ628" s="194"/>
      <c r="BA628" s="198"/>
      <c r="BB628" s="198"/>
      <c r="BC628" s="306"/>
      <c r="BD628" s="306"/>
      <c r="BE628" s="194"/>
      <c r="BF628" s="194"/>
      <c r="BG628" s="198"/>
      <c r="BH628" s="198"/>
      <c r="BI628" s="197"/>
      <c r="BJ628" s="197"/>
      <c r="BK628" s="396"/>
      <c r="BL628" s="199"/>
      <c r="BM628" s="194"/>
      <c r="BN628" s="198"/>
      <c r="BO628" s="194"/>
      <c r="BP628" s="194"/>
      <c r="BQ628" s="194"/>
      <c r="BR628" s="411"/>
      <c r="BS628" s="411"/>
      <c r="BT628" s="411"/>
      <c r="BU628" s="411"/>
      <c r="BV628" s="193"/>
      <c r="BW628" s="193"/>
      <c r="BX628" s="193"/>
      <c r="BY628" s="193"/>
      <c r="BZ628" s="193"/>
      <c r="CA628" s="193"/>
      <c r="CB628" s="193"/>
      <c r="CC628" s="193"/>
      <c r="CD628" s="193"/>
      <c r="CE628" s="193"/>
      <c r="CF628" s="193"/>
      <c r="CG628" s="193"/>
      <c r="CH628" s="193"/>
      <c r="CI628" s="193"/>
      <c r="CJ628" s="193"/>
      <c r="CK628" s="193"/>
    </row>
    <row r="629" spans="2:89" s="162" customFormat="1">
      <c r="B629" s="192"/>
      <c r="C629" s="191"/>
      <c r="D629" s="191"/>
      <c r="E629" s="191"/>
      <c r="F629" s="191"/>
      <c r="G629" s="191"/>
      <c r="H629" s="191"/>
      <c r="I629" s="254"/>
      <c r="J629" s="191"/>
      <c r="K629" s="191"/>
      <c r="L629" s="191"/>
      <c r="M629" s="191"/>
      <c r="N629" s="193"/>
      <c r="O629" s="193"/>
      <c r="P629" s="194"/>
      <c r="Q629" s="193"/>
      <c r="R629" s="193"/>
      <c r="S629" s="193"/>
      <c r="T629" s="193"/>
      <c r="U629" s="193"/>
      <c r="V629" s="193"/>
      <c r="W629" s="193"/>
      <c r="X629" s="193"/>
      <c r="Y629" s="193"/>
      <c r="Z629" s="193"/>
      <c r="AA629" s="193"/>
      <c r="AB629" s="195"/>
      <c r="AC629" s="196"/>
      <c r="AD629" s="196"/>
      <c r="AE629" s="195"/>
      <c r="AF629" s="195"/>
      <c r="AG629" s="193"/>
      <c r="AH629" s="193"/>
      <c r="AI629" s="197"/>
      <c r="AJ629" s="197"/>
      <c r="AK629" s="193"/>
      <c r="AL629" s="197"/>
      <c r="AM629" s="197"/>
      <c r="AN629" s="197"/>
      <c r="AO629" s="193"/>
      <c r="AP629" s="193"/>
      <c r="AQ629" s="193"/>
      <c r="AR629" s="193"/>
      <c r="AS629" s="193"/>
      <c r="AT629" s="195"/>
      <c r="AU629" s="197"/>
      <c r="AV629" s="197"/>
      <c r="AW629" s="193"/>
      <c r="AX629" s="194"/>
      <c r="AY629" s="198"/>
      <c r="AZ629" s="194"/>
      <c r="BA629" s="198"/>
      <c r="BB629" s="198"/>
      <c r="BC629" s="306"/>
      <c r="BD629" s="306"/>
      <c r="BE629" s="194"/>
      <c r="BF629" s="194"/>
      <c r="BG629" s="198"/>
      <c r="BH629" s="198"/>
      <c r="BI629" s="197"/>
      <c r="BJ629" s="197"/>
      <c r="BK629" s="396"/>
      <c r="BL629" s="199"/>
      <c r="BM629" s="194"/>
      <c r="BN629" s="198"/>
      <c r="BO629" s="194"/>
      <c r="BP629" s="194"/>
      <c r="BQ629" s="194"/>
      <c r="BR629" s="411"/>
      <c r="BS629" s="411"/>
      <c r="BT629" s="411"/>
      <c r="BU629" s="411"/>
      <c r="BV629" s="193"/>
      <c r="BW629" s="193"/>
      <c r="BX629" s="193"/>
      <c r="BY629" s="193"/>
      <c r="BZ629" s="193"/>
      <c r="CA629" s="193"/>
      <c r="CB629" s="193"/>
      <c r="CC629" s="193"/>
      <c r="CD629" s="193"/>
      <c r="CE629" s="193"/>
      <c r="CF629" s="193"/>
      <c r="CG629" s="193"/>
      <c r="CH629" s="193"/>
      <c r="CI629" s="193"/>
      <c r="CJ629" s="193"/>
      <c r="CK629" s="193"/>
    </row>
    <row r="630" spans="2:89" s="162" customFormat="1">
      <c r="B630" s="192"/>
      <c r="C630" s="191"/>
      <c r="D630" s="191"/>
      <c r="E630" s="191"/>
      <c r="F630" s="191"/>
      <c r="G630" s="191"/>
      <c r="H630" s="191"/>
      <c r="I630" s="254"/>
      <c r="J630" s="191"/>
      <c r="K630" s="191"/>
      <c r="L630" s="191"/>
      <c r="M630" s="191"/>
      <c r="N630" s="193"/>
      <c r="O630" s="193"/>
      <c r="P630" s="194"/>
      <c r="Q630" s="193"/>
      <c r="R630" s="193"/>
      <c r="S630" s="193"/>
      <c r="T630" s="193"/>
      <c r="U630" s="193"/>
      <c r="V630" s="193"/>
      <c r="W630" s="193"/>
      <c r="X630" s="193"/>
      <c r="Y630" s="193"/>
      <c r="Z630" s="193"/>
      <c r="AA630" s="193"/>
      <c r="AB630" s="195"/>
      <c r="AC630" s="196"/>
      <c r="AD630" s="196"/>
      <c r="AE630" s="195"/>
      <c r="AF630" s="195"/>
      <c r="AG630" s="193"/>
      <c r="AH630" s="193"/>
      <c r="AI630" s="197"/>
      <c r="AJ630" s="197"/>
      <c r="AK630" s="193"/>
      <c r="AL630" s="197"/>
      <c r="AM630" s="197"/>
      <c r="AN630" s="197"/>
      <c r="AO630" s="193"/>
      <c r="AP630" s="193"/>
      <c r="AQ630" s="193"/>
      <c r="AR630" s="193"/>
      <c r="AS630" s="193"/>
      <c r="AT630" s="195"/>
      <c r="AU630" s="197"/>
      <c r="AV630" s="197"/>
      <c r="AW630" s="193"/>
      <c r="AX630" s="194"/>
      <c r="AY630" s="198"/>
      <c r="AZ630" s="194"/>
      <c r="BA630" s="198"/>
      <c r="BB630" s="198"/>
      <c r="BC630" s="306"/>
      <c r="BD630" s="306"/>
      <c r="BE630" s="194"/>
      <c r="BF630" s="194"/>
      <c r="BG630" s="198"/>
      <c r="BH630" s="198"/>
      <c r="BI630" s="197"/>
      <c r="BJ630" s="197"/>
      <c r="BK630" s="396"/>
      <c r="BL630" s="199"/>
      <c r="BM630" s="194"/>
      <c r="BN630" s="198"/>
      <c r="BO630" s="194"/>
      <c r="BP630" s="194"/>
      <c r="BQ630" s="194"/>
      <c r="BR630" s="411"/>
      <c r="BS630" s="411"/>
      <c r="BT630" s="411"/>
      <c r="BU630" s="411"/>
      <c r="BV630" s="193"/>
      <c r="BW630" s="193"/>
      <c r="BX630" s="193"/>
      <c r="BY630" s="193"/>
      <c r="BZ630" s="193"/>
      <c r="CA630" s="193"/>
      <c r="CB630" s="193"/>
      <c r="CC630" s="193"/>
      <c r="CD630" s="193"/>
      <c r="CE630" s="193"/>
      <c r="CF630" s="193"/>
      <c r="CG630" s="193"/>
      <c r="CH630" s="193"/>
      <c r="CI630" s="193"/>
      <c r="CJ630" s="193"/>
      <c r="CK630" s="193"/>
    </row>
    <row r="631" spans="2:89" s="162" customFormat="1">
      <c r="B631" s="192"/>
      <c r="C631" s="191"/>
      <c r="D631" s="191"/>
      <c r="E631" s="191"/>
      <c r="F631" s="191"/>
      <c r="G631" s="191"/>
      <c r="H631" s="191"/>
      <c r="I631" s="254"/>
      <c r="J631" s="191"/>
      <c r="K631" s="191"/>
      <c r="L631" s="191"/>
      <c r="M631" s="191"/>
      <c r="N631" s="193"/>
      <c r="O631" s="193"/>
      <c r="P631" s="194"/>
      <c r="Q631" s="193"/>
      <c r="R631" s="193"/>
      <c r="S631" s="193"/>
      <c r="T631" s="193"/>
      <c r="U631" s="193"/>
      <c r="V631" s="193"/>
      <c r="W631" s="193"/>
      <c r="X631" s="193"/>
      <c r="Y631" s="193"/>
      <c r="Z631" s="193"/>
      <c r="AA631" s="193"/>
      <c r="AB631" s="195"/>
      <c r="AC631" s="196"/>
      <c r="AD631" s="196"/>
      <c r="AE631" s="195"/>
      <c r="AF631" s="195"/>
      <c r="AG631" s="193"/>
      <c r="AH631" s="193"/>
      <c r="AI631" s="197"/>
      <c r="AJ631" s="197"/>
      <c r="AK631" s="193"/>
      <c r="AL631" s="197"/>
      <c r="AM631" s="197"/>
      <c r="AN631" s="197"/>
      <c r="AO631" s="193"/>
      <c r="AP631" s="193"/>
      <c r="AQ631" s="193"/>
      <c r="AR631" s="193"/>
      <c r="AS631" s="193"/>
      <c r="AT631" s="195"/>
      <c r="AU631" s="197"/>
      <c r="AV631" s="197"/>
      <c r="AW631" s="193"/>
      <c r="AX631" s="194"/>
      <c r="AY631" s="198"/>
      <c r="AZ631" s="194"/>
      <c r="BA631" s="198"/>
      <c r="BB631" s="198"/>
      <c r="BC631" s="306"/>
      <c r="BD631" s="306"/>
      <c r="BE631" s="194"/>
      <c r="BF631" s="194"/>
      <c r="BG631" s="198"/>
      <c r="BH631" s="198"/>
      <c r="BI631" s="197"/>
      <c r="BJ631" s="197"/>
      <c r="BK631" s="396"/>
      <c r="BL631" s="199"/>
      <c r="BM631" s="194"/>
      <c r="BN631" s="198"/>
      <c r="BO631" s="194"/>
      <c r="BP631" s="194"/>
      <c r="BQ631" s="194"/>
      <c r="BR631" s="411"/>
      <c r="BS631" s="411"/>
      <c r="BT631" s="411"/>
      <c r="BU631" s="411"/>
      <c r="BV631" s="193"/>
      <c r="BW631" s="193"/>
      <c r="BX631" s="193"/>
      <c r="BY631" s="193"/>
      <c r="BZ631" s="193"/>
      <c r="CA631" s="193"/>
      <c r="CB631" s="193"/>
      <c r="CC631" s="193"/>
      <c r="CD631" s="193"/>
      <c r="CE631" s="193"/>
      <c r="CF631" s="193"/>
      <c r="CG631" s="193"/>
      <c r="CH631" s="193"/>
      <c r="CI631" s="193"/>
      <c r="CJ631" s="193"/>
      <c r="CK631" s="193"/>
    </row>
    <row r="632" spans="2:89" s="162" customFormat="1">
      <c r="B632" s="192"/>
      <c r="C632" s="191"/>
      <c r="D632" s="191"/>
      <c r="E632" s="191"/>
      <c r="F632" s="191"/>
      <c r="G632" s="191"/>
      <c r="H632" s="191"/>
      <c r="I632" s="254"/>
      <c r="J632" s="191"/>
      <c r="K632" s="191"/>
      <c r="L632" s="191"/>
      <c r="M632" s="191"/>
      <c r="N632" s="193"/>
      <c r="O632" s="193"/>
      <c r="P632" s="194"/>
      <c r="Q632" s="193"/>
      <c r="R632" s="193"/>
      <c r="S632" s="193"/>
      <c r="T632" s="193"/>
      <c r="U632" s="193"/>
      <c r="V632" s="193"/>
      <c r="W632" s="193"/>
      <c r="X632" s="193"/>
      <c r="Y632" s="193"/>
      <c r="Z632" s="193"/>
      <c r="AA632" s="193"/>
      <c r="AB632" s="195"/>
      <c r="AC632" s="196"/>
      <c r="AD632" s="196"/>
      <c r="AE632" s="195"/>
      <c r="AF632" s="195"/>
      <c r="AG632" s="193"/>
      <c r="AH632" s="193"/>
      <c r="AI632" s="197"/>
      <c r="AJ632" s="197"/>
      <c r="AK632" s="193"/>
      <c r="AL632" s="197"/>
      <c r="AM632" s="197"/>
      <c r="AN632" s="197"/>
      <c r="AO632" s="193"/>
      <c r="AP632" s="193"/>
      <c r="AQ632" s="193"/>
      <c r="AR632" s="193"/>
      <c r="AS632" s="193"/>
      <c r="AT632" s="195"/>
      <c r="AU632" s="197"/>
      <c r="AV632" s="197"/>
      <c r="AW632" s="193"/>
      <c r="AX632" s="194"/>
      <c r="AY632" s="198"/>
      <c r="AZ632" s="194"/>
      <c r="BA632" s="198"/>
      <c r="BB632" s="198"/>
      <c r="BC632" s="306"/>
      <c r="BD632" s="306"/>
      <c r="BE632" s="194"/>
      <c r="BF632" s="194"/>
      <c r="BG632" s="198"/>
      <c r="BH632" s="198"/>
      <c r="BI632" s="197"/>
      <c r="BJ632" s="197"/>
      <c r="BK632" s="396"/>
      <c r="BL632" s="199"/>
      <c r="BM632" s="194"/>
      <c r="BN632" s="198"/>
      <c r="BO632" s="194"/>
      <c r="BP632" s="194"/>
      <c r="BQ632" s="194"/>
      <c r="BR632" s="411"/>
      <c r="BS632" s="411"/>
      <c r="BT632" s="411"/>
      <c r="BU632" s="411"/>
      <c r="BV632" s="193"/>
      <c r="BW632" s="193"/>
      <c r="BX632" s="193"/>
      <c r="BY632" s="193"/>
      <c r="BZ632" s="193"/>
      <c r="CA632" s="193"/>
      <c r="CB632" s="193"/>
      <c r="CC632" s="193"/>
      <c r="CD632" s="193"/>
      <c r="CE632" s="193"/>
      <c r="CF632" s="193"/>
      <c r="CG632" s="193"/>
      <c r="CH632" s="193"/>
      <c r="CI632" s="193"/>
      <c r="CJ632" s="193"/>
      <c r="CK632" s="193"/>
    </row>
    <row r="633" spans="2:89" s="162" customFormat="1">
      <c r="B633" s="192"/>
      <c r="C633" s="191"/>
      <c r="D633" s="191"/>
      <c r="E633" s="191"/>
      <c r="F633" s="191"/>
      <c r="G633" s="191"/>
      <c r="H633" s="191"/>
      <c r="I633" s="254"/>
      <c r="J633" s="191"/>
      <c r="K633" s="191"/>
      <c r="L633" s="191"/>
      <c r="M633" s="191"/>
      <c r="N633" s="193"/>
      <c r="O633" s="193"/>
      <c r="P633" s="194"/>
      <c r="Q633" s="193"/>
      <c r="R633" s="193"/>
      <c r="S633" s="193"/>
      <c r="T633" s="193"/>
      <c r="U633" s="193"/>
      <c r="V633" s="193"/>
      <c r="W633" s="193"/>
      <c r="X633" s="193"/>
      <c r="Y633" s="193"/>
      <c r="Z633" s="193"/>
      <c r="AA633" s="193"/>
      <c r="AB633" s="195"/>
      <c r="AC633" s="196"/>
      <c r="AD633" s="196"/>
      <c r="AE633" s="195"/>
      <c r="AF633" s="195"/>
      <c r="AG633" s="193"/>
      <c r="AH633" s="193"/>
      <c r="AI633" s="197"/>
      <c r="AJ633" s="197"/>
      <c r="AK633" s="193"/>
      <c r="AL633" s="197"/>
      <c r="AM633" s="197"/>
      <c r="AN633" s="197"/>
      <c r="AO633" s="193"/>
      <c r="AP633" s="193"/>
      <c r="AQ633" s="193"/>
      <c r="AR633" s="193"/>
      <c r="AS633" s="193"/>
      <c r="AT633" s="195"/>
      <c r="AU633" s="197"/>
      <c r="AV633" s="197"/>
      <c r="AW633" s="193"/>
      <c r="AX633" s="194"/>
      <c r="AY633" s="198"/>
      <c r="AZ633" s="194"/>
      <c r="BA633" s="198"/>
      <c r="BB633" s="198"/>
      <c r="BC633" s="306"/>
      <c r="BD633" s="306"/>
      <c r="BE633" s="194"/>
      <c r="BF633" s="194"/>
      <c r="BG633" s="198"/>
      <c r="BH633" s="198"/>
      <c r="BI633" s="197"/>
      <c r="BJ633" s="197"/>
      <c r="BK633" s="396"/>
      <c r="BL633" s="199"/>
      <c r="BM633" s="194"/>
      <c r="BN633" s="198"/>
      <c r="BO633" s="194"/>
      <c r="BP633" s="194"/>
      <c r="BQ633" s="194"/>
      <c r="BR633" s="411"/>
      <c r="BS633" s="411"/>
      <c r="BT633" s="411"/>
      <c r="BU633" s="411"/>
      <c r="BV633" s="193"/>
      <c r="BW633" s="193"/>
      <c r="BX633" s="193"/>
      <c r="BY633" s="193"/>
      <c r="BZ633" s="193"/>
      <c r="CA633" s="193"/>
      <c r="CB633" s="193"/>
      <c r="CC633" s="193"/>
      <c r="CD633" s="193"/>
      <c r="CE633" s="193"/>
      <c r="CF633" s="193"/>
      <c r="CG633" s="193"/>
      <c r="CH633" s="193"/>
      <c r="CI633" s="193"/>
      <c r="CJ633" s="193"/>
      <c r="CK633" s="193"/>
    </row>
    <row r="634" spans="2:89" s="162" customFormat="1">
      <c r="B634" s="192"/>
      <c r="C634" s="191"/>
      <c r="D634" s="191"/>
      <c r="E634" s="191"/>
      <c r="F634" s="191"/>
      <c r="G634" s="191"/>
      <c r="H634" s="191"/>
      <c r="I634" s="254"/>
      <c r="J634" s="191"/>
      <c r="K634" s="191"/>
      <c r="L634" s="191"/>
      <c r="M634" s="191"/>
      <c r="N634" s="193"/>
      <c r="O634" s="193"/>
      <c r="P634" s="194"/>
      <c r="Q634" s="193"/>
      <c r="R634" s="193"/>
      <c r="S634" s="193"/>
      <c r="T634" s="193"/>
      <c r="U634" s="193"/>
      <c r="V634" s="193"/>
      <c r="W634" s="193"/>
      <c r="X634" s="193"/>
      <c r="Y634" s="193"/>
      <c r="Z634" s="193"/>
      <c r="AA634" s="193"/>
      <c r="AB634" s="195"/>
      <c r="AC634" s="196"/>
      <c r="AD634" s="196"/>
      <c r="AE634" s="195"/>
      <c r="AF634" s="195"/>
      <c r="AG634" s="193"/>
      <c r="AH634" s="193"/>
      <c r="AI634" s="197"/>
      <c r="AJ634" s="197"/>
      <c r="AK634" s="193"/>
      <c r="AL634" s="197"/>
      <c r="AM634" s="197"/>
      <c r="AN634" s="197"/>
      <c r="AO634" s="193"/>
      <c r="AP634" s="193"/>
      <c r="AQ634" s="193"/>
      <c r="AR634" s="193"/>
      <c r="AS634" s="193"/>
      <c r="AT634" s="195"/>
      <c r="AU634" s="197"/>
      <c r="AV634" s="197"/>
      <c r="AW634" s="193"/>
      <c r="AX634" s="194"/>
      <c r="AY634" s="198"/>
      <c r="AZ634" s="194"/>
      <c r="BA634" s="198"/>
      <c r="BB634" s="198"/>
      <c r="BC634" s="306"/>
      <c r="BD634" s="306"/>
      <c r="BE634" s="194"/>
      <c r="BF634" s="194"/>
      <c r="BG634" s="198"/>
      <c r="BH634" s="198"/>
      <c r="BI634" s="197"/>
      <c r="BJ634" s="197"/>
      <c r="BK634" s="396"/>
      <c r="BL634" s="199"/>
      <c r="BM634" s="194"/>
      <c r="BN634" s="198"/>
      <c r="BO634" s="194"/>
      <c r="BP634" s="194"/>
      <c r="BQ634" s="194"/>
      <c r="BR634" s="411"/>
      <c r="BS634" s="411"/>
      <c r="BT634" s="411"/>
      <c r="BU634" s="411"/>
      <c r="BV634" s="193"/>
      <c r="BW634" s="193"/>
      <c r="BX634" s="193"/>
      <c r="BY634" s="193"/>
      <c r="BZ634" s="193"/>
      <c r="CA634" s="193"/>
      <c r="CB634" s="193"/>
      <c r="CC634" s="193"/>
      <c r="CD634" s="193"/>
      <c r="CE634" s="193"/>
      <c r="CF634" s="193"/>
      <c r="CG634" s="193"/>
      <c r="CH634" s="193"/>
      <c r="CI634" s="193"/>
      <c r="CJ634" s="193"/>
      <c r="CK634" s="193"/>
    </row>
    <row r="635" spans="2:89" s="162" customFormat="1">
      <c r="B635" s="192"/>
      <c r="C635" s="191"/>
      <c r="D635" s="191"/>
      <c r="E635" s="191"/>
      <c r="F635" s="191"/>
      <c r="G635" s="191"/>
      <c r="H635" s="191"/>
      <c r="I635" s="254"/>
      <c r="J635" s="191"/>
      <c r="K635" s="191"/>
      <c r="L635" s="191"/>
      <c r="M635" s="191"/>
      <c r="N635" s="193"/>
      <c r="O635" s="193"/>
      <c r="P635" s="194"/>
      <c r="Q635" s="193"/>
      <c r="R635" s="193"/>
      <c r="S635" s="193"/>
      <c r="T635" s="193"/>
      <c r="U635" s="193"/>
      <c r="V635" s="193"/>
      <c r="W635" s="193"/>
      <c r="X635" s="193"/>
      <c r="Y635" s="193"/>
      <c r="Z635" s="193"/>
      <c r="AA635" s="193"/>
      <c r="AB635" s="195"/>
      <c r="AC635" s="196"/>
      <c r="AD635" s="196"/>
      <c r="AE635" s="195"/>
      <c r="AF635" s="195"/>
      <c r="AG635" s="193"/>
      <c r="AH635" s="193"/>
      <c r="AI635" s="197"/>
      <c r="AJ635" s="197"/>
      <c r="AK635" s="193"/>
      <c r="AL635" s="197"/>
      <c r="AM635" s="197"/>
      <c r="AN635" s="197"/>
      <c r="AO635" s="193"/>
      <c r="AP635" s="193"/>
      <c r="AQ635" s="193"/>
      <c r="AR635" s="193"/>
      <c r="AS635" s="193"/>
      <c r="AT635" s="195"/>
      <c r="AU635" s="197"/>
      <c r="AV635" s="197"/>
      <c r="AW635" s="193"/>
      <c r="AX635" s="194"/>
      <c r="AY635" s="198"/>
      <c r="AZ635" s="194"/>
      <c r="BA635" s="198"/>
      <c r="BB635" s="198"/>
      <c r="BC635" s="306"/>
      <c r="BD635" s="306"/>
      <c r="BE635" s="194"/>
      <c r="BF635" s="194"/>
      <c r="BG635" s="198"/>
      <c r="BH635" s="198"/>
      <c r="BI635" s="197"/>
      <c r="BJ635" s="197"/>
      <c r="BK635" s="396"/>
      <c r="BL635" s="199"/>
      <c r="BM635" s="194"/>
      <c r="BN635" s="198"/>
      <c r="BO635" s="194"/>
      <c r="BP635" s="194"/>
      <c r="BQ635" s="194"/>
      <c r="BR635" s="411"/>
      <c r="BS635" s="411"/>
      <c r="BT635" s="411"/>
      <c r="BU635" s="411"/>
      <c r="BV635" s="193"/>
      <c r="BW635" s="193"/>
      <c r="BX635" s="193"/>
      <c r="BY635" s="193"/>
      <c r="BZ635" s="193"/>
      <c r="CA635" s="193"/>
      <c r="CB635" s="193"/>
      <c r="CC635" s="193"/>
      <c r="CD635" s="193"/>
      <c r="CE635" s="193"/>
      <c r="CF635" s="193"/>
      <c r="CG635" s="193"/>
      <c r="CH635" s="193"/>
      <c r="CI635" s="193"/>
      <c r="CJ635" s="193"/>
      <c r="CK635" s="193"/>
    </row>
    <row r="636" spans="2:89" s="162" customFormat="1">
      <c r="B636" s="192"/>
      <c r="C636" s="191"/>
      <c r="D636" s="191"/>
      <c r="E636" s="191"/>
      <c r="F636" s="191"/>
      <c r="G636" s="191"/>
      <c r="H636" s="191"/>
      <c r="I636" s="254"/>
      <c r="J636" s="191"/>
      <c r="K636" s="191"/>
      <c r="L636" s="191"/>
      <c r="M636" s="191"/>
      <c r="N636" s="193"/>
      <c r="O636" s="193"/>
      <c r="P636" s="194"/>
      <c r="Q636" s="193"/>
      <c r="R636" s="193"/>
      <c r="S636" s="193"/>
      <c r="T636" s="193"/>
      <c r="U636" s="193"/>
      <c r="V636" s="193"/>
      <c r="W636" s="193"/>
      <c r="X636" s="193"/>
      <c r="Y636" s="193"/>
      <c r="Z636" s="193"/>
      <c r="AA636" s="193"/>
      <c r="AB636" s="195"/>
      <c r="AC636" s="196"/>
      <c r="AD636" s="196"/>
      <c r="AE636" s="195"/>
      <c r="AF636" s="195"/>
      <c r="AG636" s="193"/>
      <c r="AH636" s="193"/>
      <c r="AI636" s="197"/>
      <c r="AJ636" s="197"/>
      <c r="AK636" s="193"/>
      <c r="AL636" s="197"/>
      <c r="AM636" s="197"/>
      <c r="AN636" s="197"/>
      <c r="AO636" s="193"/>
      <c r="AP636" s="193"/>
      <c r="AQ636" s="193"/>
      <c r="AR636" s="193"/>
      <c r="AS636" s="193"/>
      <c r="AT636" s="195"/>
      <c r="AU636" s="197"/>
      <c r="AV636" s="197"/>
      <c r="AW636" s="193"/>
      <c r="AX636" s="194"/>
      <c r="AY636" s="198"/>
      <c r="AZ636" s="194"/>
      <c r="BA636" s="198"/>
      <c r="BB636" s="198"/>
      <c r="BC636" s="306"/>
      <c r="BD636" s="306"/>
      <c r="BE636" s="194"/>
      <c r="BF636" s="194"/>
      <c r="BG636" s="198"/>
      <c r="BH636" s="198"/>
      <c r="BI636" s="197"/>
      <c r="BJ636" s="197"/>
      <c r="BK636" s="396"/>
      <c r="BL636" s="199"/>
      <c r="BM636" s="194"/>
      <c r="BN636" s="198"/>
      <c r="BO636" s="194"/>
      <c r="BP636" s="194"/>
      <c r="BQ636" s="194"/>
      <c r="BR636" s="411"/>
      <c r="BS636" s="411"/>
      <c r="BT636" s="411"/>
      <c r="BU636" s="411"/>
      <c r="BV636" s="193"/>
      <c r="BW636" s="193"/>
      <c r="BX636" s="193"/>
      <c r="BY636" s="193"/>
      <c r="BZ636" s="193"/>
      <c r="CA636" s="193"/>
      <c r="CB636" s="193"/>
      <c r="CC636" s="193"/>
      <c r="CD636" s="193"/>
      <c r="CE636" s="193"/>
      <c r="CF636" s="193"/>
      <c r="CG636" s="193"/>
      <c r="CH636" s="193"/>
      <c r="CI636" s="193"/>
      <c r="CJ636" s="193"/>
      <c r="CK636" s="193"/>
    </row>
    <row r="637" spans="2:89" s="162" customFormat="1">
      <c r="B637" s="192"/>
      <c r="C637" s="191"/>
      <c r="D637" s="191"/>
      <c r="E637" s="191"/>
      <c r="F637" s="191"/>
      <c r="G637" s="191"/>
      <c r="H637" s="191"/>
      <c r="I637" s="254"/>
      <c r="J637" s="191"/>
      <c r="K637" s="191"/>
      <c r="L637" s="191"/>
      <c r="M637" s="191"/>
      <c r="N637" s="193"/>
      <c r="O637" s="193"/>
      <c r="P637" s="194"/>
      <c r="Q637" s="193"/>
      <c r="R637" s="193"/>
      <c r="S637" s="193"/>
      <c r="T637" s="193"/>
      <c r="U637" s="193"/>
      <c r="V637" s="193"/>
      <c r="W637" s="193"/>
      <c r="X637" s="193"/>
      <c r="Y637" s="193"/>
      <c r="Z637" s="193"/>
      <c r="AA637" s="193"/>
      <c r="AB637" s="195"/>
      <c r="AC637" s="196"/>
      <c r="AD637" s="196"/>
      <c r="AE637" s="195"/>
      <c r="AF637" s="195"/>
      <c r="AG637" s="193"/>
      <c r="AH637" s="193"/>
      <c r="AI637" s="197"/>
      <c r="AJ637" s="197"/>
      <c r="AK637" s="193"/>
      <c r="AL637" s="197"/>
      <c r="AM637" s="197"/>
      <c r="AN637" s="197"/>
      <c r="AO637" s="193"/>
      <c r="AP637" s="193"/>
      <c r="AQ637" s="193"/>
      <c r="AR637" s="193"/>
      <c r="AS637" s="193"/>
      <c r="AT637" s="195"/>
      <c r="AU637" s="197"/>
      <c r="AV637" s="197"/>
      <c r="AW637" s="193"/>
      <c r="AX637" s="194"/>
      <c r="AY637" s="198"/>
      <c r="AZ637" s="194"/>
      <c r="BA637" s="198"/>
      <c r="BB637" s="198"/>
      <c r="BC637" s="306"/>
      <c r="BD637" s="306"/>
      <c r="BE637" s="194"/>
      <c r="BF637" s="194"/>
      <c r="BG637" s="198"/>
      <c r="BH637" s="198"/>
      <c r="BI637" s="197"/>
      <c r="BJ637" s="197"/>
      <c r="BK637" s="396"/>
      <c r="BL637" s="199"/>
      <c r="BM637" s="194"/>
      <c r="BN637" s="198"/>
      <c r="BO637" s="194"/>
      <c r="BP637" s="194"/>
      <c r="BQ637" s="194"/>
      <c r="BR637" s="411"/>
      <c r="BS637" s="411"/>
      <c r="BT637" s="411"/>
      <c r="BU637" s="411"/>
      <c r="BV637" s="193"/>
      <c r="BW637" s="193"/>
      <c r="BX637" s="193"/>
      <c r="BY637" s="193"/>
      <c r="BZ637" s="193"/>
      <c r="CA637" s="193"/>
      <c r="CB637" s="193"/>
      <c r="CC637" s="193"/>
      <c r="CD637" s="193"/>
      <c r="CE637" s="193"/>
      <c r="CF637" s="193"/>
      <c r="CG637" s="193"/>
      <c r="CH637" s="193"/>
      <c r="CI637" s="193"/>
      <c r="CJ637" s="193"/>
      <c r="CK637" s="193"/>
    </row>
    <row r="638" spans="2:89" s="162" customFormat="1">
      <c r="B638" s="192"/>
      <c r="C638" s="191"/>
      <c r="D638" s="191"/>
      <c r="E638" s="191"/>
      <c r="F638" s="191"/>
      <c r="G638" s="191"/>
      <c r="H638" s="191"/>
      <c r="I638" s="254"/>
      <c r="J638" s="191"/>
      <c r="K638" s="191"/>
      <c r="L638" s="191"/>
      <c r="M638" s="191"/>
      <c r="N638" s="193"/>
      <c r="O638" s="193"/>
      <c r="P638" s="194"/>
      <c r="Q638" s="193"/>
      <c r="R638" s="193"/>
      <c r="S638" s="193"/>
      <c r="T638" s="193"/>
      <c r="U638" s="193"/>
      <c r="V638" s="193"/>
      <c r="W638" s="193"/>
      <c r="X638" s="193"/>
      <c r="Y638" s="193"/>
      <c r="Z638" s="193"/>
      <c r="AA638" s="193"/>
      <c r="AB638" s="195"/>
      <c r="AC638" s="196"/>
      <c r="AD638" s="196"/>
      <c r="AE638" s="195"/>
      <c r="AF638" s="195"/>
      <c r="AG638" s="193"/>
      <c r="AH638" s="193"/>
      <c r="AI638" s="197"/>
      <c r="AJ638" s="197"/>
      <c r="AK638" s="193"/>
      <c r="AL638" s="197"/>
      <c r="AM638" s="197"/>
      <c r="AN638" s="197"/>
      <c r="AO638" s="193"/>
      <c r="AP638" s="193"/>
      <c r="AQ638" s="193"/>
      <c r="AR638" s="193"/>
      <c r="AS638" s="193"/>
      <c r="AT638" s="195"/>
      <c r="AU638" s="197"/>
      <c r="AV638" s="197"/>
      <c r="AW638" s="193"/>
      <c r="AX638" s="194"/>
      <c r="AY638" s="198"/>
      <c r="AZ638" s="194"/>
      <c r="BA638" s="198"/>
      <c r="BB638" s="198"/>
      <c r="BC638" s="306"/>
      <c r="BD638" s="306"/>
      <c r="BE638" s="194"/>
      <c r="BF638" s="194"/>
      <c r="BG638" s="198"/>
      <c r="BH638" s="198"/>
      <c r="BI638" s="197"/>
      <c r="BJ638" s="197"/>
      <c r="BK638" s="396"/>
      <c r="BL638" s="199"/>
      <c r="BM638" s="194"/>
      <c r="BN638" s="198"/>
      <c r="BO638" s="194"/>
      <c r="BP638" s="194"/>
      <c r="BQ638" s="194"/>
      <c r="BR638" s="411"/>
      <c r="BS638" s="411"/>
      <c r="BT638" s="411"/>
      <c r="BU638" s="411"/>
      <c r="BV638" s="193"/>
      <c r="BW638" s="193"/>
      <c r="BX638" s="193"/>
      <c r="BY638" s="193"/>
      <c r="BZ638" s="193"/>
      <c r="CA638" s="193"/>
      <c r="CB638" s="193"/>
      <c r="CC638" s="193"/>
      <c r="CD638" s="193"/>
      <c r="CE638" s="193"/>
      <c r="CF638" s="193"/>
      <c r="CG638" s="193"/>
      <c r="CH638" s="193"/>
      <c r="CI638" s="193"/>
      <c r="CJ638" s="193"/>
      <c r="CK638" s="193"/>
    </row>
    <row r="639" spans="2:89" s="162" customFormat="1">
      <c r="B639" s="192"/>
      <c r="C639" s="191"/>
      <c r="D639" s="191"/>
      <c r="E639" s="191"/>
      <c r="F639" s="191"/>
      <c r="G639" s="191"/>
      <c r="H639" s="191"/>
      <c r="I639" s="254"/>
      <c r="J639" s="191"/>
      <c r="K639" s="191"/>
      <c r="L639" s="191"/>
      <c r="M639" s="191"/>
      <c r="N639" s="193"/>
      <c r="O639" s="193"/>
      <c r="P639" s="194"/>
      <c r="Q639" s="193"/>
      <c r="R639" s="193"/>
      <c r="S639" s="193"/>
      <c r="T639" s="193"/>
      <c r="U639" s="193"/>
      <c r="V639" s="193"/>
      <c r="W639" s="193"/>
      <c r="X639" s="193"/>
      <c r="Y639" s="193"/>
      <c r="Z639" s="193"/>
      <c r="AA639" s="193"/>
      <c r="AB639" s="195"/>
      <c r="AC639" s="196"/>
      <c r="AD639" s="196"/>
      <c r="AE639" s="195"/>
      <c r="AF639" s="195"/>
      <c r="AG639" s="193"/>
      <c r="AH639" s="193"/>
      <c r="AI639" s="197"/>
      <c r="AJ639" s="197"/>
      <c r="AK639" s="193"/>
      <c r="AL639" s="197"/>
      <c r="AM639" s="197"/>
      <c r="AN639" s="197"/>
      <c r="AO639" s="193"/>
      <c r="AP639" s="193"/>
      <c r="AQ639" s="193"/>
      <c r="AR639" s="193"/>
      <c r="AS639" s="193"/>
      <c r="AT639" s="195"/>
      <c r="AU639" s="197"/>
      <c r="AV639" s="197"/>
      <c r="AW639" s="193"/>
      <c r="AX639" s="194"/>
      <c r="AY639" s="198"/>
      <c r="AZ639" s="194"/>
      <c r="BA639" s="198"/>
      <c r="BB639" s="198"/>
      <c r="BC639" s="306"/>
      <c r="BD639" s="306"/>
      <c r="BE639" s="194"/>
      <c r="BF639" s="194"/>
      <c r="BG639" s="198"/>
      <c r="BH639" s="198"/>
      <c r="BI639" s="197"/>
      <c r="BJ639" s="197"/>
      <c r="BK639" s="396"/>
      <c r="BL639" s="199"/>
      <c r="BM639" s="194"/>
      <c r="BN639" s="198"/>
      <c r="BO639" s="194"/>
      <c r="BP639" s="194"/>
      <c r="BQ639" s="194"/>
      <c r="BR639" s="411"/>
      <c r="BS639" s="411"/>
      <c r="BT639" s="411"/>
      <c r="BU639" s="411"/>
      <c r="BV639" s="193"/>
      <c r="BW639" s="193"/>
      <c r="BX639" s="193"/>
      <c r="BY639" s="193"/>
      <c r="BZ639" s="193"/>
      <c r="CA639" s="193"/>
      <c r="CB639" s="193"/>
      <c r="CC639" s="193"/>
      <c r="CD639" s="193"/>
      <c r="CE639" s="193"/>
      <c r="CF639" s="193"/>
      <c r="CG639" s="193"/>
      <c r="CH639" s="193"/>
      <c r="CI639" s="193"/>
      <c r="CJ639" s="193"/>
      <c r="CK639" s="193"/>
    </row>
    <row r="640" spans="2:89" s="162" customFormat="1">
      <c r="B640" s="192"/>
      <c r="C640" s="191"/>
      <c r="D640" s="191"/>
      <c r="E640" s="191"/>
      <c r="F640" s="191"/>
      <c r="G640" s="191"/>
      <c r="H640" s="191"/>
      <c r="I640" s="254"/>
      <c r="J640" s="191"/>
      <c r="K640" s="191"/>
      <c r="L640" s="191"/>
      <c r="M640" s="191"/>
      <c r="N640" s="193"/>
      <c r="O640" s="193"/>
      <c r="P640" s="194"/>
      <c r="Q640" s="193"/>
      <c r="R640" s="193"/>
      <c r="S640" s="193"/>
      <c r="T640" s="193"/>
      <c r="U640" s="193"/>
      <c r="V640" s="193"/>
      <c r="W640" s="193"/>
      <c r="X640" s="193"/>
      <c r="Y640" s="193"/>
      <c r="Z640" s="193"/>
      <c r="AA640" s="193"/>
      <c r="AB640" s="195"/>
      <c r="AC640" s="196"/>
      <c r="AD640" s="196"/>
      <c r="AE640" s="195"/>
      <c r="AF640" s="195"/>
      <c r="AG640" s="193"/>
      <c r="AH640" s="193"/>
      <c r="AI640" s="197"/>
      <c r="AJ640" s="197"/>
      <c r="AK640" s="193"/>
      <c r="AL640" s="197"/>
      <c r="AM640" s="197"/>
      <c r="AN640" s="197"/>
      <c r="AO640" s="193"/>
      <c r="AP640" s="193"/>
      <c r="AQ640" s="193"/>
      <c r="AR640" s="193"/>
      <c r="AS640" s="193"/>
      <c r="AT640" s="195"/>
      <c r="AU640" s="197"/>
      <c r="AV640" s="197"/>
      <c r="AW640" s="193"/>
      <c r="AX640" s="194"/>
      <c r="AY640" s="198"/>
      <c r="AZ640" s="194"/>
      <c r="BA640" s="198"/>
      <c r="BB640" s="198"/>
      <c r="BC640" s="306"/>
      <c r="BD640" s="306"/>
      <c r="BE640" s="194"/>
      <c r="BF640" s="194"/>
      <c r="BG640" s="198"/>
      <c r="BH640" s="198"/>
      <c r="BI640" s="197"/>
      <c r="BJ640" s="197"/>
      <c r="BK640" s="396"/>
      <c r="BL640" s="199"/>
      <c r="BM640" s="194"/>
      <c r="BN640" s="198"/>
      <c r="BO640" s="194"/>
      <c r="BP640" s="194"/>
      <c r="BQ640" s="194"/>
      <c r="BR640" s="411"/>
      <c r="BS640" s="411"/>
      <c r="BT640" s="411"/>
      <c r="BU640" s="411"/>
      <c r="BV640" s="193"/>
      <c r="BW640" s="193"/>
      <c r="BX640" s="193"/>
      <c r="BY640" s="193"/>
      <c r="BZ640" s="193"/>
      <c r="CA640" s="193"/>
      <c r="CB640" s="193"/>
      <c r="CC640" s="193"/>
      <c r="CD640" s="193"/>
      <c r="CE640" s="193"/>
      <c r="CF640" s="193"/>
      <c r="CG640" s="193"/>
      <c r="CH640" s="193"/>
      <c r="CI640" s="193"/>
      <c r="CJ640" s="193"/>
      <c r="CK640" s="193"/>
    </row>
    <row r="641" spans="2:89" s="162" customFormat="1">
      <c r="B641" s="192"/>
      <c r="C641" s="191"/>
      <c r="D641" s="191"/>
      <c r="E641" s="191"/>
      <c r="F641" s="191"/>
      <c r="G641" s="191"/>
      <c r="H641" s="191"/>
      <c r="I641" s="254"/>
      <c r="J641" s="191"/>
      <c r="K641" s="191"/>
      <c r="L641" s="191"/>
      <c r="M641" s="191"/>
      <c r="N641" s="193"/>
      <c r="O641" s="193"/>
      <c r="P641" s="194"/>
      <c r="Q641" s="193"/>
      <c r="R641" s="193"/>
      <c r="S641" s="193"/>
      <c r="T641" s="193"/>
      <c r="U641" s="193"/>
      <c r="V641" s="193"/>
      <c r="W641" s="193"/>
      <c r="X641" s="193"/>
      <c r="Y641" s="193"/>
      <c r="Z641" s="193"/>
      <c r="AA641" s="193"/>
      <c r="AB641" s="195"/>
      <c r="AC641" s="196"/>
      <c r="AD641" s="196"/>
      <c r="AE641" s="195"/>
      <c r="AF641" s="195"/>
      <c r="AG641" s="193"/>
      <c r="AH641" s="193"/>
      <c r="AI641" s="197"/>
      <c r="AJ641" s="197"/>
      <c r="AK641" s="193"/>
      <c r="AL641" s="197"/>
      <c r="AM641" s="197"/>
      <c r="AN641" s="197"/>
      <c r="AO641" s="193"/>
      <c r="AP641" s="193"/>
      <c r="AQ641" s="193"/>
      <c r="AR641" s="193"/>
      <c r="AS641" s="193"/>
      <c r="AT641" s="195"/>
      <c r="AU641" s="197"/>
      <c r="AV641" s="197"/>
      <c r="AW641" s="193"/>
      <c r="AX641" s="194"/>
      <c r="AY641" s="198"/>
      <c r="AZ641" s="194"/>
      <c r="BA641" s="198"/>
      <c r="BB641" s="198"/>
      <c r="BC641" s="306"/>
      <c r="BD641" s="306"/>
      <c r="BE641" s="194"/>
      <c r="BF641" s="194"/>
      <c r="BG641" s="198"/>
      <c r="BH641" s="198"/>
      <c r="BI641" s="197"/>
      <c r="BJ641" s="197"/>
      <c r="BK641" s="396"/>
      <c r="BL641" s="199"/>
      <c r="BM641" s="194"/>
      <c r="BN641" s="198"/>
      <c r="BO641" s="194"/>
      <c r="BP641" s="194"/>
      <c r="BQ641" s="194"/>
      <c r="BR641" s="411"/>
      <c r="BS641" s="411"/>
      <c r="BT641" s="411"/>
      <c r="BU641" s="411"/>
      <c r="BV641" s="193"/>
      <c r="BW641" s="193"/>
      <c r="BX641" s="193"/>
      <c r="BY641" s="193"/>
      <c r="BZ641" s="193"/>
      <c r="CA641" s="193"/>
      <c r="CB641" s="193"/>
      <c r="CC641" s="193"/>
      <c r="CD641" s="193"/>
      <c r="CE641" s="193"/>
      <c r="CF641" s="193"/>
      <c r="CG641" s="193"/>
      <c r="CH641" s="193"/>
      <c r="CI641" s="193"/>
      <c r="CJ641" s="193"/>
      <c r="CK641" s="193"/>
    </row>
    <row r="642" spans="2:89" s="162" customFormat="1">
      <c r="B642" s="192"/>
      <c r="C642" s="191"/>
      <c r="D642" s="191"/>
      <c r="E642" s="191"/>
      <c r="F642" s="191"/>
      <c r="G642" s="191"/>
      <c r="H642" s="191"/>
      <c r="I642" s="254"/>
      <c r="J642" s="191"/>
      <c r="K642" s="191"/>
      <c r="L642" s="191"/>
      <c r="M642" s="191"/>
      <c r="N642" s="193"/>
      <c r="O642" s="193"/>
      <c r="P642" s="194"/>
      <c r="Q642" s="193"/>
      <c r="R642" s="193"/>
      <c r="S642" s="193"/>
      <c r="T642" s="193"/>
      <c r="U642" s="193"/>
      <c r="V642" s="193"/>
      <c r="W642" s="193"/>
      <c r="X642" s="193"/>
      <c r="Y642" s="193"/>
      <c r="Z642" s="193"/>
      <c r="AA642" s="193"/>
      <c r="AB642" s="195"/>
      <c r="AC642" s="196"/>
      <c r="AD642" s="196"/>
      <c r="AE642" s="195"/>
      <c r="AF642" s="195"/>
      <c r="AG642" s="193"/>
      <c r="AH642" s="193"/>
      <c r="AI642" s="197"/>
      <c r="AJ642" s="197"/>
      <c r="AK642" s="193"/>
      <c r="AL642" s="197"/>
      <c r="AM642" s="197"/>
      <c r="AN642" s="197"/>
      <c r="AO642" s="193"/>
      <c r="AP642" s="193"/>
      <c r="AQ642" s="193"/>
      <c r="AR642" s="193"/>
      <c r="AS642" s="193"/>
      <c r="AT642" s="195"/>
      <c r="AU642" s="197"/>
      <c r="AV642" s="197"/>
      <c r="AW642" s="193"/>
      <c r="AX642" s="194"/>
      <c r="AY642" s="198"/>
      <c r="AZ642" s="194"/>
      <c r="BA642" s="198"/>
      <c r="BB642" s="198"/>
      <c r="BC642" s="306"/>
      <c r="BD642" s="306"/>
      <c r="BE642" s="194"/>
      <c r="BF642" s="194"/>
      <c r="BG642" s="198"/>
      <c r="BH642" s="198"/>
      <c r="BI642" s="197"/>
      <c r="BJ642" s="197"/>
      <c r="BK642" s="396"/>
      <c r="BL642" s="199"/>
      <c r="BM642" s="194"/>
      <c r="BN642" s="198"/>
      <c r="BO642" s="194"/>
      <c r="BP642" s="194"/>
      <c r="BQ642" s="194"/>
      <c r="BR642" s="411"/>
      <c r="BS642" s="411"/>
      <c r="BT642" s="411"/>
      <c r="BU642" s="411"/>
      <c r="BV642" s="193"/>
      <c r="BW642" s="193"/>
      <c r="BX642" s="193"/>
      <c r="BY642" s="193"/>
      <c r="BZ642" s="193"/>
      <c r="CA642" s="193"/>
      <c r="CB642" s="193"/>
      <c r="CC642" s="193"/>
      <c r="CD642" s="193"/>
      <c r="CE642" s="193"/>
      <c r="CF642" s="193"/>
      <c r="CG642" s="193"/>
      <c r="CH642" s="193"/>
      <c r="CI642" s="193"/>
      <c r="CJ642" s="193"/>
      <c r="CK642" s="193"/>
    </row>
    <row r="643" spans="2:89" s="162" customFormat="1">
      <c r="B643" s="192"/>
      <c r="C643" s="191"/>
      <c r="D643" s="191"/>
      <c r="E643" s="191"/>
      <c r="F643" s="191"/>
      <c r="G643" s="191"/>
      <c r="H643" s="191"/>
      <c r="I643" s="254"/>
      <c r="J643" s="191"/>
      <c r="K643" s="191"/>
      <c r="L643" s="191"/>
      <c r="M643" s="191"/>
      <c r="N643" s="193"/>
      <c r="O643" s="193"/>
      <c r="P643" s="194"/>
      <c r="Q643" s="193"/>
      <c r="R643" s="193"/>
      <c r="S643" s="193"/>
      <c r="T643" s="193"/>
      <c r="U643" s="193"/>
      <c r="V643" s="193"/>
      <c r="W643" s="193"/>
      <c r="X643" s="193"/>
      <c r="Y643" s="193"/>
      <c r="Z643" s="193"/>
      <c r="AA643" s="193"/>
      <c r="AB643" s="195"/>
      <c r="AC643" s="196"/>
      <c r="AD643" s="196"/>
      <c r="AE643" s="195"/>
      <c r="AF643" s="195"/>
      <c r="AG643" s="193"/>
      <c r="AH643" s="193"/>
      <c r="AI643" s="197"/>
      <c r="AJ643" s="197"/>
      <c r="AK643" s="193"/>
      <c r="AL643" s="197"/>
      <c r="AM643" s="197"/>
      <c r="AN643" s="197"/>
      <c r="AO643" s="193"/>
      <c r="AP643" s="193"/>
      <c r="AQ643" s="193"/>
      <c r="AR643" s="193"/>
      <c r="AS643" s="193"/>
      <c r="AT643" s="195"/>
      <c r="AU643" s="197"/>
      <c r="AV643" s="197"/>
      <c r="AW643" s="193"/>
      <c r="AX643" s="194"/>
      <c r="AY643" s="198"/>
      <c r="AZ643" s="194"/>
      <c r="BA643" s="198"/>
      <c r="BB643" s="198"/>
      <c r="BC643" s="306"/>
      <c r="BD643" s="306"/>
      <c r="BE643" s="194"/>
      <c r="BF643" s="194"/>
      <c r="BG643" s="198"/>
      <c r="BH643" s="198"/>
      <c r="BI643" s="197"/>
      <c r="BJ643" s="197"/>
      <c r="BK643" s="396"/>
      <c r="BL643" s="199"/>
      <c r="BM643" s="194"/>
      <c r="BN643" s="198"/>
      <c r="BO643" s="194"/>
      <c r="BP643" s="194"/>
      <c r="BQ643" s="194"/>
      <c r="BR643" s="411"/>
      <c r="BS643" s="411"/>
      <c r="BT643" s="411"/>
      <c r="BU643" s="411"/>
      <c r="BV643" s="193"/>
      <c r="BW643" s="193"/>
      <c r="BX643" s="193"/>
      <c r="BY643" s="193"/>
      <c r="BZ643" s="193"/>
      <c r="CA643" s="193"/>
      <c r="CB643" s="193"/>
      <c r="CC643" s="193"/>
      <c r="CD643" s="193"/>
      <c r="CE643" s="193"/>
      <c r="CF643" s="193"/>
      <c r="CG643" s="193"/>
      <c r="CH643" s="193"/>
      <c r="CI643" s="193"/>
      <c r="CJ643" s="193"/>
      <c r="CK643" s="193"/>
    </row>
    <row r="644" spans="2:89" s="162" customFormat="1">
      <c r="B644" s="192"/>
      <c r="C644" s="191"/>
      <c r="D644" s="191"/>
      <c r="E644" s="191"/>
      <c r="F644" s="191"/>
      <c r="G644" s="191"/>
      <c r="H644" s="191"/>
      <c r="I644" s="254"/>
      <c r="J644" s="191"/>
      <c r="K644" s="191"/>
      <c r="L644" s="191"/>
      <c r="M644" s="191"/>
      <c r="N644" s="193"/>
      <c r="O644" s="193"/>
      <c r="P644" s="194"/>
      <c r="Q644" s="193"/>
      <c r="R644" s="193"/>
      <c r="S644" s="193"/>
      <c r="T644" s="193"/>
      <c r="U644" s="193"/>
      <c r="V644" s="193"/>
      <c r="W644" s="193"/>
      <c r="X644" s="193"/>
      <c r="Y644" s="193"/>
      <c r="Z644" s="193"/>
      <c r="AA644" s="193"/>
      <c r="AB644" s="195"/>
      <c r="AC644" s="196"/>
      <c r="AD644" s="196"/>
      <c r="AE644" s="195"/>
      <c r="AF644" s="195"/>
      <c r="AG644" s="193"/>
      <c r="AH644" s="193"/>
      <c r="AI644" s="197"/>
      <c r="AJ644" s="197"/>
      <c r="AK644" s="193"/>
      <c r="AL644" s="197"/>
      <c r="AM644" s="197"/>
      <c r="AN644" s="197"/>
      <c r="AO644" s="193"/>
      <c r="AP644" s="193"/>
      <c r="AQ644" s="193"/>
      <c r="AR644" s="193"/>
      <c r="AS644" s="193"/>
      <c r="AT644" s="195"/>
      <c r="AU644" s="197"/>
      <c r="AV644" s="197"/>
      <c r="AW644" s="193"/>
      <c r="AX644" s="194"/>
      <c r="AY644" s="198"/>
      <c r="AZ644" s="194"/>
      <c r="BA644" s="198"/>
      <c r="BB644" s="198"/>
      <c r="BC644" s="306"/>
      <c r="BD644" s="306"/>
      <c r="BE644" s="194"/>
      <c r="BF644" s="194"/>
      <c r="BG644" s="198"/>
      <c r="BH644" s="198"/>
      <c r="BI644" s="197"/>
      <c r="BJ644" s="197"/>
      <c r="BK644" s="396"/>
      <c r="BL644" s="199"/>
      <c r="BM644" s="194"/>
      <c r="BN644" s="198"/>
      <c r="BO644" s="194"/>
      <c r="BP644" s="194"/>
      <c r="BQ644" s="194"/>
      <c r="BR644" s="411"/>
      <c r="BS644" s="411"/>
      <c r="BT644" s="411"/>
      <c r="BU644" s="411"/>
      <c r="BV644" s="193"/>
      <c r="BW644" s="193"/>
      <c r="BX644" s="193"/>
      <c r="BY644" s="193"/>
      <c r="BZ644" s="193"/>
      <c r="CA644" s="193"/>
      <c r="CB644" s="193"/>
      <c r="CC644" s="193"/>
      <c r="CD644" s="193"/>
      <c r="CE644" s="193"/>
      <c r="CF644" s="193"/>
      <c r="CG644" s="193"/>
      <c r="CH644" s="193"/>
      <c r="CI644" s="193"/>
      <c r="CJ644" s="193"/>
      <c r="CK644" s="193"/>
    </row>
    <row r="645" spans="2:89" s="162" customFormat="1">
      <c r="B645" s="192"/>
      <c r="C645" s="191"/>
      <c r="D645" s="191"/>
      <c r="E645" s="191"/>
      <c r="F645" s="191"/>
      <c r="G645" s="191"/>
      <c r="H645" s="191"/>
      <c r="I645" s="254"/>
      <c r="J645" s="191"/>
      <c r="K645" s="191"/>
      <c r="L645" s="191"/>
      <c r="M645" s="191"/>
      <c r="N645" s="193"/>
      <c r="O645" s="193"/>
      <c r="P645" s="194"/>
      <c r="Q645" s="193"/>
      <c r="R645" s="193"/>
      <c r="S645" s="193"/>
      <c r="T645" s="193"/>
      <c r="U645" s="193"/>
      <c r="V645" s="193"/>
      <c r="W645" s="193"/>
      <c r="X645" s="193"/>
      <c r="Y645" s="193"/>
      <c r="Z645" s="193"/>
      <c r="AA645" s="193"/>
      <c r="AB645" s="195"/>
      <c r="AC645" s="196"/>
      <c r="AD645" s="196"/>
      <c r="AE645" s="195"/>
      <c r="AF645" s="195"/>
      <c r="AG645" s="193"/>
      <c r="AH645" s="193"/>
      <c r="AI645" s="197"/>
      <c r="AJ645" s="197"/>
      <c r="AK645" s="193"/>
      <c r="AL645" s="197"/>
      <c r="AM645" s="197"/>
      <c r="AN645" s="197"/>
      <c r="AO645" s="193"/>
      <c r="AP645" s="193"/>
      <c r="AQ645" s="193"/>
      <c r="AR645" s="193"/>
      <c r="AS645" s="193"/>
      <c r="AT645" s="195"/>
      <c r="AU645" s="197"/>
      <c r="AV645" s="197"/>
      <c r="AW645" s="193"/>
      <c r="AX645" s="194"/>
      <c r="AY645" s="198"/>
      <c r="AZ645" s="194"/>
      <c r="BA645" s="198"/>
      <c r="BB645" s="198"/>
      <c r="BC645" s="306"/>
      <c r="BD645" s="306"/>
      <c r="BE645" s="194"/>
      <c r="BF645" s="194"/>
      <c r="BG645" s="198"/>
      <c r="BH645" s="198"/>
      <c r="BI645" s="197"/>
      <c r="BJ645" s="197"/>
      <c r="BK645" s="396"/>
      <c r="BL645" s="199"/>
      <c r="BM645" s="194"/>
      <c r="BN645" s="198"/>
      <c r="BO645" s="194"/>
      <c r="BP645" s="194"/>
      <c r="BQ645" s="194"/>
      <c r="BR645" s="411"/>
      <c r="BS645" s="411"/>
      <c r="BT645" s="411"/>
      <c r="BU645" s="411"/>
      <c r="BV645" s="193"/>
      <c r="BW645" s="193"/>
      <c r="BX645" s="193"/>
      <c r="BY645" s="193"/>
      <c r="BZ645" s="193"/>
      <c r="CA645" s="193"/>
      <c r="CB645" s="193"/>
      <c r="CC645" s="193"/>
      <c r="CD645" s="193"/>
      <c r="CE645" s="193"/>
      <c r="CF645" s="193"/>
      <c r="CG645" s="193"/>
      <c r="CH645" s="193"/>
      <c r="CI645" s="193"/>
      <c r="CJ645" s="193"/>
      <c r="CK645" s="193"/>
    </row>
    <row r="646" spans="2:89" s="162" customFormat="1">
      <c r="B646" s="192"/>
      <c r="C646" s="191"/>
      <c r="D646" s="191"/>
      <c r="E646" s="191"/>
      <c r="F646" s="191"/>
      <c r="G646" s="191"/>
      <c r="H646" s="191"/>
      <c r="I646" s="254"/>
      <c r="J646" s="191"/>
      <c r="K646" s="191"/>
      <c r="L646" s="191"/>
      <c r="M646" s="191"/>
      <c r="N646" s="193"/>
      <c r="O646" s="193"/>
      <c r="P646" s="194"/>
      <c r="Q646" s="193"/>
      <c r="R646" s="193"/>
      <c r="S646" s="193"/>
      <c r="T646" s="193"/>
      <c r="U646" s="193"/>
      <c r="V646" s="193"/>
      <c r="W646" s="193"/>
      <c r="X646" s="193"/>
      <c r="Y646" s="193"/>
      <c r="Z646" s="193"/>
      <c r="AA646" s="193"/>
      <c r="AB646" s="195"/>
      <c r="AC646" s="196"/>
      <c r="AD646" s="196"/>
      <c r="AE646" s="195"/>
      <c r="AF646" s="195"/>
      <c r="AG646" s="193"/>
      <c r="AH646" s="193"/>
      <c r="AI646" s="197"/>
      <c r="AJ646" s="197"/>
      <c r="AK646" s="193"/>
      <c r="AL646" s="197"/>
      <c r="AM646" s="197"/>
      <c r="AN646" s="197"/>
      <c r="AO646" s="193"/>
      <c r="AP646" s="193"/>
      <c r="AQ646" s="193"/>
      <c r="AR646" s="193"/>
      <c r="AS646" s="193"/>
      <c r="AT646" s="195"/>
      <c r="AU646" s="197"/>
      <c r="AV646" s="197"/>
      <c r="AW646" s="193"/>
      <c r="AX646" s="194"/>
      <c r="AY646" s="198"/>
      <c r="AZ646" s="194"/>
      <c r="BA646" s="198"/>
      <c r="BB646" s="198"/>
      <c r="BC646" s="306"/>
      <c r="BD646" s="306"/>
      <c r="BE646" s="194"/>
      <c r="BF646" s="194"/>
      <c r="BG646" s="198"/>
      <c r="BH646" s="198"/>
      <c r="BI646" s="197"/>
      <c r="BJ646" s="197"/>
      <c r="BK646" s="396"/>
      <c r="BL646" s="199"/>
      <c r="BM646" s="194"/>
      <c r="BN646" s="198"/>
      <c r="BO646" s="194"/>
      <c r="BP646" s="194"/>
      <c r="BQ646" s="194"/>
      <c r="BR646" s="411"/>
      <c r="BS646" s="411"/>
      <c r="BT646" s="411"/>
      <c r="BU646" s="411"/>
      <c r="BV646" s="193"/>
      <c r="BW646" s="193"/>
      <c r="BX646" s="193"/>
      <c r="BY646" s="193"/>
      <c r="BZ646" s="193"/>
      <c r="CA646" s="193"/>
      <c r="CB646" s="193"/>
      <c r="CC646" s="193"/>
      <c r="CD646" s="193"/>
      <c r="CE646" s="193"/>
      <c r="CF646" s="193"/>
      <c r="CG646" s="193"/>
      <c r="CH646" s="193"/>
      <c r="CI646" s="193"/>
      <c r="CJ646" s="193"/>
      <c r="CK646" s="193"/>
    </row>
    <row r="647" spans="2:89" s="162" customFormat="1">
      <c r="B647" s="192"/>
      <c r="C647" s="191"/>
      <c r="D647" s="191"/>
      <c r="E647" s="191"/>
      <c r="F647" s="191"/>
      <c r="G647" s="191"/>
      <c r="H647" s="191"/>
      <c r="I647" s="254"/>
      <c r="J647" s="191"/>
      <c r="K647" s="191"/>
      <c r="L647" s="191"/>
      <c r="M647" s="191"/>
      <c r="N647" s="193"/>
      <c r="O647" s="193"/>
      <c r="P647" s="194"/>
      <c r="Q647" s="193"/>
      <c r="R647" s="193"/>
      <c r="S647" s="193"/>
      <c r="T647" s="193"/>
      <c r="U647" s="193"/>
      <c r="V647" s="193"/>
      <c r="W647" s="193"/>
      <c r="X647" s="193"/>
      <c r="Y647" s="193"/>
      <c r="Z647" s="193"/>
      <c r="AA647" s="193"/>
      <c r="AB647" s="195"/>
      <c r="AC647" s="196"/>
      <c r="AD647" s="196"/>
      <c r="AE647" s="195"/>
      <c r="AF647" s="195"/>
      <c r="AG647" s="193"/>
      <c r="AH647" s="193"/>
      <c r="AI647" s="197"/>
      <c r="AJ647" s="197"/>
      <c r="AK647" s="193"/>
      <c r="AL647" s="197"/>
      <c r="AM647" s="197"/>
      <c r="AN647" s="197"/>
      <c r="AO647" s="193"/>
      <c r="AP647" s="193"/>
      <c r="AQ647" s="193"/>
      <c r="AR647" s="193"/>
      <c r="AS647" s="193"/>
      <c r="AT647" s="195"/>
      <c r="AU647" s="197"/>
      <c r="AV647" s="197"/>
      <c r="AW647" s="193"/>
      <c r="AX647" s="194"/>
      <c r="AY647" s="198"/>
      <c r="AZ647" s="194"/>
      <c r="BA647" s="198"/>
      <c r="BB647" s="198"/>
      <c r="BC647" s="306"/>
      <c r="BD647" s="306"/>
      <c r="BE647" s="194"/>
      <c r="BF647" s="194"/>
      <c r="BG647" s="198"/>
      <c r="BH647" s="198"/>
      <c r="BI647" s="197"/>
      <c r="BJ647" s="197"/>
      <c r="BK647" s="396"/>
      <c r="BL647" s="199"/>
      <c r="BM647" s="194"/>
      <c r="BN647" s="198"/>
      <c r="BO647" s="194"/>
      <c r="BP647" s="194"/>
      <c r="BQ647" s="194"/>
      <c r="BR647" s="411"/>
      <c r="BS647" s="411"/>
      <c r="BT647" s="411"/>
      <c r="BU647" s="411"/>
      <c r="BV647" s="193"/>
      <c r="BW647" s="193"/>
      <c r="BX647" s="193"/>
      <c r="BY647" s="193"/>
      <c r="BZ647" s="193"/>
      <c r="CA647" s="193"/>
      <c r="CB647" s="193"/>
      <c r="CC647" s="193"/>
      <c r="CD647" s="193"/>
      <c r="CE647" s="193"/>
      <c r="CF647" s="193"/>
      <c r="CG647" s="193"/>
      <c r="CH647" s="193"/>
      <c r="CI647" s="193"/>
      <c r="CJ647" s="193"/>
      <c r="CK647" s="193"/>
    </row>
    <row r="648" spans="2:89" s="162" customFormat="1">
      <c r="B648" s="192"/>
      <c r="C648" s="191"/>
      <c r="D648" s="191"/>
      <c r="E648" s="191"/>
      <c r="F648" s="191"/>
      <c r="G648" s="191"/>
      <c r="H648" s="191"/>
      <c r="I648" s="254"/>
      <c r="J648" s="191"/>
      <c r="K648" s="191"/>
      <c r="L648" s="191"/>
      <c r="M648" s="191"/>
      <c r="N648" s="193"/>
      <c r="O648" s="193"/>
      <c r="P648" s="194"/>
      <c r="Q648" s="193"/>
      <c r="R648" s="193"/>
      <c r="S648" s="193"/>
      <c r="T648" s="193"/>
      <c r="U648" s="193"/>
      <c r="V648" s="193"/>
      <c r="W648" s="193"/>
      <c r="X648" s="193"/>
      <c r="Y648" s="193"/>
      <c r="Z648" s="193"/>
      <c r="AA648" s="193"/>
      <c r="AB648" s="195"/>
      <c r="AC648" s="196"/>
      <c r="AD648" s="196"/>
      <c r="AE648" s="195"/>
      <c r="AF648" s="195"/>
      <c r="AG648" s="193"/>
      <c r="AH648" s="193"/>
      <c r="AI648" s="197"/>
      <c r="AJ648" s="197"/>
      <c r="AK648" s="193"/>
      <c r="AL648" s="197"/>
      <c r="AM648" s="197"/>
      <c r="AN648" s="197"/>
      <c r="AO648" s="193"/>
      <c r="AP648" s="193"/>
      <c r="AQ648" s="193"/>
      <c r="AR648" s="193"/>
      <c r="AS648" s="193"/>
      <c r="AT648" s="195"/>
      <c r="AU648" s="197"/>
      <c r="AV648" s="197"/>
      <c r="AW648" s="193"/>
      <c r="AX648" s="194"/>
      <c r="AY648" s="198"/>
      <c r="AZ648" s="194"/>
      <c r="BA648" s="198"/>
      <c r="BB648" s="198"/>
      <c r="BC648" s="306"/>
      <c r="BD648" s="306"/>
      <c r="BE648" s="194"/>
      <c r="BF648" s="194"/>
      <c r="BG648" s="198"/>
      <c r="BH648" s="198"/>
      <c r="BI648" s="197"/>
      <c r="BJ648" s="197"/>
      <c r="BK648" s="396"/>
      <c r="BL648" s="199"/>
      <c r="BM648" s="194"/>
      <c r="BN648" s="198"/>
      <c r="BO648" s="194"/>
      <c r="BP648" s="194"/>
      <c r="BQ648" s="194"/>
      <c r="BR648" s="411"/>
      <c r="BS648" s="411"/>
      <c r="BT648" s="411"/>
      <c r="BU648" s="411"/>
      <c r="BV648" s="193"/>
      <c r="BW648" s="193"/>
      <c r="BX648" s="193"/>
      <c r="BY648" s="193"/>
      <c r="BZ648" s="193"/>
      <c r="CA648" s="193"/>
      <c r="CB648" s="193"/>
      <c r="CC648" s="193"/>
      <c r="CD648" s="193"/>
      <c r="CE648" s="193"/>
      <c r="CF648" s="193"/>
      <c r="CG648" s="193"/>
      <c r="CH648" s="193"/>
      <c r="CI648" s="193"/>
      <c r="CJ648" s="193"/>
      <c r="CK648" s="193"/>
    </row>
    <row r="649" spans="2:89" s="162" customFormat="1">
      <c r="B649" s="192"/>
      <c r="C649" s="191"/>
      <c r="D649" s="191"/>
      <c r="E649" s="191"/>
      <c r="F649" s="191"/>
      <c r="G649" s="191"/>
      <c r="H649" s="191"/>
      <c r="I649" s="254"/>
      <c r="J649" s="191"/>
      <c r="K649" s="191"/>
      <c r="L649" s="191"/>
      <c r="M649" s="191"/>
      <c r="N649" s="193"/>
      <c r="O649" s="193"/>
      <c r="P649" s="194"/>
      <c r="Q649" s="193"/>
      <c r="R649" s="193"/>
      <c r="S649" s="193"/>
      <c r="T649" s="193"/>
      <c r="U649" s="193"/>
      <c r="V649" s="193"/>
      <c r="W649" s="193"/>
      <c r="X649" s="193"/>
      <c r="Y649" s="193"/>
      <c r="Z649" s="193"/>
      <c r="AA649" s="193"/>
      <c r="AB649" s="195"/>
      <c r="AC649" s="196"/>
      <c r="AD649" s="196"/>
      <c r="AE649" s="195"/>
      <c r="AF649" s="195"/>
      <c r="AG649" s="193"/>
      <c r="AH649" s="193"/>
      <c r="AI649" s="197"/>
      <c r="AJ649" s="197"/>
      <c r="AK649" s="193"/>
      <c r="AL649" s="197"/>
      <c r="AM649" s="197"/>
      <c r="AN649" s="197"/>
      <c r="AO649" s="193"/>
      <c r="AP649" s="193"/>
      <c r="AQ649" s="193"/>
      <c r="AR649" s="193"/>
      <c r="AS649" s="193"/>
      <c r="AT649" s="195"/>
      <c r="AU649" s="197"/>
      <c r="AV649" s="197"/>
      <c r="AW649" s="193"/>
      <c r="AX649" s="194"/>
      <c r="AY649" s="198"/>
      <c r="AZ649" s="194"/>
      <c r="BA649" s="198"/>
      <c r="BB649" s="198"/>
      <c r="BC649" s="306"/>
      <c r="BD649" s="306"/>
      <c r="BE649" s="194"/>
      <c r="BF649" s="194"/>
      <c r="BG649" s="198"/>
      <c r="BH649" s="198"/>
      <c r="BI649" s="197"/>
      <c r="BJ649" s="197"/>
      <c r="BK649" s="396"/>
      <c r="BL649" s="199"/>
      <c r="BM649" s="194"/>
      <c r="BN649" s="198"/>
      <c r="BO649" s="194"/>
      <c r="BP649" s="194"/>
      <c r="BQ649" s="194"/>
      <c r="BR649" s="411"/>
      <c r="BS649" s="411"/>
      <c r="BT649" s="411"/>
      <c r="BU649" s="411"/>
      <c r="BV649" s="193"/>
      <c r="BW649" s="193"/>
      <c r="BX649" s="193"/>
      <c r="BY649" s="193"/>
      <c r="BZ649" s="193"/>
      <c r="CA649" s="193"/>
      <c r="CB649" s="193"/>
      <c r="CC649" s="193"/>
      <c r="CD649" s="193"/>
      <c r="CE649" s="193"/>
      <c r="CF649" s="193"/>
      <c r="CG649" s="193"/>
      <c r="CH649" s="193"/>
      <c r="CI649" s="193"/>
      <c r="CJ649" s="193"/>
      <c r="CK649" s="193"/>
    </row>
    <row r="650" spans="2:89" s="162" customFormat="1">
      <c r="B650" s="192"/>
      <c r="C650" s="191"/>
      <c r="D650" s="191"/>
      <c r="E650" s="191"/>
      <c r="F650" s="191"/>
      <c r="G650" s="191"/>
      <c r="H650" s="191"/>
      <c r="I650" s="254"/>
      <c r="J650" s="191"/>
      <c r="K650" s="191"/>
      <c r="L650" s="191"/>
      <c r="M650" s="191"/>
      <c r="N650" s="193"/>
      <c r="O650" s="193"/>
      <c r="P650" s="194"/>
      <c r="Q650" s="193"/>
      <c r="R650" s="193"/>
      <c r="S650" s="193"/>
      <c r="T650" s="193"/>
      <c r="U650" s="193"/>
      <c r="V650" s="193"/>
      <c r="W650" s="193"/>
      <c r="X650" s="193"/>
      <c r="Y650" s="193"/>
      <c r="Z650" s="193"/>
      <c r="AA650" s="193"/>
      <c r="AB650" s="195"/>
      <c r="AC650" s="196"/>
      <c r="AD650" s="196"/>
      <c r="AE650" s="195"/>
      <c r="AF650" s="195"/>
      <c r="AG650" s="193"/>
      <c r="AH650" s="193"/>
      <c r="AI650" s="197"/>
      <c r="AJ650" s="197"/>
      <c r="AK650" s="193"/>
      <c r="AL650" s="197"/>
      <c r="AM650" s="197"/>
      <c r="AN650" s="197"/>
      <c r="AO650" s="193"/>
      <c r="AP650" s="193"/>
      <c r="AQ650" s="193"/>
      <c r="AR650" s="193"/>
      <c r="AS650" s="193"/>
      <c r="AT650" s="195"/>
      <c r="AU650" s="197"/>
      <c r="AV650" s="197"/>
      <c r="AW650" s="193"/>
      <c r="AX650" s="194"/>
      <c r="AY650" s="198"/>
      <c r="AZ650" s="194"/>
      <c r="BA650" s="198"/>
      <c r="BB650" s="198"/>
      <c r="BC650" s="306"/>
      <c r="BD650" s="306"/>
      <c r="BE650" s="194"/>
      <c r="BF650" s="194"/>
      <c r="BG650" s="198"/>
      <c r="BH650" s="198"/>
      <c r="BI650" s="197"/>
      <c r="BJ650" s="197"/>
      <c r="BK650" s="396"/>
      <c r="BL650" s="199"/>
      <c r="BM650" s="194"/>
      <c r="BN650" s="198"/>
      <c r="BO650" s="194"/>
      <c r="BP650" s="194"/>
      <c r="BQ650" s="194"/>
      <c r="BR650" s="411"/>
      <c r="BS650" s="411"/>
      <c r="BT650" s="411"/>
      <c r="BU650" s="411"/>
      <c r="BV650" s="193"/>
      <c r="BW650" s="193"/>
      <c r="BX650" s="193"/>
      <c r="BY650" s="193"/>
      <c r="BZ650" s="193"/>
      <c r="CA650" s="193"/>
      <c r="CB650" s="193"/>
      <c r="CC650" s="193"/>
      <c r="CD650" s="193"/>
      <c r="CE650" s="193"/>
      <c r="CF650" s="193"/>
      <c r="CG650" s="193"/>
      <c r="CH650" s="193"/>
      <c r="CI650" s="193"/>
      <c r="CJ650" s="193"/>
      <c r="CK650" s="193"/>
    </row>
    <row r="651" spans="2:89" s="162" customFormat="1">
      <c r="B651" s="192"/>
      <c r="C651" s="191"/>
      <c r="D651" s="191"/>
      <c r="E651" s="191"/>
      <c r="F651" s="191"/>
      <c r="G651" s="191"/>
      <c r="H651" s="191"/>
      <c r="I651" s="254"/>
      <c r="J651" s="191"/>
      <c r="K651" s="191"/>
      <c r="L651" s="191"/>
      <c r="M651" s="191"/>
      <c r="N651" s="193"/>
      <c r="O651" s="193"/>
      <c r="P651" s="194"/>
      <c r="Q651" s="193"/>
      <c r="R651" s="193"/>
      <c r="S651" s="193"/>
      <c r="T651" s="193"/>
      <c r="U651" s="193"/>
      <c r="V651" s="193"/>
      <c r="W651" s="193"/>
      <c r="X651" s="193"/>
      <c r="Y651" s="193"/>
      <c r="Z651" s="193"/>
      <c r="AA651" s="193"/>
      <c r="AB651" s="195"/>
      <c r="AC651" s="196"/>
      <c r="AD651" s="196"/>
      <c r="AE651" s="195"/>
      <c r="AF651" s="195"/>
      <c r="AG651" s="193"/>
      <c r="AH651" s="193"/>
      <c r="AI651" s="197"/>
      <c r="AJ651" s="197"/>
      <c r="AK651" s="193"/>
      <c r="AL651" s="197"/>
      <c r="AM651" s="197"/>
      <c r="AN651" s="197"/>
      <c r="AO651" s="193"/>
      <c r="AP651" s="193"/>
      <c r="AQ651" s="193"/>
      <c r="AR651" s="193"/>
      <c r="AS651" s="193"/>
      <c r="AT651" s="195"/>
      <c r="AU651" s="197"/>
      <c r="AV651" s="197"/>
      <c r="AW651" s="193"/>
      <c r="AX651" s="194"/>
      <c r="AY651" s="198"/>
      <c r="AZ651" s="194"/>
      <c r="BA651" s="198"/>
      <c r="BB651" s="198"/>
      <c r="BC651" s="306"/>
      <c r="BD651" s="306"/>
      <c r="BE651" s="194"/>
      <c r="BF651" s="194"/>
      <c r="BG651" s="198"/>
      <c r="BH651" s="198"/>
      <c r="BI651" s="197"/>
      <c r="BJ651" s="197"/>
      <c r="BK651" s="396"/>
      <c r="BL651" s="199"/>
      <c r="BM651" s="194"/>
      <c r="BN651" s="198"/>
      <c r="BO651" s="194"/>
      <c r="BP651" s="194"/>
      <c r="BQ651" s="194"/>
      <c r="BR651" s="411"/>
      <c r="BS651" s="411"/>
      <c r="BT651" s="411"/>
      <c r="BU651" s="411"/>
      <c r="BV651" s="193"/>
      <c r="BW651" s="193"/>
      <c r="BX651" s="193"/>
      <c r="BY651" s="193"/>
      <c r="BZ651" s="193"/>
      <c r="CA651" s="193"/>
      <c r="CB651" s="193"/>
      <c r="CC651" s="193"/>
      <c r="CD651" s="193"/>
      <c r="CE651" s="193"/>
      <c r="CF651" s="193"/>
      <c r="CG651" s="193"/>
      <c r="CH651" s="193"/>
      <c r="CI651" s="193"/>
      <c r="CJ651" s="193"/>
      <c r="CK651" s="193"/>
    </row>
    <row r="652" spans="2:89" s="162" customFormat="1">
      <c r="B652" s="192"/>
      <c r="C652" s="191"/>
      <c r="D652" s="191"/>
      <c r="E652" s="191"/>
      <c r="F652" s="191"/>
      <c r="G652" s="191"/>
      <c r="H652" s="191"/>
      <c r="I652" s="254"/>
      <c r="J652" s="191"/>
      <c r="K652" s="191"/>
      <c r="L652" s="191"/>
      <c r="M652" s="191"/>
      <c r="N652" s="193"/>
      <c r="O652" s="193"/>
      <c r="P652" s="194"/>
      <c r="Q652" s="193"/>
      <c r="R652" s="193"/>
      <c r="S652" s="193"/>
      <c r="T652" s="193"/>
      <c r="U652" s="193"/>
      <c r="V652" s="193"/>
      <c r="W652" s="193"/>
      <c r="X652" s="193"/>
      <c r="Y652" s="193"/>
      <c r="Z652" s="193"/>
      <c r="AA652" s="193"/>
      <c r="AB652" s="195"/>
      <c r="AC652" s="196"/>
      <c r="AD652" s="196"/>
      <c r="AE652" s="195"/>
      <c r="AF652" s="195"/>
      <c r="AG652" s="193"/>
      <c r="AH652" s="193"/>
      <c r="AI652" s="197"/>
      <c r="AJ652" s="197"/>
      <c r="AK652" s="193"/>
      <c r="AL652" s="197"/>
      <c r="AM652" s="197"/>
      <c r="AN652" s="197"/>
      <c r="AO652" s="193"/>
      <c r="AP652" s="193"/>
      <c r="AQ652" s="193"/>
      <c r="AR652" s="193"/>
      <c r="AS652" s="193"/>
      <c r="AT652" s="195"/>
      <c r="AU652" s="197"/>
      <c r="AV652" s="197"/>
      <c r="AW652" s="193"/>
      <c r="AX652" s="194"/>
      <c r="AY652" s="198"/>
      <c r="AZ652" s="194"/>
      <c r="BA652" s="198"/>
      <c r="BB652" s="198"/>
      <c r="BC652" s="306"/>
      <c r="BD652" s="306"/>
      <c r="BE652" s="194"/>
      <c r="BF652" s="194"/>
      <c r="BG652" s="198"/>
      <c r="BH652" s="198"/>
      <c r="BI652" s="197"/>
      <c r="BJ652" s="197"/>
      <c r="BK652" s="396"/>
      <c r="BL652" s="199"/>
      <c r="BM652" s="194"/>
      <c r="BN652" s="198"/>
      <c r="BO652" s="194"/>
      <c r="BP652" s="194"/>
      <c r="BQ652" s="194"/>
      <c r="BR652" s="411"/>
      <c r="BS652" s="411"/>
      <c r="BT652" s="411"/>
      <c r="BU652" s="411"/>
      <c r="BV652" s="193"/>
      <c r="BW652" s="193"/>
      <c r="BX652" s="193"/>
      <c r="BY652" s="193"/>
      <c r="BZ652" s="193"/>
      <c r="CA652" s="193"/>
      <c r="CB652" s="193"/>
      <c r="CC652" s="193"/>
      <c r="CD652" s="193"/>
      <c r="CE652" s="193"/>
      <c r="CF652" s="193"/>
      <c r="CG652" s="193"/>
      <c r="CH652" s="193"/>
      <c r="CI652" s="193"/>
      <c r="CJ652" s="193"/>
      <c r="CK652" s="193"/>
    </row>
    <row r="653" spans="2:89" s="162" customFormat="1">
      <c r="B653" s="192"/>
      <c r="C653" s="191"/>
      <c r="D653" s="191"/>
      <c r="E653" s="191"/>
      <c r="F653" s="191"/>
      <c r="G653" s="191"/>
      <c r="H653" s="191"/>
      <c r="I653" s="254"/>
      <c r="J653" s="191"/>
      <c r="K653" s="191"/>
      <c r="L653" s="191"/>
      <c r="M653" s="191"/>
      <c r="N653" s="193"/>
      <c r="O653" s="193"/>
      <c r="P653" s="194"/>
      <c r="Q653" s="193"/>
      <c r="R653" s="193"/>
      <c r="S653" s="193"/>
      <c r="T653" s="193"/>
      <c r="U653" s="193"/>
      <c r="V653" s="193"/>
      <c r="W653" s="193"/>
      <c r="X653" s="193"/>
      <c r="Y653" s="193"/>
      <c r="Z653" s="193"/>
      <c r="AA653" s="193"/>
      <c r="AB653" s="195"/>
      <c r="AC653" s="196"/>
      <c r="AD653" s="196"/>
      <c r="AE653" s="195"/>
      <c r="AF653" s="195"/>
      <c r="AG653" s="193"/>
      <c r="AH653" s="193"/>
      <c r="AI653" s="197"/>
      <c r="AJ653" s="197"/>
      <c r="AK653" s="193"/>
      <c r="AL653" s="197"/>
      <c r="AM653" s="197"/>
      <c r="AN653" s="197"/>
      <c r="AO653" s="193"/>
      <c r="AP653" s="193"/>
      <c r="AQ653" s="193"/>
      <c r="AR653" s="193"/>
      <c r="AS653" s="193"/>
      <c r="AT653" s="195"/>
      <c r="AU653" s="197"/>
      <c r="AV653" s="197"/>
      <c r="AW653" s="193"/>
      <c r="AX653" s="194"/>
      <c r="AY653" s="198"/>
      <c r="AZ653" s="194"/>
      <c r="BA653" s="198"/>
      <c r="BB653" s="198"/>
      <c r="BC653" s="306"/>
      <c r="BD653" s="306"/>
      <c r="BE653" s="194"/>
      <c r="BF653" s="194"/>
      <c r="BG653" s="198"/>
      <c r="BH653" s="198"/>
      <c r="BI653" s="197"/>
      <c r="BJ653" s="197"/>
      <c r="BK653" s="396"/>
      <c r="BL653" s="199"/>
      <c r="BM653" s="194"/>
      <c r="BN653" s="198"/>
      <c r="BO653" s="194"/>
      <c r="BP653" s="194"/>
      <c r="BQ653" s="194"/>
      <c r="BR653" s="411"/>
      <c r="BS653" s="411"/>
      <c r="BT653" s="411"/>
      <c r="BU653" s="411"/>
      <c r="BV653" s="193"/>
      <c r="BW653" s="193"/>
      <c r="BX653" s="193"/>
      <c r="BY653" s="193"/>
      <c r="BZ653" s="193"/>
      <c r="CA653" s="193"/>
      <c r="CB653" s="193"/>
      <c r="CC653" s="193"/>
      <c r="CD653" s="193"/>
      <c r="CE653" s="193"/>
      <c r="CF653" s="193"/>
      <c r="CG653" s="193"/>
      <c r="CH653" s="193"/>
      <c r="CI653" s="193"/>
      <c r="CJ653" s="193"/>
      <c r="CK653" s="193"/>
    </row>
    <row r="654" spans="2:89" s="162" customFormat="1">
      <c r="B654" s="192"/>
      <c r="C654" s="191"/>
      <c r="D654" s="191"/>
      <c r="E654" s="191"/>
      <c r="F654" s="191"/>
      <c r="G654" s="191"/>
      <c r="H654" s="191"/>
      <c r="I654" s="254"/>
      <c r="J654" s="191"/>
      <c r="K654" s="191"/>
      <c r="L654" s="191"/>
      <c r="M654" s="191"/>
      <c r="N654" s="193"/>
      <c r="O654" s="193"/>
      <c r="P654" s="194"/>
      <c r="Q654" s="193"/>
      <c r="R654" s="193"/>
      <c r="S654" s="193"/>
      <c r="T654" s="193"/>
      <c r="U654" s="193"/>
      <c r="V654" s="193"/>
      <c r="W654" s="193"/>
      <c r="X654" s="193"/>
      <c r="Y654" s="193"/>
      <c r="Z654" s="193"/>
      <c r="AA654" s="193"/>
      <c r="AB654" s="195"/>
      <c r="AC654" s="196"/>
      <c r="AD654" s="196"/>
      <c r="AE654" s="195"/>
      <c r="AF654" s="195"/>
      <c r="AG654" s="193"/>
      <c r="AH654" s="193"/>
      <c r="AI654" s="197"/>
      <c r="AJ654" s="197"/>
      <c r="AK654" s="193"/>
      <c r="AL654" s="197"/>
      <c r="AM654" s="197"/>
      <c r="AN654" s="197"/>
      <c r="AO654" s="193"/>
      <c r="AP654" s="193"/>
      <c r="AQ654" s="193"/>
      <c r="AR654" s="193"/>
      <c r="AS654" s="193"/>
      <c r="AT654" s="195"/>
      <c r="AU654" s="197"/>
      <c r="AV654" s="197"/>
      <c r="AW654" s="193"/>
      <c r="AX654" s="194"/>
      <c r="AY654" s="198"/>
      <c r="AZ654" s="194"/>
      <c r="BA654" s="198"/>
      <c r="BB654" s="198"/>
      <c r="BC654" s="306"/>
      <c r="BD654" s="306"/>
      <c r="BE654" s="194"/>
      <c r="BF654" s="194"/>
      <c r="BG654" s="198"/>
      <c r="BH654" s="198"/>
      <c r="BI654" s="197"/>
      <c r="BJ654" s="197"/>
      <c r="BK654" s="396"/>
      <c r="BL654" s="199"/>
      <c r="BM654" s="194"/>
      <c r="BN654" s="198"/>
      <c r="BO654" s="194"/>
      <c r="BP654" s="194"/>
      <c r="BQ654" s="194"/>
      <c r="BR654" s="411"/>
      <c r="BS654" s="411"/>
      <c r="BT654" s="411"/>
      <c r="BU654" s="411"/>
      <c r="BV654" s="193"/>
      <c r="BW654" s="193"/>
      <c r="BX654" s="193"/>
      <c r="BY654" s="193"/>
      <c r="BZ654" s="193"/>
      <c r="CA654" s="193"/>
      <c r="CB654" s="193"/>
      <c r="CC654" s="193"/>
      <c r="CD654" s="193"/>
      <c r="CE654" s="193"/>
      <c r="CF654" s="193"/>
      <c r="CG654" s="193"/>
      <c r="CH654" s="193"/>
      <c r="CI654" s="193"/>
      <c r="CJ654" s="193"/>
      <c r="CK654" s="193"/>
    </row>
    <row r="655" spans="2:89" s="162" customFormat="1">
      <c r="B655" s="192"/>
      <c r="C655" s="191"/>
      <c r="D655" s="191"/>
      <c r="E655" s="191"/>
      <c r="F655" s="191"/>
      <c r="G655" s="191"/>
      <c r="H655" s="191"/>
      <c r="I655" s="254"/>
      <c r="J655" s="191"/>
      <c r="K655" s="191"/>
      <c r="L655" s="191"/>
      <c r="M655" s="191"/>
      <c r="N655" s="193"/>
      <c r="O655" s="193"/>
      <c r="P655" s="194"/>
      <c r="Q655" s="193"/>
      <c r="R655" s="193"/>
      <c r="S655" s="193"/>
      <c r="T655" s="193"/>
      <c r="U655" s="193"/>
      <c r="V655" s="193"/>
      <c r="W655" s="193"/>
      <c r="X655" s="193"/>
      <c r="Y655" s="193"/>
      <c r="Z655" s="193"/>
      <c r="AA655" s="193"/>
      <c r="AB655" s="195"/>
      <c r="AC655" s="196"/>
      <c r="AD655" s="196"/>
      <c r="AE655" s="195"/>
      <c r="AF655" s="195"/>
      <c r="AG655" s="193"/>
      <c r="AH655" s="193"/>
      <c r="AI655" s="197"/>
      <c r="AJ655" s="197"/>
      <c r="AK655" s="193"/>
      <c r="AL655" s="197"/>
      <c r="AM655" s="197"/>
      <c r="AN655" s="197"/>
      <c r="AO655" s="193"/>
      <c r="AP655" s="193"/>
      <c r="AQ655" s="193"/>
      <c r="AR655" s="193"/>
      <c r="AS655" s="193"/>
      <c r="AT655" s="195"/>
      <c r="AU655" s="197"/>
      <c r="AV655" s="197"/>
      <c r="AW655" s="193"/>
      <c r="AX655" s="194"/>
      <c r="AY655" s="198"/>
      <c r="AZ655" s="194"/>
      <c r="BA655" s="198"/>
      <c r="BB655" s="198"/>
      <c r="BC655" s="306"/>
      <c r="BD655" s="306"/>
      <c r="BE655" s="194"/>
      <c r="BF655" s="194"/>
      <c r="BG655" s="198"/>
      <c r="BH655" s="198"/>
      <c r="BI655" s="197"/>
      <c r="BJ655" s="197"/>
      <c r="BK655" s="396"/>
      <c r="BL655" s="199"/>
      <c r="BM655" s="194"/>
      <c r="BN655" s="198"/>
      <c r="BO655" s="194"/>
      <c r="BP655" s="194"/>
      <c r="BQ655" s="194"/>
      <c r="BR655" s="411"/>
      <c r="BS655" s="411"/>
      <c r="BT655" s="411"/>
      <c r="BU655" s="411"/>
      <c r="BV655" s="193"/>
      <c r="BW655" s="193"/>
      <c r="BX655" s="193"/>
      <c r="BY655" s="193"/>
      <c r="BZ655" s="193"/>
      <c r="CA655" s="193"/>
      <c r="CB655" s="193"/>
      <c r="CC655" s="193"/>
      <c r="CD655" s="193"/>
      <c r="CE655" s="193"/>
      <c r="CF655" s="193"/>
      <c r="CG655" s="193"/>
      <c r="CH655" s="193"/>
      <c r="CI655" s="193"/>
      <c r="CJ655" s="193"/>
      <c r="CK655" s="193"/>
    </row>
    <row r="656" spans="2:89" s="162" customFormat="1">
      <c r="B656" s="192"/>
      <c r="C656" s="191"/>
      <c r="D656" s="191"/>
      <c r="E656" s="191"/>
      <c r="F656" s="191"/>
      <c r="G656" s="191"/>
      <c r="H656" s="191"/>
      <c r="I656" s="254"/>
      <c r="J656" s="191"/>
      <c r="K656" s="191"/>
      <c r="L656" s="191"/>
      <c r="M656" s="191"/>
      <c r="N656" s="193"/>
      <c r="O656" s="193"/>
      <c r="P656" s="194"/>
      <c r="Q656" s="193"/>
      <c r="R656" s="193"/>
      <c r="S656" s="193"/>
      <c r="T656" s="193"/>
      <c r="U656" s="193"/>
      <c r="V656" s="193"/>
      <c r="W656" s="193"/>
      <c r="X656" s="193"/>
      <c r="Y656" s="193"/>
      <c r="Z656" s="193"/>
      <c r="AA656" s="193"/>
      <c r="AB656" s="195"/>
      <c r="AC656" s="196"/>
      <c r="AD656" s="196"/>
      <c r="AE656" s="195"/>
      <c r="AF656" s="195"/>
      <c r="AG656" s="193"/>
      <c r="AH656" s="193"/>
      <c r="AI656" s="197"/>
      <c r="AJ656" s="197"/>
      <c r="AK656" s="193"/>
      <c r="AL656" s="197"/>
      <c r="AM656" s="197"/>
      <c r="AN656" s="197"/>
      <c r="AO656" s="193"/>
      <c r="AP656" s="193"/>
      <c r="AQ656" s="193"/>
      <c r="AR656" s="193"/>
      <c r="AS656" s="193"/>
      <c r="AT656" s="195"/>
      <c r="AU656" s="197"/>
      <c r="AV656" s="197"/>
      <c r="AW656" s="193"/>
      <c r="AX656" s="194"/>
      <c r="AY656" s="198"/>
      <c r="AZ656" s="194"/>
      <c r="BA656" s="198"/>
      <c r="BB656" s="198"/>
      <c r="BC656" s="306"/>
      <c r="BD656" s="306"/>
      <c r="BE656" s="194"/>
      <c r="BF656" s="194"/>
      <c r="BG656" s="198"/>
      <c r="BH656" s="198"/>
      <c r="BI656" s="197"/>
      <c r="BJ656" s="197"/>
      <c r="BK656" s="396"/>
      <c r="BL656" s="199"/>
      <c r="BM656" s="194"/>
      <c r="BN656" s="198"/>
      <c r="BO656" s="194"/>
      <c r="BP656" s="194"/>
      <c r="BQ656" s="194"/>
      <c r="BR656" s="411"/>
      <c r="BS656" s="411"/>
      <c r="BT656" s="411"/>
      <c r="BU656" s="411"/>
      <c r="BV656" s="193"/>
      <c r="BW656" s="193"/>
      <c r="BX656" s="193"/>
      <c r="BY656" s="193"/>
      <c r="BZ656" s="193"/>
      <c r="CA656" s="193"/>
      <c r="CB656" s="193"/>
      <c r="CC656" s="193"/>
      <c r="CD656" s="193"/>
      <c r="CE656" s="193"/>
      <c r="CF656" s="193"/>
      <c r="CG656" s="193"/>
      <c r="CH656" s="193"/>
      <c r="CI656" s="193"/>
      <c r="CJ656" s="193"/>
      <c r="CK656" s="193"/>
    </row>
    <row r="657" spans="2:89" s="162" customFormat="1">
      <c r="B657" s="192"/>
      <c r="C657" s="191"/>
      <c r="D657" s="191"/>
      <c r="E657" s="191"/>
      <c r="F657" s="191"/>
      <c r="G657" s="191"/>
      <c r="H657" s="191"/>
      <c r="I657" s="254"/>
      <c r="J657" s="191"/>
      <c r="K657" s="191"/>
      <c r="L657" s="191"/>
      <c r="M657" s="191"/>
      <c r="N657" s="193"/>
      <c r="O657" s="193"/>
      <c r="P657" s="194"/>
      <c r="Q657" s="193"/>
      <c r="R657" s="193"/>
      <c r="S657" s="193"/>
      <c r="T657" s="193"/>
      <c r="U657" s="193"/>
      <c r="V657" s="193"/>
      <c r="W657" s="193"/>
      <c r="X657" s="193"/>
      <c r="Y657" s="193"/>
      <c r="Z657" s="193"/>
      <c r="AA657" s="193"/>
      <c r="AB657" s="195"/>
      <c r="AC657" s="196"/>
      <c r="AD657" s="196"/>
      <c r="AE657" s="195"/>
      <c r="AF657" s="195"/>
      <c r="AG657" s="193"/>
      <c r="AH657" s="193"/>
      <c r="AI657" s="197"/>
      <c r="AJ657" s="197"/>
      <c r="AK657" s="193"/>
      <c r="AL657" s="197"/>
      <c r="AM657" s="197"/>
      <c r="AN657" s="197"/>
      <c r="AO657" s="193"/>
      <c r="AP657" s="193"/>
      <c r="AQ657" s="193"/>
      <c r="AR657" s="193"/>
      <c r="AS657" s="193"/>
      <c r="AT657" s="195"/>
      <c r="AU657" s="197"/>
      <c r="AV657" s="197"/>
      <c r="AW657" s="193"/>
      <c r="AX657" s="194"/>
      <c r="AY657" s="198"/>
      <c r="AZ657" s="194"/>
      <c r="BA657" s="198"/>
      <c r="BB657" s="198"/>
      <c r="BC657" s="306"/>
      <c r="BD657" s="306"/>
      <c r="BE657" s="194"/>
      <c r="BF657" s="194"/>
      <c r="BG657" s="198"/>
      <c r="BH657" s="198"/>
      <c r="BI657" s="197"/>
      <c r="BJ657" s="197"/>
      <c r="BK657" s="396"/>
      <c r="BL657" s="199"/>
      <c r="BM657" s="194"/>
      <c r="BN657" s="198"/>
      <c r="BO657" s="194"/>
      <c r="BP657" s="194"/>
      <c r="BQ657" s="194"/>
      <c r="BR657" s="411"/>
      <c r="BS657" s="411"/>
      <c r="BT657" s="411"/>
      <c r="BU657" s="411"/>
      <c r="BV657" s="193"/>
      <c r="BW657" s="193"/>
      <c r="BX657" s="193"/>
      <c r="BY657" s="193"/>
      <c r="BZ657" s="193"/>
      <c r="CA657" s="193"/>
      <c r="CB657" s="193"/>
      <c r="CC657" s="193"/>
      <c r="CD657" s="193"/>
      <c r="CE657" s="193"/>
      <c r="CF657" s="193"/>
      <c r="CG657" s="193"/>
      <c r="CH657" s="193"/>
      <c r="CI657" s="193"/>
      <c r="CJ657" s="193"/>
      <c r="CK657" s="193"/>
    </row>
    <row r="658" spans="2:89" s="162" customFormat="1">
      <c r="B658" s="192"/>
      <c r="C658" s="191"/>
      <c r="D658" s="191"/>
      <c r="E658" s="191"/>
      <c r="F658" s="191"/>
      <c r="G658" s="191"/>
      <c r="H658" s="191"/>
      <c r="I658" s="254"/>
      <c r="J658" s="191"/>
      <c r="K658" s="191"/>
      <c r="L658" s="191"/>
      <c r="M658" s="191"/>
      <c r="N658" s="193"/>
      <c r="O658" s="193"/>
      <c r="P658" s="194"/>
      <c r="Q658" s="193"/>
      <c r="R658" s="193"/>
      <c r="S658" s="193"/>
      <c r="T658" s="193"/>
      <c r="U658" s="193"/>
      <c r="V658" s="193"/>
      <c r="W658" s="193"/>
      <c r="X658" s="193"/>
      <c r="Y658" s="193"/>
      <c r="Z658" s="193"/>
      <c r="AA658" s="193"/>
      <c r="AB658" s="195"/>
      <c r="AC658" s="196"/>
      <c r="AD658" s="196"/>
      <c r="AE658" s="195"/>
      <c r="AF658" s="195"/>
      <c r="AG658" s="193"/>
      <c r="AH658" s="193"/>
      <c r="AI658" s="197"/>
      <c r="AJ658" s="197"/>
      <c r="AK658" s="193"/>
      <c r="AL658" s="197"/>
      <c r="AM658" s="197"/>
      <c r="AN658" s="197"/>
      <c r="AO658" s="193"/>
      <c r="AP658" s="193"/>
      <c r="AQ658" s="193"/>
      <c r="AR658" s="193"/>
      <c r="AS658" s="193"/>
      <c r="AT658" s="195"/>
      <c r="AU658" s="197"/>
      <c r="AV658" s="197"/>
      <c r="AW658" s="193"/>
      <c r="AX658" s="194"/>
      <c r="AY658" s="198"/>
      <c r="AZ658" s="194"/>
      <c r="BA658" s="198"/>
      <c r="BB658" s="198"/>
      <c r="BC658" s="306"/>
      <c r="BD658" s="306"/>
      <c r="BE658" s="194"/>
      <c r="BF658" s="194"/>
      <c r="BG658" s="198"/>
      <c r="BH658" s="198"/>
      <c r="BI658" s="197"/>
      <c r="BJ658" s="197"/>
      <c r="BK658" s="396"/>
      <c r="BL658" s="199"/>
      <c r="BM658" s="194"/>
      <c r="BN658" s="198"/>
      <c r="BO658" s="194"/>
      <c r="BP658" s="194"/>
      <c r="BQ658" s="194"/>
      <c r="BR658" s="411"/>
      <c r="BS658" s="411"/>
      <c r="BT658" s="411"/>
      <c r="BU658" s="411"/>
      <c r="BV658" s="193"/>
      <c r="BW658" s="193"/>
      <c r="BX658" s="193"/>
      <c r="BY658" s="193"/>
      <c r="BZ658" s="193"/>
      <c r="CA658" s="193"/>
      <c r="CB658" s="193"/>
      <c r="CC658" s="193"/>
      <c r="CD658" s="193"/>
      <c r="CE658" s="193"/>
      <c r="CF658" s="193"/>
      <c r="CG658" s="193"/>
      <c r="CH658" s="193"/>
      <c r="CI658" s="193"/>
      <c r="CJ658" s="193"/>
      <c r="CK658" s="193"/>
    </row>
    <row r="659" spans="2:89" s="162" customFormat="1">
      <c r="B659" s="192"/>
      <c r="C659" s="191"/>
      <c r="D659" s="191"/>
      <c r="E659" s="191"/>
      <c r="F659" s="191"/>
      <c r="G659" s="191"/>
      <c r="H659" s="191"/>
      <c r="I659" s="254"/>
      <c r="J659" s="191"/>
      <c r="K659" s="191"/>
      <c r="L659" s="191"/>
      <c r="M659" s="191"/>
      <c r="N659" s="193"/>
      <c r="O659" s="193"/>
      <c r="P659" s="194"/>
      <c r="Q659" s="193"/>
      <c r="R659" s="193"/>
      <c r="S659" s="193"/>
      <c r="T659" s="193"/>
      <c r="U659" s="193"/>
      <c r="V659" s="193"/>
      <c r="W659" s="193"/>
      <c r="X659" s="193"/>
      <c r="Y659" s="193"/>
      <c r="Z659" s="193"/>
      <c r="AA659" s="193"/>
      <c r="AB659" s="195"/>
      <c r="AC659" s="196"/>
      <c r="AD659" s="196"/>
      <c r="AE659" s="195"/>
      <c r="AF659" s="195"/>
      <c r="AG659" s="193"/>
      <c r="AH659" s="193"/>
      <c r="AI659" s="197"/>
      <c r="AJ659" s="197"/>
      <c r="AK659" s="193"/>
      <c r="AL659" s="197"/>
      <c r="AM659" s="197"/>
      <c r="AN659" s="197"/>
      <c r="AO659" s="193"/>
      <c r="AP659" s="193"/>
      <c r="AQ659" s="193"/>
      <c r="AR659" s="193"/>
      <c r="AS659" s="193"/>
      <c r="AT659" s="195"/>
      <c r="AU659" s="197"/>
      <c r="AV659" s="197"/>
      <c r="AW659" s="193"/>
      <c r="AX659" s="194"/>
      <c r="AY659" s="198"/>
      <c r="AZ659" s="194"/>
      <c r="BA659" s="198"/>
      <c r="BB659" s="198"/>
      <c r="BC659" s="306"/>
      <c r="BD659" s="306"/>
      <c r="BE659" s="194"/>
      <c r="BF659" s="194"/>
      <c r="BG659" s="198"/>
      <c r="BH659" s="198"/>
      <c r="BI659" s="197"/>
      <c r="BJ659" s="197"/>
      <c r="BK659" s="396"/>
      <c r="BL659" s="199"/>
      <c r="BM659" s="194"/>
      <c r="BN659" s="198"/>
      <c r="BO659" s="194"/>
      <c r="BP659" s="194"/>
      <c r="BQ659" s="194"/>
      <c r="BR659" s="411"/>
      <c r="BS659" s="411"/>
      <c r="BT659" s="411"/>
      <c r="BU659" s="411"/>
      <c r="BV659" s="193"/>
      <c r="BW659" s="193"/>
      <c r="BX659" s="193"/>
      <c r="BY659" s="193"/>
      <c r="BZ659" s="193"/>
      <c r="CA659" s="193"/>
      <c r="CB659" s="193"/>
      <c r="CC659" s="193"/>
      <c r="CD659" s="193"/>
      <c r="CE659" s="193"/>
      <c r="CF659" s="193"/>
      <c r="CG659" s="193"/>
      <c r="CH659" s="193"/>
      <c r="CI659" s="193"/>
      <c r="CJ659" s="193"/>
      <c r="CK659" s="193"/>
    </row>
    <row r="660" spans="2:89" s="162" customFormat="1">
      <c r="B660" s="192"/>
      <c r="C660" s="191"/>
      <c r="D660" s="191"/>
      <c r="E660" s="191"/>
      <c r="F660" s="191"/>
      <c r="G660" s="191"/>
      <c r="H660" s="191"/>
      <c r="I660" s="254"/>
      <c r="J660" s="191"/>
      <c r="K660" s="191"/>
      <c r="L660" s="191"/>
      <c r="M660" s="191"/>
      <c r="N660" s="193"/>
      <c r="O660" s="193"/>
      <c r="P660" s="194"/>
      <c r="Q660" s="193"/>
      <c r="R660" s="193"/>
      <c r="S660" s="193"/>
      <c r="T660" s="193"/>
      <c r="U660" s="193"/>
      <c r="V660" s="193"/>
      <c r="W660" s="193"/>
      <c r="X660" s="193"/>
      <c r="Y660" s="193"/>
      <c r="Z660" s="193"/>
      <c r="AA660" s="193"/>
      <c r="AB660" s="195"/>
      <c r="AC660" s="196"/>
      <c r="AD660" s="196"/>
      <c r="AE660" s="195"/>
      <c r="AF660" s="195"/>
      <c r="AG660" s="193"/>
      <c r="AH660" s="193"/>
      <c r="AI660" s="197"/>
      <c r="AJ660" s="197"/>
      <c r="AK660" s="193"/>
      <c r="AL660" s="197"/>
      <c r="AM660" s="197"/>
      <c r="AN660" s="197"/>
      <c r="AO660" s="193"/>
      <c r="AP660" s="193"/>
      <c r="AQ660" s="193"/>
      <c r="AR660" s="193"/>
      <c r="AS660" s="193"/>
      <c r="AT660" s="195"/>
      <c r="AU660" s="197"/>
      <c r="AV660" s="197"/>
      <c r="AW660" s="193"/>
      <c r="AX660" s="194"/>
      <c r="AY660" s="198"/>
      <c r="AZ660" s="194"/>
      <c r="BA660" s="198"/>
      <c r="BB660" s="198"/>
      <c r="BC660" s="306"/>
      <c r="BD660" s="306"/>
      <c r="BE660" s="194"/>
      <c r="BF660" s="194"/>
      <c r="BG660" s="198"/>
      <c r="BH660" s="198"/>
      <c r="BI660" s="197"/>
      <c r="BJ660" s="197"/>
      <c r="BK660" s="396"/>
      <c r="BL660" s="199"/>
      <c r="BM660" s="194"/>
      <c r="BN660" s="198"/>
      <c r="BO660" s="194"/>
      <c r="BP660" s="194"/>
      <c r="BQ660" s="194"/>
      <c r="BR660" s="411"/>
      <c r="BS660" s="411"/>
      <c r="BT660" s="411"/>
      <c r="BU660" s="411"/>
      <c r="BV660" s="193"/>
      <c r="BW660" s="193"/>
      <c r="BX660" s="193"/>
      <c r="BY660" s="193"/>
      <c r="BZ660" s="193"/>
      <c r="CA660" s="193"/>
      <c r="CB660" s="193"/>
      <c r="CC660" s="193"/>
      <c r="CD660" s="193"/>
      <c r="CE660" s="193"/>
      <c r="CF660" s="193"/>
      <c r="CG660" s="193"/>
      <c r="CH660" s="193"/>
      <c r="CI660" s="193"/>
      <c r="CJ660" s="193"/>
      <c r="CK660" s="193"/>
    </row>
    <row r="661" spans="2:89" s="162" customFormat="1">
      <c r="B661" s="192"/>
      <c r="C661" s="191"/>
      <c r="D661" s="191"/>
      <c r="E661" s="191"/>
      <c r="F661" s="191"/>
      <c r="G661" s="191"/>
      <c r="H661" s="191"/>
      <c r="I661" s="254"/>
      <c r="J661" s="191"/>
      <c r="K661" s="191"/>
      <c r="L661" s="191"/>
      <c r="M661" s="191"/>
      <c r="N661" s="193"/>
      <c r="O661" s="193"/>
      <c r="P661" s="194"/>
      <c r="Q661" s="193"/>
      <c r="R661" s="193"/>
      <c r="S661" s="193"/>
      <c r="T661" s="193"/>
      <c r="U661" s="193"/>
      <c r="V661" s="193"/>
      <c r="W661" s="193"/>
      <c r="X661" s="193"/>
      <c r="Y661" s="193"/>
      <c r="Z661" s="193"/>
      <c r="AA661" s="193"/>
      <c r="AB661" s="195"/>
      <c r="AC661" s="196"/>
      <c r="AD661" s="196"/>
      <c r="AE661" s="195"/>
      <c r="AF661" s="195"/>
      <c r="AG661" s="193"/>
      <c r="AH661" s="193"/>
      <c r="AI661" s="197"/>
      <c r="AJ661" s="197"/>
      <c r="AK661" s="193"/>
      <c r="AL661" s="197"/>
      <c r="AM661" s="197"/>
      <c r="AN661" s="197"/>
      <c r="AO661" s="193"/>
      <c r="AP661" s="193"/>
      <c r="AQ661" s="193"/>
      <c r="AR661" s="193"/>
      <c r="AS661" s="193"/>
      <c r="AT661" s="195"/>
      <c r="AU661" s="197"/>
      <c r="AV661" s="197"/>
      <c r="AW661" s="193"/>
      <c r="AX661" s="194"/>
      <c r="AY661" s="198"/>
      <c r="AZ661" s="194"/>
      <c r="BA661" s="198"/>
      <c r="BB661" s="198"/>
      <c r="BC661" s="306"/>
      <c r="BD661" s="306"/>
      <c r="BE661" s="194"/>
      <c r="BF661" s="194"/>
      <c r="BG661" s="198"/>
      <c r="BH661" s="198"/>
      <c r="BI661" s="197"/>
      <c r="BJ661" s="197"/>
      <c r="BK661" s="396"/>
      <c r="BL661" s="199"/>
      <c r="BM661" s="194"/>
      <c r="BN661" s="198"/>
      <c r="BO661" s="194"/>
      <c r="BP661" s="194"/>
      <c r="BQ661" s="194"/>
      <c r="BR661" s="411"/>
      <c r="BS661" s="411"/>
      <c r="BT661" s="411"/>
      <c r="BU661" s="411"/>
      <c r="BV661" s="193"/>
      <c r="BW661" s="193"/>
      <c r="BX661" s="193"/>
      <c r="BY661" s="193"/>
      <c r="BZ661" s="193"/>
      <c r="CA661" s="193"/>
      <c r="CB661" s="193"/>
      <c r="CC661" s="193"/>
      <c r="CD661" s="193"/>
      <c r="CE661" s="193"/>
      <c r="CF661" s="193"/>
      <c r="CG661" s="193"/>
      <c r="CH661" s="193"/>
      <c r="CI661" s="193"/>
      <c r="CJ661" s="193"/>
      <c r="CK661" s="193"/>
    </row>
    <row r="662" spans="2:89" s="162" customFormat="1">
      <c r="B662" s="192"/>
      <c r="C662" s="191"/>
      <c r="D662" s="191"/>
      <c r="E662" s="191"/>
      <c r="F662" s="191"/>
      <c r="G662" s="191"/>
      <c r="H662" s="191"/>
      <c r="I662" s="254"/>
      <c r="J662" s="191"/>
      <c r="K662" s="191"/>
      <c r="L662" s="191"/>
      <c r="M662" s="191"/>
      <c r="N662" s="193"/>
      <c r="O662" s="193"/>
      <c r="P662" s="194"/>
      <c r="Q662" s="193"/>
      <c r="R662" s="193"/>
      <c r="S662" s="193"/>
      <c r="T662" s="193"/>
      <c r="U662" s="193"/>
      <c r="V662" s="193"/>
      <c r="W662" s="193"/>
      <c r="X662" s="193"/>
      <c r="Y662" s="193"/>
      <c r="Z662" s="193"/>
      <c r="AA662" s="193"/>
      <c r="AB662" s="195"/>
      <c r="AC662" s="196"/>
      <c r="AD662" s="196"/>
      <c r="AE662" s="195"/>
      <c r="AF662" s="195"/>
      <c r="AG662" s="193"/>
      <c r="AH662" s="193"/>
      <c r="AI662" s="197"/>
      <c r="AJ662" s="197"/>
      <c r="AK662" s="193"/>
      <c r="AL662" s="197"/>
      <c r="AM662" s="197"/>
      <c r="AN662" s="197"/>
      <c r="AO662" s="193"/>
      <c r="AP662" s="193"/>
      <c r="AQ662" s="193"/>
      <c r="AR662" s="193"/>
      <c r="AS662" s="193"/>
      <c r="AT662" s="195"/>
      <c r="AU662" s="197"/>
      <c r="AV662" s="197"/>
      <c r="AW662" s="193"/>
      <c r="AX662" s="194"/>
      <c r="AY662" s="198"/>
      <c r="AZ662" s="194"/>
      <c r="BA662" s="198"/>
      <c r="BB662" s="198"/>
      <c r="BC662" s="306"/>
      <c r="BD662" s="306"/>
      <c r="BE662" s="194"/>
      <c r="BF662" s="194"/>
      <c r="BG662" s="198"/>
      <c r="BH662" s="198"/>
      <c r="BI662" s="197"/>
      <c r="BJ662" s="197"/>
      <c r="BK662" s="396"/>
      <c r="BL662" s="199"/>
      <c r="BM662" s="194"/>
      <c r="BN662" s="198"/>
      <c r="BO662" s="194"/>
      <c r="BP662" s="194"/>
      <c r="BQ662" s="194"/>
      <c r="BR662" s="411"/>
      <c r="BS662" s="411"/>
      <c r="BT662" s="411"/>
      <c r="BU662" s="411"/>
      <c r="BV662" s="193"/>
      <c r="BW662" s="193"/>
      <c r="BX662" s="193"/>
      <c r="BY662" s="193"/>
      <c r="BZ662" s="193"/>
      <c r="CA662" s="193"/>
      <c r="CB662" s="193"/>
      <c r="CC662" s="193"/>
      <c r="CD662" s="193"/>
      <c r="CE662" s="193"/>
      <c r="CF662" s="193"/>
      <c r="CG662" s="193"/>
      <c r="CH662" s="193"/>
      <c r="CI662" s="193"/>
      <c r="CJ662" s="193"/>
      <c r="CK662" s="193"/>
    </row>
    <row r="663" spans="2:89" s="162" customFormat="1">
      <c r="B663" s="192"/>
      <c r="C663" s="191"/>
      <c r="D663" s="191"/>
      <c r="E663" s="191"/>
      <c r="F663" s="191"/>
      <c r="G663" s="191"/>
      <c r="H663" s="191"/>
      <c r="I663" s="254"/>
      <c r="J663" s="191"/>
      <c r="K663" s="191"/>
      <c r="L663" s="191"/>
      <c r="M663" s="191"/>
      <c r="N663" s="193"/>
      <c r="O663" s="193"/>
      <c r="P663" s="194"/>
      <c r="Q663" s="193"/>
      <c r="R663" s="193"/>
      <c r="S663" s="193"/>
      <c r="T663" s="193"/>
      <c r="U663" s="193"/>
      <c r="V663" s="193"/>
      <c r="W663" s="193"/>
      <c r="X663" s="193"/>
      <c r="Y663" s="193"/>
      <c r="Z663" s="193"/>
      <c r="AA663" s="193"/>
      <c r="AB663" s="195"/>
      <c r="AC663" s="196"/>
      <c r="AD663" s="196"/>
      <c r="AE663" s="195"/>
      <c r="AF663" s="195"/>
      <c r="AG663" s="193"/>
      <c r="AH663" s="193"/>
      <c r="AI663" s="197"/>
      <c r="AJ663" s="197"/>
      <c r="AK663" s="193"/>
      <c r="AL663" s="197"/>
      <c r="AM663" s="197"/>
      <c r="AN663" s="197"/>
      <c r="AO663" s="193"/>
      <c r="AP663" s="193"/>
      <c r="AQ663" s="193"/>
      <c r="AR663" s="193"/>
      <c r="AS663" s="193"/>
      <c r="AT663" s="195"/>
      <c r="AU663" s="197"/>
      <c r="AV663" s="197"/>
      <c r="AW663" s="193"/>
      <c r="AX663" s="194"/>
      <c r="AY663" s="198"/>
      <c r="AZ663" s="194"/>
      <c r="BA663" s="198"/>
      <c r="BB663" s="198"/>
      <c r="BC663" s="306"/>
      <c r="BD663" s="306"/>
      <c r="BE663" s="194"/>
      <c r="BF663" s="194"/>
      <c r="BG663" s="198"/>
      <c r="BH663" s="198"/>
      <c r="BI663" s="197"/>
      <c r="BJ663" s="197"/>
      <c r="BK663" s="396"/>
      <c r="BL663" s="199"/>
      <c r="BM663" s="194"/>
      <c r="BN663" s="198"/>
      <c r="BO663" s="194"/>
      <c r="BP663" s="194"/>
      <c r="BQ663" s="194"/>
      <c r="BR663" s="411"/>
      <c r="BS663" s="411"/>
      <c r="BT663" s="411"/>
      <c r="BU663" s="411"/>
      <c r="BV663" s="193"/>
      <c r="BW663" s="193"/>
      <c r="BX663" s="193"/>
      <c r="BY663" s="193"/>
      <c r="BZ663" s="193"/>
      <c r="CA663" s="193"/>
      <c r="CB663" s="193"/>
      <c r="CC663" s="193"/>
      <c r="CD663" s="193"/>
      <c r="CE663" s="193"/>
      <c r="CF663" s="193"/>
      <c r="CG663" s="193"/>
      <c r="CH663" s="193"/>
      <c r="CI663" s="193"/>
      <c r="CJ663" s="193"/>
      <c r="CK663" s="193"/>
    </row>
    <row r="664" spans="2:89" s="162" customFormat="1">
      <c r="B664" s="192"/>
      <c r="C664" s="191"/>
      <c r="D664" s="191"/>
      <c r="E664" s="191"/>
      <c r="F664" s="191"/>
      <c r="G664" s="191"/>
      <c r="H664" s="191"/>
      <c r="I664" s="254"/>
      <c r="J664" s="191"/>
      <c r="K664" s="191"/>
      <c r="L664" s="191"/>
      <c r="M664" s="191"/>
      <c r="N664" s="193"/>
      <c r="O664" s="193"/>
      <c r="P664" s="194"/>
      <c r="Q664" s="193"/>
      <c r="R664" s="193"/>
      <c r="S664" s="193"/>
      <c r="T664" s="193"/>
      <c r="U664" s="193"/>
      <c r="V664" s="193"/>
      <c r="W664" s="193"/>
      <c r="X664" s="193"/>
      <c r="Y664" s="193"/>
      <c r="Z664" s="193"/>
      <c r="AA664" s="193"/>
      <c r="AB664" s="195"/>
      <c r="AC664" s="196"/>
      <c r="AD664" s="196"/>
      <c r="AE664" s="195"/>
      <c r="AF664" s="195"/>
      <c r="AG664" s="193"/>
      <c r="AH664" s="193"/>
      <c r="AI664" s="197"/>
      <c r="AJ664" s="197"/>
      <c r="AK664" s="193"/>
      <c r="AL664" s="197"/>
      <c r="AM664" s="197"/>
      <c r="AN664" s="197"/>
      <c r="AO664" s="193"/>
      <c r="AP664" s="193"/>
      <c r="AQ664" s="193"/>
      <c r="AR664" s="193"/>
      <c r="AS664" s="193"/>
      <c r="AT664" s="195"/>
      <c r="AU664" s="197"/>
      <c r="AV664" s="197"/>
      <c r="AW664" s="193"/>
      <c r="AX664" s="194"/>
      <c r="AY664" s="198"/>
      <c r="AZ664" s="194"/>
      <c r="BA664" s="198"/>
      <c r="BB664" s="198"/>
      <c r="BC664" s="306"/>
      <c r="BD664" s="306"/>
      <c r="BE664" s="194"/>
      <c r="BF664" s="194"/>
      <c r="BG664" s="198"/>
      <c r="BH664" s="198"/>
      <c r="BI664" s="197"/>
      <c r="BJ664" s="197"/>
      <c r="BK664" s="396"/>
      <c r="BL664" s="199"/>
      <c r="BM664" s="194"/>
      <c r="BN664" s="198"/>
      <c r="BO664" s="194"/>
      <c r="BP664" s="194"/>
      <c r="BQ664" s="194"/>
      <c r="BR664" s="411"/>
      <c r="BS664" s="411"/>
      <c r="BT664" s="411"/>
      <c r="BU664" s="411"/>
      <c r="BV664" s="193"/>
      <c r="BW664" s="193"/>
      <c r="BX664" s="193"/>
      <c r="BY664" s="193"/>
      <c r="BZ664" s="193"/>
      <c r="CA664" s="193"/>
      <c r="CB664" s="193"/>
      <c r="CC664" s="193"/>
      <c r="CD664" s="193"/>
      <c r="CE664" s="193"/>
      <c r="CF664" s="193"/>
      <c r="CG664" s="193"/>
      <c r="CH664" s="193"/>
      <c r="CI664" s="193"/>
      <c r="CJ664" s="193"/>
      <c r="CK664" s="193"/>
    </row>
    <row r="665" spans="2:89" s="162" customFormat="1">
      <c r="B665" s="192"/>
      <c r="C665" s="191"/>
      <c r="D665" s="191"/>
      <c r="E665" s="191"/>
      <c r="F665" s="191"/>
      <c r="G665" s="191"/>
      <c r="H665" s="191"/>
      <c r="I665" s="254"/>
      <c r="J665" s="191"/>
      <c r="K665" s="191"/>
      <c r="L665" s="191"/>
      <c r="M665" s="191"/>
      <c r="N665" s="193"/>
      <c r="O665" s="193"/>
      <c r="P665" s="194"/>
      <c r="Q665" s="193"/>
      <c r="R665" s="193"/>
      <c r="S665" s="193"/>
      <c r="T665" s="193"/>
      <c r="U665" s="193"/>
      <c r="V665" s="193"/>
      <c r="W665" s="193"/>
      <c r="X665" s="193"/>
      <c r="Y665" s="193"/>
      <c r="Z665" s="193"/>
      <c r="AA665" s="193"/>
      <c r="AB665" s="195"/>
      <c r="AC665" s="196"/>
      <c r="AD665" s="196"/>
      <c r="AE665" s="195"/>
      <c r="AF665" s="195"/>
      <c r="AG665" s="193"/>
      <c r="AH665" s="193"/>
      <c r="AI665" s="197"/>
      <c r="AJ665" s="197"/>
      <c r="AK665" s="193"/>
      <c r="AL665" s="197"/>
      <c r="AM665" s="197"/>
      <c r="AN665" s="197"/>
      <c r="AO665" s="193"/>
      <c r="AP665" s="193"/>
      <c r="AQ665" s="193"/>
      <c r="AR665" s="193"/>
      <c r="AS665" s="193"/>
      <c r="AT665" s="195"/>
      <c r="AU665" s="197"/>
      <c r="AV665" s="197"/>
      <c r="AW665" s="193"/>
      <c r="AX665" s="194"/>
      <c r="AY665" s="198"/>
      <c r="AZ665" s="194"/>
      <c r="BA665" s="198"/>
      <c r="BB665" s="198"/>
      <c r="BC665" s="306"/>
      <c r="BD665" s="306"/>
      <c r="BE665" s="194"/>
      <c r="BF665" s="194"/>
      <c r="BG665" s="198"/>
      <c r="BH665" s="198"/>
      <c r="BI665" s="197"/>
      <c r="BJ665" s="197"/>
      <c r="BK665" s="396"/>
      <c r="BL665" s="199"/>
      <c r="BM665" s="194"/>
      <c r="BN665" s="198"/>
      <c r="BO665" s="194"/>
      <c r="BP665" s="194"/>
      <c r="BQ665" s="194"/>
      <c r="BR665" s="411"/>
      <c r="BS665" s="411"/>
      <c r="BT665" s="411"/>
      <c r="BU665" s="411"/>
      <c r="BV665" s="193"/>
      <c r="BW665" s="193"/>
      <c r="BX665" s="193"/>
      <c r="BY665" s="193"/>
      <c r="BZ665" s="193"/>
      <c r="CA665" s="193"/>
      <c r="CB665" s="193"/>
      <c r="CC665" s="193"/>
      <c r="CD665" s="193"/>
      <c r="CE665" s="193"/>
      <c r="CF665" s="193"/>
      <c r="CG665" s="193"/>
      <c r="CH665" s="193"/>
      <c r="CI665" s="193"/>
      <c r="CJ665" s="193"/>
      <c r="CK665" s="193"/>
    </row>
    <row r="666" spans="2:89" s="162" customFormat="1">
      <c r="B666" s="192"/>
      <c r="C666" s="191"/>
      <c r="D666" s="191"/>
      <c r="E666" s="191"/>
      <c r="F666" s="191"/>
      <c r="G666" s="191"/>
      <c r="H666" s="191"/>
      <c r="I666" s="254"/>
      <c r="J666" s="191"/>
      <c r="K666" s="191"/>
      <c r="L666" s="191"/>
      <c r="M666" s="191"/>
      <c r="N666" s="193"/>
      <c r="O666" s="193"/>
      <c r="P666" s="194"/>
      <c r="Q666" s="193"/>
      <c r="R666" s="193"/>
      <c r="S666" s="193"/>
      <c r="T666" s="193"/>
      <c r="U666" s="193"/>
      <c r="V666" s="193"/>
      <c r="W666" s="193"/>
      <c r="X666" s="193"/>
      <c r="Y666" s="193"/>
      <c r="Z666" s="193"/>
      <c r="AA666" s="193"/>
      <c r="AB666" s="195"/>
      <c r="AC666" s="196"/>
      <c r="AD666" s="196"/>
      <c r="AE666" s="195"/>
      <c r="AF666" s="195"/>
      <c r="AG666" s="193"/>
      <c r="AH666" s="193"/>
      <c r="AI666" s="197"/>
      <c r="AJ666" s="197"/>
      <c r="AK666" s="193"/>
      <c r="AL666" s="197"/>
      <c r="AM666" s="197"/>
      <c r="AN666" s="197"/>
      <c r="AO666" s="193"/>
      <c r="AP666" s="193"/>
      <c r="AQ666" s="193"/>
      <c r="AR666" s="193"/>
      <c r="AS666" s="193"/>
      <c r="AT666" s="195"/>
      <c r="AU666" s="197"/>
      <c r="AV666" s="197"/>
      <c r="AW666" s="193"/>
      <c r="AX666" s="194"/>
      <c r="AY666" s="198"/>
      <c r="AZ666" s="194"/>
      <c r="BA666" s="198"/>
      <c r="BB666" s="198"/>
      <c r="BC666" s="306"/>
      <c r="BD666" s="306"/>
      <c r="BE666" s="194"/>
      <c r="BF666" s="194"/>
      <c r="BG666" s="198"/>
      <c r="BH666" s="198"/>
      <c r="BI666" s="197"/>
      <c r="BJ666" s="197"/>
      <c r="BK666" s="396"/>
      <c r="BL666" s="199"/>
      <c r="BM666" s="194"/>
      <c r="BN666" s="198"/>
      <c r="BO666" s="194"/>
      <c r="BP666" s="194"/>
      <c r="BQ666" s="194"/>
      <c r="BR666" s="411"/>
      <c r="BS666" s="411"/>
      <c r="BT666" s="411"/>
      <c r="BU666" s="411"/>
      <c r="BV666" s="193"/>
      <c r="BW666" s="193"/>
      <c r="BX666" s="193"/>
      <c r="BY666" s="193"/>
      <c r="BZ666" s="193"/>
      <c r="CA666" s="193"/>
      <c r="CB666" s="193"/>
      <c r="CC666" s="193"/>
      <c r="CD666" s="193"/>
      <c r="CE666" s="193"/>
      <c r="CF666" s="193"/>
      <c r="CG666" s="193"/>
      <c r="CH666" s="193"/>
      <c r="CI666" s="193"/>
      <c r="CJ666" s="193"/>
      <c r="CK666" s="193"/>
    </row>
    <row r="667" spans="2:89" s="162" customFormat="1">
      <c r="B667" s="192"/>
      <c r="C667" s="191"/>
      <c r="D667" s="191"/>
      <c r="E667" s="191"/>
      <c r="F667" s="191"/>
      <c r="G667" s="191"/>
      <c r="H667" s="191"/>
      <c r="I667" s="254"/>
      <c r="J667" s="191"/>
      <c r="K667" s="191"/>
      <c r="L667" s="191"/>
      <c r="M667" s="191"/>
      <c r="N667" s="193"/>
      <c r="O667" s="193"/>
      <c r="P667" s="194"/>
      <c r="Q667" s="193"/>
      <c r="R667" s="193"/>
      <c r="S667" s="193"/>
      <c r="T667" s="193"/>
      <c r="U667" s="193"/>
      <c r="V667" s="193"/>
      <c r="W667" s="193"/>
      <c r="X667" s="193"/>
      <c r="Y667" s="193"/>
      <c r="Z667" s="193"/>
      <c r="AA667" s="193"/>
      <c r="AB667" s="195"/>
      <c r="AC667" s="196"/>
      <c r="AD667" s="196"/>
      <c r="AE667" s="195"/>
      <c r="AF667" s="195"/>
      <c r="AG667" s="193"/>
      <c r="AH667" s="193"/>
      <c r="AI667" s="197"/>
      <c r="AJ667" s="197"/>
      <c r="AK667" s="193"/>
      <c r="AL667" s="197"/>
      <c r="AM667" s="197"/>
      <c r="AN667" s="197"/>
      <c r="AO667" s="193"/>
      <c r="AP667" s="193"/>
      <c r="AQ667" s="193"/>
      <c r="AR667" s="193"/>
      <c r="AS667" s="193"/>
      <c r="AT667" s="195"/>
      <c r="AU667" s="197"/>
      <c r="AV667" s="197"/>
      <c r="AW667" s="193"/>
      <c r="AX667" s="194"/>
      <c r="AY667" s="198"/>
      <c r="AZ667" s="194"/>
      <c r="BA667" s="198"/>
      <c r="BB667" s="198"/>
      <c r="BC667" s="306"/>
      <c r="BD667" s="306"/>
      <c r="BE667" s="194"/>
      <c r="BF667" s="194"/>
      <c r="BG667" s="198"/>
      <c r="BH667" s="198"/>
      <c r="BI667" s="197"/>
      <c r="BJ667" s="197"/>
      <c r="BK667" s="396"/>
      <c r="BL667" s="199"/>
      <c r="BM667" s="194"/>
      <c r="BN667" s="198"/>
      <c r="BO667" s="194"/>
      <c r="BP667" s="194"/>
      <c r="BQ667" s="194"/>
      <c r="BR667" s="411"/>
      <c r="BS667" s="411"/>
      <c r="BT667" s="411"/>
      <c r="BU667" s="411"/>
      <c r="BV667" s="193"/>
      <c r="BW667" s="193"/>
      <c r="BX667" s="193"/>
      <c r="BY667" s="193"/>
      <c r="BZ667" s="193"/>
      <c r="CA667" s="193"/>
      <c r="CB667" s="193"/>
      <c r="CC667" s="193"/>
      <c r="CD667" s="193"/>
      <c r="CE667" s="193"/>
      <c r="CF667" s="193"/>
      <c r="CG667" s="193"/>
      <c r="CH667" s="193"/>
      <c r="CI667" s="193"/>
      <c r="CJ667" s="193"/>
      <c r="CK667" s="193"/>
    </row>
    <row r="668" spans="2:89" s="162" customFormat="1">
      <c r="B668" s="192"/>
      <c r="C668" s="191"/>
      <c r="D668" s="191"/>
      <c r="E668" s="191"/>
      <c r="F668" s="191"/>
      <c r="G668" s="191"/>
      <c r="H668" s="191"/>
      <c r="I668" s="254"/>
      <c r="J668" s="191"/>
      <c r="K668" s="191"/>
      <c r="L668" s="191"/>
      <c r="M668" s="191"/>
      <c r="N668" s="193"/>
      <c r="O668" s="193"/>
      <c r="P668" s="194"/>
      <c r="Q668" s="193"/>
      <c r="R668" s="193"/>
      <c r="S668" s="193"/>
      <c r="T668" s="193"/>
      <c r="U668" s="193"/>
      <c r="V668" s="193"/>
      <c r="W668" s="193"/>
      <c r="X668" s="193"/>
      <c r="Y668" s="193"/>
      <c r="Z668" s="193"/>
      <c r="AA668" s="193"/>
      <c r="AB668" s="195"/>
      <c r="AC668" s="196"/>
      <c r="AD668" s="196"/>
      <c r="AE668" s="195"/>
      <c r="AF668" s="195"/>
      <c r="AG668" s="193"/>
      <c r="AH668" s="193"/>
      <c r="AI668" s="197"/>
      <c r="AJ668" s="197"/>
      <c r="AK668" s="193"/>
      <c r="AL668" s="197"/>
      <c r="AM668" s="197"/>
      <c r="AN668" s="197"/>
      <c r="AO668" s="193"/>
      <c r="AP668" s="193"/>
      <c r="AQ668" s="193"/>
      <c r="AR668" s="193"/>
      <c r="AS668" s="193"/>
      <c r="AT668" s="195"/>
      <c r="AU668" s="197"/>
      <c r="AV668" s="197"/>
      <c r="AW668" s="193"/>
      <c r="AX668" s="194"/>
      <c r="AY668" s="198"/>
      <c r="AZ668" s="194"/>
      <c r="BA668" s="198"/>
      <c r="BB668" s="198"/>
      <c r="BC668" s="306"/>
      <c r="BD668" s="306"/>
      <c r="BE668" s="194"/>
      <c r="BF668" s="194"/>
      <c r="BG668" s="198"/>
      <c r="BH668" s="198"/>
      <c r="BI668" s="197"/>
      <c r="BJ668" s="197"/>
      <c r="BK668" s="396"/>
      <c r="BL668" s="199"/>
      <c r="BM668" s="194"/>
      <c r="BN668" s="198"/>
      <c r="BO668" s="194"/>
      <c r="BP668" s="194"/>
      <c r="BQ668" s="194"/>
      <c r="BR668" s="411"/>
      <c r="BS668" s="411"/>
      <c r="BT668" s="411"/>
      <c r="BU668" s="411"/>
      <c r="BV668" s="193"/>
      <c r="BW668" s="193"/>
      <c r="BX668" s="193"/>
      <c r="BY668" s="193"/>
      <c r="BZ668" s="193"/>
      <c r="CA668" s="193"/>
      <c r="CB668" s="193"/>
      <c r="CC668" s="193"/>
      <c r="CD668" s="193"/>
      <c r="CE668" s="193"/>
      <c r="CF668" s="193"/>
      <c r="CG668" s="193"/>
      <c r="CH668" s="193"/>
      <c r="CI668" s="193"/>
      <c r="CJ668" s="193"/>
      <c r="CK668" s="193"/>
    </row>
    <row r="669" spans="2:89" s="162" customFormat="1">
      <c r="B669" s="192"/>
      <c r="C669" s="191"/>
      <c r="D669" s="191"/>
      <c r="E669" s="191"/>
      <c r="F669" s="191"/>
      <c r="G669" s="191"/>
      <c r="H669" s="191"/>
      <c r="I669" s="254"/>
      <c r="J669" s="191"/>
      <c r="K669" s="191"/>
      <c r="L669" s="191"/>
      <c r="M669" s="191"/>
      <c r="N669" s="193"/>
      <c r="O669" s="193"/>
      <c r="P669" s="194"/>
      <c r="Q669" s="193"/>
      <c r="R669" s="193"/>
      <c r="S669" s="193"/>
      <c r="T669" s="193"/>
      <c r="U669" s="193"/>
      <c r="V669" s="193"/>
      <c r="W669" s="193"/>
      <c r="X669" s="193"/>
      <c r="Y669" s="193"/>
      <c r="Z669" s="193"/>
      <c r="AA669" s="193"/>
      <c r="AB669" s="195"/>
      <c r="AC669" s="196"/>
      <c r="AD669" s="196"/>
      <c r="AE669" s="195"/>
      <c r="AF669" s="195"/>
      <c r="AG669" s="193"/>
      <c r="AH669" s="193"/>
      <c r="AI669" s="197"/>
      <c r="AJ669" s="197"/>
      <c r="AK669" s="193"/>
      <c r="AL669" s="197"/>
      <c r="AM669" s="197"/>
      <c r="AN669" s="197"/>
      <c r="AO669" s="193"/>
      <c r="AP669" s="193"/>
      <c r="AQ669" s="193"/>
      <c r="AR669" s="193"/>
      <c r="AS669" s="193"/>
      <c r="AT669" s="195"/>
      <c r="AU669" s="197"/>
      <c r="AV669" s="197"/>
      <c r="AW669" s="193"/>
      <c r="AX669" s="194"/>
      <c r="AY669" s="198"/>
      <c r="AZ669" s="194"/>
      <c r="BA669" s="198"/>
      <c r="BB669" s="198"/>
      <c r="BC669" s="306"/>
      <c r="BD669" s="306"/>
      <c r="BE669" s="194"/>
      <c r="BF669" s="194"/>
      <c r="BG669" s="198"/>
      <c r="BH669" s="198"/>
      <c r="BI669" s="197"/>
      <c r="BJ669" s="197"/>
      <c r="BK669" s="396"/>
      <c r="BL669" s="199"/>
      <c r="BM669" s="194"/>
      <c r="BN669" s="198"/>
      <c r="BO669" s="194"/>
      <c r="BP669" s="194"/>
      <c r="BQ669" s="194"/>
      <c r="BR669" s="411"/>
      <c r="BS669" s="411"/>
      <c r="BT669" s="411"/>
      <c r="BU669" s="411"/>
      <c r="BV669" s="193"/>
      <c r="BW669" s="193"/>
      <c r="BX669" s="193"/>
      <c r="BY669" s="193"/>
      <c r="BZ669" s="193"/>
      <c r="CA669" s="193"/>
      <c r="CB669" s="193"/>
      <c r="CC669" s="193"/>
      <c r="CD669" s="193"/>
      <c r="CE669" s="193"/>
      <c r="CF669" s="193"/>
      <c r="CG669" s="193"/>
      <c r="CH669" s="193"/>
      <c r="CI669" s="193"/>
      <c r="CJ669" s="193"/>
      <c r="CK669" s="193"/>
    </row>
    <row r="670" spans="2:89" s="162" customFormat="1">
      <c r="B670" s="192"/>
      <c r="C670" s="191"/>
      <c r="D670" s="191"/>
      <c r="E670" s="191"/>
      <c r="F670" s="191"/>
      <c r="G670" s="191"/>
      <c r="H670" s="191"/>
      <c r="I670" s="254"/>
      <c r="J670" s="191"/>
      <c r="K670" s="191"/>
      <c r="L670" s="191"/>
      <c r="M670" s="191"/>
      <c r="N670" s="193"/>
      <c r="O670" s="193"/>
      <c r="P670" s="194"/>
      <c r="Q670" s="193"/>
      <c r="R670" s="193"/>
      <c r="S670" s="193"/>
      <c r="T670" s="193"/>
      <c r="U670" s="193"/>
      <c r="V670" s="193"/>
      <c r="W670" s="193"/>
      <c r="X670" s="193"/>
      <c r="Y670" s="193"/>
      <c r="Z670" s="193"/>
      <c r="AA670" s="193"/>
      <c r="AB670" s="195"/>
      <c r="AC670" s="196"/>
      <c r="AD670" s="196"/>
      <c r="AE670" s="195"/>
      <c r="AF670" s="195"/>
      <c r="AG670" s="193"/>
      <c r="AH670" s="193"/>
      <c r="AI670" s="197"/>
      <c r="AJ670" s="197"/>
      <c r="AK670" s="193"/>
      <c r="AL670" s="197"/>
      <c r="AM670" s="197"/>
      <c r="AN670" s="197"/>
      <c r="AO670" s="193"/>
      <c r="AP670" s="193"/>
      <c r="AQ670" s="193"/>
      <c r="AR670" s="193"/>
      <c r="AS670" s="193"/>
      <c r="AT670" s="195"/>
      <c r="AU670" s="197"/>
      <c r="AV670" s="197"/>
      <c r="AW670" s="193"/>
      <c r="AX670" s="194"/>
      <c r="AY670" s="198"/>
      <c r="AZ670" s="194"/>
      <c r="BA670" s="198"/>
      <c r="BB670" s="198"/>
      <c r="BC670" s="306"/>
      <c r="BD670" s="306"/>
      <c r="BE670" s="194"/>
      <c r="BF670" s="194"/>
      <c r="BG670" s="198"/>
      <c r="BH670" s="198"/>
      <c r="BI670" s="197"/>
      <c r="BJ670" s="197"/>
      <c r="BK670" s="396"/>
      <c r="BL670" s="199"/>
      <c r="BM670" s="194"/>
      <c r="BN670" s="198"/>
      <c r="BO670" s="194"/>
      <c r="BP670" s="194"/>
      <c r="BQ670" s="194"/>
      <c r="BR670" s="411"/>
      <c r="BS670" s="411"/>
      <c r="BT670" s="411"/>
      <c r="BU670" s="411"/>
      <c r="BV670" s="193"/>
      <c r="BW670" s="193"/>
      <c r="BX670" s="193"/>
      <c r="BY670" s="193"/>
      <c r="BZ670" s="193"/>
      <c r="CA670" s="193"/>
      <c r="CB670" s="193"/>
      <c r="CC670" s="193"/>
      <c r="CD670" s="193"/>
      <c r="CE670" s="193"/>
      <c r="CF670" s="193"/>
      <c r="CG670" s="193"/>
      <c r="CH670" s="193"/>
      <c r="CI670" s="193"/>
      <c r="CJ670" s="193"/>
      <c r="CK670" s="193"/>
    </row>
    <row r="671" spans="2:89" s="162" customFormat="1">
      <c r="B671" s="192"/>
      <c r="C671" s="191"/>
      <c r="D671" s="191"/>
      <c r="E671" s="191"/>
      <c r="F671" s="191"/>
      <c r="G671" s="191"/>
      <c r="H671" s="191"/>
      <c r="I671" s="254"/>
      <c r="J671" s="191"/>
      <c r="K671" s="191"/>
      <c r="L671" s="191"/>
      <c r="M671" s="191"/>
      <c r="N671" s="193"/>
      <c r="O671" s="193"/>
      <c r="P671" s="194"/>
      <c r="Q671" s="193"/>
      <c r="R671" s="193"/>
      <c r="S671" s="193"/>
      <c r="T671" s="193"/>
      <c r="U671" s="193"/>
      <c r="V671" s="193"/>
      <c r="W671" s="193"/>
      <c r="X671" s="193"/>
      <c r="Y671" s="193"/>
      <c r="Z671" s="193"/>
      <c r="AA671" s="193"/>
      <c r="AB671" s="195"/>
      <c r="AC671" s="196"/>
      <c r="AD671" s="196"/>
      <c r="AE671" s="195"/>
      <c r="AF671" s="195"/>
      <c r="AG671" s="193"/>
      <c r="AH671" s="193"/>
      <c r="AI671" s="197"/>
      <c r="AJ671" s="197"/>
      <c r="AK671" s="193"/>
      <c r="AL671" s="197"/>
      <c r="AM671" s="197"/>
      <c r="AN671" s="197"/>
      <c r="AO671" s="193"/>
      <c r="AP671" s="193"/>
      <c r="AQ671" s="193"/>
      <c r="AR671" s="193"/>
      <c r="AS671" s="193"/>
      <c r="AT671" s="195"/>
      <c r="AU671" s="197"/>
      <c r="AV671" s="197"/>
      <c r="AW671" s="193"/>
      <c r="AX671" s="194"/>
      <c r="AY671" s="198"/>
      <c r="AZ671" s="194"/>
      <c r="BA671" s="198"/>
      <c r="BB671" s="198"/>
      <c r="BC671" s="306"/>
      <c r="BD671" s="306"/>
      <c r="BE671" s="194"/>
      <c r="BF671" s="194"/>
      <c r="BG671" s="198"/>
      <c r="BH671" s="198"/>
      <c r="BI671" s="197"/>
      <c r="BJ671" s="197"/>
      <c r="BK671" s="396"/>
      <c r="BL671" s="199"/>
      <c r="BM671" s="194"/>
      <c r="BN671" s="198"/>
      <c r="BO671" s="194"/>
      <c r="BP671" s="194"/>
      <c r="BQ671" s="194"/>
      <c r="BR671" s="411"/>
      <c r="BS671" s="411"/>
      <c r="BT671" s="411"/>
      <c r="BU671" s="411"/>
      <c r="BV671" s="193"/>
      <c r="BW671" s="193"/>
      <c r="BX671" s="193"/>
      <c r="BY671" s="193"/>
      <c r="BZ671" s="193"/>
      <c r="CA671" s="193"/>
      <c r="CB671" s="193"/>
      <c r="CC671" s="193"/>
      <c r="CD671" s="193"/>
      <c r="CE671" s="193"/>
      <c r="CF671" s="193"/>
      <c r="CG671" s="193"/>
      <c r="CH671" s="193"/>
      <c r="CI671" s="193"/>
      <c r="CJ671" s="193"/>
      <c r="CK671" s="193"/>
    </row>
    <row r="672" spans="2:89" s="162" customFormat="1">
      <c r="B672" s="192"/>
      <c r="C672" s="191"/>
      <c r="D672" s="191"/>
      <c r="E672" s="191"/>
      <c r="F672" s="191"/>
      <c r="G672" s="191"/>
      <c r="H672" s="191"/>
      <c r="I672" s="254"/>
      <c r="J672" s="191"/>
      <c r="K672" s="191"/>
      <c r="L672" s="191"/>
      <c r="M672" s="191"/>
      <c r="N672" s="193"/>
      <c r="O672" s="193"/>
      <c r="P672" s="194"/>
      <c r="Q672" s="193"/>
      <c r="R672" s="193"/>
      <c r="S672" s="193"/>
      <c r="T672" s="193"/>
      <c r="U672" s="193"/>
      <c r="V672" s="193"/>
      <c r="W672" s="193"/>
      <c r="X672" s="193"/>
      <c r="Y672" s="193"/>
      <c r="Z672" s="193"/>
      <c r="AA672" s="193"/>
      <c r="AB672" s="195"/>
      <c r="AC672" s="196"/>
      <c r="AD672" s="196"/>
      <c r="AE672" s="195"/>
      <c r="AF672" s="195"/>
      <c r="AG672" s="193"/>
      <c r="AH672" s="193"/>
      <c r="AI672" s="197"/>
      <c r="AJ672" s="197"/>
      <c r="AK672" s="193"/>
      <c r="AL672" s="197"/>
      <c r="AM672" s="197"/>
      <c r="AN672" s="197"/>
      <c r="AO672" s="193"/>
      <c r="AP672" s="193"/>
      <c r="AQ672" s="193"/>
      <c r="AR672" s="193"/>
      <c r="AS672" s="193"/>
      <c r="AT672" s="195"/>
      <c r="AU672" s="197"/>
      <c r="AV672" s="197"/>
      <c r="AW672" s="193"/>
      <c r="AX672" s="194"/>
      <c r="AY672" s="198"/>
      <c r="AZ672" s="194"/>
      <c r="BA672" s="198"/>
      <c r="BB672" s="198"/>
      <c r="BC672" s="306"/>
      <c r="BD672" s="306"/>
      <c r="BE672" s="194"/>
      <c r="BF672" s="194"/>
      <c r="BG672" s="198"/>
      <c r="BH672" s="198"/>
      <c r="BI672" s="197"/>
      <c r="BJ672" s="197"/>
      <c r="BK672" s="396"/>
      <c r="BL672" s="199"/>
      <c r="BM672" s="194"/>
      <c r="BN672" s="198"/>
      <c r="BO672" s="194"/>
      <c r="BP672" s="194"/>
      <c r="BQ672" s="194"/>
      <c r="BR672" s="411"/>
      <c r="BS672" s="411"/>
      <c r="BT672" s="411"/>
      <c r="BU672" s="411"/>
      <c r="BV672" s="193"/>
      <c r="BW672" s="193"/>
      <c r="BX672" s="193"/>
      <c r="BY672" s="193"/>
      <c r="BZ672" s="193"/>
      <c r="CA672" s="193"/>
      <c r="CB672" s="193"/>
      <c r="CC672" s="193"/>
      <c r="CD672" s="193"/>
      <c r="CE672" s="193"/>
      <c r="CF672" s="193"/>
      <c r="CG672" s="193"/>
      <c r="CH672" s="193"/>
      <c r="CI672" s="193"/>
      <c r="CJ672" s="193"/>
      <c r="CK672" s="193"/>
    </row>
    <row r="673" spans="2:89" s="162" customFormat="1">
      <c r="B673" s="192"/>
      <c r="C673" s="191"/>
      <c r="D673" s="191"/>
      <c r="E673" s="191"/>
      <c r="F673" s="191"/>
      <c r="G673" s="191"/>
      <c r="H673" s="191"/>
      <c r="I673" s="254"/>
      <c r="J673" s="191"/>
      <c r="K673" s="191"/>
      <c r="L673" s="191"/>
      <c r="M673" s="191"/>
      <c r="N673" s="193"/>
      <c r="O673" s="193"/>
      <c r="P673" s="194"/>
      <c r="Q673" s="193"/>
      <c r="R673" s="193"/>
      <c r="S673" s="193"/>
      <c r="T673" s="193"/>
      <c r="U673" s="193"/>
      <c r="V673" s="193"/>
      <c r="W673" s="193"/>
      <c r="X673" s="193"/>
      <c r="Y673" s="193"/>
      <c r="Z673" s="193"/>
      <c r="AA673" s="193"/>
      <c r="AB673" s="195"/>
      <c r="AC673" s="196"/>
      <c r="AD673" s="196"/>
      <c r="AE673" s="195"/>
      <c r="AF673" s="195"/>
      <c r="AG673" s="193"/>
      <c r="AH673" s="193"/>
      <c r="AI673" s="197"/>
      <c r="AJ673" s="197"/>
      <c r="AK673" s="193"/>
      <c r="AL673" s="197"/>
      <c r="AM673" s="197"/>
      <c r="AN673" s="197"/>
      <c r="AO673" s="193"/>
      <c r="AP673" s="193"/>
      <c r="AQ673" s="193"/>
      <c r="AR673" s="193"/>
      <c r="AS673" s="193"/>
      <c r="AT673" s="195"/>
      <c r="AU673" s="197"/>
      <c r="AV673" s="197"/>
      <c r="AW673" s="193"/>
      <c r="AX673" s="194"/>
      <c r="AY673" s="198"/>
      <c r="AZ673" s="194"/>
      <c r="BA673" s="198"/>
      <c r="BB673" s="198"/>
      <c r="BC673" s="306"/>
      <c r="BD673" s="306"/>
      <c r="BE673" s="194"/>
      <c r="BF673" s="194"/>
      <c r="BG673" s="198"/>
      <c r="BH673" s="198"/>
      <c r="BI673" s="197"/>
      <c r="BJ673" s="197"/>
      <c r="BK673" s="396"/>
      <c r="BL673" s="199"/>
      <c r="BM673" s="194"/>
      <c r="BN673" s="198"/>
      <c r="BO673" s="194"/>
      <c r="BP673" s="194"/>
      <c r="BQ673" s="194"/>
      <c r="BR673" s="411"/>
      <c r="BS673" s="411"/>
      <c r="BT673" s="411"/>
      <c r="BU673" s="411"/>
      <c r="BV673" s="193"/>
      <c r="BW673" s="193"/>
      <c r="BX673" s="193"/>
      <c r="BY673" s="193"/>
      <c r="BZ673" s="193"/>
      <c r="CA673" s="193"/>
      <c r="CB673" s="193"/>
      <c r="CC673" s="193"/>
      <c r="CD673" s="193"/>
      <c r="CE673" s="193"/>
      <c r="CF673" s="193"/>
      <c r="CG673" s="193"/>
      <c r="CH673" s="193"/>
      <c r="CI673" s="193"/>
      <c r="CJ673" s="193"/>
      <c r="CK673" s="193"/>
    </row>
    <row r="674" spans="2:89" s="162" customFormat="1">
      <c r="B674" s="192"/>
      <c r="C674" s="191"/>
      <c r="D674" s="191"/>
      <c r="E674" s="191"/>
      <c r="F674" s="191"/>
      <c r="G674" s="191"/>
      <c r="H674" s="191"/>
      <c r="I674" s="254"/>
      <c r="J674" s="191"/>
      <c r="K674" s="191"/>
      <c r="L674" s="191"/>
      <c r="M674" s="191"/>
      <c r="N674" s="193"/>
      <c r="O674" s="193"/>
      <c r="P674" s="194"/>
      <c r="Q674" s="193"/>
      <c r="R674" s="193"/>
      <c r="S674" s="193"/>
      <c r="T674" s="193"/>
      <c r="U674" s="193"/>
      <c r="V674" s="193"/>
      <c r="W674" s="193"/>
      <c r="X674" s="193"/>
      <c r="Y674" s="193"/>
      <c r="Z674" s="193"/>
      <c r="AA674" s="193"/>
      <c r="AB674" s="195"/>
      <c r="AC674" s="196"/>
      <c r="AD674" s="196"/>
      <c r="AE674" s="195"/>
      <c r="AF674" s="195"/>
      <c r="AG674" s="193"/>
      <c r="AH674" s="193"/>
      <c r="AI674" s="197"/>
      <c r="AJ674" s="197"/>
      <c r="AK674" s="193"/>
      <c r="AL674" s="197"/>
      <c r="AM674" s="197"/>
      <c r="AN674" s="197"/>
      <c r="AO674" s="193"/>
      <c r="AP674" s="193"/>
      <c r="AQ674" s="193"/>
      <c r="AR674" s="193"/>
      <c r="AS674" s="193"/>
      <c r="AT674" s="195"/>
      <c r="AU674" s="197"/>
      <c r="AV674" s="197"/>
      <c r="AW674" s="193"/>
      <c r="AX674" s="194"/>
      <c r="AY674" s="198"/>
      <c r="AZ674" s="194"/>
      <c r="BA674" s="198"/>
      <c r="BB674" s="198"/>
      <c r="BC674" s="306"/>
      <c r="BD674" s="306"/>
      <c r="BE674" s="194"/>
      <c r="BF674" s="194"/>
      <c r="BG674" s="198"/>
      <c r="BH674" s="198"/>
      <c r="BI674" s="197"/>
      <c r="BJ674" s="197"/>
      <c r="BK674" s="396"/>
      <c r="BL674" s="199"/>
      <c r="BM674" s="194"/>
      <c r="BN674" s="198"/>
      <c r="BO674" s="194"/>
      <c r="BP674" s="194"/>
      <c r="BQ674" s="194"/>
      <c r="BR674" s="411"/>
      <c r="BS674" s="411"/>
      <c r="BT674" s="411"/>
      <c r="BU674" s="411"/>
      <c r="BV674" s="193"/>
      <c r="BW674" s="193"/>
      <c r="BX674" s="193"/>
      <c r="BY674" s="193"/>
      <c r="BZ674" s="193"/>
      <c r="CA674" s="193"/>
      <c r="CB674" s="193"/>
      <c r="CC674" s="193"/>
      <c r="CD674" s="193"/>
      <c r="CE674" s="193"/>
      <c r="CF674" s="193"/>
      <c r="CG674" s="193"/>
      <c r="CH674" s="193"/>
      <c r="CI674" s="193"/>
      <c r="CJ674" s="193"/>
      <c r="CK674" s="193"/>
    </row>
    <row r="675" spans="2:89" s="162" customFormat="1">
      <c r="B675" s="192"/>
      <c r="C675" s="191"/>
      <c r="D675" s="191"/>
      <c r="E675" s="191"/>
      <c r="F675" s="191"/>
      <c r="G675" s="191"/>
      <c r="H675" s="191"/>
      <c r="I675" s="254"/>
      <c r="J675" s="191"/>
      <c r="K675" s="191"/>
      <c r="L675" s="191"/>
      <c r="M675" s="191"/>
      <c r="N675" s="193"/>
      <c r="O675" s="193"/>
      <c r="P675" s="194"/>
      <c r="Q675" s="193"/>
      <c r="R675" s="193"/>
      <c r="S675" s="193"/>
      <c r="T675" s="193"/>
      <c r="U675" s="193"/>
      <c r="V675" s="193"/>
      <c r="W675" s="193"/>
      <c r="X675" s="193"/>
      <c r="Y675" s="193"/>
      <c r="Z675" s="193"/>
      <c r="AA675" s="193"/>
      <c r="AB675" s="195"/>
      <c r="AC675" s="196"/>
      <c r="AD675" s="196"/>
      <c r="AE675" s="195"/>
      <c r="AF675" s="195"/>
      <c r="AG675" s="193"/>
      <c r="AH675" s="193"/>
      <c r="AI675" s="197"/>
      <c r="AJ675" s="197"/>
      <c r="AK675" s="193"/>
      <c r="AL675" s="197"/>
      <c r="AM675" s="197"/>
      <c r="AN675" s="197"/>
      <c r="AO675" s="193"/>
      <c r="AP675" s="193"/>
      <c r="AQ675" s="193"/>
      <c r="AR675" s="193"/>
      <c r="AS675" s="193"/>
      <c r="AT675" s="195"/>
      <c r="AU675" s="197"/>
      <c r="AV675" s="197"/>
      <c r="AW675" s="193"/>
      <c r="AX675" s="194"/>
      <c r="AY675" s="198"/>
      <c r="AZ675" s="194"/>
      <c r="BA675" s="198"/>
      <c r="BB675" s="198"/>
      <c r="BC675" s="306"/>
      <c r="BD675" s="306"/>
      <c r="BE675" s="194"/>
      <c r="BF675" s="194"/>
      <c r="BG675" s="198"/>
      <c r="BH675" s="198"/>
      <c r="BI675" s="197"/>
      <c r="BJ675" s="197"/>
      <c r="BK675" s="396"/>
      <c r="BL675" s="199"/>
      <c r="BM675" s="194"/>
      <c r="BN675" s="198"/>
      <c r="BO675" s="194"/>
      <c r="BP675" s="194"/>
      <c r="BQ675" s="194"/>
      <c r="BR675" s="411"/>
      <c r="BS675" s="411"/>
      <c r="BT675" s="411"/>
      <c r="BU675" s="411"/>
      <c r="BV675" s="193"/>
      <c r="BW675" s="193"/>
      <c r="BX675" s="193"/>
      <c r="BY675" s="193"/>
      <c r="BZ675" s="193"/>
      <c r="CA675" s="193"/>
      <c r="CB675" s="193"/>
      <c r="CC675" s="193"/>
      <c r="CD675" s="193"/>
      <c r="CE675" s="193"/>
      <c r="CF675" s="193"/>
      <c r="CG675" s="193"/>
      <c r="CH675" s="193"/>
      <c r="CI675" s="193"/>
      <c r="CJ675" s="193"/>
      <c r="CK675" s="193"/>
    </row>
    <row r="676" spans="2:89" s="162" customFormat="1">
      <c r="B676" s="192"/>
      <c r="C676" s="191"/>
      <c r="D676" s="191"/>
      <c r="E676" s="191"/>
      <c r="F676" s="191"/>
      <c r="G676" s="191"/>
      <c r="H676" s="191"/>
      <c r="I676" s="254"/>
      <c r="J676" s="191"/>
      <c r="K676" s="191"/>
      <c r="L676" s="191"/>
      <c r="M676" s="191"/>
      <c r="N676" s="193"/>
      <c r="O676" s="193"/>
      <c r="P676" s="194"/>
      <c r="Q676" s="193"/>
      <c r="R676" s="193"/>
      <c r="S676" s="193"/>
      <c r="T676" s="193"/>
      <c r="U676" s="193"/>
      <c r="V676" s="193"/>
      <c r="W676" s="193"/>
      <c r="X676" s="193"/>
      <c r="Y676" s="193"/>
      <c r="Z676" s="193"/>
      <c r="AA676" s="193"/>
      <c r="AB676" s="195"/>
      <c r="AC676" s="196"/>
      <c r="AD676" s="196"/>
      <c r="AE676" s="195"/>
      <c r="AF676" s="195"/>
      <c r="AG676" s="193"/>
      <c r="AH676" s="193"/>
      <c r="AI676" s="197"/>
      <c r="AJ676" s="197"/>
      <c r="AK676" s="193"/>
      <c r="AL676" s="197"/>
      <c r="AM676" s="197"/>
      <c r="AN676" s="197"/>
      <c r="AO676" s="193"/>
      <c r="AP676" s="193"/>
      <c r="AQ676" s="193"/>
      <c r="AR676" s="193"/>
      <c r="AS676" s="193"/>
      <c r="AT676" s="195"/>
      <c r="AU676" s="197"/>
      <c r="AV676" s="197"/>
      <c r="AW676" s="193"/>
      <c r="AX676" s="194"/>
      <c r="AY676" s="198"/>
      <c r="AZ676" s="194"/>
      <c r="BA676" s="198"/>
      <c r="BB676" s="198"/>
      <c r="BC676" s="306"/>
      <c r="BD676" s="306"/>
      <c r="BE676" s="194"/>
      <c r="BF676" s="194"/>
      <c r="BG676" s="198"/>
      <c r="BH676" s="198"/>
      <c r="BI676" s="197"/>
      <c r="BJ676" s="197"/>
      <c r="BK676" s="396"/>
      <c r="BL676" s="199"/>
      <c r="BM676" s="194"/>
      <c r="BN676" s="198"/>
      <c r="BO676" s="194"/>
      <c r="BP676" s="194"/>
      <c r="BQ676" s="194"/>
      <c r="BR676" s="411"/>
      <c r="BS676" s="411"/>
      <c r="BT676" s="411"/>
      <c r="BU676" s="411"/>
      <c r="BV676" s="193"/>
      <c r="BW676" s="193"/>
      <c r="BX676" s="193"/>
      <c r="BY676" s="193"/>
      <c r="BZ676" s="193"/>
      <c r="CA676" s="193"/>
      <c r="CB676" s="193"/>
      <c r="CC676" s="193"/>
      <c r="CD676" s="193"/>
      <c r="CE676" s="193"/>
      <c r="CF676" s="193"/>
      <c r="CG676" s="193"/>
      <c r="CH676" s="193"/>
      <c r="CI676" s="193"/>
      <c r="CJ676" s="193"/>
      <c r="CK676" s="193"/>
    </row>
    <row r="677" spans="2:89" s="162" customFormat="1">
      <c r="B677" s="192"/>
      <c r="C677" s="191"/>
      <c r="D677" s="191"/>
      <c r="E677" s="191"/>
      <c r="F677" s="191"/>
      <c r="G677" s="191"/>
      <c r="H677" s="191"/>
      <c r="I677" s="254"/>
      <c r="J677" s="191"/>
      <c r="K677" s="191"/>
      <c r="L677" s="191"/>
      <c r="M677" s="191"/>
      <c r="N677" s="193"/>
      <c r="O677" s="193"/>
      <c r="P677" s="194"/>
      <c r="Q677" s="193"/>
      <c r="R677" s="193"/>
      <c r="S677" s="193"/>
      <c r="T677" s="193"/>
      <c r="U677" s="193"/>
      <c r="V677" s="193"/>
      <c r="W677" s="193"/>
      <c r="X677" s="193"/>
      <c r="Y677" s="193"/>
      <c r="Z677" s="193"/>
      <c r="AA677" s="193"/>
      <c r="AB677" s="195"/>
      <c r="AC677" s="196"/>
      <c r="AD677" s="196"/>
      <c r="AE677" s="195"/>
      <c r="AF677" s="195"/>
      <c r="AG677" s="193"/>
      <c r="AH677" s="193"/>
      <c r="AI677" s="197"/>
      <c r="AJ677" s="197"/>
      <c r="AK677" s="193"/>
      <c r="AL677" s="197"/>
      <c r="AM677" s="197"/>
      <c r="AN677" s="197"/>
      <c r="AO677" s="193"/>
      <c r="AP677" s="193"/>
      <c r="AQ677" s="193"/>
      <c r="AR677" s="193"/>
      <c r="AS677" s="193"/>
      <c r="AT677" s="195"/>
      <c r="AU677" s="197"/>
      <c r="AV677" s="197"/>
      <c r="AW677" s="193"/>
      <c r="AX677" s="194"/>
      <c r="AY677" s="198"/>
      <c r="AZ677" s="194"/>
      <c r="BA677" s="198"/>
      <c r="BB677" s="198"/>
      <c r="BC677" s="306"/>
      <c r="BD677" s="306"/>
      <c r="BE677" s="194"/>
      <c r="BF677" s="194"/>
      <c r="BG677" s="198"/>
      <c r="BH677" s="198"/>
      <c r="BI677" s="197"/>
      <c r="BJ677" s="197"/>
      <c r="BK677" s="396"/>
      <c r="BL677" s="199"/>
      <c r="BM677" s="194"/>
      <c r="BN677" s="198"/>
      <c r="BO677" s="194"/>
      <c r="BP677" s="194"/>
      <c r="BQ677" s="194"/>
      <c r="BR677" s="411"/>
      <c r="BS677" s="411"/>
      <c r="BT677" s="411"/>
      <c r="BU677" s="411"/>
      <c r="BV677" s="193"/>
      <c r="BW677" s="193"/>
      <c r="BX677" s="193"/>
      <c r="BY677" s="193"/>
      <c r="BZ677" s="193"/>
      <c r="CA677" s="193"/>
      <c r="CB677" s="193"/>
      <c r="CC677" s="193"/>
      <c r="CD677" s="193"/>
      <c r="CE677" s="193"/>
      <c r="CF677" s="193"/>
      <c r="CG677" s="193"/>
      <c r="CH677" s="193"/>
      <c r="CI677" s="193"/>
      <c r="CJ677" s="193"/>
      <c r="CK677" s="193"/>
    </row>
    <row r="678" spans="2:89" s="162" customFormat="1">
      <c r="B678" s="192"/>
      <c r="C678" s="191"/>
      <c r="D678" s="191"/>
      <c r="E678" s="191"/>
      <c r="F678" s="191"/>
      <c r="G678" s="191"/>
      <c r="H678" s="191"/>
      <c r="I678" s="254"/>
      <c r="J678" s="191"/>
      <c r="K678" s="191"/>
      <c r="L678" s="191"/>
      <c r="M678" s="191"/>
      <c r="N678" s="193"/>
      <c r="O678" s="193"/>
      <c r="P678" s="194"/>
      <c r="Q678" s="193"/>
      <c r="R678" s="193"/>
      <c r="S678" s="193"/>
      <c r="T678" s="193"/>
      <c r="U678" s="193"/>
      <c r="V678" s="193"/>
      <c r="W678" s="193"/>
      <c r="X678" s="193"/>
      <c r="Y678" s="193"/>
      <c r="Z678" s="193"/>
      <c r="AA678" s="193"/>
      <c r="AB678" s="195"/>
      <c r="AC678" s="196"/>
      <c r="AD678" s="196"/>
      <c r="AE678" s="195"/>
      <c r="AF678" s="195"/>
      <c r="AG678" s="193"/>
      <c r="AH678" s="193"/>
      <c r="AI678" s="197"/>
      <c r="AJ678" s="197"/>
      <c r="AK678" s="193"/>
      <c r="AL678" s="197"/>
      <c r="AM678" s="197"/>
      <c r="AN678" s="197"/>
      <c r="AO678" s="193"/>
      <c r="AP678" s="193"/>
      <c r="AQ678" s="193"/>
      <c r="AR678" s="193"/>
      <c r="AS678" s="193"/>
      <c r="AT678" s="195"/>
      <c r="AU678" s="197"/>
      <c r="AV678" s="197"/>
      <c r="AW678" s="193"/>
      <c r="AX678" s="194"/>
      <c r="AY678" s="198"/>
      <c r="AZ678" s="194"/>
      <c r="BA678" s="198"/>
      <c r="BB678" s="198"/>
      <c r="BC678" s="306"/>
      <c r="BD678" s="306"/>
      <c r="BE678" s="194"/>
      <c r="BF678" s="194"/>
      <c r="BG678" s="198"/>
      <c r="BH678" s="198"/>
      <c r="BI678" s="197"/>
      <c r="BJ678" s="197"/>
      <c r="BK678" s="396"/>
      <c r="BL678" s="199"/>
      <c r="BM678" s="194"/>
      <c r="BN678" s="198"/>
      <c r="BO678" s="194"/>
      <c r="BP678" s="194"/>
      <c r="BQ678" s="194"/>
      <c r="BR678" s="411"/>
      <c r="BS678" s="411"/>
      <c r="BT678" s="411"/>
      <c r="BU678" s="411"/>
      <c r="BV678" s="193"/>
      <c r="BW678" s="193"/>
      <c r="BX678" s="193"/>
      <c r="BY678" s="193"/>
      <c r="BZ678" s="193"/>
      <c r="CA678" s="193"/>
      <c r="CB678" s="193"/>
      <c r="CC678" s="193"/>
      <c r="CD678" s="193"/>
      <c r="CE678" s="193"/>
      <c r="CF678" s="193"/>
      <c r="CG678" s="193"/>
      <c r="CH678" s="193"/>
      <c r="CI678" s="193"/>
      <c r="CJ678" s="193"/>
      <c r="CK678" s="193"/>
    </row>
    <row r="679" spans="2:89" s="162" customFormat="1">
      <c r="B679" s="192"/>
      <c r="C679" s="191"/>
      <c r="D679" s="191"/>
      <c r="E679" s="191"/>
      <c r="F679" s="191"/>
      <c r="G679" s="191"/>
      <c r="H679" s="191"/>
      <c r="I679" s="254"/>
      <c r="J679" s="191"/>
      <c r="K679" s="191"/>
      <c r="L679" s="191"/>
      <c r="M679" s="191"/>
      <c r="N679" s="193"/>
      <c r="O679" s="193"/>
      <c r="P679" s="194"/>
      <c r="Q679" s="193"/>
      <c r="R679" s="193"/>
      <c r="S679" s="193"/>
      <c r="T679" s="193"/>
      <c r="U679" s="193"/>
      <c r="V679" s="193"/>
      <c r="W679" s="193"/>
      <c r="X679" s="193"/>
      <c r="Y679" s="193"/>
      <c r="Z679" s="193"/>
      <c r="AA679" s="193"/>
      <c r="AB679" s="195"/>
      <c r="AC679" s="196"/>
      <c r="AD679" s="196"/>
      <c r="AE679" s="195"/>
      <c r="AF679" s="195"/>
      <c r="AG679" s="193"/>
      <c r="AH679" s="193"/>
      <c r="AI679" s="197"/>
      <c r="AJ679" s="197"/>
      <c r="AK679" s="193"/>
      <c r="AL679" s="197"/>
      <c r="AM679" s="197"/>
      <c r="AN679" s="197"/>
      <c r="AO679" s="193"/>
      <c r="AP679" s="193"/>
      <c r="AQ679" s="193"/>
      <c r="AR679" s="193"/>
      <c r="AS679" s="193"/>
      <c r="AT679" s="195"/>
      <c r="AU679" s="197"/>
      <c r="AV679" s="197"/>
      <c r="AW679" s="193"/>
      <c r="AX679" s="194"/>
      <c r="AY679" s="198"/>
      <c r="AZ679" s="194"/>
      <c r="BA679" s="198"/>
      <c r="BB679" s="198"/>
      <c r="BC679" s="306"/>
      <c r="BD679" s="306"/>
      <c r="BE679" s="194"/>
      <c r="BF679" s="194"/>
      <c r="BG679" s="198"/>
      <c r="BH679" s="198"/>
      <c r="BI679" s="197"/>
      <c r="BJ679" s="197"/>
      <c r="BK679" s="396"/>
      <c r="BL679" s="199"/>
      <c r="BM679" s="194"/>
      <c r="BN679" s="198"/>
      <c r="BO679" s="194"/>
      <c r="BP679" s="194"/>
      <c r="BQ679" s="194"/>
      <c r="BR679" s="411"/>
      <c r="BS679" s="411"/>
      <c r="BT679" s="411"/>
      <c r="BU679" s="411"/>
      <c r="BV679" s="193"/>
      <c r="BW679" s="193"/>
      <c r="BX679" s="193"/>
      <c r="BY679" s="193"/>
      <c r="BZ679" s="193"/>
      <c r="CA679" s="193"/>
      <c r="CB679" s="193"/>
      <c r="CC679" s="193"/>
      <c r="CD679" s="193"/>
      <c r="CE679" s="193"/>
      <c r="CF679" s="193"/>
      <c r="CG679" s="193"/>
      <c r="CH679" s="193"/>
      <c r="CI679" s="193"/>
      <c r="CJ679" s="193"/>
      <c r="CK679" s="193"/>
    </row>
    <row r="680" spans="2:89" s="162" customFormat="1">
      <c r="B680" s="192"/>
      <c r="C680" s="191"/>
      <c r="D680" s="191"/>
      <c r="E680" s="191"/>
      <c r="F680" s="191"/>
      <c r="G680" s="191"/>
      <c r="H680" s="191"/>
      <c r="I680" s="254"/>
      <c r="J680" s="191"/>
      <c r="K680" s="191"/>
      <c r="L680" s="191"/>
      <c r="M680" s="191"/>
      <c r="N680" s="193"/>
      <c r="O680" s="193"/>
      <c r="P680" s="194"/>
      <c r="Q680" s="193"/>
      <c r="R680" s="193"/>
      <c r="S680" s="193"/>
      <c r="T680" s="193"/>
      <c r="U680" s="193"/>
      <c r="V680" s="193"/>
      <c r="W680" s="193"/>
      <c r="X680" s="193"/>
      <c r="Y680" s="193"/>
      <c r="Z680" s="193"/>
      <c r="AA680" s="193"/>
      <c r="AB680" s="195"/>
      <c r="AC680" s="196"/>
      <c r="AD680" s="196"/>
      <c r="AE680" s="195"/>
      <c r="AF680" s="195"/>
      <c r="AG680" s="193"/>
      <c r="AH680" s="193"/>
      <c r="AI680" s="197"/>
      <c r="AJ680" s="197"/>
      <c r="AK680" s="193"/>
      <c r="AL680" s="197"/>
      <c r="AM680" s="197"/>
      <c r="AN680" s="197"/>
      <c r="AO680" s="193"/>
      <c r="AP680" s="193"/>
      <c r="AQ680" s="193"/>
      <c r="AR680" s="193"/>
      <c r="AS680" s="193"/>
      <c r="AT680" s="195"/>
      <c r="AU680" s="197"/>
      <c r="AV680" s="197"/>
      <c r="AW680" s="193"/>
      <c r="AX680" s="194"/>
      <c r="AY680" s="198"/>
      <c r="AZ680" s="194"/>
      <c r="BA680" s="198"/>
      <c r="BB680" s="198"/>
      <c r="BC680" s="306"/>
      <c r="BD680" s="306"/>
      <c r="BE680" s="194"/>
      <c r="BF680" s="194"/>
      <c r="BG680" s="198"/>
      <c r="BH680" s="198"/>
      <c r="BI680" s="197"/>
      <c r="BJ680" s="197"/>
      <c r="BK680" s="396"/>
      <c r="BL680" s="199"/>
      <c r="BM680" s="194"/>
      <c r="BN680" s="198"/>
      <c r="BO680" s="194"/>
      <c r="BP680" s="194"/>
      <c r="BQ680" s="194"/>
      <c r="BR680" s="411"/>
      <c r="BS680" s="411"/>
      <c r="BT680" s="411"/>
      <c r="BU680" s="411"/>
      <c r="BV680" s="193"/>
      <c r="BW680" s="193"/>
      <c r="BX680" s="193"/>
      <c r="BY680" s="193"/>
      <c r="BZ680" s="193"/>
      <c r="CA680" s="193"/>
      <c r="CB680" s="193"/>
      <c r="CC680" s="193"/>
      <c r="CD680" s="193"/>
      <c r="CE680" s="193"/>
      <c r="CF680" s="193"/>
      <c r="CG680" s="193"/>
      <c r="CH680" s="193"/>
      <c r="CI680" s="193"/>
      <c r="CJ680" s="193"/>
      <c r="CK680" s="193"/>
    </row>
    <row r="681" spans="2:89" s="162" customFormat="1">
      <c r="B681" s="192"/>
      <c r="C681" s="191"/>
      <c r="D681" s="191"/>
      <c r="E681" s="191"/>
      <c r="F681" s="191"/>
      <c r="G681" s="191"/>
      <c r="H681" s="191"/>
      <c r="I681" s="254"/>
      <c r="J681" s="191"/>
      <c r="K681" s="191"/>
      <c r="L681" s="191"/>
      <c r="M681" s="191"/>
      <c r="N681" s="193"/>
      <c r="O681" s="193"/>
      <c r="P681" s="194"/>
      <c r="Q681" s="193"/>
      <c r="R681" s="193"/>
      <c r="S681" s="193"/>
      <c r="T681" s="193"/>
      <c r="U681" s="193"/>
      <c r="V681" s="193"/>
      <c r="W681" s="193"/>
      <c r="X681" s="193"/>
      <c r="Y681" s="193"/>
      <c r="Z681" s="193"/>
      <c r="AA681" s="193"/>
      <c r="AB681" s="195"/>
      <c r="AC681" s="196"/>
      <c r="AD681" s="196"/>
      <c r="AE681" s="195"/>
      <c r="AF681" s="195"/>
      <c r="AG681" s="193"/>
      <c r="AH681" s="193"/>
      <c r="AI681" s="197"/>
      <c r="AJ681" s="197"/>
      <c r="AK681" s="193"/>
      <c r="AL681" s="197"/>
      <c r="AM681" s="197"/>
      <c r="AN681" s="197"/>
      <c r="AO681" s="193"/>
      <c r="AP681" s="193"/>
      <c r="AQ681" s="193"/>
      <c r="AR681" s="193"/>
      <c r="AS681" s="193"/>
      <c r="AT681" s="195"/>
      <c r="AU681" s="197"/>
      <c r="AV681" s="197"/>
      <c r="AW681" s="193"/>
      <c r="AX681" s="194"/>
      <c r="AY681" s="198"/>
      <c r="AZ681" s="194"/>
      <c r="BA681" s="198"/>
      <c r="BB681" s="198"/>
      <c r="BC681" s="306"/>
      <c r="BD681" s="306"/>
      <c r="BE681" s="194"/>
      <c r="BF681" s="194"/>
      <c r="BG681" s="198"/>
      <c r="BH681" s="198"/>
      <c r="BI681" s="197"/>
      <c r="BJ681" s="197"/>
      <c r="BK681" s="396"/>
      <c r="BL681" s="199"/>
      <c r="BM681" s="194"/>
      <c r="BN681" s="198"/>
      <c r="BO681" s="194"/>
      <c r="BP681" s="194"/>
      <c r="BQ681" s="194"/>
      <c r="BR681" s="411"/>
      <c r="BS681" s="411"/>
      <c r="BT681" s="411"/>
      <c r="BU681" s="411"/>
      <c r="BV681" s="193"/>
      <c r="BW681" s="193"/>
      <c r="BX681" s="193"/>
      <c r="BY681" s="193"/>
      <c r="BZ681" s="193"/>
      <c r="CA681" s="193"/>
      <c r="CB681" s="193"/>
      <c r="CC681" s="193"/>
      <c r="CD681" s="193"/>
      <c r="CE681" s="193"/>
      <c r="CF681" s="193"/>
      <c r="CG681" s="193"/>
      <c r="CH681" s="193"/>
      <c r="CI681" s="193"/>
      <c r="CJ681" s="193"/>
      <c r="CK681" s="193"/>
    </row>
    <row r="682" spans="2:89" s="162" customFormat="1">
      <c r="B682" s="192"/>
      <c r="C682" s="191"/>
      <c r="D682" s="191"/>
      <c r="E682" s="191"/>
      <c r="F682" s="191"/>
      <c r="G682" s="191"/>
      <c r="H682" s="191"/>
      <c r="I682" s="254"/>
      <c r="J682" s="191"/>
      <c r="K682" s="191"/>
      <c r="L682" s="191"/>
      <c r="M682" s="191"/>
      <c r="N682" s="193"/>
      <c r="O682" s="193"/>
      <c r="P682" s="194"/>
      <c r="Q682" s="193"/>
      <c r="R682" s="193"/>
      <c r="S682" s="193"/>
      <c r="T682" s="193"/>
      <c r="U682" s="193"/>
      <c r="V682" s="193"/>
      <c r="W682" s="193"/>
      <c r="X682" s="193"/>
      <c r="Y682" s="193"/>
      <c r="Z682" s="193"/>
      <c r="AA682" s="193"/>
      <c r="AB682" s="195"/>
      <c r="AC682" s="196"/>
      <c r="AD682" s="196"/>
      <c r="AE682" s="195"/>
      <c r="AF682" s="195"/>
      <c r="AG682" s="193"/>
      <c r="AH682" s="193"/>
      <c r="AI682" s="197"/>
      <c r="AJ682" s="197"/>
      <c r="AK682" s="193"/>
      <c r="AL682" s="197"/>
      <c r="AM682" s="197"/>
      <c r="AN682" s="197"/>
      <c r="AO682" s="193"/>
      <c r="AP682" s="193"/>
      <c r="AQ682" s="193"/>
      <c r="AR682" s="193"/>
      <c r="AS682" s="193"/>
      <c r="AT682" s="195"/>
      <c r="AU682" s="197"/>
      <c r="AV682" s="197"/>
      <c r="AW682" s="193"/>
      <c r="AX682" s="194"/>
      <c r="AY682" s="198"/>
      <c r="AZ682" s="194"/>
      <c r="BA682" s="198"/>
      <c r="BB682" s="198"/>
      <c r="BC682" s="306"/>
      <c r="BD682" s="306"/>
      <c r="BE682" s="194"/>
      <c r="BF682" s="194"/>
      <c r="BG682" s="198"/>
      <c r="BH682" s="198"/>
      <c r="BI682" s="197"/>
      <c r="BJ682" s="197"/>
      <c r="BK682" s="396"/>
      <c r="BL682" s="199"/>
      <c r="BM682" s="194"/>
      <c r="BN682" s="198"/>
      <c r="BO682" s="194"/>
      <c r="BP682" s="194"/>
      <c r="BQ682" s="194"/>
      <c r="BR682" s="411"/>
      <c r="BS682" s="411"/>
      <c r="BT682" s="411"/>
      <c r="BU682" s="411"/>
      <c r="BV682" s="193"/>
      <c r="BW682" s="193"/>
      <c r="BX682" s="193"/>
      <c r="BY682" s="193"/>
      <c r="BZ682" s="193"/>
      <c r="CA682" s="193"/>
      <c r="CB682" s="193"/>
      <c r="CC682" s="193"/>
      <c r="CD682" s="193"/>
      <c r="CE682" s="193"/>
      <c r="CF682" s="193"/>
      <c r="CG682" s="193"/>
      <c r="CH682" s="193"/>
      <c r="CI682" s="193"/>
      <c r="CJ682" s="193"/>
      <c r="CK682" s="193"/>
    </row>
    <row r="683" spans="2:89" s="162" customFormat="1">
      <c r="B683" s="192"/>
      <c r="C683" s="191"/>
      <c r="D683" s="191"/>
      <c r="E683" s="191"/>
      <c r="F683" s="191"/>
      <c r="G683" s="191"/>
      <c r="H683" s="191"/>
      <c r="I683" s="254"/>
      <c r="J683" s="191"/>
      <c r="K683" s="191"/>
      <c r="L683" s="191"/>
      <c r="M683" s="191"/>
      <c r="N683" s="193"/>
      <c r="O683" s="193"/>
      <c r="P683" s="194"/>
      <c r="Q683" s="193"/>
      <c r="R683" s="193"/>
      <c r="S683" s="193"/>
      <c r="T683" s="193"/>
      <c r="U683" s="193"/>
      <c r="V683" s="193"/>
      <c r="W683" s="193"/>
      <c r="X683" s="193"/>
      <c r="Y683" s="193"/>
      <c r="Z683" s="193"/>
      <c r="AA683" s="193"/>
      <c r="AB683" s="195"/>
      <c r="AC683" s="196"/>
      <c r="AD683" s="196"/>
      <c r="AE683" s="195"/>
      <c r="AF683" s="195"/>
      <c r="AG683" s="193"/>
      <c r="AH683" s="193"/>
      <c r="AI683" s="197"/>
      <c r="AJ683" s="197"/>
      <c r="AK683" s="193"/>
      <c r="AL683" s="197"/>
      <c r="AM683" s="197"/>
      <c r="AN683" s="197"/>
      <c r="AO683" s="193"/>
      <c r="AP683" s="193"/>
      <c r="AQ683" s="193"/>
      <c r="AR683" s="193"/>
      <c r="AS683" s="193"/>
      <c r="AT683" s="195"/>
      <c r="AU683" s="197"/>
      <c r="AV683" s="197"/>
      <c r="AW683" s="193"/>
      <c r="AX683" s="194"/>
      <c r="AY683" s="198"/>
      <c r="AZ683" s="194"/>
      <c r="BA683" s="198"/>
      <c r="BB683" s="198"/>
      <c r="BC683" s="306"/>
      <c r="BD683" s="306"/>
      <c r="BE683" s="194"/>
      <c r="BF683" s="194"/>
      <c r="BG683" s="198"/>
      <c r="BH683" s="198"/>
      <c r="BI683" s="197"/>
      <c r="BJ683" s="197"/>
      <c r="BK683" s="396"/>
      <c r="BL683" s="199"/>
      <c r="BM683" s="194"/>
      <c r="BN683" s="198"/>
      <c r="BO683" s="194"/>
      <c r="BP683" s="194"/>
      <c r="BQ683" s="194"/>
      <c r="BR683" s="411"/>
      <c r="BS683" s="411"/>
      <c r="BT683" s="411"/>
      <c r="BU683" s="411"/>
      <c r="BV683" s="193"/>
      <c r="BW683" s="193"/>
      <c r="BX683" s="193"/>
      <c r="BY683" s="193"/>
      <c r="BZ683" s="193"/>
      <c r="CA683" s="193"/>
      <c r="CB683" s="193"/>
      <c r="CC683" s="193"/>
      <c r="CD683" s="193"/>
      <c r="CE683" s="193"/>
      <c r="CF683" s="193"/>
      <c r="CG683" s="193"/>
      <c r="CH683" s="193"/>
      <c r="CI683" s="193"/>
      <c r="CJ683" s="193"/>
      <c r="CK683" s="193"/>
    </row>
  </sheetData>
  <sheetProtection formatColumns="0"/>
  <autoFilter ref="A9:CK615" xr:uid="{00000000-0001-0000-0100-000000000000}">
    <filterColumn colId="13">
      <filters>
        <filter val="Riesgo de Corrupción."/>
      </filters>
    </filterColumn>
  </autoFilter>
  <mergeCells count="3797">
    <mergeCell ref="BH40:BH41"/>
    <mergeCell ref="BI40:BI41"/>
    <mergeCell ref="BJ40:BJ41"/>
    <mergeCell ref="BK40:BK41"/>
    <mergeCell ref="BL40:BL41"/>
    <mergeCell ref="BM40:BM41"/>
    <mergeCell ref="BN40:BN41"/>
    <mergeCell ref="BO40:BO41"/>
    <mergeCell ref="BP40:BP41"/>
    <mergeCell ref="BQ40:BQ41"/>
    <mergeCell ref="BH28:BH29"/>
    <mergeCell ref="BI28:BI29"/>
    <mergeCell ref="BJ28:BJ29"/>
    <mergeCell ref="BK28:BK29"/>
    <mergeCell ref="BL28:BL29"/>
    <mergeCell ref="BM28:BM29"/>
    <mergeCell ref="BN28:BN29"/>
    <mergeCell ref="BO28:BO29"/>
    <mergeCell ref="BP28:BP29"/>
    <mergeCell ref="BQ28:BQ29"/>
    <mergeCell ref="BH166:BH168"/>
    <mergeCell ref="BI166:BI168"/>
    <mergeCell ref="BJ166:BJ168"/>
    <mergeCell ref="BK166:BK168"/>
    <mergeCell ref="BL166:BL168"/>
    <mergeCell ref="BM166:BM168"/>
    <mergeCell ref="BN166:BN168"/>
    <mergeCell ref="BO166:BO168"/>
    <mergeCell ref="BP166:BP168"/>
    <mergeCell ref="BQ166:BQ168"/>
    <mergeCell ref="BH47:BH48"/>
    <mergeCell ref="BI47:BI48"/>
    <mergeCell ref="BJ47:BJ48"/>
    <mergeCell ref="BK47:BK48"/>
    <mergeCell ref="BL47:BL48"/>
    <mergeCell ref="BM47:BM48"/>
    <mergeCell ref="BN47:BN48"/>
    <mergeCell ref="BO47:BO48"/>
    <mergeCell ref="BP47:BP48"/>
    <mergeCell ref="BQ47:BQ48"/>
    <mergeCell ref="BI78:BI79"/>
    <mergeCell ref="BH78:BH79"/>
    <mergeCell ref="BJ78:BJ79"/>
    <mergeCell ref="BK78:BK79"/>
    <mergeCell ref="BL78:BL79"/>
    <mergeCell ref="BM78:BM79"/>
    <mergeCell ref="BN78:BN79"/>
    <mergeCell ref="BO78:BO79"/>
    <mergeCell ref="BP78:BP79"/>
    <mergeCell ref="BQ78:BQ79"/>
    <mergeCell ref="BH160:BH161"/>
    <mergeCell ref="BI160:BI161"/>
    <mergeCell ref="BH226:BH230"/>
    <mergeCell ref="BI226:BI230"/>
    <mergeCell ref="BL226:BL230"/>
    <mergeCell ref="BM226:BM230"/>
    <mergeCell ref="BN226:BN230"/>
    <mergeCell ref="BO226:BO230"/>
    <mergeCell ref="BP226:BP230"/>
    <mergeCell ref="BQ226:BQ230"/>
    <mergeCell ref="BJ226:BJ230"/>
    <mergeCell ref="BK226:BK230"/>
    <mergeCell ref="BH172:BH173"/>
    <mergeCell ref="BI172:BI173"/>
    <mergeCell ref="BJ172:BJ173"/>
    <mergeCell ref="BK172:BK173"/>
    <mergeCell ref="BL172:BL173"/>
    <mergeCell ref="BM172:BM173"/>
    <mergeCell ref="BN172:BN173"/>
    <mergeCell ref="BO172:BO173"/>
    <mergeCell ref="BP172:BP173"/>
    <mergeCell ref="BQ172:BQ173"/>
    <mergeCell ref="BN203:BN204"/>
    <mergeCell ref="BO203:BO204"/>
    <mergeCell ref="BP203:BP204"/>
    <mergeCell ref="BQ203:BQ204"/>
    <mergeCell ref="BH190:BH191"/>
    <mergeCell ref="BI190:BI191"/>
    <mergeCell ref="BJ190:BJ191"/>
    <mergeCell ref="BK190:BK191"/>
    <mergeCell ref="BL190:BL191"/>
    <mergeCell ref="BM190:BM191"/>
    <mergeCell ref="BN190:BN191"/>
    <mergeCell ref="BO190:BO191"/>
    <mergeCell ref="BH244:BH245"/>
    <mergeCell ref="BI244:BI245"/>
    <mergeCell ref="BJ244:BJ245"/>
    <mergeCell ref="BK244:BK245"/>
    <mergeCell ref="BL244:BL245"/>
    <mergeCell ref="BM244:BM245"/>
    <mergeCell ref="BN244:BN245"/>
    <mergeCell ref="BO244:BO245"/>
    <mergeCell ref="BP244:BP245"/>
    <mergeCell ref="BQ244:BQ245"/>
    <mergeCell ref="BH239:BH240"/>
    <mergeCell ref="BI239:BI240"/>
    <mergeCell ref="BJ239:BJ240"/>
    <mergeCell ref="BK239:BK240"/>
    <mergeCell ref="BL239:BL240"/>
    <mergeCell ref="BM239:BM240"/>
    <mergeCell ref="BN239:BN240"/>
    <mergeCell ref="BO239:BO240"/>
    <mergeCell ref="BP239:BP240"/>
    <mergeCell ref="BQ239:BQ240"/>
    <mergeCell ref="BH251:BH252"/>
    <mergeCell ref="BI251:BI252"/>
    <mergeCell ref="BJ251:BJ252"/>
    <mergeCell ref="BK251:BK252"/>
    <mergeCell ref="BL251:BL252"/>
    <mergeCell ref="BM251:BM252"/>
    <mergeCell ref="BN251:BN252"/>
    <mergeCell ref="BO251:BO252"/>
    <mergeCell ref="BP251:BP252"/>
    <mergeCell ref="BQ251:BQ252"/>
    <mergeCell ref="BH246:BH247"/>
    <mergeCell ref="BI246:BI247"/>
    <mergeCell ref="BJ246:BJ247"/>
    <mergeCell ref="BK246:BK247"/>
    <mergeCell ref="BL246:BL247"/>
    <mergeCell ref="BM246:BM247"/>
    <mergeCell ref="BN246:BN247"/>
    <mergeCell ref="BO246:BO247"/>
    <mergeCell ref="BP246:BP247"/>
    <mergeCell ref="BQ246:BQ247"/>
    <mergeCell ref="BH262:BH265"/>
    <mergeCell ref="BI262:BI265"/>
    <mergeCell ref="BJ262:BJ265"/>
    <mergeCell ref="BL262:BL265"/>
    <mergeCell ref="BM262:BM265"/>
    <mergeCell ref="BN262:BN265"/>
    <mergeCell ref="BO262:BO265"/>
    <mergeCell ref="BP262:BP265"/>
    <mergeCell ref="BQ262:BQ265"/>
    <mergeCell ref="BK262:BK265"/>
    <mergeCell ref="BH256:BH258"/>
    <mergeCell ref="BI256:BI258"/>
    <mergeCell ref="BJ256:BJ258"/>
    <mergeCell ref="BK256:BK258"/>
    <mergeCell ref="BL256:BL258"/>
    <mergeCell ref="BM256:BM258"/>
    <mergeCell ref="BN256:BN258"/>
    <mergeCell ref="BO256:BO258"/>
    <mergeCell ref="BP256:BP258"/>
    <mergeCell ref="BQ256:BQ258"/>
    <mergeCell ref="BH274:BH276"/>
    <mergeCell ref="BI274:BI276"/>
    <mergeCell ref="BJ274:BJ276"/>
    <mergeCell ref="BK274:BK276"/>
    <mergeCell ref="BL274:BL276"/>
    <mergeCell ref="BM274:BM276"/>
    <mergeCell ref="BN274:BN276"/>
    <mergeCell ref="BO274:BO276"/>
    <mergeCell ref="BP274:BP276"/>
    <mergeCell ref="BQ274:BQ276"/>
    <mergeCell ref="BH268:BH271"/>
    <mergeCell ref="BI268:BI271"/>
    <mergeCell ref="BJ268:BJ271"/>
    <mergeCell ref="BK268:BK271"/>
    <mergeCell ref="BL268:BL271"/>
    <mergeCell ref="BM268:BM271"/>
    <mergeCell ref="BN268:BN271"/>
    <mergeCell ref="BO268:BO271"/>
    <mergeCell ref="BP268:BP271"/>
    <mergeCell ref="BQ268:BQ271"/>
    <mergeCell ref="BH340:BH341"/>
    <mergeCell ref="BI340:BI341"/>
    <mergeCell ref="BJ340:BJ341"/>
    <mergeCell ref="BK340:BK341"/>
    <mergeCell ref="BL340:BL341"/>
    <mergeCell ref="BM340:BM341"/>
    <mergeCell ref="BN340:BN341"/>
    <mergeCell ref="BO340:BO341"/>
    <mergeCell ref="BP340:BP341"/>
    <mergeCell ref="BQ340:BQ341"/>
    <mergeCell ref="BH328:BH329"/>
    <mergeCell ref="BH334:BH335"/>
    <mergeCell ref="BH310:BH311"/>
    <mergeCell ref="BI310:BI311"/>
    <mergeCell ref="BJ310:BJ311"/>
    <mergeCell ref="BK310:BK311"/>
    <mergeCell ref="BL310:BL311"/>
    <mergeCell ref="BM310:BM311"/>
    <mergeCell ref="BN310:BN311"/>
    <mergeCell ref="BO310:BO311"/>
    <mergeCell ref="BP310:BP311"/>
    <mergeCell ref="BQ310:BQ311"/>
    <mergeCell ref="BH370:BH371"/>
    <mergeCell ref="BI370:BI371"/>
    <mergeCell ref="BJ370:BJ371"/>
    <mergeCell ref="BK370:BK371"/>
    <mergeCell ref="BL370:BL371"/>
    <mergeCell ref="BM370:BM371"/>
    <mergeCell ref="BN370:BN371"/>
    <mergeCell ref="BO370:BO371"/>
    <mergeCell ref="BP370:BP371"/>
    <mergeCell ref="BQ370:BQ371"/>
    <mergeCell ref="BH372:BH373"/>
    <mergeCell ref="BI372:BI373"/>
    <mergeCell ref="BJ372:BJ373"/>
    <mergeCell ref="BK372:BK373"/>
    <mergeCell ref="BL372:BL373"/>
    <mergeCell ref="BM372:BM373"/>
    <mergeCell ref="BN372:BN373"/>
    <mergeCell ref="BO372:BO373"/>
    <mergeCell ref="BP372:BP373"/>
    <mergeCell ref="BQ372:BQ373"/>
    <mergeCell ref="BQ376:BQ378"/>
    <mergeCell ref="BH379:BH381"/>
    <mergeCell ref="BI379:BI381"/>
    <mergeCell ref="BJ379:BJ381"/>
    <mergeCell ref="BK379:BK381"/>
    <mergeCell ref="BL379:BL381"/>
    <mergeCell ref="BM379:BM381"/>
    <mergeCell ref="BN379:BN381"/>
    <mergeCell ref="BO379:BO381"/>
    <mergeCell ref="BP379:BP381"/>
    <mergeCell ref="BQ379:BQ381"/>
    <mergeCell ref="BH382:BH384"/>
    <mergeCell ref="BI382:BI384"/>
    <mergeCell ref="BJ382:BJ384"/>
    <mergeCell ref="BK382:BK384"/>
    <mergeCell ref="BL382:BL384"/>
    <mergeCell ref="BM382:BM384"/>
    <mergeCell ref="BN382:BN384"/>
    <mergeCell ref="BO382:BO384"/>
    <mergeCell ref="BP382:BP384"/>
    <mergeCell ref="BQ382:BQ384"/>
    <mergeCell ref="BH376:BH378"/>
    <mergeCell ref="BI376:BI378"/>
    <mergeCell ref="BQ442:BQ443"/>
    <mergeCell ref="BH394:BH396"/>
    <mergeCell ref="BI394:BI396"/>
    <mergeCell ref="BJ394:BJ396"/>
    <mergeCell ref="BK394:BK396"/>
    <mergeCell ref="BL394:BL396"/>
    <mergeCell ref="BM394:BM396"/>
    <mergeCell ref="BN394:BN396"/>
    <mergeCell ref="BO394:BO396"/>
    <mergeCell ref="BP394:BP396"/>
    <mergeCell ref="BQ394:BQ396"/>
    <mergeCell ref="BP418:BP419"/>
    <mergeCell ref="BQ418:BQ419"/>
    <mergeCell ref="BH400:BH402"/>
    <mergeCell ref="BI400:BI402"/>
    <mergeCell ref="BJ400:BJ402"/>
    <mergeCell ref="BK400:BK402"/>
    <mergeCell ref="BL400:BL402"/>
    <mergeCell ref="BM400:BM402"/>
    <mergeCell ref="BN400:BN402"/>
    <mergeCell ref="BO400:BO402"/>
    <mergeCell ref="BP400:BP402"/>
    <mergeCell ref="BQ400:BQ402"/>
    <mergeCell ref="BH412:BH416"/>
    <mergeCell ref="BQ502:BQ506"/>
    <mergeCell ref="BH466:BH467"/>
    <mergeCell ref="BI466:BI467"/>
    <mergeCell ref="BJ466:BJ467"/>
    <mergeCell ref="BK466:BK467"/>
    <mergeCell ref="BL466:BL467"/>
    <mergeCell ref="BM466:BM467"/>
    <mergeCell ref="BN466:BN467"/>
    <mergeCell ref="BO466:BO467"/>
    <mergeCell ref="BP466:BP467"/>
    <mergeCell ref="BK490:BK491"/>
    <mergeCell ref="BM490:BM491"/>
    <mergeCell ref="BN490:BN491"/>
    <mergeCell ref="BO490:BO491"/>
    <mergeCell ref="BP490:BP491"/>
    <mergeCell ref="BQ490:BQ491"/>
    <mergeCell ref="BK412:BK416"/>
    <mergeCell ref="BL412:BL416"/>
    <mergeCell ref="BM412:BM416"/>
    <mergeCell ref="BN412:BN416"/>
    <mergeCell ref="BO412:BO416"/>
    <mergeCell ref="BP412:BP416"/>
    <mergeCell ref="BQ466:BQ467"/>
    <mergeCell ref="BH454:BH455"/>
    <mergeCell ref="BI454:BI455"/>
    <mergeCell ref="BJ454:BJ455"/>
    <mergeCell ref="BK454:BK455"/>
    <mergeCell ref="BL454:BL455"/>
    <mergeCell ref="BM454:BM455"/>
    <mergeCell ref="BN454:BN455"/>
    <mergeCell ref="BO454:BO455"/>
    <mergeCell ref="BP454:BP455"/>
    <mergeCell ref="AZ2:BQ2"/>
    <mergeCell ref="BA190:BA191"/>
    <mergeCell ref="BB190:BB191"/>
    <mergeCell ref="BC190:BC191"/>
    <mergeCell ref="BD190:BD191"/>
    <mergeCell ref="BE190:BE191"/>
    <mergeCell ref="BF190:BF191"/>
    <mergeCell ref="BD166:BD168"/>
    <mergeCell ref="BE166:BE168"/>
    <mergeCell ref="BF166:BF168"/>
    <mergeCell ref="BD28:BD29"/>
    <mergeCell ref="BE28:BE29"/>
    <mergeCell ref="BF28:BF29"/>
    <mergeCell ref="BN5:BN9"/>
    <mergeCell ref="BL5:BL9"/>
    <mergeCell ref="BI5:BI9"/>
    <mergeCell ref="BO5:BQ5"/>
    <mergeCell ref="BO6:BO9"/>
    <mergeCell ref="BQ6:BQ9"/>
    <mergeCell ref="BP6:BP9"/>
    <mergeCell ref="AY4:BG4"/>
    <mergeCell ref="BQ190:BQ191"/>
    <mergeCell ref="AY40:AY41"/>
    <mergeCell ref="AZ40:AZ41"/>
    <mergeCell ref="BA40:BA41"/>
    <mergeCell ref="BB40:BB41"/>
    <mergeCell ref="BC40:BC41"/>
    <mergeCell ref="BD40:BD41"/>
    <mergeCell ref="Q2:AY2"/>
    <mergeCell ref="T6:T9"/>
    <mergeCell ref="BG94:BG99"/>
    <mergeCell ref="BG100:BG105"/>
    <mergeCell ref="AY203:AY204"/>
    <mergeCell ref="AZ203:AZ204"/>
    <mergeCell ref="BA203:BA204"/>
    <mergeCell ref="BB203:BB204"/>
    <mergeCell ref="BC203:BC204"/>
    <mergeCell ref="BD203:BD204"/>
    <mergeCell ref="BE203:BE204"/>
    <mergeCell ref="BF203:BF204"/>
    <mergeCell ref="AY226:AY230"/>
    <mergeCell ref="AZ226:AZ230"/>
    <mergeCell ref="BA226:BA230"/>
    <mergeCell ref="BB226:BB230"/>
    <mergeCell ref="BC226:BC230"/>
    <mergeCell ref="BD226:BD230"/>
    <mergeCell ref="BE226:BE230"/>
    <mergeCell ref="BF226:BF230"/>
    <mergeCell ref="AY78:AY79"/>
    <mergeCell ref="AZ78:AZ79"/>
    <mergeCell ref="BA78:BA79"/>
    <mergeCell ref="BB78:BB79"/>
    <mergeCell ref="BC78:BC79"/>
    <mergeCell ref="BD78:BD79"/>
    <mergeCell ref="BE78:BE79"/>
    <mergeCell ref="BF78:BF79"/>
    <mergeCell ref="AY160:AY161"/>
    <mergeCell ref="BE160:BE161"/>
    <mergeCell ref="BF160:BF161"/>
    <mergeCell ref="AY166:AY168"/>
    <mergeCell ref="AZ166:AZ168"/>
    <mergeCell ref="BA166:BA168"/>
    <mergeCell ref="BB166:BB168"/>
    <mergeCell ref="BC166:BC168"/>
    <mergeCell ref="C460:C483"/>
    <mergeCell ref="D460:D483"/>
    <mergeCell ref="E460:E483"/>
    <mergeCell ref="F460:F483"/>
    <mergeCell ref="D214:D279"/>
    <mergeCell ref="E214:E279"/>
    <mergeCell ref="F214:F279"/>
    <mergeCell ref="C280:C351"/>
    <mergeCell ref="D280:D351"/>
    <mergeCell ref="E280:E351"/>
    <mergeCell ref="F280:F351"/>
    <mergeCell ref="C352:C399"/>
    <mergeCell ref="D352:D399"/>
    <mergeCell ref="E352:E399"/>
    <mergeCell ref="F352:F399"/>
    <mergeCell ref="I370:I375"/>
    <mergeCell ref="G220:G225"/>
    <mergeCell ref="G226:G231"/>
    <mergeCell ref="G232:G237"/>
    <mergeCell ref="I358:I363"/>
    <mergeCell ref="I364:I369"/>
    <mergeCell ref="I388:I393"/>
    <mergeCell ref="G322:G327"/>
    <mergeCell ref="G328:G333"/>
    <mergeCell ref="G334:G339"/>
    <mergeCell ref="G424:G429"/>
    <mergeCell ref="G430:G435"/>
    <mergeCell ref="G436:G441"/>
    <mergeCell ref="G442:G447"/>
    <mergeCell ref="G448:G453"/>
    <mergeCell ref="G454:G459"/>
    <mergeCell ref="G460:G465"/>
    <mergeCell ref="I118:I123"/>
    <mergeCell ref="J118:J123"/>
    <mergeCell ref="K118:K123"/>
    <mergeCell ref="J106:J111"/>
    <mergeCell ref="K106:K111"/>
    <mergeCell ref="K70:K75"/>
    <mergeCell ref="J34:J39"/>
    <mergeCell ref="K34:K39"/>
    <mergeCell ref="J16:J21"/>
    <mergeCell ref="K16:K21"/>
    <mergeCell ref="G10:G15"/>
    <mergeCell ref="G16:G21"/>
    <mergeCell ref="G22:G27"/>
    <mergeCell ref="BE40:BE41"/>
    <mergeCell ref="BF40:BF41"/>
    <mergeCell ref="AY47:AY48"/>
    <mergeCell ref="AZ47:AZ48"/>
    <mergeCell ref="BA47:BA48"/>
    <mergeCell ref="BB47:BB48"/>
    <mergeCell ref="BC47:BC48"/>
    <mergeCell ref="BD47:BD48"/>
    <mergeCell ref="BE47:BE48"/>
    <mergeCell ref="BF47:BF48"/>
    <mergeCell ref="V118:V123"/>
    <mergeCell ref="W118:W123"/>
    <mergeCell ref="X118:X123"/>
    <mergeCell ref="Y118:Y123"/>
    <mergeCell ref="Z118:Z123"/>
    <mergeCell ref="T118:T123"/>
    <mergeCell ref="L118:L123"/>
    <mergeCell ref="M118:M123"/>
    <mergeCell ref="N118:N123"/>
    <mergeCell ref="J340:J345"/>
    <mergeCell ref="K340:K345"/>
    <mergeCell ref="I202:I207"/>
    <mergeCell ref="J202:J207"/>
    <mergeCell ref="K202:K207"/>
    <mergeCell ref="I160:I165"/>
    <mergeCell ref="J160:J165"/>
    <mergeCell ref="K160:K165"/>
    <mergeCell ref="I154:I159"/>
    <mergeCell ref="J154:J159"/>
    <mergeCell ref="K154:K159"/>
    <mergeCell ref="I148:I153"/>
    <mergeCell ref="J148:J153"/>
    <mergeCell ref="K148:K153"/>
    <mergeCell ref="I142:I147"/>
    <mergeCell ref="I124:I129"/>
    <mergeCell ref="J124:J129"/>
    <mergeCell ref="K124:K129"/>
    <mergeCell ref="J142:J147"/>
    <mergeCell ref="K142:K147"/>
    <mergeCell ref="D3:H3"/>
    <mergeCell ref="C400:C423"/>
    <mergeCell ref="D400:D423"/>
    <mergeCell ref="E400:E423"/>
    <mergeCell ref="F400:F423"/>
    <mergeCell ref="C424:C459"/>
    <mergeCell ref="D424:D459"/>
    <mergeCell ref="E424:E459"/>
    <mergeCell ref="F424:F459"/>
    <mergeCell ref="I430:I435"/>
    <mergeCell ref="J430:J435"/>
    <mergeCell ref="K430:K435"/>
    <mergeCell ref="L430:L435"/>
    <mergeCell ref="I394:I399"/>
    <mergeCell ref="I352:I357"/>
    <mergeCell ref="J352:J357"/>
    <mergeCell ref="K352:K357"/>
    <mergeCell ref="L352:L357"/>
    <mergeCell ref="J316:J321"/>
    <mergeCell ref="K316:K321"/>
    <mergeCell ref="L316:L321"/>
    <mergeCell ref="I382:I387"/>
    <mergeCell ref="J382:J387"/>
    <mergeCell ref="K382:K387"/>
    <mergeCell ref="L382:L387"/>
    <mergeCell ref="J376:J381"/>
    <mergeCell ref="K376:K381"/>
    <mergeCell ref="I340:I345"/>
    <mergeCell ref="I376:I381"/>
    <mergeCell ref="L340:L345"/>
    <mergeCell ref="L202:L207"/>
    <mergeCell ref="L148:L153"/>
    <mergeCell ref="A610:A615"/>
    <mergeCell ref="A10:A45"/>
    <mergeCell ref="A46:A75"/>
    <mergeCell ref="A76:A99"/>
    <mergeCell ref="A100:A141"/>
    <mergeCell ref="A142:A189"/>
    <mergeCell ref="A190:A213"/>
    <mergeCell ref="A214:A279"/>
    <mergeCell ref="A280:A351"/>
    <mergeCell ref="A352:A399"/>
    <mergeCell ref="A400:A423"/>
    <mergeCell ref="A424:A459"/>
    <mergeCell ref="A460:A483"/>
    <mergeCell ref="A484:A513"/>
    <mergeCell ref="A514:A537"/>
    <mergeCell ref="A538:A543"/>
    <mergeCell ref="A544:A549"/>
    <mergeCell ref="A550:A555"/>
    <mergeCell ref="A556:A561"/>
    <mergeCell ref="A562:A567"/>
    <mergeCell ref="A568:A573"/>
    <mergeCell ref="A574:A579"/>
    <mergeCell ref="A580:A585"/>
    <mergeCell ref="A586:A591"/>
    <mergeCell ref="A592:A597"/>
    <mergeCell ref="A598:A603"/>
    <mergeCell ref="A604:A609"/>
    <mergeCell ref="D484:D513"/>
    <mergeCell ref="E484:E513"/>
    <mergeCell ref="A2:P2"/>
    <mergeCell ref="A4:U4"/>
    <mergeCell ref="B10:B45"/>
    <mergeCell ref="C10:C45"/>
    <mergeCell ref="D10:D45"/>
    <mergeCell ref="E10:E45"/>
    <mergeCell ref="C46:C75"/>
    <mergeCell ref="D46:D75"/>
    <mergeCell ref="B46:B75"/>
    <mergeCell ref="E46:E75"/>
    <mergeCell ref="F46:F75"/>
    <mergeCell ref="F10:F45"/>
    <mergeCell ref="I10:I15"/>
    <mergeCell ref="I16:I21"/>
    <mergeCell ref="J10:J15"/>
    <mergeCell ref="I70:I75"/>
    <mergeCell ref="Q64:Q69"/>
    <mergeCell ref="R64:R69"/>
    <mergeCell ref="S64:S69"/>
    <mergeCell ref="U64:U69"/>
    <mergeCell ref="M58:M63"/>
    <mergeCell ref="I64:I69"/>
    <mergeCell ref="J52:J57"/>
    <mergeCell ref="K52:K57"/>
    <mergeCell ref="L52:L57"/>
    <mergeCell ref="J58:J63"/>
    <mergeCell ref="K58:K63"/>
    <mergeCell ref="L58:L63"/>
    <mergeCell ref="S70:S75"/>
    <mergeCell ref="L10:L15"/>
    <mergeCell ref="A5:A9"/>
    <mergeCell ref="A3:B3"/>
    <mergeCell ref="F484:F513"/>
    <mergeCell ref="C514:C537"/>
    <mergeCell ref="D514:D537"/>
    <mergeCell ref="E514:E537"/>
    <mergeCell ref="F514:F537"/>
    <mergeCell ref="B100:B141"/>
    <mergeCell ref="B142:B189"/>
    <mergeCell ref="B190:B213"/>
    <mergeCell ref="B214:B279"/>
    <mergeCell ref="B280:B351"/>
    <mergeCell ref="B352:B399"/>
    <mergeCell ref="B400:B423"/>
    <mergeCell ref="B424:B459"/>
    <mergeCell ref="B460:B483"/>
    <mergeCell ref="B484:B513"/>
    <mergeCell ref="B514:B537"/>
    <mergeCell ref="C100:C141"/>
    <mergeCell ref="D100:D141"/>
    <mergeCell ref="E100:E141"/>
    <mergeCell ref="F100:F141"/>
    <mergeCell ref="C142:C189"/>
    <mergeCell ref="D142:D189"/>
    <mergeCell ref="E142:E189"/>
    <mergeCell ref="F142:F189"/>
    <mergeCell ref="C190:C213"/>
    <mergeCell ref="D190:D213"/>
    <mergeCell ref="E190:E213"/>
    <mergeCell ref="F190:F213"/>
    <mergeCell ref="C214:C279"/>
    <mergeCell ref="C484:C513"/>
    <mergeCell ref="T562:T567"/>
    <mergeCell ref="T568:T573"/>
    <mergeCell ref="T574:T579"/>
    <mergeCell ref="T580:T585"/>
    <mergeCell ref="T586:T591"/>
    <mergeCell ref="T592:T597"/>
    <mergeCell ref="T598:T603"/>
    <mergeCell ref="T604:T609"/>
    <mergeCell ref="T502:T507"/>
    <mergeCell ref="T508:T513"/>
    <mergeCell ref="T514:T519"/>
    <mergeCell ref="T520:T525"/>
    <mergeCell ref="T526:T531"/>
    <mergeCell ref="T532:T537"/>
    <mergeCell ref="T538:T543"/>
    <mergeCell ref="T544:T549"/>
    <mergeCell ref="T550:T555"/>
    <mergeCell ref="T454:T459"/>
    <mergeCell ref="T460:T465"/>
    <mergeCell ref="T466:T471"/>
    <mergeCell ref="T472:T477"/>
    <mergeCell ref="T478:T483"/>
    <mergeCell ref="T484:T489"/>
    <mergeCell ref="T490:T495"/>
    <mergeCell ref="T496:T501"/>
    <mergeCell ref="T394:T399"/>
    <mergeCell ref="T400:T405"/>
    <mergeCell ref="T406:T411"/>
    <mergeCell ref="T412:T417"/>
    <mergeCell ref="T418:T423"/>
    <mergeCell ref="T424:T429"/>
    <mergeCell ref="T430:T435"/>
    <mergeCell ref="T436:T441"/>
    <mergeCell ref="T442:T447"/>
    <mergeCell ref="T190:T195"/>
    <mergeCell ref="T196:T201"/>
    <mergeCell ref="T202:T207"/>
    <mergeCell ref="T208:T213"/>
    <mergeCell ref="T214:T219"/>
    <mergeCell ref="T220:T225"/>
    <mergeCell ref="T226:T231"/>
    <mergeCell ref="T340:T345"/>
    <mergeCell ref="T346:T351"/>
    <mergeCell ref="T352:T357"/>
    <mergeCell ref="T370:T375"/>
    <mergeCell ref="T376:T381"/>
    <mergeCell ref="T382:T387"/>
    <mergeCell ref="T286:T291"/>
    <mergeCell ref="T292:T297"/>
    <mergeCell ref="T298:T303"/>
    <mergeCell ref="T304:T309"/>
    <mergeCell ref="T310:T315"/>
    <mergeCell ref="T316:T321"/>
    <mergeCell ref="T322:T327"/>
    <mergeCell ref="T328:T333"/>
    <mergeCell ref="T334:T339"/>
    <mergeCell ref="T154:T159"/>
    <mergeCell ref="T160:T165"/>
    <mergeCell ref="T166:T171"/>
    <mergeCell ref="T172:T177"/>
    <mergeCell ref="AE610:AE615"/>
    <mergeCell ref="AU610:AU615"/>
    <mergeCell ref="AV610:AV615"/>
    <mergeCell ref="AW610:AW615"/>
    <mergeCell ref="AX610:AX615"/>
    <mergeCell ref="BG610:BG615"/>
    <mergeCell ref="T10:T15"/>
    <mergeCell ref="T16:T21"/>
    <mergeCell ref="T22:T27"/>
    <mergeCell ref="T28:T33"/>
    <mergeCell ref="T34:T39"/>
    <mergeCell ref="T40:T45"/>
    <mergeCell ref="T46:T51"/>
    <mergeCell ref="T52:T57"/>
    <mergeCell ref="T58:T63"/>
    <mergeCell ref="T64:T69"/>
    <mergeCell ref="T70:T75"/>
    <mergeCell ref="T76:T81"/>
    <mergeCell ref="T82:T87"/>
    <mergeCell ref="T88:T93"/>
    <mergeCell ref="T94:T99"/>
    <mergeCell ref="T100:T105"/>
    <mergeCell ref="T106:T111"/>
    <mergeCell ref="T256:T261"/>
    <mergeCell ref="T262:T267"/>
    <mergeCell ref="T280:T285"/>
    <mergeCell ref="T178:T183"/>
    <mergeCell ref="T184:T189"/>
    <mergeCell ref="AA610:AA615"/>
    <mergeCell ref="AB610:AB615"/>
    <mergeCell ref="AC610:AC615"/>
    <mergeCell ref="AD610:AD615"/>
    <mergeCell ref="AE604:AE609"/>
    <mergeCell ref="AU604:AU609"/>
    <mergeCell ref="AV604:AV609"/>
    <mergeCell ref="AW604:AW609"/>
    <mergeCell ref="AX604:AX609"/>
    <mergeCell ref="BG604:BG609"/>
    <mergeCell ref="B610:B615"/>
    <mergeCell ref="C610:C615"/>
    <mergeCell ref="I610:I615"/>
    <mergeCell ref="J610:J615"/>
    <mergeCell ref="K610:K615"/>
    <mergeCell ref="L610:L615"/>
    <mergeCell ref="M610:M615"/>
    <mergeCell ref="N610:N615"/>
    <mergeCell ref="O610:O615"/>
    <mergeCell ref="P610:P615"/>
    <mergeCell ref="Q610:Q615"/>
    <mergeCell ref="R610:R615"/>
    <mergeCell ref="T610:T615"/>
    <mergeCell ref="S610:S615"/>
    <mergeCell ref="U610:U615"/>
    <mergeCell ref="V604:V609"/>
    <mergeCell ref="W604:W609"/>
    <mergeCell ref="X604:X609"/>
    <mergeCell ref="Y604:Y609"/>
    <mergeCell ref="Z604:Z609"/>
    <mergeCell ref="AA604:AA609"/>
    <mergeCell ref="AB604:AB609"/>
    <mergeCell ref="AC604:AC609"/>
    <mergeCell ref="AD604:AD609"/>
    <mergeCell ref="AE598:AE603"/>
    <mergeCell ref="AU598:AU603"/>
    <mergeCell ref="AV598:AV603"/>
    <mergeCell ref="AW598:AW603"/>
    <mergeCell ref="AX598:AX603"/>
    <mergeCell ref="BG598:BG603"/>
    <mergeCell ref="U604:U609"/>
    <mergeCell ref="V598:V603"/>
    <mergeCell ref="W598:W603"/>
    <mergeCell ref="X598:X603"/>
    <mergeCell ref="Y598:Y603"/>
    <mergeCell ref="Z598:Z603"/>
    <mergeCell ref="AA598:AA603"/>
    <mergeCell ref="AB598:AB603"/>
    <mergeCell ref="AC598:AC603"/>
    <mergeCell ref="AD598:AD603"/>
    <mergeCell ref="V610:V615"/>
    <mergeCell ref="W610:W615"/>
    <mergeCell ref="X610:X615"/>
    <mergeCell ref="Y610:Y615"/>
    <mergeCell ref="Z610:Z615"/>
    <mergeCell ref="B604:B609"/>
    <mergeCell ref="C604:C609"/>
    <mergeCell ref="I604:I609"/>
    <mergeCell ref="J604:J609"/>
    <mergeCell ref="K604:K609"/>
    <mergeCell ref="L604:L609"/>
    <mergeCell ref="M604:M609"/>
    <mergeCell ref="N604:N609"/>
    <mergeCell ref="O604:O609"/>
    <mergeCell ref="P604:P609"/>
    <mergeCell ref="Q604:Q609"/>
    <mergeCell ref="R604:R609"/>
    <mergeCell ref="S604:S609"/>
    <mergeCell ref="G604:G609"/>
    <mergeCell ref="G610:G615"/>
    <mergeCell ref="AB586:AB591"/>
    <mergeCell ref="AC586:AC591"/>
    <mergeCell ref="AD586:AD591"/>
    <mergeCell ref="AE592:AE597"/>
    <mergeCell ref="AU592:AU597"/>
    <mergeCell ref="AV592:AV597"/>
    <mergeCell ref="AW592:AW597"/>
    <mergeCell ref="AX592:AX597"/>
    <mergeCell ref="BG592:BG597"/>
    <mergeCell ref="B598:B603"/>
    <mergeCell ref="C598:C603"/>
    <mergeCell ref="I598:I603"/>
    <mergeCell ref="J598:J603"/>
    <mergeCell ref="K598:K603"/>
    <mergeCell ref="L598:L603"/>
    <mergeCell ref="M598:M603"/>
    <mergeCell ref="N598:N603"/>
    <mergeCell ref="O598:O603"/>
    <mergeCell ref="P598:P603"/>
    <mergeCell ref="Q598:Q603"/>
    <mergeCell ref="R598:R603"/>
    <mergeCell ref="S598:S603"/>
    <mergeCell ref="U598:U603"/>
    <mergeCell ref="V592:V597"/>
    <mergeCell ref="W592:W597"/>
    <mergeCell ref="X592:X597"/>
    <mergeCell ref="Y592:Y597"/>
    <mergeCell ref="Z592:Z597"/>
    <mergeCell ref="AA592:AA597"/>
    <mergeCell ref="AB592:AB597"/>
    <mergeCell ref="AC592:AC597"/>
    <mergeCell ref="AD592:AD597"/>
    <mergeCell ref="Y580:Y585"/>
    <mergeCell ref="Z580:Z585"/>
    <mergeCell ref="AA580:AA585"/>
    <mergeCell ref="AB580:AB585"/>
    <mergeCell ref="AC580:AC585"/>
    <mergeCell ref="AD580:AD585"/>
    <mergeCell ref="AE586:AE591"/>
    <mergeCell ref="AU586:AU591"/>
    <mergeCell ref="AV586:AV591"/>
    <mergeCell ref="AW586:AW591"/>
    <mergeCell ref="AX586:AX591"/>
    <mergeCell ref="BG586:BG591"/>
    <mergeCell ref="B592:B597"/>
    <mergeCell ref="C592:C597"/>
    <mergeCell ref="I592:I597"/>
    <mergeCell ref="J592:J597"/>
    <mergeCell ref="K592:K597"/>
    <mergeCell ref="L592:L597"/>
    <mergeCell ref="M592:M597"/>
    <mergeCell ref="N592:N597"/>
    <mergeCell ref="O592:O597"/>
    <mergeCell ref="P592:P597"/>
    <mergeCell ref="Q592:Q597"/>
    <mergeCell ref="R592:R597"/>
    <mergeCell ref="S592:S597"/>
    <mergeCell ref="U592:U597"/>
    <mergeCell ref="V586:V591"/>
    <mergeCell ref="W586:W591"/>
    <mergeCell ref="X586:X591"/>
    <mergeCell ref="Y586:Y591"/>
    <mergeCell ref="Z586:Z591"/>
    <mergeCell ref="AA586:AA591"/>
    <mergeCell ref="B586:B591"/>
    <mergeCell ref="C586:C591"/>
    <mergeCell ref="I586:I591"/>
    <mergeCell ref="J586:J591"/>
    <mergeCell ref="K586:K591"/>
    <mergeCell ref="L586:L591"/>
    <mergeCell ref="M586:M591"/>
    <mergeCell ref="N586:N591"/>
    <mergeCell ref="O586:O591"/>
    <mergeCell ref="P586:P591"/>
    <mergeCell ref="Q586:Q591"/>
    <mergeCell ref="R586:R591"/>
    <mergeCell ref="S586:S591"/>
    <mergeCell ref="U586:U591"/>
    <mergeCell ref="V580:V585"/>
    <mergeCell ref="W580:W585"/>
    <mergeCell ref="X580:X585"/>
    <mergeCell ref="G580:G585"/>
    <mergeCell ref="G586:G591"/>
    <mergeCell ref="AW574:AW579"/>
    <mergeCell ref="AX574:AX579"/>
    <mergeCell ref="BG574:BG579"/>
    <mergeCell ref="B580:B585"/>
    <mergeCell ref="C580:C585"/>
    <mergeCell ref="I580:I585"/>
    <mergeCell ref="J580:J585"/>
    <mergeCell ref="K580:K585"/>
    <mergeCell ref="L580:L585"/>
    <mergeCell ref="M580:M585"/>
    <mergeCell ref="N580:N585"/>
    <mergeCell ref="O580:O585"/>
    <mergeCell ref="P580:P585"/>
    <mergeCell ref="Q580:Q585"/>
    <mergeCell ref="R580:R585"/>
    <mergeCell ref="S580:S585"/>
    <mergeCell ref="U580:U585"/>
    <mergeCell ref="V574:V579"/>
    <mergeCell ref="W574:W579"/>
    <mergeCell ref="X574:X579"/>
    <mergeCell ref="Y574:Y579"/>
    <mergeCell ref="Z574:Z579"/>
    <mergeCell ref="AA574:AA579"/>
    <mergeCell ref="AB574:AB579"/>
    <mergeCell ref="AC574:AC579"/>
    <mergeCell ref="AD574:AD579"/>
    <mergeCell ref="AE580:AE585"/>
    <mergeCell ref="AU580:AU585"/>
    <mergeCell ref="AV580:AV585"/>
    <mergeCell ref="AW580:AW585"/>
    <mergeCell ref="AX580:AX585"/>
    <mergeCell ref="BG580:BG585"/>
    <mergeCell ref="AE568:AE573"/>
    <mergeCell ref="AU568:AU573"/>
    <mergeCell ref="AV568:AV573"/>
    <mergeCell ref="AW568:AW573"/>
    <mergeCell ref="AX568:AX573"/>
    <mergeCell ref="BG568:BG573"/>
    <mergeCell ref="B574:B579"/>
    <mergeCell ref="C574:C579"/>
    <mergeCell ref="I574:I579"/>
    <mergeCell ref="J574:J579"/>
    <mergeCell ref="K574:K579"/>
    <mergeCell ref="L574:L579"/>
    <mergeCell ref="M574:M579"/>
    <mergeCell ref="N574:N579"/>
    <mergeCell ref="O574:O579"/>
    <mergeCell ref="P574:P579"/>
    <mergeCell ref="Q574:Q579"/>
    <mergeCell ref="R574:R579"/>
    <mergeCell ref="S574:S579"/>
    <mergeCell ref="U574:U579"/>
    <mergeCell ref="V568:V573"/>
    <mergeCell ref="W568:W573"/>
    <mergeCell ref="X568:X573"/>
    <mergeCell ref="Y568:Y573"/>
    <mergeCell ref="Z568:Z573"/>
    <mergeCell ref="AA568:AA573"/>
    <mergeCell ref="AB568:AB573"/>
    <mergeCell ref="AC568:AC573"/>
    <mergeCell ref="AD568:AD573"/>
    <mergeCell ref="AE574:AE579"/>
    <mergeCell ref="AU574:AU579"/>
    <mergeCell ref="AV574:AV579"/>
    <mergeCell ref="AB556:AB561"/>
    <mergeCell ref="AC556:AC561"/>
    <mergeCell ref="AD556:AD561"/>
    <mergeCell ref="AE562:AE567"/>
    <mergeCell ref="AU562:AU567"/>
    <mergeCell ref="AV562:AV567"/>
    <mergeCell ref="AW562:AW567"/>
    <mergeCell ref="AX562:AX567"/>
    <mergeCell ref="BG562:BG567"/>
    <mergeCell ref="B568:B573"/>
    <mergeCell ref="C568:C573"/>
    <mergeCell ref="I568:I573"/>
    <mergeCell ref="J568:J573"/>
    <mergeCell ref="K568:K573"/>
    <mergeCell ref="L568:L573"/>
    <mergeCell ref="M568:M573"/>
    <mergeCell ref="N568:N573"/>
    <mergeCell ref="O568:O573"/>
    <mergeCell ref="P568:P573"/>
    <mergeCell ref="Q568:Q573"/>
    <mergeCell ref="R568:R573"/>
    <mergeCell ref="S568:S573"/>
    <mergeCell ref="U568:U573"/>
    <mergeCell ref="V562:V567"/>
    <mergeCell ref="W562:W567"/>
    <mergeCell ref="X562:X567"/>
    <mergeCell ref="Y562:Y567"/>
    <mergeCell ref="Z562:Z567"/>
    <mergeCell ref="AA562:AA567"/>
    <mergeCell ref="AB562:AB567"/>
    <mergeCell ref="AC562:AC567"/>
    <mergeCell ref="AD562:AD567"/>
    <mergeCell ref="Y550:Y555"/>
    <mergeCell ref="Z550:Z555"/>
    <mergeCell ref="AA550:AA555"/>
    <mergeCell ref="AB550:AB555"/>
    <mergeCell ref="AC550:AC555"/>
    <mergeCell ref="AD550:AD555"/>
    <mergeCell ref="AE556:AE561"/>
    <mergeCell ref="AU556:AU561"/>
    <mergeCell ref="AV556:AV561"/>
    <mergeCell ref="AW556:AW561"/>
    <mergeCell ref="AX556:AX561"/>
    <mergeCell ref="BG556:BG561"/>
    <mergeCell ref="B562:B567"/>
    <mergeCell ref="C562:C567"/>
    <mergeCell ref="I562:I567"/>
    <mergeCell ref="J562:J567"/>
    <mergeCell ref="K562:K567"/>
    <mergeCell ref="L562:L567"/>
    <mergeCell ref="M562:M567"/>
    <mergeCell ref="N562:N567"/>
    <mergeCell ref="O562:O567"/>
    <mergeCell ref="P562:P567"/>
    <mergeCell ref="Q562:Q567"/>
    <mergeCell ref="R562:R567"/>
    <mergeCell ref="S562:S567"/>
    <mergeCell ref="U562:U567"/>
    <mergeCell ref="V556:V561"/>
    <mergeCell ref="W556:W561"/>
    <mergeCell ref="X556:X561"/>
    <mergeCell ref="Y556:Y561"/>
    <mergeCell ref="Z556:Z561"/>
    <mergeCell ref="AA556:AA561"/>
    <mergeCell ref="B556:B561"/>
    <mergeCell ref="C556:C561"/>
    <mergeCell ref="I556:I561"/>
    <mergeCell ref="J556:J561"/>
    <mergeCell ref="K556:K561"/>
    <mergeCell ref="L556:L561"/>
    <mergeCell ref="M556:M561"/>
    <mergeCell ref="N556:N561"/>
    <mergeCell ref="O556:O561"/>
    <mergeCell ref="P556:P561"/>
    <mergeCell ref="Q556:Q561"/>
    <mergeCell ref="R556:R561"/>
    <mergeCell ref="S556:S561"/>
    <mergeCell ref="U556:U561"/>
    <mergeCell ref="V550:V555"/>
    <mergeCell ref="W550:W555"/>
    <mergeCell ref="X550:X555"/>
    <mergeCell ref="T556:T561"/>
    <mergeCell ref="AW544:AW549"/>
    <mergeCell ref="AX544:AX549"/>
    <mergeCell ref="BG544:BG549"/>
    <mergeCell ref="B550:B555"/>
    <mergeCell ref="C550:C555"/>
    <mergeCell ref="I550:I555"/>
    <mergeCell ref="J550:J555"/>
    <mergeCell ref="K550:K555"/>
    <mergeCell ref="L550:L555"/>
    <mergeCell ref="M550:M555"/>
    <mergeCell ref="N550:N555"/>
    <mergeCell ref="O550:O555"/>
    <mergeCell ref="P550:P555"/>
    <mergeCell ref="Q550:Q555"/>
    <mergeCell ref="R550:R555"/>
    <mergeCell ref="S550:S555"/>
    <mergeCell ref="U550:U555"/>
    <mergeCell ref="V544:V549"/>
    <mergeCell ref="W544:W549"/>
    <mergeCell ref="X544:X549"/>
    <mergeCell ref="Y544:Y549"/>
    <mergeCell ref="Z544:Z549"/>
    <mergeCell ref="AA544:AA549"/>
    <mergeCell ref="AB544:AB549"/>
    <mergeCell ref="AC544:AC549"/>
    <mergeCell ref="AD544:AD549"/>
    <mergeCell ref="AE550:AE555"/>
    <mergeCell ref="AU550:AU555"/>
    <mergeCell ref="AV550:AV555"/>
    <mergeCell ref="AW550:AW555"/>
    <mergeCell ref="AX550:AX555"/>
    <mergeCell ref="BG550:BG555"/>
    <mergeCell ref="AE538:AE543"/>
    <mergeCell ref="AU538:AU543"/>
    <mergeCell ref="AV538:AV543"/>
    <mergeCell ref="AW538:AW543"/>
    <mergeCell ref="AX538:AX543"/>
    <mergeCell ref="BG538:BG543"/>
    <mergeCell ref="B544:B549"/>
    <mergeCell ref="C544:C549"/>
    <mergeCell ref="I544:I549"/>
    <mergeCell ref="J544:J549"/>
    <mergeCell ref="K544:K549"/>
    <mergeCell ref="L544:L549"/>
    <mergeCell ref="M544:M549"/>
    <mergeCell ref="N544:N549"/>
    <mergeCell ref="O544:O549"/>
    <mergeCell ref="P544:P549"/>
    <mergeCell ref="Q544:Q549"/>
    <mergeCell ref="R544:R549"/>
    <mergeCell ref="S544:S549"/>
    <mergeCell ref="U544:U549"/>
    <mergeCell ref="V538:V543"/>
    <mergeCell ref="W538:W543"/>
    <mergeCell ref="X538:X543"/>
    <mergeCell ref="Y538:Y543"/>
    <mergeCell ref="Z538:Z543"/>
    <mergeCell ref="AA538:AA543"/>
    <mergeCell ref="AB538:AB543"/>
    <mergeCell ref="AC538:AC543"/>
    <mergeCell ref="AD538:AD543"/>
    <mergeCell ref="AE544:AE549"/>
    <mergeCell ref="AU544:AU549"/>
    <mergeCell ref="AV544:AV549"/>
    <mergeCell ref="B538:B543"/>
    <mergeCell ref="C538:C543"/>
    <mergeCell ref="I538:I543"/>
    <mergeCell ref="J538:J543"/>
    <mergeCell ref="K538:K543"/>
    <mergeCell ref="L538:L543"/>
    <mergeCell ref="M538:M543"/>
    <mergeCell ref="N538:N543"/>
    <mergeCell ref="O538:O543"/>
    <mergeCell ref="P538:P543"/>
    <mergeCell ref="Q538:Q543"/>
    <mergeCell ref="R538:R543"/>
    <mergeCell ref="S538:S543"/>
    <mergeCell ref="U538:U543"/>
    <mergeCell ref="V532:V537"/>
    <mergeCell ref="W532:W537"/>
    <mergeCell ref="I532:I537"/>
    <mergeCell ref="J532:J537"/>
    <mergeCell ref="K532:K537"/>
    <mergeCell ref="L532:L537"/>
    <mergeCell ref="M532:M537"/>
    <mergeCell ref="N532:N537"/>
    <mergeCell ref="O532:O537"/>
    <mergeCell ref="P532:P537"/>
    <mergeCell ref="Q532:Q537"/>
    <mergeCell ref="R532:R537"/>
    <mergeCell ref="S532:S537"/>
    <mergeCell ref="AA532:AA537"/>
    <mergeCell ref="AB532:AB537"/>
    <mergeCell ref="AC532:AC537"/>
    <mergeCell ref="AD532:AD537"/>
    <mergeCell ref="Z520:Z525"/>
    <mergeCell ref="AA520:AA525"/>
    <mergeCell ref="AB520:AB525"/>
    <mergeCell ref="AC520:AC525"/>
    <mergeCell ref="AD520:AD525"/>
    <mergeCell ref="AE526:AE531"/>
    <mergeCell ref="AU526:AU531"/>
    <mergeCell ref="AV526:AV531"/>
    <mergeCell ref="AW526:AW531"/>
    <mergeCell ref="AX526:AX531"/>
    <mergeCell ref="AV520:AV525"/>
    <mergeCell ref="AW520:AW525"/>
    <mergeCell ref="AX520:AX525"/>
    <mergeCell ref="BG526:BG531"/>
    <mergeCell ref="U532:U537"/>
    <mergeCell ref="V526:V531"/>
    <mergeCell ref="W526:W531"/>
    <mergeCell ref="X526:X531"/>
    <mergeCell ref="Y526:Y531"/>
    <mergeCell ref="Z526:Z531"/>
    <mergeCell ref="AA526:AA531"/>
    <mergeCell ref="AB526:AB531"/>
    <mergeCell ref="AC526:AC531"/>
    <mergeCell ref="AD526:AD531"/>
    <mergeCell ref="BG532:BG537"/>
    <mergeCell ref="I526:I531"/>
    <mergeCell ref="J526:J531"/>
    <mergeCell ref="K526:K531"/>
    <mergeCell ref="L526:L531"/>
    <mergeCell ref="M526:M531"/>
    <mergeCell ref="N526:N531"/>
    <mergeCell ref="O526:O531"/>
    <mergeCell ref="P526:P531"/>
    <mergeCell ref="Q526:Q531"/>
    <mergeCell ref="R526:R531"/>
    <mergeCell ref="S526:S531"/>
    <mergeCell ref="U526:U531"/>
    <mergeCell ref="AE532:AE537"/>
    <mergeCell ref="AU532:AU537"/>
    <mergeCell ref="AV532:AV537"/>
    <mergeCell ref="AW532:AW537"/>
    <mergeCell ref="AX532:AX537"/>
    <mergeCell ref="X532:X537"/>
    <mergeCell ref="Y532:Y537"/>
    <mergeCell ref="Z532:Z537"/>
    <mergeCell ref="W520:W525"/>
    <mergeCell ref="X520:X525"/>
    <mergeCell ref="Y520:Y525"/>
    <mergeCell ref="AV514:AV519"/>
    <mergeCell ref="AW514:AW519"/>
    <mergeCell ref="AX514:AX519"/>
    <mergeCell ref="BG514:BG519"/>
    <mergeCell ref="I520:I525"/>
    <mergeCell ref="J520:J525"/>
    <mergeCell ref="K520:K525"/>
    <mergeCell ref="L520:L525"/>
    <mergeCell ref="M520:M525"/>
    <mergeCell ref="N520:N525"/>
    <mergeCell ref="O520:O525"/>
    <mergeCell ref="P520:P525"/>
    <mergeCell ref="Q520:Q525"/>
    <mergeCell ref="R520:R525"/>
    <mergeCell ref="S520:S525"/>
    <mergeCell ref="U520:U525"/>
    <mergeCell ref="V514:V519"/>
    <mergeCell ref="W514:W519"/>
    <mergeCell ref="X514:X519"/>
    <mergeCell ref="Y514:Y519"/>
    <mergeCell ref="Z514:Z519"/>
    <mergeCell ref="AA514:AA519"/>
    <mergeCell ref="AB514:AB519"/>
    <mergeCell ref="AC514:AC519"/>
    <mergeCell ref="AD514:AD519"/>
    <mergeCell ref="AE520:AE525"/>
    <mergeCell ref="AU520:AU525"/>
    <mergeCell ref="BG520:BG525"/>
    <mergeCell ref="V520:V525"/>
    <mergeCell ref="AV508:AV513"/>
    <mergeCell ref="AW508:AW513"/>
    <mergeCell ref="AX508:AX513"/>
    <mergeCell ref="BG508:BG513"/>
    <mergeCell ref="I514:I519"/>
    <mergeCell ref="J514:J519"/>
    <mergeCell ref="K514:K519"/>
    <mergeCell ref="L514:L519"/>
    <mergeCell ref="M514:M519"/>
    <mergeCell ref="N514:N519"/>
    <mergeCell ref="O514:O519"/>
    <mergeCell ref="P514:P519"/>
    <mergeCell ref="Q514:Q519"/>
    <mergeCell ref="R514:R519"/>
    <mergeCell ref="S514:S519"/>
    <mergeCell ref="U514:U519"/>
    <mergeCell ref="V508:V513"/>
    <mergeCell ref="W508:W513"/>
    <mergeCell ref="X508:X513"/>
    <mergeCell ref="Y508:Y513"/>
    <mergeCell ref="Z508:Z513"/>
    <mergeCell ref="AA508:AA513"/>
    <mergeCell ref="AB508:AB513"/>
    <mergeCell ref="AC508:AC513"/>
    <mergeCell ref="AD508:AD513"/>
    <mergeCell ref="AE514:AE519"/>
    <mergeCell ref="AY508:AY509"/>
    <mergeCell ref="AZ508:AZ509"/>
    <mergeCell ref="BA508:BA509"/>
    <mergeCell ref="BB508:BB509"/>
    <mergeCell ref="BC508:BC509"/>
    <mergeCell ref="BD508:BD509"/>
    <mergeCell ref="AB502:AB507"/>
    <mergeCell ref="AU514:AU519"/>
    <mergeCell ref="I508:I513"/>
    <mergeCell ref="J508:J513"/>
    <mergeCell ref="K508:K513"/>
    <mergeCell ref="L508:L513"/>
    <mergeCell ref="M508:M513"/>
    <mergeCell ref="N508:N513"/>
    <mergeCell ref="O508:O513"/>
    <mergeCell ref="P508:P513"/>
    <mergeCell ref="Q508:Q513"/>
    <mergeCell ref="R508:R513"/>
    <mergeCell ref="S508:S513"/>
    <mergeCell ref="U508:U513"/>
    <mergeCell ref="V502:V507"/>
    <mergeCell ref="W502:W507"/>
    <mergeCell ref="X502:X507"/>
    <mergeCell ref="Y502:Y507"/>
    <mergeCell ref="AC502:AC507"/>
    <mergeCell ref="AD502:AD507"/>
    <mergeCell ref="AE508:AE513"/>
    <mergeCell ref="AU508:AU513"/>
    <mergeCell ref="Z502:Z507"/>
    <mergeCell ref="AA502:AA507"/>
    <mergeCell ref="AU496:AU501"/>
    <mergeCell ref="AV496:AV501"/>
    <mergeCell ref="AW496:AW501"/>
    <mergeCell ref="AX496:AX501"/>
    <mergeCell ref="BG496:BG501"/>
    <mergeCell ref="I502:I507"/>
    <mergeCell ref="J502:J507"/>
    <mergeCell ref="K502:K507"/>
    <mergeCell ref="L502:L507"/>
    <mergeCell ref="M502:M507"/>
    <mergeCell ref="N502:N507"/>
    <mergeCell ref="O502:O507"/>
    <mergeCell ref="P502:P507"/>
    <mergeCell ref="Q502:Q507"/>
    <mergeCell ref="R502:R507"/>
    <mergeCell ref="S502:S507"/>
    <mergeCell ref="U502:U507"/>
    <mergeCell ref="V496:V501"/>
    <mergeCell ref="W496:W501"/>
    <mergeCell ref="X496:X501"/>
    <mergeCell ref="Y496:Y501"/>
    <mergeCell ref="Z496:Z501"/>
    <mergeCell ref="AA496:AA501"/>
    <mergeCell ref="AB496:AB501"/>
    <mergeCell ref="AC496:AC501"/>
    <mergeCell ref="AD496:AD501"/>
    <mergeCell ref="AE502:AE507"/>
    <mergeCell ref="AU502:AU507"/>
    <mergeCell ref="AV502:AV507"/>
    <mergeCell ref="AW502:AW507"/>
    <mergeCell ref="AX502:AX507"/>
    <mergeCell ref="BG502:BG507"/>
    <mergeCell ref="AA484:AA489"/>
    <mergeCell ref="AB484:AB489"/>
    <mergeCell ref="AC484:AC489"/>
    <mergeCell ref="AD484:AD489"/>
    <mergeCell ref="AE490:AE495"/>
    <mergeCell ref="AU490:AU495"/>
    <mergeCell ref="AV490:AV495"/>
    <mergeCell ref="AW490:AW495"/>
    <mergeCell ref="AX490:AX495"/>
    <mergeCell ref="BG490:BG495"/>
    <mergeCell ref="I496:I501"/>
    <mergeCell ref="J496:J501"/>
    <mergeCell ref="K496:K501"/>
    <mergeCell ref="L496:L501"/>
    <mergeCell ref="M496:M501"/>
    <mergeCell ref="N496:N501"/>
    <mergeCell ref="O496:O501"/>
    <mergeCell ref="P496:P501"/>
    <mergeCell ref="Q496:Q501"/>
    <mergeCell ref="R496:R501"/>
    <mergeCell ref="S496:S501"/>
    <mergeCell ref="U496:U501"/>
    <mergeCell ref="V490:V495"/>
    <mergeCell ref="W490:W495"/>
    <mergeCell ref="X490:X495"/>
    <mergeCell ref="Y490:Y495"/>
    <mergeCell ref="Z490:Z495"/>
    <mergeCell ref="AA490:AA495"/>
    <mergeCell ref="AB490:AB495"/>
    <mergeCell ref="AC490:AC495"/>
    <mergeCell ref="AD490:AD495"/>
    <mergeCell ref="AE496:AE501"/>
    <mergeCell ref="I490:I495"/>
    <mergeCell ref="J490:J495"/>
    <mergeCell ref="K490:K495"/>
    <mergeCell ref="L490:L495"/>
    <mergeCell ref="M490:M495"/>
    <mergeCell ref="N490:N495"/>
    <mergeCell ref="O490:O495"/>
    <mergeCell ref="P490:P495"/>
    <mergeCell ref="Q490:Q495"/>
    <mergeCell ref="R490:R495"/>
    <mergeCell ref="S490:S495"/>
    <mergeCell ref="U490:U495"/>
    <mergeCell ref="V484:V489"/>
    <mergeCell ref="W484:W489"/>
    <mergeCell ref="X484:X489"/>
    <mergeCell ref="Y484:Y489"/>
    <mergeCell ref="Z484:Z489"/>
    <mergeCell ref="AU478:AU483"/>
    <mergeCell ref="AV478:AV483"/>
    <mergeCell ref="AW478:AW483"/>
    <mergeCell ref="AX478:AX483"/>
    <mergeCell ref="BG478:BG483"/>
    <mergeCell ref="Z478:Z483"/>
    <mergeCell ref="AA478:AA483"/>
    <mergeCell ref="I484:I489"/>
    <mergeCell ref="J484:J489"/>
    <mergeCell ref="K484:K489"/>
    <mergeCell ref="L484:L489"/>
    <mergeCell ref="M484:M489"/>
    <mergeCell ref="N484:N489"/>
    <mergeCell ref="O484:O489"/>
    <mergeCell ref="P484:P489"/>
    <mergeCell ref="Q484:Q489"/>
    <mergeCell ref="R484:R489"/>
    <mergeCell ref="S484:S489"/>
    <mergeCell ref="U484:U489"/>
    <mergeCell ref="V478:V483"/>
    <mergeCell ref="W478:W483"/>
    <mergeCell ref="X478:X483"/>
    <mergeCell ref="Y478:Y483"/>
    <mergeCell ref="AB478:AB483"/>
    <mergeCell ref="AC478:AC483"/>
    <mergeCell ref="AD478:AD483"/>
    <mergeCell ref="AE484:AE489"/>
    <mergeCell ref="AU484:AU489"/>
    <mergeCell ref="AV484:AV489"/>
    <mergeCell ref="AW484:AW489"/>
    <mergeCell ref="AX484:AX489"/>
    <mergeCell ref="BG484:BG489"/>
    <mergeCell ref="AA466:AA471"/>
    <mergeCell ref="AB466:AB471"/>
    <mergeCell ref="AC466:AC471"/>
    <mergeCell ref="AD466:AD471"/>
    <mergeCell ref="AE472:AE477"/>
    <mergeCell ref="AU472:AU477"/>
    <mergeCell ref="AV472:AV477"/>
    <mergeCell ref="AW472:AW477"/>
    <mergeCell ref="AX472:AX477"/>
    <mergeCell ref="BG472:BG477"/>
    <mergeCell ref="I478:I483"/>
    <mergeCell ref="J478:J483"/>
    <mergeCell ref="K478:K483"/>
    <mergeCell ref="L478:L483"/>
    <mergeCell ref="M478:M483"/>
    <mergeCell ref="N478:N483"/>
    <mergeCell ref="O478:O483"/>
    <mergeCell ref="P478:P483"/>
    <mergeCell ref="Q478:Q483"/>
    <mergeCell ref="R478:R483"/>
    <mergeCell ref="S478:S483"/>
    <mergeCell ref="U478:U483"/>
    <mergeCell ref="V472:V477"/>
    <mergeCell ref="W472:W477"/>
    <mergeCell ref="X472:X477"/>
    <mergeCell ref="Y472:Y477"/>
    <mergeCell ref="Z472:Z477"/>
    <mergeCell ref="AA472:AA477"/>
    <mergeCell ref="AB472:AB477"/>
    <mergeCell ref="AC472:AC477"/>
    <mergeCell ref="AD472:AD477"/>
    <mergeCell ref="AE478:AE483"/>
    <mergeCell ref="K460:K465"/>
    <mergeCell ref="L460:L465"/>
    <mergeCell ref="M460:M465"/>
    <mergeCell ref="N460:N465"/>
    <mergeCell ref="O460:O465"/>
    <mergeCell ref="P460:P465"/>
    <mergeCell ref="Q460:Q465"/>
    <mergeCell ref="R460:R465"/>
    <mergeCell ref="S460:S465"/>
    <mergeCell ref="AE466:AE471"/>
    <mergeCell ref="AU466:AU471"/>
    <mergeCell ref="AV466:AV471"/>
    <mergeCell ref="AW466:AW471"/>
    <mergeCell ref="AX466:AX471"/>
    <mergeCell ref="BG466:BG471"/>
    <mergeCell ref="I472:I477"/>
    <mergeCell ref="J472:J477"/>
    <mergeCell ref="K472:K477"/>
    <mergeCell ref="L472:L477"/>
    <mergeCell ref="M472:M477"/>
    <mergeCell ref="N472:N477"/>
    <mergeCell ref="O472:O477"/>
    <mergeCell ref="P472:P477"/>
    <mergeCell ref="Q472:Q477"/>
    <mergeCell ref="R472:R477"/>
    <mergeCell ref="S472:S477"/>
    <mergeCell ref="U472:U477"/>
    <mergeCell ref="V466:V471"/>
    <mergeCell ref="W466:W471"/>
    <mergeCell ref="X466:X471"/>
    <mergeCell ref="Y466:Y471"/>
    <mergeCell ref="Z466:Z471"/>
    <mergeCell ref="AB460:AB465"/>
    <mergeCell ref="AC460:AC465"/>
    <mergeCell ref="AD460:AD465"/>
    <mergeCell ref="AA448:AA453"/>
    <mergeCell ref="AB448:AB453"/>
    <mergeCell ref="AC448:AC453"/>
    <mergeCell ref="AD448:AD453"/>
    <mergeCell ref="AE454:AE459"/>
    <mergeCell ref="AU454:AU459"/>
    <mergeCell ref="AV454:AV459"/>
    <mergeCell ref="AW454:AW459"/>
    <mergeCell ref="AX454:AX459"/>
    <mergeCell ref="AW448:AW453"/>
    <mergeCell ref="AX448:AX453"/>
    <mergeCell ref="I466:I471"/>
    <mergeCell ref="J466:J471"/>
    <mergeCell ref="K466:K471"/>
    <mergeCell ref="L466:L471"/>
    <mergeCell ref="M466:M471"/>
    <mergeCell ref="N466:N471"/>
    <mergeCell ref="O466:O471"/>
    <mergeCell ref="P466:P471"/>
    <mergeCell ref="Q466:Q471"/>
    <mergeCell ref="R466:R471"/>
    <mergeCell ref="S466:S471"/>
    <mergeCell ref="U466:U471"/>
    <mergeCell ref="V460:V465"/>
    <mergeCell ref="W460:W465"/>
    <mergeCell ref="X460:X465"/>
    <mergeCell ref="Y460:Y465"/>
    <mergeCell ref="I460:I465"/>
    <mergeCell ref="J460:J465"/>
    <mergeCell ref="BG454:BG459"/>
    <mergeCell ref="U460:U465"/>
    <mergeCell ref="V454:V459"/>
    <mergeCell ref="W454:W459"/>
    <mergeCell ref="X454:X459"/>
    <mergeCell ref="Y454:Y459"/>
    <mergeCell ref="Z454:Z459"/>
    <mergeCell ref="AA454:AA459"/>
    <mergeCell ref="AB454:AB459"/>
    <mergeCell ref="AC454:AC459"/>
    <mergeCell ref="AD454:AD459"/>
    <mergeCell ref="BG460:BG465"/>
    <mergeCell ref="I454:I459"/>
    <mergeCell ref="J454:J459"/>
    <mergeCell ref="K454:K459"/>
    <mergeCell ref="L454:L459"/>
    <mergeCell ref="M454:M459"/>
    <mergeCell ref="N454:N459"/>
    <mergeCell ref="O454:O459"/>
    <mergeCell ref="P454:P459"/>
    <mergeCell ref="Q454:Q459"/>
    <mergeCell ref="R454:R459"/>
    <mergeCell ref="S454:S459"/>
    <mergeCell ref="U454:U459"/>
    <mergeCell ref="AY454:AY455"/>
    <mergeCell ref="AE460:AE465"/>
    <mergeCell ref="AU460:AU465"/>
    <mergeCell ref="AV460:AV465"/>
    <mergeCell ref="AW460:AW465"/>
    <mergeCell ref="AX460:AX465"/>
    <mergeCell ref="Z460:Z465"/>
    <mergeCell ref="AA460:AA465"/>
    <mergeCell ref="W448:W453"/>
    <mergeCell ref="X448:X453"/>
    <mergeCell ref="Y448:Y453"/>
    <mergeCell ref="AW442:AW447"/>
    <mergeCell ref="AX442:AX447"/>
    <mergeCell ref="BG442:BG447"/>
    <mergeCell ref="I448:I453"/>
    <mergeCell ref="J448:J453"/>
    <mergeCell ref="K448:K453"/>
    <mergeCell ref="L448:L453"/>
    <mergeCell ref="M448:M453"/>
    <mergeCell ref="N448:N453"/>
    <mergeCell ref="O448:O453"/>
    <mergeCell ref="P448:P453"/>
    <mergeCell ref="Q448:Q453"/>
    <mergeCell ref="R448:R453"/>
    <mergeCell ref="S448:S453"/>
    <mergeCell ref="U448:U453"/>
    <mergeCell ref="V442:V447"/>
    <mergeCell ref="W442:W447"/>
    <mergeCell ref="X442:X447"/>
    <mergeCell ref="Y442:Y447"/>
    <mergeCell ref="Z442:Z447"/>
    <mergeCell ref="AA442:AA447"/>
    <mergeCell ref="AB442:AB447"/>
    <mergeCell ref="AC442:AC447"/>
    <mergeCell ref="AD442:AD447"/>
    <mergeCell ref="AE448:AE453"/>
    <mergeCell ref="AU448:AU453"/>
    <mergeCell ref="AV448:AV453"/>
    <mergeCell ref="T448:T453"/>
    <mergeCell ref="BG448:BG453"/>
    <mergeCell ref="Z448:Z453"/>
    <mergeCell ref="AD430:AD435"/>
    <mergeCell ref="AE436:AE441"/>
    <mergeCell ref="AU436:AU441"/>
    <mergeCell ref="AV436:AV441"/>
    <mergeCell ref="AW436:AW441"/>
    <mergeCell ref="AX436:AX441"/>
    <mergeCell ref="BG436:BG441"/>
    <mergeCell ref="I442:I447"/>
    <mergeCell ref="J442:J447"/>
    <mergeCell ref="K442:K447"/>
    <mergeCell ref="L442:L447"/>
    <mergeCell ref="M442:M447"/>
    <mergeCell ref="N442:N447"/>
    <mergeCell ref="O442:O447"/>
    <mergeCell ref="P442:P447"/>
    <mergeCell ref="Q442:Q447"/>
    <mergeCell ref="R442:R447"/>
    <mergeCell ref="S442:S447"/>
    <mergeCell ref="U442:U447"/>
    <mergeCell ref="V436:V441"/>
    <mergeCell ref="W436:W441"/>
    <mergeCell ref="X436:X441"/>
    <mergeCell ref="Y436:Y441"/>
    <mergeCell ref="Z436:Z441"/>
    <mergeCell ref="AA436:AA441"/>
    <mergeCell ref="AB436:AB441"/>
    <mergeCell ref="AC436:AC441"/>
    <mergeCell ref="AD436:AD441"/>
    <mergeCell ref="AE442:AE447"/>
    <mergeCell ref="V448:V453"/>
    <mergeCell ref="AU442:AU447"/>
    <mergeCell ref="AV442:AV447"/>
    <mergeCell ref="Z424:Z429"/>
    <mergeCell ref="AA424:AA429"/>
    <mergeCell ref="AB424:AB429"/>
    <mergeCell ref="AC424:AC429"/>
    <mergeCell ref="AD424:AD429"/>
    <mergeCell ref="AE430:AE435"/>
    <mergeCell ref="AU430:AU435"/>
    <mergeCell ref="AV430:AV435"/>
    <mergeCell ref="AW430:AW435"/>
    <mergeCell ref="AX430:AX435"/>
    <mergeCell ref="BG430:BG435"/>
    <mergeCell ref="I436:I441"/>
    <mergeCell ref="J436:J441"/>
    <mergeCell ref="K436:K441"/>
    <mergeCell ref="L436:L441"/>
    <mergeCell ref="M436:M441"/>
    <mergeCell ref="N436:N441"/>
    <mergeCell ref="O436:O441"/>
    <mergeCell ref="P436:P441"/>
    <mergeCell ref="Q436:Q441"/>
    <mergeCell ref="R436:R441"/>
    <mergeCell ref="S436:S441"/>
    <mergeCell ref="U436:U441"/>
    <mergeCell ref="V430:V435"/>
    <mergeCell ref="W430:W435"/>
    <mergeCell ref="X430:X435"/>
    <mergeCell ref="Y430:Y435"/>
    <mergeCell ref="Z430:Z435"/>
    <mergeCell ref="AA430:AA435"/>
    <mergeCell ref="AB430:AB435"/>
    <mergeCell ref="AC430:AC435"/>
    <mergeCell ref="M430:M435"/>
    <mergeCell ref="N430:N435"/>
    <mergeCell ref="O430:O435"/>
    <mergeCell ref="P430:P435"/>
    <mergeCell ref="Q430:Q435"/>
    <mergeCell ref="R430:R435"/>
    <mergeCell ref="S430:S435"/>
    <mergeCell ref="U430:U435"/>
    <mergeCell ref="V424:V429"/>
    <mergeCell ref="W424:W429"/>
    <mergeCell ref="X424:X429"/>
    <mergeCell ref="Y424:Y429"/>
    <mergeCell ref="BG418:BG423"/>
    <mergeCell ref="I424:I429"/>
    <mergeCell ref="J424:J429"/>
    <mergeCell ref="K424:K429"/>
    <mergeCell ref="L424:L429"/>
    <mergeCell ref="M424:M429"/>
    <mergeCell ref="N424:N429"/>
    <mergeCell ref="O424:O429"/>
    <mergeCell ref="P424:P429"/>
    <mergeCell ref="Q424:Q429"/>
    <mergeCell ref="R424:R429"/>
    <mergeCell ref="S424:S429"/>
    <mergeCell ref="U424:U429"/>
    <mergeCell ref="V418:V423"/>
    <mergeCell ref="W418:W423"/>
    <mergeCell ref="X418:X423"/>
    <mergeCell ref="Y418:Y423"/>
    <mergeCell ref="Z418:Z423"/>
    <mergeCell ref="AA418:AA423"/>
    <mergeCell ref="AB418:AB423"/>
    <mergeCell ref="AE424:AE429"/>
    <mergeCell ref="AU424:AU429"/>
    <mergeCell ref="AV424:AV429"/>
    <mergeCell ref="AW424:AW429"/>
    <mergeCell ref="AX424:AX429"/>
    <mergeCell ref="BG424:BG429"/>
    <mergeCell ref="AE412:AE417"/>
    <mergeCell ref="AU412:AU417"/>
    <mergeCell ref="AV412:AV417"/>
    <mergeCell ref="AW412:AW417"/>
    <mergeCell ref="AX412:AX417"/>
    <mergeCell ref="BG412:BG417"/>
    <mergeCell ref="I418:I423"/>
    <mergeCell ref="J418:J423"/>
    <mergeCell ref="K418:K423"/>
    <mergeCell ref="L418:L423"/>
    <mergeCell ref="M418:M423"/>
    <mergeCell ref="N418:N423"/>
    <mergeCell ref="O418:O423"/>
    <mergeCell ref="P418:P423"/>
    <mergeCell ref="Q418:Q423"/>
    <mergeCell ref="R418:R423"/>
    <mergeCell ref="S418:S423"/>
    <mergeCell ref="U418:U423"/>
    <mergeCell ref="V412:V417"/>
    <mergeCell ref="W412:W417"/>
    <mergeCell ref="X412:X417"/>
    <mergeCell ref="Y412:Y417"/>
    <mergeCell ref="Z412:Z417"/>
    <mergeCell ref="AA412:AA417"/>
    <mergeCell ref="AB412:AB417"/>
    <mergeCell ref="AC412:AC417"/>
    <mergeCell ref="AD412:AD417"/>
    <mergeCell ref="AE418:AE423"/>
    <mergeCell ref="AU418:AU423"/>
    <mergeCell ref="AV418:AV423"/>
    <mergeCell ref="AW418:AW423"/>
    <mergeCell ref="AX418:AX423"/>
    <mergeCell ref="I412:I417"/>
    <mergeCell ref="J412:J417"/>
    <mergeCell ref="K412:K417"/>
    <mergeCell ref="L412:L417"/>
    <mergeCell ref="M412:M417"/>
    <mergeCell ref="N412:N417"/>
    <mergeCell ref="O412:O417"/>
    <mergeCell ref="P412:P417"/>
    <mergeCell ref="Q412:Q417"/>
    <mergeCell ref="R412:R417"/>
    <mergeCell ref="S412:S417"/>
    <mergeCell ref="U412:U417"/>
    <mergeCell ref="AC418:AC423"/>
    <mergeCell ref="AD418:AD423"/>
    <mergeCell ref="V406:V411"/>
    <mergeCell ref="W406:W411"/>
    <mergeCell ref="X406:X411"/>
    <mergeCell ref="Y406:Y411"/>
    <mergeCell ref="AC406:AC411"/>
    <mergeCell ref="BG400:BG405"/>
    <mergeCell ref="I406:I411"/>
    <mergeCell ref="J406:J411"/>
    <mergeCell ref="K406:K411"/>
    <mergeCell ref="L406:L411"/>
    <mergeCell ref="M406:M411"/>
    <mergeCell ref="N406:N411"/>
    <mergeCell ref="O406:O411"/>
    <mergeCell ref="P406:P411"/>
    <mergeCell ref="Q406:Q411"/>
    <mergeCell ref="R406:R411"/>
    <mergeCell ref="S406:S411"/>
    <mergeCell ref="U406:U411"/>
    <mergeCell ref="W400:W405"/>
    <mergeCell ref="X400:X405"/>
    <mergeCell ref="Y400:Y405"/>
    <mergeCell ref="Z400:Z405"/>
    <mergeCell ref="AA400:AA405"/>
    <mergeCell ref="AB400:AB405"/>
    <mergeCell ref="AC400:AC405"/>
    <mergeCell ref="AD400:AD405"/>
    <mergeCell ref="AE406:AE411"/>
    <mergeCell ref="AU406:AU411"/>
    <mergeCell ref="AV406:AV411"/>
    <mergeCell ref="AW406:AW411"/>
    <mergeCell ref="AX406:AX411"/>
    <mergeCell ref="BG406:BG411"/>
    <mergeCell ref="Z406:Z411"/>
    <mergeCell ref="AA406:AA411"/>
    <mergeCell ref="AB406:AB411"/>
    <mergeCell ref="AD406:AD411"/>
    <mergeCell ref="AE394:AE399"/>
    <mergeCell ref="AU394:AU399"/>
    <mergeCell ref="AV394:AV399"/>
    <mergeCell ref="AW394:AW399"/>
    <mergeCell ref="AX394:AX399"/>
    <mergeCell ref="BG394:BG399"/>
    <mergeCell ref="I400:I405"/>
    <mergeCell ref="J400:J405"/>
    <mergeCell ref="K400:K405"/>
    <mergeCell ref="L400:L405"/>
    <mergeCell ref="M400:M405"/>
    <mergeCell ref="N400:N405"/>
    <mergeCell ref="O400:O405"/>
    <mergeCell ref="P400:P405"/>
    <mergeCell ref="Q400:Q405"/>
    <mergeCell ref="R400:R405"/>
    <mergeCell ref="S400:S405"/>
    <mergeCell ref="U400:U405"/>
    <mergeCell ref="V394:V399"/>
    <mergeCell ref="W394:W399"/>
    <mergeCell ref="X394:X399"/>
    <mergeCell ref="Y394:Y399"/>
    <mergeCell ref="Z394:Z399"/>
    <mergeCell ref="AA394:AA399"/>
    <mergeCell ref="AB394:AB399"/>
    <mergeCell ref="AC394:AC399"/>
    <mergeCell ref="AD394:AD399"/>
    <mergeCell ref="AE400:AE405"/>
    <mergeCell ref="AU400:AU405"/>
    <mergeCell ref="AV400:AV405"/>
    <mergeCell ref="AW400:AW405"/>
    <mergeCell ref="AX400:AX405"/>
    <mergeCell ref="J394:J399"/>
    <mergeCell ref="K394:K399"/>
    <mergeCell ref="L394:L399"/>
    <mergeCell ref="M394:M399"/>
    <mergeCell ref="N394:N399"/>
    <mergeCell ref="O394:O399"/>
    <mergeCell ref="P394:P399"/>
    <mergeCell ref="Q394:Q399"/>
    <mergeCell ref="R394:R399"/>
    <mergeCell ref="V400:V405"/>
    <mergeCell ref="U394:U399"/>
    <mergeCell ref="V388:V393"/>
    <mergeCell ref="W388:W393"/>
    <mergeCell ref="X388:X393"/>
    <mergeCell ref="Y388:Y393"/>
    <mergeCell ref="Z388:Z393"/>
    <mergeCell ref="S394:S399"/>
    <mergeCell ref="J388:J393"/>
    <mergeCell ref="K388:K393"/>
    <mergeCell ref="L388:L393"/>
    <mergeCell ref="M388:M393"/>
    <mergeCell ref="N388:N393"/>
    <mergeCell ref="O388:O393"/>
    <mergeCell ref="P388:P393"/>
    <mergeCell ref="Q388:Q393"/>
    <mergeCell ref="R388:R393"/>
    <mergeCell ref="S388:S393"/>
    <mergeCell ref="U388:U393"/>
    <mergeCell ref="AV388:AV393"/>
    <mergeCell ref="AW388:AW393"/>
    <mergeCell ref="AX388:AX393"/>
    <mergeCell ref="BG388:BG393"/>
    <mergeCell ref="AA388:AA393"/>
    <mergeCell ref="AB388:AB393"/>
    <mergeCell ref="AC388:AC393"/>
    <mergeCell ref="AD388:AD393"/>
    <mergeCell ref="AD376:AD381"/>
    <mergeCell ref="AE382:AE387"/>
    <mergeCell ref="AU382:AU387"/>
    <mergeCell ref="AV382:AV387"/>
    <mergeCell ref="AW382:AW387"/>
    <mergeCell ref="AX382:AX387"/>
    <mergeCell ref="BG382:BG387"/>
    <mergeCell ref="AY376:AY378"/>
    <mergeCell ref="AY382:AY384"/>
    <mergeCell ref="AZ376:AZ378"/>
    <mergeCell ref="AZ382:AZ384"/>
    <mergeCell ref="BA376:BA378"/>
    <mergeCell ref="BB376:BB378"/>
    <mergeCell ref="BC376:BC378"/>
    <mergeCell ref="BD376:BD378"/>
    <mergeCell ref="BE376:BE378"/>
    <mergeCell ref="BF376:BF378"/>
    <mergeCell ref="BA379:BA381"/>
    <mergeCell ref="BB379:BB381"/>
    <mergeCell ref="BC379:BC381"/>
    <mergeCell ref="BD379:BD381"/>
    <mergeCell ref="AV376:AV381"/>
    <mergeCell ref="AW376:AW381"/>
    <mergeCell ref="AX376:AX381"/>
    <mergeCell ref="M382:M387"/>
    <mergeCell ref="N382:N387"/>
    <mergeCell ref="O382:O387"/>
    <mergeCell ref="P382:P387"/>
    <mergeCell ref="Q382:Q387"/>
    <mergeCell ref="R382:R387"/>
    <mergeCell ref="S382:S387"/>
    <mergeCell ref="U382:U387"/>
    <mergeCell ref="W376:W381"/>
    <mergeCell ref="X376:X381"/>
    <mergeCell ref="Y376:Y381"/>
    <mergeCell ref="T388:T393"/>
    <mergeCell ref="AE388:AE393"/>
    <mergeCell ref="AE376:AE381"/>
    <mergeCell ref="AC370:AC375"/>
    <mergeCell ref="AD370:AD375"/>
    <mergeCell ref="AU376:AU381"/>
    <mergeCell ref="AU388:AU393"/>
    <mergeCell ref="V370:V375"/>
    <mergeCell ref="W370:W375"/>
    <mergeCell ref="X370:X375"/>
    <mergeCell ref="Y370:Y375"/>
    <mergeCell ref="Z370:Z375"/>
    <mergeCell ref="AA370:AA375"/>
    <mergeCell ref="AU370:AU375"/>
    <mergeCell ref="BG376:BG381"/>
    <mergeCell ref="Z376:Z381"/>
    <mergeCell ref="AA376:AA381"/>
    <mergeCell ref="AB376:AB381"/>
    <mergeCell ref="AC376:AC381"/>
    <mergeCell ref="V376:V381"/>
    <mergeCell ref="BE379:BE381"/>
    <mergeCell ref="V382:V387"/>
    <mergeCell ref="W382:W387"/>
    <mergeCell ref="X382:X387"/>
    <mergeCell ref="Y382:Y387"/>
    <mergeCell ref="Z382:Z387"/>
    <mergeCell ref="AA382:AA387"/>
    <mergeCell ref="AB382:AB387"/>
    <mergeCell ref="AC382:AC387"/>
    <mergeCell ref="AD382:AD387"/>
    <mergeCell ref="L376:L381"/>
    <mergeCell ref="M376:M381"/>
    <mergeCell ref="N376:N381"/>
    <mergeCell ref="O376:O381"/>
    <mergeCell ref="P376:P381"/>
    <mergeCell ref="Q376:Q381"/>
    <mergeCell ref="R376:R381"/>
    <mergeCell ref="S376:S381"/>
    <mergeCell ref="U376:U381"/>
    <mergeCell ref="BF379:BF381"/>
    <mergeCell ref="BA382:BA384"/>
    <mergeCell ref="BB382:BB384"/>
    <mergeCell ref="BC382:BC384"/>
    <mergeCell ref="BD382:BD384"/>
    <mergeCell ref="BE382:BE384"/>
    <mergeCell ref="BF382:BF384"/>
    <mergeCell ref="BG364:BG369"/>
    <mergeCell ref="J370:J375"/>
    <mergeCell ref="K370:K375"/>
    <mergeCell ref="L370:L375"/>
    <mergeCell ref="M370:M375"/>
    <mergeCell ref="N370:N375"/>
    <mergeCell ref="O370:O375"/>
    <mergeCell ref="P370:P375"/>
    <mergeCell ref="Q370:Q375"/>
    <mergeCell ref="R370:R375"/>
    <mergeCell ref="S370:S375"/>
    <mergeCell ref="U370:U375"/>
    <mergeCell ref="V364:V369"/>
    <mergeCell ref="W364:W369"/>
    <mergeCell ref="X364:X369"/>
    <mergeCell ref="Y364:Y369"/>
    <mergeCell ref="Z364:Z369"/>
    <mergeCell ref="AA364:AA369"/>
    <mergeCell ref="AB364:AB369"/>
    <mergeCell ref="AC364:AC369"/>
    <mergeCell ref="AD364:AD369"/>
    <mergeCell ref="AE370:AE375"/>
    <mergeCell ref="AY370:AY371"/>
    <mergeCell ref="AY372:AY373"/>
    <mergeCell ref="AZ370:AZ371"/>
    <mergeCell ref="BA370:BA371"/>
    <mergeCell ref="BB370:BB371"/>
    <mergeCell ref="BG370:BG375"/>
    <mergeCell ref="AB370:AB375"/>
    <mergeCell ref="J364:J369"/>
    <mergeCell ref="K364:K369"/>
    <mergeCell ref="L364:L369"/>
    <mergeCell ref="AV370:AV375"/>
    <mergeCell ref="AW370:AW375"/>
    <mergeCell ref="AX370:AX375"/>
    <mergeCell ref="AE364:AE369"/>
    <mergeCell ref="AU364:AU369"/>
    <mergeCell ref="AV364:AV369"/>
    <mergeCell ref="AW364:AW369"/>
    <mergeCell ref="AX364:AX369"/>
    <mergeCell ref="BC370:BC371"/>
    <mergeCell ref="BD370:BD371"/>
    <mergeCell ref="BE370:BE371"/>
    <mergeCell ref="BF370:BF371"/>
    <mergeCell ref="BA372:BA373"/>
    <mergeCell ref="BB372:BB373"/>
    <mergeCell ref="BC372:BC373"/>
    <mergeCell ref="BD372:BD373"/>
    <mergeCell ref="BE372:BE373"/>
    <mergeCell ref="BF372:BF373"/>
    <mergeCell ref="AZ372:AZ373"/>
    <mergeCell ref="M364:M369"/>
    <mergeCell ref="N364:N369"/>
    <mergeCell ref="O364:O369"/>
    <mergeCell ref="P364:P369"/>
    <mergeCell ref="Q364:Q369"/>
    <mergeCell ref="R364:R369"/>
    <mergeCell ref="S364:S369"/>
    <mergeCell ref="U364:U369"/>
    <mergeCell ref="V358:V363"/>
    <mergeCell ref="W358:W363"/>
    <mergeCell ref="X358:X363"/>
    <mergeCell ref="Y358:Y363"/>
    <mergeCell ref="Z358:Z363"/>
    <mergeCell ref="T358:T363"/>
    <mergeCell ref="T364:T369"/>
    <mergeCell ref="AE352:AE357"/>
    <mergeCell ref="AU352:AU357"/>
    <mergeCell ref="O352:O357"/>
    <mergeCell ref="P352:P357"/>
    <mergeCell ref="Q352:Q357"/>
    <mergeCell ref="R352:R357"/>
    <mergeCell ref="S352:S357"/>
    <mergeCell ref="U352:U357"/>
    <mergeCell ref="AA358:AA363"/>
    <mergeCell ref="AB358:AB363"/>
    <mergeCell ref="AC358:AC363"/>
    <mergeCell ref="AD358:AD363"/>
    <mergeCell ref="AV352:AV357"/>
    <mergeCell ref="AW352:AW357"/>
    <mergeCell ref="AX352:AX357"/>
    <mergeCell ref="BG352:BG357"/>
    <mergeCell ref="J358:J363"/>
    <mergeCell ref="K358:K363"/>
    <mergeCell ref="L358:L363"/>
    <mergeCell ref="M358:M363"/>
    <mergeCell ref="N358:N363"/>
    <mergeCell ref="O358:O363"/>
    <mergeCell ref="P358:P363"/>
    <mergeCell ref="Q358:Q363"/>
    <mergeCell ref="R358:R363"/>
    <mergeCell ref="S358:S363"/>
    <mergeCell ref="U358:U363"/>
    <mergeCell ref="V352:V357"/>
    <mergeCell ref="W352:W357"/>
    <mergeCell ref="X352:X357"/>
    <mergeCell ref="Y352:Y357"/>
    <mergeCell ref="Z352:Z357"/>
    <mergeCell ref="AA352:AA357"/>
    <mergeCell ref="AB352:AB357"/>
    <mergeCell ref="AC352:AC357"/>
    <mergeCell ref="AD352:AD357"/>
    <mergeCell ref="AE358:AE363"/>
    <mergeCell ref="AU358:AU363"/>
    <mergeCell ref="AV358:AV363"/>
    <mergeCell ref="AW358:AW363"/>
    <mergeCell ref="AX358:AX363"/>
    <mergeCell ref="BG358:BG363"/>
    <mergeCell ref="M352:M357"/>
    <mergeCell ref="N352:N357"/>
    <mergeCell ref="V346:V351"/>
    <mergeCell ref="W346:W351"/>
    <mergeCell ref="X346:X351"/>
    <mergeCell ref="Y346:Y351"/>
    <mergeCell ref="Z346:Z351"/>
    <mergeCell ref="BG340:BG345"/>
    <mergeCell ref="I346:I351"/>
    <mergeCell ref="J346:J351"/>
    <mergeCell ref="K346:K351"/>
    <mergeCell ref="L346:L351"/>
    <mergeCell ref="M346:M351"/>
    <mergeCell ref="N346:N351"/>
    <mergeCell ref="O346:O351"/>
    <mergeCell ref="P346:P351"/>
    <mergeCell ref="Q346:Q351"/>
    <mergeCell ref="R346:R351"/>
    <mergeCell ref="S346:S351"/>
    <mergeCell ref="U346:U351"/>
    <mergeCell ref="V340:V345"/>
    <mergeCell ref="W340:W345"/>
    <mergeCell ref="X340:X345"/>
    <mergeCell ref="Y340:Y345"/>
    <mergeCell ref="Z340:Z345"/>
    <mergeCell ref="AA340:AA345"/>
    <mergeCell ref="AC340:AC345"/>
    <mergeCell ref="AD340:AD345"/>
    <mergeCell ref="AE346:AE351"/>
    <mergeCell ref="AU346:AU351"/>
    <mergeCell ref="AV346:AV351"/>
    <mergeCell ref="AW346:AW351"/>
    <mergeCell ref="AX346:AX351"/>
    <mergeCell ref="BG346:BG351"/>
    <mergeCell ref="AA346:AA351"/>
    <mergeCell ref="AB346:AB351"/>
    <mergeCell ref="AC346:AC351"/>
    <mergeCell ref="AD346:AD351"/>
    <mergeCell ref="AE334:AE339"/>
    <mergeCell ref="AU334:AU339"/>
    <mergeCell ref="AV334:AV339"/>
    <mergeCell ref="AW334:AW339"/>
    <mergeCell ref="AX334:AX339"/>
    <mergeCell ref="BG334:BG339"/>
    <mergeCell ref="AB334:AB339"/>
    <mergeCell ref="AC334:AC339"/>
    <mergeCell ref="AD334:AD339"/>
    <mergeCell ref="AE340:AE345"/>
    <mergeCell ref="AU340:AU345"/>
    <mergeCell ref="AV340:AV345"/>
    <mergeCell ref="AW340:AW345"/>
    <mergeCell ref="AX340:AX345"/>
    <mergeCell ref="AY340:AY341"/>
    <mergeCell ref="AZ340:AZ341"/>
    <mergeCell ref="BA340:BA341"/>
    <mergeCell ref="BB340:BB341"/>
    <mergeCell ref="BC340:BC341"/>
    <mergeCell ref="BD340:BD341"/>
    <mergeCell ref="BE340:BE341"/>
    <mergeCell ref="BF340:BF341"/>
    <mergeCell ref="M340:M345"/>
    <mergeCell ref="N340:N345"/>
    <mergeCell ref="O340:O345"/>
    <mergeCell ref="P340:P345"/>
    <mergeCell ref="Q340:Q345"/>
    <mergeCell ref="R340:R345"/>
    <mergeCell ref="S340:S345"/>
    <mergeCell ref="U340:U345"/>
    <mergeCell ref="V334:V339"/>
    <mergeCell ref="W334:W339"/>
    <mergeCell ref="X334:X339"/>
    <mergeCell ref="Y334:Y339"/>
    <mergeCell ref="AB340:AB345"/>
    <mergeCell ref="AC322:AC327"/>
    <mergeCell ref="AD322:AD327"/>
    <mergeCell ref="AE328:AE333"/>
    <mergeCell ref="AU328:AU333"/>
    <mergeCell ref="AV328:AV333"/>
    <mergeCell ref="AW328:AW333"/>
    <mergeCell ref="AX328:AX333"/>
    <mergeCell ref="BG328:BG333"/>
    <mergeCell ref="I334:I339"/>
    <mergeCell ref="J334:J339"/>
    <mergeCell ref="K334:K339"/>
    <mergeCell ref="L334:L339"/>
    <mergeCell ref="M334:M339"/>
    <mergeCell ref="N334:N339"/>
    <mergeCell ref="O334:O339"/>
    <mergeCell ref="P334:P339"/>
    <mergeCell ref="Q334:Q339"/>
    <mergeCell ref="R334:R339"/>
    <mergeCell ref="S334:S339"/>
    <mergeCell ref="U334:U339"/>
    <mergeCell ref="V328:V333"/>
    <mergeCell ref="W328:W333"/>
    <mergeCell ref="X328:X333"/>
    <mergeCell ref="Y328:Y333"/>
    <mergeCell ref="Z328:Z333"/>
    <mergeCell ref="AA328:AA333"/>
    <mergeCell ref="AB328:AB333"/>
    <mergeCell ref="AC328:AC333"/>
    <mergeCell ref="AD328:AD333"/>
    <mergeCell ref="Z334:Z339"/>
    <mergeCell ref="AA334:AA339"/>
    <mergeCell ref="O316:O321"/>
    <mergeCell ref="P316:P321"/>
    <mergeCell ref="Q316:Q321"/>
    <mergeCell ref="R316:R321"/>
    <mergeCell ref="S316:S321"/>
    <mergeCell ref="AE322:AE327"/>
    <mergeCell ref="AU322:AU327"/>
    <mergeCell ref="AV322:AV327"/>
    <mergeCell ref="AW322:AW327"/>
    <mergeCell ref="AX322:AX327"/>
    <mergeCell ref="BG322:BG327"/>
    <mergeCell ref="I328:I333"/>
    <mergeCell ref="J328:J333"/>
    <mergeCell ref="K328:K333"/>
    <mergeCell ref="L328:L333"/>
    <mergeCell ref="M328:M333"/>
    <mergeCell ref="N328:N333"/>
    <mergeCell ref="O328:O333"/>
    <mergeCell ref="P328:P333"/>
    <mergeCell ref="Q328:Q333"/>
    <mergeCell ref="R328:R333"/>
    <mergeCell ref="S328:S333"/>
    <mergeCell ref="U328:U333"/>
    <mergeCell ref="V322:V327"/>
    <mergeCell ref="W322:W327"/>
    <mergeCell ref="X322:X327"/>
    <mergeCell ref="Y322:Y327"/>
    <mergeCell ref="AC316:AC321"/>
    <mergeCell ref="AD316:AD321"/>
    <mergeCell ref="Z322:Z327"/>
    <mergeCell ref="AA322:AA327"/>
    <mergeCell ref="AB322:AB327"/>
    <mergeCell ref="AB304:AB309"/>
    <mergeCell ref="AC304:AC309"/>
    <mergeCell ref="AD304:AD309"/>
    <mergeCell ref="AE310:AE315"/>
    <mergeCell ref="AU310:AU315"/>
    <mergeCell ref="AV310:AV315"/>
    <mergeCell ref="AW310:AW315"/>
    <mergeCell ref="AX310:AX315"/>
    <mergeCell ref="AV304:AV309"/>
    <mergeCell ref="AW304:AW309"/>
    <mergeCell ref="AX304:AX309"/>
    <mergeCell ref="I322:I327"/>
    <mergeCell ref="J322:J327"/>
    <mergeCell ref="K322:K327"/>
    <mergeCell ref="L322:L327"/>
    <mergeCell ref="M322:M327"/>
    <mergeCell ref="N322:N327"/>
    <mergeCell ref="O322:O327"/>
    <mergeCell ref="P322:P327"/>
    <mergeCell ref="Q322:Q327"/>
    <mergeCell ref="R322:R327"/>
    <mergeCell ref="S322:S327"/>
    <mergeCell ref="U322:U327"/>
    <mergeCell ref="V316:V321"/>
    <mergeCell ref="W316:W321"/>
    <mergeCell ref="X316:X321"/>
    <mergeCell ref="Y316:Y321"/>
    <mergeCell ref="I316:I321"/>
    <mergeCell ref="W304:W309"/>
    <mergeCell ref="X304:X309"/>
    <mergeCell ref="M316:M321"/>
    <mergeCell ref="N316:N321"/>
    <mergeCell ref="BG310:BG315"/>
    <mergeCell ref="U316:U321"/>
    <mergeCell ref="V310:V315"/>
    <mergeCell ref="W310:W315"/>
    <mergeCell ref="X310:X315"/>
    <mergeCell ref="Y310:Y315"/>
    <mergeCell ref="Z310:Z315"/>
    <mergeCell ref="AA310:AA315"/>
    <mergeCell ref="AB310:AB315"/>
    <mergeCell ref="AC310:AC315"/>
    <mergeCell ref="AD310:AD315"/>
    <mergeCell ref="BG316:BG321"/>
    <mergeCell ref="I310:I315"/>
    <mergeCell ref="J310:J315"/>
    <mergeCell ref="K310:K315"/>
    <mergeCell ref="L310:L315"/>
    <mergeCell ref="M310:M315"/>
    <mergeCell ref="N310:N315"/>
    <mergeCell ref="O310:O315"/>
    <mergeCell ref="P310:P315"/>
    <mergeCell ref="Q310:Q315"/>
    <mergeCell ref="R310:R315"/>
    <mergeCell ref="S310:S315"/>
    <mergeCell ref="U310:U315"/>
    <mergeCell ref="AE316:AE321"/>
    <mergeCell ref="AU316:AU321"/>
    <mergeCell ref="AV316:AV321"/>
    <mergeCell ref="AW316:AW321"/>
    <mergeCell ref="AX316:AX321"/>
    <mergeCell ref="Z316:Z321"/>
    <mergeCell ref="AA316:AA321"/>
    <mergeCell ref="AB316:AB321"/>
    <mergeCell ref="Y304:Y309"/>
    <mergeCell ref="AV298:AV303"/>
    <mergeCell ref="AW298:AW303"/>
    <mergeCell ref="AX298:AX303"/>
    <mergeCell ref="BG298:BG303"/>
    <mergeCell ref="I304:I309"/>
    <mergeCell ref="J304:J309"/>
    <mergeCell ref="K304:K309"/>
    <mergeCell ref="L304:L309"/>
    <mergeCell ref="M304:M309"/>
    <mergeCell ref="N304:N309"/>
    <mergeCell ref="O304:O309"/>
    <mergeCell ref="P304:P309"/>
    <mergeCell ref="Q304:Q309"/>
    <mergeCell ref="R304:R309"/>
    <mergeCell ref="S304:S309"/>
    <mergeCell ref="U304:U309"/>
    <mergeCell ref="V298:V303"/>
    <mergeCell ref="W298:W303"/>
    <mergeCell ref="X298:X303"/>
    <mergeCell ref="Y298:Y303"/>
    <mergeCell ref="Z298:Z303"/>
    <mergeCell ref="AA298:AA303"/>
    <mergeCell ref="AB298:AB303"/>
    <mergeCell ref="AC298:AC303"/>
    <mergeCell ref="AD298:AD303"/>
    <mergeCell ref="AE304:AE309"/>
    <mergeCell ref="AU304:AU309"/>
    <mergeCell ref="BG304:BG309"/>
    <mergeCell ref="V304:V309"/>
    <mergeCell ref="Z304:Z309"/>
    <mergeCell ref="AA304:AA309"/>
    <mergeCell ref="AC286:AC291"/>
    <mergeCell ref="AD286:AD291"/>
    <mergeCell ref="AE292:AE297"/>
    <mergeCell ref="AU292:AU297"/>
    <mergeCell ref="AV292:AV297"/>
    <mergeCell ref="AW292:AW297"/>
    <mergeCell ref="AX292:AX297"/>
    <mergeCell ref="BG292:BG297"/>
    <mergeCell ref="I298:I303"/>
    <mergeCell ref="J298:J303"/>
    <mergeCell ref="K298:K303"/>
    <mergeCell ref="L298:L303"/>
    <mergeCell ref="M298:M303"/>
    <mergeCell ref="N298:N303"/>
    <mergeCell ref="O298:O303"/>
    <mergeCell ref="P298:P303"/>
    <mergeCell ref="Q298:Q303"/>
    <mergeCell ref="R298:R303"/>
    <mergeCell ref="S298:S303"/>
    <mergeCell ref="U298:U303"/>
    <mergeCell ref="V292:V297"/>
    <mergeCell ref="W292:W297"/>
    <mergeCell ref="X292:X297"/>
    <mergeCell ref="Y292:Y297"/>
    <mergeCell ref="Z292:Z297"/>
    <mergeCell ref="AA292:AA297"/>
    <mergeCell ref="AB292:AB297"/>
    <mergeCell ref="AC292:AC297"/>
    <mergeCell ref="AD292:AD297"/>
    <mergeCell ref="AE298:AE303"/>
    <mergeCell ref="AE286:AE291"/>
    <mergeCell ref="AU286:AU291"/>
    <mergeCell ref="AV286:AV291"/>
    <mergeCell ref="AW286:AW291"/>
    <mergeCell ref="AX286:AX291"/>
    <mergeCell ref="BG286:BG291"/>
    <mergeCell ref="Z286:Z291"/>
    <mergeCell ref="AA286:AA291"/>
    <mergeCell ref="AB286:AB291"/>
    <mergeCell ref="AU298:AU303"/>
    <mergeCell ref="I292:I297"/>
    <mergeCell ref="J292:J297"/>
    <mergeCell ref="K292:K297"/>
    <mergeCell ref="L292:L297"/>
    <mergeCell ref="M292:M297"/>
    <mergeCell ref="N292:N297"/>
    <mergeCell ref="O292:O297"/>
    <mergeCell ref="P292:P297"/>
    <mergeCell ref="Q292:Q297"/>
    <mergeCell ref="R292:R297"/>
    <mergeCell ref="S292:S297"/>
    <mergeCell ref="U292:U297"/>
    <mergeCell ref="V286:V291"/>
    <mergeCell ref="W286:W291"/>
    <mergeCell ref="X286:X291"/>
    <mergeCell ref="Y286:Y291"/>
    <mergeCell ref="I286:I291"/>
    <mergeCell ref="J286:J291"/>
    <mergeCell ref="K286:K291"/>
    <mergeCell ref="L286:L291"/>
    <mergeCell ref="M286:M291"/>
    <mergeCell ref="N286:N291"/>
    <mergeCell ref="O286:O291"/>
    <mergeCell ref="P286:P291"/>
    <mergeCell ref="Q286:Q291"/>
    <mergeCell ref="R286:R291"/>
    <mergeCell ref="S286:S291"/>
    <mergeCell ref="U286:U291"/>
    <mergeCell ref="V280:V285"/>
    <mergeCell ref="W280:W285"/>
    <mergeCell ref="X280:X285"/>
    <mergeCell ref="Y280:Y285"/>
    <mergeCell ref="Z280:Z285"/>
    <mergeCell ref="BG274:BG279"/>
    <mergeCell ref="I280:I285"/>
    <mergeCell ref="J280:J285"/>
    <mergeCell ref="K280:K285"/>
    <mergeCell ref="L280:L285"/>
    <mergeCell ref="M280:M285"/>
    <mergeCell ref="N280:N285"/>
    <mergeCell ref="O280:O285"/>
    <mergeCell ref="P280:P285"/>
    <mergeCell ref="Q280:Q285"/>
    <mergeCell ref="R280:R285"/>
    <mergeCell ref="S280:S285"/>
    <mergeCell ref="U280:U285"/>
    <mergeCell ref="V274:V279"/>
    <mergeCell ref="W274:W279"/>
    <mergeCell ref="X274:X279"/>
    <mergeCell ref="Y274:Y279"/>
    <mergeCell ref="Z274:Z279"/>
    <mergeCell ref="AA274:AA279"/>
    <mergeCell ref="AB274:AB279"/>
    <mergeCell ref="AC274:AC279"/>
    <mergeCell ref="AD274:AD279"/>
    <mergeCell ref="AE280:AE285"/>
    <mergeCell ref="AU280:AU285"/>
    <mergeCell ref="AV280:AV285"/>
    <mergeCell ref="AW280:AW285"/>
    <mergeCell ref="AX280:AX285"/>
    <mergeCell ref="BG280:BG285"/>
    <mergeCell ref="AA280:AA285"/>
    <mergeCell ref="AB280:AB285"/>
    <mergeCell ref="AC280:AC285"/>
    <mergeCell ref="AD280:AD285"/>
    <mergeCell ref="AE268:AE273"/>
    <mergeCell ref="AU268:AU273"/>
    <mergeCell ref="AV268:AV273"/>
    <mergeCell ref="AW268:AW273"/>
    <mergeCell ref="AX268:AX273"/>
    <mergeCell ref="BG268:BG273"/>
    <mergeCell ref="I274:I279"/>
    <mergeCell ref="J274:J279"/>
    <mergeCell ref="K274:K279"/>
    <mergeCell ref="L274:L279"/>
    <mergeCell ref="M274:M279"/>
    <mergeCell ref="N274:N279"/>
    <mergeCell ref="O274:O279"/>
    <mergeCell ref="P274:P279"/>
    <mergeCell ref="Q274:Q279"/>
    <mergeCell ref="R274:R279"/>
    <mergeCell ref="S274:S279"/>
    <mergeCell ref="U274:U279"/>
    <mergeCell ref="V268:V273"/>
    <mergeCell ref="W268:W273"/>
    <mergeCell ref="X268:X273"/>
    <mergeCell ref="Y268:Y273"/>
    <mergeCell ref="Z268:Z273"/>
    <mergeCell ref="AA268:AA273"/>
    <mergeCell ref="AB268:AB273"/>
    <mergeCell ref="AC268:AC273"/>
    <mergeCell ref="AD268:AD273"/>
    <mergeCell ref="AE274:AE279"/>
    <mergeCell ref="AU274:AU279"/>
    <mergeCell ref="AV274:AV279"/>
    <mergeCell ref="AW274:AW279"/>
    <mergeCell ref="AX274:AX279"/>
    <mergeCell ref="I268:I273"/>
    <mergeCell ref="J268:J273"/>
    <mergeCell ref="K268:K273"/>
    <mergeCell ref="L268:L273"/>
    <mergeCell ref="M268:M273"/>
    <mergeCell ref="N268:N273"/>
    <mergeCell ref="O268:O273"/>
    <mergeCell ref="P268:P273"/>
    <mergeCell ref="Q268:Q273"/>
    <mergeCell ref="R268:R273"/>
    <mergeCell ref="S268:S273"/>
    <mergeCell ref="U268:U273"/>
    <mergeCell ref="T274:T279"/>
    <mergeCell ref="V262:V267"/>
    <mergeCell ref="W262:W267"/>
    <mergeCell ref="X262:X267"/>
    <mergeCell ref="Y262:Y267"/>
    <mergeCell ref="AB262:AB267"/>
    <mergeCell ref="T268:T273"/>
    <mergeCell ref="BG256:BG261"/>
    <mergeCell ref="I262:I267"/>
    <mergeCell ref="J262:J267"/>
    <mergeCell ref="K262:K267"/>
    <mergeCell ref="L262:L267"/>
    <mergeCell ref="M262:M267"/>
    <mergeCell ref="N262:N267"/>
    <mergeCell ref="O262:O267"/>
    <mergeCell ref="P262:P267"/>
    <mergeCell ref="Q262:Q267"/>
    <mergeCell ref="R262:R267"/>
    <mergeCell ref="S262:S267"/>
    <mergeCell ref="U262:U267"/>
    <mergeCell ref="V256:V261"/>
    <mergeCell ref="W256:W261"/>
    <mergeCell ref="X256:X261"/>
    <mergeCell ref="Y256:Y261"/>
    <mergeCell ref="Z256:Z261"/>
    <mergeCell ref="AA256:AA261"/>
    <mergeCell ref="AB256:AB261"/>
    <mergeCell ref="AC256:AC261"/>
    <mergeCell ref="AD256:AD261"/>
    <mergeCell ref="AE262:AE267"/>
    <mergeCell ref="AU262:AU267"/>
    <mergeCell ref="AV262:AV267"/>
    <mergeCell ref="AW262:AW267"/>
    <mergeCell ref="AX262:AX267"/>
    <mergeCell ref="BG262:BG267"/>
    <mergeCell ref="Z262:Z267"/>
    <mergeCell ref="AA262:AA267"/>
    <mergeCell ref="AC262:AC267"/>
    <mergeCell ref="AD262:AD267"/>
    <mergeCell ref="AE250:AE255"/>
    <mergeCell ref="AU250:AU255"/>
    <mergeCell ref="AV250:AV255"/>
    <mergeCell ref="AW250:AW255"/>
    <mergeCell ref="AX250:AX255"/>
    <mergeCell ref="BG250:BG255"/>
    <mergeCell ref="I256:I261"/>
    <mergeCell ref="J256:J261"/>
    <mergeCell ref="K256:K261"/>
    <mergeCell ref="L256:L261"/>
    <mergeCell ref="M256:M261"/>
    <mergeCell ref="N256:N261"/>
    <mergeCell ref="O256:O261"/>
    <mergeCell ref="P256:P261"/>
    <mergeCell ref="Q256:Q261"/>
    <mergeCell ref="R256:R261"/>
    <mergeCell ref="S256:S261"/>
    <mergeCell ref="U256:U261"/>
    <mergeCell ref="V250:V255"/>
    <mergeCell ref="W250:W255"/>
    <mergeCell ref="X250:X255"/>
    <mergeCell ref="Y250:Y255"/>
    <mergeCell ref="Z250:Z255"/>
    <mergeCell ref="AA250:AA255"/>
    <mergeCell ref="AB250:AB255"/>
    <mergeCell ref="AC250:AC255"/>
    <mergeCell ref="AD250:AD255"/>
    <mergeCell ref="AE256:AE261"/>
    <mergeCell ref="AU256:AU261"/>
    <mergeCell ref="AV256:AV261"/>
    <mergeCell ref="AW256:AW261"/>
    <mergeCell ref="AX256:AX261"/>
    <mergeCell ref="I250:I255"/>
    <mergeCell ref="J250:J255"/>
    <mergeCell ref="K250:K255"/>
    <mergeCell ref="L250:L255"/>
    <mergeCell ref="M250:M255"/>
    <mergeCell ref="N250:N255"/>
    <mergeCell ref="O250:O255"/>
    <mergeCell ref="P250:P255"/>
    <mergeCell ref="Q250:Q255"/>
    <mergeCell ref="R250:R255"/>
    <mergeCell ref="S250:S255"/>
    <mergeCell ref="U250:U255"/>
    <mergeCell ref="V244:V249"/>
    <mergeCell ref="W244:W249"/>
    <mergeCell ref="X244:X249"/>
    <mergeCell ref="Y244:Y249"/>
    <mergeCell ref="T244:T249"/>
    <mergeCell ref="T250:T255"/>
    <mergeCell ref="I244:I249"/>
    <mergeCell ref="J244:J249"/>
    <mergeCell ref="K244:K249"/>
    <mergeCell ref="L244:L249"/>
    <mergeCell ref="M244:M249"/>
    <mergeCell ref="N244:N249"/>
    <mergeCell ref="O244:O249"/>
    <mergeCell ref="P244:P249"/>
    <mergeCell ref="Q244:Q249"/>
    <mergeCell ref="R244:R249"/>
    <mergeCell ref="S244:S249"/>
    <mergeCell ref="U244:U249"/>
    <mergeCell ref="AV244:AV249"/>
    <mergeCell ref="AW244:AW249"/>
    <mergeCell ref="AX244:AX249"/>
    <mergeCell ref="Z244:Z249"/>
    <mergeCell ref="AA244:AA249"/>
    <mergeCell ref="AB244:AB249"/>
    <mergeCell ref="AC244:AC249"/>
    <mergeCell ref="AD244:AD249"/>
    <mergeCell ref="Z232:Z237"/>
    <mergeCell ref="AA232:AA237"/>
    <mergeCell ref="AB232:AB237"/>
    <mergeCell ref="AC232:AC237"/>
    <mergeCell ref="AD232:AD237"/>
    <mergeCell ref="AE238:AE243"/>
    <mergeCell ref="AU238:AU243"/>
    <mergeCell ref="AV238:AV243"/>
    <mergeCell ref="AW238:AW243"/>
    <mergeCell ref="AX238:AX243"/>
    <mergeCell ref="AE232:AE237"/>
    <mergeCell ref="AU232:AU237"/>
    <mergeCell ref="AV232:AV237"/>
    <mergeCell ref="AW232:AW237"/>
    <mergeCell ref="AX232:AX237"/>
    <mergeCell ref="V238:V243"/>
    <mergeCell ref="W238:W243"/>
    <mergeCell ref="X238:X243"/>
    <mergeCell ref="Y238:Y243"/>
    <mergeCell ref="Z238:Z243"/>
    <mergeCell ref="AA238:AA243"/>
    <mergeCell ref="AB238:AB243"/>
    <mergeCell ref="AC238:AC243"/>
    <mergeCell ref="AD238:AD243"/>
    <mergeCell ref="BG244:BG249"/>
    <mergeCell ref="I238:I243"/>
    <mergeCell ref="J238:J243"/>
    <mergeCell ref="K238:K243"/>
    <mergeCell ref="L238:L243"/>
    <mergeCell ref="M238:M243"/>
    <mergeCell ref="N238:N243"/>
    <mergeCell ref="O238:O243"/>
    <mergeCell ref="P238:P243"/>
    <mergeCell ref="Q238:Q243"/>
    <mergeCell ref="R238:R243"/>
    <mergeCell ref="S238:S243"/>
    <mergeCell ref="U238:U243"/>
    <mergeCell ref="AY239:AY240"/>
    <mergeCell ref="AZ239:AZ240"/>
    <mergeCell ref="BA239:BA240"/>
    <mergeCell ref="BB239:BB240"/>
    <mergeCell ref="BC239:BC240"/>
    <mergeCell ref="BD239:BD240"/>
    <mergeCell ref="BE239:BE240"/>
    <mergeCell ref="AE244:AE249"/>
    <mergeCell ref="AU244:AU249"/>
    <mergeCell ref="BF239:BF240"/>
    <mergeCell ref="W232:W237"/>
    <mergeCell ref="X232:X237"/>
    <mergeCell ref="Y232:Y237"/>
    <mergeCell ref="T232:T237"/>
    <mergeCell ref="T238:T243"/>
    <mergeCell ref="AV226:AV231"/>
    <mergeCell ref="AW226:AW231"/>
    <mergeCell ref="AX226:AX231"/>
    <mergeCell ref="BG226:BG231"/>
    <mergeCell ref="I232:I237"/>
    <mergeCell ref="J232:J237"/>
    <mergeCell ref="K232:K237"/>
    <mergeCell ref="L232:L237"/>
    <mergeCell ref="M232:M237"/>
    <mergeCell ref="N232:N237"/>
    <mergeCell ref="O232:O237"/>
    <mergeCell ref="P232:P237"/>
    <mergeCell ref="Q232:Q237"/>
    <mergeCell ref="R232:R237"/>
    <mergeCell ref="S232:S237"/>
    <mergeCell ref="U232:U237"/>
    <mergeCell ref="V226:V231"/>
    <mergeCell ref="W226:W231"/>
    <mergeCell ref="X226:X231"/>
    <mergeCell ref="Y226:Y231"/>
    <mergeCell ref="Z226:Z231"/>
    <mergeCell ref="AA226:AA231"/>
    <mergeCell ref="AB226:AB231"/>
    <mergeCell ref="AC226:AC231"/>
    <mergeCell ref="AD226:AD231"/>
    <mergeCell ref="BG238:BG243"/>
    <mergeCell ref="BG232:BG237"/>
    <mergeCell ref="AC214:AC219"/>
    <mergeCell ref="AD214:AD219"/>
    <mergeCell ref="AE220:AE225"/>
    <mergeCell ref="AU220:AU225"/>
    <mergeCell ref="AV220:AV225"/>
    <mergeCell ref="AW220:AW225"/>
    <mergeCell ref="AX220:AX225"/>
    <mergeCell ref="BG220:BG225"/>
    <mergeCell ref="I226:I231"/>
    <mergeCell ref="J226:J231"/>
    <mergeCell ref="K226:K231"/>
    <mergeCell ref="L226:L231"/>
    <mergeCell ref="M226:M231"/>
    <mergeCell ref="N226:N231"/>
    <mergeCell ref="O226:O231"/>
    <mergeCell ref="P226:P231"/>
    <mergeCell ref="Q226:Q231"/>
    <mergeCell ref="R226:R231"/>
    <mergeCell ref="S226:S231"/>
    <mergeCell ref="U226:U231"/>
    <mergeCell ref="V220:V225"/>
    <mergeCell ref="W220:W225"/>
    <mergeCell ref="X220:X225"/>
    <mergeCell ref="Y220:Y225"/>
    <mergeCell ref="Z220:Z225"/>
    <mergeCell ref="AA220:AA225"/>
    <mergeCell ref="AB220:AB225"/>
    <mergeCell ref="AC220:AC225"/>
    <mergeCell ref="AD220:AD225"/>
    <mergeCell ref="AE226:AE231"/>
    <mergeCell ref="L214:L219"/>
    <mergeCell ref="M214:M219"/>
    <mergeCell ref="V232:V237"/>
    <mergeCell ref="AC208:AC213"/>
    <mergeCell ref="AD208:AD213"/>
    <mergeCell ref="AE214:AE219"/>
    <mergeCell ref="AU214:AU219"/>
    <mergeCell ref="AV214:AV219"/>
    <mergeCell ref="AW214:AW219"/>
    <mergeCell ref="AX214:AX219"/>
    <mergeCell ref="BG214:BG219"/>
    <mergeCell ref="Z214:Z219"/>
    <mergeCell ref="AA214:AA219"/>
    <mergeCell ref="AB214:AB219"/>
    <mergeCell ref="AU226:AU231"/>
    <mergeCell ref="I220:I225"/>
    <mergeCell ref="J220:J225"/>
    <mergeCell ref="K220:K225"/>
    <mergeCell ref="L220:L225"/>
    <mergeCell ref="M220:M225"/>
    <mergeCell ref="N220:N225"/>
    <mergeCell ref="O220:O225"/>
    <mergeCell ref="P220:P225"/>
    <mergeCell ref="Q220:Q225"/>
    <mergeCell ref="R220:R225"/>
    <mergeCell ref="S220:S225"/>
    <mergeCell ref="U220:U225"/>
    <mergeCell ref="V214:V219"/>
    <mergeCell ref="W214:W219"/>
    <mergeCell ref="X214:X219"/>
    <mergeCell ref="Y214:Y219"/>
    <mergeCell ref="I214:I219"/>
    <mergeCell ref="J214:J219"/>
    <mergeCell ref="K214:K219"/>
    <mergeCell ref="N214:N219"/>
    <mergeCell ref="O214:O219"/>
    <mergeCell ref="P214:P219"/>
    <mergeCell ref="Q214:Q219"/>
    <mergeCell ref="R214:R219"/>
    <mergeCell ref="S214:S219"/>
    <mergeCell ref="U214:U219"/>
    <mergeCell ref="V208:V213"/>
    <mergeCell ref="W208:W213"/>
    <mergeCell ref="X208:X213"/>
    <mergeCell ref="Y208:Y213"/>
    <mergeCell ref="Z208:Z213"/>
    <mergeCell ref="AW202:AW207"/>
    <mergeCell ref="AX202:AX207"/>
    <mergeCell ref="BG202:BG207"/>
    <mergeCell ref="I208:I213"/>
    <mergeCell ref="J208:J213"/>
    <mergeCell ref="K208:K213"/>
    <mergeCell ref="L208:L213"/>
    <mergeCell ref="M208:M213"/>
    <mergeCell ref="N208:N213"/>
    <mergeCell ref="O208:O213"/>
    <mergeCell ref="P208:P213"/>
    <mergeCell ref="Q208:Q213"/>
    <mergeCell ref="R208:R213"/>
    <mergeCell ref="S208:S213"/>
    <mergeCell ref="U208:U213"/>
    <mergeCell ref="V202:V207"/>
    <mergeCell ref="W202:W207"/>
    <mergeCell ref="X202:X207"/>
    <mergeCell ref="Y202:Y207"/>
    <mergeCell ref="Z202:Z207"/>
    <mergeCell ref="AA202:AA207"/>
    <mergeCell ref="AB202:AB207"/>
    <mergeCell ref="AC202:AC207"/>
    <mergeCell ref="AD202:AD207"/>
    <mergeCell ref="AE208:AE213"/>
    <mergeCell ref="AU208:AU213"/>
    <mergeCell ref="AV208:AV213"/>
    <mergeCell ref="AW208:AW213"/>
    <mergeCell ref="AX208:AX213"/>
    <mergeCell ref="BG208:BG213"/>
    <mergeCell ref="AA208:AA213"/>
    <mergeCell ref="AB208:AB213"/>
    <mergeCell ref="AC190:AC195"/>
    <mergeCell ref="AD190:AD195"/>
    <mergeCell ref="AE196:AE201"/>
    <mergeCell ref="AU196:AU201"/>
    <mergeCell ref="AV196:AV201"/>
    <mergeCell ref="AW196:AW201"/>
    <mergeCell ref="AX196:AX201"/>
    <mergeCell ref="BG196:BG201"/>
    <mergeCell ref="AA196:AA201"/>
    <mergeCell ref="AB196:AB201"/>
    <mergeCell ref="AC196:AC201"/>
    <mergeCell ref="AD196:AD201"/>
    <mergeCell ref="AE202:AE207"/>
    <mergeCell ref="AU202:AU207"/>
    <mergeCell ref="AV202:AV207"/>
    <mergeCell ref="AW190:AW195"/>
    <mergeCell ref="AX190:AX195"/>
    <mergeCell ref="BG190:BG195"/>
    <mergeCell ref="AY190:AY191"/>
    <mergeCell ref="AZ190:AZ191"/>
    <mergeCell ref="M202:M207"/>
    <mergeCell ref="N202:N207"/>
    <mergeCell ref="O202:O207"/>
    <mergeCell ref="P202:P207"/>
    <mergeCell ref="Q202:Q207"/>
    <mergeCell ref="R202:R207"/>
    <mergeCell ref="S202:S207"/>
    <mergeCell ref="U202:U207"/>
    <mergeCell ref="V196:V201"/>
    <mergeCell ref="W196:W201"/>
    <mergeCell ref="X196:X201"/>
    <mergeCell ref="Y196:Y201"/>
    <mergeCell ref="Z196:Z201"/>
    <mergeCell ref="I196:I201"/>
    <mergeCell ref="J196:J201"/>
    <mergeCell ref="K196:K201"/>
    <mergeCell ref="L196:L201"/>
    <mergeCell ref="M196:M201"/>
    <mergeCell ref="N196:N201"/>
    <mergeCell ref="O196:O201"/>
    <mergeCell ref="P196:P201"/>
    <mergeCell ref="Q196:Q201"/>
    <mergeCell ref="R196:R201"/>
    <mergeCell ref="S196:S201"/>
    <mergeCell ref="U196:U201"/>
    <mergeCell ref="V190:V195"/>
    <mergeCell ref="W190:W195"/>
    <mergeCell ref="X190:X195"/>
    <mergeCell ref="Y190:Y195"/>
    <mergeCell ref="AB190:AB195"/>
    <mergeCell ref="AW184:AW189"/>
    <mergeCell ref="AX184:AX189"/>
    <mergeCell ref="BG184:BG189"/>
    <mergeCell ref="I190:I195"/>
    <mergeCell ref="J190:J195"/>
    <mergeCell ref="K190:K195"/>
    <mergeCell ref="L190:L195"/>
    <mergeCell ref="M190:M195"/>
    <mergeCell ref="N190:N195"/>
    <mergeCell ref="O190:O195"/>
    <mergeCell ref="P190:P195"/>
    <mergeCell ref="Q190:Q195"/>
    <mergeCell ref="R190:R195"/>
    <mergeCell ref="S190:S195"/>
    <mergeCell ref="U190:U195"/>
    <mergeCell ref="V184:V189"/>
    <mergeCell ref="W184:W189"/>
    <mergeCell ref="X184:X189"/>
    <mergeCell ref="Y184:Y189"/>
    <mergeCell ref="Z184:Z189"/>
    <mergeCell ref="AA184:AA189"/>
    <mergeCell ref="AB184:AB189"/>
    <mergeCell ref="AC184:AC189"/>
    <mergeCell ref="AD184:AD189"/>
    <mergeCell ref="AE190:AE195"/>
    <mergeCell ref="AU190:AU195"/>
    <mergeCell ref="AV190:AV195"/>
    <mergeCell ref="Z190:Z195"/>
    <mergeCell ref="AA190:AA195"/>
    <mergeCell ref="R172:R177"/>
    <mergeCell ref="S172:S177"/>
    <mergeCell ref="AE178:AE183"/>
    <mergeCell ref="AU178:AU183"/>
    <mergeCell ref="AV178:AV183"/>
    <mergeCell ref="AW178:AW183"/>
    <mergeCell ref="AX178:AX183"/>
    <mergeCell ref="BG178:BG183"/>
    <mergeCell ref="I184:I189"/>
    <mergeCell ref="J184:J189"/>
    <mergeCell ref="K184:K189"/>
    <mergeCell ref="L184:L189"/>
    <mergeCell ref="M184:M189"/>
    <mergeCell ref="N184:N189"/>
    <mergeCell ref="O184:O189"/>
    <mergeCell ref="P184:P189"/>
    <mergeCell ref="Q184:Q189"/>
    <mergeCell ref="R184:R189"/>
    <mergeCell ref="S184:S189"/>
    <mergeCell ref="U184:U189"/>
    <mergeCell ref="V178:V183"/>
    <mergeCell ref="W178:W183"/>
    <mergeCell ref="X178:X183"/>
    <mergeCell ref="Y178:Y183"/>
    <mergeCell ref="Z178:Z183"/>
    <mergeCell ref="AA178:AA183"/>
    <mergeCell ref="AB178:AB183"/>
    <mergeCell ref="AC178:AC183"/>
    <mergeCell ref="AD178:AD183"/>
    <mergeCell ref="AE184:AE189"/>
    <mergeCell ref="AU184:AU189"/>
    <mergeCell ref="AV184:AV189"/>
    <mergeCell ref="AC160:AC165"/>
    <mergeCell ref="AD160:AD165"/>
    <mergeCell ref="AE166:AE171"/>
    <mergeCell ref="AU166:AU171"/>
    <mergeCell ref="AV166:AV171"/>
    <mergeCell ref="AW166:AW171"/>
    <mergeCell ref="AX166:AX171"/>
    <mergeCell ref="I178:I183"/>
    <mergeCell ref="J178:J183"/>
    <mergeCell ref="K178:K183"/>
    <mergeCell ref="L178:L183"/>
    <mergeCell ref="M178:M183"/>
    <mergeCell ref="N178:N183"/>
    <mergeCell ref="O178:O183"/>
    <mergeCell ref="P178:P183"/>
    <mergeCell ref="Q178:Q183"/>
    <mergeCell ref="R178:R183"/>
    <mergeCell ref="S178:S183"/>
    <mergeCell ref="U178:U183"/>
    <mergeCell ref="V172:V177"/>
    <mergeCell ref="W172:W177"/>
    <mergeCell ref="X172:X177"/>
    <mergeCell ref="Y172:Y177"/>
    <mergeCell ref="I172:I177"/>
    <mergeCell ref="J172:J177"/>
    <mergeCell ref="K172:K177"/>
    <mergeCell ref="L172:L177"/>
    <mergeCell ref="M172:M177"/>
    <mergeCell ref="N172:N177"/>
    <mergeCell ref="O172:O177"/>
    <mergeCell ref="P172:P177"/>
    <mergeCell ref="Q172:Q177"/>
    <mergeCell ref="BG166:BG171"/>
    <mergeCell ref="U172:U177"/>
    <mergeCell ref="V166:V171"/>
    <mergeCell ref="W166:W171"/>
    <mergeCell ref="X166:X171"/>
    <mergeCell ref="Y166:Y171"/>
    <mergeCell ref="Z166:Z171"/>
    <mergeCell ref="AA166:AA171"/>
    <mergeCell ref="AB166:AB171"/>
    <mergeCell ref="AC166:AC171"/>
    <mergeCell ref="AD166:AD171"/>
    <mergeCell ref="BG172:BG177"/>
    <mergeCell ref="AY172:AY173"/>
    <mergeCell ref="AZ172:AZ173"/>
    <mergeCell ref="BA172:BA173"/>
    <mergeCell ref="BB172:BB173"/>
    <mergeCell ref="BC172:BC173"/>
    <mergeCell ref="BD172:BD173"/>
    <mergeCell ref="BE172:BE173"/>
    <mergeCell ref="BF172:BF173"/>
    <mergeCell ref="AE172:AE177"/>
    <mergeCell ref="AU172:AU177"/>
    <mergeCell ref="AV172:AV177"/>
    <mergeCell ref="AW172:AW177"/>
    <mergeCell ref="AX172:AX177"/>
    <mergeCell ref="Z172:Z177"/>
    <mergeCell ref="AA172:AA177"/>
    <mergeCell ref="AB172:AB177"/>
    <mergeCell ref="AC172:AC177"/>
    <mergeCell ref="AD172:AD177"/>
    <mergeCell ref="AE160:AE165"/>
    <mergeCell ref="AU160:AU165"/>
    <mergeCell ref="AV160:AV165"/>
    <mergeCell ref="AW160:AW165"/>
    <mergeCell ref="AX160:AX165"/>
    <mergeCell ref="BG160:BG165"/>
    <mergeCell ref="Z160:Z165"/>
    <mergeCell ref="AA160:AA165"/>
    <mergeCell ref="AB160:AB165"/>
    <mergeCell ref="I166:I171"/>
    <mergeCell ref="J166:J171"/>
    <mergeCell ref="K166:K171"/>
    <mergeCell ref="L166:L171"/>
    <mergeCell ref="M166:M171"/>
    <mergeCell ref="N166:N171"/>
    <mergeCell ref="O166:O171"/>
    <mergeCell ref="P166:P171"/>
    <mergeCell ref="Q166:Q171"/>
    <mergeCell ref="R166:R171"/>
    <mergeCell ref="S166:S171"/>
    <mergeCell ref="U166:U171"/>
    <mergeCell ref="V160:V165"/>
    <mergeCell ref="W160:W165"/>
    <mergeCell ref="X160:X165"/>
    <mergeCell ref="Y160:Y165"/>
    <mergeCell ref="AZ160:AZ161"/>
    <mergeCell ref="BA160:BA161"/>
    <mergeCell ref="BB160:BB161"/>
    <mergeCell ref="BC160:BC161"/>
    <mergeCell ref="BD160:BD161"/>
    <mergeCell ref="L160:L165"/>
    <mergeCell ref="M160:M165"/>
    <mergeCell ref="N160:N165"/>
    <mergeCell ref="O160:O165"/>
    <mergeCell ref="P160:P165"/>
    <mergeCell ref="Q160:Q165"/>
    <mergeCell ref="R160:R165"/>
    <mergeCell ref="S160:S165"/>
    <mergeCell ref="U160:U165"/>
    <mergeCell ref="V154:V159"/>
    <mergeCell ref="W154:W159"/>
    <mergeCell ref="X154:X159"/>
    <mergeCell ref="Y154:Y159"/>
    <mergeCell ref="Z154:Z159"/>
    <mergeCell ref="AW148:AW153"/>
    <mergeCell ref="AX148:AX153"/>
    <mergeCell ref="BG148:BG153"/>
    <mergeCell ref="L154:L159"/>
    <mergeCell ref="M154:M159"/>
    <mergeCell ref="N154:N159"/>
    <mergeCell ref="O154:O159"/>
    <mergeCell ref="P154:P159"/>
    <mergeCell ref="Q154:Q159"/>
    <mergeCell ref="R154:R159"/>
    <mergeCell ref="S154:S159"/>
    <mergeCell ref="U154:U159"/>
    <mergeCell ref="V148:V153"/>
    <mergeCell ref="W148:W153"/>
    <mergeCell ref="X148:X153"/>
    <mergeCell ref="Y148:Y153"/>
    <mergeCell ref="Z148:Z153"/>
    <mergeCell ref="AA148:AA153"/>
    <mergeCell ref="AD148:AD153"/>
    <mergeCell ref="AE154:AE159"/>
    <mergeCell ref="AU154:AU159"/>
    <mergeCell ref="AV154:AV159"/>
    <mergeCell ref="AW154:AW159"/>
    <mergeCell ref="AX154:AX159"/>
    <mergeCell ref="BG154:BG159"/>
    <mergeCell ref="AA154:AA159"/>
    <mergeCell ref="AB154:AB159"/>
    <mergeCell ref="AC136:AC141"/>
    <mergeCell ref="AD136:AD141"/>
    <mergeCell ref="AE142:AE147"/>
    <mergeCell ref="AU142:AU147"/>
    <mergeCell ref="AV142:AV147"/>
    <mergeCell ref="AW142:AW147"/>
    <mergeCell ref="AX142:AX147"/>
    <mergeCell ref="BG142:BG147"/>
    <mergeCell ref="AD142:AD147"/>
    <mergeCell ref="AE148:AE153"/>
    <mergeCell ref="AU148:AU153"/>
    <mergeCell ref="AV148:AV153"/>
    <mergeCell ref="AC154:AC159"/>
    <mergeCell ref="AD154:AD159"/>
    <mergeCell ref="AX136:AX141"/>
    <mergeCell ref="BG136:BG141"/>
    <mergeCell ref="AB136:AB141"/>
    <mergeCell ref="AA136:AA141"/>
    <mergeCell ref="M148:M153"/>
    <mergeCell ref="N148:N153"/>
    <mergeCell ref="O148:O153"/>
    <mergeCell ref="P148:P153"/>
    <mergeCell ref="Q148:Q153"/>
    <mergeCell ref="R148:R153"/>
    <mergeCell ref="S148:S153"/>
    <mergeCell ref="U148:U153"/>
    <mergeCell ref="V142:V147"/>
    <mergeCell ref="W142:W147"/>
    <mergeCell ref="X142:X147"/>
    <mergeCell ref="Y142:Y147"/>
    <mergeCell ref="Z142:Z147"/>
    <mergeCell ref="AA142:AA147"/>
    <mergeCell ref="AB142:AB147"/>
    <mergeCell ref="AC142:AC147"/>
    <mergeCell ref="AB148:AB153"/>
    <mergeCell ref="AC148:AC153"/>
    <mergeCell ref="T148:T153"/>
    <mergeCell ref="L142:L147"/>
    <mergeCell ref="M142:M147"/>
    <mergeCell ref="N142:N147"/>
    <mergeCell ref="O142:O147"/>
    <mergeCell ref="P142:P147"/>
    <mergeCell ref="Q142:Q147"/>
    <mergeCell ref="R142:R147"/>
    <mergeCell ref="S142:S147"/>
    <mergeCell ref="U142:U147"/>
    <mergeCell ref="V136:V141"/>
    <mergeCell ref="W136:W141"/>
    <mergeCell ref="X136:X141"/>
    <mergeCell ref="Y136:Y141"/>
    <mergeCell ref="T136:T141"/>
    <mergeCell ref="T142:T147"/>
    <mergeCell ref="AU124:AU129"/>
    <mergeCell ref="N124:N129"/>
    <mergeCell ref="O124:O129"/>
    <mergeCell ref="P124:P129"/>
    <mergeCell ref="Q124:Q129"/>
    <mergeCell ref="R124:R129"/>
    <mergeCell ref="S124:S129"/>
    <mergeCell ref="U124:U129"/>
    <mergeCell ref="AU130:AU135"/>
    <mergeCell ref="Z136:Z141"/>
    <mergeCell ref="I112:I117"/>
    <mergeCell ref="J112:J117"/>
    <mergeCell ref="K112:K117"/>
    <mergeCell ref="M112:M117"/>
    <mergeCell ref="N112:N117"/>
    <mergeCell ref="O112:O117"/>
    <mergeCell ref="P112:P117"/>
    <mergeCell ref="Q112:Q117"/>
    <mergeCell ref="R112:R117"/>
    <mergeCell ref="S112:S117"/>
    <mergeCell ref="U112:U117"/>
    <mergeCell ref="I106:I111"/>
    <mergeCell ref="AV124:AV129"/>
    <mergeCell ref="AW124:AW129"/>
    <mergeCell ref="AX124:AX129"/>
    <mergeCell ref="BG124:BG129"/>
    <mergeCell ref="I136:I141"/>
    <mergeCell ref="J136:J141"/>
    <mergeCell ref="K136:K141"/>
    <mergeCell ref="L136:L141"/>
    <mergeCell ref="M136:M141"/>
    <mergeCell ref="N136:N141"/>
    <mergeCell ref="O136:O141"/>
    <mergeCell ref="P136:P141"/>
    <mergeCell ref="Q136:Q141"/>
    <mergeCell ref="R136:R141"/>
    <mergeCell ref="S136:S141"/>
    <mergeCell ref="U136:U141"/>
    <mergeCell ref="V124:V129"/>
    <mergeCell ref="W124:W129"/>
    <mergeCell ref="X124:X129"/>
    <mergeCell ref="Y124:Y129"/>
    <mergeCell ref="S118:S123"/>
    <mergeCell ref="U118:U123"/>
    <mergeCell ref="V130:V135"/>
    <mergeCell ref="L106:L111"/>
    <mergeCell ref="U106:U111"/>
    <mergeCell ref="V112:V117"/>
    <mergeCell ref="W112:W117"/>
    <mergeCell ref="X112:X117"/>
    <mergeCell ref="Y112:Y117"/>
    <mergeCell ref="Z112:Z117"/>
    <mergeCell ref="T112:T117"/>
    <mergeCell ref="L112:L117"/>
    <mergeCell ref="Z124:Z129"/>
    <mergeCell ref="AA124:AA129"/>
    <mergeCell ref="AB124:AB129"/>
    <mergeCell ref="T124:T129"/>
    <mergeCell ref="AA130:AA135"/>
    <mergeCell ref="AB130:AB135"/>
    <mergeCell ref="AA118:AA123"/>
    <mergeCell ref="AB118:AB123"/>
    <mergeCell ref="R106:R111"/>
    <mergeCell ref="S106:S111"/>
    <mergeCell ref="V106:V111"/>
    <mergeCell ref="W106:W111"/>
    <mergeCell ref="L124:L129"/>
    <mergeCell ref="M124:M129"/>
    <mergeCell ref="I82:I87"/>
    <mergeCell ref="BG52:BG57"/>
    <mergeCell ref="AA76:AA81"/>
    <mergeCell ref="J76:J81"/>
    <mergeCell ref="K76:K81"/>
    <mergeCell ref="L76:L81"/>
    <mergeCell ref="M76:M81"/>
    <mergeCell ref="N76:N81"/>
    <mergeCell ref="BG64:BG69"/>
    <mergeCell ref="N52:N57"/>
    <mergeCell ref="O52:O57"/>
    <mergeCell ref="P52:P57"/>
    <mergeCell ref="O82:O87"/>
    <mergeCell ref="P82:P87"/>
    <mergeCell ref="Q82:Q87"/>
    <mergeCell ref="R82:R87"/>
    <mergeCell ref="V70:V75"/>
    <mergeCell ref="W70:W75"/>
    <mergeCell ref="BG58:BG63"/>
    <mergeCell ref="J70:J75"/>
    <mergeCell ref="BG70:BG75"/>
    <mergeCell ref="AE58:AE63"/>
    <mergeCell ref="AE64:AE69"/>
    <mergeCell ref="AU58:AU63"/>
    <mergeCell ref="AV58:AV63"/>
    <mergeCell ref="AW58:AW63"/>
    <mergeCell ref="AV70:AV75"/>
    <mergeCell ref="AU70:AU75"/>
    <mergeCell ref="AE70:AE75"/>
    <mergeCell ref="X58:X63"/>
    <mergeCell ref="Y58:Y63"/>
    <mergeCell ref="Z58:Z63"/>
    <mergeCell ref="J64:J69"/>
    <mergeCell ref="K64:K69"/>
    <mergeCell ref="L64:L69"/>
    <mergeCell ref="M64:M69"/>
    <mergeCell ref="N64:N69"/>
    <mergeCell ref="O64:O69"/>
    <mergeCell ref="P64:P69"/>
    <mergeCell ref="O70:O75"/>
    <mergeCell ref="P70:P75"/>
    <mergeCell ref="N70:N75"/>
    <mergeCell ref="U70:U75"/>
    <mergeCell ref="Q70:Q75"/>
    <mergeCell ref="R70:R75"/>
    <mergeCell ref="Z100:Z105"/>
    <mergeCell ref="W94:W99"/>
    <mergeCell ref="X94:X99"/>
    <mergeCell ref="X106:X111"/>
    <mergeCell ref="Y106:Y111"/>
    <mergeCell ref="Z106:Z111"/>
    <mergeCell ref="L100:L105"/>
    <mergeCell ref="M100:M105"/>
    <mergeCell ref="X82:X87"/>
    <mergeCell ref="Y82:Y87"/>
    <mergeCell ref="Z82:Z87"/>
    <mergeCell ref="J82:J87"/>
    <mergeCell ref="K82:K87"/>
    <mergeCell ref="N100:N105"/>
    <mergeCell ref="M106:M111"/>
    <mergeCell ref="N106:N111"/>
    <mergeCell ref="O106:O111"/>
    <mergeCell ref="P106:P111"/>
    <mergeCell ref="Q106:Q111"/>
    <mergeCell ref="AA82:AA87"/>
    <mergeCell ref="AB82:AB87"/>
    <mergeCell ref="S82:S87"/>
    <mergeCell ref="U82:U87"/>
    <mergeCell ref="V82:V87"/>
    <mergeCell ref="AC82:AC87"/>
    <mergeCell ref="AD82:AD87"/>
    <mergeCell ref="AB58:AB63"/>
    <mergeCell ref="AX70:AX75"/>
    <mergeCell ref="AE106:AE111"/>
    <mergeCell ref="N82:N87"/>
    <mergeCell ref="S76:S81"/>
    <mergeCell ref="U76:U81"/>
    <mergeCell ref="Y64:Y69"/>
    <mergeCell ref="Z64:Z69"/>
    <mergeCell ref="AB70:AB75"/>
    <mergeCell ref="AA70:AA75"/>
    <mergeCell ref="V64:V69"/>
    <mergeCell ref="AX64:AX69"/>
    <mergeCell ref="AD64:AD69"/>
    <mergeCell ref="AU64:AU69"/>
    <mergeCell ref="R88:R93"/>
    <mergeCell ref="S88:S93"/>
    <mergeCell ref="X88:X93"/>
    <mergeCell ref="Z88:Z93"/>
    <mergeCell ref="Q76:Q81"/>
    <mergeCell ref="R76:R81"/>
    <mergeCell ref="W76:W81"/>
    <mergeCell ref="X76:X81"/>
    <mergeCell ref="Y76:Y81"/>
    <mergeCell ref="W82:W87"/>
    <mergeCell ref="W88:W93"/>
    <mergeCell ref="AC52:AC57"/>
    <mergeCell ref="Z94:Z99"/>
    <mergeCell ref="O100:O105"/>
    <mergeCell ref="P100:P105"/>
    <mergeCell ref="Q100:Q105"/>
    <mergeCell ref="R100:R105"/>
    <mergeCell ref="S100:S105"/>
    <mergeCell ref="U100:U105"/>
    <mergeCell ref="X100:X105"/>
    <mergeCell ref="AA100:AA105"/>
    <mergeCell ref="L70:L75"/>
    <mergeCell ref="M70:M75"/>
    <mergeCell ref="W58:W63"/>
    <mergeCell ref="N58:N63"/>
    <mergeCell ref="O58:O63"/>
    <mergeCell ref="P58:P63"/>
    <mergeCell ref="Q58:Q63"/>
    <mergeCell ref="R58:R63"/>
    <mergeCell ref="W100:W105"/>
    <mergeCell ref="Y100:Y105"/>
    <mergeCell ref="O76:O81"/>
    <mergeCell ref="P76:P81"/>
    <mergeCell ref="L94:L99"/>
    <mergeCell ref="M94:M99"/>
    <mergeCell ref="N94:N99"/>
    <mergeCell ref="O94:O99"/>
    <mergeCell ref="P94:P99"/>
    <mergeCell ref="AC64:AC69"/>
    <mergeCell ref="L82:L87"/>
    <mergeCell ref="M82:M87"/>
    <mergeCell ref="L88:L93"/>
    <mergeCell ref="M88:M93"/>
    <mergeCell ref="I46:I51"/>
    <mergeCell ref="I52:I57"/>
    <mergeCell ref="I58:I63"/>
    <mergeCell ref="S58:S63"/>
    <mergeCell ref="AA58:AA63"/>
    <mergeCell ref="V52:V57"/>
    <mergeCell ref="X52:X57"/>
    <mergeCell ref="Y52:Y57"/>
    <mergeCell ref="AB52:AB57"/>
    <mergeCell ref="AA40:AA45"/>
    <mergeCell ref="AB40:AB45"/>
    <mergeCell ref="AC40:AC45"/>
    <mergeCell ref="M52:M57"/>
    <mergeCell ref="V46:V51"/>
    <mergeCell ref="W46:W51"/>
    <mergeCell ref="N46:N51"/>
    <mergeCell ref="O46:O51"/>
    <mergeCell ref="P46:P51"/>
    <mergeCell ref="Q46:Q51"/>
    <mergeCell ref="R46:R51"/>
    <mergeCell ref="J46:J51"/>
    <mergeCell ref="K46:K51"/>
    <mergeCell ref="L46:L51"/>
    <mergeCell ref="M46:M51"/>
    <mergeCell ref="AC46:AC51"/>
    <mergeCell ref="V40:V45"/>
    <mergeCell ref="X40:X45"/>
    <mergeCell ref="Q40:Q45"/>
    <mergeCell ref="R40:R45"/>
    <mergeCell ref="S40:S45"/>
    <mergeCell ref="U40:U45"/>
    <mergeCell ref="V58:V63"/>
    <mergeCell ref="W40:W45"/>
    <mergeCell ref="M40:M45"/>
    <mergeCell ref="N40:N45"/>
    <mergeCell ref="J40:J45"/>
    <mergeCell ref="K40:K45"/>
    <mergeCell ref="L40:L45"/>
    <mergeCell ref="X46:X51"/>
    <mergeCell ref="Y46:Y51"/>
    <mergeCell ref="Z46:Z51"/>
    <mergeCell ref="AA46:AA51"/>
    <mergeCell ref="N10:N15"/>
    <mergeCell ref="S10:S15"/>
    <mergeCell ref="M34:M39"/>
    <mergeCell ref="I34:I39"/>
    <mergeCell ref="I40:I45"/>
    <mergeCell ref="O40:O45"/>
    <mergeCell ref="P40:P45"/>
    <mergeCell ref="O28:O33"/>
    <mergeCell ref="P28:P33"/>
    <mergeCell ref="I28:I33"/>
    <mergeCell ref="N22:N27"/>
    <mergeCell ref="O22:O27"/>
    <mergeCell ref="P22:P27"/>
    <mergeCell ref="Q22:Q27"/>
    <mergeCell ref="R22:R27"/>
    <mergeCell ref="Y16:Y21"/>
    <mergeCell ref="U22:U27"/>
    <mergeCell ref="J22:J27"/>
    <mergeCell ref="K22:K27"/>
    <mergeCell ref="U16:U21"/>
    <mergeCell ref="V22:V27"/>
    <mergeCell ref="K10:K15"/>
    <mergeCell ref="AC28:AC33"/>
    <mergeCell ref="AD28:AD33"/>
    <mergeCell ref="J28:J33"/>
    <mergeCell ref="X34:X39"/>
    <mergeCell ref="Y34:Y39"/>
    <mergeCell ref="Z34:Z39"/>
    <mergeCell ref="AA34:AA39"/>
    <mergeCell ref="AB34:AB39"/>
    <mergeCell ref="S34:S39"/>
    <mergeCell ref="U34:U39"/>
    <mergeCell ref="W34:W39"/>
    <mergeCell ref="L28:L33"/>
    <mergeCell ref="N28:N33"/>
    <mergeCell ref="M28:M33"/>
    <mergeCell ref="N34:N39"/>
    <mergeCell ref="O34:O39"/>
    <mergeCell ref="K28:K33"/>
    <mergeCell ref="S16:S21"/>
    <mergeCell ref="W22:W27"/>
    <mergeCell ref="X22:X27"/>
    <mergeCell ref="Y22:Y27"/>
    <mergeCell ref="L22:L27"/>
    <mergeCell ref="M22:M27"/>
    <mergeCell ref="L34:L39"/>
    <mergeCell ref="V28:V33"/>
    <mergeCell ref="W28:W33"/>
    <mergeCell ref="X28:X33"/>
    <mergeCell ref="Y28:Y33"/>
    <mergeCell ref="Z28:Z33"/>
    <mergeCell ref="Q28:Q33"/>
    <mergeCell ref="R28:R33"/>
    <mergeCell ref="S28:S33"/>
    <mergeCell ref="U28:U33"/>
    <mergeCell ref="AA28:AA33"/>
    <mergeCell ref="Z22:Z27"/>
    <mergeCell ref="L16:L21"/>
    <mergeCell ref="M16:M21"/>
    <mergeCell ref="Z16:Z21"/>
    <mergeCell ref="AA16:AA21"/>
    <mergeCell ref="AA22:AA27"/>
    <mergeCell ref="L5:L9"/>
    <mergeCell ref="S6:S9"/>
    <mergeCell ref="U6:U9"/>
    <mergeCell ref="P5:P9"/>
    <mergeCell ref="V5:AW5"/>
    <mergeCell ref="I22:I27"/>
    <mergeCell ref="N16:N21"/>
    <mergeCell ref="O16:O21"/>
    <mergeCell ref="V16:V21"/>
    <mergeCell ref="W16:W21"/>
    <mergeCell ref="X16:X21"/>
    <mergeCell ref="U10:U15"/>
    <mergeCell ref="R10:R15"/>
    <mergeCell ref="Z10:Z15"/>
    <mergeCell ref="AA10:AA15"/>
    <mergeCell ref="AV10:AV15"/>
    <mergeCell ref="AU10:AU15"/>
    <mergeCell ref="M10:M15"/>
    <mergeCell ref="O10:O15"/>
    <mergeCell ref="P10:P15"/>
    <mergeCell ref="Q10:Q15"/>
    <mergeCell ref="AE16:AE21"/>
    <mergeCell ref="AC16:AC21"/>
    <mergeCell ref="AD16:AD21"/>
    <mergeCell ref="AC22:AC27"/>
    <mergeCell ref="AD22:AD27"/>
    <mergeCell ref="AE22:AE27"/>
    <mergeCell ref="AE10:AE15"/>
    <mergeCell ref="AB16:AB21"/>
    <mergeCell ref="P16:P21"/>
    <mergeCell ref="Q16:Q21"/>
    <mergeCell ref="R16:R21"/>
    <mergeCell ref="BA28:BA29"/>
    <mergeCell ref="BB28:BB29"/>
    <mergeCell ref="BC28:BC29"/>
    <mergeCell ref="V6:AB8"/>
    <mergeCell ref="AB22:AB27"/>
    <mergeCell ref="W10:W15"/>
    <mergeCell ref="AX58:AX63"/>
    <mergeCell ref="Y40:Y45"/>
    <mergeCell ref="Z40:Z45"/>
    <mergeCell ref="B5:B9"/>
    <mergeCell ref="AI7:AN7"/>
    <mergeCell ref="AI8:AK8"/>
    <mergeCell ref="J5:J9"/>
    <mergeCell ref="K5:K9"/>
    <mergeCell ref="D5:D9"/>
    <mergeCell ref="I5:I9"/>
    <mergeCell ref="E5:E9"/>
    <mergeCell ref="H5:H9"/>
    <mergeCell ref="F5:F9"/>
    <mergeCell ref="N5:N9"/>
    <mergeCell ref="O5:O9"/>
    <mergeCell ref="M5:M9"/>
    <mergeCell ref="C5:C9"/>
    <mergeCell ref="Q5:U5"/>
    <mergeCell ref="Q6:Q9"/>
    <mergeCell ref="R6:R9"/>
    <mergeCell ref="G5:G9"/>
    <mergeCell ref="AF7:AG8"/>
    <mergeCell ref="AF6:AN6"/>
    <mergeCell ref="AC6:AE8"/>
    <mergeCell ref="AH7:AH9"/>
    <mergeCell ref="AL8:AN8"/>
    <mergeCell ref="BH4:BQ4"/>
    <mergeCell ref="AB10:AB15"/>
    <mergeCell ref="AC10:AC15"/>
    <mergeCell ref="AD10:AD15"/>
    <mergeCell ref="BJ5:BK8"/>
    <mergeCell ref="BM5:BM9"/>
    <mergeCell ref="V4:AX4"/>
    <mergeCell ref="BG10:BG15"/>
    <mergeCell ref="AX10:AX15"/>
    <mergeCell ref="AX5:AX9"/>
    <mergeCell ref="AO6:AT8"/>
    <mergeCell ref="AU6:AW8"/>
    <mergeCell ref="V10:V15"/>
    <mergeCell ref="AW10:AW15"/>
    <mergeCell ref="X10:X15"/>
    <mergeCell ref="Y10:Y15"/>
    <mergeCell ref="AX34:AX39"/>
    <mergeCell ref="BG16:BG21"/>
    <mergeCell ref="BG22:BG27"/>
    <mergeCell ref="AX16:AX21"/>
    <mergeCell ref="AX22:AX27"/>
    <mergeCell ref="BG5:BG9"/>
    <mergeCell ref="AY5:BF5"/>
    <mergeCell ref="BB6:BD8"/>
    <mergeCell ref="BE6:BF8"/>
    <mergeCell ref="AY6:BA8"/>
    <mergeCell ref="BH5:BH9"/>
    <mergeCell ref="AX28:AX33"/>
    <mergeCell ref="AU16:AU21"/>
    <mergeCell ref="AV16:AV21"/>
    <mergeCell ref="AY28:AY29"/>
    <mergeCell ref="AZ28:AZ29"/>
    <mergeCell ref="BG28:BG33"/>
    <mergeCell ref="BG34:BG39"/>
    <mergeCell ref="J88:J93"/>
    <mergeCell ref="AW16:AW21"/>
    <mergeCell ref="AW22:AW27"/>
    <mergeCell ref="AB88:AB93"/>
    <mergeCell ref="Y88:Y93"/>
    <mergeCell ref="AU28:AU33"/>
    <mergeCell ref="AV28:AV33"/>
    <mergeCell ref="AW28:AW33"/>
    <mergeCell ref="AU34:AU39"/>
    <mergeCell ref="AV34:AV39"/>
    <mergeCell ref="AW34:AW39"/>
    <mergeCell ref="AU40:AU45"/>
    <mergeCell ref="AV40:AV45"/>
    <mergeCell ref="AW40:AW45"/>
    <mergeCell ref="AE34:AE39"/>
    <mergeCell ref="AE40:AE45"/>
    <mergeCell ref="AC34:AC39"/>
    <mergeCell ref="AD34:AD39"/>
    <mergeCell ref="AE46:AE51"/>
    <mergeCell ref="AE52:AE57"/>
    <mergeCell ref="AW46:AW51"/>
    <mergeCell ref="AU52:AU57"/>
    <mergeCell ref="AV64:AV69"/>
    <mergeCell ref="AW64:AW69"/>
    <mergeCell ref="AE76:AE81"/>
    <mergeCell ref="S46:S51"/>
    <mergeCell ref="U46:U51"/>
    <mergeCell ref="BG40:BG45"/>
    <mergeCell ref="BG46:BG51"/>
    <mergeCell ref="AC76:AC81"/>
    <mergeCell ref="B76:B99"/>
    <mergeCell ref="C76:C99"/>
    <mergeCell ref="D76:D99"/>
    <mergeCell ref="E76:E99"/>
    <mergeCell ref="F76:F99"/>
    <mergeCell ref="AA88:AA93"/>
    <mergeCell ref="I76:I81"/>
    <mergeCell ref="I88:I93"/>
    <mergeCell ref="AU22:AU27"/>
    <mergeCell ref="AV22:AV27"/>
    <mergeCell ref="G28:G33"/>
    <mergeCell ref="G34:G39"/>
    <mergeCell ref="G40:G45"/>
    <mergeCell ref="G46:G51"/>
    <mergeCell ref="G52:G57"/>
    <mergeCell ref="G58:G63"/>
    <mergeCell ref="G64:G69"/>
    <mergeCell ref="G70:G75"/>
    <mergeCell ref="P34:P39"/>
    <mergeCell ref="Q34:Q39"/>
    <mergeCell ref="R34:R39"/>
    <mergeCell ref="S22:S27"/>
    <mergeCell ref="AB28:AB33"/>
    <mergeCell ref="U88:U93"/>
    <mergeCell ref="V88:V93"/>
    <mergeCell ref="V76:V81"/>
    <mergeCell ref="Z76:Z81"/>
    <mergeCell ref="V94:V99"/>
    <mergeCell ref="AB46:AB51"/>
    <mergeCell ref="AU46:AU51"/>
    <mergeCell ref="AV46:AV51"/>
    <mergeCell ref="V34:V39"/>
    <mergeCell ref="AE28:AE33"/>
    <mergeCell ref="AD46:AD51"/>
    <mergeCell ref="AD52:AD57"/>
    <mergeCell ref="AX76:AX81"/>
    <mergeCell ref="AX82:AX87"/>
    <mergeCell ref="AU76:AU81"/>
    <mergeCell ref="AV76:AV81"/>
    <mergeCell ref="AW76:AW81"/>
    <mergeCell ref="AD88:AD93"/>
    <mergeCell ref="AE88:AE93"/>
    <mergeCell ref="AU88:AU93"/>
    <mergeCell ref="AV88:AV93"/>
    <mergeCell ref="AB94:AB99"/>
    <mergeCell ref="I94:I99"/>
    <mergeCell ref="J94:J99"/>
    <mergeCell ref="K94:K99"/>
    <mergeCell ref="AD40:AD45"/>
    <mergeCell ref="AA64:AA69"/>
    <mergeCell ref="AB64:AB69"/>
    <mergeCell ref="AX40:AX45"/>
    <mergeCell ref="AX46:AX51"/>
    <mergeCell ref="AX52:AX57"/>
    <mergeCell ref="AW70:AW75"/>
    <mergeCell ref="Y70:Y75"/>
    <mergeCell ref="Z70:Z75"/>
    <mergeCell ref="AW88:AW93"/>
    <mergeCell ref="AC88:AC93"/>
    <mergeCell ref="X70:X75"/>
    <mergeCell ref="AX94:AX99"/>
    <mergeCell ref="AU82:AU87"/>
    <mergeCell ref="AV82:AV87"/>
    <mergeCell ref="AW52:AW57"/>
    <mergeCell ref="Z52:Z57"/>
    <mergeCell ref="Q52:Q57"/>
    <mergeCell ref="R52:R57"/>
    <mergeCell ref="S52:S57"/>
    <mergeCell ref="U52:U57"/>
    <mergeCell ref="U58:U63"/>
    <mergeCell ref="AA52:AA57"/>
    <mergeCell ref="AC70:AC75"/>
    <mergeCell ref="AD70:AD75"/>
    <mergeCell ref="W64:W69"/>
    <mergeCell ref="X64:X69"/>
    <mergeCell ref="AX88:AX93"/>
    <mergeCell ref="AC58:AC63"/>
    <mergeCell ref="AD58:AD63"/>
    <mergeCell ref="W52:W57"/>
    <mergeCell ref="AZ246:AZ247"/>
    <mergeCell ref="BA246:BA247"/>
    <mergeCell ref="AC124:AC129"/>
    <mergeCell ref="AU94:AU99"/>
    <mergeCell ref="AV94:AV99"/>
    <mergeCell ref="AW94:AW99"/>
    <mergeCell ref="AW82:AW87"/>
    <mergeCell ref="AD76:AD81"/>
    <mergeCell ref="AE82:AE87"/>
    <mergeCell ref="AV52:AV57"/>
    <mergeCell ref="AA94:AA99"/>
    <mergeCell ref="AC130:AC135"/>
    <mergeCell ref="V100:V105"/>
    <mergeCell ref="AA106:AA111"/>
    <mergeCell ref="AB106:AB111"/>
    <mergeCell ref="AC106:AC111"/>
    <mergeCell ref="AD106:AD111"/>
    <mergeCell ref="BB246:BB247"/>
    <mergeCell ref="BC246:BC247"/>
    <mergeCell ref="BD246:BD247"/>
    <mergeCell ref="BE246:BE247"/>
    <mergeCell ref="BF246:BF247"/>
    <mergeCell ref="AY244:AY245"/>
    <mergeCell ref="AY246:AY247"/>
    <mergeCell ref="AZ244:AZ245"/>
    <mergeCell ref="BA244:BA245"/>
    <mergeCell ref="BB244:BB245"/>
    <mergeCell ref="BC244:BC245"/>
    <mergeCell ref="BD244:BD245"/>
    <mergeCell ref="BE244:BE245"/>
    <mergeCell ref="BF244:BF245"/>
    <mergeCell ref="AD118:AD123"/>
    <mergeCell ref="AU112:AU117"/>
    <mergeCell ref="AV112:AV117"/>
    <mergeCell ref="AW112:AW117"/>
    <mergeCell ref="AD130:AD135"/>
    <mergeCell ref="AE130:AE135"/>
    <mergeCell ref="AE112:AE117"/>
    <mergeCell ref="AE118:AE123"/>
    <mergeCell ref="AU118:AU123"/>
    <mergeCell ref="AV118:AV123"/>
    <mergeCell ref="AW118:AW123"/>
    <mergeCell ref="AX118:AX123"/>
    <mergeCell ref="AD124:AD129"/>
    <mergeCell ref="AE136:AE141"/>
    <mergeCell ref="AU136:AU141"/>
    <mergeCell ref="AV136:AV141"/>
    <mergeCell ref="AW136:AW141"/>
    <mergeCell ref="AE124:AE129"/>
    <mergeCell ref="AY251:AY252"/>
    <mergeCell ref="AZ251:AZ252"/>
    <mergeCell ref="BA251:BA252"/>
    <mergeCell ref="BB251:BB252"/>
    <mergeCell ref="BC251:BC252"/>
    <mergeCell ref="BD251:BD252"/>
    <mergeCell ref="BE251:BE252"/>
    <mergeCell ref="BF251:BF252"/>
    <mergeCell ref="AY256:AY258"/>
    <mergeCell ref="AZ256:AZ258"/>
    <mergeCell ref="BA256:BA258"/>
    <mergeCell ref="BB256:BB258"/>
    <mergeCell ref="BC256:BC258"/>
    <mergeCell ref="BD256:BD258"/>
    <mergeCell ref="BE256:BE258"/>
    <mergeCell ref="BF256:BF258"/>
    <mergeCell ref="AY262:AY265"/>
    <mergeCell ref="AZ262:AZ265"/>
    <mergeCell ref="BA262:BA265"/>
    <mergeCell ref="BB262:BB265"/>
    <mergeCell ref="BC262:BC265"/>
    <mergeCell ref="BD262:BD265"/>
    <mergeCell ref="BE262:BE265"/>
    <mergeCell ref="BF262:BF265"/>
    <mergeCell ref="AY268:AY271"/>
    <mergeCell ref="AZ268:AZ271"/>
    <mergeCell ref="BA268:BA271"/>
    <mergeCell ref="BB268:BB271"/>
    <mergeCell ref="BC268:BC271"/>
    <mergeCell ref="BD268:BD271"/>
    <mergeCell ref="BE268:BE271"/>
    <mergeCell ref="BF268:BF271"/>
    <mergeCell ref="AY274:AY276"/>
    <mergeCell ref="AZ274:AZ276"/>
    <mergeCell ref="BA274:BA276"/>
    <mergeCell ref="BB274:BB276"/>
    <mergeCell ref="BC274:BC276"/>
    <mergeCell ref="BD274:BD276"/>
    <mergeCell ref="BE274:BE276"/>
    <mergeCell ref="BF274:BF276"/>
    <mergeCell ref="AY310:AY311"/>
    <mergeCell ref="AZ310:AZ311"/>
    <mergeCell ref="BA310:BA311"/>
    <mergeCell ref="BB310:BB311"/>
    <mergeCell ref="BC310:BC311"/>
    <mergeCell ref="BD310:BD311"/>
    <mergeCell ref="BE310:BE311"/>
    <mergeCell ref="BF310:BF311"/>
    <mergeCell ref="BE418:BE419"/>
    <mergeCell ref="BF418:BF419"/>
    <mergeCell ref="AY442:AY443"/>
    <mergeCell ref="AZ442:AZ443"/>
    <mergeCell ref="BA442:BA443"/>
    <mergeCell ref="BB442:BB443"/>
    <mergeCell ref="BC442:BC443"/>
    <mergeCell ref="BD442:BD443"/>
    <mergeCell ref="BE442:BE443"/>
    <mergeCell ref="BF442:BF443"/>
    <mergeCell ref="AY394:AY396"/>
    <mergeCell ref="AY400:AY402"/>
    <mergeCell ref="AZ394:AZ396"/>
    <mergeCell ref="AZ400:AZ402"/>
    <mergeCell ref="BA394:BA396"/>
    <mergeCell ref="BB394:BB396"/>
    <mergeCell ref="BC394:BC396"/>
    <mergeCell ref="BD394:BD396"/>
    <mergeCell ref="BE394:BE396"/>
    <mergeCell ref="BF394:BF396"/>
    <mergeCell ref="BA397:BA399"/>
    <mergeCell ref="BB397:BB399"/>
    <mergeCell ref="BC397:BC399"/>
    <mergeCell ref="BD397:BD399"/>
    <mergeCell ref="BE397:BE399"/>
    <mergeCell ref="BF397:BF399"/>
    <mergeCell ref="BA400:BA402"/>
    <mergeCell ref="BB400:BB402"/>
    <mergeCell ref="BC400:BC402"/>
    <mergeCell ref="BD400:BD402"/>
    <mergeCell ref="BE400:BE402"/>
    <mergeCell ref="BF400:BF402"/>
    <mergeCell ref="AY466:AY467"/>
    <mergeCell ref="AZ454:AZ455"/>
    <mergeCell ref="BA454:BA455"/>
    <mergeCell ref="BB454:BB455"/>
    <mergeCell ref="BC454:BC455"/>
    <mergeCell ref="BD454:BD455"/>
    <mergeCell ref="BE454:BE455"/>
    <mergeCell ref="BF454:BF455"/>
    <mergeCell ref="AZ466:AZ467"/>
    <mergeCell ref="BA466:BA467"/>
    <mergeCell ref="BB466:BB467"/>
    <mergeCell ref="BC466:BC467"/>
    <mergeCell ref="BD466:BD467"/>
    <mergeCell ref="BE466:BE467"/>
    <mergeCell ref="BF466:BF467"/>
    <mergeCell ref="AY496:AY497"/>
    <mergeCell ref="AZ496:AZ497"/>
    <mergeCell ref="BA496:BA497"/>
    <mergeCell ref="BB496:BB497"/>
    <mergeCell ref="BC496:BC497"/>
    <mergeCell ref="BD496:BD497"/>
    <mergeCell ref="BE496:BE497"/>
    <mergeCell ref="BF496:BF497"/>
    <mergeCell ref="AY472:AY477"/>
    <mergeCell ref="AZ472:AZ477"/>
    <mergeCell ref="BA472:BA477"/>
    <mergeCell ref="BB472:BB477"/>
    <mergeCell ref="BC472:BC477"/>
    <mergeCell ref="BD472:BD477"/>
    <mergeCell ref="BE472:BE477"/>
    <mergeCell ref="BF472:BF477"/>
    <mergeCell ref="AY502:AY506"/>
    <mergeCell ref="AZ502:AZ506"/>
    <mergeCell ref="BA502:BA506"/>
    <mergeCell ref="BB502:BB506"/>
    <mergeCell ref="BC502:BC506"/>
    <mergeCell ref="BD502:BD506"/>
    <mergeCell ref="BE502:BE506"/>
    <mergeCell ref="BF502:BF506"/>
    <mergeCell ref="BE508:BE509"/>
    <mergeCell ref="BF508:BF509"/>
    <mergeCell ref="AY532:AY533"/>
    <mergeCell ref="AZ532:AZ533"/>
    <mergeCell ref="BA532:BA533"/>
    <mergeCell ref="BB532:BB533"/>
    <mergeCell ref="BC532:BC533"/>
    <mergeCell ref="BD532:BD533"/>
    <mergeCell ref="BE532:BE533"/>
    <mergeCell ref="BF532:BF533"/>
    <mergeCell ref="G76:G81"/>
    <mergeCell ref="G82:G87"/>
    <mergeCell ref="G88:G93"/>
    <mergeCell ref="G94:G99"/>
    <mergeCell ref="G100:G105"/>
    <mergeCell ref="G106:G111"/>
    <mergeCell ref="G112:G117"/>
    <mergeCell ref="G118:G123"/>
    <mergeCell ref="G124:G129"/>
    <mergeCell ref="G136:G141"/>
    <mergeCell ref="G142:G147"/>
    <mergeCell ref="G148:G153"/>
    <mergeCell ref="G154:G159"/>
    <mergeCell ref="G160:G165"/>
    <mergeCell ref="G166:G171"/>
    <mergeCell ref="G172:G177"/>
    <mergeCell ref="G178:G183"/>
    <mergeCell ref="G544:G549"/>
    <mergeCell ref="G550:G555"/>
    <mergeCell ref="G556:G561"/>
    <mergeCell ref="G184:G189"/>
    <mergeCell ref="G190:G195"/>
    <mergeCell ref="G196:G201"/>
    <mergeCell ref="G202:G207"/>
    <mergeCell ref="G208:G213"/>
    <mergeCell ref="G214:G219"/>
    <mergeCell ref="G130:G135"/>
    <mergeCell ref="G310:G315"/>
    <mergeCell ref="G316:G321"/>
    <mergeCell ref="G256:G261"/>
    <mergeCell ref="G262:G267"/>
    <mergeCell ref="G268:G273"/>
    <mergeCell ref="G274:G279"/>
    <mergeCell ref="G280:G285"/>
    <mergeCell ref="G286:G291"/>
    <mergeCell ref="G292:G297"/>
    <mergeCell ref="G298:G303"/>
    <mergeCell ref="G304:G309"/>
    <mergeCell ref="G238:G243"/>
    <mergeCell ref="G244:G249"/>
    <mergeCell ref="G250:G255"/>
    <mergeCell ref="G562:G567"/>
    <mergeCell ref="G568:G573"/>
    <mergeCell ref="G574:G579"/>
    <mergeCell ref="G592:G597"/>
    <mergeCell ref="G598:G603"/>
    <mergeCell ref="G340:G345"/>
    <mergeCell ref="G346:G351"/>
    <mergeCell ref="G352:G357"/>
    <mergeCell ref="G358:G363"/>
    <mergeCell ref="G364:G369"/>
    <mergeCell ref="G370:G375"/>
    <mergeCell ref="G376:G381"/>
    <mergeCell ref="G382:G387"/>
    <mergeCell ref="G388:G393"/>
    <mergeCell ref="G394:G399"/>
    <mergeCell ref="G400:G405"/>
    <mergeCell ref="G406:G411"/>
    <mergeCell ref="G412:G417"/>
    <mergeCell ref="G466:G471"/>
    <mergeCell ref="G472:G477"/>
    <mergeCell ref="G478:G483"/>
    <mergeCell ref="G484:G489"/>
    <mergeCell ref="G490:G495"/>
    <mergeCell ref="G496:G501"/>
    <mergeCell ref="G502:G507"/>
    <mergeCell ref="G508:G513"/>
    <mergeCell ref="G514:G519"/>
    <mergeCell ref="G520:G525"/>
    <mergeCell ref="G418:G423"/>
    <mergeCell ref="G526:G531"/>
    <mergeCell ref="G532:G537"/>
    <mergeCell ref="G538:G543"/>
    <mergeCell ref="BG88:BG93"/>
    <mergeCell ref="BG76:BG81"/>
    <mergeCell ref="BG82:BG87"/>
    <mergeCell ref="AA112:AA117"/>
    <mergeCell ref="I130:I135"/>
    <mergeCell ref="J130:J135"/>
    <mergeCell ref="K130:K135"/>
    <mergeCell ref="L130:L135"/>
    <mergeCell ref="M130:M135"/>
    <mergeCell ref="N130:N135"/>
    <mergeCell ref="O130:O135"/>
    <mergeCell ref="P130:P135"/>
    <mergeCell ref="Q130:Q135"/>
    <mergeCell ref="R130:R135"/>
    <mergeCell ref="S130:S135"/>
    <mergeCell ref="T130:T135"/>
    <mergeCell ref="U130:U135"/>
    <mergeCell ref="W130:W135"/>
    <mergeCell ref="X130:X135"/>
    <mergeCell ref="Y130:Y135"/>
    <mergeCell ref="K88:K93"/>
    <mergeCell ref="AB76:AB81"/>
    <mergeCell ref="N88:N93"/>
    <mergeCell ref="O88:O93"/>
    <mergeCell ref="P88:P93"/>
    <mergeCell ref="Q88:Q93"/>
    <mergeCell ref="AB100:AB105"/>
    <mergeCell ref="U94:U99"/>
    <mergeCell ref="I100:I105"/>
    <mergeCell ref="J100:J105"/>
    <mergeCell ref="K100:K105"/>
    <mergeCell ref="Z130:Z135"/>
    <mergeCell ref="AC94:AC99"/>
    <mergeCell ref="AD94:AD99"/>
    <mergeCell ref="AE94:AE99"/>
    <mergeCell ref="Y94:Y99"/>
    <mergeCell ref="Q94:Q99"/>
    <mergeCell ref="R94:R99"/>
    <mergeCell ref="S94:S99"/>
    <mergeCell ref="AB112:AB117"/>
    <mergeCell ref="O118:O123"/>
    <mergeCell ref="P118:P123"/>
    <mergeCell ref="Q118:Q123"/>
    <mergeCell ref="R118:R123"/>
    <mergeCell ref="BL502:BL506"/>
    <mergeCell ref="BM502:BM506"/>
    <mergeCell ref="BN502:BN506"/>
    <mergeCell ref="BO502:BO506"/>
    <mergeCell ref="BP502:BP506"/>
    <mergeCell ref="AV130:AV135"/>
    <mergeCell ref="AW130:AW135"/>
    <mergeCell ref="AX130:AX135"/>
    <mergeCell ref="BG130:BG135"/>
    <mergeCell ref="AX100:AX105"/>
    <mergeCell ref="AC100:AC105"/>
    <mergeCell ref="AD100:AD105"/>
    <mergeCell ref="AE100:AE105"/>
    <mergeCell ref="AU100:AU105"/>
    <mergeCell ref="AV100:AV105"/>
    <mergeCell ref="AW100:AW105"/>
    <mergeCell ref="AX112:AX117"/>
    <mergeCell ref="BG112:BG117"/>
    <mergeCell ref="AC112:AC117"/>
    <mergeCell ref="AD112:AD117"/>
    <mergeCell ref="BG118:BG123"/>
    <mergeCell ref="AC118:AC123"/>
    <mergeCell ref="AU106:AU111"/>
    <mergeCell ref="AV106:AV111"/>
    <mergeCell ref="AW106:AW111"/>
    <mergeCell ref="AX106:AX111"/>
    <mergeCell ref="BG106:BG111"/>
    <mergeCell ref="BQ160:BQ161"/>
    <mergeCell ref="BH203:BH204"/>
    <mergeCell ref="BI203:BI204"/>
    <mergeCell ref="BJ203:BJ204"/>
    <mergeCell ref="BK203:BK204"/>
    <mergeCell ref="BL203:BL204"/>
    <mergeCell ref="BM203:BM204"/>
    <mergeCell ref="BJ412:BJ416"/>
    <mergeCell ref="BP190:BP191"/>
    <mergeCell ref="BQ454:BQ455"/>
    <mergeCell ref="BH442:BH443"/>
    <mergeCell ref="AY412:AY416"/>
    <mergeCell ref="AZ412:AZ416"/>
    <mergeCell ref="BA412:BA416"/>
    <mergeCell ref="BB412:BB416"/>
    <mergeCell ref="BC412:BC416"/>
    <mergeCell ref="BD412:BD416"/>
    <mergeCell ref="BE412:BE416"/>
    <mergeCell ref="BF412:BF416"/>
    <mergeCell ref="AY418:AY419"/>
    <mergeCell ref="AZ418:AZ419"/>
    <mergeCell ref="BA418:BA419"/>
    <mergeCell ref="BB418:BB419"/>
    <mergeCell ref="BC418:BC419"/>
    <mergeCell ref="BD418:BD419"/>
    <mergeCell ref="BH532:BH533"/>
    <mergeCell ref="BI532:BI533"/>
    <mergeCell ref="BJ532:BJ533"/>
    <mergeCell ref="BK532:BK533"/>
    <mergeCell ref="BL532:BL533"/>
    <mergeCell ref="BM532:BM533"/>
    <mergeCell ref="BN532:BN533"/>
    <mergeCell ref="BO532:BO533"/>
    <mergeCell ref="BH496:BH497"/>
    <mergeCell ref="BI496:BI497"/>
    <mergeCell ref="BJ496:BJ497"/>
    <mergeCell ref="BK496:BK497"/>
    <mergeCell ref="BL496:BL497"/>
    <mergeCell ref="BM496:BM497"/>
    <mergeCell ref="BN496:BN497"/>
    <mergeCell ref="BO496:BO497"/>
    <mergeCell ref="BP496:BP497"/>
    <mergeCell ref="BH502:BH506"/>
    <mergeCell ref="BI502:BI506"/>
    <mergeCell ref="BJ502:BJ506"/>
    <mergeCell ref="BK502:BK506"/>
    <mergeCell ref="BH490:BH491"/>
    <mergeCell ref="BJ490:BJ491"/>
    <mergeCell ref="BH418:BH419"/>
    <mergeCell ref="BI418:BI419"/>
    <mergeCell ref="BJ418:BJ419"/>
    <mergeCell ref="BK418:BK419"/>
    <mergeCell ref="BL418:BL419"/>
    <mergeCell ref="BM418:BM419"/>
    <mergeCell ref="BN418:BN419"/>
    <mergeCell ref="BO418:BO419"/>
    <mergeCell ref="BJ160:BJ161"/>
    <mergeCell ref="BK160:BK161"/>
    <mergeCell ref="BL160:BL161"/>
    <mergeCell ref="BM160:BM161"/>
    <mergeCell ref="BN160:BN161"/>
    <mergeCell ref="BO160:BO161"/>
    <mergeCell ref="BP160:BP161"/>
    <mergeCell ref="BI442:BI443"/>
    <mergeCell ref="BJ442:BJ443"/>
    <mergeCell ref="BK442:BK443"/>
    <mergeCell ref="BL442:BL443"/>
    <mergeCell ref="BM442:BM443"/>
    <mergeCell ref="BN442:BN443"/>
    <mergeCell ref="BO442:BO443"/>
    <mergeCell ref="BP442:BP443"/>
    <mergeCell ref="BJ376:BJ378"/>
    <mergeCell ref="BK376:BK378"/>
    <mergeCell ref="BL376:BL378"/>
    <mergeCell ref="BM376:BM378"/>
    <mergeCell ref="BN376:BN378"/>
    <mergeCell ref="BO376:BO378"/>
    <mergeCell ref="BP376:BP378"/>
    <mergeCell ref="BR5:BU5"/>
    <mergeCell ref="BR6:BR9"/>
    <mergeCell ref="BS6:BS9"/>
    <mergeCell ref="BT6:BT9"/>
    <mergeCell ref="BU6:BU9"/>
    <mergeCell ref="BR2:BU2"/>
    <mergeCell ref="BR1:BU1"/>
    <mergeCell ref="BS4:BU4"/>
    <mergeCell ref="BR3:BU3"/>
    <mergeCell ref="BI412:BI416"/>
    <mergeCell ref="BQ412:BQ416"/>
    <mergeCell ref="BH508:BH509"/>
    <mergeCell ref="BI508:BI509"/>
    <mergeCell ref="BJ508:BJ509"/>
    <mergeCell ref="BK508:BK509"/>
    <mergeCell ref="BL508:BL509"/>
    <mergeCell ref="BM508:BM509"/>
    <mergeCell ref="BN508:BN509"/>
    <mergeCell ref="BO508:BO509"/>
    <mergeCell ref="BP508:BP509"/>
    <mergeCell ref="BQ508:BQ509"/>
    <mergeCell ref="BQ496:BQ497"/>
    <mergeCell ref="BH484:BH485"/>
    <mergeCell ref="BJ484:BJ485"/>
    <mergeCell ref="BK484:BK485"/>
    <mergeCell ref="BL484:BL485"/>
    <mergeCell ref="BM484:BM485"/>
    <mergeCell ref="BN484:BN485"/>
    <mergeCell ref="BO484:BO485"/>
    <mergeCell ref="BP484:BP485"/>
    <mergeCell ref="BQ484:BQ485"/>
    <mergeCell ref="BI484:BI485"/>
  </mergeCells>
  <phoneticPr fontId="1" type="noConversion"/>
  <conditionalFormatting sqref="V10:V11">
    <cfRule type="cellIs" dxfId="18052" priority="21956" stopIfTrue="1" operator="equal">
      <formula>"Alta"</formula>
    </cfRule>
  </conditionalFormatting>
  <conditionalFormatting sqref="V10:V11">
    <cfRule type="cellIs" dxfId="18051" priority="21958" stopIfTrue="1" operator="equal">
      <formula>"Baja"</formula>
    </cfRule>
  </conditionalFormatting>
  <conditionalFormatting sqref="V10:V11">
    <cfRule type="cellIs" dxfId="18050" priority="21957" stopIfTrue="1" operator="equal">
      <formula>"Media"</formula>
    </cfRule>
  </conditionalFormatting>
  <conditionalFormatting sqref="V10:V11">
    <cfRule type="cellIs" dxfId="18049" priority="21955" stopIfTrue="1" operator="equal">
      <formula>"Muy Alta"</formula>
    </cfRule>
  </conditionalFormatting>
  <conditionalFormatting sqref="V10:V11">
    <cfRule type="cellIs" dxfId="18048" priority="21959" stopIfTrue="1" operator="equal">
      <formula>"Muy Baja"</formula>
    </cfRule>
  </conditionalFormatting>
  <conditionalFormatting sqref="AE10:AE11">
    <cfRule type="containsText" dxfId="18047" priority="21906" operator="containsText" text="VALORAR">
      <formula>NOT(ISERROR(SEARCH("VALORAR",AE10)))</formula>
    </cfRule>
    <cfRule type="containsText" dxfId="18046" priority="21907" operator="containsText" text="Extrema">
      <formula>NOT(ISERROR(SEARCH("Extrema",AE10)))</formula>
    </cfRule>
    <cfRule type="containsText" dxfId="18045" priority="21908" operator="containsText" text="Alta">
      <formula>NOT(ISERROR(SEARCH("Alta",AE10)))</formula>
    </cfRule>
    <cfRule type="containsText" dxfId="18044" priority="21909" operator="containsText" text="Moderada">
      <formula>NOT(ISERROR(SEARCH("Moderada",AE10)))</formula>
    </cfRule>
    <cfRule type="containsText" dxfId="18043" priority="21910" operator="containsText" text="Baja">
      <formula>NOT(ISERROR(SEARCH("Baja",AE10)))</formula>
    </cfRule>
  </conditionalFormatting>
  <conditionalFormatting sqref="AE10:AE11">
    <cfRule type="containsText" dxfId="18042" priority="21911" operator="containsText" text="VALORAR">
      <formula>NOT(ISERROR(SEARCH("VALORAR",AE10)))</formula>
    </cfRule>
    <cfRule type="containsText" dxfId="18041" priority="21912" operator="containsText" text="Extrema">
      <formula>NOT(ISERROR(SEARCH("Extrema",AE10)))</formula>
    </cfRule>
    <cfRule type="containsText" dxfId="18040" priority="21913" operator="containsText" text="Alta">
      <formula>NOT(ISERROR(SEARCH("Alta",AE10)))</formula>
    </cfRule>
    <cfRule type="containsText" dxfId="18039" priority="21914" operator="containsText" text="Moderada">
      <formula>NOT(ISERROR(SEARCH("Moderada",AE10)))</formula>
    </cfRule>
    <cfRule type="containsText" dxfId="18038" priority="21915" operator="containsText" text="Baja">
      <formula>NOT(ISERROR(SEARCH("Baja",AE10)))</formula>
    </cfRule>
  </conditionalFormatting>
  <conditionalFormatting sqref="AP10">
    <cfRule type="cellIs" dxfId="18037" priority="21898" stopIfTrue="1" operator="equal">
      <formula>"Alta"</formula>
    </cfRule>
  </conditionalFormatting>
  <conditionalFormatting sqref="AP10">
    <cfRule type="cellIs" dxfId="18036" priority="21900" stopIfTrue="1" operator="equal">
      <formula>"Baja"</formula>
    </cfRule>
  </conditionalFormatting>
  <conditionalFormatting sqref="AP10">
    <cfRule type="cellIs" dxfId="18035" priority="21899" stopIfTrue="1" operator="equal">
      <formula>"Media"</formula>
    </cfRule>
  </conditionalFormatting>
  <conditionalFormatting sqref="AP10">
    <cfRule type="cellIs" dxfId="18034" priority="21897" stopIfTrue="1" operator="equal">
      <formula>"Muy Alta"</formula>
    </cfRule>
  </conditionalFormatting>
  <conditionalFormatting sqref="AP10">
    <cfRule type="cellIs" dxfId="18033" priority="21901" stopIfTrue="1" operator="equal">
      <formula>"Muy Baja"</formula>
    </cfRule>
  </conditionalFormatting>
  <conditionalFormatting sqref="AW10">
    <cfRule type="containsText" dxfId="18032" priority="21868" operator="containsText" text="VALORAR">
      <formula>NOT(ISERROR(SEARCH("VALORAR",AW10)))</formula>
    </cfRule>
    <cfRule type="containsText" dxfId="18031" priority="21869" operator="containsText" text="Extrema">
      <formula>NOT(ISERROR(SEARCH("Extrema",AW10)))</formula>
    </cfRule>
    <cfRule type="containsText" dxfId="18030" priority="21870" operator="containsText" text="Alta">
      <formula>NOT(ISERROR(SEARCH("Alta",AW10)))</formula>
    </cfRule>
    <cfRule type="containsText" dxfId="18029" priority="21871" operator="containsText" text="Moderada">
      <formula>NOT(ISERROR(SEARCH("Moderada",AW10)))</formula>
    </cfRule>
    <cfRule type="containsText" dxfId="18028" priority="21872" operator="containsText" text="Baja">
      <formula>NOT(ISERROR(SEARCH("Baja",AW10)))</formula>
    </cfRule>
  </conditionalFormatting>
  <conditionalFormatting sqref="AW10">
    <cfRule type="containsText" dxfId="18027" priority="21873" operator="containsText" text="VALORAR">
      <formula>NOT(ISERROR(SEARCH("VALORAR",AW10)))</formula>
    </cfRule>
    <cfRule type="containsText" dxfId="18026" priority="21874" operator="containsText" text="Extrema">
      <formula>NOT(ISERROR(SEARCH("Extrema",AW10)))</formula>
    </cfRule>
    <cfRule type="containsText" dxfId="18025" priority="21875" operator="containsText" text="Alta">
      <formula>NOT(ISERROR(SEARCH("Alta",AW10)))</formula>
    </cfRule>
    <cfRule type="containsText" dxfId="18024" priority="21876" operator="containsText" text="Moderada">
      <formula>NOT(ISERROR(SEARCH("Moderada",AW10)))</formula>
    </cfRule>
    <cfRule type="containsText" dxfId="18023" priority="21877" operator="containsText" text="Baja">
      <formula>NOT(ISERROR(SEARCH("Baja",AW10)))</formula>
    </cfRule>
  </conditionalFormatting>
  <conditionalFormatting sqref="AE16:AE17">
    <cfRule type="containsText" dxfId="18022" priority="21657" operator="containsText" text="VALORAR">
      <formula>NOT(ISERROR(SEARCH("VALORAR",AE16)))</formula>
    </cfRule>
    <cfRule type="containsText" dxfId="18021" priority="21658" operator="containsText" text="Extrema">
      <formula>NOT(ISERROR(SEARCH("Extrema",AE16)))</formula>
    </cfRule>
    <cfRule type="containsText" dxfId="18020" priority="21659" operator="containsText" text="Alta">
      <formula>NOT(ISERROR(SEARCH("Alta",AE16)))</formula>
    </cfRule>
    <cfRule type="containsText" dxfId="18019" priority="21660" operator="containsText" text="Moderada">
      <formula>NOT(ISERROR(SEARCH("Moderada",AE16)))</formula>
    </cfRule>
    <cfRule type="containsText" dxfId="18018" priority="21661" operator="containsText" text="Baja">
      <formula>NOT(ISERROR(SEARCH("Baja",AE16)))</formula>
    </cfRule>
  </conditionalFormatting>
  <conditionalFormatting sqref="AE16:AE17">
    <cfRule type="containsText" dxfId="18017" priority="21662" operator="containsText" text="VALORAR">
      <formula>NOT(ISERROR(SEARCH("VALORAR",AE16)))</formula>
    </cfRule>
    <cfRule type="containsText" dxfId="18016" priority="21663" operator="containsText" text="Extrema">
      <formula>NOT(ISERROR(SEARCH("Extrema",AE16)))</formula>
    </cfRule>
    <cfRule type="containsText" dxfId="18015" priority="21664" operator="containsText" text="Alta">
      <formula>NOT(ISERROR(SEARCH("Alta",AE16)))</formula>
    </cfRule>
    <cfRule type="containsText" dxfId="18014" priority="21665" operator="containsText" text="Moderada">
      <formula>NOT(ISERROR(SEARCH("Moderada",AE16)))</formula>
    </cfRule>
    <cfRule type="containsText" dxfId="18013" priority="21666" operator="containsText" text="Baja">
      <formula>NOT(ISERROR(SEARCH("Baja",AE16)))</formula>
    </cfRule>
  </conditionalFormatting>
  <conditionalFormatting sqref="AP11">
    <cfRule type="cellIs" dxfId="18012" priority="21735" stopIfTrue="1" operator="equal">
      <formula>"Alta"</formula>
    </cfRule>
  </conditionalFormatting>
  <conditionalFormatting sqref="AP11">
    <cfRule type="cellIs" dxfId="18011" priority="21737" stopIfTrue="1" operator="equal">
      <formula>"Baja"</formula>
    </cfRule>
  </conditionalFormatting>
  <conditionalFormatting sqref="AP11">
    <cfRule type="cellIs" dxfId="18010" priority="21736" stopIfTrue="1" operator="equal">
      <formula>"Media"</formula>
    </cfRule>
  </conditionalFormatting>
  <conditionalFormatting sqref="AP11">
    <cfRule type="cellIs" dxfId="18009" priority="21734" stopIfTrue="1" operator="equal">
      <formula>"Muy Alta"</formula>
    </cfRule>
  </conditionalFormatting>
  <conditionalFormatting sqref="AP11">
    <cfRule type="cellIs" dxfId="18008" priority="21738" stopIfTrue="1" operator="equal">
      <formula>"Muy Baja"</formula>
    </cfRule>
  </conditionalFormatting>
  <conditionalFormatting sqref="V16:V17">
    <cfRule type="cellIs" dxfId="18007" priority="21673" stopIfTrue="1" operator="equal">
      <formula>"Alta"</formula>
    </cfRule>
  </conditionalFormatting>
  <conditionalFormatting sqref="V16:V17">
    <cfRule type="cellIs" dxfId="18006" priority="21675" stopIfTrue="1" operator="equal">
      <formula>"Baja"</formula>
    </cfRule>
  </conditionalFormatting>
  <conditionalFormatting sqref="V16:V17">
    <cfRule type="cellIs" dxfId="18005" priority="21674" stopIfTrue="1" operator="equal">
      <formula>"Media"</formula>
    </cfRule>
  </conditionalFormatting>
  <conditionalFormatting sqref="V16:V17">
    <cfRule type="cellIs" dxfId="18004" priority="21672" stopIfTrue="1" operator="equal">
      <formula>"Muy Alta"</formula>
    </cfRule>
  </conditionalFormatting>
  <conditionalFormatting sqref="V16:V17">
    <cfRule type="cellIs" dxfId="18003" priority="21676" stopIfTrue="1" operator="equal">
      <formula>"Muy Baja"</formula>
    </cfRule>
  </conditionalFormatting>
  <conditionalFormatting sqref="AE22:AE23">
    <cfRule type="containsText" dxfId="18002" priority="21547" operator="containsText" text="VALORAR">
      <formula>NOT(ISERROR(SEARCH("VALORAR",AE22)))</formula>
    </cfRule>
    <cfRule type="containsText" dxfId="18001" priority="21548" operator="containsText" text="Extrema">
      <formula>NOT(ISERROR(SEARCH("Extrema",AE22)))</formula>
    </cfRule>
    <cfRule type="containsText" dxfId="18000" priority="21549" operator="containsText" text="Alta">
      <formula>NOT(ISERROR(SEARCH("Alta",AE22)))</formula>
    </cfRule>
    <cfRule type="containsText" dxfId="17999" priority="21550" operator="containsText" text="Moderada">
      <formula>NOT(ISERROR(SEARCH("Moderada",AE22)))</formula>
    </cfRule>
    <cfRule type="containsText" dxfId="17998" priority="21551" operator="containsText" text="Baja">
      <formula>NOT(ISERROR(SEARCH("Baja",AE22)))</formula>
    </cfRule>
  </conditionalFormatting>
  <conditionalFormatting sqref="AE22:AE23">
    <cfRule type="containsText" dxfId="17997" priority="21552" operator="containsText" text="VALORAR">
      <formula>NOT(ISERROR(SEARCH("VALORAR",AE22)))</formula>
    </cfRule>
    <cfRule type="containsText" dxfId="17996" priority="21553" operator="containsText" text="Extrema">
      <formula>NOT(ISERROR(SEARCH("Extrema",AE22)))</formula>
    </cfRule>
    <cfRule type="containsText" dxfId="17995" priority="21554" operator="containsText" text="Alta">
      <formula>NOT(ISERROR(SEARCH("Alta",AE22)))</formula>
    </cfRule>
    <cfRule type="containsText" dxfId="17994" priority="21555" operator="containsText" text="Moderada">
      <formula>NOT(ISERROR(SEARCH("Moderada",AE22)))</formula>
    </cfRule>
    <cfRule type="containsText" dxfId="17993" priority="21556" operator="containsText" text="Baja">
      <formula>NOT(ISERROR(SEARCH("Baja",AE22)))</formula>
    </cfRule>
  </conditionalFormatting>
  <conditionalFormatting sqref="AP34">
    <cfRule type="cellIs" dxfId="17992" priority="19459" stopIfTrue="1" operator="equal">
      <formula>"Alta"</formula>
    </cfRule>
  </conditionalFormatting>
  <conditionalFormatting sqref="AP34">
    <cfRule type="cellIs" dxfId="17991" priority="19461" stopIfTrue="1" operator="equal">
      <formula>"Baja"</formula>
    </cfRule>
  </conditionalFormatting>
  <conditionalFormatting sqref="AP34">
    <cfRule type="cellIs" dxfId="17990" priority="19460" stopIfTrue="1" operator="equal">
      <formula>"Media"</formula>
    </cfRule>
  </conditionalFormatting>
  <conditionalFormatting sqref="AP34">
    <cfRule type="cellIs" dxfId="17989" priority="19458" stopIfTrue="1" operator="equal">
      <formula>"Muy Alta"</formula>
    </cfRule>
  </conditionalFormatting>
  <conditionalFormatting sqref="AP34">
    <cfRule type="cellIs" dxfId="17988" priority="19462" stopIfTrue="1" operator="equal">
      <formula>"Muy Baja"</formula>
    </cfRule>
  </conditionalFormatting>
  <conditionalFormatting sqref="V22:V23">
    <cfRule type="cellIs" dxfId="17987" priority="21563" stopIfTrue="1" operator="equal">
      <formula>"Alta"</formula>
    </cfRule>
  </conditionalFormatting>
  <conditionalFormatting sqref="V22:V23">
    <cfRule type="cellIs" dxfId="17986" priority="21565" stopIfTrue="1" operator="equal">
      <formula>"Baja"</formula>
    </cfRule>
  </conditionalFormatting>
  <conditionalFormatting sqref="V22:V23">
    <cfRule type="cellIs" dxfId="17985" priority="21564" stopIfTrue="1" operator="equal">
      <formula>"Media"</formula>
    </cfRule>
  </conditionalFormatting>
  <conditionalFormatting sqref="V22:V23">
    <cfRule type="cellIs" dxfId="17984" priority="21562" stopIfTrue="1" operator="equal">
      <formula>"Muy Alta"</formula>
    </cfRule>
  </conditionalFormatting>
  <conditionalFormatting sqref="V22:V23">
    <cfRule type="cellIs" dxfId="17983" priority="21566" stopIfTrue="1" operator="equal">
      <formula>"Muy Baja"</formula>
    </cfRule>
  </conditionalFormatting>
  <conditionalFormatting sqref="V28:V29">
    <cfRule type="cellIs" dxfId="17982" priority="21453" stopIfTrue="1" operator="equal">
      <formula>"Alta"</formula>
    </cfRule>
  </conditionalFormatting>
  <conditionalFormatting sqref="V28:V29">
    <cfRule type="cellIs" dxfId="17981" priority="21455" stopIfTrue="1" operator="equal">
      <formula>"Baja"</formula>
    </cfRule>
  </conditionalFormatting>
  <conditionalFormatting sqref="V28:V29">
    <cfRule type="cellIs" dxfId="17980" priority="21454" stopIfTrue="1" operator="equal">
      <formula>"Media"</formula>
    </cfRule>
  </conditionalFormatting>
  <conditionalFormatting sqref="V28:V29">
    <cfRule type="cellIs" dxfId="17979" priority="21452" stopIfTrue="1" operator="equal">
      <formula>"Muy Alta"</formula>
    </cfRule>
  </conditionalFormatting>
  <conditionalFormatting sqref="V28:V29">
    <cfRule type="cellIs" dxfId="17978" priority="21456" stopIfTrue="1" operator="equal">
      <formula>"Muy Baja"</formula>
    </cfRule>
  </conditionalFormatting>
  <conditionalFormatting sqref="AE28:AE29">
    <cfRule type="containsText" dxfId="17977" priority="21437" operator="containsText" text="VALORAR">
      <formula>NOT(ISERROR(SEARCH("VALORAR",AE28)))</formula>
    </cfRule>
    <cfRule type="containsText" dxfId="17976" priority="21438" operator="containsText" text="Extrema">
      <formula>NOT(ISERROR(SEARCH("Extrema",AE28)))</formula>
    </cfRule>
    <cfRule type="containsText" dxfId="17975" priority="21439" operator="containsText" text="Alta">
      <formula>NOT(ISERROR(SEARCH("Alta",AE28)))</formula>
    </cfRule>
    <cfRule type="containsText" dxfId="17974" priority="21440" operator="containsText" text="Moderada">
      <formula>NOT(ISERROR(SEARCH("Moderada",AE28)))</formula>
    </cfRule>
    <cfRule type="containsText" dxfId="17973" priority="21441" operator="containsText" text="Baja">
      <formula>NOT(ISERROR(SEARCH("Baja",AE28)))</formula>
    </cfRule>
  </conditionalFormatting>
  <conditionalFormatting sqref="AE28:AE29">
    <cfRule type="containsText" dxfId="17972" priority="21442" operator="containsText" text="VALORAR">
      <formula>NOT(ISERROR(SEARCH("VALORAR",AE28)))</formula>
    </cfRule>
    <cfRule type="containsText" dxfId="17971" priority="21443" operator="containsText" text="Extrema">
      <formula>NOT(ISERROR(SEARCH("Extrema",AE28)))</formula>
    </cfRule>
    <cfRule type="containsText" dxfId="17970" priority="21444" operator="containsText" text="Alta">
      <formula>NOT(ISERROR(SEARCH("Alta",AE28)))</formula>
    </cfRule>
    <cfRule type="containsText" dxfId="17969" priority="21445" operator="containsText" text="Moderada">
      <formula>NOT(ISERROR(SEARCH("Moderada",AE28)))</formula>
    </cfRule>
    <cfRule type="containsText" dxfId="17968" priority="21446" operator="containsText" text="Baja">
      <formula>NOT(ISERROR(SEARCH("Baja",AE28)))</formula>
    </cfRule>
  </conditionalFormatting>
  <conditionalFormatting sqref="AP24">
    <cfRule type="cellIs" dxfId="17967" priority="20005" stopIfTrue="1" operator="equal">
      <formula>"Alta"</formula>
    </cfRule>
  </conditionalFormatting>
  <conditionalFormatting sqref="AP24">
    <cfRule type="cellIs" dxfId="17966" priority="20007" stopIfTrue="1" operator="equal">
      <formula>"Baja"</formula>
    </cfRule>
  </conditionalFormatting>
  <conditionalFormatting sqref="AP24">
    <cfRule type="cellIs" dxfId="17965" priority="20006" stopIfTrue="1" operator="equal">
      <formula>"Media"</formula>
    </cfRule>
  </conditionalFormatting>
  <conditionalFormatting sqref="AP24">
    <cfRule type="cellIs" dxfId="17964" priority="20004" stopIfTrue="1" operator="equal">
      <formula>"Muy Alta"</formula>
    </cfRule>
  </conditionalFormatting>
  <conditionalFormatting sqref="AP24">
    <cfRule type="cellIs" dxfId="17963" priority="20008" stopIfTrue="1" operator="equal">
      <formula>"Muy Baja"</formula>
    </cfRule>
  </conditionalFormatting>
  <conditionalFormatting sqref="AP25 AP27">
    <cfRule type="cellIs" dxfId="17962" priority="19991" stopIfTrue="1" operator="equal">
      <formula>"Alta"</formula>
    </cfRule>
  </conditionalFormatting>
  <conditionalFormatting sqref="AP25 AP27">
    <cfRule type="cellIs" dxfId="17961" priority="19993" stopIfTrue="1" operator="equal">
      <formula>"Baja"</formula>
    </cfRule>
  </conditionalFormatting>
  <conditionalFormatting sqref="AP25 AP27">
    <cfRule type="cellIs" dxfId="17960" priority="19992" stopIfTrue="1" operator="equal">
      <formula>"Media"</formula>
    </cfRule>
  </conditionalFormatting>
  <conditionalFormatting sqref="AP25 AP27">
    <cfRule type="cellIs" dxfId="17959" priority="19990" stopIfTrue="1" operator="equal">
      <formula>"Muy Alta"</formula>
    </cfRule>
  </conditionalFormatting>
  <conditionalFormatting sqref="AP25 AP27">
    <cfRule type="cellIs" dxfId="17958" priority="19994" stopIfTrue="1" operator="equal">
      <formula>"Muy Baja"</formula>
    </cfRule>
  </conditionalFormatting>
  <conditionalFormatting sqref="AP29">
    <cfRule type="cellIs" dxfId="17957" priority="19963" stopIfTrue="1" operator="equal">
      <formula>"Alta"</formula>
    </cfRule>
  </conditionalFormatting>
  <conditionalFormatting sqref="AP29">
    <cfRule type="cellIs" dxfId="17956" priority="19965" stopIfTrue="1" operator="equal">
      <formula>"Baja"</formula>
    </cfRule>
  </conditionalFormatting>
  <conditionalFormatting sqref="AP29">
    <cfRule type="cellIs" dxfId="17955" priority="19964" stopIfTrue="1" operator="equal">
      <formula>"Media"</formula>
    </cfRule>
  </conditionalFormatting>
  <conditionalFormatting sqref="AP29">
    <cfRule type="cellIs" dxfId="17954" priority="19962" stopIfTrue="1" operator="equal">
      <formula>"Muy Alta"</formula>
    </cfRule>
  </conditionalFormatting>
  <conditionalFormatting sqref="AP29">
    <cfRule type="cellIs" dxfId="17953" priority="19966" stopIfTrue="1" operator="equal">
      <formula>"Muy Baja"</formula>
    </cfRule>
  </conditionalFormatting>
  <conditionalFormatting sqref="AP12">
    <cfRule type="cellIs" dxfId="17952" priority="20237" stopIfTrue="1" operator="equal">
      <formula>"Alta"</formula>
    </cfRule>
  </conditionalFormatting>
  <conditionalFormatting sqref="AP12">
    <cfRule type="cellIs" dxfId="17951" priority="20239" stopIfTrue="1" operator="equal">
      <formula>"Baja"</formula>
    </cfRule>
  </conditionalFormatting>
  <conditionalFormatting sqref="AP12">
    <cfRule type="cellIs" dxfId="17950" priority="20238" stopIfTrue="1" operator="equal">
      <formula>"Media"</formula>
    </cfRule>
  </conditionalFormatting>
  <conditionalFormatting sqref="AP12">
    <cfRule type="cellIs" dxfId="17949" priority="20236" stopIfTrue="1" operator="equal">
      <formula>"Muy Alta"</formula>
    </cfRule>
  </conditionalFormatting>
  <conditionalFormatting sqref="AP12">
    <cfRule type="cellIs" dxfId="17948" priority="20240" stopIfTrue="1" operator="equal">
      <formula>"Muy Baja"</formula>
    </cfRule>
  </conditionalFormatting>
  <conditionalFormatting sqref="AP30">
    <cfRule type="cellIs" dxfId="17947" priority="19877" stopIfTrue="1" operator="equal">
      <formula>"Alta"</formula>
    </cfRule>
  </conditionalFormatting>
  <conditionalFormatting sqref="AP30">
    <cfRule type="cellIs" dxfId="17946" priority="19879" stopIfTrue="1" operator="equal">
      <formula>"Baja"</formula>
    </cfRule>
  </conditionalFormatting>
  <conditionalFormatting sqref="AP30">
    <cfRule type="cellIs" dxfId="17945" priority="19878" stopIfTrue="1" operator="equal">
      <formula>"Media"</formula>
    </cfRule>
  </conditionalFormatting>
  <conditionalFormatting sqref="AP30">
    <cfRule type="cellIs" dxfId="17944" priority="19876" stopIfTrue="1" operator="equal">
      <formula>"Muy Alta"</formula>
    </cfRule>
  </conditionalFormatting>
  <conditionalFormatting sqref="AP30">
    <cfRule type="cellIs" dxfId="17943" priority="19880" stopIfTrue="1" operator="equal">
      <formula>"Muy Baja"</formula>
    </cfRule>
  </conditionalFormatting>
  <conditionalFormatting sqref="AW22">
    <cfRule type="containsText" dxfId="17942" priority="20279" operator="containsText" text="VALORAR">
      <formula>NOT(ISERROR(SEARCH("VALORAR",AW22)))</formula>
    </cfRule>
    <cfRule type="containsText" dxfId="17941" priority="20280" operator="containsText" text="Extrema">
      <formula>NOT(ISERROR(SEARCH("Extrema",AW22)))</formula>
    </cfRule>
    <cfRule type="containsText" dxfId="17940" priority="20281" operator="containsText" text="Alta">
      <formula>NOT(ISERROR(SEARCH("Alta",AW22)))</formula>
    </cfRule>
    <cfRule type="containsText" dxfId="17939" priority="20282" operator="containsText" text="Moderada">
      <formula>NOT(ISERROR(SEARCH("Moderada",AW22)))</formula>
    </cfRule>
    <cfRule type="containsText" dxfId="17938" priority="20283" operator="containsText" text="Baja">
      <formula>NOT(ISERROR(SEARCH("Baja",AW22)))</formula>
    </cfRule>
  </conditionalFormatting>
  <conditionalFormatting sqref="AW22">
    <cfRule type="containsText" dxfId="17937" priority="20284" operator="containsText" text="VALORAR">
      <formula>NOT(ISERROR(SEARCH("VALORAR",AW22)))</formula>
    </cfRule>
    <cfRule type="containsText" dxfId="17936" priority="20285" operator="containsText" text="Extrema">
      <formula>NOT(ISERROR(SEARCH("Extrema",AW22)))</formula>
    </cfRule>
    <cfRule type="containsText" dxfId="17935" priority="20286" operator="containsText" text="Alta">
      <formula>NOT(ISERROR(SEARCH("Alta",AW22)))</formula>
    </cfRule>
    <cfRule type="containsText" dxfId="17934" priority="20287" operator="containsText" text="Moderada">
      <formula>NOT(ISERROR(SEARCH("Moderada",AW22)))</formula>
    </cfRule>
    <cfRule type="containsText" dxfId="17933" priority="20288" operator="containsText" text="Baja">
      <formula>NOT(ISERROR(SEARCH("Baja",AW22)))</formula>
    </cfRule>
  </conditionalFormatting>
  <conditionalFormatting sqref="AP33">
    <cfRule type="cellIs" dxfId="17932" priority="19935" stopIfTrue="1" operator="equal">
      <formula>"Alta"</formula>
    </cfRule>
  </conditionalFormatting>
  <conditionalFormatting sqref="AP33">
    <cfRule type="cellIs" dxfId="17931" priority="19937" stopIfTrue="1" operator="equal">
      <formula>"Baja"</formula>
    </cfRule>
  </conditionalFormatting>
  <conditionalFormatting sqref="AP33">
    <cfRule type="cellIs" dxfId="17930" priority="19936" stopIfTrue="1" operator="equal">
      <formula>"Media"</formula>
    </cfRule>
  </conditionalFormatting>
  <conditionalFormatting sqref="AP33">
    <cfRule type="cellIs" dxfId="17929" priority="19934" stopIfTrue="1" operator="equal">
      <formula>"Muy Alta"</formula>
    </cfRule>
  </conditionalFormatting>
  <conditionalFormatting sqref="AP33">
    <cfRule type="cellIs" dxfId="17928" priority="19938" stopIfTrue="1" operator="equal">
      <formula>"Muy Baja"</formula>
    </cfRule>
  </conditionalFormatting>
  <conditionalFormatting sqref="AE76:AE77">
    <cfRule type="containsText" dxfId="17927" priority="18317" operator="containsText" text="VALORAR">
      <formula>NOT(ISERROR(SEARCH("VALORAR",AE76)))</formula>
    </cfRule>
    <cfRule type="containsText" dxfId="17926" priority="18318" operator="containsText" text="Extrema">
      <formula>NOT(ISERROR(SEARCH("Extrema",AE76)))</formula>
    </cfRule>
    <cfRule type="containsText" dxfId="17925" priority="18319" operator="containsText" text="Alta">
      <formula>NOT(ISERROR(SEARCH("Alta",AE76)))</formula>
    </cfRule>
    <cfRule type="containsText" dxfId="17924" priority="18320" operator="containsText" text="Moderada">
      <formula>NOT(ISERROR(SEARCH("Moderada",AE76)))</formula>
    </cfRule>
    <cfRule type="containsText" dxfId="17923" priority="18321" operator="containsText" text="Baja">
      <formula>NOT(ISERROR(SEARCH("Baja",AE76)))</formula>
    </cfRule>
  </conditionalFormatting>
  <conditionalFormatting sqref="AE76:AE77">
    <cfRule type="containsText" dxfId="17922" priority="18322" operator="containsText" text="VALORAR">
      <formula>NOT(ISERROR(SEARCH("VALORAR",AE76)))</formula>
    </cfRule>
    <cfRule type="containsText" dxfId="17921" priority="18323" operator="containsText" text="Extrema">
      <formula>NOT(ISERROR(SEARCH("Extrema",AE76)))</formula>
    </cfRule>
    <cfRule type="containsText" dxfId="17920" priority="18324" operator="containsText" text="Alta">
      <formula>NOT(ISERROR(SEARCH("Alta",AE76)))</formula>
    </cfRule>
    <cfRule type="containsText" dxfId="17919" priority="18325" operator="containsText" text="Moderada">
      <formula>NOT(ISERROR(SEARCH("Moderada",AE76)))</formula>
    </cfRule>
    <cfRule type="containsText" dxfId="17918" priority="18326" operator="containsText" text="Baja">
      <formula>NOT(ISERROR(SEARCH("Baja",AE76)))</formula>
    </cfRule>
  </conditionalFormatting>
  <conditionalFormatting sqref="AW16">
    <cfRule type="containsText" dxfId="17917" priority="20289" operator="containsText" text="VALORAR">
      <formula>NOT(ISERROR(SEARCH("VALORAR",AW16)))</formula>
    </cfRule>
    <cfRule type="containsText" dxfId="17916" priority="20290" operator="containsText" text="Extrema">
      <formula>NOT(ISERROR(SEARCH("Extrema",AW16)))</formula>
    </cfRule>
    <cfRule type="containsText" dxfId="17915" priority="20291" operator="containsText" text="Alta">
      <formula>NOT(ISERROR(SEARCH("Alta",AW16)))</formula>
    </cfRule>
    <cfRule type="containsText" dxfId="17914" priority="20292" operator="containsText" text="Moderada">
      <formula>NOT(ISERROR(SEARCH("Moderada",AW16)))</formula>
    </cfRule>
    <cfRule type="containsText" dxfId="17913" priority="20293" operator="containsText" text="Baja">
      <formula>NOT(ISERROR(SEARCH("Baja",AW16)))</formula>
    </cfRule>
  </conditionalFormatting>
  <conditionalFormatting sqref="AW16">
    <cfRule type="containsText" dxfId="17912" priority="20294" operator="containsText" text="VALORAR">
      <formula>NOT(ISERROR(SEARCH("VALORAR",AW16)))</formula>
    </cfRule>
    <cfRule type="containsText" dxfId="17911" priority="20295" operator="containsText" text="Extrema">
      <formula>NOT(ISERROR(SEARCH("Extrema",AW16)))</formula>
    </cfRule>
    <cfRule type="containsText" dxfId="17910" priority="20296" operator="containsText" text="Alta">
      <formula>NOT(ISERROR(SEARCH("Alta",AW16)))</formula>
    </cfRule>
    <cfRule type="containsText" dxfId="17909" priority="20297" operator="containsText" text="Moderada">
      <formula>NOT(ISERROR(SEARCH("Moderada",AW16)))</formula>
    </cfRule>
    <cfRule type="containsText" dxfId="17908" priority="20298" operator="containsText" text="Baja">
      <formula>NOT(ISERROR(SEARCH("Baja",AW16)))</formula>
    </cfRule>
  </conditionalFormatting>
  <conditionalFormatting sqref="AW28">
    <cfRule type="containsText" dxfId="17907" priority="20269" operator="containsText" text="VALORAR">
      <formula>NOT(ISERROR(SEARCH("VALORAR",AW28)))</formula>
    </cfRule>
    <cfRule type="containsText" dxfId="17906" priority="20270" operator="containsText" text="Extrema">
      <formula>NOT(ISERROR(SEARCH("Extrema",AW28)))</formula>
    </cfRule>
    <cfRule type="containsText" dxfId="17905" priority="20271" operator="containsText" text="Alta">
      <formula>NOT(ISERROR(SEARCH("Alta",AW28)))</formula>
    </cfRule>
    <cfRule type="containsText" dxfId="17904" priority="20272" operator="containsText" text="Moderada">
      <formula>NOT(ISERROR(SEARCH("Moderada",AW28)))</formula>
    </cfRule>
    <cfRule type="containsText" dxfId="17903" priority="20273" operator="containsText" text="Baja">
      <formula>NOT(ISERROR(SEARCH("Baja",AW28)))</formula>
    </cfRule>
  </conditionalFormatting>
  <conditionalFormatting sqref="AW28">
    <cfRule type="containsText" dxfId="17902" priority="20274" operator="containsText" text="VALORAR">
      <formula>NOT(ISERROR(SEARCH("VALORAR",AW28)))</formula>
    </cfRule>
    <cfRule type="containsText" dxfId="17901" priority="20275" operator="containsText" text="Extrema">
      <formula>NOT(ISERROR(SEARCH("Extrema",AW28)))</formula>
    </cfRule>
    <cfRule type="containsText" dxfId="17900" priority="20276" operator="containsText" text="Alta">
      <formula>NOT(ISERROR(SEARCH("Alta",AW28)))</formula>
    </cfRule>
    <cfRule type="containsText" dxfId="17899" priority="20277" operator="containsText" text="Moderada">
      <formula>NOT(ISERROR(SEARCH("Moderada",AW28)))</formula>
    </cfRule>
    <cfRule type="containsText" dxfId="17898" priority="20278" operator="containsText" text="Baja">
      <formula>NOT(ISERROR(SEARCH("Baja",AW28)))</formula>
    </cfRule>
  </conditionalFormatting>
  <conditionalFormatting sqref="AP13 AP15">
    <cfRule type="cellIs" dxfId="17897" priority="20219" stopIfTrue="1" operator="equal">
      <formula>"Alta"</formula>
    </cfRule>
  </conditionalFormatting>
  <conditionalFormatting sqref="AP13 AP15">
    <cfRule type="cellIs" dxfId="17896" priority="20221" stopIfTrue="1" operator="equal">
      <formula>"Baja"</formula>
    </cfRule>
  </conditionalFormatting>
  <conditionalFormatting sqref="AP13 AP15">
    <cfRule type="cellIs" dxfId="17895" priority="20220" stopIfTrue="1" operator="equal">
      <formula>"Media"</formula>
    </cfRule>
  </conditionalFormatting>
  <conditionalFormatting sqref="AP13 AP15">
    <cfRule type="cellIs" dxfId="17894" priority="20218" stopIfTrue="1" operator="equal">
      <formula>"Muy Alta"</formula>
    </cfRule>
  </conditionalFormatting>
  <conditionalFormatting sqref="AP13 AP15">
    <cfRule type="cellIs" dxfId="17893" priority="20222" stopIfTrue="1" operator="equal">
      <formula>"Muy Baja"</formula>
    </cfRule>
  </conditionalFormatting>
  <conditionalFormatting sqref="AE18:AE19">
    <cfRule type="containsText" dxfId="17892" priority="20185" operator="containsText" text="VALORAR">
      <formula>NOT(ISERROR(SEARCH("VALORAR",AE18)))</formula>
    </cfRule>
    <cfRule type="containsText" dxfId="17891" priority="20186" operator="containsText" text="Extrema">
      <formula>NOT(ISERROR(SEARCH("Extrema",AE18)))</formula>
    </cfRule>
    <cfRule type="containsText" dxfId="17890" priority="20187" operator="containsText" text="Alta">
      <formula>NOT(ISERROR(SEARCH("Alta",AE18)))</formula>
    </cfRule>
    <cfRule type="containsText" dxfId="17889" priority="20188" operator="containsText" text="Moderada">
      <formula>NOT(ISERROR(SEARCH("Moderada",AE18)))</formula>
    </cfRule>
    <cfRule type="containsText" dxfId="17888" priority="20189" operator="containsText" text="Baja">
      <formula>NOT(ISERROR(SEARCH("Baja",AE18)))</formula>
    </cfRule>
  </conditionalFormatting>
  <conditionalFormatting sqref="AE18:AE19">
    <cfRule type="containsText" dxfId="17887" priority="20190" operator="containsText" text="VALORAR">
      <formula>NOT(ISERROR(SEARCH("VALORAR",AE18)))</formula>
    </cfRule>
    <cfRule type="containsText" dxfId="17886" priority="20191" operator="containsText" text="Extrema">
      <formula>NOT(ISERROR(SEARCH("Extrema",AE18)))</formula>
    </cfRule>
    <cfRule type="containsText" dxfId="17885" priority="20192" operator="containsText" text="Alta">
      <formula>NOT(ISERROR(SEARCH("Alta",AE18)))</formula>
    </cfRule>
    <cfRule type="containsText" dxfId="17884" priority="20193" operator="containsText" text="Moderada">
      <formula>NOT(ISERROR(SEARCH("Moderada",AE18)))</formula>
    </cfRule>
    <cfRule type="containsText" dxfId="17883" priority="20194" operator="containsText" text="Baja">
      <formula>NOT(ISERROR(SEARCH("Baja",AE18)))</formula>
    </cfRule>
  </conditionalFormatting>
  <conditionalFormatting sqref="V18:V19">
    <cfRule type="cellIs" dxfId="17882" priority="20201" stopIfTrue="1" operator="equal">
      <formula>"Alta"</formula>
    </cfRule>
  </conditionalFormatting>
  <conditionalFormatting sqref="V18:V19">
    <cfRule type="cellIs" dxfId="17881" priority="20203" stopIfTrue="1" operator="equal">
      <formula>"Baja"</formula>
    </cfRule>
  </conditionalFormatting>
  <conditionalFormatting sqref="V18:V19">
    <cfRule type="cellIs" dxfId="17880" priority="20202" stopIfTrue="1" operator="equal">
      <formula>"Media"</formula>
    </cfRule>
  </conditionalFormatting>
  <conditionalFormatting sqref="V18:V19">
    <cfRule type="cellIs" dxfId="17879" priority="20200" stopIfTrue="1" operator="equal">
      <formula>"Muy Alta"</formula>
    </cfRule>
  </conditionalFormatting>
  <conditionalFormatting sqref="V18:V19">
    <cfRule type="cellIs" dxfId="17878" priority="20204" stopIfTrue="1" operator="equal">
      <formula>"Muy Baja"</formula>
    </cfRule>
  </conditionalFormatting>
  <conditionalFormatting sqref="AE24:AE25">
    <cfRule type="containsText" dxfId="17877" priority="20127" operator="containsText" text="VALORAR">
      <formula>NOT(ISERROR(SEARCH("VALORAR",AE24)))</formula>
    </cfRule>
    <cfRule type="containsText" dxfId="17876" priority="20128" operator="containsText" text="Extrema">
      <formula>NOT(ISERROR(SEARCH("Extrema",AE24)))</formula>
    </cfRule>
    <cfRule type="containsText" dxfId="17875" priority="20129" operator="containsText" text="Alta">
      <formula>NOT(ISERROR(SEARCH("Alta",AE24)))</formula>
    </cfRule>
    <cfRule type="containsText" dxfId="17874" priority="20130" operator="containsText" text="Moderada">
      <formula>NOT(ISERROR(SEARCH("Moderada",AE24)))</formula>
    </cfRule>
    <cfRule type="containsText" dxfId="17873" priority="20131" operator="containsText" text="Baja">
      <formula>NOT(ISERROR(SEARCH("Baja",AE24)))</formula>
    </cfRule>
  </conditionalFormatting>
  <conditionalFormatting sqref="AE24:AE25">
    <cfRule type="containsText" dxfId="17872" priority="20132" operator="containsText" text="VALORAR">
      <formula>NOT(ISERROR(SEARCH("VALORAR",AE24)))</formula>
    </cfRule>
    <cfRule type="containsText" dxfId="17871" priority="20133" operator="containsText" text="Extrema">
      <formula>NOT(ISERROR(SEARCH("Extrema",AE24)))</formula>
    </cfRule>
    <cfRule type="containsText" dxfId="17870" priority="20134" operator="containsText" text="Alta">
      <formula>NOT(ISERROR(SEARCH("Alta",AE24)))</formula>
    </cfRule>
    <cfRule type="containsText" dxfId="17869" priority="20135" operator="containsText" text="Moderada">
      <formula>NOT(ISERROR(SEARCH("Moderada",AE24)))</formula>
    </cfRule>
    <cfRule type="containsText" dxfId="17868" priority="20136" operator="containsText" text="Baja">
      <formula>NOT(ISERROR(SEARCH("Baja",AE24)))</formula>
    </cfRule>
  </conditionalFormatting>
  <conditionalFormatting sqref="AP81">
    <cfRule type="cellIs" dxfId="17867" priority="18255" stopIfTrue="1" operator="equal">
      <formula>"Alta"</formula>
    </cfRule>
  </conditionalFormatting>
  <conditionalFormatting sqref="AP81">
    <cfRule type="cellIs" dxfId="17866" priority="18257" stopIfTrue="1" operator="equal">
      <formula>"Baja"</formula>
    </cfRule>
  </conditionalFormatting>
  <conditionalFormatting sqref="AP81">
    <cfRule type="cellIs" dxfId="17865" priority="18256" stopIfTrue="1" operator="equal">
      <formula>"Media"</formula>
    </cfRule>
  </conditionalFormatting>
  <conditionalFormatting sqref="AP81">
    <cfRule type="cellIs" dxfId="17864" priority="18254" stopIfTrue="1" operator="equal">
      <formula>"Muy Alta"</formula>
    </cfRule>
  </conditionalFormatting>
  <conditionalFormatting sqref="AP81">
    <cfRule type="cellIs" dxfId="17863" priority="18258" stopIfTrue="1" operator="equal">
      <formula>"Muy Baja"</formula>
    </cfRule>
  </conditionalFormatting>
  <conditionalFormatting sqref="V24:V25">
    <cfRule type="cellIs" dxfId="17862" priority="20143" stopIfTrue="1" operator="equal">
      <formula>"Alta"</formula>
    </cfRule>
  </conditionalFormatting>
  <conditionalFormatting sqref="V24:V25">
    <cfRule type="cellIs" dxfId="17861" priority="20145" stopIfTrue="1" operator="equal">
      <formula>"Baja"</formula>
    </cfRule>
  </conditionalFormatting>
  <conditionalFormatting sqref="V24:V25">
    <cfRule type="cellIs" dxfId="17860" priority="20144" stopIfTrue="1" operator="equal">
      <formula>"Media"</formula>
    </cfRule>
  </conditionalFormatting>
  <conditionalFormatting sqref="V24:V25">
    <cfRule type="cellIs" dxfId="17859" priority="20142" stopIfTrue="1" operator="equal">
      <formula>"Muy Alta"</formula>
    </cfRule>
  </conditionalFormatting>
  <conditionalFormatting sqref="V24:V25">
    <cfRule type="cellIs" dxfId="17858" priority="20146" stopIfTrue="1" operator="equal">
      <formula>"Muy Baja"</formula>
    </cfRule>
  </conditionalFormatting>
  <conditionalFormatting sqref="AP16">
    <cfRule type="cellIs" dxfId="17857" priority="20089" stopIfTrue="1" operator="equal">
      <formula>"Alta"</formula>
    </cfRule>
  </conditionalFormatting>
  <conditionalFormatting sqref="AP16">
    <cfRule type="cellIs" dxfId="17856" priority="20091" stopIfTrue="1" operator="equal">
      <formula>"Baja"</formula>
    </cfRule>
  </conditionalFormatting>
  <conditionalFormatting sqref="AP16">
    <cfRule type="cellIs" dxfId="17855" priority="20090" stopIfTrue="1" operator="equal">
      <formula>"Media"</formula>
    </cfRule>
  </conditionalFormatting>
  <conditionalFormatting sqref="AP16">
    <cfRule type="cellIs" dxfId="17854" priority="20088" stopIfTrue="1" operator="equal">
      <formula>"Muy Alta"</formula>
    </cfRule>
  </conditionalFormatting>
  <conditionalFormatting sqref="AP16">
    <cfRule type="cellIs" dxfId="17853" priority="20092" stopIfTrue="1" operator="equal">
      <formula>"Muy Baja"</formula>
    </cfRule>
  </conditionalFormatting>
  <conditionalFormatting sqref="AP17">
    <cfRule type="cellIs" dxfId="17852" priority="20075" stopIfTrue="1" operator="equal">
      <formula>"Alta"</formula>
    </cfRule>
  </conditionalFormatting>
  <conditionalFormatting sqref="AP17">
    <cfRule type="cellIs" dxfId="17851" priority="20077" stopIfTrue="1" operator="equal">
      <formula>"Baja"</formula>
    </cfRule>
  </conditionalFormatting>
  <conditionalFormatting sqref="AP17">
    <cfRule type="cellIs" dxfId="17850" priority="20076" stopIfTrue="1" operator="equal">
      <formula>"Media"</formula>
    </cfRule>
  </conditionalFormatting>
  <conditionalFormatting sqref="AP17">
    <cfRule type="cellIs" dxfId="17849" priority="20074" stopIfTrue="1" operator="equal">
      <formula>"Muy Alta"</formula>
    </cfRule>
  </conditionalFormatting>
  <conditionalFormatting sqref="AP17">
    <cfRule type="cellIs" dxfId="17848" priority="20078" stopIfTrue="1" operator="equal">
      <formula>"Muy Baja"</formula>
    </cfRule>
  </conditionalFormatting>
  <conditionalFormatting sqref="AP18">
    <cfRule type="cellIs" dxfId="17847" priority="20061" stopIfTrue="1" operator="equal">
      <formula>"Alta"</formula>
    </cfRule>
  </conditionalFormatting>
  <conditionalFormatting sqref="AP18">
    <cfRule type="cellIs" dxfId="17846" priority="20063" stopIfTrue="1" operator="equal">
      <formula>"Baja"</formula>
    </cfRule>
  </conditionalFormatting>
  <conditionalFormatting sqref="AP18">
    <cfRule type="cellIs" dxfId="17845" priority="20062" stopIfTrue="1" operator="equal">
      <formula>"Media"</formula>
    </cfRule>
  </conditionalFormatting>
  <conditionalFormatting sqref="AP18">
    <cfRule type="cellIs" dxfId="17844" priority="20060" stopIfTrue="1" operator="equal">
      <formula>"Muy Alta"</formula>
    </cfRule>
  </conditionalFormatting>
  <conditionalFormatting sqref="AP18">
    <cfRule type="cellIs" dxfId="17843" priority="20064" stopIfTrue="1" operator="equal">
      <formula>"Muy Baja"</formula>
    </cfRule>
  </conditionalFormatting>
  <conditionalFormatting sqref="AP19 AP21">
    <cfRule type="cellIs" dxfId="17842" priority="20047" stopIfTrue="1" operator="equal">
      <formula>"Alta"</formula>
    </cfRule>
  </conditionalFormatting>
  <conditionalFormatting sqref="AP19 AP21">
    <cfRule type="cellIs" dxfId="17841" priority="20049" stopIfTrue="1" operator="equal">
      <formula>"Baja"</formula>
    </cfRule>
  </conditionalFormatting>
  <conditionalFormatting sqref="AP19 AP21">
    <cfRule type="cellIs" dxfId="17840" priority="20048" stopIfTrue="1" operator="equal">
      <formula>"Media"</formula>
    </cfRule>
  </conditionalFormatting>
  <conditionalFormatting sqref="AP19 AP21">
    <cfRule type="cellIs" dxfId="17839" priority="20046" stopIfTrue="1" operator="equal">
      <formula>"Muy Alta"</formula>
    </cfRule>
  </conditionalFormatting>
  <conditionalFormatting sqref="AP19 AP21">
    <cfRule type="cellIs" dxfId="17838" priority="20050" stopIfTrue="1" operator="equal">
      <formula>"Muy Baja"</formula>
    </cfRule>
  </conditionalFormatting>
  <conditionalFormatting sqref="AP22">
    <cfRule type="cellIs" dxfId="17837" priority="20033" stopIfTrue="1" operator="equal">
      <formula>"Alta"</formula>
    </cfRule>
  </conditionalFormatting>
  <conditionalFormatting sqref="AP22">
    <cfRule type="cellIs" dxfId="17836" priority="20035" stopIfTrue="1" operator="equal">
      <formula>"Baja"</formula>
    </cfRule>
  </conditionalFormatting>
  <conditionalFormatting sqref="AP22">
    <cfRule type="cellIs" dxfId="17835" priority="20034" stopIfTrue="1" operator="equal">
      <formula>"Media"</formula>
    </cfRule>
  </conditionalFormatting>
  <conditionalFormatting sqref="AP22">
    <cfRule type="cellIs" dxfId="17834" priority="20032" stopIfTrue="1" operator="equal">
      <formula>"Muy Alta"</formula>
    </cfRule>
  </conditionalFormatting>
  <conditionalFormatting sqref="AP22">
    <cfRule type="cellIs" dxfId="17833" priority="20036" stopIfTrue="1" operator="equal">
      <formula>"Muy Baja"</formula>
    </cfRule>
  </conditionalFormatting>
  <conditionalFormatting sqref="AP23">
    <cfRule type="cellIs" dxfId="17832" priority="20019" stopIfTrue="1" operator="equal">
      <formula>"Alta"</formula>
    </cfRule>
  </conditionalFormatting>
  <conditionalFormatting sqref="AP23">
    <cfRule type="cellIs" dxfId="17831" priority="20021" stopIfTrue="1" operator="equal">
      <formula>"Baja"</formula>
    </cfRule>
  </conditionalFormatting>
  <conditionalFormatting sqref="AP23">
    <cfRule type="cellIs" dxfId="17830" priority="20020" stopIfTrue="1" operator="equal">
      <formula>"Media"</formula>
    </cfRule>
  </conditionalFormatting>
  <conditionalFormatting sqref="AP23">
    <cfRule type="cellIs" dxfId="17829" priority="20018" stopIfTrue="1" operator="equal">
      <formula>"Muy Alta"</formula>
    </cfRule>
  </conditionalFormatting>
  <conditionalFormatting sqref="AP23">
    <cfRule type="cellIs" dxfId="17828" priority="20022" stopIfTrue="1" operator="equal">
      <formula>"Muy Baja"</formula>
    </cfRule>
  </conditionalFormatting>
  <conditionalFormatting sqref="AP28">
    <cfRule type="cellIs" dxfId="17827" priority="19977" stopIfTrue="1" operator="equal">
      <formula>"Alta"</formula>
    </cfRule>
  </conditionalFormatting>
  <conditionalFormatting sqref="AP28">
    <cfRule type="cellIs" dxfId="17826" priority="19979" stopIfTrue="1" operator="equal">
      <formula>"Baja"</formula>
    </cfRule>
  </conditionalFormatting>
  <conditionalFormatting sqref="AP28">
    <cfRule type="cellIs" dxfId="17825" priority="19978" stopIfTrue="1" operator="equal">
      <formula>"Media"</formula>
    </cfRule>
  </conditionalFormatting>
  <conditionalFormatting sqref="AP28">
    <cfRule type="cellIs" dxfId="17824" priority="19976" stopIfTrue="1" operator="equal">
      <formula>"Muy Alta"</formula>
    </cfRule>
  </conditionalFormatting>
  <conditionalFormatting sqref="AP28">
    <cfRule type="cellIs" dxfId="17823" priority="19980" stopIfTrue="1" operator="equal">
      <formula>"Muy Baja"</formula>
    </cfRule>
  </conditionalFormatting>
  <conditionalFormatting sqref="AP78">
    <cfRule type="cellIs" dxfId="17822" priority="18197" stopIfTrue="1" operator="equal">
      <formula>"Alta"</formula>
    </cfRule>
  </conditionalFormatting>
  <conditionalFormatting sqref="AP78">
    <cfRule type="cellIs" dxfId="17821" priority="18199" stopIfTrue="1" operator="equal">
      <formula>"Baja"</formula>
    </cfRule>
  </conditionalFormatting>
  <conditionalFormatting sqref="AP78">
    <cfRule type="cellIs" dxfId="17820" priority="18198" stopIfTrue="1" operator="equal">
      <formula>"Media"</formula>
    </cfRule>
  </conditionalFormatting>
  <conditionalFormatting sqref="AP78">
    <cfRule type="cellIs" dxfId="17819" priority="18196" stopIfTrue="1" operator="equal">
      <formula>"Muy Alta"</formula>
    </cfRule>
  </conditionalFormatting>
  <conditionalFormatting sqref="AP78">
    <cfRule type="cellIs" dxfId="17818" priority="18200" stopIfTrue="1" operator="equal">
      <formula>"Muy Baja"</formula>
    </cfRule>
  </conditionalFormatting>
  <conditionalFormatting sqref="AE30:AE31">
    <cfRule type="containsText" dxfId="17817" priority="19901" operator="containsText" text="VALORAR">
      <formula>NOT(ISERROR(SEARCH("VALORAR",AE30)))</formula>
    </cfRule>
    <cfRule type="containsText" dxfId="17816" priority="19902" operator="containsText" text="Extrema">
      <formula>NOT(ISERROR(SEARCH("Extrema",AE30)))</formula>
    </cfRule>
    <cfRule type="containsText" dxfId="17815" priority="19903" operator="containsText" text="Alta">
      <formula>NOT(ISERROR(SEARCH("Alta",AE30)))</formula>
    </cfRule>
    <cfRule type="containsText" dxfId="17814" priority="19904" operator="containsText" text="Moderada">
      <formula>NOT(ISERROR(SEARCH("Moderada",AE30)))</formula>
    </cfRule>
    <cfRule type="containsText" dxfId="17813" priority="19905" operator="containsText" text="Baja">
      <formula>NOT(ISERROR(SEARCH("Baja",AE30)))</formula>
    </cfRule>
  </conditionalFormatting>
  <conditionalFormatting sqref="AE30:AE31">
    <cfRule type="containsText" dxfId="17812" priority="19906" operator="containsText" text="VALORAR">
      <formula>NOT(ISERROR(SEARCH("VALORAR",AE30)))</formula>
    </cfRule>
    <cfRule type="containsText" dxfId="17811" priority="19907" operator="containsText" text="Extrema">
      <formula>NOT(ISERROR(SEARCH("Extrema",AE30)))</formula>
    </cfRule>
    <cfRule type="containsText" dxfId="17810" priority="19908" operator="containsText" text="Alta">
      <formula>NOT(ISERROR(SEARCH("Alta",AE30)))</formula>
    </cfRule>
    <cfRule type="containsText" dxfId="17809" priority="19909" operator="containsText" text="Moderada">
      <formula>NOT(ISERROR(SEARCH("Moderada",AE30)))</formula>
    </cfRule>
    <cfRule type="containsText" dxfId="17808" priority="19910" operator="containsText" text="Baja">
      <formula>NOT(ISERROR(SEARCH("Baja",AE30)))</formula>
    </cfRule>
  </conditionalFormatting>
  <conditionalFormatting sqref="V30:V31">
    <cfRule type="cellIs" dxfId="17807" priority="19917" stopIfTrue="1" operator="equal">
      <formula>"Alta"</formula>
    </cfRule>
  </conditionalFormatting>
  <conditionalFormatting sqref="V30:V31">
    <cfRule type="cellIs" dxfId="17806" priority="19919" stopIfTrue="1" operator="equal">
      <formula>"Baja"</formula>
    </cfRule>
  </conditionalFormatting>
  <conditionalFormatting sqref="V30:V31">
    <cfRule type="cellIs" dxfId="17805" priority="19918" stopIfTrue="1" operator="equal">
      <formula>"Media"</formula>
    </cfRule>
  </conditionalFormatting>
  <conditionalFormatting sqref="V30:V31">
    <cfRule type="cellIs" dxfId="17804" priority="19916" stopIfTrue="1" operator="equal">
      <formula>"Muy Alta"</formula>
    </cfRule>
  </conditionalFormatting>
  <conditionalFormatting sqref="V30:V31">
    <cfRule type="cellIs" dxfId="17803" priority="19920" stopIfTrue="1" operator="equal">
      <formula>"Muy Baja"</formula>
    </cfRule>
  </conditionalFormatting>
  <conditionalFormatting sqref="AP31">
    <cfRule type="cellIs" dxfId="17802" priority="19863" stopIfTrue="1" operator="equal">
      <formula>"Alta"</formula>
    </cfRule>
  </conditionalFormatting>
  <conditionalFormatting sqref="AP31">
    <cfRule type="cellIs" dxfId="17801" priority="19865" stopIfTrue="1" operator="equal">
      <formula>"Baja"</formula>
    </cfRule>
  </conditionalFormatting>
  <conditionalFormatting sqref="AP31">
    <cfRule type="cellIs" dxfId="17800" priority="19864" stopIfTrue="1" operator="equal">
      <formula>"Media"</formula>
    </cfRule>
  </conditionalFormatting>
  <conditionalFormatting sqref="AP31">
    <cfRule type="cellIs" dxfId="17799" priority="19862" stopIfTrue="1" operator="equal">
      <formula>"Muy Alta"</formula>
    </cfRule>
  </conditionalFormatting>
  <conditionalFormatting sqref="AP31">
    <cfRule type="cellIs" dxfId="17798" priority="19866" stopIfTrue="1" operator="equal">
      <formula>"Muy Baja"</formula>
    </cfRule>
  </conditionalFormatting>
  <conditionalFormatting sqref="V76:V77">
    <cfRule type="cellIs" dxfId="17797" priority="18333" stopIfTrue="1" operator="equal">
      <formula>"Alta"</formula>
    </cfRule>
  </conditionalFormatting>
  <conditionalFormatting sqref="V76:V77">
    <cfRule type="cellIs" dxfId="17796" priority="18335" stopIfTrue="1" operator="equal">
      <formula>"Baja"</formula>
    </cfRule>
  </conditionalFormatting>
  <conditionalFormatting sqref="V76:V77">
    <cfRule type="cellIs" dxfId="17795" priority="18334" stopIfTrue="1" operator="equal">
      <formula>"Media"</formula>
    </cfRule>
  </conditionalFormatting>
  <conditionalFormatting sqref="V76:V77">
    <cfRule type="cellIs" dxfId="17794" priority="18332" stopIfTrue="1" operator="equal">
      <formula>"Muy Alta"</formula>
    </cfRule>
  </conditionalFormatting>
  <conditionalFormatting sqref="V76:V77">
    <cfRule type="cellIs" dxfId="17793" priority="18336" stopIfTrue="1" operator="equal">
      <formula>"Muy Baja"</formula>
    </cfRule>
  </conditionalFormatting>
  <conditionalFormatting sqref="AE82:AE83">
    <cfRule type="containsText" dxfId="17792" priority="18149" operator="containsText" text="VALORAR">
      <formula>NOT(ISERROR(SEARCH("VALORAR",AE82)))</formula>
    </cfRule>
    <cfRule type="containsText" dxfId="17791" priority="18150" operator="containsText" text="Extrema">
      <formula>NOT(ISERROR(SEARCH("Extrema",AE82)))</formula>
    </cfRule>
    <cfRule type="containsText" dxfId="17790" priority="18151" operator="containsText" text="Alta">
      <formula>NOT(ISERROR(SEARCH("Alta",AE82)))</formula>
    </cfRule>
    <cfRule type="containsText" dxfId="17789" priority="18152" operator="containsText" text="Moderada">
      <formula>NOT(ISERROR(SEARCH("Moderada",AE82)))</formula>
    </cfRule>
    <cfRule type="containsText" dxfId="17788" priority="18153" operator="containsText" text="Baja">
      <formula>NOT(ISERROR(SEARCH("Baja",AE82)))</formula>
    </cfRule>
  </conditionalFormatting>
  <conditionalFormatting sqref="AE82:AE83">
    <cfRule type="containsText" dxfId="17787" priority="18154" operator="containsText" text="VALORAR">
      <formula>NOT(ISERROR(SEARCH("VALORAR",AE82)))</formula>
    </cfRule>
    <cfRule type="containsText" dxfId="17786" priority="18155" operator="containsText" text="Extrema">
      <formula>NOT(ISERROR(SEARCH("Extrema",AE82)))</formula>
    </cfRule>
    <cfRule type="containsText" dxfId="17785" priority="18156" operator="containsText" text="Alta">
      <formula>NOT(ISERROR(SEARCH("Alta",AE82)))</formula>
    </cfRule>
    <cfRule type="containsText" dxfId="17784" priority="18157" operator="containsText" text="Moderada">
      <formula>NOT(ISERROR(SEARCH("Moderada",AE82)))</formula>
    </cfRule>
    <cfRule type="containsText" dxfId="17783" priority="18158" operator="containsText" text="Baja">
      <formula>NOT(ISERROR(SEARCH("Baja",AE82)))</formula>
    </cfRule>
  </conditionalFormatting>
  <conditionalFormatting sqref="AW76">
    <cfRule type="containsText" dxfId="17782" priority="18291" operator="containsText" text="VALORAR">
      <formula>NOT(ISERROR(SEARCH("VALORAR",AW76)))</formula>
    </cfRule>
    <cfRule type="containsText" dxfId="17781" priority="18292" operator="containsText" text="Extrema">
      <formula>NOT(ISERROR(SEARCH("Extrema",AW76)))</formula>
    </cfRule>
    <cfRule type="containsText" dxfId="17780" priority="18293" operator="containsText" text="Alta">
      <formula>NOT(ISERROR(SEARCH("Alta",AW76)))</formula>
    </cfRule>
    <cfRule type="containsText" dxfId="17779" priority="18294" operator="containsText" text="Moderada">
      <formula>NOT(ISERROR(SEARCH("Moderada",AW76)))</formula>
    </cfRule>
    <cfRule type="containsText" dxfId="17778" priority="18295" operator="containsText" text="Baja">
      <formula>NOT(ISERROR(SEARCH("Baja",AW76)))</formula>
    </cfRule>
  </conditionalFormatting>
  <conditionalFormatting sqref="AW76">
    <cfRule type="containsText" dxfId="17777" priority="18296" operator="containsText" text="VALORAR">
      <formula>NOT(ISERROR(SEARCH("VALORAR",AW76)))</formula>
    </cfRule>
    <cfRule type="containsText" dxfId="17776" priority="18297" operator="containsText" text="Extrema">
      <formula>NOT(ISERROR(SEARCH("Extrema",AW76)))</formula>
    </cfRule>
    <cfRule type="containsText" dxfId="17775" priority="18298" operator="containsText" text="Alta">
      <formula>NOT(ISERROR(SEARCH("Alta",AW76)))</formula>
    </cfRule>
    <cfRule type="containsText" dxfId="17774" priority="18299" operator="containsText" text="Moderada">
      <formula>NOT(ISERROR(SEARCH("Moderada",AW76)))</formula>
    </cfRule>
    <cfRule type="containsText" dxfId="17773" priority="18300" operator="containsText" text="Baja">
      <formula>NOT(ISERROR(SEARCH("Baja",AW76)))</formula>
    </cfRule>
  </conditionalFormatting>
  <conditionalFormatting sqref="AP76">
    <cfRule type="cellIs" dxfId="17772" priority="18283" stopIfTrue="1" operator="equal">
      <formula>"Alta"</formula>
    </cfRule>
  </conditionalFormatting>
  <conditionalFormatting sqref="AP76">
    <cfRule type="cellIs" dxfId="17771" priority="18285" stopIfTrue="1" operator="equal">
      <formula>"Baja"</formula>
    </cfRule>
  </conditionalFormatting>
  <conditionalFormatting sqref="AP76">
    <cfRule type="cellIs" dxfId="17770" priority="18284" stopIfTrue="1" operator="equal">
      <formula>"Media"</formula>
    </cfRule>
  </conditionalFormatting>
  <conditionalFormatting sqref="AP76">
    <cfRule type="cellIs" dxfId="17769" priority="18282" stopIfTrue="1" operator="equal">
      <formula>"Muy Alta"</formula>
    </cfRule>
  </conditionalFormatting>
  <conditionalFormatting sqref="AP76">
    <cfRule type="cellIs" dxfId="17768" priority="18286" stopIfTrue="1" operator="equal">
      <formula>"Muy Baja"</formula>
    </cfRule>
  </conditionalFormatting>
  <conditionalFormatting sqref="AP77">
    <cfRule type="cellIs" dxfId="17767" priority="18269" stopIfTrue="1" operator="equal">
      <formula>"Alta"</formula>
    </cfRule>
  </conditionalFormatting>
  <conditionalFormatting sqref="AP77">
    <cfRule type="cellIs" dxfId="17766" priority="18271" stopIfTrue="1" operator="equal">
      <formula>"Baja"</formula>
    </cfRule>
  </conditionalFormatting>
  <conditionalFormatting sqref="AP77">
    <cfRule type="cellIs" dxfId="17765" priority="18270" stopIfTrue="1" operator="equal">
      <formula>"Media"</formula>
    </cfRule>
  </conditionalFormatting>
  <conditionalFormatting sqref="AP77">
    <cfRule type="cellIs" dxfId="17764" priority="18268" stopIfTrue="1" operator="equal">
      <formula>"Muy Alta"</formula>
    </cfRule>
  </conditionalFormatting>
  <conditionalFormatting sqref="AP77">
    <cfRule type="cellIs" dxfId="17763" priority="18272" stopIfTrue="1" operator="equal">
      <formula>"Muy Baja"</formula>
    </cfRule>
  </conditionalFormatting>
  <conditionalFormatting sqref="AP87">
    <cfRule type="cellIs" dxfId="17762" priority="18087" stopIfTrue="1" operator="equal">
      <formula>"Alta"</formula>
    </cfRule>
  </conditionalFormatting>
  <conditionalFormatting sqref="AP87">
    <cfRule type="cellIs" dxfId="17761" priority="18089" stopIfTrue="1" operator="equal">
      <formula>"Baja"</formula>
    </cfRule>
  </conditionalFormatting>
  <conditionalFormatting sqref="AP87">
    <cfRule type="cellIs" dxfId="17760" priority="18088" stopIfTrue="1" operator="equal">
      <formula>"Media"</formula>
    </cfRule>
  </conditionalFormatting>
  <conditionalFormatting sqref="AP87">
    <cfRule type="cellIs" dxfId="17759" priority="18086" stopIfTrue="1" operator="equal">
      <formula>"Muy Alta"</formula>
    </cfRule>
  </conditionalFormatting>
  <conditionalFormatting sqref="AP87">
    <cfRule type="cellIs" dxfId="17758" priority="18090" stopIfTrue="1" operator="equal">
      <formula>"Muy Baja"</formula>
    </cfRule>
  </conditionalFormatting>
  <conditionalFormatting sqref="AE78:AE79">
    <cfRule type="containsText" dxfId="17757" priority="18221" operator="containsText" text="VALORAR">
      <formula>NOT(ISERROR(SEARCH("VALORAR",AE78)))</formula>
    </cfRule>
    <cfRule type="containsText" dxfId="17756" priority="18222" operator="containsText" text="Extrema">
      <formula>NOT(ISERROR(SEARCH("Extrema",AE78)))</formula>
    </cfRule>
    <cfRule type="containsText" dxfId="17755" priority="18223" operator="containsText" text="Alta">
      <formula>NOT(ISERROR(SEARCH("Alta",AE78)))</formula>
    </cfRule>
    <cfRule type="containsText" dxfId="17754" priority="18224" operator="containsText" text="Moderada">
      <formula>NOT(ISERROR(SEARCH("Moderada",AE78)))</formula>
    </cfRule>
    <cfRule type="containsText" dxfId="17753" priority="18225" operator="containsText" text="Baja">
      <formula>NOT(ISERROR(SEARCH("Baja",AE78)))</formula>
    </cfRule>
  </conditionalFormatting>
  <conditionalFormatting sqref="AE78:AE79">
    <cfRule type="containsText" dxfId="17752" priority="18226" operator="containsText" text="VALORAR">
      <formula>NOT(ISERROR(SEARCH("VALORAR",AE78)))</formula>
    </cfRule>
    <cfRule type="containsText" dxfId="17751" priority="18227" operator="containsText" text="Extrema">
      <formula>NOT(ISERROR(SEARCH("Extrema",AE78)))</formula>
    </cfRule>
    <cfRule type="containsText" dxfId="17750" priority="18228" operator="containsText" text="Alta">
      <formula>NOT(ISERROR(SEARCH("Alta",AE78)))</formula>
    </cfRule>
    <cfRule type="containsText" dxfId="17749" priority="18229" operator="containsText" text="Moderada">
      <formula>NOT(ISERROR(SEARCH("Moderada",AE78)))</formula>
    </cfRule>
    <cfRule type="containsText" dxfId="17748" priority="18230" operator="containsText" text="Baja">
      <formula>NOT(ISERROR(SEARCH("Baja",AE78)))</formula>
    </cfRule>
  </conditionalFormatting>
  <conditionalFormatting sqref="V78:V79">
    <cfRule type="cellIs" dxfId="17747" priority="18237" stopIfTrue="1" operator="equal">
      <formula>"Alta"</formula>
    </cfRule>
  </conditionalFormatting>
  <conditionalFormatting sqref="V78:V79">
    <cfRule type="cellIs" dxfId="17746" priority="18239" stopIfTrue="1" operator="equal">
      <formula>"Baja"</formula>
    </cfRule>
  </conditionalFormatting>
  <conditionalFormatting sqref="V78:V79">
    <cfRule type="cellIs" dxfId="17745" priority="18238" stopIfTrue="1" operator="equal">
      <formula>"Media"</formula>
    </cfRule>
  </conditionalFormatting>
  <conditionalFormatting sqref="V78:V79">
    <cfRule type="cellIs" dxfId="17744" priority="18236" stopIfTrue="1" operator="equal">
      <formula>"Muy Alta"</formula>
    </cfRule>
  </conditionalFormatting>
  <conditionalFormatting sqref="V78:V79">
    <cfRule type="cellIs" dxfId="17743" priority="18240" stopIfTrue="1" operator="equal">
      <formula>"Muy Baja"</formula>
    </cfRule>
  </conditionalFormatting>
  <conditionalFormatting sqref="AP84">
    <cfRule type="cellIs" dxfId="17742" priority="18029" stopIfTrue="1" operator="equal">
      <formula>"Alta"</formula>
    </cfRule>
  </conditionalFormatting>
  <conditionalFormatting sqref="AP84">
    <cfRule type="cellIs" dxfId="17741" priority="18031" stopIfTrue="1" operator="equal">
      <formula>"Baja"</formula>
    </cfRule>
  </conditionalFormatting>
  <conditionalFormatting sqref="AP84">
    <cfRule type="cellIs" dxfId="17740" priority="18030" stopIfTrue="1" operator="equal">
      <formula>"Media"</formula>
    </cfRule>
  </conditionalFormatting>
  <conditionalFormatting sqref="AP84">
    <cfRule type="cellIs" dxfId="17739" priority="18028" stopIfTrue="1" operator="equal">
      <formula>"Muy Alta"</formula>
    </cfRule>
  </conditionalFormatting>
  <conditionalFormatting sqref="AP84">
    <cfRule type="cellIs" dxfId="17738" priority="18032" stopIfTrue="1" operator="equal">
      <formula>"Muy Baja"</formula>
    </cfRule>
  </conditionalFormatting>
  <conditionalFormatting sqref="AP79">
    <cfRule type="cellIs" dxfId="17737" priority="18183" stopIfTrue="1" operator="equal">
      <formula>"Alta"</formula>
    </cfRule>
  </conditionalFormatting>
  <conditionalFormatting sqref="AP79">
    <cfRule type="cellIs" dxfId="17736" priority="18185" stopIfTrue="1" operator="equal">
      <formula>"Baja"</formula>
    </cfRule>
  </conditionalFormatting>
  <conditionalFormatting sqref="AP79">
    <cfRule type="cellIs" dxfId="17735" priority="18184" stopIfTrue="1" operator="equal">
      <formula>"Media"</formula>
    </cfRule>
  </conditionalFormatting>
  <conditionalFormatting sqref="AP79">
    <cfRule type="cellIs" dxfId="17734" priority="18182" stopIfTrue="1" operator="equal">
      <formula>"Muy Alta"</formula>
    </cfRule>
  </conditionalFormatting>
  <conditionalFormatting sqref="AP79">
    <cfRule type="cellIs" dxfId="17733" priority="18186" stopIfTrue="1" operator="equal">
      <formula>"Muy Baja"</formula>
    </cfRule>
  </conditionalFormatting>
  <conditionalFormatting sqref="V82:V83">
    <cfRule type="cellIs" dxfId="17732" priority="18165" stopIfTrue="1" operator="equal">
      <formula>"Alta"</formula>
    </cfRule>
  </conditionalFormatting>
  <conditionalFormatting sqref="V82:V83">
    <cfRule type="cellIs" dxfId="17731" priority="18167" stopIfTrue="1" operator="equal">
      <formula>"Baja"</formula>
    </cfRule>
  </conditionalFormatting>
  <conditionalFormatting sqref="V82:V83">
    <cfRule type="cellIs" dxfId="17730" priority="18166" stopIfTrue="1" operator="equal">
      <formula>"Media"</formula>
    </cfRule>
  </conditionalFormatting>
  <conditionalFormatting sqref="V82:V83">
    <cfRule type="cellIs" dxfId="17729" priority="18164" stopIfTrue="1" operator="equal">
      <formula>"Muy Alta"</formula>
    </cfRule>
  </conditionalFormatting>
  <conditionalFormatting sqref="V82:V83">
    <cfRule type="cellIs" dxfId="17728" priority="18168" stopIfTrue="1" operator="equal">
      <formula>"Muy Baja"</formula>
    </cfRule>
  </conditionalFormatting>
  <conditionalFormatting sqref="AE88:AE89">
    <cfRule type="containsText" dxfId="17727" priority="17981" operator="containsText" text="VALORAR">
      <formula>NOT(ISERROR(SEARCH("VALORAR",AE88)))</formula>
    </cfRule>
    <cfRule type="containsText" dxfId="17726" priority="17982" operator="containsText" text="Extrema">
      <formula>NOT(ISERROR(SEARCH("Extrema",AE88)))</formula>
    </cfRule>
    <cfRule type="containsText" dxfId="17725" priority="17983" operator="containsText" text="Alta">
      <formula>NOT(ISERROR(SEARCH("Alta",AE88)))</formula>
    </cfRule>
    <cfRule type="containsText" dxfId="17724" priority="17984" operator="containsText" text="Moderada">
      <formula>NOT(ISERROR(SEARCH("Moderada",AE88)))</formula>
    </cfRule>
    <cfRule type="containsText" dxfId="17723" priority="17985" operator="containsText" text="Baja">
      <formula>NOT(ISERROR(SEARCH("Baja",AE88)))</formula>
    </cfRule>
  </conditionalFormatting>
  <conditionalFormatting sqref="AE88:AE89">
    <cfRule type="containsText" dxfId="17722" priority="17986" operator="containsText" text="VALORAR">
      <formula>NOT(ISERROR(SEARCH("VALORAR",AE88)))</formula>
    </cfRule>
    <cfRule type="containsText" dxfId="17721" priority="17987" operator="containsText" text="Extrema">
      <formula>NOT(ISERROR(SEARCH("Extrema",AE88)))</formula>
    </cfRule>
    <cfRule type="containsText" dxfId="17720" priority="17988" operator="containsText" text="Alta">
      <formula>NOT(ISERROR(SEARCH("Alta",AE88)))</formula>
    </cfRule>
    <cfRule type="containsText" dxfId="17719" priority="17989" operator="containsText" text="Moderada">
      <formula>NOT(ISERROR(SEARCH("Moderada",AE88)))</formula>
    </cfRule>
    <cfRule type="containsText" dxfId="17718" priority="17990" operator="containsText" text="Baja">
      <formula>NOT(ISERROR(SEARCH("Baja",AE88)))</formula>
    </cfRule>
  </conditionalFormatting>
  <conditionalFormatting sqref="AW82">
    <cfRule type="containsText" dxfId="17717" priority="18123" operator="containsText" text="VALORAR">
      <formula>NOT(ISERROR(SEARCH("VALORAR",AW82)))</formula>
    </cfRule>
    <cfRule type="containsText" dxfId="17716" priority="18124" operator="containsText" text="Extrema">
      <formula>NOT(ISERROR(SEARCH("Extrema",AW82)))</formula>
    </cfRule>
    <cfRule type="containsText" dxfId="17715" priority="18125" operator="containsText" text="Alta">
      <formula>NOT(ISERROR(SEARCH("Alta",AW82)))</formula>
    </cfRule>
    <cfRule type="containsText" dxfId="17714" priority="18126" operator="containsText" text="Moderada">
      <formula>NOT(ISERROR(SEARCH("Moderada",AW82)))</formula>
    </cfRule>
    <cfRule type="containsText" dxfId="17713" priority="18127" operator="containsText" text="Baja">
      <formula>NOT(ISERROR(SEARCH("Baja",AW82)))</formula>
    </cfRule>
  </conditionalFormatting>
  <conditionalFormatting sqref="AW82">
    <cfRule type="containsText" dxfId="17712" priority="18128" operator="containsText" text="VALORAR">
      <formula>NOT(ISERROR(SEARCH("VALORAR",AW82)))</formula>
    </cfRule>
    <cfRule type="containsText" dxfId="17711" priority="18129" operator="containsText" text="Extrema">
      <formula>NOT(ISERROR(SEARCH("Extrema",AW82)))</formula>
    </cfRule>
    <cfRule type="containsText" dxfId="17710" priority="18130" operator="containsText" text="Alta">
      <formula>NOT(ISERROR(SEARCH("Alta",AW82)))</formula>
    </cfRule>
    <cfRule type="containsText" dxfId="17709" priority="18131" operator="containsText" text="Moderada">
      <formula>NOT(ISERROR(SEARCH("Moderada",AW82)))</formula>
    </cfRule>
    <cfRule type="containsText" dxfId="17708" priority="18132" operator="containsText" text="Baja">
      <formula>NOT(ISERROR(SEARCH("Baja",AW82)))</formula>
    </cfRule>
  </conditionalFormatting>
  <conditionalFormatting sqref="AP82">
    <cfRule type="cellIs" dxfId="17707" priority="18115" stopIfTrue="1" operator="equal">
      <formula>"Alta"</formula>
    </cfRule>
  </conditionalFormatting>
  <conditionalFormatting sqref="AP82">
    <cfRule type="cellIs" dxfId="17706" priority="18117" stopIfTrue="1" operator="equal">
      <formula>"Baja"</formula>
    </cfRule>
  </conditionalFormatting>
  <conditionalFormatting sqref="AP82">
    <cfRule type="cellIs" dxfId="17705" priority="18116" stopIfTrue="1" operator="equal">
      <formula>"Media"</formula>
    </cfRule>
  </conditionalFormatting>
  <conditionalFormatting sqref="AP82">
    <cfRule type="cellIs" dxfId="17704" priority="18114" stopIfTrue="1" operator="equal">
      <formula>"Muy Alta"</formula>
    </cfRule>
  </conditionalFormatting>
  <conditionalFormatting sqref="AP82">
    <cfRule type="cellIs" dxfId="17703" priority="18118" stopIfTrue="1" operator="equal">
      <formula>"Muy Baja"</formula>
    </cfRule>
  </conditionalFormatting>
  <conditionalFormatting sqref="AP83">
    <cfRule type="cellIs" dxfId="17702" priority="18101" stopIfTrue="1" operator="equal">
      <formula>"Alta"</formula>
    </cfRule>
  </conditionalFormatting>
  <conditionalFormatting sqref="AP83">
    <cfRule type="cellIs" dxfId="17701" priority="18103" stopIfTrue="1" operator="equal">
      <formula>"Baja"</formula>
    </cfRule>
  </conditionalFormatting>
  <conditionalFormatting sqref="AP83">
    <cfRule type="cellIs" dxfId="17700" priority="18102" stopIfTrue="1" operator="equal">
      <formula>"Media"</formula>
    </cfRule>
  </conditionalFormatting>
  <conditionalFormatting sqref="AP83">
    <cfRule type="cellIs" dxfId="17699" priority="18100" stopIfTrue="1" operator="equal">
      <formula>"Muy Alta"</formula>
    </cfRule>
  </conditionalFormatting>
  <conditionalFormatting sqref="AP83">
    <cfRule type="cellIs" dxfId="17698" priority="18104" stopIfTrue="1" operator="equal">
      <formula>"Muy Baja"</formula>
    </cfRule>
  </conditionalFormatting>
  <conditionalFormatting sqref="AP93">
    <cfRule type="cellIs" dxfId="17697" priority="17919" stopIfTrue="1" operator="equal">
      <formula>"Alta"</formula>
    </cfRule>
  </conditionalFormatting>
  <conditionalFormatting sqref="AP93">
    <cfRule type="cellIs" dxfId="17696" priority="17921" stopIfTrue="1" operator="equal">
      <formula>"Baja"</formula>
    </cfRule>
  </conditionalFormatting>
  <conditionalFormatting sqref="AP93">
    <cfRule type="cellIs" dxfId="17695" priority="17920" stopIfTrue="1" operator="equal">
      <formula>"Media"</formula>
    </cfRule>
  </conditionalFormatting>
  <conditionalFormatting sqref="AP93">
    <cfRule type="cellIs" dxfId="17694" priority="17918" stopIfTrue="1" operator="equal">
      <formula>"Muy Alta"</formula>
    </cfRule>
  </conditionalFormatting>
  <conditionalFormatting sqref="AP93">
    <cfRule type="cellIs" dxfId="17693" priority="17922" stopIfTrue="1" operator="equal">
      <formula>"Muy Baja"</formula>
    </cfRule>
  </conditionalFormatting>
  <conditionalFormatting sqref="AE84:AE85">
    <cfRule type="containsText" dxfId="17692" priority="18053" operator="containsText" text="VALORAR">
      <formula>NOT(ISERROR(SEARCH("VALORAR",AE84)))</formula>
    </cfRule>
    <cfRule type="containsText" dxfId="17691" priority="18054" operator="containsText" text="Extrema">
      <formula>NOT(ISERROR(SEARCH("Extrema",AE84)))</formula>
    </cfRule>
    <cfRule type="containsText" dxfId="17690" priority="18055" operator="containsText" text="Alta">
      <formula>NOT(ISERROR(SEARCH("Alta",AE84)))</formula>
    </cfRule>
    <cfRule type="containsText" dxfId="17689" priority="18056" operator="containsText" text="Moderada">
      <formula>NOT(ISERROR(SEARCH("Moderada",AE84)))</formula>
    </cfRule>
    <cfRule type="containsText" dxfId="17688" priority="18057" operator="containsText" text="Baja">
      <formula>NOT(ISERROR(SEARCH("Baja",AE84)))</formula>
    </cfRule>
  </conditionalFormatting>
  <conditionalFormatting sqref="AE84:AE85">
    <cfRule type="containsText" dxfId="17687" priority="18058" operator="containsText" text="VALORAR">
      <formula>NOT(ISERROR(SEARCH("VALORAR",AE84)))</formula>
    </cfRule>
    <cfRule type="containsText" dxfId="17686" priority="18059" operator="containsText" text="Extrema">
      <formula>NOT(ISERROR(SEARCH("Extrema",AE84)))</formula>
    </cfRule>
    <cfRule type="containsText" dxfId="17685" priority="18060" operator="containsText" text="Alta">
      <formula>NOT(ISERROR(SEARCH("Alta",AE84)))</formula>
    </cfRule>
    <cfRule type="containsText" dxfId="17684" priority="18061" operator="containsText" text="Moderada">
      <formula>NOT(ISERROR(SEARCH("Moderada",AE84)))</formula>
    </cfRule>
    <cfRule type="containsText" dxfId="17683" priority="18062" operator="containsText" text="Baja">
      <formula>NOT(ISERROR(SEARCH("Baja",AE84)))</formula>
    </cfRule>
  </conditionalFormatting>
  <conditionalFormatting sqref="V84:V85">
    <cfRule type="cellIs" dxfId="17682" priority="18069" stopIfTrue="1" operator="equal">
      <formula>"Alta"</formula>
    </cfRule>
  </conditionalFormatting>
  <conditionalFormatting sqref="V84:V85">
    <cfRule type="cellIs" dxfId="17681" priority="18071" stopIfTrue="1" operator="equal">
      <formula>"Baja"</formula>
    </cfRule>
  </conditionalFormatting>
  <conditionalFormatting sqref="V84:V85">
    <cfRule type="cellIs" dxfId="17680" priority="18070" stopIfTrue="1" operator="equal">
      <formula>"Media"</formula>
    </cfRule>
  </conditionalFormatting>
  <conditionalFormatting sqref="V84:V85">
    <cfRule type="cellIs" dxfId="17679" priority="18068" stopIfTrue="1" operator="equal">
      <formula>"Muy Alta"</formula>
    </cfRule>
  </conditionalFormatting>
  <conditionalFormatting sqref="V84:V85">
    <cfRule type="cellIs" dxfId="17678" priority="18072" stopIfTrue="1" operator="equal">
      <formula>"Muy Baja"</formula>
    </cfRule>
  </conditionalFormatting>
  <conditionalFormatting sqref="AP90">
    <cfRule type="cellIs" dxfId="17677" priority="17861" stopIfTrue="1" operator="equal">
      <formula>"Alta"</formula>
    </cfRule>
  </conditionalFormatting>
  <conditionalFormatting sqref="AP90">
    <cfRule type="cellIs" dxfId="17676" priority="17863" stopIfTrue="1" operator="equal">
      <formula>"Baja"</formula>
    </cfRule>
  </conditionalFormatting>
  <conditionalFormatting sqref="AP90">
    <cfRule type="cellIs" dxfId="17675" priority="17862" stopIfTrue="1" operator="equal">
      <formula>"Media"</formula>
    </cfRule>
  </conditionalFormatting>
  <conditionalFormatting sqref="AP90">
    <cfRule type="cellIs" dxfId="17674" priority="17860" stopIfTrue="1" operator="equal">
      <formula>"Muy Alta"</formula>
    </cfRule>
  </conditionalFormatting>
  <conditionalFormatting sqref="AP90">
    <cfRule type="cellIs" dxfId="17673" priority="17864" stopIfTrue="1" operator="equal">
      <formula>"Muy Baja"</formula>
    </cfRule>
  </conditionalFormatting>
  <conditionalFormatting sqref="AP85">
    <cfRule type="cellIs" dxfId="17672" priority="18015" stopIfTrue="1" operator="equal">
      <formula>"Alta"</formula>
    </cfRule>
  </conditionalFormatting>
  <conditionalFormatting sqref="AP85">
    <cfRule type="cellIs" dxfId="17671" priority="18017" stopIfTrue="1" operator="equal">
      <formula>"Baja"</formula>
    </cfRule>
  </conditionalFormatting>
  <conditionalFormatting sqref="AP85">
    <cfRule type="cellIs" dxfId="17670" priority="18016" stopIfTrue="1" operator="equal">
      <formula>"Media"</formula>
    </cfRule>
  </conditionalFormatting>
  <conditionalFormatting sqref="AP85">
    <cfRule type="cellIs" dxfId="17669" priority="18014" stopIfTrue="1" operator="equal">
      <formula>"Muy Alta"</formula>
    </cfRule>
  </conditionalFormatting>
  <conditionalFormatting sqref="AP85">
    <cfRule type="cellIs" dxfId="17668" priority="18018" stopIfTrue="1" operator="equal">
      <formula>"Muy Baja"</formula>
    </cfRule>
  </conditionalFormatting>
  <conditionalFormatting sqref="V34:V35">
    <cfRule type="cellIs" dxfId="17667" priority="19509" stopIfTrue="1" operator="equal">
      <formula>"Alta"</formula>
    </cfRule>
  </conditionalFormatting>
  <conditionalFormatting sqref="V34:V35">
    <cfRule type="cellIs" dxfId="17666" priority="19511" stopIfTrue="1" operator="equal">
      <formula>"Baja"</formula>
    </cfRule>
  </conditionalFormatting>
  <conditionalFormatting sqref="V34:V35">
    <cfRule type="cellIs" dxfId="17665" priority="19510" stopIfTrue="1" operator="equal">
      <formula>"Media"</formula>
    </cfRule>
  </conditionalFormatting>
  <conditionalFormatting sqref="V34:V35">
    <cfRule type="cellIs" dxfId="17664" priority="19508" stopIfTrue="1" operator="equal">
      <formula>"Muy Alta"</formula>
    </cfRule>
  </conditionalFormatting>
  <conditionalFormatting sqref="V34:V35">
    <cfRule type="cellIs" dxfId="17663" priority="19512" stopIfTrue="1" operator="equal">
      <formula>"Muy Baja"</formula>
    </cfRule>
  </conditionalFormatting>
  <conditionalFormatting sqref="AW34">
    <cfRule type="containsText" dxfId="17662" priority="19467" operator="containsText" text="VALORAR">
      <formula>NOT(ISERROR(SEARCH("VALORAR",AW34)))</formula>
    </cfRule>
    <cfRule type="containsText" dxfId="17661" priority="19468" operator="containsText" text="Extrema">
      <formula>NOT(ISERROR(SEARCH("Extrema",AW34)))</formula>
    </cfRule>
    <cfRule type="containsText" dxfId="17660" priority="19469" operator="containsText" text="Alta">
      <formula>NOT(ISERROR(SEARCH("Alta",AW34)))</formula>
    </cfRule>
    <cfRule type="containsText" dxfId="17659" priority="19470" operator="containsText" text="Moderada">
      <formula>NOT(ISERROR(SEARCH("Moderada",AW34)))</formula>
    </cfRule>
    <cfRule type="containsText" dxfId="17658" priority="19471" operator="containsText" text="Baja">
      <formula>NOT(ISERROR(SEARCH("Baja",AW34)))</formula>
    </cfRule>
  </conditionalFormatting>
  <conditionalFormatting sqref="AW34">
    <cfRule type="containsText" dxfId="17657" priority="19472" operator="containsText" text="VALORAR">
      <formula>NOT(ISERROR(SEARCH("VALORAR",AW34)))</formula>
    </cfRule>
    <cfRule type="containsText" dxfId="17656" priority="19473" operator="containsText" text="Extrema">
      <formula>NOT(ISERROR(SEARCH("Extrema",AW34)))</formula>
    </cfRule>
    <cfRule type="containsText" dxfId="17655" priority="19474" operator="containsText" text="Alta">
      <formula>NOT(ISERROR(SEARCH("Alta",AW34)))</formula>
    </cfRule>
    <cfRule type="containsText" dxfId="17654" priority="19475" operator="containsText" text="Moderada">
      <formula>NOT(ISERROR(SEARCH("Moderada",AW34)))</formula>
    </cfRule>
    <cfRule type="containsText" dxfId="17653" priority="19476" operator="containsText" text="Baja">
      <formula>NOT(ISERROR(SEARCH("Baja",AW34)))</formula>
    </cfRule>
  </conditionalFormatting>
  <conditionalFormatting sqref="AP40">
    <cfRule type="cellIs" dxfId="17652" priority="19291" stopIfTrue="1" operator="equal">
      <formula>"Alta"</formula>
    </cfRule>
  </conditionalFormatting>
  <conditionalFormatting sqref="AP40">
    <cfRule type="cellIs" dxfId="17651" priority="19293" stopIfTrue="1" operator="equal">
      <formula>"Baja"</formula>
    </cfRule>
  </conditionalFormatting>
  <conditionalFormatting sqref="AP40">
    <cfRule type="cellIs" dxfId="17650" priority="19292" stopIfTrue="1" operator="equal">
      <formula>"Media"</formula>
    </cfRule>
  </conditionalFormatting>
  <conditionalFormatting sqref="AP40">
    <cfRule type="cellIs" dxfId="17649" priority="19290" stopIfTrue="1" operator="equal">
      <formula>"Muy Alta"</formula>
    </cfRule>
  </conditionalFormatting>
  <conditionalFormatting sqref="AP40">
    <cfRule type="cellIs" dxfId="17648" priority="19294" stopIfTrue="1" operator="equal">
      <formula>"Muy Baja"</formula>
    </cfRule>
  </conditionalFormatting>
  <conditionalFormatting sqref="AP35">
    <cfRule type="cellIs" dxfId="17647" priority="19445" stopIfTrue="1" operator="equal">
      <formula>"Alta"</formula>
    </cfRule>
  </conditionalFormatting>
  <conditionalFormatting sqref="AP35">
    <cfRule type="cellIs" dxfId="17646" priority="19447" stopIfTrue="1" operator="equal">
      <formula>"Baja"</formula>
    </cfRule>
  </conditionalFormatting>
  <conditionalFormatting sqref="AP35">
    <cfRule type="cellIs" dxfId="17645" priority="19446" stopIfTrue="1" operator="equal">
      <formula>"Media"</formula>
    </cfRule>
  </conditionalFormatting>
  <conditionalFormatting sqref="AP35">
    <cfRule type="cellIs" dxfId="17644" priority="19444" stopIfTrue="1" operator="equal">
      <formula>"Muy Alta"</formula>
    </cfRule>
  </conditionalFormatting>
  <conditionalFormatting sqref="AP35">
    <cfRule type="cellIs" dxfId="17643" priority="19448" stopIfTrue="1" operator="equal">
      <formula>"Muy Baja"</formula>
    </cfRule>
  </conditionalFormatting>
  <conditionalFormatting sqref="AP39">
    <cfRule type="cellIs" dxfId="17642" priority="19431" stopIfTrue="1" operator="equal">
      <formula>"Alta"</formula>
    </cfRule>
  </conditionalFormatting>
  <conditionalFormatting sqref="AP39">
    <cfRule type="cellIs" dxfId="17641" priority="19433" stopIfTrue="1" operator="equal">
      <formula>"Baja"</formula>
    </cfRule>
  </conditionalFormatting>
  <conditionalFormatting sqref="AP39">
    <cfRule type="cellIs" dxfId="17640" priority="19432" stopIfTrue="1" operator="equal">
      <formula>"Media"</formula>
    </cfRule>
  </conditionalFormatting>
  <conditionalFormatting sqref="AP39">
    <cfRule type="cellIs" dxfId="17639" priority="19430" stopIfTrue="1" operator="equal">
      <formula>"Muy Alta"</formula>
    </cfRule>
  </conditionalFormatting>
  <conditionalFormatting sqref="AP39">
    <cfRule type="cellIs" dxfId="17638" priority="19434" stopIfTrue="1" operator="equal">
      <formula>"Muy Baja"</formula>
    </cfRule>
  </conditionalFormatting>
  <conditionalFormatting sqref="V36:V37">
    <cfRule type="cellIs" dxfId="17637" priority="19413" stopIfTrue="1" operator="equal">
      <formula>"Alta"</formula>
    </cfRule>
  </conditionalFormatting>
  <conditionalFormatting sqref="V36:V37">
    <cfRule type="cellIs" dxfId="17636" priority="19415" stopIfTrue="1" operator="equal">
      <formula>"Baja"</formula>
    </cfRule>
  </conditionalFormatting>
  <conditionalFormatting sqref="V36:V37">
    <cfRule type="cellIs" dxfId="17635" priority="19414" stopIfTrue="1" operator="equal">
      <formula>"Media"</formula>
    </cfRule>
  </conditionalFormatting>
  <conditionalFormatting sqref="V36:V37">
    <cfRule type="cellIs" dxfId="17634" priority="19412" stopIfTrue="1" operator="equal">
      <formula>"Muy Alta"</formula>
    </cfRule>
  </conditionalFormatting>
  <conditionalFormatting sqref="V36:V37">
    <cfRule type="cellIs" dxfId="17633" priority="19416" stopIfTrue="1" operator="equal">
      <formula>"Muy Baja"</formula>
    </cfRule>
  </conditionalFormatting>
  <conditionalFormatting sqref="AP36">
    <cfRule type="cellIs" dxfId="17632" priority="19373" stopIfTrue="1" operator="equal">
      <formula>"Alta"</formula>
    </cfRule>
  </conditionalFormatting>
  <conditionalFormatting sqref="AP36">
    <cfRule type="cellIs" dxfId="17631" priority="19375" stopIfTrue="1" operator="equal">
      <formula>"Baja"</formula>
    </cfRule>
  </conditionalFormatting>
  <conditionalFormatting sqref="AP36">
    <cfRule type="cellIs" dxfId="17630" priority="19374" stopIfTrue="1" operator="equal">
      <formula>"Media"</formula>
    </cfRule>
  </conditionalFormatting>
  <conditionalFormatting sqref="AP36">
    <cfRule type="cellIs" dxfId="17629" priority="19372" stopIfTrue="1" operator="equal">
      <formula>"Muy Alta"</formula>
    </cfRule>
  </conditionalFormatting>
  <conditionalFormatting sqref="AP36">
    <cfRule type="cellIs" dxfId="17628" priority="19376" stopIfTrue="1" operator="equal">
      <formula>"Muy Baja"</formula>
    </cfRule>
  </conditionalFormatting>
  <conditionalFormatting sqref="AP37">
    <cfRule type="cellIs" dxfId="17627" priority="19359" stopIfTrue="1" operator="equal">
      <formula>"Alta"</formula>
    </cfRule>
  </conditionalFormatting>
  <conditionalFormatting sqref="AP37">
    <cfRule type="cellIs" dxfId="17626" priority="19361" stopIfTrue="1" operator="equal">
      <formula>"Baja"</formula>
    </cfRule>
  </conditionalFormatting>
  <conditionalFormatting sqref="AP37">
    <cfRule type="cellIs" dxfId="17625" priority="19360" stopIfTrue="1" operator="equal">
      <formula>"Media"</formula>
    </cfRule>
  </conditionalFormatting>
  <conditionalFormatting sqref="AP37">
    <cfRule type="cellIs" dxfId="17624" priority="19358" stopIfTrue="1" operator="equal">
      <formula>"Muy Alta"</formula>
    </cfRule>
  </conditionalFormatting>
  <conditionalFormatting sqref="AP37">
    <cfRule type="cellIs" dxfId="17623" priority="19362" stopIfTrue="1" operator="equal">
      <formula>"Muy Baja"</formula>
    </cfRule>
  </conditionalFormatting>
  <conditionalFormatting sqref="V40:V41">
    <cfRule type="cellIs" dxfId="17622" priority="19341" stopIfTrue="1" operator="equal">
      <formula>"Alta"</formula>
    </cfRule>
  </conditionalFormatting>
  <conditionalFormatting sqref="V40:V41">
    <cfRule type="cellIs" dxfId="17621" priority="19343" stopIfTrue="1" operator="equal">
      <formula>"Baja"</formula>
    </cfRule>
  </conditionalFormatting>
  <conditionalFormatting sqref="V40:V41">
    <cfRule type="cellIs" dxfId="17620" priority="19342" stopIfTrue="1" operator="equal">
      <formula>"Media"</formula>
    </cfRule>
  </conditionalFormatting>
  <conditionalFormatting sqref="V40:V41">
    <cfRule type="cellIs" dxfId="17619" priority="19340" stopIfTrue="1" operator="equal">
      <formula>"Muy Alta"</formula>
    </cfRule>
  </conditionalFormatting>
  <conditionalFormatting sqref="V40:V41">
    <cfRule type="cellIs" dxfId="17618" priority="19344" stopIfTrue="1" operator="equal">
      <formula>"Muy Baja"</formula>
    </cfRule>
  </conditionalFormatting>
  <conditionalFormatting sqref="AE40:AE41">
    <cfRule type="containsText" dxfId="17617" priority="19325" operator="containsText" text="VALORAR">
      <formula>NOT(ISERROR(SEARCH("VALORAR",AE40)))</formula>
    </cfRule>
    <cfRule type="containsText" dxfId="17616" priority="19326" operator="containsText" text="Extrema">
      <formula>NOT(ISERROR(SEARCH("Extrema",AE40)))</formula>
    </cfRule>
    <cfRule type="containsText" dxfId="17615" priority="19327" operator="containsText" text="Alta">
      <formula>NOT(ISERROR(SEARCH("Alta",AE40)))</formula>
    </cfRule>
    <cfRule type="containsText" dxfId="17614" priority="19328" operator="containsText" text="Moderada">
      <formula>NOT(ISERROR(SEARCH("Moderada",AE40)))</formula>
    </cfRule>
    <cfRule type="containsText" dxfId="17613" priority="19329" operator="containsText" text="Baja">
      <formula>NOT(ISERROR(SEARCH("Baja",AE40)))</formula>
    </cfRule>
  </conditionalFormatting>
  <conditionalFormatting sqref="AE40:AE41">
    <cfRule type="containsText" dxfId="17612" priority="19330" operator="containsText" text="VALORAR">
      <formula>NOT(ISERROR(SEARCH("VALORAR",AE40)))</formula>
    </cfRule>
    <cfRule type="containsText" dxfId="17611" priority="19331" operator="containsText" text="Extrema">
      <formula>NOT(ISERROR(SEARCH("Extrema",AE40)))</formula>
    </cfRule>
    <cfRule type="containsText" dxfId="17610" priority="19332" operator="containsText" text="Alta">
      <formula>NOT(ISERROR(SEARCH("Alta",AE40)))</formula>
    </cfRule>
    <cfRule type="containsText" dxfId="17609" priority="19333" operator="containsText" text="Moderada">
      <formula>NOT(ISERROR(SEARCH("Moderada",AE40)))</formula>
    </cfRule>
    <cfRule type="containsText" dxfId="17608" priority="19334" operator="containsText" text="Baja">
      <formula>NOT(ISERROR(SEARCH("Baja",AE40)))</formula>
    </cfRule>
  </conditionalFormatting>
  <conditionalFormatting sqref="AW40">
    <cfRule type="containsText" dxfId="17607" priority="19299" operator="containsText" text="VALORAR">
      <formula>NOT(ISERROR(SEARCH("VALORAR",AW40)))</formula>
    </cfRule>
    <cfRule type="containsText" dxfId="17606" priority="19300" operator="containsText" text="Extrema">
      <formula>NOT(ISERROR(SEARCH("Extrema",AW40)))</formula>
    </cfRule>
    <cfRule type="containsText" dxfId="17605" priority="19301" operator="containsText" text="Alta">
      <formula>NOT(ISERROR(SEARCH("Alta",AW40)))</formula>
    </cfRule>
    <cfRule type="containsText" dxfId="17604" priority="19302" operator="containsText" text="Moderada">
      <formula>NOT(ISERROR(SEARCH("Moderada",AW40)))</formula>
    </cfRule>
    <cfRule type="containsText" dxfId="17603" priority="19303" operator="containsText" text="Baja">
      <formula>NOT(ISERROR(SEARCH("Baja",AW40)))</formula>
    </cfRule>
  </conditionalFormatting>
  <conditionalFormatting sqref="AW40">
    <cfRule type="containsText" dxfId="17602" priority="19304" operator="containsText" text="VALORAR">
      <formula>NOT(ISERROR(SEARCH("VALORAR",AW40)))</formula>
    </cfRule>
    <cfRule type="containsText" dxfId="17601" priority="19305" operator="containsText" text="Extrema">
      <formula>NOT(ISERROR(SEARCH("Extrema",AW40)))</formula>
    </cfRule>
    <cfRule type="containsText" dxfId="17600" priority="19306" operator="containsText" text="Alta">
      <formula>NOT(ISERROR(SEARCH("Alta",AW40)))</formula>
    </cfRule>
    <cfRule type="containsText" dxfId="17599" priority="19307" operator="containsText" text="Moderada">
      <formula>NOT(ISERROR(SEARCH("Moderada",AW40)))</formula>
    </cfRule>
    <cfRule type="containsText" dxfId="17598" priority="19308" operator="containsText" text="Baja">
      <formula>NOT(ISERROR(SEARCH("Baja",AW40)))</formula>
    </cfRule>
  </conditionalFormatting>
  <conditionalFormatting sqref="AP46">
    <cfRule type="cellIs" dxfId="17597" priority="19123" stopIfTrue="1" operator="equal">
      <formula>"Alta"</formula>
    </cfRule>
  </conditionalFormatting>
  <conditionalFormatting sqref="AP46">
    <cfRule type="cellIs" dxfId="17596" priority="19125" stopIfTrue="1" operator="equal">
      <formula>"Baja"</formula>
    </cfRule>
  </conditionalFormatting>
  <conditionalFormatting sqref="AP46">
    <cfRule type="cellIs" dxfId="17595" priority="19124" stopIfTrue="1" operator="equal">
      <formula>"Media"</formula>
    </cfRule>
  </conditionalFormatting>
  <conditionalFormatting sqref="AP46">
    <cfRule type="cellIs" dxfId="17594" priority="19122" stopIfTrue="1" operator="equal">
      <formula>"Muy Alta"</formula>
    </cfRule>
  </conditionalFormatting>
  <conditionalFormatting sqref="AP46">
    <cfRule type="cellIs" dxfId="17593" priority="19126" stopIfTrue="1" operator="equal">
      <formula>"Muy Baja"</formula>
    </cfRule>
  </conditionalFormatting>
  <conditionalFormatting sqref="AP41">
    <cfRule type="cellIs" dxfId="17592" priority="19277" stopIfTrue="1" operator="equal">
      <formula>"Alta"</formula>
    </cfRule>
  </conditionalFormatting>
  <conditionalFormatting sqref="AP41">
    <cfRule type="cellIs" dxfId="17591" priority="19279" stopIfTrue="1" operator="equal">
      <formula>"Baja"</formula>
    </cfRule>
  </conditionalFormatting>
  <conditionalFormatting sqref="AP41">
    <cfRule type="cellIs" dxfId="17590" priority="19278" stopIfTrue="1" operator="equal">
      <formula>"Media"</formula>
    </cfRule>
  </conditionalFormatting>
  <conditionalFormatting sqref="AP41">
    <cfRule type="cellIs" dxfId="17589" priority="19276" stopIfTrue="1" operator="equal">
      <formula>"Muy Alta"</formula>
    </cfRule>
  </conditionalFormatting>
  <conditionalFormatting sqref="AP41">
    <cfRule type="cellIs" dxfId="17588" priority="19280" stopIfTrue="1" operator="equal">
      <formula>"Muy Baja"</formula>
    </cfRule>
  </conditionalFormatting>
  <conditionalFormatting sqref="AP45">
    <cfRule type="cellIs" dxfId="17587" priority="19263" stopIfTrue="1" operator="equal">
      <formula>"Alta"</formula>
    </cfRule>
  </conditionalFormatting>
  <conditionalFormatting sqref="AP45">
    <cfRule type="cellIs" dxfId="17586" priority="19265" stopIfTrue="1" operator="equal">
      <formula>"Baja"</formula>
    </cfRule>
  </conditionalFormatting>
  <conditionalFormatting sqref="AP45">
    <cfRule type="cellIs" dxfId="17585" priority="19264" stopIfTrue="1" operator="equal">
      <formula>"Media"</formula>
    </cfRule>
  </conditionalFormatting>
  <conditionalFormatting sqref="AP45">
    <cfRule type="cellIs" dxfId="17584" priority="19262" stopIfTrue="1" operator="equal">
      <formula>"Muy Alta"</formula>
    </cfRule>
  </conditionalFormatting>
  <conditionalFormatting sqref="AP45">
    <cfRule type="cellIs" dxfId="17583" priority="19266" stopIfTrue="1" operator="equal">
      <formula>"Muy Baja"</formula>
    </cfRule>
  </conditionalFormatting>
  <conditionalFormatting sqref="AE42:AE43">
    <cfRule type="containsText" dxfId="17582" priority="19229" operator="containsText" text="VALORAR">
      <formula>NOT(ISERROR(SEARCH("VALORAR",AE42)))</formula>
    </cfRule>
    <cfRule type="containsText" dxfId="17581" priority="19230" operator="containsText" text="Extrema">
      <formula>NOT(ISERROR(SEARCH("Extrema",AE42)))</formula>
    </cfRule>
    <cfRule type="containsText" dxfId="17580" priority="19231" operator="containsText" text="Alta">
      <formula>NOT(ISERROR(SEARCH("Alta",AE42)))</formula>
    </cfRule>
    <cfRule type="containsText" dxfId="17579" priority="19232" operator="containsText" text="Moderada">
      <formula>NOT(ISERROR(SEARCH("Moderada",AE42)))</formula>
    </cfRule>
    <cfRule type="containsText" dxfId="17578" priority="19233" operator="containsText" text="Baja">
      <formula>NOT(ISERROR(SEARCH("Baja",AE42)))</formula>
    </cfRule>
  </conditionalFormatting>
  <conditionalFormatting sqref="AE42:AE43">
    <cfRule type="containsText" dxfId="17577" priority="19234" operator="containsText" text="VALORAR">
      <formula>NOT(ISERROR(SEARCH("VALORAR",AE42)))</formula>
    </cfRule>
    <cfRule type="containsText" dxfId="17576" priority="19235" operator="containsText" text="Extrema">
      <formula>NOT(ISERROR(SEARCH("Extrema",AE42)))</formula>
    </cfRule>
    <cfRule type="containsText" dxfId="17575" priority="19236" operator="containsText" text="Alta">
      <formula>NOT(ISERROR(SEARCH("Alta",AE42)))</formula>
    </cfRule>
    <cfRule type="containsText" dxfId="17574" priority="19237" operator="containsText" text="Moderada">
      <formula>NOT(ISERROR(SEARCH("Moderada",AE42)))</formula>
    </cfRule>
    <cfRule type="containsText" dxfId="17573" priority="19238" operator="containsText" text="Baja">
      <formula>NOT(ISERROR(SEARCH("Baja",AE42)))</formula>
    </cfRule>
  </conditionalFormatting>
  <conditionalFormatting sqref="V42:V43">
    <cfRule type="cellIs" dxfId="17572" priority="19245" stopIfTrue="1" operator="equal">
      <formula>"Alta"</formula>
    </cfRule>
  </conditionalFormatting>
  <conditionalFormatting sqref="V42:V43">
    <cfRule type="cellIs" dxfId="17571" priority="19247" stopIfTrue="1" operator="equal">
      <formula>"Baja"</formula>
    </cfRule>
  </conditionalFormatting>
  <conditionalFormatting sqref="V42:V43">
    <cfRule type="cellIs" dxfId="17570" priority="19246" stopIfTrue="1" operator="equal">
      <formula>"Media"</formula>
    </cfRule>
  </conditionalFormatting>
  <conditionalFormatting sqref="V42:V43">
    <cfRule type="cellIs" dxfId="17569" priority="19244" stopIfTrue="1" operator="equal">
      <formula>"Muy Alta"</formula>
    </cfRule>
  </conditionalFormatting>
  <conditionalFormatting sqref="V42:V43">
    <cfRule type="cellIs" dxfId="17568" priority="19248" stopIfTrue="1" operator="equal">
      <formula>"Muy Baja"</formula>
    </cfRule>
  </conditionalFormatting>
  <conditionalFormatting sqref="AP42">
    <cfRule type="cellIs" dxfId="17567" priority="19205" stopIfTrue="1" operator="equal">
      <formula>"Alta"</formula>
    </cfRule>
  </conditionalFormatting>
  <conditionalFormatting sqref="AP42">
    <cfRule type="cellIs" dxfId="17566" priority="19207" stopIfTrue="1" operator="equal">
      <formula>"Baja"</formula>
    </cfRule>
  </conditionalFormatting>
  <conditionalFormatting sqref="AP42">
    <cfRule type="cellIs" dxfId="17565" priority="19206" stopIfTrue="1" operator="equal">
      <formula>"Media"</formula>
    </cfRule>
  </conditionalFormatting>
  <conditionalFormatting sqref="AP42">
    <cfRule type="cellIs" dxfId="17564" priority="19204" stopIfTrue="1" operator="equal">
      <formula>"Muy Alta"</formula>
    </cfRule>
  </conditionalFormatting>
  <conditionalFormatting sqref="AP42">
    <cfRule type="cellIs" dxfId="17563" priority="19208" stopIfTrue="1" operator="equal">
      <formula>"Muy Baja"</formula>
    </cfRule>
  </conditionalFormatting>
  <conditionalFormatting sqref="AP43">
    <cfRule type="cellIs" dxfId="17562" priority="19191" stopIfTrue="1" operator="equal">
      <formula>"Alta"</formula>
    </cfRule>
  </conditionalFormatting>
  <conditionalFormatting sqref="AP43">
    <cfRule type="cellIs" dxfId="17561" priority="19193" stopIfTrue="1" operator="equal">
      <formula>"Baja"</formula>
    </cfRule>
  </conditionalFormatting>
  <conditionalFormatting sqref="AP43">
    <cfRule type="cellIs" dxfId="17560" priority="19192" stopIfTrue="1" operator="equal">
      <formula>"Media"</formula>
    </cfRule>
  </conditionalFormatting>
  <conditionalFormatting sqref="AP43">
    <cfRule type="cellIs" dxfId="17559" priority="19190" stopIfTrue="1" operator="equal">
      <formula>"Muy Alta"</formula>
    </cfRule>
  </conditionalFormatting>
  <conditionalFormatting sqref="AP43">
    <cfRule type="cellIs" dxfId="17558" priority="19194" stopIfTrue="1" operator="equal">
      <formula>"Muy Baja"</formula>
    </cfRule>
  </conditionalFormatting>
  <conditionalFormatting sqref="V46:V47">
    <cfRule type="cellIs" dxfId="17557" priority="19173" stopIfTrue="1" operator="equal">
      <formula>"Alta"</formula>
    </cfRule>
  </conditionalFormatting>
  <conditionalFormatting sqref="V46:V47">
    <cfRule type="cellIs" dxfId="17556" priority="19175" stopIfTrue="1" operator="equal">
      <formula>"Baja"</formula>
    </cfRule>
  </conditionalFormatting>
  <conditionalFormatting sqref="V46:V47">
    <cfRule type="cellIs" dxfId="17555" priority="19174" stopIfTrue="1" operator="equal">
      <formula>"Media"</formula>
    </cfRule>
  </conditionalFormatting>
  <conditionalFormatting sqref="V46:V47">
    <cfRule type="cellIs" dxfId="17554" priority="19172" stopIfTrue="1" operator="equal">
      <formula>"Muy Alta"</formula>
    </cfRule>
  </conditionalFormatting>
  <conditionalFormatting sqref="V46:V47">
    <cfRule type="cellIs" dxfId="17553" priority="19176" stopIfTrue="1" operator="equal">
      <formula>"Muy Baja"</formula>
    </cfRule>
  </conditionalFormatting>
  <conditionalFormatting sqref="AE46:AE47">
    <cfRule type="containsText" dxfId="17552" priority="19157" operator="containsText" text="VALORAR">
      <formula>NOT(ISERROR(SEARCH("VALORAR",AE46)))</formula>
    </cfRule>
    <cfRule type="containsText" dxfId="17551" priority="19158" operator="containsText" text="Extrema">
      <formula>NOT(ISERROR(SEARCH("Extrema",AE46)))</formula>
    </cfRule>
    <cfRule type="containsText" dxfId="17550" priority="19159" operator="containsText" text="Alta">
      <formula>NOT(ISERROR(SEARCH("Alta",AE46)))</formula>
    </cfRule>
    <cfRule type="containsText" dxfId="17549" priority="19160" operator="containsText" text="Moderada">
      <formula>NOT(ISERROR(SEARCH("Moderada",AE46)))</formula>
    </cfRule>
    <cfRule type="containsText" dxfId="17548" priority="19161" operator="containsText" text="Baja">
      <formula>NOT(ISERROR(SEARCH("Baja",AE46)))</formula>
    </cfRule>
  </conditionalFormatting>
  <conditionalFormatting sqref="AE46:AE47">
    <cfRule type="containsText" dxfId="17547" priority="19162" operator="containsText" text="VALORAR">
      <formula>NOT(ISERROR(SEARCH("VALORAR",AE46)))</formula>
    </cfRule>
    <cfRule type="containsText" dxfId="17546" priority="19163" operator="containsText" text="Extrema">
      <formula>NOT(ISERROR(SEARCH("Extrema",AE46)))</formula>
    </cfRule>
    <cfRule type="containsText" dxfId="17545" priority="19164" operator="containsText" text="Alta">
      <formula>NOT(ISERROR(SEARCH("Alta",AE46)))</formula>
    </cfRule>
    <cfRule type="containsText" dxfId="17544" priority="19165" operator="containsText" text="Moderada">
      <formula>NOT(ISERROR(SEARCH("Moderada",AE46)))</formula>
    </cfRule>
    <cfRule type="containsText" dxfId="17543" priority="19166" operator="containsText" text="Baja">
      <formula>NOT(ISERROR(SEARCH("Baja",AE46)))</formula>
    </cfRule>
  </conditionalFormatting>
  <conditionalFormatting sqref="AW46">
    <cfRule type="containsText" dxfId="17542" priority="19131" operator="containsText" text="VALORAR">
      <formula>NOT(ISERROR(SEARCH("VALORAR",AW46)))</formula>
    </cfRule>
    <cfRule type="containsText" dxfId="17541" priority="19132" operator="containsText" text="Extrema">
      <formula>NOT(ISERROR(SEARCH("Extrema",AW46)))</formula>
    </cfRule>
    <cfRule type="containsText" dxfId="17540" priority="19133" operator="containsText" text="Alta">
      <formula>NOT(ISERROR(SEARCH("Alta",AW46)))</formula>
    </cfRule>
    <cfRule type="containsText" dxfId="17539" priority="19134" operator="containsText" text="Moderada">
      <formula>NOT(ISERROR(SEARCH("Moderada",AW46)))</formula>
    </cfRule>
    <cfRule type="containsText" dxfId="17538" priority="19135" operator="containsText" text="Baja">
      <formula>NOT(ISERROR(SEARCH("Baja",AW46)))</formula>
    </cfRule>
  </conditionalFormatting>
  <conditionalFormatting sqref="AW46">
    <cfRule type="containsText" dxfId="17537" priority="19136" operator="containsText" text="VALORAR">
      <formula>NOT(ISERROR(SEARCH("VALORAR",AW46)))</formula>
    </cfRule>
    <cfRule type="containsText" dxfId="17536" priority="19137" operator="containsText" text="Extrema">
      <formula>NOT(ISERROR(SEARCH("Extrema",AW46)))</formula>
    </cfRule>
    <cfRule type="containsText" dxfId="17535" priority="19138" operator="containsText" text="Alta">
      <formula>NOT(ISERROR(SEARCH("Alta",AW46)))</formula>
    </cfRule>
    <cfRule type="containsText" dxfId="17534" priority="19139" operator="containsText" text="Moderada">
      <formula>NOT(ISERROR(SEARCH("Moderada",AW46)))</formula>
    </cfRule>
    <cfRule type="containsText" dxfId="17533" priority="19140" operator="containsText" text="Baja">
      <formula>NOT(ISERROR(SEARCH("Baja",AW46)))</formula>
    </cfRule>
  </conditionalFormatting>
  <conditionalFormatting sqref="AP47">
    <cfRule type="cellIs" dxfId="17532" priority="19109" stopIfTrue="1" operator="equal">
      <formula>"Alta"</formula>
    </cfRule>
  </conditionalFormatting>
  <conditionalFormatting sqref="AP47">
    <cfRule type="cellIs" dxfId="17531" priority="19111" stopIfTrue="1" operator="equal">
      <formula>"Baja"</formula>
    </cfRule>
  </conditionalFormatting>
  <conditionalFormatting sqref="AP47">
    <cfRule type="cellIs" dxfId="17530" priority="19110" stopIfTrue="1" operator="equal">
      <formula>"Media"</formula>
    </cfRule>
  </conditionalFormatting>
  <conditionalFormatting sqref="AP47">
    <cfRule type="cellIs" dxfId="17529" priority="19108" stopIfTrue="1" operator="equal">
      <formula>"Muy Alta"</formula>
    </cfRule>
  </conditionalFormatting>
  <conditionalFormatting sqref="AP47">
    <cfRule type="cellIs" dxfId="17528" priority="19112" stopIfTrue="1" operator="equal">
      <formula>"Muy Baja"</formula>
    </cfRule>
  </conditionalFormatting>
  <conditionalFormatting sqref="AP51">
    <cfRule type="cellIs" dxfId="17527" priority="19095" stopIfTrue="1" operator="equal">
      <formula>"Alta"</formula>
    </cfRule>
  </conditionalFormatting>
  <conditionalFormatting sqref="AP51">
    <cfRule type="cellIs" dxfId="17526" priority="19097" stopIfTrue="1" operator="equal">
      <formula>"Baja"</formula>
    </cfRule>
  </conditionalFormatting>
  <conditionalFormatting sqref="AP51">
    <cfRule type="cellIs" dxfId="17525" priority="19096" stopIfTrue="1" operator="equal">
      <formula>"Media"</formula>
    </cfRule>
  </conditionalFormatting>
  <conditionalFormatting sqref="AP51">
    <cfRule type="cellIs" dxfId="17524" priority="19094" stopIfTrue="1" operator="equal">
      <formula>"Muy Alta"</formula>
    </cfRule>
  </conditionalFormatting>
  <conditionalFormatting sqref="AP51">
    <cfRule type="cellIs" dxfId="17523" priority="19098" stopIfTrue="1" operator="equal">
      <formula>"Muy Baja"</formula>
    </cfRule>
  </conditionalFormatting>
  <conditionalFormatting sqref="AE48:AE49">
    <cfRule type="containsText" dxfId="17522" priority="19061" operator="containsText" text="VALORAR">
      <formula>NOT(ISERROR(SEARCH("VALORAR",AE48)))</formula>
    </cfRule>
    <cfRule type="containsText" dxfId="17521" priority="19062" operator="containsText" text="Extrema">
      <formula>NOT(ISERROR(SEARCH("Extrema",AE48)))</formula>
    </cfRule>
    <cfRule type="containsText" dxfId="17520" priority="19063" operator="containsText" text="Alta">
      <formula>NOT(ISERROR(SEARCH("Alta",AE48)))</formula>
    </cfRule>
    <cfRule type="containsText" dxfId="17519" priority="19064" operator="containsText" text="Moderada">
      <formula>NOT(ISERROR(SEARCH("Moderada",AE48)))</formula>
    </cfRule>
    <cfRule type="containsText" dxfId="17518" priority="19065" operator="containsText" text="Baja">
      <formula>NOT(ISERROR(SEARCH("Baja",AE48)))</formula>
    </cfRule>
  </conditionalFormatting>
  <conditionalFormatting sqref="AE48:AE49">
    <cfRule type="containsText" dxfId="17517" priority="19066" operator="containsText" text="VALORAR">
      <formula>NOT(ISERROR(SEARCH("VALORAR",AE48)))</formula>
    </cfRule>
    <cfRule type="containsText" dxfId="17516" priority="19067" operator="containsText" text="Extrema">
      <formula>NOT(ISERROR(SEARCH("Extrema",AE48)))</formula>
    </cfRule>
    <cfRule type="containsText" dxfId="17515" priority="19068" operator="containsText" text="Alta">
      <formula>NOT(ISERROR(SEARCH("Alta",AE48)))</formula>
    </cfRule>
    <cfRule type="containsText" dxfId="17514" priority="19069" operator="containsText" text="Moderada">
      <formula>NOT(ISERROR(SEARCH("Moderada",AE48)))</formula>
    </cfRule>
    <cfRule type="containsText" dxfId="17513" priority="19070" operator="containsText" text="Baja">
      <formula>NOT(ISERROR(SEARCH("Baja",AE48)))</formula>
    </cfRule>
  </conditionalFormatting>
  <conditionalFormatting sqref="V48:V49">
    <cfRule type="cellIs" dxfId="17512" priority="19077" stopIfTrue="1" operator="equal">
      <formula>"Alta"</formula>
    </cfRule>
  </conditionalFormatting>
  <conditionalFormatting sqref="V48:V49">
    <cfRule type="cellIs" dxfId="17511" priority="19079" stopIfTrue="1" operator="equal">
      <formula>"Baja"</formula>
    </cfRule>
  </conditionalFormatting>
  <conditionalFormatting sqref="V48:V49">
    <cfRule type="cellIs" dxfId="17510" priority="19078" stopIfTrue="1" operator="equal">
      <formula>"Media"</formula>
    </cfRule>
  </conditionalFormatting>
  <conditionalFormatting sqref="V48:V49">
    <cfRule type="cellIs" dxfId="17509" priority="19076" stopIfTrue="1" operator="equal">
      <formula>"Muy Alta"</formula>
    </cfRule>
  </conditionalFormatting>
  <conditionalFormatting sqref="V48:V49">
    <cfRule type="cellIs" dxfId="17508" priority="19080" stopIfTrue="1" operator="equal">
      <formula>"Muy Baja"</formula>
    </cfRule>
  </conditionalFormatting>
  <conditionalFormatting sqref="AP48">
    <cfRule type="cellIs" dxfId="17507" priority="19037" stopIfTrue="1" operator="equal">
      <formula>"Alta"</formula>
    </cfRule>
  </conditionalFormatting>
  <conditionalFormatting sqref="AP48">
    <cfRule type="cellIs" dxfId="17506" priority="19039" stopIfTrue="1" operator="equal">
      <formula>"Baja"</formula>
    </cfRule>
  </conditionalFormatting>
  <conditionalFormatting sqref="AP48">
    <cfRule type="cellIs" dxfId="17505" priority="19038" stopIfTrue="1" operator="equal">
      <formula>"Media"</formula>
    </cfRule>
  </conditionalFormatting>
  <conditionalFormatting sqref="AP48">
    <cfRule type="cellIs" dxfId="17504" priority="19036" stopIfTrue="1" operator="equal">
      <formula>"Muy Alta"</formula>
    </cfRule>
  </conditionalFormatting>
  <conditionalFormatting sqref="AP48">
    <cfRule type="cellIs" dxfId="17503" priority="19040" stopIfTrue="1" operator="equal">
      <formula>"Muy Baja"</formula>
    </cfRule>
  </conditionalFormatting>
  <conditionalFormatting sqref="AP49">
    <cfRule type="cellIs" dxfId="17502" priority="19023" stopIfTrue="1" operator="equal">
      <formula>"Alta"</formula>
    </cfRule>
  </conditionalFormatting>
  <conditionalFormatting sqref="AP49">
    <cfRule type="cellIs" dxfId="17501" priority="19025" stopIfTrue="1" operator="equal">
      <formula>"Baja"</formula>
    </cfRule>
  </conditionalFormatting>
  <conditionalFormatting sqref="AP49">
    <cfRule type="cellIs" dxfId="17500" priority="19024" stopIfTrue="1" operator="equal">
      <formula>"Media"</formula>
    </cfRule>
  </conditionalFormatting>
  <conditionalFormatting sqref="AP49">
    <cfRule type="cellIs" dxfId="17499" priority="19022" stopIfTrue="1" operator="equal">
      <formula>"Muy Alta"</formula>
    </cfRule>
  </conditionalFormatting>
  <conditionalFormatting sqref="AP49">
    <cfRule type="cellIs" dxfId="17498" priority="19026" stopIfTrue="1" operator="equal">
      <formula>"Muy Baja"</formula>
    </cfRule>
  </conditionalFormatting>
  <conditionalFormatting sqref="V52:V53">
    <cfRule type="cellIs" dxfId="17497" priority="19005" stopIfTrue="1" operator="equal">
      <formula>"Alta"</formula>
    </cfRule>
  </conditionalFormatting>
  <conditionalFormatting sqref="V52:V53">
    <cfRule type="cellIs" dxfId="17496" priority="19007" stopIfTrue="1" operator="equal">
      <formula>"Baja"</formula>
    </cfRule>
  </conditionalFormatting>
  <conditionalFormatting sqref="V52:V53">
    <cfRule type="cellIs" dxfId="17495" priority="19006" stopIfTrue="1" operator="equal">
      <formula>"Media"</formula>
    </cfRule>
  </conditionalFormatting>
  <conditionalFormatting sqref="V52:V53">
    <cfRule type="cellIs" dxfId="17494" priority="19004" stopIfTrue="1" operator="equal">
      <formula>"Muy Alta"</formula>
    </cfRule>
  </conditionalFormatting>
  <conditionalFormatting sqref="V52:V53">
    <cfRule type="cellIs" dxfId="17493" priority="19008" stopIfTrue="1" operator="equal">
      <formula>"Muy Baja"</formula>
    </cfRule>
  </conditionalFormatting>
  <conditionalFormatting sqref="AE52:AE53">
    <cfRule type="containsText" dxfId="17492" priority="18989" operator="containsText" text="VALORAR">
      <formula>NOT(ISERROR(SEARCH("VALORAR",AE52)))</formula>
    </cfRule>
    <cfRule type="containsText" dxfId="17491" priority="18990" operator="containsText" text="Extrema">
      <formula>NOT(ISERROR(SEARCH("Extrema",AE52)))</formula>
    </cfRule>
    <cfRule type="containsText" dxfId="17490" priority="18991" operator="containsText" text="Alta">
      <formula>NOT(ISERROR(SEARCH("Alta",AE52)))</formula>
    </cfRule>
    <cfRule type="containsText" dxfId="17489" priority="18992" operator="containsText" text="Moderada">
      <formula>NOT(ISERROR(SEARCH("Moderada",AE52)))</formula>
    </cfRule>
    <cfRule type="containsText" dxfId="17488" priority="18993" operator="containsText" text="Baja">
      <formula>NOT(ISERROR(SEARCH("Baja",AE52)))</formula>
    </cfRule>
  </conditionalFormatting>
  <conditionalFormatting sqref="AE52:AE53">
    <cfRule type="containsText" dxfId="17487" priority="18994" operator="containsText" text="VALORAR">
      <formula>NOT(ISERROR(SEARCH("VALORAR",AE52)))</formula>
    </cfRule>
    <cfRule type="containsText" dxfId="17486" priority="18995" operator="containsText" text="Extrema">
      <formula>NOT(ISERROR(SEARCH("Extrema",AE52)))</formula>
    </cfRule>
    <cfRule type="containsText" dxfId="17485" priority="18996" operator="containsText" text="Alta">
      <formula>NOT(ISERROR(SEARCH("Alta",AE52)))</formula>
    </cfRule>
    <cfRule type="containsText" dxfId="17484" priority="18997" operator="containsText" text="Moderada">
      <formula>NOT(ISERROR(SEARCH("Moderada",AE52)))</formula>
    </cfRule>
    <cfRule type="containsText" dxfId="17483" priority="18998" operator="containsText" text="Baja">
      <formula>NOT(ISERROR(SEARCH("Baja",AE52)))</formula>
    </cfRule>
  </conditionalFormatting>
  <conditionalFormatting sqref="AW52">
    <cfRule type="containsText" dxfId="17482" priority="18963" operator="containsText" text="VALORAR">
      <formula>NOT(ISERROR(SEARCH("VALORAR",AW52)))</formula>
    </cfRule>
    <cfRule type="containsText" dxfId="17481" priority="18964" operator="containsText" text="Extrema">
      <formula>NOT(ISERROR(SEARCH("Extrema",AW52)))</formula>
    </cfRule>
    <cfRule type="containsText" dxfId="17480" priority="18965" operator="containsText" text="Alta">
      <formula>NOT(ISERROR(SEARCH("Alta",AW52)))</formula>
    </cfRule>
    <cfRule type="containsText" dxfId="17479" priority="18966" operator="containsText" text="Moderada">
      <formula>NOT(ISERROR(SEARCH("Moderada",AW52)))</formula>
    </cfRule>
    <cfRule type="containsText" dxfId="17478" priority="18967" operator="containsText" text="Baja">
      <formula>NOT(ISERROR(SEARCH("Baja",AW52)))</formula>
    </cfRule>
  </conditionalFormatting>
  <conditionalFormatting sqref="AW52">
    <cfRule type="containsText" dxfId="17477" priority="18968" operator="containsText" text="VALORAR">
      <formula>NOT(ISERROR(SEARCH("VALORAR",AW52)))</formula>
    </cfRule>
    <cfRule type="containsText" dxfId="17476" priority="18969" operator="containsText" text="Extrema">
      <formula>NOT(ISERROR(SEARCH("Extrema",AW52)))</formula>
    </cfRule>
    <cfRule type="containsText" dxfId="17475" priority="18970" operator="containsText" text="Alta">
      <formula>NOT(ISERROR(SEARCH("Alta",AW52)))</formula>
    </cfRule>
    <cfRule type="containsText" dxfId="17474" priority="18971" operator="containsText" text="Moderada">
      <formula>NOT(ISERROR(SEARCH("Moderada",AW52)))</formula>
    </cfRule>
    <cfRule type="containsText" dxfId="17473" priority="18972" operator="containsText" text="Baja">
      <formula>NOT(ISERROR(SEARCH("Baja",AW52)))</formula>
    </cfRule>
  </conditionalFormatting>
  <conditionalFormatting sqref="AP52">
    <cfRule type="cellIs" dxfId="17472" priority="18955" stopIfTrue="1" operator="equal">
      <formula>"Alta"</formula>
    </cfRule>
  </conditionalFormatting>
  <conditionalFormatting sqref="AP52">
    <cfRule type="cellIs" dxfId="17471" priority="18957" stopIfTrue="1" operator="equal">
      <formula>"Baja"</formula>
    </cfRule>
  </conditionalFormatting>
  <conditionalFormatting sqref="AP52">
    <cfRule type="cellIs" dxfId="17470" priority="18956" stopIfTrue="1" operator="equal">
      <formula>"Media"</formula>
    </cfRule>
  </conditionalFormatting>
  <conditionalFormatting sqref="AP52">
    <cfRule type="cellIs" dxfId="17469" priority="18954" stopIfTrue="1" operator="equal">
      <formula>"Muy Alta"</formula>
    </cfRule>
  </conditionalFormatting>
  <conditionalFormatting sqref="AP52">
    <cfRule type="cellIs" dxfId="17468" priority="18958" stopIfTrue="1" operator="equal">
      <formula>"Muy Baja"</formula>
    </cfRule>
  </conditionalFormatting>
  <conditionalFormatting sqref="AP53">
    <cfRule type="cellIs" dxfId="17467" priority="18941" stopIfTrue="1" operator="equal">
      <formula>"Alta"</formula>
    </cfRule>
  </conditionalFormatting>
  <conditionalFormatting sqref="AP53">
    <cfRule type="cellIs" dxfId="17466" priority="18943" stopIfTrue="1" operator="equal">
      <formula>"Baja"</formula>
    </cfRule>
  </conditionalFormatting>
  <conditionalFormatting sqref="AP53">
    <cfRule type="cellIs" dxfId="17465" priority="18942" stopIfTrue="1" operator="equal">
      <formula>"Media"</formula>
    </cfRule>
  </conditionalFormatting>
  <conditionalFormatting sqref="AP53">
    <cfRule type="cellIs" dxfId="17464" priority="18940" stopIfTrue="1" operator="equal">
      <formula>"Muy Alta"</formula>
    </cfRule>
  </conditionalFormatting>
  <conditionalFormatting sqref="AP53">
    <cfRule type="cellIs" dxfId="17463" priority="18944" stopIfTrue="1" operator="equal">
      <formula>"Muy Baja"</formula>
    </cfRule>
  </conditionalFormatting>
  <conditionalFormatting sqref="AP57">
    <cfRule type="cellIs" dxfId="17462" priority="18927" stopIfTrue="1" operator="equal">
      <formula>"Alta"</formula>
    </cfRule>
  </conditionalFormatting>
  <conditionalFormatting sqref="AP57">
    <cfRule type="cellIs" dxfId="17461" priority="18929" stopIfTrue="1" operator="equal">
      <formula>"Baja"</formula>
    </cfRule>
  </conditionalFormatting>
  <conditionalFormatting sqref="AP57">
    <cfRule type="cellIs" dxfId="17460" priority="18928" stopIfTrue="1" operator="equal">
      <formula>"Media"</formula>
    </cfRule>
  </conditionalFormatting>
  <conditionalFormatting sqref="AP57">
    <cfRule type="cellIs" dxfId="17459" priority="18926" stopIfTrue="1" operator="equal">
      <formula>"Muy Alta"</formula>
    </cfRule>
  </conditionalFormatting>
  <conditionalFormatting sqref="AP57">
    <cfRule type="cellIs" dxfId="17458" priority="18930" stopIfTrue="1" operator="equal">
      <formula>"Muy Baja"</formula>
    </cfRule>
  </conditionalFormatting>
  <conditionalFormatting sqref="AE54:AE55">
    <cfRule type="containsText" dxfId="17457" priority="18893" operator="containsText" text="VALORAR">
      <formula>NOT(ISERROR(SEARCH("VALORAR",AE54)))</formula>
    </cfRule>
    <cfRule type="containsText" dxfId="17456" priority="18894" operator="containsText" text="Extrema">
      <formula>NOT(ISERROR(SEARCH("Extrema",AE54)))</formula>
    </cfRule>
    <cfRule type="containsText" dxfId="17455" priority="18895" operator="containsText" text="Alta">
      <formula>NOT(ISERROR(SEARCH("Alta",AE54)))</formula>
    </cfRule>
    <cfRule type="containsText" dxfId="17454" priority="18896" operator="containsText" text="Moderada">
      <formula>NOT(ISERROR(SEARCH("Moderada",AE54)))</formula>
    </cfRule>
    <cfRule type="containsText" dxfId="17453" priority="18897" operator="containsText" text="Baja">
      <formula>NOT(ISERROR(SEARCH("Baja",AE54)))</formula>
    </cfRule>
  </conditionalFormatting>
  <conditionalFormatting sqref="AE54:AE55">
    <cfRule type="containsText" dxfId="17452" priority="18898" operator="containsText" text="VALORAR">
      <formula>NOT(ISERROR(SEARCH("VALORAR",AE54)))</formula>
    </cfRule>
    <cfRule type="containsText" dxfId="17451" priority="18899" operator="containsText" text="Extrema">
      <formula>NOT(ISERROR(SEARCH("Extrema",AE54)))</formula>
    </cfRule>
    <cfRule type="containsText" dxfId="17450" priority="18900" operator="containsText" text="Alta">
      <formula>NOT(ISERROR(SEARCH("Alta",AE54)))</formula>
    </cfRule>
    <cfRule type="containsText" dxfId="17449" priority="18901" operator="containsText" text="Moderada">
      <formula>NOT(ISERROR(SEARCH("Moderada",AE54)))</formula>
    </cfRule>
    <cfRule type="containsText" dxfId="17448" priority="18902" operator="containsText" text="Baja">
      <formula>NOT(ISERROR(SEARCH("Baja",AE54)))</formula>
    </cfRule>
  </conditionalFormatting>
  <conditionalFormatting sqref="V54:V55">
    <cfRule type="cellIs" dxfId="17447" priority="18909" stopIfTrue="1" operator="equal">
      <formula>"Alta"</formula>
    </cfRule>
  </conditionalFormatting>
  <conditionalFormatting sqref="V54:V55">
    <cfRule type="cellIs" dxfId="17446" priority="18911" stopIfTrue="1" operator="equal">
      <formula>"Baja"</formula>
    </cfRule>
  </conditionalFormatting>
  <conditionalFormatting sqref="V54:V55">
    <cfRule type="cellIs" dxfId="17445" priority="18910" stopIfTrue="1" operator="equal">
      <formula>"Media"</formula>
    </cfRule>
  </conditionalFormatting>
  <conditionalFormatting sqref="V54:V55">
    <cfRule type="cellIs" dxfId="17444" priority="18908" stopIfTrue="1" operator="equal">
      <formula>"Muy Alta"</formula>
    </cfRule>
  </conditionalFormatting>
  <conditionalFormatting sqref="V54:V55">
    <cfRule type="cellIs" dxfId="17443" priority="18912" stopIfTrue="1" operator="equal">
      <formula>"Muy Baja"</formula>
    </cfRule>
  </conditionalFormatting>
  <conditionalFormatting sqref="AP54">
    <cfRule type="cellIs" dxfId="17442" priority="18869" stopIfTrue="1" operator="equal">
      <formula>"Alta"</formula>
    </cfRule>
  </conditionalFormatting>
  <conditionalFormatting sqref="AP54">
    <cfRule type="cellIs" dxfId="17441" priority="18871" stopIfTrue="1" operator="equal">
      <formula>"Baja"</formula>
    </cfRule>
  </conditionalFormatting>
  <conditionalFormatting sqref="AP54">
    <cfRule type="cellIs" dxfId="17440" priority="18870" stopIfTrue="1" operator="equal">
      <formula>"Media"</formula>
    </cfRule>
  </conditionalFormatting>
  <conditionalFormatting sqref="AP54">
    <cfRule type="cellIs" dxfId="17439" priority="18868" stopIfTrue="1" operator="equal">
      <formula>"Muy Alta"</formula>
    </cfRule>
  </conditionalFormatting>
  <conditionalFormatting sqref="AP54">
    <cfRule type="cellIs" dxfId="17438" priority="18872" stopIfTrue="1" operator="equal">
      <formula>"Muy Baja"</formula>
    </cfRule>
  </conditionalFormatting>
  <conditionalFormatting sqref="AP55">
    <cfRule type="cellIs" dxfId="17437" priority="18855" stopIfTrue="1" operator="equal">
      <formula>"Alta"</formula>
    </cfRule>
  </conditionalFormatting>
  <conditionalFormatting sqref="AP55">
    <cfRule type="cellIs" dxfId="17436" priority="18857" stopIfTrue="1" operator="equal">
      <formula>"Baja"</formula>
    </cfRule>
  </conditionalFormatting>
  <conditionalFormatting sqref="AP55">
    <cfRule type="cellIs" dxfId="17435" priority="18856" stopIfTrue="1" operator="equal">
      <formula>"Media"</formula>
    </cfRule>
  </conditionalFormatting>
  <conditionalFormatting sqref="AP55">
    <cfRule type="cellIs" dxfId="17434" priority="18854" stopIfTrue="1" operator="equal">
      <formula>"Muy Alta"</formula>
    </cfRule>
  </conditionalFormatting>
  <conditionalFormatting sqref="AP55">
    <cfRule type="cellIs" dxfId="17433" priority="18858" stopIfTrue="1" operator="equal">
      <formula>"Muy Baja"</formula>
    </cfRule>
  </conditionalFormatting>
  <conditionalFormatting sqref="V58:V59">
    <cfRule type="cellIs" dxfId="17432" priority="18837" stopIfTrue="1" operator="equal">
      <formula>"Alta"</formula>
    </cfRule>
  </conditionalFormatting>
  <conditionalFormatting sqref="V58:V59">
    <cfRule type="cellIs" dxfId="17431" priority="18839" stopIfTrue="1" operator="equal">
      <formula>"Baja"</formula>
    </cfRule>
  </conditionalFormatting>
  <conditionalFormatting sqref="V58:V59">
    <cfRule type="cellIs" dxfId="17430" priority="18838" stopIfTrue="1" operator="equal">
      <formula>"Media"</formula>
    </cfRule>
  </conditionalFormatting>
  <conditionalFormatting sqref="V58:V59">
    <cfRule type="cellIs" dxfId="17429" priority="18836" stopIfTrue="1" operator="equal">
      <formula>"Muy Alta"</formula>
    </cfRule>
  </conditionalFormatting>
  <conditionalFormatting sqref="V58:V59">
    <cfRule type="cellIs" dxfId="17428" priority="18840" stopIfTrue="1" operator="equal">
      <formula>"Muy Baja"</formula>
    </cfRule>
  </conditionalFormatting>
  <conditionalFormatting sqref="AE58:AE59">
    <cfRule type="containsText" dxfId="17427" priority="18821" operator="containsText" text="VALORAR">
      <formula>NOT(ISERROR(SEARCH("VALORAR",AE58)))</formula>
    </cfRule>
    <cfRule type="containsText" dxfId="17426" priority="18822" operator="containsText" text="Extrema">
      <formula>NOT(ISERROR(SEARCH("Extrema",AE58)))</formula>
    </cfRule>
    <cfRule type="containsText" dxfId="17425" priority="18823" operator="containsText" text="Alta">
      <formula>NOT(ISERROR(SEARCH("Alta",AE58)))</formula>
    </cfRule>
    <cfRule type="containsText" dxfId="17424" priority="18824" operator="containsText" text="Moderada">
      <formula>NOT(ISERROR(SEARCH("Moderada",AE58)))</formula>
    </cfRule>
    <cfRule type="containsText" dxfId="17423" priority="18825" operator="containsText" text="Baja">
      <formula>NOT(ISERROR(SEARCH("Baja",AE58)))</formula>
    </cfRule>
  </conditionalFormatting>
  <conditionalFormatting sqref="AE58:AE59">
    <cfRule type="containsText" dxfId="17422" priority="18826" operator="containsText" text="VALORAR">
      <formula>NOT(ISERROR(SEARCH("VALORAR",AE58)))</formula>
    </cfRule>
    <cfRule type="containsText" dxfId="17421" priority="18827" operator="containsText" text="Extrema">
      <formula>NOT(ISERROR(SEARCH("Extrema",AE58)))</formula>
    </cfRule>
    <cfRule type="containsText" dxfId="17420" priority="18828" operator="containsText" text="Alta">
      <formula>NOT(ISERROR(SEARCH("Alta",AE58)))</formula>
    </cfRule>
    <cfRule type="containsText" dxfId="17419" priority="18829" operator="containsText" text="Moderada">
      <formula>NOT(ISERROR(SEARCH("Moderada",AE58)))</formula>
    </cfRule>
    <cfRule type="containsText" dxfId="17418" priority="18830" operator="containsText" text="Baja">
      <formula>NOT(ISERROR(SEARCH("Baja",AE58)))</formula>
    </cfRule>
  </conditionalFormatting>
  <conditionalFormatting sqref="AW58">
    <cfRule type="containsText" dxfId="17417" priority="18795" operator="containsText" text="VALORAR">
      <formula>NOT(ISERROR(SEARCH("VALORAR",AW58)))</formula>
    </cfRule>
    <cfRule type="containsText" dxfId="17416" priority="18796" operator="containsText" text="Extrema">
      <formula>NOT(ISERROR(SEARCH("Extrema",AW58)))</formula>
    </cfRule>
    <cfRule type="containsText" dxfId="17415" priority="18797" operator="containsText" text="Alta">
      <formula>NOT(ISERROR(SEARCH("Alta",AW58)))</formula>
    </cfRule>
    <cfRule type="containsText" dxfId="17414" priority="18798" operator="containsText" text="Moderada">
      <formula>NOT(ISERROR(SEARCH("Moderada",AW58)))</formula>
    </cfRule>
    <cfRule type="containsText" dxfId="17413" priority="18799" operator="containsText" text="Baja">
      <formula>NOT(ISERROR(SEARCH("Baja",AW58)))</formula>
    </cfRule>
  </conditionalFormatting>
  <conditionalFormatting sqref="AW58">
    <cfRule type="containsText" dxfId="17412" priority="18800" operator="containsText" text="VALORAR">
      <formula>NOT(ISERROR(SEARCH("VALORAR",AW58)))</formula>
    </cfRule>
    <cfRule type="containsText" dxfId="17411" priority="18801" operator="containsText" text="Extrema">
      <formula>NOT(ISERROR(SEARCH("Extrema",AW58)))</formula>
    </cfRule>
    <cfRule type="containsText" dxfId="17410" priority="18802" operator="containsText" text="Alta">
      <formula>NOT(ISERROR(SEARCH("Alta",AW58)))</formula>
    </cfRule>
    <cfRule type="containsText" dxfId="17409" priority="18803" operator="containsText" text="Moderada">
      <formula>NOT(ISERROR(SEARCH("Moderada",AW58)))</formula>
    </cfRule>
    <cfRule type="containsText" dxfId="17408" priority="18804" operator="containsText" text="Baja">
      <formula>NOT(ISERROR(SEARCH("Baja",AW58)))</formula>
    </cfRule>
  </conditionalFormatting>
  <conditionalFormatting sqref="AP58">
    <cfRule type="cellIs" dxfId="17407" priority="18787" stopIfTrue="1" operator="equal">
      <formula>"Alta"</formula>
    </cfRule>
  </conditionalFormatting>
  <conditionalFormatting sqref="AP58">
    <cfRule type="cellIs" dxfId="17406" priority="18789" stopIfTrue="1" operator="equal">
      <formula>"Baja"</formula>
    </cfRule>
  </conditionalFormatting>
  <conditionalFormatting sqref="AP58">
    <cfRule type="cellIs" dxfId="17405" priority="18788" stopIfTrue="1" operator="equal">
      <formula>"Media"</formula>
    </cfRule>
  </conditionalFormatting>
  <conditionalFormatting sqref="AP58">
    <cfRule type="cellIs" dxfId="17404" priority="18786" stopIfTrue="1" operator="equal">
      <formula>"Muy Alta"</formula>
    </cfRule>
  </conditionalFormatting>
  <conditionalFormatting sqref="AP58">
    <cfRule type="cellIs" dxfId="17403" priority="18790" stopIfTrue="1" operator="equal">
      <formula>"Muy Baja"</formula>
    </cfRule>
  </conditionalFormatting>
  <conditionalFormatting sqref="AP59">
    <cfRule type="cellIs" dxfId="17402" priority="18773" stopIfTrue="1" operator="equal">
      <formula>"Alta"</formula>
    </cfRule>
  </conditionalFormatting>
  <conditionalFormatting sqref="AP59">
    <cfRule type="cellIs" dxfId="17401" priority="18775" stopIfTrue="1" operator="equal">
      <formula>"Baja"</formula>
    </cfRule>
  </conditionalFormatting>
  <conditionalFormatting sqref="AP59">
    <cfRule type="cellIs" dxfId="17400" priority="18774" stopIfTrue="1" operator="equal">
      <formula>"Media"</formula>
    </cfRule>
  </conditionalFormatting>
  <conditionalFormatting sqref="AP59">
    <cfRule type="cellIs" dxfId="17399" priority="18772" stopIfTrue="1" operator="equal">
      <formula>"Muy Alta"</formula>
    </cfRule>
  </conditionalFormatting>
  <conditionalFormatting sqref="AP59">
    <cfRule type="cellIs" dxfId="17398" priority="18776" stopIfTrue="1" operator="equal">
      <formula>"Muy Baja"</formula>
    </cfRule>
  </conditionalFormatting>
  <conditionalFormatting sqref="AP63">
    <cfRule type="cellIs" dxfId="17397" priority="18759" stopIfTrue="1" operator="equal">
      <formula>"Alta"</formula>
    </cfRule>
  </conditionalFormatting>
  <conditionalFormatting sqref="AP63">
    <cfRule type="cellIs" dxfId="17396" priority="18761" stopIfTrue="1" operator="equal">
      <formula>"Baja"</formula>
    </cfRule>
  </conditionalFormatting>
  <conditionalFormatting sqref="AP63">
    <cfRule type="cellIs" dxfId="17395" priority="18760" stopIfTrue="1" operator="equal">
      <formula>"Media"</formula>
    </cfRule>
  </conditionalFormatting>
  <conditionalFormatting sqref="AP63">
    <cfRule type="cellIs" dxfId="17394" priority="18758" stopIfTrue="1" operator="equal">
      <formula>"Muy Alta"</formula>
    </cfRule>
  </conditionalFormatting>
  <conditionalFormatting sqref="AP63">
    <cfRule type="cellIs" dxfId="17393" priority="18762" stopIfTrue="1" operator="equal">
      <formula>"Muy Baja"</formula>
    </cfRule>
  </conditionalFormatting>
  <conditionalFormatting sqref="AE60:AE61">
    <cfRule type="containsText" dxfId="17392" priority="18725" operator="containsText" text="VALORAR">
      <formula>NOT(ISERROR(SEARCH("VALORAR",AE60)))</formula>
    </cfRule>
    <cfRule type="containsText" dxfId="17391" priority="18726" operator="containsText" text="Extrema">
      <formula>NOT(ISERROR(SEARCH("Extrema",AE60)))</formula>
    </cfRule>
    <cfRule type="containsText" dxfId="17390" priority="18727" operator="containsText" text="Alta">
      <formula>NOT(ISERROR(SEARCH("Alta",AE60)))</formula>
    </cfRule>
    <cfRule type="containsText" dxfId="17389" priority="18728" operator="containsText" text="Moderada">
      <formula>NOT(ISERROR(SEARCH("Moderada",AE60)))</formula>
    </cfRule>
    <cfRule type="containsText" dxfId="17388" priority="18729" operator="containsText" text="Baja">
      <formula>NOT(ISERROR(SEARCH("Baja",AE60)))</formula>
    </cfRule>
  </conditionalFormatting>
  <conditionalFormatting sqref="AE60:AE61">
    <cfRule type="containsText" dxfId="17387" priority="18730" operator="containsText" text="VALORAR">
      <formula>NOT(ISERROR(SEARCH("VALORAR",AE60)))</formula>
    </cfRule>
    <cfRule type="containsText" dxfId="17386" priority="18731" operator="containsText" text="Extrema">
      <formula>NOT(ISERROR(SEARCH("Extrema",AE60)))</formula>
    </cfRule>
    <cfRule type="containsText" dxfId="17385" priority="18732" operator="containsText" text="Alta">
      <formula>NOT(ISERROR(SEARCH("Alta",AE60)))</formula>
    </cfRule>
    <cfRule type="containsText" dxfId="17384" priority="18733" operator="containsText" text="Moderada">
      <formula>NOT(ISERROR(SEARCH("Moderada",AE60)))</formula>
    </cfRule>
    <cfRule type="containsText" dxfId="17383" priority="18734" operator="containsText" text="Baja">
      <formula>NOT(ISERROR(SEARCH("Baja",AE60)))</formula>
    </cfRule>
  </conditionalFormatting>
  <conditionalFormatting sqref="V60:V61">
    <cfRule type="cellIs" dxfId="17382" priority="18741" stopIfTrue="1" operator="equal">
      <formula>"Alta"</formula>
    </cfRule>
  </conditionalFormatting>
  <conditionalFormatting sqref="V60:V61">
    <cfRule type="cellIs" dxfId="17381" priority="18743" stopIfTrue="1" operator="equal">
      <formula>"Baja"</formula>
    </cfRule>
  </conditionalFormatting>
  <conditionalFormatting sqref="V60:V61">
    <cfRule type="cellIs" dxfId="17380" priority="18742" stopIfTrue="1" operator="equal">
      <formula>"Media"</formula>
    </cfRule>
  </conditionalFormatting>
  <conditionalFormatting sqref="V60:V61">
    <cfRule type="cellIs" dxfId="17379" priority="18740" stopIfTrue="1" operator="equal">
      <formula>"Muy Alta"</formula>
    </cfRule>
  </conditionalFormatting>
  <conditionalFormatting sqref="V60:V61">
    <cfRule type="cellIs" dxfId="17378" priority="18744" stopIfTrue="1" operator="equal">
      <formula>"Muy Baja"</formula>
    </cfRule>
  </conditionalFormatting>
  <conditionalFormatting sqref="AP60">
    <cfRule type="cellIs" dxfId="17377" priority="18701" stopIfTrue="1" operator="equal">
      <formula>"Alta"</formula>
    </cfRule>
  </conditionalFormatting>
  <conditionalFormatting sqref="AP60">
    <cfRule type="cellIs" dxfId="17376" priority="18703" stopIfTrue="1" operator="equal">
      <formula>"Baja"</formula>
    </cfRule>
  </conditionalFormatting>
  <conditionalFormatting sqref="AP60">
    <cfRule type="cellIs" dxfId="17375" priority="18702" stopIfTrue="1" operator="equal">
      <formula>"Media"</formula>
    </cfRule>
  </conditionalFormatting>
  <conditionalFormatting sqref="AP60">
    <cfRule type="cellIs" dxfId="17374" priority="18700" stopIfTrue="1" operator="equal">
      <formula>"Muy Alta"</formula>
    </cfRule>
  </conditionalFormatting>
  <conditionalFormatting sqref="AP60">
    <cfRule type="cellIs" dxfId="17373" priority="18704" stopIfTrue="1" operator="equal">
      <formula>"Muy Baja"</formula>
    </cfRule>
  </conditionalFormatting>
  <conditionalFormatting sqref="AP61">
    <cfRule type="cellIs" dxfId="17372" priority="18687" stopIfTrue="1" operator="equal">
      <formula>"Alta"</formula>
    </cfRule>
  </conditionalFormatting>
  <conditionalFormatting sqref="AP61">
    <cfRule type="cellIs" dxfId="17371" priority="18689" stopIfTrue="1" operator="equal">
      <formula>"Baja"</formula>
    </cfRule>
  </conditionalFormatting>
  <conditionalFormatting sqref="AP61">
    <cfRule type="cellIs" dxfId="17370" priority="18688" stopIfTrue="1" operator="equal">
      <formula>"Media"</formula>
    </cfRule>
  </conditionalFormatting>
  <conditionalFormatting sqref="AP61">
    <cfRule type="cellIs" dxfId="17369" priority="18686" stopIfTrue="1" operator="equal">
      <formula>"Muy Alta"</formula>
    </cfRule>
  </conditionalFormatting>
  <conditionalFormatting sqref="AP61">
    <cfRule type="cellIs" dxfId="17368" priority="18690" stopIfTrue="1" operator="equal">
      <formula>"Muy Baja"</formula>
    </cfRule>
  </conditionalFormatting>
  <conditionalFormatting sqref="V64:V65">
    <cfRule type="cellIs" dxfId="17367" priority="18669" stopIfTrue="1" operator="equal">
      <formula>"Alta"</formula>
    </cfRule>
  </conditionalFormatting>
  <conditionalFormatting sqref="V64:V65">
    <cfRule type="cellIs" dxfId="17366" priority="18671" stopIfTrue="1" operator="equal">
      <formula>"Baja"</formula>
    </cfRule>
  </conditionalFormatting>
  <conditionalFormatting sqref="V64:V65">
    <cfRule type="cellIs" dxfId="17365" priority="18670" stopIfTrue="1" operator="equal">
      <formula>"Media"</formula>
    </cfRule>
  </conditionalFormatting>
  <conditionalFormatting sqref="V64:V65">
    <cfRule type="cellIs" dxfId="17364" priority="18668" stopIfTrue="1" operator="equal">
      <formula>"Muy Alta"</formula>
    </cfRule>
  </conditionalFormatting>
  <conditionalFormatting sqref="V64:V65">
    <cfRule type="cellIs" dxfId="17363" priority="18672" stopIfTrue="1" operator="equal">
      <formula>"Muy Baja"</formula>
    </cfRule>
  </conditionalFormatting>
  <conditionalFormatting sqref="AE64:AE65">
    <cfRule type="containsText" dxfId="17362" priority="18653" operator="containsText" text="VALORAR">
      <formula>NOT(ISERROR(SEARCH("VALORAR",AE64)))</formula>
    </cfRule>
    <cfRule type="containsText" dxfId="17361" priority="18654" operator="containsText" text="Extrema">
      <formula>NOT(ISERROR(SEARCH("Extrema",AE64)))</formula>
    </cfRule>
    <cfRule type="containsText" dxfId="17360" priority="18655" operator="containsText" text="Alta">
      <formula>NOT(ISERROR(SEARCH("Alta",AE64)))</formula>
    </cfRule>
    <cfRule type="containsText" dxfId="17359" priority="18656" operator="containsText" text="Moderada">
      <formula>NOT(ISERROR(SEARCH("Moderada",AE64)))</formula>
    </cfRule>
    <cfRule type="containsText" dxfId="17358" priority="18657" operator="containsText" text="Baja">
      <formula>NOT(ISERROR(SEARCH("Baja",AE64)))</formula>
    </cfRule>
  </conditionalFormatting>
  <conditionalFormatting sqref="AE64:AE65">
    <cfRule type="containsText" dxfId="17357" priority="18658" operator="containsText" text="VALORAR">
      <formula>NOT(ISERROR(SEARCH("VALORAR",AE64)))</formula>
    </cfRule>
    <cfRule type="containsText" dxfId="17356" priority="18659" operator="containsText" text="Extrema">
      <formula>NOT(ISERROR(SEARCH("Extrema",AE64)))</formula>
    </cfRule>
    <cfRule type="containsText" dxfId="17355" priority="18660" operator="containsText" text="Alta">
      <formula>NOT(ISERROR(SEARCH("Alta",AE64)))</formula>
    </cfRule>
    <cfRule type="containsText" dxfId="17354" priority="18661" operator="containsText" text="Moderada">
      <formula>NOT(ISERROR(SEARCH("Moderada",AE64)))</formula>
    </cfRule>
    <cfRule type="containsText" dxfId="17353" priority="18662" operator="containsText" text="Baja">
      <formula>NOT(ISERROR(SEARCH("Baja",AE64)))</formula>
    </cfRule>
  </conditionalFormatting>
  <conditionalFormatting sqref="AW64">
    <cfRule type="containsText" dxfId="17352" priority="18627" operator="containsText" text="VALORAR">
      <formula>NOT(ISERROR(SEARCH("VALORAR",AW64)))</formula>
    </cfRule>
    <cfRule type="containsText" dxfId="17351" priority="18628" operator="containsText" text="Extrema">
      <formula>NOT(ISERROR(SEARCH("Extrema",AW64)))</formula>
    </cfRule>
    <cfRule type="containsText" dxfId="17350" priority="18629" operator="containsText" text="Alta">
      <formula>NOT(ISERROR(SEARCH("Alta",AW64)))</formula>
    </cfRule>
    <cfRule type="containsText" dxfId="17349" priority="18630" operator="containsText" text="Moderada">
      <formula>NOT(ISERROR(SEARCH("Moderada",AW64)))</formula>
    </cfRule>
    <cfRule type="containsText" dxfId="17348" priority="18631" operator="containsText" text="Baja">
      <formula>NOT(ISERROR(SEARCH("Baja",AW64)))</formula>
    </cfRule>
  </conditionalFormatting>
  <conditionalFormatting sqref="AW64">
    <cfRule type="containsText" dxfId="17347" priority="18632" operator="containsText" text="VALORAR">
      <formula>NOT(ISERROR(SEARCH("VALORAR",AW64)))</formula>
    </cfRule>
    <cfRule type="containsText" dxfId="17346" priority="18633" operator="containsText" text="Extrema">
      <formula>NOT(ISERROR(SEARCH("Extrema",AW64)))</formula>
    </cfRule>
    <cfRule type="containsText" dxfId="17345" priority="18634" operator="containsText" text="Alta">
      <formula>NOT(ISERROR(SEARCH("Alta",AW64)))</formula>
    </cfRule>
    <cfRule type="containsText" dxfId="17344" priority="18635" operator="containsText" text="Moderada">
      <formula>NOT(ISERROR(SEARCH("Moderada",AW64)))</formula>
    </cfRule>
    <cfRule type="containsText" dxfId="17343" priority="18636" operator="containsText" text="Baja">
      <formula>NOT(ISERROR(SEARCH("Baja",AW64)))</formula>
    </cfRule>
  </conditionalFormatting>
  <conditionalFormatting sqref="AP64">
    <cfRule type="cellIs" dxfId="17342" priority="18619" stopIfTrue="1" operator="equal">
      <formula>"Alta"</formula>
    </cfRule>
  </conditionalFormatting>
  <conditionalFormatting sqref="AP64">
    <cfRule type="cellIs" dxfId="17341" priority="18621" stopIfTrue="1" operator="equal">
      <formula>"Baja"</formula>
    </cfRule>
  </conditionalFormatting>
  <conditionalFormatting sqref="AP64">
    <cfRule type="cellIs" dxfId="17340" priority="18620" stopIfTrue="1" operator="equal">
      <formula>"Media"</formula>
    </cfRule>
  </conditionalFormatting>
  <conditionalFormatting sqref="AP64">
    <cfRule type="cellIs" dxfId="17339" priority="18618" stopIfTrue="1" operator="equal">
      <formula>"Muy Alta"</formula>
    </cfRule>
  </conditionalFormatting>
  <conditionalFormatting sqref="AP64">
    <cfRule type="cellIs" dxfId="17338" priority="18622" stopIfTrue="1" operator="equal">
      <formula>"Muy Baja"</formula>
    </cfRule>
  </conditionalFormatting>
  <conditionalFormatting sqref="AP65">
    <cfRule type="cellIs" dxfId="17337" priority="18605" stopIfTrue="1" operator="equal">
      <formula>"Alta"</formula>
    </cfRule>
  </conditionalFormatting>
  <conditionalFormatting sqref="AP65">
    <cfRule type="cellIs" dxfId="17336" priority="18607" stopIfTrue="1" operator="equal">
      <formula>"Baja"</formula>
    </cfRule>
  </conditionalFormatting>
  <conditionalFormatting sqref="AP65">
    <cfRule type="cellIs" dxfId="17335" priority="18606" stopIfTrue="1" operator="equal">
      <formula>"Media"</formula>
    </cfRule>
  </conditionalFormatting>
  <conditionalFormatting sqref="AP65">
    <cfRule type="cellIs" dxfId="17334" priority="18604" stopIfTrue="1" operator="equal">
      <formula>"Muy Alta"</formula>
    </cfRule>
  </conditionalFormatting>
  <conditionalFormatting sqref="AP65">
    <cfRule type="cellIs" dxfId="17333" priority="18608" stopIfTrue="1" operator="equal">
      <formula>"Muy Baja"</formula>
    </cfRule>
  </conditionalFormatting>
  <conditionalFormatting sqref="AP69">
    <cfRule type="cellIs" dxfId="17332" priority="18591" stopIfTrue="1" operator="equal">
      <formula>"Alta"</formula>
    </cfRule>
  </conditionalFormatting>
  <conditionalFormatting sqref="AP69">
    <cfRule type="cellIs" dxfId="17331" priority="18593" stopIfTrue="1" operator="equal">
      <formula>"Baja"</formula>
    </cfRule>
  </conditionalFormatting>
  <conditionalFormatting sqref="AP69">
    <cfRule type="cellIs" dxfId="17330" priority="18592" stopIfTrue="1" operator="equal">
      <formula>"Media"</formula>
    </cfRule>
  </conditionalFormatting>
  <conditionalFormatting sqref="AP69">
    <cfRule type="cellIs" dxfId="17329" priority="18590" stopIfTrue="1" operator="equal">
      <formula>"Muy Alta"</formula>
    </cfRule>
  </conditionalFormatting>
  <conditionalFormatting sqref="AP69">
    <cfRule type="cellIs" dxfId="17328" priority="18594" stopIfTrue="1" operator="equal">
      <formula>"Muy Baja"</formula>
    </cfRule>
  </conditionalFormatting>
  <conditionalFormatting sqref="AE66:AE67">
    <cfRule type="containsText" dxfId="17327" priority="18557" operator="containsText" text="VALORAR">
      <formula>NOT(ISERROR(SEARCH("VALORAR",AE66)))</formula>
    </cfRule>
    <cfRule type="containsText" dxfId="17326" priority="18558" operator="containsText" text="Extrema">
      <formula>NOT(ISERROR(SEARCH("Extrema",AE66)))</formula>
    </cfRule>
    <cfRule type="containsText" dxfId="17325" priority="18559" operator="containsText" text="Alta">
      <formula>NOT(ISERROR(SEARCH("Alta",AE66)))</formula>
    </cfRule>
    <cfRule type="containsText" dxfId="17324" priority="18560" operator="containsText" text="Moderada">
      <formula>NOT(ISERROR(SEARCH("Moderada",AE66)))</formula>
    </cfRule>
    <cfRule type="containsText" dxfId="17323" priority="18561" operator="containsText" text="Baja">
      <formula>NOT(ISERROR(SEARCH("Baja",AE66)))</formula>
    </cfRule>
  </conditionalFormatting>
  <conditionalFormatting sqref="AE66:AE67">
    <cfRule type="containsText" dxfId="17322" priority="18562" operator="containsText" text="VALORAR">
      <formula>NOT(ISERROR(SEARCH("VALORAR",AE66)))</formula>
    </cfRule>
    <cfRule type="containsText" dxfId="17321" priority="18563" operator="containsText" text="Extrema">
      <formula>NOT(ISERROR(SEARCH("Extrema",AE66)))</formula>
    </cfRule>
    <cfRule type="containsText" dxfId="17320" priority="18564" operator="containsText" text="Alta">
      <formula>NOT(ISERROR(SEARCH("Alta",AE66)))</formula>
    </cfRule>
    <cfRule type="containsText" dxfId="17319" priority="18565" operator="containsText" text="Moderada">
      <formula>NOT(ISERROR(SEARCH("Moderada",AE66)))</formula>
    </cfRule>
    <cfRule type="containsText" dxfId="17318" priority="18566" operator="containsText" text="Baja">
      <formula>NOT(ISERROR(SEARCH("Baja",AE66)))</formula>
    </cfRule>
  </conditionalFormatting>
  <conditionalFormatting sqref="V66:V67">
    <cfRule type="cellIs" dxfId="17317" priority="18573" stopIfTrue="1" operator="equal">
      <formula>"Alta"</formula>
    </cfRule>
  </conditionalFormatting>
  <conditionalFormatting sqref="V66:V67">
    <cfRule type="cellIs" dxfId="17316" priority="18575" stopIfTrue="1" operator="equal">
      <formula>"Baja"</formula>
    </cfRule>
  </conditionalFormatting>
  <conditionalFormatting sqref="V66:V67">
    <cfRule type="cellIs" dxfId="17315" priority="18574" stopIfTrue="1" operator="equal">
      <formula>"Media"</formula>
    </cfRule>
  </conditionalFormatting>
  <conditionalFormatting sqref="V66:V67">
    <cfRule type="cellIs" dxfId="17314" priority="18572" stopIfTrue="1" operator="equal">
      <formula>"Muy Alta"</formula>
    </cfRule>
  </conditionalFormatting>
  <conditionalFormatting sqref="V66:V67">
    <cfRule type="cellIs" dxfId="17313" priority="18576" stopIfTrue="1" operator="equal">
      <formula>"Muy Baja"</formula>
    </cfRule>
  </conditionalFormatting>
  <conditionalFormatting sqref="AP66">
    <cfRule type="cellIs" dxfId="17312" priority="18533" stopIfTrue="1" operator="equal">
      <formula>"Alta"</formula>
    </cfRule>
  </conditionalFormatting>
  <conditionalFormatting sqref="AP66">
    <cfRule type="cellIs" dxfId="17311" priority="18535" stopIfTrue="1" operator="equal">
      <formula>"Baja"</formula>
    </cfRule>
  </conditionalFormatting>
  <conditionalFormatting sqref="AP66">
    <cfRule type="cellIs" dxfId="17310" priority="18534" stopIfTrue="1" operator="equal">
      <formula>"Media"</formula>
    </cfRule>
  </conditionalFormatting>
  <conditionalFormatting sqref="AP66">
    <cfRule type="cellIs" dxfId="17309" priority="18532" stopIfTrue="1" operator="equal">
      <formula>"Muy Alta"</formula>
    </cfRule>
  </conditionalFormatting>
  <conditionalFormatting sqref="AP66">
    <cfRule type="cellIs" dxfId="17308" priority="18536" stopIfTrue="1" operator="equal">
      <formula>"Muy Baja"</formula>
    </cfRule>
  </conditionalFormatting>
  <conditionalFormatting sqref="AP67">
    <cfRule type="cellIs" dxfId="17307" priority="18519" stopIfTrue="1" operator="equal">
      <formula>"Alta"</formula>
    </cfRule>
  </conditionalFormatting>
  <conditionalFormatting sqref="AP67">
    <cfRule type="cellIs" dxfId="17306" priority="18521" stopIfTrue="1" operator="equal">
      <formula>"Baja"</formula>
    </cfRule>
  </conditionalFormatting>
  <conditionalFormatting sqref="AP67">
    <cfRule type="cellIs" dxfId="17305" priority="18520" stopIfTrue="1" operator="equal">
      <formula>"Media"</formula>
    </cfRule>
  </conditionalFormatting>
  <conditionalFormatting sqref="AP67">
    <cfRule type="cellIs" dxfId="17304" priority="18518" stopIfTrue="1" operator="equal">
      <formula>"Muy Alta"</formula>
    </cfRule>
  </conditionalFormatting>
  <conditionalFormatting sqref="AP67">
    <cfRule type="cellIs" dxfId="17303" priority="18522" stopIfTrue="1" operator="equal">
      <formula>"Muy Baja"</formula>
    </cfRule>
  </conditionalFormatting>
  <conditionalFormatting sqref="V70:V71">
    <cfRule type="cellIs" dxfId="17302" priority="18501" stopIfTrue="1" operator="equal">
      <formula>"Alta"</formula>
    </cfRule>
  </conditionalFormatting>
  <conditionalFormatting sqref="V70:V71">
    <cfRule type="cellIs" dxfId="17301" priority="18503" stopIfTrue="1" operator="equal">
      <formula>"Baja"</formula>
    </cfRule>
  </conditionalFormatting>
  <conditionalFormatting sqref="V70:V71">
    <cfRule type="cellIs" dxfId="17300" priority="18502" stopIfTrue="1" operator="equal">
      <formula>"Media"</formula>
    </cfRule>
  </conditionalFormatting>
  <conditionalFormatting sqref="V70:V71">
    <cfRule type="cellIs" dxfId="17299" priority="18500" stopIfTrue="1" operator="equal">
      <formula>"Muy Alta"</formula>
    </cfRule>
  </conditionalFormatting>
  <conditionalFormatting sqref="V70:V71">
    <cfRule type="cellIs" dxfId="17298" priority="18504" stopIfTrue="1" operator="equal">
      <formula>"Muy Baja"</formula>
    </cfRule>
  </conditionalFormatting>
  <conditionalFormatting sqref="AE70:AE71">
    <cfRule type="containsText" dxfId="17297" priority="18485" operator="containsText" text="VALORAR">
      <formula>NOT(ISERROR(SEARCH("VALORAR",AE70)))</formula>
    </cfRule>
    <cfRule type="containsText" dxfId="17296" priority="18486" operator="containsText" text="Extrema">
      <formula>NOT(ISERROR(SEARCH("Extrema",AE70)))</formula>
    </cfRule>
    <cfRule type="containsText" dxfId="17295" priority="18487" operator="containsText" text="Alta">
      <formula>NOT(ISERROR(SEARCH("Alta",AE70)))</formula>
    </cfRule>
    <cfRule type="containsText" dxfId="17294" priority="18488" operator="containsText" text="Moderada">
      <formula>NOT(ISERROR(SEARCH("Moderada",AE70)))</formula>
    </cfRule>
    <cfRule type="containsText" dxfId="17293" priority="18489" operator="containsText" text="Baja">
      <formula>NOT(ISERROR(SEARCH("Baja",AE70)))</formula>
    </cfRule>
  </conditionalFormatting>
  <conditionalFormatting sqref="AE70:AE71">
    <cfRule type="containsText" dxfId="17292" priority="18490" operator="containsText" text="VALORAR">
      <formula>NOT(ISERROR(SEARCH("VALORAR",AE70)))</formula>
    </cfRule>
    <cfRule type="containsText" dxfId="17291" priority="18491" operator="containsText" text="Extrema">
      <formula>NOT(ISERROR(SEARCH("Extrema",AE70)))</formula>
    </cfRule>
    <cfRule type="containsText" dxfId="17290" priority="18492" operator="containsText" text="Alta">
      <formula>NOT(ISERROR(SEARCH("Alta",AE70)))</formula>
    </cfRule>
    <cfRule type="containsText" dxfId="17289" priority="18493" operator="containsText" text="Moderada">
      <formula>NOT(ISERROR(SEARCH("Moderada",AE70)))</formula>
    </cfRule>
    <cfRule type="containsText" dxfId="17288" priority="18494" operator="containsText" text="Baja">
      <formula>NOT(ISERROR(SEARCH("Baja",AE70)))</formula>
    </cfRule>
  </conditionalFormatting>
  <conditionalFormatting sqref="AW70">
    <cfRule type="containsText" dxfId="17287" priority="18459" operator="containsText" text="VALORAR">
      <formula>NOT(ISERROR(SEARCH("VALORAR",AW70)))</formula>
    </cfRule>
    <cfRule type="containsText" dxfId="17286" priority="18460" operator="containsText" text="Extrema">
      <formula>NOT(ISERROR(SEARCH("Extrema",AW70)))</formula>
    </cfRule>
    <cfRule type="containsText" dxfId="17285" priority="18461" operator="containsText" text="Alta">
      <formula>NOT(ISERROR(SEARCH("Alta",AW70)))</formula>
    </cfRule>
    <cfRule type="containsText" dxfId="17284" priority="18462" operator="containsText" text="Moderada">
      <formula>NOT(ISERROR(SEARCH("Moderada",AW70)))</formula>
    </cfRule>
    <cfRule type="containsText" dxfId="17283" priority="18463" operator="containsText" text="Baja">
      <formula>NOT(ISERROR(SEARCH("Baja",AW70)))</formula>
    </cfRule>
  </conditionalFormatting>
  <conditionalFormatting sqref="AW70">
    <cfRule type="containsText" dxfId="17282" priority="18464" operator="containsText" text="VALORAR">
      <formula>NOT(ISERROR(SEARCH("VALORAR",AW70)))</formula>
    </cfRule>
    <cfRule type="containsText" dxfId="17281" priority="18465" operator="containsText" text="Extrema">
      <formula>NOT(ISERROR(SEARCH("Extrema",AW70)))</formula>
    </cfRule>
    <cfRule type="containsText" dxfId="17280" priority="18466" operator="containsText" text="Alta">
      <formula>NOT(ISERROR(SEARCH("Alta",AW70)))</formula>
    </cfRule>
    <cfRule type="containsText" dxfId="17279" priority="18467" operator="containsText" text="Moderada">
      <formula>NOT(ISERROR(SEARCH("Moderada",AW70)))</formula>
    </cfRule>
    <cfRule type="containsText" dxfId="17278" priority="18468" operator="containsText" text="Baja">
      <formula>NOT(ISERROR(SEARCH("Baja",AW70)))</formula>
    </cfRule>
  </conditionalFormatting>
  <conditionalFormatting sqref="AP70">
    <cfRule type="cellIs" dxfId="17277" priority="18451" stopIfTrue="1" operator="equal">
      <formula>"Alta"</formula>
    </cfRule>
  </conditionalFormatting>
  <conditionalFormatting sqref="AP70">
    <cfRule type="cellIs" dxfId="17276" priority="18453" stopIfTrue="1" operator="equal">
      <formula>"Baja"</formula>
    </cfRule>
  </conditionalFormatting>
  <conditionalFormatting sqref="AP70">
    <cfRule type="cellIs" dxfId="17275" priority="18452" stopIfTrue="1" operator="equal">
      <formula>"Media"</formula>
    </cfRule>
  </conditionalFormatting>
  <conditionalFormatting sqref="AP70">
    <cfRule type="cellIs" dxfId="17274" priority="18450" stopIfTrue="1" operator="equal">
      <formula>"Muy Alta"</formula>
    </cfRule>
  </conditionalFormatting>
  <conditionalFormatting sqref="AP70">
    <cfRule type="cellIs" dxfId="17273" priority="18454" stopIfTrue="1" operator="equal">
      <formula>"Muy Baja"</formula>
    </cfRule>
  </conditionalFormatting>
  <conditionalFormatting sqref="AP71">
    <cfRule type="cellIs" dxfId="17272" priority="18437" stopIfTrue="1" operator="equal">
      <formula>"Alta"</formula>
    </cfRule>
  </conditionalFormatting>
  <conditionalFormatting sqref="AP71">
    <cfRule type="cellIs" dxfId="17271" priority="18439" stopIfTrue="1" operator="equal">
      <formula>"Baja"</formula>
    </cfRule>
  </conditionalFormatting>
  <conditionalFormatting sqref="AP71">
    <cfRule type="cellIs" dxfId="17270" priority="18438" stopIfTrue="1" operator="equal">
      <formula>"Media"</formula>
    </cfRule>
  </conditionalFormatting>
  <conditionalFormatting sqref="AP71">
    <cfRule type="cellIs" dxfId="17269" priority="18436" stopIfTrue="1" operator="equal">
      <formula>"Muy Alta"</formula>
    </cfRule>
  </conditionalFormatting>
  <conditionalFormatting sqref="AP71">
    <cfRule type="cellIs" dxfId="17268" priority="18440" stopIfTrue="1" operator="equal">
      <formula>"Muy Baja"</formula>
    </cfRule>
  </conditionalFormatting>
  <conditionalFormatting sqref="AP75">
    <cfRule type="cellIs" dxfId="17267" priority="18423" stopIfTrue="1" operator="equal">
      <formula>"Alta"</formula>
    </cfRule>
  </conditionalFormatting>
  <conditionalFormatting sqref="AP75">
    <cfRule type="cellIs" dxfId="17266" priority="18425" stopIfTrue="1" operator="equal">
      <formula>"Baja"</formula>
    </cfRule>
  </conditionalFormatting>
  <conditionalFormatting sqref="AP75">
    <cfRule type="cellIs" dxfId="17265" priority="18424" stopIfTrue="1" operator="equal">
      <formula>"Media"</formula>
    </cfRule>
  </conditionalFormatting>
  <conditionalFormatting sqref="AP75">
    <cfRule type="cellIs" dxfId="17264" priority="18422" stopIfTrue="1" operator="equal">
      <formula>"Muy Alta"</formula>
    </cfRule>
  </conditionalFormatting>
  <conditionalFormatting sqref="AP75">
    <cfRule type="cellIs" dxfId="17263" priority="18426" stopIfTrue="1" operator="equal">
      <formula>"Muy Baja"</formula>
    </cfRule>
  </conditionalFormatting>
  <conditionalFormatting sqref="AE72:AE73">
    <cfRule type="containsText" dxfId="17262" priority="18389" operator="containsText" text="VALORAR">
      <formula>NOT(ISERROR(SEARCH("VALORAR",AE72)))</formula>
    </cfRule>
    <cfRule type="containsText" dxfId="17261" priority="18390" operator="containsText" text="Extrema">
      <formula>NOT(ISERROR(SEARCH("Extrema",AE72)))</formula>
    </cfRule>
    <cfRule type="containsText" dxfId="17260" priority="18391" operator="containsText" text="Alta">
      <formula>NOT(ISERROR(SEARCH("Alta",AE72)))</formula>
    </cfRule>
    <cfRule type="containsText" dxfId="17259" priority="18392" operator="containsText" text="Moderada">
      <formula>NOT(ISERROR(SEARCH("Moderada",AE72)))</formula>
    </cfRule>
    <cfRule type="containsText" dxfId="17258" priority="18393" operator="containsText" text="Baja">
      <formula>NOT(ISERROR(SEARCH("Baja",AE72)))</formula>
    </cfRule>
  </conditionalFormatting>
  <conditionalFormatting sqref="AE72:AE73">
    <cfRule type="containsText" dxfId="17257" priority="18394" operator="containsText" text="VALORAR">
      <formula>NOT(ISERROR(SEARCH("VALORAR",AE72)))</formula>
    </cfRule>
    <cfRule type="containsText" dxfId="17256" priority="18395" operator="containsText" text="Extrema">
      <formula>NOT(ISERROR(SEARCH("Extrema",AE72)))</formula>
    </cfRule>
    <cfRule type="containsText" dxfId="17255" priority="18396" operator="containsText" text="Alta">
      <formula>NOT(ISERROR(SEARCH("Alta",AE72)))</formula>
    </cfRule>
    <cfRule type="containsText" dxfId="17254" priority="18397" operator="containsText" text="Moderada">
      <formula>NOT(ISERROR(SEARCH("Moderada",AE72)))</formula>
    </cfRule>
    <cfRule type="containsText" dxfId="17253" priority="18398" operator="containsText" text="Baja">
      <formula>NOT(ISERROR(SEARCH("Baja",AE72)))</formula>
    </cfRule>
  </conditionalFormatting>
  <conditionalFormatting sqref="V72:V73">
    <cfRule type="cellIs" dxfId="17252" priority="18405" stopIfTrue="1" operator="equal">
      <formula>"Alta"</formula>
    </cfRule>
  </conditionalFormatting>
  <conditionalFormatting sqref="V72:V73">
    <cfRule type="cellIs" dxfId="17251" priority="18407" stopIfTrue="1" operator="equal">
      <formula>"Baja"</formula>
    </cfRule>
  </conditionalFormatting>
  <conditionalFormatting sqref="V72:V73">
    <cfRule type="cellIs" dxfId="17250" priority="18406" stopIfTrue="1" operator="equal">
      <formula>"Media"</formula>
    </cfRule>
  </conditionalFormatting>
  <conditionalFormatting sqref="V72:V73">
    <cfRule type="cellIs" dxfId="17249" priority="18404" stopIfTrue="1" operator="equal">
      <formula>"Muy Alta"</formula>
    </cfRule>
  </conditionalFormatting>
  <conditionalFormatting sqref="V72:V73">
    <cfRule type="cellIs" dxfId="17248" priority="18408" stopIfTrue="1" operator="equal">
      <formula>"Muy Baja"</formula>
    </cfRule>
  </conditionalFormatting>
  <conditionalFormatting sqref="AP72">
    <cfRule type="cellIs" dxfId="17247" priority="18365" stopIfTrue="1" operator="equal">
      <formula>"Alta"</formula>
    </cfRule>
  </conditionalFormatting>
  <conditionalFormatting sqref="AP72">
    <cfRule type="cellIs" dxfId="17246" priority="18367" stopIfTrue="1" operator="equal">
      <formula>"Baja"</formula>
    </cfRule>
  </conditionalFormatting>
  <conditionalFormatting sqref="AP72">
    <cfRule type="cellIs" dxfId="17245" priority="18366" stopIfTrue="1" operator="equal">
      <formula>"Media"</formula>
    </cfRule>
  </conditionalFormatting>
  <conditionalFormatting sqref="AP72">
    <cfRule type="cellIs" dxfId="17244" priority="18364" stopIfTrue="1" operator="equal">
      <formula>"Muy Alta"</formula>
    </cfRule>
  </conditionalFormatting>
  <conditionalFormatting sqref="AP72">
    <cfRule type="cellIs" dxfId="17243" priority="18368" stopIfTrue="1" operator="equal">
      <formula>"Muy Baja"</formula>
    </cfRule>
  </conditionalFormatting>
  <conditionalFormatting sqref="AP73">
    <cfRule type="cellIs" dxfId="17242" priority="18351" stopIfTrue="1" operator="equal">
      <formula>"Alta"</formula>
    </cfRule>
  </conditionalFormatting>
  <conditionalFormatting sqref="AP73">
    <cfRule type="cellIs" dxfId="17241" priority="18353" stopIfTrue="1" operator="equal">
      <formula>"Baja"</formula>
    </cfRule>
  </conditionalFormatting>
  <conditionalFormatting sqref="AP73">
    <cfRule type="cellIs" dxfId="17240" priority="18352" stopIfTrue="1" operator="equal">
      <formula>"Media"</formula>
    </cfRule>
  </conditionalFormatting>
  <conditionalFormatting sqref="AP73">
    <cfRule type="cellIs" dxfId="17239" priority="18350" stopIfTrue="1" operator="equal">
      <formula>"Muy Alta"</formula>
    </cfRule>
  </conditionalFormatting>
  <conditionalFormatting sqref="AP73">
    <cfRule type="cellIs" dxfId="17238" priority="18354" stopIfTrue="1" operator="equal">
      <formula>"Muy Baja"</formula>
    </cfRule>
  </conditionalFormatting>
  <conditionalFormatting sqref="V88:V89">
    <cfRule type="cellIs" dxfId="17237" priority="17997" stopIfTrue="1" operator="equal">
      <formula>"Alta"</formula>
    </cfRule>
  </conditionalFormatting>
  <conditionalFormatting sqref="V88:V89">
    <cfRule type="cellIs" dxfId="17236" priority="17999" stopIfTrue="1" operator="equal">
      <formula>"Baja"</formula>
    </cfRule>
  </conditionalFormatting>
  <conditionalFormatting sqref="V88:V89">
    <cfRule type="cellIs" dxfId="17235" priority="17998" stopIfTrue="1" operator="equal">
      <formula>"Media"</formula>
    </cfRule>
  </conditionalFormatting>
  <conditionalFormatting sqref="V88:V89">
    <cfRule type="cellIs" dxfId="17234" priority="17996" stopIfTrue="1" operator="equal">
      <formula>"Muy Alta"</formula>
    </cfRule>
  </conditionalFormatting>
  <conditionalFormatting sqref="V88:V89">
    <cfRule type="cellIs" dxfId="17233" priority="18000" stopIfTrue="1" operator="equal">
      <formula>"Muy Baja"</formula>
    </cfRule>
  </conditionalFormatting>
  <conditionalFormatting sqref="AW88">
    <cfRule type="containsText" dxfId="17232" priority="17955" operator="containsText" text="VALORAR">
      <formula>NOT(ISERROR(SEARCH("VALORAR",AW88)))</formula>
    </cfRule>
    <cfRule type="containsText" dxfId="17231" priority="17956" operator="containsText" text="Extrema">
      <formula>NOT(ISERROR(SEARCH("Extrema",AW88)))</formula>
    </cfRule>
    <cfRule type="containsText" dxfId="17230" priority="17957" operator="containsText" text="Alta">
      <formula>NOT(ISERROR(SEARCH("Alta",AW88)))</formula>
    </cfRule>
    <cfRule type="containsText" dxfId="17229" priority="17958" operator="containsText" text="Moderada">
      <formula>NOT(ISERROR(SEARCH("Moderada",AW88)))</formula>
    </cfRule>
    <cfRule type="containsText" dxfId="17228" priority="17959" operator="containsText" text="Baja">
      <formula>NOT(ISERROR(SEARCH("Baja",AW88)))</formula>
    </cfRule>
  </conditionalFormatting>
  <conditionalFormatting sqref="AW88">
    <cfRule type="containsText" dxfId="17227" priority="17960" operator="containsText" text="VALORAR">
      <formula>NOT(ISERROR(SEARCH("VALORAR",AW88)))</formula>
    </cfRule>
    <cfRule type="containsText" dxfId="17226" priority="17961" operator="containsText" text="Extrema">
      <formula>NOT(ISERROR(SEARCH("Extrema",AW88)))</formula>
    </cfRule>
    <cfRule type="containsText" dxfId="17225" priority="17962" operator="containsText" text="Alta">
      <formula>NOT(ISERROR(SEARCH("Alta",AW88)))</formula>
    </cfRule>
    <cfRule type="containsText" dxfId="17224" priority="17963" operator="containsText" text="Moderada">
      <formula>NOT(ISERROR(SEARCH("Moderada",AW88)))</formula>
    </cfRule>
    <cfRule type="containsText" dxfId="17223" priority="17964" operator="containsText" text="Baja">
      <formula>NOT(ISERROR(SEARCH("Baja",AW88)))</formula>
    </cfRule>
  </conditionalFormatting>
  <conditionalFormatting sqref="AP88">
    <cfRule type="cellIs" dxfId="17222" priority="17947" stopIfTrue="1" operator="equal">
      <formula>"Alta"</formula>
    </cfRule>
  </conditionalFormatting>
  <conditionalFormatting sqref="AP88">
    <cfRule type="cellIs" dxfId="17221" priority="17949" stopIfTrue="1" operator="equal">
      <formula>"Baja"</formula>
    </cfRule>
  </conditionalFormatting>
  <conditionalFormatting sqref="AP88">
    <cfRule type="cellIs" dxfId="17220" priority="17948" stopIfTrue="1" operator="equal">
      <formula>"Media"</formula>
    </cfRule>
  </conditionalFormatting>
  <conditionalFormatting sqref="AP88">
    <cfRule type="cellIs" dxfId="17219" priority="17946" stopIfTrue="1" operator="equal">
      <formula>"Muy Alta"</formula>
    </cfRule>
  </conditionalFormatting>
  <conditionalFormatting sqref="AP88">
    <cfRule type="cellIs" dxfId="17218" priority="17950" stopIfTrue="1" operator="equal">
      <formula>"Muy Baja"</formula>
    </cfRule>
  </conditionalFormatting>
  <conditionalFormatting sqref="AP89">
    <cfRule type="cellIs" dxfId="17217" priority="17933" stopIfTrue="1" operator="equal">
      <formula>"Alta"</formula>
    </cfRule>
  </conditionalFormatting>
  <conditionalFormatting sqref="AP89">
    <cfRule type="cellIs" dxfId="17216" priority="17935" stopIfTrue="1" operator="equal">
      <formula>"Baja"</formula>
    </cfRule>
  </conditionalFormatting>
  <conditionalFormatting sqref="AP89">
    <cfRule type="cellIs" dxfId="17215" priority="17934" stopIfTrue="1" operator="equal">
      <formula>"Media"</formula>
    </cfRule>
  </conditionalFormatting>
  <conditionalFormatting sqref="AP89">
    <cfRule type="cellIs" dxfId="17214" priority="17932" stopIfTrue="1" operator="equal">
      <formula>"Muy Alta"</formula>
    </cfRule>
  </conditionalFormatting>
  <conditionalFormatting sqref="AP89">
    <cfRule type="cellIs" dxfId="17213" priority="17936" stopIfTrue="1" operator="equal">
      <formula>"Muy Baja"</formula>
    </cfRule>
  </conditionalFormatting>
  <conditionalFormatting sqref="AE90:AE91">
    <cfRule type="containsText" dxfId="17212" priority="17885" operator="containsText" text="VALORAR">
      <formula>NOT(ISERROR(SEARCH("VALORAR",AE90)))</formula>
    </cfRule>
    <cfRule type="containsText" dxfId="17211" priority="17886" operator="containsText" text="Extrema">
      <formula>NOT(ISERROR(SEARCH("Extrema",AE90)))</formula>
    </cfRule>
    <cfRule type="containsText" dxfId="17210" priority="17887" operator="containsText" text="Alta">
      <formula>NOT(ISERROR(SEARCH("Alta",AE90)))</formula>
    </cfRule>
    <cfRule type="containsText" dxfId="17209" priority="17888" operator="containsText" text="Moderada">
      <formula>NOT(ISERROR(SEARCH("Moderada",AE90)))</formula>
    </cfRule>
    <cfRule type="containsText" dxfId="17208" priority="17889" operator="containsText" text="Baja">
      <formula>NOT(ISERROR(SEARCH("Baja",AE90)))</formula>
    </cfRule>
  </conditionalFormatting>
  <conditionalFormatting sqref="AE90:AE91">
    <cfRule type="containsText" dxfId="17207" priority="17890" operator="containsText" text="VALORAR">
      <formula>NOT(ISERROR(SEARCH("VALORAR",AE90)))</formula>
    </cfRule>
    <cfRule type="containsText" dxfId="17206" priority="17891" operator="containsText" text="Extrema">
      <formula>NOT(ISERROR(SEARCH("Extrema",AE90)))</formula>
    </cfRule>
    <cfRule type="containsText" dxfId="17205" priority="17892" operator="containsText" text="Alta">
      <formula>NOT(ISERROR(SEARCH("Alta",AE90)))</formula>
    </cfRule>
    <cfRule type="containsText" dxfId="17204" priority="17893" operator="containsText" text="Moderada">
      <formula>NOT(ISERROR(SEARCH("Moderada",AE90)))</formula>
    </cfRule>
    <cfRule type="containsText" dxfId="17203" priority="17894" operator="containsText" text="Baja">
      <formula>NOT(ISERROR(SEARCH("Baja",AE90)))</formula>
    </cfRule>
  </conditionalFormatting>
  <conditionalFormatting sqref="V90:V91">
    <cfRule type="cellIs" dxfId="17202" priority="17901" stopIfTrue="1" operator="equal">
      <formula>"Alta"</formula>
    </cfRule>
  </conditionalFormatting>
  <conditionalFormatting sqref="V90:V91">
    <cfRule type="cellIs" dxfId="17201" priority="17903" stopIfTrue="1" operator="equal">
      <formula>"Baja"</formula>
    </cfRule>
  </conditionalFormatting>
  <conditionalFormatting sqref="V90:V91">
    <cfRule type="cellIs" dxfId="17200" priority="17902" stopIfTrue="1" operator="equal">
      <formula>"Media"</formula>
    </cfRule>
  </conditionalFormatting>
  <conditionalFormatting sqref="V90:V91">
    <cfRule type="cellIs" dxfId="17199" priority="17900" stopIfTrue="1" operator="equal">
      <formula>"Muy Alta"</formula>
    </cfRule>
  </conditionalFormatting>
  <conditionalFormatting sqref="V90:V91">
    <cfRule type="cellIs" dxfId="17198" priority="17904" stopIfTrue="1" operator="equal">
      <formula>"Muy Baja"</formula>
    </cfRule>
  </conditionalFormatting>
  <conditionalFormatting sqref="AP91">
    <cfRule type="cellIs" dxfId="17197" priority="17847" stopIfTrue="1" operator="equal">
      <formula>"Alta"</formula>
    </cfRule>
  </conditionalFormatting>
  <conditionalFormatting sqref="AP91">
    <cfRule type="cellIs" dxfId="17196" priority="17849" stopIfTrue="1" operator="equal">
      <formula>"Baja"</formula>
    </cfRule>
  </conditionalFormatting>
  <conditionalFormatting sqref="AP91">
    <cfRule type="cellIs" dxfId="17195" priority="17848" stopIfTrue="1" operator="equal">
      <formula>"Media"</formula>
    </cfRule>
  </conditionalFormatting>
  <conditionalFormatting sqref="AP91">
    <cfRule type="cellIs" dxfId="17194" priority="17846" stopIfTrue="1" operator="equal">
      <formula>"Muy Alta"</formula>
    </cfRule>
  </conditionalFormatting>
  <conditionalFormatting sqref="AP91">
    <cfRule type="cellIs" dxfId="17193" priority="17850" stopIfTrue="1" operator="equal">
      <formula>"Muy Baja"</formula>
    </cfRule>
  </conditionalFormatting>
  <conditionalFormatting sqref="AE100:AE101">
    <cfRule type="containsText" dxfId="17192" priority="17813" operator="containsText" text="VALORAR">
      <formula>NOT(ISERROR(SEARCH("VALORAR",AE100)))</formula>
    </cfRule>
    <cfRule type="containsText" dxfId="17191" priority="17814" operator="containsText" text="Extrema">
      <formula>NOT(ISERROR(SEARCH("Extrema",AE100)))</formula>
    </cfRule>
    <cfRule type="containsText" dxfId="17190" priority="17815" operator="containsText" text="Alta">
      <formula>NOT(ISERROR(SEARCH("Alta",AE100)))</formula>
    </cfRule>
    <cfRule type="containsText" dxfId="17189" priority="17816" operator="containsText" text="Moderada">
      <formula>NOT(ISERROR(SEARCH("Moderada",AE100)))</formula>
    </cfRule>
    <cfRule type="containsText" dxfId="17188" priority="17817" operator="containsText" text="Baja">
      <formula>NOT(ISERROR(SEARCH("Baja",AE100)))</formula>
    </cfRule>
  </conditionalFormatting>
  <conditionalFormatting sqref="AE100:AE101">
    <cfRule type="containsText" dxfId="17187" priority="17818" operator="containsText" text="VALORAR">
      <formula>NOT(ISERROR(SEARCH("VALORAR",AE100)))</formula>
    </cfRule>
    <cfRule type="containsText" dxfId="17186" priority="17819" operator="containsText" text="Extrema">
      <formula>NOT(ISERROR(SEARCH("Extrema",AE100)))</formula>
    </cfRule>
    <cfRule type="containsText" dxfId="17185" priority="17820" operator="containsText" text="Alta">
      <formula>NOT(ISERROR(SEARCH("Alta",AE100)))</formula>
    </cfRule>
    <cfRule type="containsText" dxfId="17184" priority="17821" operator="containsText" text="Moderada">
      <formula>NOT(ISERROR(SEARCH("Moderada",AE100)))</formula>
    </cfRule>
    <cfRule type="containsText" dxfId="17183" priority="17822" operator="containsText" text="Baja">
      <formula>NOT(ISERROR(SEARCH("Baja",AE100)))</formula>
    </cfRule>
  </conditionalFormatting>
  <conditionalFormatting sqref="AP105">
    <cfRule type="cellIs" dxfId="17182" priority="17751" stopIfTrue="1" operator="equal">
      <formula>"Alta"</formula>
    </cfRule>
  </conditionalFormatting>
  <conditionalFormatting sqref="AP105">
    <cfRule type="cellIs" dxfId="17181" priority="17753" stopIfTrue="1" operator="equal">
      <formula>"Baja"</formula>
    </cfRule>
  </conditionalFormatting>
  <conditionalFormatting sqref="AP105">
    <cfRule type="cellIs" dxfId="17180" priority="17752" stopIfTrue="1" operator="equal">
      <formula>"Media"</formula>
    </cfRule>
  </conditionalFormatting>
  <conditionalFormatting sqref="AP105">
    <cfRule type="cellIs" dxfId="17179" priority="17750" stopIfTrue="1" operator="equal">
      <formula>"Muy Alta"</formula>
    </cfRule>
  </conditionalFormatting>
  <conditionalFormatting sqref="AP105">
    <cfRule type="cellIs" dxfId="17178" priority="17754" stopIfTrue="1" operator="equal">
      <formula>"Muy Baja"</formula>
    </cfRule>
  </conditionalFormatting>
  <conditionalFormatting sqref="AP102">
    <cfRule type="cellIs" dxfId="17177" priority="17693" stopIfTrue="1" operator="equal">
      <formula>"Alta"</formula>
    </cfRule>
  </conditionalFormatting>
  <conditionalFormatting sqref="AP102">
    <cfRule type="cellIs" dxfId="17176" priority="17695" stopIfTrue="1" operator="equal">
      <formula>"Baja"</formula>
    </cfRule>
  </conditionalFormatting>
  <conditionalFormatting sqref="AP102">
    <cfRule type="cellIs" dxfId="17175" priority="17694" stopIfTrue="1" operator="equal">
      <formula>"Media"</formula>
    </cfRule>
  </conditionalFormatting>
  <conditionalFormatting sqref="AP102">
    <cfRule type="cellIs" dxfId="17174" priority="17692" stopIfTrue="1" operator="equal">
      <formula>"Muy Alta"</formula>
    </cfRule>
  </conditionalFormatting>
  <conditionalFormatting sqref="AP102">
    <cfRule type="cellIs" dxfId="17173" priority="17696" stopIfTrue="1" operator="equal">
      <formula>"Muy Baja"</formula>
    </cfRule>
  </conditionalFormatting>
  <conditionalFormatting sqref="V100:V101">
    <cfRule type="cellIs" dxfId="17172" priority="17829" stopIfTrue="1" operator="equal">
      <formula>"Alta"</formula>
    </cfRule>
  </conditionalFormatting>
  <conditionalFormatting sqref="V100:V101">
    <cfRule type="cellIs" dxfId="17171" priority="17831" stopIfTrue="1" operator="equal">
      <formula>"Baja"</formula>
    </cfRule>
  </conditionalFormatting>
  <conditionalFormatting sqref="V100:V101">
    <cfRule type="cellIs" dxfId="17170" priority="17830" stopIfTrue="1" operator="equal">
      <formula>"Media"</formula>
    </cfRule>
  </conditionalFormatting>
  <conditionalFormatting sqref="V100:V101">
    <cfRule type="cellIs" dxfId="17169" priority="17828" stopIfTrue="1" operator="equal">
      <formula>"Muy Alta"</formula>
    </cfRule>
  </conditionalFormatting>
  <conditionalFormatting sqref="V100:V101">
    <cfRule type="cellIs" dxfId="17168" priority="17832" stopIfTrue="1" operator="equal">
      <formula>"Muy Baja"</formula>
    </cfRule>
  </conditionalFormatting>
  <conditionalFormatting sqref="AW100">
    <cfRule type="containsText" dxfId="17167" priority="17787" operator="containsText" text="VALORAR">
      <formula>NOT(ISERROR(SEARCH("VALORAR",AW100)))</formula>
    </cfRule>
    <cfRule type="containsText" dxfId="17166" priority="17788" operator="containsText" text="Extrema">
      <formula>NOT(ISERROR(SEARCH("Extrema",AW100)))</formula>
    </cfRule>
    <cfRule type="containsText" dxfId="17165" priority="17789" operator="containsText" text="Alta">
      <formula>NOT(ISERROR(SEARCH("Alta",AW100)))</formula>
    </cfRule>
    <cfRule type="containsText" dxfId="17164" priority="17790" operator="containsText" text="Moderada">
      <formula>NOT(ISERROR(SEARCH("Moderada",AW100)))</formula>
    </cfRule>
    <cfRule type="containsText" dxfId="17163" priority="17791" operator="containsText" text="Baja">
      <formula>NOT(ISERROR(SEARCH("Baja",AW100)))</formula>
    </cfRule>
  </conditionalFormatting>
  <conditionalFormatting sqref="AW100">
    <cfRule type="containsText" dxfId="17162" priority="17792" operator="containsText" text="VALORAR">
      <formula>NOT(ISERROR(SEARCH("VALORAR",AW100)))</formula>
    </cfRule>
    <cfRule type="containsText" dxfId="17161" priority="17793" operator="containsText" text="Extrema">
      <formula>NOT(ISERROR(SEARCH("Extrema",AW100)))</formula>
    </cfRule>
    <cfRule type="containsText" dxfId="17160" priority="17794" operator="containsText" text="Alta">
      <formula>NOT(ISERROR(SEARCH("Alta",AW100)))</formula>
    </cfRule>
    <cfRule type="containsText" dxfId="17159" priority="17795" operator="containsText" text="Moderada">
      <formula>NOT(ISERROR(SEARCH("Moderada",AW100)))</formula>
    </cfRule>
    <cfRule type="containsText" dxfId="17158" priority="17796" operator="containsText" text="Baja">
      <formula>NOT(ISERROR(SEARCH("Baja",AW100)))</formula>
    </cfRule>
  </conditionalFormatting>
  <conditionalFormatting sqref="AP100">
    <cfRule type="cellIs" dxfId="17157" priority="17779" stopIfTrue="1" operator="equal">
      <formula>"Alta"</formula>
    </cfRule>
  </conditionalFormatting>
  <conditionalFormatting sqref="AP100">
    <cfRule type="cellIs" dxfId="17156" priority="17781" stopIfTrue="1" operator="equal">
      <formula>"Baja"</formula>
    </cfRule>
  </conditionalFormatting>
  <conditionalFormatting sqref="AP100">
    <cfRule type="cellIs" dxfId="17155" priority="17780" stopIfTrue="1" operator="equal">
      <formula>"Media"</formula>
    </cfRule>
  </conditionalFormatting>
  <conditionalFormatting sqref="AP100">
    <cfRule type="cellIs" dxfId="17154" priority="17778" stopIfTrue="1" operator="equal">
      <formula>"Muy Alta"</formula>
    </cfRule>
  </conditionalFormatting>
  <conditionalFormatting sqref="AP100">
    <cfRule type="cellIs" dxfId="17153" priority="17782" stopIfTrue="1" operator="equal">
      <formula>"Muy Baja"</formula>
    </cfRule>
  </conditionalFormatting>
  <conditionalFormatting sqref="AP101">
    <cfRule type="cellIs" dxfId="17152" priority="17765" stopIfTrue="1" operator="equal">
      <formula>"Alta"</formula>
    </cfRule>
  </conditionalFormatting>
  <conditionalFormatting sqref="AP101">
    <cfRule type="cellIs" dxfId="17151" priority="17767" stopIfTrue="1" operator="equal">
      <formula>"Baja"</formula>
    </cfRule>
  </conditionalFormatting>
  <conditionalFormatting sqref="AP101">
    <cfRule type="cellIs" dxfId="17150" priority="17766" stopIfTrue="1" operator="equal">
      <formula>"Media"</formula>
    </cfRule>
  </conditionalFormatting>
  <conditionalFormatting sqref="AP101">
    <cfRule type="cellIs" dxfId="17149" priority="17764" stopIfTrue="1" operator="equal">
      <formula>"Muy Alta"</formula>
    </cfRule>
  </conditionalFormatting>
  <conditionalFormatting sqref="AP101">
    <cfRule type="cellIs" dxfId="17148" priority="17768" stopIfTrue="1" operator="equal">
      <formula>"Muy Baja"</formula>
    </cfRule>
  </conditionalFormatting>
  <conditionalFormatting sqref="AE102:AE103">
    <cfRule type="containsText" dxfId="17147" priority="17717" operator="containsText" text="VALORAR">
      <formula>NOT(ISERROR(SEARCH("VALORAR",AE102)))</formula>
    </cfRule>
    <cfRule type="containsText" dxfId="17146" priority="17718" operator="containsText" text="Extrema">
      <formula>NOT(ISERROR(SEARCH("Extrema",AE102)))</formula>
    </cfRule>
    <cfRule type="containsText" dxfId="17145" priority="17719" operator="containsText" text="Alta">
      <formula>NOT(ISERROR(SEARCH("Alta",AE102)))</formula>
    </cfRule>
    <cfRule type="containsText" dxfId="17144" priority="17720" operator="containsText" text="Moderada">
      <formula>NOT(ISERROR(SEARCH("Moderada",AE102)))</formula>
    </cfRule>
    <cfRule type="containsText" dxfId="17143" priority="17721" operator="containsText" text="Baja">
      <formula>NOT(ISERROR(SEARCH("Baja",AE102)))</formula>
    </cfRule>
  </conditionalFormatting>
  <conditionalFormatting sqref="AE102:AE103">
    <cfRule type="containsText" dxfId="17142" priority="17722" operator="containsText" text="VALORAR">
      <formula>NOT(ISERROR(SEARCH("VALORAR",AE102)))</formula>
    </cfRule>
    <cfRule type="containsText" dxfId="17141" priority="17723" operator="containsText" text="Extrema">
      <formula>NOT(ISERROR(SEARCH("Extrema",AE102)))</formula>
    </cfRule>
    <cfRule type="containsText" dxfId="17140" priority="17724" operator="containsText" text="Alta">
      <formula>NOT(ISERROR(SEARCH("Alta",AE102)))</formula>
    </cfRule>
    <cfRule type="containsText" dxfId="17139" priority="17725" operator="containsText" text="Moderada">
      <formula>NOT(ISERROR(SEARCH("Moderada",AE102)))</formula>
    </cfRule>
    <cfRule type="containsText" dxfId="17138" priority="17726" operator="containsText" text="Baja">
      <formula>NOT(ISERROR(SEARCH("Baja",AE102)))</formula>
    </cfRule>
  </conditionalFormatting>
  <conditionalFormatting sqref="V102:V103">
    <cfRule type="cellIs" dxfId="17137" priority="17733" stopIfTrue="1" operator="equal">
      <formula>"Alta"</formula>
    </cfRule>
  </conditionalFormatting>
  <conditionalFormatting sqref="V102:V103">
    <cfRule type="cellIs" dxfId="17136" priority="17735" stopIfTrue="1" operator="equal">
      <formula>"Baja"</formula>
    </cfRule>
  </conditionalFormatting>
  <conditionalFormatting sqref="V102:V103">
    <cfRule type="cellIs" dxfId="17135" priority="17734" stopIfTrue="1" operator="equal">
      <formula>"Media"</formula>
    </cfRule>
  </conditionalFormatting>
  <conditionalFormatting sqref="V102:V103">
    <cfRule type="cellIs" dxfId="17134" priority="17732" stopIfTrue="1" operator="equal">
      <formula>"Muy Alta"</formula>
    </cfRule>
  </conditionalFormatting>
  <conditionalFormatting sqref="V102:V103">
    <cfRule type="cellIs" dxfId="17133" priority="17736" stopIfTrue="1" operator="equal">
      <formula>"Muy Baja"</formula>
    </cfRule>
  </conditionalFormatting>
  <conditionalFormatting sqref="AP103">
    <cfRule type="cellIs" dxfId="17132" priority="17679" stopIfTrue="1" operator="equal">
      <formula>"Alta"</formula>
    </cfRule>
  </conditionalFormatting>
  <conditionalFormatting sqref="AP103">
    <cfRule type="cellIs" dxfId="17131" priority="17681" stopIfTrue="1" operator="equal">
      <formula>"Baja"</formula>
    </cfRule>
  </conditionalFormatting>
  <conditionalFormatting sqref="AP103">
    <cfRule type="cellIs" dxfId="17130" priority="17680" stopIfTrue="1" operator="equal">
      <formula>"Media"</formula>
    </cfRule>
  </conditionalFormatting>
  <conditionalFormatting sqref="AP103">
    <cfRule type="cellIs" dxfId="17129" priority="17678" stopIfTrue="1" operator="equal">
      <formula>"Muy Alta"</formula>
    </cfRule>
  </conditionalFormatting>
  <conditionalFormatting sqref="AP103">
    <cfRule type="cellIs" dxfId="17128" priority="17682" stopIfTrue="1" operator="equal">
      <formula>"Muy Baja"</formula>
    </cfRule>
  </conditionalFormatting>
  <conditionalFormatting sqref="AE94:AE95">
    <cfRule type="containsText" dxfId="17127" priority="17645" operator="containsText" text="VALORAR">
      <formula>NOT(ISERROR(SEARCH("VALORAR",AE94)))</formula>
    </cfRule>
    <cfRule type="containsText" dxfId="17126" priority="17646" operator="containsText" text="Extrema">
      <formula>NOT(ISERROR(SEARCH("Extrema",AE94)))</formula>
    </cfRule>
    <cfRule type="containsText" dxfId="17125" priority="17647" operator="containsText" text="Alta">
      <formula>NOT(ISERROR(SEARCH("Alta",AE94)))</formula>
    </cfRule>
    <cfRule type="containsText" dxfId="17124" priority="17648" operator="containsText" text="Moderada">
      <formula>NOT(ISERROR(SEARCH("Moderada",AE94)))</formula>
    </cfRule>
    <cfRule type="containsText" dxfId="17123" priority="17649" operator="containsText" text="Baja">
      <formula>NOT(ISERROR(SEARCH("Baja",AE94)))</formula>
    </cfRule>
  </conditionalFormatting>
  <conditionalFormatting sqref="AE94:AE95">
    <cfRule type="containsText" dxfId="17122" priority="17650" operator="containsText" text="VALORAR">
      <formula>NOT(ISERROR(SEARCH("VALORAR",AE94)))</formula>
    </cfRule>
    <cfRule type="containsText" dxfId="17121" priority="17651" operator="containsText" text="Extrema">
      <formula>NOT(ISERROR(SEARCH("Extrema",AE94)))</formula>
    </cfRule>
    <cfRule type="containsText" dxfId="17120" priority="17652" operator="containsText" text="Alta">
      <formula>NOT(ISERROR(SEARCH("Alta",AE94)))</formula>
    </cfRule>
    <cfRule type="containsText" dxfId="17119" priority="17653" operator="containsText" text="Moderada">
      <formula>NOT(ISERROR(SEARCH("Moderada",AE94)))</formula>
    </cfRule>
    <cfRule type="containsText" dxfId="17118" priority="17654" operator="containsText" text="Baja">
      <formula>NOT(ISERROR(SEARCH("Baja",AE94)))</formula>
    </cfRule>
  </conditionalFormatting>
  <conditionalFormatting sqref="AP99">
    <cfRule type="cellIs" dxfId="17117" priority="17583" stopIfTrue="1" operator="equal">
      <formula>"Alta"</formula>
    </cfRule>
  </conditionalFormatting>
  <conditionalFormatting sqref="AP99">
    <cfRule type="cellIs" dxfId="17116" priority="17585" stopIfTrue="1" operator="equal">
      <formula>"Baja"</formula>
    </cfRule>
  </conditionalFormatting>
  <conditionalFormatting sqref="AP99">
    <cfRule type="cellIs" dxfId="17115" priority="17584" stopIfTrue="1" operator="equal">
      <formula>"Media"</formula>
    </cfRule>
  </conditionalFormatting>
  <conditionalFormatting sqref="AP99">
    <cfRule type="cellIs" dxfId="17114" priority="17582" stopIfTrue="1" operator="equal">
      <formula>"Muy Alta"</formula>
    </cfRule>
  </conditionalFormatting>
  <conditionalFormatting sqref="AP99">
    <cfRule type="cellIs" dxfId="17113" priority="17586" stopIfTrue="1" operator="equal">
      <formula>"Muy Baja"</formula>
    </cfRule>
  </conditionalFormatting>
  <conditionalFormatting sqref="AP96">
    <cfRule type="cellIs" dxfId="17112" priority="17525" stopIfTrue="1" operator="equal">
      <formula>"Alta"</formula>
    </cfRule>
  </conditionalFormatting>
  <conditionalFormatting sqref="AP96">
    <cfRule type="cellIs" dxfId="17111" priority="17527" stopIfTrue="1" operator="equal">
      <formula>"Baja"</formula>
    </cfRule>
  </conditionalFormatting>
  <conditionalFormatting sqref="AP96">
    <cfRule type="cellIs" dxfId="17110" priority="17526" stopIfTrue="1" operator="equal">
      <formula>"Media"</formula>
    </cfRule>
  </conditionalFormatting>
  <conditionalFormatting sqref="AP96">
    <cfRule type="cellIs" dxfId="17109" priority="17524" stopIfTrue="1" operator="equal">
      <formula>"Muy Alta"</formula>
    </cfRule>
  </conditionalFormatting>
  <conditionalFormatting sqref="AP96">
    <cfRule type="cellIs" dxfId="17108" priority="17528" stopIfTrue="1" operator="equal">
      <formula>"Muy Baja"</formula>
    </cfRule>
  </conditionalFormatting>
  <conditionalFormatting sqref="V94:V95">
    <cfRule type="cellIs" dxfId="17107" priority="17661" stopIfTrue="1" operator="equal">
      <formula>"Alta"</formula>
    </cfRule>
  </conditionalFormatting>
  <conditionalFormatting sqref="V94:V95">
    <cfRule type="cellIs" dxfId="17106" priority="17663" stopIfTrue="1" operator="equal">
      <formula>"Baja"</formula>
    </cfRule>
  </conditionalFormatting>
  <conditionalFormatting sqref="V94:V95">
    <cfRule type="cellIs" dxfId="17105" priority="17662" stopIfTrue="1" operator="equal">
      <formula>"Media"</formula>
    </cfRule>
  </conditionalFormatting>
  <conditionalFormatting sqref="V94:V95">
    <cfRule type="cellIs" dxfId="17104" priority="17660" stopIfTrue="1" operator="equal">
      <formula>"Muy Alta"</formula>
    </cfRule>
  </conditionalFormatting>
  <conditionalFormatting sqref="V94:V95">
    <cfRule type="cellIs" dxfId="17103" priority="17664" stopIfTrue="1" operator="equal">
      <formula>"Muy Baja"</formula>
    </cfRule>
  </conditionalFormatting>
  <conditionalFormatting sqref="AW94">
    <cfRule type="containsText" dxfId="17102" priority="17619" operator="containsText" text="VALORAR">
      <formula>NOT(ISERROR(SEARCH("VALORAR",AW94)))</formula>
    </cfRule>
    <cfRule type="containsText" dxfId="17101" priority="17620" operator="containsText" text="Extrema">
      <formula>NOT(ISERROR(SEARCH("Extrema",AW94)))</formula>
    </cfRule>
    <cfRule type="containsText" dxfId="17100" priority="17621" operator="containsText" text="Alta">
      <formula>NOT(ISERROR(SEARCH("Alta",AW94)))</formula>
    </cfRule>
    <cfRule type="containsText" dxfId="17099" priority="17622" operator="containsText" text="Moderada">
      <formula>NOT(ISERROR(SEARCH("Moderada",AW94)))</formula>
    </cfRule>
    <cfRule type="containsText" dxfId="17098" priority="17623" operator="containsText" text="Baja">
      <formula>NOT(ISERROR(SEARCH("Baja",AW94)))</formula>
    </cfRule>
  </conditionalFormatting>
  <conditionalFormatting sqref="AW94">
    <cfRule type="containsText" dxfId="17097" priority="17624" operator="containsText" text="VALORAR">
      <formula>NOT(ISERROR(SEARCH("VALORAR",AW94)))</formula>
    </cfRule>
    <cfRule type="containsText" dxfId="17096" priority="17625" operator="containsText" text="Extrema">
      <formula>NOT(ISERROR(SEARCH("Extrema",AW94)))</formula>
    </cfRule>
    <cfRule type="containsText" dxfId="17095" priority="17626" operator="containsText" text="Alta">
      <formula>NOT(ISERROR(SEARCH("Alta",AW94)))</formula>
    </cfRule>
    <cfRule type="containsText" dxfId="17094" priority="17627" operator="containsText" text="Moderada">
      <formula>NOT(ISERROR(SEARCH("Moderada",AW94)))</formula>
    </cfRule>
    <cfRule type="containsText" dxfId="17093" priority="17628" operator="containsText" text="Baja">
      <formula>NOT(ISERROR(SEARCH("Baja",AW94)))</formula>
    </cfRule>
  </conditionalFormatting>
  <conditionalFormatting sqref="AP94">
    <cfRule type="cellIs" dxfId="17092" priority="17611" stopIfTrue="1" operator="equal">
      <formula>"Alta"</formula>
    </cfRule>
  </conditionalFormatting>
  <conditionalFormatting sqref="AP94">
    <cfRule type="cellIs" dxfId="17091" priority="17613" stopIfTrue="1" operator="equal">
      <formula>"Baja"</formula>
    </cfRule>
  </conditionalFormatting>
  <conditionalFormatting sqref="AP94">
    <cfRule type="cellIs" dxfId="17090" priority="17612" stopIfTrue="1" operator="equal">
      <formula>"Media"</formula>
    </cfRule>
  </conditionalFormatting>
  <conditionalFormatting sqref="AP94">
    <cfRule type="cellIs" dxfId="17089" priority="17610" stopIfTrue="1" operator="equal">
      <formula>"Muy Alta"</formula>
    </cfRule>
  </conditionalFormatting>
  <conditionalFormatting sqref="AP94">
    <cfRule type="cellIs" dxfId="17088" priority="17614" stopIfTrue="1" operator="equal">
      <formula>"Muy Baja"</formula>
    </cfRule>
  </conditionalFormatting>
  <conditionalFormatting sqref="AP95">
    <cfRule type="cellIs" dxfId="17087" priority="17597" stopIfTrue="1" operator="equal">
      <formula>"Alta"</formula>
    </cfRule>
  </conditionalFormatting>
  <conditionalFormatting sqref="AP95">
    <cfRule type="cellIs" dxfId="17086" priority="17599" stopIfTrue="1" operator="equal">
      <formula>"Baja"</formula>
    </cfRule>
  </conditionalFormatting>
  <conditionalFormatting sqref="AP95">
    <cfRule type="cellIs" dxfId="17085" priority="17598" stopIfTrue="1" operator="equal">
      <formula>"Media"</formula>
    </cfRule>
  </conditionalFormatting>
  <conditionalFormatting sqref="AP95">
    <cfRule type="cellIs" dxfId="17084" priority="17596" stopIfTrue="1" operator="equal">
      <formula>"Muy Alta"</formula>
    </cfRule>
  </conditionalFormatting>
  <conditionalFormatting sqref="AP95">
    <cfRule type="cellIs" dxfId="17083" priority="17600" stopIfTrue="1" operator="equal">
      <formula>"Muy Baja"</formula>
    </cfRule>
  </conditionalFormatting>
  <conditionalFormatting sqref="AE96:AE97">
    <cfRule type="containsText" dxfId="17082" priority="17549" operator="containsText" text="VALORAR">
      <formula>NOT(ISERROR(SEARCH("VALORAR",AE96)))</formula>
    </cfRule>
    <cfRule type="containsText" dxfId="17081" priority="17550" operator="containsText" text="Extrema">
      <formula>NOT(ISERROR(SEARCH("Extrema",AE96)))</formula>
    </cfRule>
    <cfRule type="containsText" dxfId="17080" priority="17551" operator="containsText" text="Alta">
      <formula>NOT(ISERROR(SEARCH("Alta",AE96)))</formula>
    </cfRule>
    <cfRule type="containsText" dxfId="17079" priority="17552" operator="containsText" text="Moderada">
      <formula>NOT(ISERROR(SEARCH("Moderada",AE96)))</formula>
    </cfRule>
    <cfRule type="containsText" dxfId="17078" priority="17553" operator="containsText" text="Baja">
      <formula>NOT(ISERROR(SEARCH("Baja",AE96)))</formula>
    </cfRule>
  </conditionalFormatting>
  <conditionalFormatting sqref="AE96:AE97">
    <cfRule type="containsText" dxfId="17077" priority="17554" operator="containsText" text="VALORAR">
      <formula>NOT(ISERROR(SEARCH("VALORAR",AE96)))</formula>
    </cfRule>
    <cfRule type="containsText" dxfId="17076" priority="17555" operator="containsText" text="Extrema">
      <formula>NOT(ISERROR(SEARCH("Extrema",AE96)))</formula>
    </cfRule>
    <cfRule type="containsText" dxfId="17075" priority="17556" operator="containsText" text="Alta">
      <formula>NOT(ISERROR(SEARCH("Alta",AE96)))</formula>
    </cfRule>
    <cfRule type="containsText" dxfId="17074" priority="17557" operator="containsText" text="Moderada">
      <formula>NOT(ISERROR(SEARCH("Moderada",AE96)))</formula>
    </cfRule>
    <cfRule type="containsText" dxfId="17073" priority="17558" operator="containsText" text="Baja">
      <formula>NOT(ISERROR(SEARCH("Baja",AE96)))</formula>
    </cfRule>
  </conditionalFormatting>
  <conditionalFormatting sqref="V96:V97">
    <cfRule type="cellIs" dxfId="17072" priority="17565" stopIfTrue="1" operator="equal">
      <formula>"Alta"</formula>
    </cfRule>
  </conditionalFormatting>
  <conditionalFormatting sqref="V96:V97">
    <cfRule type="cellIs" dxfId="17071" priority="17567" stopIfTrue="1" operator="equal">
      <formula>"Baja"</formula>
    </cfRule>
  </conditionalFormatting>
  <conditionalFormatting sqref="V96:V97">
    <cfRule type="cellIs" dxfId="17070" priority="17566" stopIfTrue="1" operator="equal">
      <formula>"Media"</formula>
    </cfRule>
  </conditionalFormatting>
  <conditionalFormatting sqref="V96:V97">
    <cfRule type="cellIs" dxfId="17069" priority="17564" stopIfTrue="1" operator="equal">
      <formula>"Muy Alta"</formula>
    </cfRule>
  </conditionalFormatting>
  <conditionalFormatting sqref="V96:V97">
    <cfRule type="cellIs" dxfId="17068" priority="17568" stopIfTrue="1" operator="equal">
      <formula>"Muy Baja"</formula>
    </cfRule>
  </conditionalFormatting>
  <conditionalFormatting sqref="AP97">
    <cfRule type="cellIs" dxfId="17067" priority="17511" stopIfTrue="1" operator="equal">
      <formula>"Alta"</formula>
    </cfRule>
  </conditionalFormatting>
  <conditionalFormatting sqref="AP97">
    <cfRule type="cellIs" dxfId="17066" priority="17513" stopIfTrue="1" operator="equal">
      <formula>"Baja"</formula>
    </cfRule>
  </conditionalFormatting>
  <conditionalFormatting sqref="AP97">
    <cfRule type="cellIs" dxfId="17065" priority="17512" stopIfTrue="1" operator="equal">
      <formula>"Media"</formula>
    </cfRule>
  </conditionalFormatting>
  <conditionalFormatting sqref="AP97">
    <cfRule type="cellIs" dxfId="17064" priority="17510" stopIfTrue="1" operator="equal">
      <formula>"Muy Alta"</formula>
    </cfRule>
  </conditionalFormatting>
  <conditionalFormatting sqref="AP97">
    <cfRule type="cellIs" dxfId="17063" priority="17514" stopIfTrue="1" operator="equal">
      <formula>"Muy Baja"</formula>
    </cfRule>
  </conditionalFormatting>
  <conditionalFormatting sqref="AP14">
    <cfRule type="cellIs" dxfId="17062" priority="17297" stopIfTrue="1" operator="equal">
      <formula>"Alta"</formula>
    </cfRule>
  </conditionalFormatting>
  <conditionalFormatting sqref="AP14">
    <cfRule type="cellIs" dxfId="17061" priority="17299" stopIfTrue="1" operator="equal">
      <formula>"Baja"</formula>
    </cfRule>
  </conditionalFormatting>
  <conditionalFormatting sqref="AP14">
    <cfRule type="cellIs" dxfId="17060" priority="17298" stopIfTrue="1" operator="equal">
      <formula>"Media"</formula>
    </cfRule>
  </conditionalFormatting>
  <conditionalFormatting sqref="AP14">
    <cfRule type="cellIs" dxfId="17059" priority="17296" stopIfTrue="1" operator="equal">
      <formula>"Muy Alta"</formula>
    </cfRule>
  </conditionalFormatting>
  <conditionalFormatting sqref="AP14">
    <cfRule type="cellIs" dxfId="17058" priority="17300" stopIfTrue="1" operator="equal">
      <formula>"Muy Baja"</formula>
    </cfRule>
  </conditionalFormatting>
  <conditionalFormatting sqref="AE20">
    <cfRule type="containsText" dxfId="17057" priority="17263" operator="containsText" text="VALORAR">
      <formula>NOT(ISERROR(SEARCH("VALORAR",AE20)))</formula>
    </cfRule>
    <cfRule type="containsText" dxfId="17056" priority="17264" operator="containsText" text="Extrema">
      <formula>NOT(ISERROR(SEARCH("Extrema",AE20)))</formula>
    </cfRule>
    <cfRule type="containsText" dxfId="17055" priority="17265" operator="containsText" text="Alta">
      <formula>NOT(ISERROR(SEARCH("Alta",AE20)))</formula>
    </cfRule>
    <cfRule type="containsText" dxfId="17054" priority="17266" operator="containsText" text="Moderada">
      <formula>NOT(ISERROR(SEARCH("Moderada",AE20)))</formula>
    </cfRule>
    <cfRule type="containsText" dxfId="17053" priority="17267" operator="containsText" text="Baja">
      <formula>NOT(ISERROR(SEARCH("Baja",AE20)))</formula>
    </cfRule>
  </conditionalFormatting>
  <conditionalFormatting sqref="AE20">
    <cfRule type="containsText" dxfId="17052" priority="17268" operator="containsText" text="VALORAR">
      <formula>NOT(ISERROR(SEARCH("VALORAR",AE20)))</formula>
    </cfRule>
    <cfRule type="containsText" dxfId="17051" priority="17269" operator="containsText" text="Extrema">
      <formula>NOT(ISERROR(SEARCH("Extrema",AE20)))</formula>
    </cfRule>
    <cfRule type="containsText" dxfId="17050" priority="17270" operator="containsText" text="Alta">
      <formula>NOT(ISERROR(SEARCH("Alta",AE20)))</formula>
    </cfRule>
    <cfRule type="containsText" dxfId="17049" priority="17271" operator="containsText" text="Moderada">
      <formula>NOT(ISERROR(SEARCH("Moderada",AE20)))</formula>
    </cfRule>
    <cfRule type="containsText" dxfId="17048" priority="17272" operator="containsText" text="Baja">
      <formula>NOT(ISERROR(SEARCH("Baja",AE20)))</formula>
    </cfRule>
  </conditionalFormatting>
  <conditionalFormatting sqref="V20">
    <cfRule type="cellIs" dxfId="17047" priority="17279" stopIfTrue="1" operator="equal">
      <formula>"Alta"</formula>
    </cfRule>
  </conditionalFormatting>
  <conditionalFormatting sqref="V20">
    <cfRule type="cellIs" dxfId="17046" priority="17281" stopIfTrue="1" operator="equal">
      <formula>"Baja"</formula>
    </cfRule>
  </conditionalFormatting>
  <conditionalFormatting sqref="V20">
    <cfRule type="cellIs" dxfId="17045" priority="17280" stopIfTrue="1" operator="equal">
      <formula>"Media"</formula>
    </cfRule>
  </conditionalFormatting>
  <conditionalFormatting sqref="V20">
    <cfRule type="cellIs" dxfId="17044" priority="17278" stopIfTrue="1" operator="equal">
      <formula>"Muy Alta"</formula>
    </cfRule>
  </conditionalFormatting>
  <conditionalFormatting sqref="V20">
    <cfRule type="cellIs" dxfId="17043" priority="17282" stopIfTrue="1" operator="equal">
      <formula>"Muy Baja"</formula>
    </cfRule>
  </conditionalFormatting>
  <conditionalFormatting sqref="AP20">
    <cfRule type="cellIs" dxfId="17042" priority="17239" stopIfTrue="1" operator="equal">
      <formula>"Alta"</formula>
    </cfRule>
  </conditionalFormatting>
  <conditionalFormatting sqref="AP20">
    <cfRule type="cellIs" dxfId="17041" priority="17241" stopIfTrue="1" operator="equal">
      <formula>"Baja"</formula>
    </cfRule>
  </conditionalFormatting>
  <conditionalFormatting sqref="AP20">
    <cfRule type="cellIs" dxfId="17040" priority="17240" stopIfTrue="1" operator="equal">
      <formula>"Media"</formula>
    </cfRule>
  </conditionalFormatting>
  <conditionalFormatting sqref="AP20">
    <cfRule type="cellIs" dxfId="17039" priority="17238" stopIfTrue="1" operator="equal">
      <formula>"Muy Alta"</formula>
    </cfRule>
  </conditionalFormatting>
  <conditionalFormatting sqref="AP20">
    <cfRule type="cellIs" dxfId="17038" priority="17242" stopIfTrue="1" operator="equal">
      <formula>"Muy Baja"</formula>
    </cfRule>
  </conditionalFormatting>
  <conditionalFormatting sqref="AP26">
    <cfRule type="cellIs" dxfId="17037" priority="17181" stopIfTrue="1" operator="equal">
      <formula>"Alta"</formula>
    </cfRule>
  </conditionalFormatting>
  <conditionalFormatting sqref="AP26">
    <cfRule type="cellIs" dxfId="17036" priority="17183" stopIfTrue="1" operator="equal">
      <formula>"Baja"</formula>
    </cfRule>
  </conditionalFormatting>
  <conditionalFormatting sqref="AP26">
    <cfRule type="cellIs" dxfId="17035" priority="17182" stopIfTrue="1" operator="equal">
      <formula>"Media"</formula>
    </cfRule>
  </conditionalFormatting>
  <conditionalFormatting sqref="AP26">
    <cfRule type="cellIs" dxfId="17034" priority="17180" stopIfTrue="1" operator="equal">
      <formula>"Muy Alta"</formula>
    </cfRule>
  </conditionalFormatting>
  <conditionalFormatting sqref="AP26">
    <cfRule type="cellIs" dxfId="17033" priority="17184" stopIfTrue="1" operator="equal">
      <formula>"Muy Baja"</formula>
    </cfRule>
  </conditionalFormatting>
  <conditionalFormatting sqref="AE26">
    <cfRule type="containsText" dxfId="17032" priority="17205" operator="containsText" text="VALORAR">
      <formula>NOT(ISERROR(SEARCH("VALORAR",AE26)))</formula>
    </cfRule>
    <cfRule type="containsText" dxfId="17031" priority="17206" operator="containsText" text="Extrema">
      <formula>NOT(ISERROR(SEARCH("Extrema",AE26)))</formula>
    </cfRule>
    <cfRule type="containsText" dxfId="17030" priority="17207" operator="containsText" text="Alta">
      <formula>NOT(ISERROR(SEARCH("Alta",AE26)))</formula>
    </cfRule>
    <cfRule type="containsText" dxfId="17029" priority="17208" operator="containsText" text="Moderada">
      <formula>NOT(ISERROR(SEARCH("Moderada",AE26)))</formula>
    </cfRule>
    <cfRule type="containsText" dxfId="17028" priority="17209" operator="containsText" text="Baja">
      <formula>NOT(ISERROR(SEARCH("Baja",AE26)))</formula>
    </cfRule>
  </conditionalFormatting>
  <conditionalFormatting sqref="AE26">
    <cfRule type="containsText" dxfId="17027" priority="17210" operator="containsText" text="VALORAR">
      <formula>NOT(ISERROR(SEARCH("VALORAR",AE26)))</formula>
    </cfRule>
    <cfRule type="containsText" dxfId="17026" priority="17211" operator="containsText" text="Extrema">
      <formula>NOT(ISERROR(SEARCH("Extrema",AE26)))</formula>
    </cfRule>
    <cfRule type="containsText" dxfId="17025" priority="17212" operator="containsText" text="Alta">
      <formula>NOT(ISERROR(SEARCH("Alta",AE26)))</formula>
    </cfRule>
    <cfRule type="containsText" dxfId="17024" priority="17213" operator="containsText" text="Moderada">
      <formula>NOT(ISERROR(SEARCH("Moderada",AE26)))</formula>
    </cfRule>
    <cfRule type="containsText" dxfId="17023" priority="17214" operator="containsText" text="Baja">
      <formula>NOT(ISERROR(SEARCH("Baja",AE26)))</formula>
    </cfRule>
  </conditionalFormatting>
  <conditionalFormatting sqref="V26">
    <cfRule type="cellIs" dxfId="17022" priority="17221" stopIfTrue="1" operator="equal">
      <formula>"Alta"</formula>
    </cfRule>
  </conditionalFormatting>
  <conditionalFormatting sqref="V26">
    <cfRule type="cellIs" dxfId="17021" priority="17223" stopIfTrue="1" operator="equal">
      <formula>"Baja"</formula>
    </cfRule>
  </conditionalFormatting>
  <conditionalFormatting sqref="V26">
    <cfRule type="cellIs" dxfId="17020" priority="17222" stopIfTrue="1" operator="equal">
      <formula>"Media"</formula>
    </cfRule>
  </conditionalFormatting>
  <conditionalFormatting sqref="V26">
    <cfRule type="cellIs" dxfId="17019" priority="17220" stopIfTrue="1" operator="equal">
      <formula>"Muy Alta"</formula>
    </cfRule>
  </conditionalFormatting>
  <conditionalFormatting sqref="V26">
    <cfRule type="cellIs" dxfId="17018" priority="17224" stopIfTrue="1" operator="equal">
      <formula>"Muy Baja"</formula>
    </cfRule>
  </conditionalFormatting>
  <conditionalFormatting sqref="AE32">
    <cfRule type="containsText" dxfId="17017" priority="17147" operator="containsText" text="VALORAR">
      <formula>NOT(ISERROR(SEARCH("VALORAR",AE32)))</formula>
    </cfRule>
    <cfRule type="containsText" dxfId="17016" priority="17148" operator="containsText" text="Extrema">
      <formula>NOT(ISERROR(SEARCH("Extrema",AE32)))</formula>
    </cfRule>
    <cfRule type="containsText" dxfId="17015" priority="17149" operator="containsText" text="Alta">
      <formula>NOT(ISERROR(SEARCH("Alta",AE32)))</formula>
    </cfRule>
    <cfRule type="containsText" dxfId="17014" priority="17150" operator="containsText" text="Moderada">
      <formula>NOT(ISERROR(SEARCH("Moderada",AE32)))</formula>
    </cfRule>
    <cfRule type="containsText" dxfId="17013" priority="17151" operator="containsText" text="Baja">
      <formula>NOT(ISERROR(SEARCH("Baja",AE32)))</formula>
    </cfRule>
  </conditionalFormatting>
  <conditionalFormatting sqref="AE32">
    <cfRule type="containsText" dxfId="17012" priority="17152" operator="containsText" text="VALORAR">
      <formula>NOT(ISERROR(SEARCH("VALORAR",AE32)))</formula>
    </cfRule>
    <cfRule type="containsText" dxfId="17011" priority="17153" operator="containsText" text="Extrema">
      <formula>NOT(ISERROR(SEARCH("Extrema",AE32)))</formula>
    </cfRule>
    <cfRule type="containsText" dxfId="17010" priority="17154" operator="containsText" text="Alta">
      <formula>NOT(ISERROR(SEARCH("Alta",AE32)))</formula>
    </cfRule>
    <cfRule type="containsText" dxfId="17009" priority="17155" operator="containsText" text="Moderada">
      <formula>NOT(ISERROR(SEARCH("Moderada",AE32)))</formula>
    </cfRule>
    <cfRule type="containsText" dxfId="17008" priority="17156" operator="containsText" text="Baja">
      <formula>NOT(ISERROR(SEARCH("Baja",AE32)))</formula>
    </cfRule>
  </conditionalFormatting>
  <conditionalFormatting sqref="V32">
    <cfRule type="cellIs" dxfId="17007" priority="17163" stopIfTrue="1" operator="equal">
      <formula>"Alta"</formula>
    </cfRule>
  </conditionalFormatting>
  <conditionalFormatting sqref="V32">
    <cfRule type="cellIs" dxfId="17006" priority="17165" stopIfTrue="1" operator="equal">
      <formula>"Baja"</formula>
    </cfRule>
  </conditionalFormatting>
  <conditionalFormatting sqref="V32">
    <cfRule type="cellIs" dxfId="17005" priority="17164" stopIfTrue="1" operator="equal">
      <formula>"Media"</formula>
    </cfRule>
  </conditionalFormatting>
  <conditionalFormatting sqref="V32">
    <cfRule type="cellIs" dxfId="17004" priority="17162" stopIfTrue="1" operator="equal">
      <formula>"Muy Alta"</formula>
    </cfRule>
  </conditionalFormatting>
  <conditionalFormatting sqref="V32">
    <cfRule type="cellIs" dxfId="17003" priority="17166" stopIfTrue="1" operator="equal">
      <formula>"Muy Baja"</formula>
    </cfRule>
  </conditionalFormatting>
  <conditionalFormatting sqref="AP32">
    <cfRule type="cellIs" dxfId="17002" priority="17123" stopIfTrue="1" operator="equal">
      <formula>"Alta"</formula>
    </cfRule>
  </conditionalFormatting>
  <conditionalFormatting sqref="AP32">
    <cfRule type="cellIs" dxfId="17001" priority="17125" stopIfTrue="1" operator="equal">
      <formula>"Baja"</formula>
    </cfRule>
  </conditionalFormatting>
  <conditionalFormatting sqref="AP32">
    <cfRule type="cellIs" dxfId="17000" priority="17124" stopIfTrue="1" operator="equal">
      <formula>"Media"</formula>
    </cfRule>
  </conditionalFormatting>
  <conditionalFormatting sqref="AP32">
    <cfRule type="cellIs" dxfId="16999" priority="17122" stopIfTrue="1" operator="equal">
      <formula>"Muy Alta"</formula>
    </cfRule>
  </conditionalFormatting>
  <conditionalFormatting sqref="AP32">
    <cfRule type="cellIs" dxfId="16998" priority="17126" stopIfTrue="1" operator="equal">
      <formula>"Muy Baja"</formula>
    </cfRule>
  </conditionalFormatting>
  <conditionalFormatting sqref="V38">
    <cfRule type="cellIs" dxfId="16997" priority="17105" stopIfTrue="1" operator="equal">
      <formula>"Alta"</formula>
    </cfRule>
  </conditionalFormatting>
  <conditionalFormatting sqref="V38">
    <cfRule type="cellIs" dxfId="16996" priority="17107" stopIfTrue="1" operator="equal">
      <formula>"Baja"</formula>
    </cfRule>
  </conditionalFormatting>
  <conditionalFormatting sqref="V38">
    <cfRule type="cellIs" dxfId="16995" priority="17106" stopIfTrue="1" operator="equal">
      <formula>"Media"</formula>
    </cfRule>
  </conditionalFormatting>
  <conditionalFormatting sqref="V38">
    <cfRule type="cellIs" dxfId="16994" priority="17104" stopIfTrue="1" operator="equal">
      <formula>"Muy Alta"</formula>
    </cfRule>
  </conditionalFormatting>
  <conditionalFormatting sqref="V38">
    <cfRule type="cellIs" dxfId="16993" priority="17108" stopIfTrue="1" operator="equal">
      <formula>"Muy Baja"</formula>
    </cfRule>
  </conditionalFormatting>
  <conditionalFormatting sqref="AP38">
    <cfRule type="cellIs" dxfId="16992" priority="17081" stopIfTrue="1" operator="equal">
      <formula>"Alta"</formula>
    </cfRule>
  </conditionalFormatting>
  <conditionalFormatting sqref="AP38">
    <cfRule type="cellIs" dxfId="16991" priority="17083" stopIfTrue="1" operator="equal">
      <formula>"Baja"</formula>
    </cfRule>
  </conditionalFormatting>
  <conditionalFormatting sqref="AP38">
    <cfRule type="cellIs" dxfId="16990" priority="17082" stopIfTrue="1" operator="equal">
      <formula>"Media"</formula>
    </cfRule>
  </conditionalFormatting>
  <conditionalFormatting sqref="AP38">
    <cfRule type="cellIs" dxfId="16989" priority="17080" stopIfTrue="1" operator="equal">
      <formula>"Muy Alta"</formula>
    </cfRule>
  </conditionalFormatting>
  <conditionalFormatting sqref="AP38">
    <cfRule type="cellIs" dxfId="16988" priority="17084" stopIfTrue="1" operator="equal">
      <formula>"Muy Baja"</formula>
    </cfRule>
  </conditionalFormatting>
  <conditionalFormatting sqref="AE44">
    <cfRule type="containsText" dxfId="16987" priority="17031" operator="containsText" text="VALORAR">
      <formula>NOT(ISERROR(SEARCH("VALORAR",AE44)))</formula>
    </cfRule>
    <cfRule type="containsText" dxfId="16986" priority="17032" operator="containsText" text="Extrema">
      <formula>NOT(ISERROR(SEARCH("Extrema",AE44)))</formula>
    </cfRule>
    <cfRule type="containsText" dxfId="16985" priority="17033" operator="containsText" text="Alta">
      <formula>NOT(ISERROR(SEARCH("Alta",AE44)))</formula>
    </cfRule>
    <cfRule type="containsText" dxfId="16984" priority="17034" operator="containsText" text="Moderada">
      <formula>NOT(ISERROR(SEARCH("Moderada",AE44)))</formula>
    </cfRule>
    <cfRule type="containsText" dxfId="16983" priority="17035" operator="containsText" text="Baja">
      <formula>NOT(ISERROR(SEARCH("Baja",AE44)))</formula>
    </cfRule>
  </conditionalFormatting>
  <conditionalFormatting sqref="AE44">
    <cfRule type="containsText" dxfId="16982" priority="17036" operator="containsText" text="VALORAR">
      <formula>NOT(ISERROR(SEARCH("VALORAR",AE44)))</formula>
    </cfRule>
    <cfRule type="containsText" dxfId="16981" priority="17037" operator="containsText" text="Extrema">
      <formula>NOT(ISERROR(SEARCH("Extrema",AE44)))</formula>
    </cfRule>
    <cfRule type="containsText" dxfId="16980" priority="17038" operator="containsText" text="Alta">
      <formula>NOT(ISERROR(SEARCH("Alta",AE44)))</formula>
    </cfRule>
    <cfRule type="containsText" dxfId="16979" priority="17039" operator="containsText" text="Moderada">
      <formula>NOT(ISERROR(SEARCH("Moderada",AE44)))</formula>
    </cfRule>
    <cfRule type="containsText" dxfId="16978" priority="17040" operator="containsText" text="Baja">
      <formula>NOT(ISERROR(SEARCH("Baja",AE44)))</formula>
    </cfRule>
  </conditionalFormatting>
  <conditionalFormatting sqref="V44">
    <cfRule type="cellIs" dxfId="16977" priority="17047" stopIfTrue="1" operator="equal">
      <formula>"Alta"</formula>
    </cfRule>
  </conditionalFormatting>
  <conditionalFormatting sqref="V44">
    <cfRule type="cellIs" dxfId="16976" priority="17049" stopIfTrue="1" operator="equal">
      <formula>"Baja"</formula>
    </cfRule>
  </conditionalFormatting>
  <conditionalFormatting sqref="V44">
    <cfRule type="cellIs" dxfId="16975" priority="17048" stopIfTrue="1" operator="equal">
      <formula>"Media"</formula>
    </cfRule>
  </conditionalFormatting>
  <conditionalFormatting sqref="V44">
    <cfRule type="cellIs" dxfId="16974" priority="17046" stopIfTrue="1" operator="equal">
      <formula>"Muy Alta"</formula>
    </cfRule>
  </conditionalFormatting>
  <conditionalFormatting sqref="V44">
    <cfRule type="cellIs" dxfId="16973" priority="17050" stopIfTrue="1" operator="equal">
      <formula>"Muy Baja"</formula>
    </cfRule>
  </conditionalFormatting>
  <conditionalFormatting sqref="AP44">
    <cfRule type="cellIs" dxfId="16972" priority="17023" stopIfTrue="1" operator="equal">
      <formula>"Alta"</formula>
    </cfRule>
  </conditionalFormatting>
  <conditionalFormatting sqref="AP44">
    <cfRule type="cellIs" dxfId="16971" priority="17025" stopIfTrue="1" operator="equal">
      <formula>"Baja"</formula>
    </cfRule>
  </conditionalFormatting>
  <conditionalFormatting sqref="AP44">
    <cfRule type="cellIs" dxfId="16970" priority="17024" stopIfTrue="1" operator="equal">
      <formula>"Media"</formula>
    </cfRule>
  </conditionalFormatting>
  <conditionalFormatting sqref="AP44">
    <cfRule type="cellIs" dxfId="16969" priority="17022" stopIfTrue="1" operator="equal">
      <formula>"Muy Alta"</formula>
    </cfRule>
  </conditionalFormatting>
  <conditionalFormatting sqref="AP44">
    <cfRule type="cellIs" dxfId="16968" priority="17026" stopIfTrue="1" operator="equal">
      <formula>"Muy Baja"</formula>
    </cfRule>
  </conditionalFormatting>
  <conditionalFormatting sqref="AE50">
    <cfRule type="containsText" dxfId="16967" priority="16973" operator="containsText" text="VALORAR">
      <formula>NOT(ISERROR(SEARCH("VALORAR",AE50)))</formula>
    </cfRule>
    <cfRule type="containsText" dxfId="16966" priority="16974" operator="containsText" text="Extrema">
      <formula>NOT(ISERROR(SEARCH("Extrema",AE50)))</formula>
    </cfRule>
    <cfRule type="containsText" dxfId="16965" priority="16975" operator="containsText" text="Alta">
      <formula>NOT(ISERROR(SEARCH("Alta",AE50)))</formula>
    </cfRule>
    <cfRule type="containsText" dxfId="16964" priority="16976" operator="containsText" text="Moderada">
      <formula>NOT(ISERROR(SEARCH("Moderada",AE50)))</formula>
    </cfRule>
    <cfRule type="containsText" dxfId="16963" priority="16977" operator="containsText" text="Baja">
      <formula>NOT(ISERROR(SEARCH("Baja",AE50)))</formula>
    </cfRule>
  </conditionalFormatting>
  <conditionalFormatting sqref="AE50">
    <cfRule type="containsText" dxfId="16962" priority="16978" operator="containsText" text="VALORAR">
      <formula>NOT(ISERROR(SEARCH("VALORAR",AE50)))</formula>
    </cfRule>
    <cfRule type="containsText" dxfId="16961" priority="16979" operator="containsText" text="Extrema">
      <formula>NOT(ISERROR(SEARCH("Extrema",AE50)))</formula>
    </cfRule>
    <cfRule type="containsText" dxfId="16960" priority="16980" operator="containsText" text="Alta">
      <formula>NOT(ISERROR(SEARCH("Alta",AE50)))</formula>
    </cfRule>
    <cfRule type="containsText" dxfId="16959" priority="16981" operator="containsText" text="Moderada">
      <formula>NOT(ISERROR(SEARCH("Moderada",AE50)))</formula>
    </cfRule>
    <cfRule type="containsText" dxfId="16958" priority="16982" operator="containsText" text="Baja">
      <formula>NOT(ISERROR(SEARCH("Baja",AE50)))</formula>
    </cfRule>
  </conditionalFormatting>
  <conditionalFormatting sqref="V50">
    <cfRule type="cellIs" dxfId="16957" priority="16989" stopIfTrue="1" operator="equal">
      <formula>"Alta"</formula>
    </cfRule>
  </conditionalFormatting>
  <conditionalFormatting sqref="V50">
    <cfRule type="cellIs" dxfId="16956" priority="16991" stopIfTrue="1" operator="equal">
      <formula>"Baja"</formula>
    </cfRule>
  </conditionalFormatting>
  <conditionalFormatting sqref="V50">
    <cfRule type="cellIs" dxfId="16955" priority="16990" stopIfTrue="1" operator="equal">
      <formula>"Media"</formula>
    </cfRule>
  </conditionalFormatting>
  <conditionalFormatting sqref="V50">
    <cfRule type="cellIs" dxfId="16954" priority="16988" stopIfTrue="1" operator="equal">
      <formula>"Muy Alta"</formula>
    </cfRule>
  </conditionalFormatting>
  <conditionalFormatting sqref="V50">
    <cfRule type="cellIs" dxfId="16953" priority="16992" stopIfTrue="1" operator="equal">
      <formula>"Muy Baja"</formula>
    </cfRule>
  </conditionalFormatting>
  <conditionalFormatting sqref="AP50">
    <cfRule type="cellIs" dxfId="16952" priority="16965" stopIfTrue="1" operator="equal">
      <formula>"Alta"</formula>
    </cfRule>
  </conditionalFormatting>
  <conditionalFormatting sqref="AP50">
    <cfRule type="cellIs" dxfId="16951" priority="16967" stopIfTrue="1" operator="equal">
      <formula>"Baja"</formula>
    </cfRule>
  </conditionalFormatting>
  <conditionalFormatting sqref="AP50">
    <cfRule type="cellIs" dxfId="16950" priority="16966" stopIfTrue="1" operator="equal">
      <formula>"Media"</formula>
    </cfRule>
  </conditionalFormatting>
  <conditionalFormatting sqref="AP50">
    <cfRule type="cellIs" dxfId="16949" priority="16964" stopIfTrue="1" operator="equal">
      <formula>"Muy Alta"</formula>
    </cfRule>
  </conditionalFormatting>
  <conditionalFormatting sqref="AP50">
    <cfRule type="cellIs" dxfId="16948" priority="16968" stopIfTrue="1" operator="equal">
      <formula>"Muy Baja"</formula>
    </cfRule>
  </conditionalFormatting>
  <conditionalFormatting sqref="AE56">
    <cfRule type="containsText" dxfId="16947" priority="16915" operator="containsText" text="VALORAR">
      <formula>NOT(ISERROR(SEARCH("VALORAR",AE56)))</formula>
    </cfRule>
    <cfRule type="containsText" dxfId="16946" priority="16916" operator="containsText" text="Extrema">
      <formula>NOT(ISERROR(SEARCH("Extrema",AE56)))</formula>
    </cfRule>
    <cfRule type="containsText" dxfId="16945" priority="16917" operator="containsText" text="Alta">
      <formula>NOT(ISERROR(SEARCH("Alta",AE56)))</formula>
    </cfRule>
    <cfRule type="containsText" dxfId="16944" priority="16918" operator="containsText" text="Moderada">
      <formula>NOT(ISERROR(SEARCH("Moderada",AE56)))</formula>
    </cfRule>
    <cfRule type="containsText" dxfId="16943" priority="16919" operator="containsText" text="Baja">
      <formula>NOT(ISERROR(SEARCH("Baja",AE56)))</formula>
    </cfRule>
  </conditionalFormatting>
  <conditionalFormatting sqref="AE56">
    <cfRule type="containsText" dxfId="16942" priority="16920" operator="containsText" text="VALORAR">
      <formula>NOT(ISERROR(SEARCH("VALORAR",AE56)))</formula>
    </cfRule>
    <cfRule type="containsText" dxfId="16941" priority="16921" operator="containsText" text="Extrema">
      <formula>NOT(ISERROR(SEARCH("Extrema",AE56)))</formula>
    </cfRule>
    <cfRule type="containsText" dxfId="16940" priority="16922" operator="containsText" text="Alta">
      <formula>NOT(ISERROR(SEARCH("Alta",AE56)))</formula>
    </cfRule>
    <cfRule type="containsText" dxfId="16939" priority="16923" operator="containsText" text="Moderada">
      <formula>NOT(ISERROR(SEARCH("Moderada",AE56)))</formula>
    </cfRule>
    <cfRule type="containsText" dxfId="16938" priority="16924" operator="containsText" text="Baja">
      <formula>NOT(ISERROR(SEARCH("Baja",AE56)))</formula>
    </cfRule>
  </conditionalFormatting>
  <conditionalFormatting sqref="V56">
    <cfRule type="cellIs" dxfId="16937" priority="16931" stopIfTrue="1" operator="equal">
      <formula>"Alta"</formula>
    </cfRule>
  </conditionalFormatting>
  <conditionalFormatting sqref="V56">
    <cfRule type="cellIs" dxfId="16936" priority="16933" stopIfTrue="1" operator="equal">
      <formula>"Baja"</formula>
    </cfRule>
  </conditionalFormatting>
  <conditionalFormatting sqref="V56">
    <cfRule type="cellIs" dxfId="16935" priority="16932" stopIfTrue="1" operator="equal">
      <formula>"Media"</formula>
    </cfRule>
  </conditionalFormatting>
  <conditionalFormatting sqref="V56">
    <cfRule type="cellIs" dxfId="16934" priority="16930" stopIfTrue="1" operator="equal">
      <formula>"Muy Alta"</formula>
    </cfRule>
  </conditionalFormatting>
  <conditionalFormatting sqref="V56">
    <cfRule type="cellIs" dxfId="16933" priority="16934" stopIfTrue="1" operator="equal">
      <formula>"Muy Baja"</formula>
    </cfRule>
  </conditionalFormatting>
  <conditionalFormatting sqref="AP56">
    <cfRule type="cellIs" dxfId="16932" priority="16891" stopIfTrue="1" operator="equal">
      <formula>"Alta"</formula>
    </cfRule>
  </conditionalFormatting>
  <conditionalFormatting sqref="AP56">
    <cfRule type="cellIs" dxfId="16931" priority="16893" stopIfTrue="1" operator="equal">
      <formula>"Baja"</formula>
    </cfRule>
  </conditionalFormatting>
  <conditionalFormatting sqref="AP56">
    <cfRule type="cellIs" dxfId="16930" priority="16892" stopIfTrue="1" operator="equal">
      <formula>"Media"</formula>
    </cfRule>
  </conditionalFormatting>
  <conditionalFormatting sqref="AP56">
    <cfRule type="cellIs" dxfId="16929" priority="16890" stopIfTrue="1" operator="equal">
      <formula>"Muy Alta"</formula>
    </cfRule>
  </conditionalFormatting>
  <conditionalFormatting sqref="AP56">
    <cfRule type="cellIs" dxfId="16928" priority="16894" stopIfTrue="1" operator="equal">
      <formula>"Muy Baja"</formula>
    </cfRule>
  </conditionalFormatting>
  <conditionalFormatting sqref="AE62">
    <cfRule type="containsText" dxfId="16927" priority="16857" operator="containsText" text="VALORAR">
      <formula>NOT(ISERROR(SEARCH("VALORAR",AE62)))</formula>
    </cfRule>
    <cfRule type="containsText" dxfId="16926" priority="16858" operator="containsText" text="Extrema">
      <formula>NOT(ISERROR(SEARCH("Extrema",AE62)))</formula>
    </cfRule>
    <cfRule type="containsText" dxfId="16925" priority="16859" operator="containsText" text="Alta">
      <formula>NOT(ISERROR(SEARCH("Alta",AE62)))</formula>
    </cfRule>
    <cfRule type="containsText" dxfId="16924" priority="16860" operator="containsText" text="Moderada">
      <formula>NOT(ISERROR(SEARCH("Moderada",AE62)))</formula>
    </cfRule>
    <cfRule type="containsText" dxfId="16923" priority="16861" operator="containsText" text="Baja">
      <formula>NOT(ISERROR(SEARCH("Baja",AE62)))</formula>
    </cfRule>
  </conditionalFormatting>
  <conditionalFormatting sqref="AE62">
    <cfRule type="containsText" dxfId="16922" priority="16862" operator="containsText" text="VALORAR">
      <formula>NOT(ISERROR(SEARCH("VALORAR",AE62)))</formula>
    </cfRule>
    <cfRule type="containsText" dxfId="16921" priority="16863" operator="containsText" text="Extrema">
      <formula>NOT(ISERROR(SEARCH("Extrema",AE62)))</formula>
    </cfRule>
    <cfRule type="containsText" dxfId="16920" priority="16864" operator="containsText" text="Alta">
      <formula>NOT(ISERROR(SEARCH("Alta",AE62)))</formula>
    </cfRule>
    <cfRule type="containsText" dxfId="16919" priority="16865" operator="containsText" text="Moderada">
      <formula>NOT(ISERROR(SEARCH("Moderada",AE62)))</formula>
    </cfRule>
    <cfRule type="containsText" dxfId="16918" priority="16866" operator="containsText" text="Baja">
      <formula>NOT(ISERROR(SEARCH("Baja",AE62)))</formula>
    </cfRule>
  </conditionalFormatting>
  <conditionalFormatting sqref="V62">
    <cfRule type="cellIs" dxfId="16917" priority="16873" stopIfTrue="1" operator="equal">
      <formula>"Alta"</formula>
    </cfRule>
  </conditionalFormatting>
  <conditionalFormatting sqref="V62">
    <cfRule type="cellIs" dxfId="16916" priority="16875" stopIfTrue="1" operator="equal">
      <formula>"Baja"</formula>
    </cfRule>
  </conditionalFormatting>
  <conditionalFormatting sqref="V62">
    <cfRule type="cellIs" dxfId="16915" priority="16874" stopIfTrue="1" operator="equal">
      <formula>"Media"</formula>
    </cfRule>
  </conditionalFormatting>
  <conditionalFormatting sqref="V62">
    <cfRule type="cellIs" dxfId="16914" priority="16872" stopIfTrue="1" operator="equal">
      <formula>"Muy Alta"</formula>
    </cfRule>
  </conditionalFormatting>
  <conditionalFormatting sqref="V62">
    <cfRule type="cellIs" dxfId="16913" priority="16876" stopIfTrue="1" operator="equal">
      <formula>"Muy Baja"</formula>
    </cfRule>
  </conditionalFormatting>
  <conditionalFormatting sqref="AP62">
    <cfRule type="cellIs" dxfId="16912" priority="16849" stopIfTrue="1" operator="equal">
      <formula>"Alta"</formula>
    </cfRule>
  </conditionalFormatting>
  <conditionalFormatting sqref="AP62">
    <cfRule type="cellIs" dxfId="16911" priority="16851" stopIfTrue="1" operator="equal">
      <formula>"Baja"</formula>
    </cfRule>
  </conditionalFormatting>
  <conditionalFormatting sqref="AP62">
    <cfRule type="cellIs" dxfId="16910" priority="16850" stopIfTrue="1" operator="equal">
      <formula>"Media"</formula>
    </cfRule>
  </conditionalFormatting>
  <conditionalFormatting sqref="AP62">
    <cfRule type="cellIs" dxfId="16909" priority="16848" stopIfTrue="1" operator="equal">
      <formula>"Muy Alta"</formula>
    </cfRule>
  </conditionalFormatting>
  <conditionalFormatting sqref="AP62">
    <cfRule type="cellIs" dxfId="16908" priority="16852" stopIfTrue="1" operator="equal">
      <formula>"Muy Baja"</formula>
    </cfRule>
  </conditionalFormatting>
  <conditionalFormatting sqref="AE68">
    <cfRule type="containsText" dxfId="16907" priority="16799" operator="containsText" text="VALORAR">
      <formula>NOT(ISERROR(SEARCH("VALORAR",AE68)))</formula>
    </cfRule>
    <cfRule type="containsText" dxfId="16906" priority="16800" operator="containsText" text="Extrema">
      <formula>NOT(ISERROR(SEARCH("Extrema",AE68)))</formula>
    </cfRule>
    <cfRule type="containsText" dxfId="16905" priority="16801" operator="containsText" text="Alta">
      <formula>NOT(ISERROR(SEARCH("Alta",AE68)))</formula>
    </cfRule>
    <cfRule type="containsText" dxfId="16904" priority="16802" operator="containsText" text="Moderada">
      <formula>NOT(ISERROR(SEARCH("Moderada",AE68)))</formula>
    </cfRule>
    <cfRule type="containsText" dxfId="16903" priority="16803" operator="containsText" text="Baja">
      <formula>NOT(ISERROR(SEARCH("Baja",AE68)))</formula>
    </cfRule>
  </conditionalFormatting>
  <conditionalFormatting sqref="AE68">
    <cfRule type="containsText" dxfId="16902" priority="16804" operator="containsText" text="VALORAR">
      <formula>NOT(ISERROR(SEARCH("VALORAR",AE68)))</formula>
    </cfRule>
    <cfRule type="containsText" dxfId="16901" priority="16805" operator="containsText" text="Extrema">
      <formula>NOT(ISERROR(SEARCH("Extrema",AE68)))</formula>
    </cfRule>
    <cfRule type="containsText" dxfId="16900" priority="16806" operator="containsText" text="Alta">
      <formula>NOT(ISERROR(SEARCH("Alta",AE68)))</formula>
    </cfRule>
    <cfRule type="containsText" dxfId="16899" priority="16807" operator="containsText" text="Moderada">
      <formula>NOT(ISERROR(SEARCH("Moderada",AE68)))</formula>
    </cfRule>
    <cfRule type="containsText" dxfId="16898" priority="16808" operator="containsText" text="Baja">
      <formula>NOT(ISERROR(SEARCH("Baja",AE68)))</formula>
    </cfRule>
  </conditionalFormatting>
  <conditionalFormatting sqref="V68">
    <cfRule type="cellIs" dxfId="16897" priority="16815" stopIfTrue="1" operator="equal">
      <formula>"Alta"</formula>
    </cfRule>
  </conditionalFormatting>
  <conditionalFormatting sqref="V68">
    <cfRule type="cellIs" dxfId="16896" priority="16817" stopIfTrue="1" operator="equal">
      <formula>"Baja"</formula>
    </cfRule>
  </conditionalFormatting>
  <conditionalFormatting sqref="V68">
    <cfRule type="cellIs" dxfId="16895" priority="16816" stopIfTrue="1" operator="equal">
      <formula>"Media"</formula>
    </cfRule>
  </conditionalFormatting>
  <conditionalFormatting sqref="V68">
    <cfRule type="cellIs" dxfId="16894" priority="16814" stopIfTrue="1" operator="equal">
      <formula>"Muy Alta"</formula>
    </cfRule>
  </conditionalFormatting>
  <conditionalFormatting sqref="V68">
    <cfRule type="cellIs" dxfId="16893" priority="16818" stopIfTrue="1" operator="equal">
      <formula>"Muy Baja"</formula>
    </cfRule>
  </conditionalFormatting>
  <conditionalFormatting sqref="AP68">
    <cfRule type="cellIs" dxfId="16892" priority="16791" stopIfTrue="1" operator="equal">
      <formula>"Alta"</formula>
    </cfRule>
  </conditionalFormatting>
  <conditionalFormatting sqref="AP68">
    <cfRule type="cellIs" dxfId="16891" priority="16793" stopIfTrue="1" operator="equal">
      <formula>"Baja"</formula>
    </cfRule>
  </conditionalFormatting>
  <conditionalFormatting sqref="AP68">
    <cfRule type="cellIs" dxfId="16890" priority="16792" stopIfTrue="1" operator="equal">
      <formula>"Media"</formula>
    </cfRule>
  </conditionalFormatting>
  <conditionalFormatting sqref="AP68">
    <cfRule type="cellIs" dxfId="16889" priority="16790" stopIfTrue="1" operator="equal">
      <formula>"Muy Alta"</formula>
    </cfRule>
  </conditionalFormatting>
  <conditionalFormatting sqref="AP68">
    <cfRule type="cellIs" dxfId="16888" priority="16794" stopIfTrue="1" operator="equal">
      <formula>"Muy Baja"</formula>
    </cfRule>
  </conditionalFormatting>
  <conditionalFormatting sqref="AE74">
    <cfRule type="containsText" dxfId="16887" priority="16741" operator="containsText" text="VALORAR">
      <formula>NOT(ISERROR(SEARCH("VALORAR",AE74)))</formula>
    </cfRule>
    <cfRule type="containsText" dxfId="16886" priority="16742" operator="containsText" text="Extrema">
      <formula>NOT(ISERROR(SEARCH("Extrema",AE74)))</formula>
    </cfRule>
    <cfRule type="containsText" dxfId="16885" priority="16743" operator="containsText" text="Alta">
      <formula>NOT(ISERROR(SEARCH("Alta",AE74)))</formula>
    </cfRule>
    <cfRule type="containsText" dxfId="16884" priority="16744" operator="containsText" text="Moderada">
      <formula>NOT(ISERROR(SEARCH("Moderada",AE74)))</formula>
    </cfRule>
    <cfRule type="containsText" dxfId="16883" priority="16745" operator="containsText" text="Baja">
      <formula>NOT(ISERROR(SEARCH("Baja",AE74)))</formula>
    </cfRule>
  </conditionalFormatting>
  <conditionalFormatting sqref="AE74">
    <cfRule type="containsText" dxfId="16882" priority="16746" operator="containsText" text="VALORAR">
      <formula>NOT(ISERROR(SEARCH("VALORAR",AE74)))</formula>
    </cfRule>
    <cfRule type="containsText" dxfId="16881" priority="16747" operator="containsText" text="Extrema">
      <formula>NOT(ISERROR(SEARCH("Extrema",AE74)))</formula>
    </cfRule>
    <cfRule type="containsText" dxfId="16880" priority="16748" operator="containsText" text="Alta">
      <formula>NOT(ISERROR(SEARCH("Alta",AE74)))</formula>
    </cfRule>
    <cfRule type="containsText" dxfId="16879" priority="16749" operator="containsText" text="Moderada">
      <formula>NOT(ISERROR(SEARCH("Moderada",AE74)))</formula>
    </cfRule>
    <cfRule type="containsText" dxfId="16878" priority="16750" operator="containsText" text="Baja">
      <formula>NOT(ISERROR(SEARCH("Baja",AE74)))</formula>
    </cfRule>
  </conditionalFormatting>
  <conditionalFormatting sqref="V74">
    <cfRule type="cellIs" dxfId="16877" priority="16757" stopIfTrue="1" operator="equal">
      <formula>"Alta"</formula>
    </cfRule>
  </conditionalFormatting>
  <conditionalFormatting sqref="V74">
    <cfRule type="cellIs" dxfId="16876" priority="16759" stopIfTrue="1" operator="equal">
      <formula>"Baja"</formula>
    </cfRule>
  </conditionalFormatting>
  <conditionalFormatting sqref="V74">
    <cfRule type="cellIs" dxfId="16875" priority="16758" stopIfTrue="1" operator="equal">
      <formula>"Media"</formula>
    </cfRule>
  </conditionalFormatting>
  <conditionalFormatting sqref="V74">
    <cfRule type="cellIs" dxfId="16874" priority="16756" stopIfTrue="1" operator="equal">
      <formula>"Muy Alta"</formula>
    </cfRule>
  </conditionalFormatting>
  <conditionalFormatting sqref="V74">
    <cfRule type="cellIs" dxfId="16873" priority="16760" stopIfTrue="1" operator="equal">
      <formula>"Muy Baja"</formula>
    </cfRule>
  </conditionalFormatting>
  <conditionalFormatting sqref="AP74">
    <cfRule type="cellIs" dxfId="16872" priority="16733" stopIfTrue="1" operator="equal">
      <formula>"Alta"</formula>
    </cfRule>
  </conditionalFormatting>
  <conditionalFormatting sqref="AP74">
    <cfRule type="cellIs" dxfId="16871" priority="16735" stopIfTrue="1" operator="equal">
      <formula>"Baja"</formula>
    </cfRule>
  </conditionalFormatting>
  <conditionalFormatting sqref="AP74">
    <cfRule type="cellIs" dxfId="16870" priority="16734" stopIfTrue="1" operator="equal">
      <formula>"Media"</formula>
    </cfRule>
  </conditionalFormatting>
  <conditionalFormatting sqref="AP74">
    <cfRule type="cellIs" dxfId="16869" priority="16732" stopIfTrue="1" operator="equal">
      <formula>"Muy Alta"</formula>
    </cfRule>
  </conditionalFormatting>
  <conditionalFormatting sqref="AP74">
    <cfRule type="cellIs" dxfId="16868" priority="16736" stopIfTrue="1" operator="equal">
      <formula>"Muy Baja"</formula>
    </cfRule>
  </conditionalFormatting>
  <conditionalFormatting sqref="AE80">
    <cfRule type="containsText" dxfId="16867" priority="16683" operator="containsText" text="VALORAR">
      <formula>NOT(ISERROR(SEARCH("VALORAR",AE80)))</formula>
    </cfRule>
    <cfRule type="containsText" dxfId="16866" priority="16684" operator="containsText" text="Extrema">
      <formula>NOT(ISERROR(SEARCH("Extrema",AE80)))</formula>
    </cfRule>
    <cfRule type="containsText" dxfId="16865" priority="16685" operator="containsText" text="Alta">
      <formula>NOT(ISERROR(SEARCH("Alta",AE80)))</formula>
    </cfRule>
    <cfRule type="containsText" dxfId="16864" priority="16686" operator="containsText" text="Moderada">
      <formula>NOT(ISERROR(SEARCH("Moderada",AE80)))</formula>
    </cfRule>
    <cfRule type="containsText" dxfId="16863" priority="16687" operator="containsText" text="Baja">
      <formula>NOT(ISERROR(SEARCH("Baja",AE80)))</formula>
    </cfRule>
  </conditionalFormatting>
  <conditionalFormatting sqref="AE80">
    <cfRule type="containsText" dxfId="16862" priority="16688" operator="containsText" text="VALORAR">
      <formula>NOT(ISERROR(SEARCH("VALORAR",AE80)))</formula>
    </cfRule>
    <cfRule type="containsText" dxfId="16861" priority="16689" operator="containsText" text="Extrema">
      <formula>NOT(ISERROR(SEARCH("Extrema",AE80)))</formula>
    </cfRule>
    <cfRule type="containsText" dxfId="16860" priority="16690" operator="containsText" text="Alta">
      <formula>NOT(ISERROR(SEARCH("Alta",AE80)))</formula>
    </cfRule>
    <cfRule type="containsText" dxfId="16859" priority="16691" operator="containsText" text="Moderada">
      <formula>NOT(ISERROR(SEARCH("Moderada",AE80)))</formula>
    </cfRule>
    <cfRule type="containsText" dxfId="16858" priority="16692" operator="containsText" text="Baja">
      <formula>NOT(ISERROR(SEARCH("Baja",AE80)))</formula>
    </cfRule>
  </conditionalFormatting>
  <conditionalFormatting sqref="V80">
    <cfRule type="cellIs" dxfId="16857" priority="16699" stopIfTrue="1" operator="equal">
      <formula>"Alta"</formula>
    </cfRule>
  </conditionalFormatting>
  <conditionalFormatting sqref="V80">
    <cfRule type="cellIs" dxfId="16856" priority="16701" stopIfTrue="1" operator="equal">
      <formula>"Baja"</formula>
    </cfRule>
  </conditionalFormatting>
  <conditionalFormatting sqref="V80">
    <cfRule type="cellIs" dxfId="16855" priority="16700" stopIfTrue="1" operator="equal">
      <formula>"Media"</formula>
    </cfRule>
  </conditionalFormatting>
  <conditionalFormatting sqref="V80">
    <cfRule type="cellIs" dxfId="16854" priority="16698" stopIfTrue="1" operator="equal">
      <formula>"Muy Alta"</formula>
    </cfRule>
  </conditionalFormatting>
  <conditionalFormatting sqref="V80">
    <cfRule type="cellIs" dxfId="16853" priority="16702" stopIfTrue="1" operator="equal">
      <formula>"Muy Baja"</formula>
    </cfRule>
  </conditionalFormatting>
  <conditionalFormatting sqref="AP80">
    <cfRule type="cellIs" dxfId="16852" priority="16659" stopIfTrue="1" operator="equal">
      <formula>"Alta"</formula>
    </cfRule>
  </conditionalFormatting>
  <conditionalFormatting sqref="AP80">
    <cfRule type="cellIs" dxfId="16851" priority="16661" stopIfTrue="1" operator="equal">
      <formula>"Baja"</formula>
    </cfRule>
  </conditionalFormatting>
  <conditionalFormatting sqref="AP80">
    <cfRule type="cellIs" dxfId="16850" priority="16660" stopIfTrue="1" operator="equal">
      <formula>"Media"</formula>
    </cfRule>
  </conditionalFormatting>
  <conditionalFormatting sqref="AP80">
    <cfRule type="cellIs" dxfId="16849" priority="16658" stopIfTrue="1" operator="equal">
      <formula>"Muy Alta"</formula>
    </cfRule>
  </conditionalFormatting>
  <conditionalFormatting sqref="AP80">
    <cfRule type="cellIs" dxfId="16848" priority="16662" stopIfTrue="1" operator="equal">
      <formula>"Muy Baja"</formula>
    </cfRule>
  </conditionalFormatting>
  <conditionalFormatting sqref="AE86">
    <cfRule type="containsText" dxfId="16847" priority="16625" operator="containsText" text="VALORAR">
      <formula>NOT(ISERROR(SEARCH("VALORAR",AE86)))</formula>
    </cfRule>
    <cfRule type="containsText" dxfId="16846" priority="16626" operator="containsText" text="Extrema">
      <formula>NOT(ISERROR(SEARCH("Extrema",AE86)))</formula>
    </cfRule>
    <cfRule type="containsText" dxfId="16845" priority="16627" operator="containsText" text="Alta">
      <formula>NOT(ISERROR(SEARCH("Alta",AE86)))</formula>
    </cfRule>
    <cfRule type="containsText" dxfId="16844" priority="16628" operator="containsText" text="Moderada">
      <formula>NOT(ISERROR(SEARCH("Moderada",AE86)))</formula>
    </cfRule>
    <cfRule type="containsText" dxfId="16843" priority="16629" operator="containsText" text="Baja">
      <formula>NOT(ISERROR(SEARCH("Baja",AE86)))</formula>
    </cfRule>
  </conditionalFormatting>
  <conditionalFormatting sqref="AE86">
    <cfRule type="containsText" dxfId="16842" priority="16630" operator="containsText" text="VALORAR">
      <formula>NOT(ISERROR(SEARCH("VALORAR",AE86)))</formula>
    </cfRule>
    <cfRule type="containsText" dxfId="16841" priority="16631" operator="containsText" text="Extrema">
      <formula>NOT(ISERROR(SEARCH("Extrema",AE86)))</formula>
    </cfRule>
    <cfRule type="containsText" dxfId="16840" priority="16632" operator="containsText" text="Alta">
      <formula>NOT(ISERROR(SEARCH("Alta",AE86)))</formula>
    </cfRule>
    <cfRule type="containsText" dxfId="16839" priority="16633" operator="containsText" text="Moderada">
      <formula>NOT(ISERROR(SEARCH("Moderada",AE86)))</formula>
    </cfRule>
    <cfRule type="containsText" dxfId="16838" priority="16634" operator="containsText" text="Baja">
      <formula>NOT(ISERROR(SEARCH("Baja",AE86)))</formula>
    </cfRule>
  </conditionalFormatting>
  <conditionalFormatting sqref="V86">
    <cfRule type="cellIs" dxfId="16837" priority="16641" stopIfTrue="1" operator="equal">
      <formula>"Alta"</formula>
    </cfRule>
  </conditionalFormatting>
  <conditionalFormatting sqref="V86">
    <cfRule type="cellIs" dxfId="16836" priority="16643" stopIfTrue="1" operator="equal">
      <formula>"Baja"</formula>
    </cfRule>
  </conditionalFormatting>
  <conditionalFormatting sqref="V86">
    <cfRule type="cellIs" dxfId="16835" priority="16642" stopIfTrue="1" operator="equal">
      <formula>"Media"</formula>
    </cfRule>
  </conditionalFormatting>
  <conditionalFormatting sqref="V86">
    <cfRule type="cellIs" dxfId="16834" priority="16640" stopIfTrue="1" operator="equal">
      <formula>"Muy Alta"</formula>
    </cfRule>
  </conditionalFormatting>
  <conditionalFormatting sqref="V86">
    <cfRule type="cellIs" dxfId="16833" priority="16644" stopIfTrue="1" operator="equal">
      <formula>"Muy Baja"</formula>
    </cfRule>
  </conditionalFormatting>
  <conditionalFormatting sqref="AP86">
    <cfRule type="cellIs" dxfId="16832" priority="16601" stopIfTrue="1" operator="equal">
      <formula>"Alta"</formula>
    </cfRule>
  </conditionalFormatting>
  <conditionalFormatting sqref="AP86">
    <cfRule type="cellIs" dxfId="16831" priority="16603" stopIfTrue="1" operator="equal">
      <formula>"Baja"</formula>
    </cfRule>
  </conditionalFormatting>
  <conditionalFormatting sqref="AP86">
    <cfRule type="cellIs" dxfId="16830" priority="16602" stopIfTrue="1" operator="equal">
      <formula>"Media"</formula>
    </cfRule>
  </conditionalFormatting>
  <conditionalFormatting sqref="AP86">
    <cfRule type="cellIs" dxfId="16829" priority="16600" stopIfTrue="1" operator="equal">
      <formula>"Muy Alta"</formula>
    </cfRule>
  </conditionalFormatting>
  <conditionalFormatting sqref="AP86">
    <cfRule type="cellIs" dxfId="16828" priority="16604" stopIfTrue="1" operator="equal">
      <formula>"Muy Baja"</formula>
    </cfRule>
  </conditionalFormatting>
  <conditionalFormatting sqref="AE92">
    <cfRule type="containsText" dxfId="16827" priority="16567" operator="containsText" text="VALORAR">
      <formula>NOT(ISERROR(SEARCH("VALORAR",AE92)))</formula>
    </cfRule>
    <cfRule type="containsText" dxfId="16826" priority="16568" operator="containsText" text="Extrema">
      <formula>NOT(ISERROR(SEARCH("Extrema",AE92)))</formula>
    </cfRule>
    <cfRule type="containsText" dxfId="16825" priority="16569" operator="containsText" text="Alta">
      <formula>NOT(ISERROR(SEARCH("Alta",AE92)))</formula>
    </cfRule>
    <cfRule type="containsText" dxfId="16824" priority="16570" operator="containsText" text="Moderada">
      <formula>NOT(ISERROR(SEARCH("Moderada",AE92)))</formula>
    </cfRule>
    <cfRule type="containsText" dxfId="16823" priority="16571" operator="containsText" text="Baja">
      <formula>NOT(ISERROR(SEARCH("Baja",AE92)))</formula>
    </cfRule>
  </conditionalFormatting>
  <conditionalFormatting sqref="AE92">
    <cfRule type="containsText" dxfId="16822" priority="16572" operator="containsText" text="VALORAR">
      <formula>NOT(ISERROR(SEARCH("VALORAR",AE92)))</formula>
    </cfRule>
    <cfRule type="containsText" dxfId="16821" priority="16573" operator="containsText" text="Extrema">
      <formula>NOT(ISERROR(SEARCH("Extrema",AE92)))</formula>
    </cfRule>
    <cfRule type="containsText" dxfId="16820" priority="16574" operator="containsText" text="Alta">
      <formula>NOT(ISERROR(SEARCH("Alta",AE92)))</formula>
    </cfRule>
    <cfRule type="containsText" dxfId="16819" priority="16575" operator="containsText" text="Moderada">
      <formula>NOT(ISERROR(SEARCH("Moderada",AE92)))</formula>
    </cfRule>
    <cfRule type="containsText" dxfId="16818" priority="16576" operator="containsText" text="Baja">
      <formula>NOT(ISERROR(SEARCH("Baja",AE92)))</formula>
    </cfRule>
  </conditionalFormatting>
  <conditionalFormatting sqref="V92">
    <cfRule type="cellIs" dxfId="16817" priority="16583" stopIfTrue="1" operator="equal">
      <formula>"Alta"</formula>
    </cfRule>
  </conditionalFormatting>
  <conditionalFormatting sqref="V92">
    <cfRule type="cellIs" dxfId="16816" priority="16585" stopIfTrue="1" operator="equal">
      <formula>"Baja"</formula>
    </cfRule>
  </conditionalFormatting>
  <conditionalFormatting sqref="V92">
    <cfRule type="cellIs" dxfId="16815" priority="16584" stopIfTrue="1" operator="equal">
      <formula>"Media"</formula>
    </cfRule>
  </conditionalFormatting>
  <conditionalFormatting sqref="V92">
    <cfRule type="cellIs" dxfId="16814" priority="16582" stopIfTrue="1" operator="equal">
      <formula>"Muy Alta"</formula>
    </cfRule>
  </conditionalFormatting>
  <conditionalFormatting sqref="V92">
    <cfRule type="cellIs" dxfId="16813" priority="16586" stopIfTrue="1" operator="equal">
      <formula>"Muy Baja"</formula>
    </cfRule>
  </conditionalFormatting>
  <conditionalFormatting sqref="AP92">
    <cfRule type="cellIs" dxfId="16812" priority="16543" stopIfTrue="1" operator="equal">
      <formula>"Alta"</formula>
    </cfRule>
  </conditionalFormatting>
  <conditionalFormatting sqref="AP92">
    <cfRule type="cellIs" dxfId="16811" priority="16545" stopIfTrue="1" operator="equal">
      <formula>"Baja"</formula>
    </cfRule>
  </conditionalFormatting>
  <conditionalFormatting sqref="AP92">
    <cfRule type="cellIs" dxfId="16810" priority="16544" stopIfTrue="1" operator="equal">
      <formula>"Media"</formula>
    </cfRule>
  </conditionalFormatting>
  <conditionalFormatting sqref="AP92">
    <cfRule type="cellIs" dxfId="16809" priority="16542" stopIfTrue="1" operator="equal">
      <formula>"Muy Alta"</formula>
    </cfRule>
  </conditionalFormatting>
  <conditionalFormatting sqref="AP92">
    <cfRule type="cellIs" dxfId="16808" priority="16546" stopIfTrue="1" operator="equal">
      <formula>"Muy Baja"</formula>
    </cfRule>
  </conditionalFormatting>
  <conditionalFormatting sqref="AE98">
    <cfRule type="containsText" dxfId="16807" priority="16509" operator="containsText" text="VALORAR">
      <formula>NOT(ISERROR(SEARCH("VALORAR",AE98)))</formula>
    </cfRule>
    <cfRule type="containsText" dxfId="16806" priority="16510" operator="containsText" text="Extrema">
      <formula>NOT(ISERROR(SEARCH("Extrema",AE98)))</formula>
    </cfRule>
    <cfRule type="containsText" dxfId="16805" priority="16511" operator="containsText" text="Alta">
      <formula>NOT(ISERROR(SEARCH("Alta",AE98)))</formula>
    </cfRule>
    <cfRule type="containsText" dxfId="16804" priority="16512" operator="containsText" text="Moderada">
      <formula>NOT(ISERROR(SEARCH("Moderada",AE98)))</formula>
    </cfRule>
    <cfRule type="containsText" dxfId="16803" priority="16513" operator="containsText" text="Baja">
      <formula>NOT(ISERROR(SEARCH("Baja",AE98)))</formula>
    </cfRule>
  </conditionalFormatting>
  <conditionalFormatting sqref="AE98">
    <cfRule type="containsText" dxfId="16802" priority="16514" operator="containsText" text="VALORAR">
      <formula>NOT(ISERROR(SEARCH("VALORAR",AE98)))</formula>
    </cfRule>
    <cfRule type="containsText" dxfId="16801" priority="16515" operator="containsText" text="Extrema">
      <formula>NOT(ISERROR(SEARCH("Extrema",AE98)))</formula>
    </cfRule>
    <cfRule type="containsText" dxfId="16800" priority="16516" operator="containsText" text="Alta">
      <formula>NOT(ISERROR(SEARCH("Alta",AE98)))</formula>
    </cfRule>
    <cfRule type="containsText" dxfId="16799" priority="16517" operator="containsText" text="Moderada">
      <formula>NOT(ISERROR(SEARCH("Moderada",AE98)))</formula>
    </cfRule>
    <cfRule type="containsText" dxfId="16798" priority="16518" operator="containsText" text="Baja">
      <formula>NOT(ISERROR(SEARCH("Baja",AE98)))</formula>
    </cfRule>
  </conditionalFormatting>
  <conditionalFormatting sqref="V98">
    <cfRule type="cellIs" dxfId="16797" priority="16525" stopIfTrue="1" operator="equal">
      <formula>"Alta"</formula>
    </cfRule>
  </conditionalFormatting>
  <conditionalFormatting sqref="V98">
    <cfRule type="cellIs" dxfId="16796" priority="16527" stopIfTrue="1" operator="equal">
      <formula>"Baja"</formula>
    </cfRule>
  </conditionalFormatting>
  <conditionalFormatting sqref="V98">
    <cfRule type="cellIs" dxfId="16795" priority="16526" stopIfTrue="1" operator="equal">
      <formula>"Media"</formula>
    </cfRule>
  </conditionalFormatting>
  <conditionalFormatting sqref="V98">
    <cfRule type="cellIs" dxfId="16794" priority="16524" stopIfTrue="1" operator="equal">
      <formula>"Muy Alta"</formula>
    </cfRule>
  </conditionalFormatting>
  <conditionalFormatting sqref="V98">
    <cfRule type="cellIs" dxfId="16793" priority="16528" stopIfTrue="1" operator="equal">
      <formula>"Muy Baja"</formula>
    </cfRule>
  </conditionalFormatting>
  <conditionalFormatting sqref="AP98">
    <cfRule type="cellIs" dxfId="16792" priority="16485" stopIfTrue="1" operator="equal">
      <formula>"Alta"</formula>
    </cfRule>
  </conditionalFormatting>
  <conditionalFormatting sqref="AP98">
    <cfRule type="cellIs" dxfId="16791" priority="16487" stopIfTrue="1" operator="equal">
      <formula>"Baja"</formula>
    </cfRule>
  </conditionalFormatting>
  <conditionalFormatting sqref="AP98">
    <cfRule type="cellIs" dxfId="16790" priority="16486" stopIfTrue="1" operator="equal">
      <formula>"Media"</formula>
    </cfRule>
  </conditionalFormatting>
  <conditionalFormatting sqref="AP98">
    <cfRule type="cellIs" dxfId="16789" priority="16484" stopIfTrue="1" operator="equal">
      <formula>"Muy Alta"</formula>
    </cfRule>
  </conditionalFormatting>
  <conditionalFormatting sqref="AP98">
    <cfRule type="cellIs" dxfId="16788" priority="16488" stopIfTrue="1" operator="equal">
      <formula>"Muy Baja"</formula>
    </cfRule>
  </conditionalFormatting>
  <conditionalFormatting sqref="AE104">
    <cfRule type="containsText" dxfId="16787" priority="16451" operator="containsText" text="VALORAR">
      <formula>NOT(ISERROR(SEARCH("VALORAR",AE104)))</formula>
    </cfRule>
    <cfRule type="containsText" dxfId="16786" priority="16452" operator="containsText" text="Extrema">
      <formula>NOT(ISERROR(SEARCH("Extrema",AE104)))</formula>
    </cfRule>
    <cfRule type="containsText" dxfId="16785" priority="16453" operator="containsText" text="Alta">
      <formula>NOT(ISERROR(SEARCH("Alta",AE104)))</formula>
    </cfRule>
    <cfRule type="containsText" dxfId="16784" priority="16454" operator="containsText" text="Moderada">
      <formula>NOT(ISERROR(SEARCH("Moderada",AE104)))</formula>
    </cfRule>
    <cfRule type="containsText" dxfId="16783" priority="16455" operator="containsText" text="Baja">
      <formula>NOT(ISERROR(SEARCH("Baja",AE104)))</formula>
    </cfRule>
  </conditionalFormatting>
  <conditionalFormatting sqref="AE104">
    <cfRule type="containsText" dxfId="16782" priority="16456" operator="containsText" text="VALORAR">
      <formula>NOT(ISERROR(SEARCH("VALORAR",AE104)))</formula>
    </cfRule>
    <cfRule type="containsText" dxfId="16781" priority="16457" operator="containsText" text="Extrema">
      <formula>NOT(ISERROR(SEARCH("Extrema",AE104)))</formula>
    </cfRule>
    <cfRule type="containsText" dxfId="16780" priority="16458" operator="containsText" text="Alta">
      <formula>NOT(ISERROR(SEARCH("Alta",AE104)))</formula>
    </cfRule>
    <cfRule type="containsText" dxfId="16779" priority="16459" operator="containsText" text="Moderada">
      <formula>NOT(ISERROR(SEARCH("Moderada",AE104)))</formula>
    </cfRule>
    <cfRule type="containsText" dxfId="16778" priority="16460" operator="containsText" text="Baja">
      <formula>NOT(ISERROR(SEARCH("Baja",AE104)))</formula>
    </cfRule>
  </conditionalFormatting>
  <conditionalFormatting sqref="V104">
    <cfRule type="cellIs" dxfId="16777" priority="16467" stopIfTrue="1" operator="equal">
      <formula>"Alta"</formula>
    </cfRule>
  </conditionalFormatting>
  <conditionalFormatting sqref="V104">
    <cfRule type="cellIs" dxfId="16776" priority="16469" stopIfTrue="1" operator="equal">
      <formula>"Baja"</formula>
    </cfRule>
  </conditionalFormatting>
  <conditionalFormatting sqref="V104">
    <cfRule type="cellIs" dxfId="16775" priority="16468" stopIfTrue="1" operator="equal">
      <formula>"Media"</formula>
    </cfRule>
  </conditionalFormatting>
  <conditionalFormatting sqref="V104">
    <cfRule type="cellIs" dxfId="16774" priority="16466" stopIfTrue="1" operator="equal">
      <formula>"Muy Alta"</formula>
    </cfRule>
  </conditionalFormatting>
  <conditionalFormatting sqref="V104">
    <cfRule type="cellIs" dxfId="16773" priority="16470" stopIfTrue="1" operator="equal">
      <formula>"Muy Baja"</formula>
    </cfRule>
  </conditionalFormatting>
  <conditionalFormatting sqref="AP104">
    <cfRule type="cellIs" dxfId="16772" priority="16427" stopIfTrue="1" operator="equal">
      <formula>"Alta"</formula>
    </cfRule>
  </conditionalFormatting>
  <conditionalFormatting sqref="AP104">
    <cfRule type="cellIs" dxfId="16771" priority="16429" stopIfTrue="1" operator="equal">
      <formula>"Baja"</formula>
    </cfRule>
  </conditionalFormatting>
  <conditionalFormatting sqref="AP104">
    <cfRule type="cellIs" dxfId="16770" priority="16428" stopIfTrue="1" operator="equal">
      <formula>"Media"</formula>
    </cfRule>
  </conditionalFormatting>
  <conditionalFormatting sqref="AP104">
    <cfRule type="cellIs" dxfId="16769" priority="16426" stopIfTrue="1" operator="equal">
      <formula>"Muy Alta"</formula>
    </cfRule>
  </conditionalFormatting>
  <conditionalFormatting sqref="AP104">
    <cfRule type="cellIs" dxfId="16768" priority="16430" stopIfTrue="1" operator="equal">
      <formula>"Muy Baja"</formula>
    </cfRule>
  </conditionalFormatting>
  <conditionalFormatting sqref="AE112:AE113">
    <cfRule type="containsText" dxfId="16767" priority="16281" operator="containsText" text="VALORAR">
      <formula>NOT(ISERROR(SEARCH("VALORAR",AE112)))</formula>
    </cfRule>
    <cfRule type="containsText" dxfId="16766" priority="16282" operator="containsText" text="Extrema">
      <formula>NOT(ISERROR(SEARCH("Extrema",AE112)))</formula>
    </cfRule>
    <cfRule type="containsText" dxfId="16765" priority="16283" operator="containsText" text="Alta">
      <formula>NOT(ISERROR(SEARCH("Alta",AE112)))</formula>
    </cfRule>
    <cfRule type="containsText" dxfId="16764" priority="16284" operator="containsText" text="Moderada">
      <formula>NOT(ISERROR(SEARCH("Moderada",AE112)))</formula>
    </cfRule>
    <cfRule type="containsText" dxfId="16763" priority="16285" operator="containsText" text="Baja">
      <formula>NOT(ISERROR(SEARCH("Baja",AE112)))</formula>
    </cfRule>
  </conditionalFormatting>
  <conditionalFormatting sqref="AE112:AE113">
    <cfRule type="containsText" dxfId="16762" priority="16286" operator="containsText" text="VALORAR">
      <formula>NOT(ISERROR(SEARCH("VALORAR",AE112)))</formula>
    </cfRule>
    <cfRule type="containsText" dxfId="16761" priority="16287" operator="containsText" text="Extrema">
      <formula>NOT(ISERROR(SEARCH("Extrema",AE112)))</formula>
    </cfRule>
    <cfRule type="containsText" dxfId="16760" priority="16288" operator="containsText" text="Alta">
      <formula>NOT(ISERROR(SEARCH("Alta",AE112)))</formula>
    </cfRule>
    <cfRule type="containsText" dxfId="16759" priority="16289" operator="containsText" text="Moderada">
      <formula>NOT(ISERROR(SEARCH("Moderada",AE112)))</formula>
    </cfRule>
    <cfRule type="containsText" dxfId="16758" priority="16290" operator="containsText" text="Baja">
      <formula>NOT(ISERROR(SEARCH("Baja",AE112)))</formula>
    </cfRule>
  </conditionalFormatting>
  <conditionalFormatting sqref="AP117">
    <cfRule type="cellIs" dxfId="16757" priority="16235" stopIfTrue="1" operator="equal">
      <formula>"Alta"</formula>
    </cfRule>
  </conditionalFormatting>
  <conditionalFormatting sqref="AP117">
    <cfRule type="cellIs" dxfId="16756" priority="16237" stopIfTrue="1" operator="equal">
      <formula>"Baja"</formula>
    </cfRule>
  </conditionalFormatting>
  <conditionalFormatting sqref="AP117">
    <cfRule type="cellIs" dxfId="16755" priority="16236" stopIfTrue="1" operator="equal">
      <formula>"Media"</formula>
    </cfRule>
  </conditionalFormatting>
  <conditionalFormatting sqref="AP117">
    <cfRule type="cellIs" dxfId="16754" priority="16234" stopIfTrue="1" operator="equal">
      <formula>"Muy Alta"</formula>
    </cfRule>
  </conditionalFormatting>
  <conditionalFormatting sqref="AP117">
    <cfRule type="cellIs" dxfId="16753" priority="16238" stopIfTrue="1" operator="equal">
      <formula>"Muy Baja"</formula>
    </cfRule>
  </conditionalFormatting>
  <conditionalFormatting sqref="AP114">
    <cfRule type="cellIs" dxfId="16752" priority="16193" stopIfTrue="1" operator="equal">
      <formula>"Alta"</formula>
    </cfRule>
  </conditionalFormatting>
  <conditionalFormatting sqref="AP114">
    <cfRule type="cellIs" dxfId="16751" priority="16195" stopIfTrue="1" operator="equal">
      <formula>"Baja"</formula>
    </cfRule>
  </conditionalFormatting>
  <conditionalFormatting sqref="AP114">
    <cfRule type="cellIs" dxfId="16750" priority="16194" stopIfTrue="1" operator="equal">
      <formula>"Media"</formula>
    </cfRule>
  </conditionalFormatting>
  <conditionalFormatting sqref="AP114">
    <cfRule type="cellIs" dxfId="16749" priority="16192" stopIfTrue="1" operator="equal">
      <formula>"Muy Alta"</formula>
    </cfRule>
  </conditionalFormatting>
  <conditionalFormatting sqref="AP114">
    <cfRule type="cellIs" dxfId="16748" priority="16196" stopIfTrue="1" operator="equal">
      <formula>"Muy Baja"</formula>
    </cfRule>
  </conditionalFormatting>
  <conditionalFormatting sqref="V112:V113">
    <cfRule type="cellIs" dxfId="16747" priority="16297" stopIfTrue="1" operator="equal">
      <formula>"Alta"</formula>
    </cfRule>
  </conditionalFormatting>
  <conditionalFormatting sqref="V112:V113">
    <cfRule type="cellIs" dxfId="16746" priority="16299" stopIfTrue="1" operator="equal">
      <formula>"Baja"</formula>
    </cfRule>
  </conditionalFormatting>
  <conditionalFormatting sqref="V112:V113">
    <cfRule type="cellIs" dxfId="16745" priority="16298" stopIfTrue="1" operator="equal">
      <formula>"Media"</formula>
    </cfRule>
  </conditionalFormatting>
  <conditionalFormatting sqref="V112:V113">
    <cfRule type="cellIs" dxfId="16744" priority="16296" stopIfTrue="1" operator="equal">
      <formula>"Muy Alta"</formula>
    </cfRule>
  </conditionalFormatting>
  <conditionalFormatting sqref="V112:V113">
    <cfRule type="cellIs" dxfId="16743" priority="16300" stopIfTrue="1" operator="equal">
      <formula>"Muy Baja"</formula>
    </cfRule>
  </conditionalFormatting>
  <conditionalFormatting sqref="AW112">
    <cfRule type="containsText" dxfId="16742" priority="16271" operator="containsText" text="VALORAR">
      <formula>NOT(ISERROR(SEARCH("VALORAR",AW112)))</formula>
    </cfRule>
    <cfRule type="containsText" dxfId="16741" priority="16272" operator="containsText" text="Extrema">
      <formula>NOT(ISERROR(SEARCH("Extrema",AW112)))</formula>
    </cfRule>
    <cfRule type="containsText" dxfId="16740" priority="16273" operator="containsText" text="Alta">
      <formula>NOT(ISERROR(SEARCH("Alta",AW112)))</formula>
    </cfRule>
    <cfRule type="containsText" dxfId="16739" priority="16274" operator="containsText" text="Moderada">
      <formula>NOT(ISERROR(SEARCH("Moderada",AW112)))</formula>
    </cfRule>
    <cfRule type="containsText" dxfId="16738" priority="16275" operator="containsText" text="Baja">
      <formula>NOT(ISERROR(SEARCH("Baja",AW112)))</formula>
    </cfRule>
  </conditionalFormatting>
  <conditionalFormatting sqref="AW112">
    <cfRule type="containsText" dxfId="16737" priority="16276" operator="containsText" text="VALORAR">
      <formula>NOT(ISERROR(SEARCH("VALORAR",AW112)))</formula>
    </cfRule>
    <cfRule type="containsText" dxfId="16736" priority="16277" operator="containsText" text="Extrema">
      <formula>NOT(ISERROR(SEARCH("Extrema",AW112)))</formula>
    </cfRule>
    <cfRule type="containsText" dxfId="16735" priority="16278" operator="containsText" text="Alta">
      <formula>NOT(ISERROR(SEARCH("Alta",AW112)))</formula>
    </cfRule>
    <cfRule type="containsText" dxfId="16734" priority="16279" operator="containsText" text="Moderada">
      <formula>NOT(ISERROR(SEARCH("Moderada",AW112)))</formula>
    </cfRule>
    <cfRule type="containsText" dxfId="16733" priority="16280" operator="containsText" text="Baja">
      <formula>NOT(ISERROR(SEARCH("Baja",AW112)))</formula>
    </cfRule>
  </conditionalFormatting>
  <conditionalFormatting sqref="AP112">
    <cfRule type="cellIs" dxfId="16732" priority="16263" stopIfTrue="1" operator="equal">
      <formula>"Alta"</formula>
    </cfRule>
  </conditionalFormatting>
  <conditionalFormatting sqref="AP112">
    <cfRule type="cellIs" dxfId="16731" priority="16265" stopIfTrue="1" operator="equal">
      <formula>"Baja"</formula>
    </cfRule>
  </conditionalFormatting>
  <conditionalFormatting sqref="AP112">
    <cfRule type="cellIs" dxfId="16730" priority="16264" stopIfTrue="1" operator="equal">
      <formula>"Media"</formula>
    </cfRule>
  </conditionalFormatting>
  <conditionalFormatting sqref="AP112">
    <cfRule type="cellIs" dxfId="16729" priority="16262" stopIfTrue="1" operator="equal">
      <formula>"Muy Alta"</formula>
    </cfRule>
  </conditionalFormatting>
  <conditionalFormatting sqref="AP112">
    <cfRule type="cellIs" dxfId="16728" priority="16266" stopIfTrue="1" operator="equal">
      <formula>"Muy Baja"</formula>
    </cfRule>
  </conditionalFormatting>
  <conditionalFormatting sqref="AP113">
    <cfRule type="cellIs" dxfId="16727" priority="16249" stopIfTrue="1" operator="equal">
      <formula>"Alta"</formula>
    </cfRule>
  </conditionalFormatting>
  <conditionalFormatting sqref="AP113">
    <cfRule type="cellIs" dxfId="16726" priority="16251" stopIfTrue="1" operator="equal">
      <formula>"Baja"</formula>
    </cfRule>
  </conditionalFormatting>
  <conditionalFormatting sqref="AP113">
    <cfRule type="cellIs" dxfId="16725" priority="16250" stopIfTrue="1" operator="equal">
      <formula>"Media"</formula>
    </cfRule>
  </conditionalFormatting>
  <conditionalFormatting sqref="AP113">
    <cfRule type="cellIs" dxfId="16724" priority="16248" stopIfTrue="1" operator="equal">
      <formula>"Muy Alta"</formula>
    </cfRule>
  </conditionalFormatting>
  <conditionalFormatting sqref="AP113">
    <cfRule type="cellIs" dxfId="16723" priority="16252" stopIfTrue="1" operator="equal">
      <formula>"Muy Baja"</formula>
    </cfRule>
  </conditionalFormatting>
  <conditionalFormatting sqref="AE114:AE115">
    <cfRule type="containsText" dxfId="16722" priority="16201" operator="containsText" text="VALORAR">
      <formula>NOT(ISERROR(SEARCH("VALORAR",AE114)))</formula>
    </cfRule>
    <cfRule type="containsText" dxfId="16721" priority="16202" operator="containsText" text="Extrema">
      <formula>NOT(ISERROR(SEARCH("Extrema",AE114)))</formula>
    </cfRule>
    <cfRule type="containsText" dxfId="16720" priority="16203" operator="containsText" text="Alta">
      <formula>NOT(ISERROR(SEARCH("Alta",AE114)))</formula>
    </cfRule>
    <cfRule type="containsText" dxfId="16719" priority="16204" operator="containsText" text="Moderada">
      <formula>NOT(ISERROR(SEARCH("Moderada",AE114)))</formula>
    </cfRule>
    <cfRule type="containsText" dxfId="16718" priority="16205" operator="containsText" text="Baja">
      <formula>NOT(ISERROR(SEARCH("Baja",AE114)))</formula>
    </cfRule>
  </conditionalFormatting>
  <conditionalFormatting sqref="AE114:AE115">
    <cfRule type="containsText" dxfId="16717" priority="16206" operator="containsText" text="VALORAR">
      <formula>NOT(ISERROR(SEARCH("VALORAR",AE114)))</formula>
    </cfRule>
    <cfRule type="containsText" dxfId="16716" priority="16207" operator="containsText" text="Extrema">
      <formula>NOT(ISERROR(SEARCH("Extrema",AE114)))</formula>
    </cfRule>
    <cfRule type="containsText" dxfId="16715" priority="16208" operator="containsText" text="Alta">
      <formula>NOT(ISERROR(SEARCH("Alta",AE114)))</formula>
    </cfRule>
    <cfRule type="containsText" dxfId="16714" priority="16209" operator="containsText" text="Moderada">
      <formula>NOT(ISERROR(SEARCH("Moderada",AE114)))</formula>
    </cfRule>
    <cfRule type="containsText" dxfId="16713" priority="16210" operator="containsText" text="Baja">
      <formula>NOT(ISERROR(SEARCH("Baja",AE114)))</formula>
    </cfRule>
  </conditionalFormatting>
  <conditionalFormatting sqref="V114:V115">
    <cfRule type="cellIs" dxfId="16712" priority="16217" stopIfTrue="1" operator="equal">
      <formula>"Alta"</formula>
    </cfRule>
  </conditionalFormatting>
  <conditionalFormatting sqref="V114:V115">
    <cfRule type="cellIs" dxfId="16711" priority="16219" stopIfTrue="1" operator="equal">
      <formula>"Baja"</formula>
    </cfRule>
  </conditionalFormatting>
  <conditionalFormatting sqref="V114:V115">
    <cfRule type="cellIs" dxfId="16710" priority="16218" stopIfTrue="1" operator="equal">
      <formula>"Media"</formula>
    </cfRule>
  </conditionalFormatting>
  <conditionalFormatting sqref="V114:V115">
    <cfRule type="cellIs" dxfId="16709" priority="16216" stopIfTrue="1" operator="equal">
      <formula>"Muy Alta"</formula>
    </cfRule>
  </conditionalFormatting>
  <conditionalFormatting sqref="V114:V115">
    <cfRule type="cellIs" dxfId="16708" priority="16220" stopIfTrue="1" operator="equal">
      <formula>"Muy Baja"</formula>
    </cfRule>
  </conditionalFormatting>
  <conditionalFormatting sqref="AP115">
    <cfRule type="cellIs" dxfId="16707" priority="16179" stopIfTrue="1" operator="equal">
      <formula>"Alta"</formula>
    </cfRule>
  </conditionalFormatting>
  <conditionalFormatting sqref="AP115">
    <cfRule type="cellIs" dxfId="16706" priority="16181" stopIfTrue="1" operator="equal">
      <formula>"Baja"</formula>
    </cfRule>
  </conditionalFormatting>
  <conditionalFormatting sqref="AP115">
    <cfRule type="cellIs" dxfId="16705" priority="16180" stopIfTrue="1" operator="equal">
      <formula>"Media"</formula>
    </cfRule>
  </conditionalFormatting>
  <conditionalFormatting sqref="AP115">
    <cfRule type="cellIs" dxfId="16704" priority="16178" stopIfTrue="1" operator="equal">
      <formula>"Muy Alta"</formula>
    </cfRule>
  </conditionalFormatting>
  <conditionalFormatting sqref="AP115">
    <cfRule type="cellIs" dxfId="16703" priority="16182" stopIfTrue="1" operator="equal">
      <formula>"Muy Baja"</formula>
    </cfRule>
  </conditionalFormatting>
  <conditionalFormatting sqref="AE116">
    <cfRule type="containsText" dxfId="16702" priority="16145" operator="containsText" text="VALORAR">
      <formula>NOT(ISERROR(SEARCH("VALORAR",AE116)))</formula>
    </cfRule>
    <cfRule type="containsText" dxfId="16701" priority="16146" operator="containsText" text="Extrema">
      <formula>NOT(ISERROR(SEARCH("Extrema",AE116)))</formula>
    </cfRule>
    <cfRule type="containsText" dxfId="16700" priority="16147" operator="containsText" text="Alta">
      <formula>NOT(ISERROR(SEARCH("Alta",AE116)))</formula>
    </cfRule>
    <cfRule type="containsText" dxfId="16699" priority="16148" operator="containsText" text="Moderada">
      <formula>NOT(ISERROR(SEARCH("Moderada",AE116)))</formula>
    </cfRule>
    <cfRule type="containsText" dxfId="16698" priority="16149" operator="containsText" text="Baja">
      <formula>NOT(ISERROR(SEARCH("Baja",AE116)))</formula>
    </cfRule>
  </conditionalFormatting>
  <conditionalFormatting sqref="AE116">
    <cfRule type="containsText" dxfId="16697" priority="16150" operator="containsText" text="VALORAR">
      <formula>NOT(ISERROR(SEARCH("VALORAR",AE116)))</formula>
    </cfRule>
    <cfRule type="containsText" dxfId="16696" priority="16151" operator="containsText" text="Extrema">
      <formula>NOT(ISERROR(SEARCH("Extrema",AE116)))</formula>
    </cfRule>
    <cfRule type="containsText" dxfId="16695" priority="16152" operator="containsText" text="Alta">
      <formula>NOT(ISERROR(SEARCH("Alta",AE116)))</formula>
    </cfRule>
    <cfRule type="containsText" dxfId="16694" priority="16153" operator="containsText" text="Moderada">
      <formula>NOT(ISERROR(SEARCH("Moderada",AE116)))</formula>
    </cfRule>
    <cfRule type="containsText" dxfId="16693" priority="16154" operator="containsText" text="Baja">
      <formula>NOT(ISERROR(SEARCH("Baja",AE116)))</formula>
    </cfRule>
  </conditionalFormatting>
  <conditionalFormatting sqref="V116">
    <cfRule type="cellIs" dxfId="16692" priority="16161" stopIfTrue="1" operator="equal">
      <formula>"Alta"</formula>
    </cfRule>
  </conditionalFormatting>
  <conditionalFormatting sqref="V116">
    <cfRule type="cellIs" dxfId="16691" priority="16163" stopIfTrue="1" operator="equal">
      <formula>"Baja"</formula>
    </cfRule>
  </conditionalFormatting>
  <conditionalFormatting sqref="V116">
    <cfRule type="cellIs" dxfId="16690" priority="16162" stopIfTrue="1" operator="equal">
      <formula>"Media"</formula>
    </cfRule>
  </conditionalFormatting>
  <conditionalFormatting sqref="V116">
    <cfRule type="cellIs" dxfId="16689" priority="16160" stopIfTrue="1" operator="equal">
      <formula>"Muy Alta"</formula>
    </cfRule>
  </conditionalFormatting>
  <conditionalFormatting sqref="V116">
    <cfRule type="cellIs" dxfId="16688" priority="16164" stopIfTrue="1" operator="equal">
      <formula>"Muy Baja"</formula>
    </cfRule>
  </conditionalFormatting>
  <conditionalFormatting sqref="AP116">
    <cfRule type="cellIs" dxfId="16687" priority="16137" stopIfTrue="1" operator="equal">
      <formula>"Alta"</formula>
    </cfRule>
  </conditionalFormatting>
  <conditionalFormatting sqref="AP116">
    <cfRule type="cellIs" dxfId="16686" priority="16139" stopIfTrue="1" operator="equal">
      <formula>"Baja"</formula>
    </cfRule>
  </conditionalFormatting>
  <conditionalFormatting sqref="AP116">
    <cfRule type="cellIs" dxfId="16685" priority="16138" stopIfTrue="1" operator="equal">
      <formula>"Media"</formula>
    </cfRule>
  </conditionalFormatting>
  <conditionalFormatting sqref="AP116">
    <cfRule type="cellIs" dxfId="16684" priority="16136" stopIfTrue="1" operator="equal">
      <formula>"Muy Alta"</formula>
    </cfRule>
  </conditionalFormatting>
  <conditionalFormatting sqref="AP116">
    <cfRule type="cellIs" dxfId="16683" priority="16140" stopIfTrue="1" operator="equal">
      <formula>"Muy Baja"</formula>
    </cfRule>
  </conditionalFormatting>
  <conditionalFormatting sqref="AE106:AE107">
    <cfRule type="containsText" dxfId="16682" priority="16089" operator="containsText" text="VALORAR">
      <formula>NOT(ISERROR(SEARCH("VALORAR",AE106)))</formula>
    </cfRule>
    <cfRule type="containsText" dxfId="16681" priority="16090" operator="containsText" text="Extrema">
      <formula>NOT(ISERROR(SEARCH("Extrema",AE106)))</formula>
    </cfRule>
    <cfRule type="containsText" dxfId="16680" priority="16091" operator="containsText" text="Alta">
      <formula>NOT(ISERROR(SEARCH("Alta",AE106)))</formula>
    </cfRule>
    <cfRule type="containsText" dxfId="16679" priority="16092" operator="containsText" text="Moderada">
      <formula>NOT(ISERROR(SEARCH("Moderada",AE106)))</formula>
    </cfRule>
    <cfRule type="containsText" dxfId="16678" priority="16093" operator="containsText" text="Baja">
      <formula>NOT(ISERROR(SEARCH("Baja",AE106)))</formula>
    </cfRule>
  </conditionalFormatting>
  <conditionalFormatting sqref="AE106:AE107">
    <cfRule type="containsText" dxfId="16677" priority="16094" operator="containsText" text="VALORAR">
      <formula>NOT(ISERROR(SEARCH("VALORAR",AE106)))</formula>
    </cfRule>
    <cfRule type="containsText" dxfId="16676" priority="16095" operator="containsText" text="Extrema">
      <formula>NOT(ISERROR(SEARCH("Extrema",AE106)))</formula>
    </cfRule>
    <cfRule type="containsText" dxfId="16675" priority="16096" operator="containsText" text="Alta">
      <formula>NOT(ISERROR(SEARCH("Alta",AE106)))</formula>
    </cfRule>
    <cfRule type="containsText" dxfId="16674" priority="16097" operator="containsText" text="Moderada">
      <formula>NOT(ISERROR(SEARCH("Moderada",AE106)))</formula>
    </cfRule>
    <cfRule type="containsText" dxfId="16673" priority="16098" operator="containsText" text="Baja">
      <formula>NOT(ISERROR(SEARCH("Baja",AE106)))</formula>
    </cfRule>
  </conditionalFormatting>
  <conditionalFormatting sqref="AP111">
    <cfRule type="cellIs" dxfId="16672" priority="16043" stopIfTrue="1" operator="equal">
      <formula>"Alta"</formula>
    </cfRule>
  </conditionalFormatting>
  <conditionalFormatting sqref="AP111">
    <cfRule type="cellIs" dxfId="16671" priority="16045" stopIfTrue="1" operator="equal">
      <formula>"Baja"</formula>
    </cfRule>
  </conditionalFormatting>
  <conditionalFormatting sqref="AP111">
    <cfRule type="cellIs" dxfId="16670" priority="16044" stopIfTrue="1" operator="equal">
      <formula>"Media"</formula>
    </cfRule>
  </conditionalFormatting>
  <conditionalFormatting sqref="AP111">
    <cfRule type="cellIs" dxfId="16669" priority="16042" stopIfTrue="1" operator="equal">
      <formula>"Muy Alta"</formula>
    </cfRule>
  </conditionalFormatting>
  <conditionalFormatting sqref="AP111">
    <cfRule type="cellIs" dxfId="16668" priority="16046" stopIfTrue="1" operator="equal">
      <formula>"Muy Baja"</formula>
    </cfRule>
  </conditionalFormatting>
  <conditionalFormatting sqref="AP108">
    <cfRule type="cellIs" dxfId="16667" priority="16001" stopIfTrue="1" operator="equal">
      <formula>"Alta"</formula>
    </cfRule>
  </conditionalFormatting>
  <conditionalFormatting sqref="AP108">
    <cfRule type="cellIs" dxfId="16666" priority="16003" stopIfTrue="1" operator="equal">
      <formula>"Baja"</formula>
    </cfRule>
  </conditionalFormatting>
  <conditionalFormatting sqref="AP108">
    <cfRule type="cellIs" dxfId="16665" priority="16002" stopIfTrue="1" operator="equal">
      <formula>"Media"</formula>
    </cfRule>
  </conditionalFormatting>
  <conditionalFormatting sqref="AP108">
    <cfRule type="cellIs" dxfId="16664" priority="16000" stopIfTrue="1" operator="equal">
      <formula>"Muy Alta"</formula>
    </cfRule>
  </conditionalFormatting>
  <conditionalFormatting sqref="AP108">
    <cfRule type="cellIs" dxfId="16663" priority="16004" stopIfTrue="1" operator="equal">
      <formula>"Muy Baja"</formula>
    </cfRule>
  </conditionalFormatting>
  <conditionalFormatting sqref="V106:V107">
    <cfRule type="cellIs" dxfId="16662" priority="16105" stopIfTrue="1" operator="equal">
      <formula>"Alta"</formula>
    </cfRule>
  </conditionalFormatting>
  <conditionalFormatting sqref="V106:V107">
    <cfRule type="cellIs" dxfId="16661" priority="16107" stopIfTrue="1" operator="equal">
      <formula>"Baja"</formula>
    </cfRule>
  </conditionalFormatting>
  <conditionalFormatting sqref="V106:V107">
    <cfRule type="cellIs" dxfId="16660" priority="16106" stopIfTrue="1" operator="equal">
      <formula>"Media"</formula>
    </cfRule>
  </conditionalFormatting>
  <conditionalFormatting sqref="V106:V107">
    <cfRule type="cellIs" dxfId="16659" priority="16104" stopIfTrue="1" operator="equal">
      <formula>"Muy Alta"</formula>
    </cfRule>
  </conditionalFormatting>
  <conditionalFormatting sqref="V106:V107">
    <cfRule type="cellIs" dxfId="16658" priority="16108" stopIfTrue="1" operator="equal">
      <formula>"Muy Baja"</formula>
    </cfRule>
  </conditionalFormatting>
  <conditionalFormatting sqref="AW106">
    <cfRule type="containsText" dxfId="16657" priority="16079" operator="containsText" text="VALORAR">
      <formula>NOT(ISERROR(SEARCH("VALORAR",AW106)))</formula>
    </cfRule>
    <cfRule type="containsText" dxfId="16656" priority="16080" operator="containsText" text="Extrema">
      <formula>NOT(ISERROR(SEARCH("Extrema",AW106)))</formula>
    </cfRule>
    <cfRule type="containsText" dxfId="16655" priority="16081" operator="containsText" text="Alta">
      <formula>NOT(ISERROR(SEARCH("Alta",AW106)))</formula>
    </cfRule>
    <cfRule type="containsText" dxfId="16654" priority="16082" operator="containsText" text="Moderada">
      <formula>NOT(ISERROR(SEARCH("Moderada",AW106)))</formula>
    </cfRule>
    <cfRule type="containsText" dxfId="16653" priority="16083" operator="containsText" text="Baja">
      <formula>NOT(ISERROR(SEARCH("Baja",AW106)))</formula>
    </cfRule>
  </conditionalFormatting>
  <conditionalFormatting sqref="AW106">
    <cfRule type="containsText" dxfId="16652" priority="16084" operator="containsText" text="VALORAR">
      <formula>NOT(ISERROR(SEARCH("VALORAR",AW106)))</formula>
    </cfRule>
    <cfRule type="containsText" dxfId="16651" priority="16085" operator="containsText" text="Extrema">
      <formula>NOT(ISERROR(SEARCH("Extrema",AW106)))</formula>
    </cfRule>
    <cfRule type="containsText" dxfId="16650" priority="16086" operator="containsText" text="Alta">
      <formula>NOT(ISERROR(SEARCH("Alta",AW106)))</formula>
    </cfRule>
    <cfRule type="containsText" dxfId="16649" priority="16087" operator="containsText" text="Moderada">
      <formula>NOT(ISERROR(SEARCH("Moderada",AW106)))</formula>
    </cfRule>
    <cfRule type="containsText" dxfId="16648" priority="16088" operator="containsText" text="Baja">
      <formula>NOT(ISERROR(SEARCH("Baja",AW106)))</formula>
    </cfRule>
  </conditionalFormatting>
  <conditionalFormatting sqref="AP106">
    <cfRule type="cellIs" dxfId="16647" priority="16071" stopIfTrue="1" operator="equal">
      <formula>"Alta"</formula>
    </cfRule>
  </conditionalFormatting>
  <conditionalFormatting sqref="AP106">
    <cfRule type="cellIs" dxfId="16646" priority="16073" stopIfTrue="1" operator="equal">
      <formula>"Baja"</formula>
    </cfRule>
  </conditionalFormatting>
  <conditionalFormatting sqref="AP106">
    <cfRule type="cellIs" dxfId="16645" priority="16072" stopIfTrue="1" operator="equal">
      <formula>"Media"</formula>
    </cfRule>
  </conditionalFormatting>
  <conditionalFormatting sqref="AP106">
    <cfRule type="cellIs" dxfId="16644" priority="16070" stopIfTrue="1" operator="equal">
      <formula>"Muy Alta"</formula>
    </cfRule>
  </conditionalFormatting>
  <conditionalFormatting sqref="AP106">
    <cfRule type="cellIs" dxfId="16643" priority="16074" stopIfTrue="1" operator="equal">
      <formula>"Muy Baja"</formula>
    </cfRule>
  </conditionalFormatting>
  <conditionalFormatting sqref="AP107">
    <cfRule type="cellIs" dxfId="16642" priority="16057" stopIfTrue="1" operator="equal">
      <formula>"Alta"</formula>
    </cfRule>
  </conditionalFormatting>
  <conditionalFormatting sqref="AP107">
    <cfRule type="cellIs" dxfId="16641" priority="16059" stopIfTrue="1" operator="equal">
      <formula>"Baja"</formula>
    </cfRule>
  </conditionalFormatting>
  <conditionalFormatting sqref="AP107">
    <cfRule type="cellIs" dxfId="16640" priority="16058" stopIfTrue="1" operator="equal">
      <formula>"Media"</formula>
    </cfRule>
  </conditionalFormatting>
  <conditionalFormatting sqref="AP107">
    <cfRule type="cellIs" dxfId="16639" priority="16056" stopIfTrue="1" operator="equal">
      <formula>"Muy Alta"</formula>
    </cfRule>
  </conditionalFormatting>
  <conditionalFormatting sqref="AP107">
    <cfRule type="cellIs" dxfId="16638" priority="16060" stopIfTrue="1" operator="equal">
      <formula>"Muy Baja"</formula>
    </cfRule>
  </conditionalFormatting>
  <conditionalFormatting sqref="AE108:AE109">
    <cfRule type="containsText" dxfId="16637" priority="16009" operator="containsText" text="VALORAR">
      <formula>NOT(ISERROR(SEARCH("VALORAR",AE108)))</formula>
    </cfRule>
    <cfRule type="containsText" dxfId="16636" priority="16010" operator="containsText" text="Extrema">
      <formula>NOT(ISERROR(SEARCH("Extrema",AE108)))</formula>
    </cfRule>
    <cfRule type="containsText" dxfId="16635" priority="16011" operator="containsText" text="Alta">
      <formula>NOT(ISERROR(SEARCH("Alta",AE108)))</formula>
    </cfRule>
    <cfRule type="containsText" dxfId="16634" priority="16012" operator="containsText" text="Moderada">
      <formula>NOT(ISERROR(SEARCH("Moderada",AE108)))</formula>
    </cfRule>
    <cfRule type="containsText" dxfId="16633" priority="16013" operator="containsText" text="Baja">
      <formula>NOT(ISERROR(SEARCH("Baja",AE108)))</formula>
    </cfRule>
  </conditionalFormatting>
  <conditionalFormatting sqref="AE108:AE109">
    <cfRule type="containsText" dxfId="16632" priority="16014" operator="containsText" text="VALORAR">
      <formula>NOT(ISERROR(SEARCH("VALORAR",AE108)))</formula>
    </cfRule>
    <cfRule type="containsText" dxfId="16631" priority="16015" operator="containsText" text="Extrema">
      <formula>NOT(ISERROR(SEARCH("Extrema",AE108)))</formula>
    </cfRule>
    <cfRule type="containsText" dxfId="16630" priority="16016" operator="containsText" text="Alta">
      <formula>NOT(ISERROR(SEARCH("Alta",AE108)))</formula>
    </cfRule>
    <cfRule type="containsText" dxfId="16629" priority="16017" operator="containsText" text="Moderada">
      <formula>NOT(ISERROR(SEARCH("Moderada",AE108)))</formula>
    </cfRule>
    <cfRule type="containsText" dxfId="16628" priority="16018" operator="containsText" text="Baja">
      <formula>NOT(ISERROR(SEARCH("Baja",AE108)))</formula>
    </cfRule>
  </conditionalFormatting>
  <conditionalFormatting sqref="V108:V109">
    <cfRule type="cellIs" dxfId="16627" priority="16025" stopIfTrue="1" operator="equal">
      <formula>"Alta"</formula>
    </cfRule>
  </conditionalFormatting>
  <conditionalFormatting sqref="V108:V109">
    <cfRule type="cellIs" dxfId="16626" priority="16027" stopIfTrue="1" operator="equal">
      <formula>"Baja"</formula>
    </cfRule>
  </conditionalFormatting>
  <conditionalFormatting sqref="V108:V109">
    <cfRule type="cellIs" dxfId="16625" priority="16026" stopIfTrue="1" operator="equal">
      <formula>"Media"</formula>
    </cfRule>
  </conditionalFormatting>
  <conditionalFormatting sqref="V108:V109">
    <cfRule type="cellIs" dxfId="16624" priority="16024" stopIfTrue="1" operator="equal">
      <formula>"Muy Alta"</formula>
    </cfRule>
  </conditionalFormatting>
  <conditionalFormatting sqref="V108:V109">
    <cfRule type="cellIs" dxfId="16623" priority="16028" stopIfTrue="1" operator="equal">
      <formula>"Muy Baja"</formula>
    </cfRule>
  </conditionalFormatting>
  <conditionalFormatting sqref="AP109">
    <cfRule type="cellIs" dxfId="16622" priority="15987" stopIfTrue="1" operator="equal">
      <formula>"Alta"</formula>
    </cfRule>
  </conditionalFormatting>
  <conditionalFormatting sqref="AP109">
    <cfRule type="cellIs" dxfId="16621" priority="15989" stopIfTrue="1" operator="equal">
      <formula>"Baja"</formula>
    </cfRule>
  </conditionalFormatting>
  <conditionalFormatting sqref="AP109">
    <cfRule type="cellIs" dxfId="16620" priority="15988" stopIfTrue="1" operator="equal">
      <formula>"Media"</formula>
    </cfRule>
  </conditionalFormatting>
  <conditionalFormatting sqref="AP109">
    <cfRule type="cellIs" dxfId="16619" priority="15986" stopIfTrue="1" operator="equal">
      <formula>"Muy Alta"</formula>
    </cfRule>
  </conditionalFormatting>
  <conditionalFormatting sqref="AP109">
    <cfRule type="cellIs" dxfId="16618" priority="15990" stopIfTrue="1" operator="equal">
      <formula>"Muy Baja"</formula>
    </cfRule>
  </conditionalFormatting>
  <conditionalFormatting sqref="AE110">
    <cfRule type="containsText" dxfId="16617" priority="15953" operator="containsText" text="VALORAR">
      <formula>NOT(ISERROR(SEARCH("VALORAR",AE110)))</formula>
    </cfRule>
    <cfRule type="containsText" dxfId="16616" priority="15954" operator="containsText" text="Extrema">
      <formula>NOT(ISERROR(SEARCH("Extrema",AE110)))</formula>
    </cfRule>
    <cfRule type="containsText" dxfId="16615" priority="15955" operator="containsText" text="Alta">
      <formula>NOT(ISERROR(SEARCH("Alta",AE110)))</formula>
    </cfRule>
    <cfRule type="containsText" dxfId="16614" priority="15956" operator="containsText" text="Moderada">
      <formula>NOT(ISERROR(SEARCH("Moderada",AE110)))</formula>
    </cfRule>
    <cfRule type="containsText" dxfId="16613" priority="15957" operator="containsText" text="Baja">
      <formula>NOT(ISERROR(SEARCH("Baja",AE110)))</formula>
    </cfRule>
  </conditionalFormatting>
  <conditionalFormatting sqref="AE110">
    <cfRule type="containsText" dxfId="16612" priority="15958" operator="containsText" text="VALORAR">
      <formula>NOT(ISERROR(SEARCH("VALORAR",AE110)))</formula>
    </cfRule>
    <cfRule type="containsText" dxfId="16611" priority="15959" operator="containsText" text="Extrema">
      <formula>NOT(ISERROR(SEARCH("Extrema",AE110)))</formula>
    </cfRule>
    <cfRule type="containsText" dxfId="16610" priority="15960" operator="containsText" text="Alta">
      <formula>NOT(ISERROR(SEARCH("Alta",AE110)))</formula>
    </cfRule>
    <cfRule type="containsText" dxfId="16609" priority="15961" operator="containsText" text="Moderada">
      <formula>NOT(ISERROR(SEARCH("Moderada",AE110)))</formula>
    </cfRule>
    <cfRule type="containsText" dxfId="16608" priority="15962" operator="containsText" text="Baja">
      <formula>NOT(ISERROR(SEARCH("Baja",AE110)))</formula>
    </cfRule>
  </conditionalFormatting>
  <conditionalFormatting sqref="V110">
    <cfRule type="cellIs" dxfId="16607" priority="15969" stopIfTrue="1" operator="equal">
      <formula>"Alta"</formula>
    </cfRule>
  </conditionalFormatting>
  <conditionalFormatting sqref="V110">
    <cfRule type="cellIs" dxfId="16606" priority="15971" stopIfTrue="1" operator="equal">
      <formula>"Baja"</formula>
    </cfRule>
  </conditionalFormatting>
  <conditionalFormatting sqref="V110">
    <cfRule type="cellIs" dxfId="16605" priority="15970" stopIfTrue="1" operator="equal">
      <formula>"Media"</formula>
    </cfRule>
  </conditionalFormatting>
  <conditionalFormatting sqref="V110">
    <cfRule type="cellIs" dxfId="16604" priority="15968" stopIfTrue="1" operator="equal">
      <formula>"Muy Alta"</formula>
    </cfRule>
  </conditionalFormatting>
  <conditionalFormatting sqref="V110">
    <cfRule type="cellIs" dxfId="16603" priority="15972" stopIfTrue="1" operator="equal">
      <formula>"Muy Baja"</formula>
    </cfRule>
  </conditionalFormatting>
  <conditionalFormatting sqref="AP110">
    <cfRule type="cellIs" dxfId="16602" priority="15945" stopIfTrue="1" operator="equal">
      <formula>"Alta"</formula>
    </cfRule>
  </conditionalFormatting>
  <conditionalFormatting sqref="AP110">
    <cfRule type="cellIs" dxfId="16601" priority="15947" stopIfTrue="1" operator="equal">
      <formula>"Baja"</formula>
    </cfRule>
  </conditionalFormatting>
  <conditionalFormatting sqref="AP110">
    <cfRule type="cellIs" dxfId="16600" priority="15946" stopIfTrue="1" operator="equal">
      <formula>"Media"</formula>
    </cfRule>
  </conditionalFormatting>
  <conditionalFormatting sqref="AP110">
    <cfRule type="cellIs" dxfId="16599" priority="15944" stopIfTrue="1" operator="equal">
      <formula>"Muy Alta"</formula>
    </cfRule>
  </conditionalFormatting>
  <conditionalFormatting sqref="AP110">
    <cfRule type="cellIs" dxfId="16598" priority="15948" stopIfTrue="1" operator="equal">
      <formula>"Muy Baja"</formula>
    </cfRule>
  </conditionalFormatting>
  <conditionalFormatting sqref="AE118:AE119">
    <cfRule type="containsText" dxfId="16597" priority="15897" operator="containsText" text="VALORAR">
      <formula>NOT(ISERROR(SEARCH("VALORAR",AE118)))</formula>
    </cfRule>
    <cfRule type="containsText" dxfId="16596" priority="15898" operator="containsText" text="Extrema">
      <formula>NOT(ISERROR(SEARCH("Extrema",AE118)))</formula>
    </cfRule>
    <cfRule type="containsText" dxfId="16595" priority="15899" operator="containsText" text="Alta">
      <formula>NOT(ISERROR(SEARCH("Alta",AE118)))</formula>
    </cfRule>
    <cfRule type="containsText" dxfId="16594" priority="15900" operator="containsText" text="Moderada">
      <formula>NOT(ISERROR(SEARCH("Moderada",AE118)))</formula>
    </cfRule>
    <cfRule type="containsText" dxfId="16593" priority="15901" operator="containsText" text="Baja">
      <formula>NOT(ISERROR(SEARCH("Baja",AE118)))</formula>
    </cfRule>
  </conditionalFormatting>
  <conditionalFormatting sqref="AE118:AE119">
    <cfRule type="containsText" dxfId="16592" priority="15902" operator="containsText" text="VALORAR">
      <formula>NOT(ISERROR(SEARCH("VALORAR",AE118)))</formula>
    </cfRule>
    <cfRule type="containsText" dxfId="16591" priority="15903" operator="containsText" text="Extrema">
      <formula>NOT(ISERROR(SEARCH("Extrema",AE118)))</formula>
    </cfRule>
    <cfRule type="containsText" dxfId="16590" priority="15904" operator="containsText" text="Alta">
      <formula>NOT(ISERROR(SEARCH("Alta",AE118)))</formula>
    </cfRule>
    <cfRule type="containsText" dxfId="16589" priority="15905" operator="containsText" text="Moderada">
      <formula>NOT(ISERROR(SEARCH("Moderada",AE118)))</formula>
    </cfRule>
    <cfRule type="containsText" dxfId="16588" priority="15906" operator="containsText" text="Baja">
      <formula>NOT(ISERROR(SEARCH("Baja",AE118)))</formula>
    </cfRule>
  </conditionalFormatting>
  <conditionalFormatting sqref="AP123">
    <cfRule type="cellIs" dxfId="16587" priority="15851" stopIfTrue="1" operator="equal">
      <formula>"Alta"</formula>
    </cfRule>
  </conditionalFormatting>
  <conditionalFormatting sqref="AP123">
    <cfRule type="cellIs" dxfId="16586" priority="15853" stopIfTrue="1" operator="equal">
      <formula>"Baja"</formula>
    </cfRule>
  </conditionalFormatting>
  <conditionalFormatting sqref="AP123">
    <cfRule type="cellIs" dxfId="16585" priority="15852" stopIfTrue="1" operator="equal">
      <formula>"Media"</formula>
    </cfRule>
  </conditionalFormatting>
  <conditionalFormatting sqref="AP123">
    <cfRule type="cellIs" dxfId="16584" priority="15850" stopIfTrue="1" operator="equal">
      <formula>"Muy Alta"</formula>
    </cfRule>
  </conditionalFormatting>
  <conditionalFormatting sqref="AP123">
    <cfRule type="cellIs" dxfId="16583" priority="15854" stopIfTrue="1" operator="equal">
      <formula>"Muy Baja"</formula>
    </cfRule>
  </conditionalFormatting>
  <conditionalFormatting sqref="AP120">
    <cfRule type="cellIs" dxfId="16582" priority="15809" stopIfTrue="1" operator="equal">
      <formula>"Alta"</formula>
    </cfRule>
  </conditionalFormatting>
  <conditionalFormatting sqref="AP120">
    <cfRule type="cellIs" dxfId="16581" priority="15811" stopIfTrue="1" operator="equal">
      <formula>"Baja"</formula>
    </cfRule>
  </conditionalFormatting>
  <conditionalFormatting sqref="AP120">
    <cfRule type="cellIs" dxfId="16580" priority="15810" stopIfTrue="1" operator="equal">
      <formula>"Media"</formula>
    </cfRule>
  </conditionalFormatting>
  <conditionalFormatting sqref="AP120">
    <cfRule type="cellIs" dxfId="16579" priority="15808" stopIfTrue="1" operator="equal">
      <formula>"Muy Alta"</formula>
    </cfRule>
  </conditionalFormatting>
  <conditionalFormatting sqref="AP120">
    <cfRule type="cellIs" dxfId="16578" priority="15812" stopIfTrue="1" operator="equal">
      <formula>"Muy Baja"</formula>
    </cfRule>
  </conditionalFormatting>
  <conditionalFormatting sqref="V118:V119">
    <cfRule type="cellIs" dxfId="16577" priority="15913" stopIfTrue="1" operator="equal">
      <formula>"Alta"</formula>
    </cfRule>
  </conditionalFormatting>
  <conditionalFormatting sqref="V118:V119">
    <cfRule type="cellIs" dxfId="16576" priority="15915" stopIfTrue="1" operator="equal">
      <formula>"Baja"</formula>
    </cfRule>
  </conditionalFormatting>
  <conditionalFormatting sqref="V118:V119">
    <cfRule type="cellIs" dxfId="16575" priority="15914" stopIfTrue="1" operator="equal">
      <formula>"Media"</formula>
    </cfRule>
  </conditionalFormatting>
  <conditionalFormatting sqref="V118:V119">
    <cfRule type="cellIs" dxfId="16574" priority="15912" stopIfTrue="1" operator="equal">
      <formula>"Muy Alta"</formula>
    </cfRule>
  </conditionalFormatting>
  <conditionalFormatting sqref="V118:V119">
    <cfRule type="cellIs" dxfId="16573" priority="15916" stopIfTrue="1" operator="equal">
      <formula>"Muy Baja"</formula>
    </cfRule>
  </conditionalFormatting>
  <conditionalFormatting sqref="AW118">
    <cfRule type="containsText" dxfId="16572" priority="15887" operator="containsText" text="VALORAR">
      <formula>NOT(ISERROR(SEARCH("VALORAR",AW118)))</formula>
    </cfRule>
    <cfRule type="containsText" dxfId="16571" priority="15888" operator="containsText" text="Extrema">
      <formula>NOT(ISERROR(SEARCH("Extrema",AW118)))</formula>
    </cfRule>
    <cfRule type="containsText" dxfId="16570" priority="15889" operator="containsText" text="Alta">
      <formula>NOT(ISERROR(SEARCH("Alta",AW118)))</formula>
    </cfRule>
    <cfRule type="containsText" dxfId="16569" priority="15890" operator="containsText" text="Moderada">
      <formula>NOT(ISERROR(SEARCH("Moderada",AW118)))</formula>
    </cfRule>
    <cfRule type="containsText" dxfId="16568" priority="15891" operator="containsText" text="Baja">
      <formula>NOT(ISERROR(SEARCH("Baja",AW118)))</formula>
    </cfRule>
  </conditionalFormatting>
  <conditionalFormatting sqref="AW118">
    <cfRule type="containsText" dxfId="16567" priority="15892" operator="containsText" text="VALORAR">
      <formula>NOT(ISERROR(SEARCH("VALORAR",AW118)))</formula>
    </cfRule>
    <cfRule type="containsText" dxfId="16566" priority="15893" operator="containsText" text="Extrema">
      <formula>NOT(ISERROR(SEARCH("Extrema",AW118)))</formula>
    </cfRule>
    <cfRule type="containsText" dxfId="16565" priority="15894" operator="containsText" text="Alta">
      <formula>NOT(ISERROR(SEARCH("Alta",AW118)))</formula>
    </cfRule>
    <cfRule type="containsText" dxfId="16564" priority="15895" operator="containsText" text="Moderada">
      <formula>NOT(ISERROR(SEARCH("Moderada",AW118)))</formula>
    </cfRule>
    <cfRule type="containsText" dxfId="16563" priority="15896" operator="containsText" text="Baja">
      <formula>NOT(ISERROR(SEARCH("Baja",AW118)))</formula>
    </cfRule>
  </conditionalFormatting>
  <conditionalFormatting sqref="AP118">
    <cfRule type="cellIs" dxfId="16562" priority="15879" stopIfTrue="1" operator="equal">
      <formula>"Alta"</formula>
    </cfRule>
  </conditionalFormatting>
  <conditionalFormatting sqref="AP118">
    <cfRule type="cellIs" dxfId="16561" priority="15881" stopIfTrue="1" operator="equal">
      <formula>"Baja"</formula>
    </cfRule>
  </conditionalFormatting>
  <conditionalFormatting sqref="AP118">
    <cfRule type="cellIs" dxfId="16560" priority="15880" stopIfTrue="1" operator="equal">
      <formula>"Media"</formula>
    </cfRule>
  </conditionalFormatting>
  <conditionalFormatting sqref="AP118">
    <cfRule type="cellIs" dxfId="16559" priority="15878" stopIfTrue="1" operator="equal">
      <formula>"Muy Alta"</formula>
    </cfRule>
  </conditionalFormatting>
  <conditionalFormatting sqref="AP118">
    <cfRule type="cellIs" dxfId="16558" priority="15882" stopIfTrue="1" operator="equal">
      <formula>"Muy Baja"</formula>
    </cfRule>
  </conditionalFormatting>
  <conditionalFormatting sqref="AP119">
    <cfRule type="cellIs" dxfId="16557" priority="15865" stopIfTrue="1" operator="equal">
      <formula>"Alta"</formula>
    </cfRule>
  </conditionalFormatting>
  <conditionalFormatting sqref="AP119">
    <cfRule type="cellIs" dxfId="16556" priority="15867" stopIfTrue="1" operator="equal">
      <formula>"Baja"</formula>
    </cfRule>
  </conditionalFormatting>
  <conditionalFormatting sqref="AP119">
    <cfRule type="cellIs" dxfId="16555" priority="15866" stopIfTrue="1" operator="equal">
      <formula>"Media"</formula>
    </cfRule>
  </conditionalFormatting>
  <conditionalFormatting sqref="AP119">
    <cfRule type="cellIs" dxfId="16554" priority="15864" stopIfTrue="1" operator="equal">
      <formula>"Muy Alta"</formula>
    </cfRule>
  </conditionalFormatting>
  <conditionalFormatting sqref="AP119">
    <cfRule type="cellIs" dxfId="16553" priority="15868" stopIfTrue="1" operator="equal">
      <formula>"Muy Baja"</formula>
    </cfRule>
  </conditionalFormatting>
  <conditionalFormatting sqref="AE120:AE121">
    <cfRule type="containsText" dxfId="16552" priority="15817" operator="containsText" text="VALORAR">
      <formula>NOT(ISERROR(SEARCH("VALORAR",AE120)))</formula>
    </cfRule>
    <cfRule type="containsText" dxfId="16551" priority="15818" operator="containsText" text="Extrema">
      <formula>NOT(ISERROR(SEARCH("Extrema",AE120)))</formula>
    </cfRule>
    <cfRule type="containsText" dxfId="16550" priority="15819" operator="containsText" text="Alta">
      <formula>NOT(ISERROR(SEARCH("Alta",AE120)))</formula>
    </cfRule>
    <cfRule type="containsText" dxfId="16549" priority="15820" operator="containsText" text="Moderada">
      <formula>NOT(ISERROR(SEARCH("Moderada",AE120)))</formula>
    </cfRule>
    <cfRule type="containsText" dxfId="16548" priority="15821" operator="containsText" text="Baja">
      <formula>NOT(ISERROR(SEARCH("Baja",AE120)))</formula>
    </cfRule>
  </conditionalFormatting>
  <conditionalFormatting sqref="AE120:AE121">
    <cfRule type="containsText" dxfId="16547" priority="15822" operator="containsText" text="VALORAR">
      <formula>NOT(ISERROR(SEARCH("VALORAR",AE120)))</formula>
    </cfRule>
    <cfRule type="containsText" dxfId="16546" priority="15823" operator="containsText" text="Extrema">
      <formula>NOT(ISERROR(SEARCH("Extrema",AE120)))</formula>
    </cfRule>
    <cfRule type="containsText" dxfId="16545" priority="15824" operator="containsText" text="Alta">
      <formula>NOT(ISERROR(SEARCH("Alta",AE120)))</formula>
    </cfRule>
    <cfRule type="containsText" dxfId="16544" priority="15825" operator="containsText" text="Moderada">
      <formula>NOT(ISERROR(SEARCH("Moderada",AE120)))</formula>
    </cfRule>
    <cfRule type="containsText" dxfId="16543" priority="15826" operator="containsText" text="Baja">
      <formula>NOT(ISERROR(SEARCH("Baja",AE120)))</formula>
    </cfRule>
  </conditionalFormatting>
  <conditionalFormatting sqref="V120:V121">
    <cfRule type="cellIs" dxfId="16542" priority="15833" stopIfTrue="1" operator="equal">
      <formula>"Alta"</formula>
    </cfRule>
  </conditionalFormatting>
  <conditionalFormatting sqref="V120:V121">
    <cfRule type="cellIs" dxfId="16541" priority="15835" stopIfTrue="1" operator="equal">
      <formula>"Baja"</formula>
    </cfRule>
  </conditionalFormatting>
  <conditionalFormatting sqref="V120:V121">
    <cfRule type="cellIs" dxfId="16540" priority="15834" stopIfTrue="1" operator="equal">
      <formula>"Media"</formula>
    </cfRule>
  </conditionalFormatting>
  <conditionalFormatting sqref="V120:V121">
    <cfRule type="cellIs" dxfId="16539" priority="15832" stopIfTrue="1" operator="equal">
      <formula>"Muy Alta"</formula>
    </cfRule>
  </conditionalFormatting>
  <conditionalFormatting sqref="V120:V121">
    <cfRule type="cellIs" dxfId="16538" priority="15836" stopIfTrue="1" operator="equal">
      <formula>"Muy Baja"</formula>
    </cfRule>
  </conditionalFormatting>
  <conditionalFormatting sqref="AP121">
    <cfRule type="cellIs" dxfId="16537" priority="15795" stopIfTrue="1" operator="equal">
      <formula>"Alta"</formula>
    </cfRule>
  </conditionalFormatting>
  <conditionalFormatting sqref="AP121">
    <cfRule type="cellIs" dxfId="16536" priority="15797" stopIfTrue="1" operator="equal">
      <formula>"Baja"</formula>
    </cfRule>
  </conditionalFormatting>
  <conditionalFormatting sqref="AP121">
    <cfRule type="cellIs" dxfId="16535" priority="15796" stopIfTrue="1" operator="equal">
      <formula>"Media"</formula>
    </cfRule>
  </conditionalFormatting>
  <conditionalFormatting sqref="AP121">
    <cfRule type="cellIs" dxfId="16534" priority="15794" stopIfTrue="1" operator="equal">
      <formula>"Muy Alta"</formula>
    </cfRule>
  </conditionalFormatting>
  <conditionalFormatting sqref="AP121">
    <cfRule type="cellIs" dxfId="16533" priority="15798" stopIfTrue="1" operator="equal">
      <formula>"Muy Baja"</formula>
    </cfRule>
  </conditionalFormatting>
  <conditionalFormatting sqref="AE122">
    <cfRule type="containsText" dxfId="16532" priority="15761" operator="containsText" text="VALORAR">
      <formula>NOT(ISERROR(SEARCH("VALORAR",AE122)))</formula>
    </cfRule>
    <cfRule type="containsText" dxfId="16531" priority="15762" operator="containsText" text="Extrema">
      <formula>NOT(ISERROR(SEARCH("Extrema",AE122)))</formula>
    </cfRule>
    <cfRule type="containsText" dxfId="16530" priority="15763" operator="containsText" text="Alta">
      <formula>NOT(ISERROR(SEARCH("Alta",AE122)))</formula>
    </cfRule>
    <cfRule type="containsText" dxfId="16529" priority="15764" operator="containsText" text="Moderada">
      <formula>NOT(ISERROR(SEARCH("Moderada",AE122)))</formula>
    </cfRule>
    <cfRule type="containsText" dxfId="16528" priority="15765" operator="containsText" text="Baja">
      <formula>NOT(ISERROR(SEARCH("Baja",AE122)))</formula>
    </cfRule>
  </conditionalFormatting>
  <conditionalFormatting sqref="AE122">
    <cfRule type="containsText" dxfId="16527" priority="15766" operator="containsText" text="VALORAR">
      <formula>NOT(ISERROR(SEARCH("VALORAR",AE122)))</formula>
    </cfRule>
    <cfRule type="containsText" dxfId="16526" priority="15767" operator="containsText" text="Extrema">
      <formula>NOT(ISERROR(SEARCH("Extrema",AE122)))</formula>
    </cfRule>
    <cfRule type="containsText" dxfId="16525" priority="15768" operator="containsText" text="Alta">
      <formula>NOT(ISERROR(SEARCH("Alta",AE122)))</formula>
    </cfRule>
    <cfRule type="containsText" dxfId="16524" priority="15769" operator="containsText" text="Moderada">
      <formula>NOT(ISERROR(SEARCH("Moderada",AE122)))</formula>
    </cfRule>
    <cfRule type="containsText" dxfId="16523" priority="15770" operator="containsText" text="Baja">
      <formula>NOT(ISERROR(SEARCH("Baja",AE122)))</formula>
    </cfRule>
  </conditionalFormatting>
  <conditionalFormatting sqref="V122">
    <cfRule type="cellIs" dxfId="16522" priority="15777" stopIfTrue="1" operator="equal">
      <formula>"Alta"</formula>
    </cfRule>
  </conditionalFormatting>
  <conditionalFormatting sqref="V122">
    <cfRule type="cellIs" dxfId="16521" priority="15779" stopIfTrue="1" operator="equal">
      <formula>"Baja"</formula>
    </cfRule>
  </conditionalFormatting>
  <conditionalFormatting sqref="V122">
    <cfRule type="cellIs" dxfId="16520" priority="15778" stopIfTrue="1" operator="equal">
      <formula>"Media"</formula>
    </cfRule>
  </conditionalFormatting>
  <conditionalFormatting sqref="V122">
    <cfRule type="cellIs" dxfId="16519" priority="15776" stopIfTrue="1" operator="equal">
      <formula>"Muy Alta"</formula>
    </cfRule>
  </conditionalFormatting>
  <conditionalFormatting sqref="V122">
    <cfRule type="cellIs" dxfId="16518" priority="15780" stopIfTrue="1" operator="equal">
      <formula>"Muy Baja"</formula>
    </cfRule>
  </conditionalFormatting>
  <conditionalFormatting sqref="AP122">
    <cfRule type="cellIs" dxfId="16517" priority="15753" stopIfTrue="1" operator="equal">
      <formula>"Alta"</formula>
    </cfRule>
  </conditionalFormatting>
  <conditionalFormatting sqref="AP122">
    <cfRule type="cellIs" dxfId="16516" priority="15755" stopIfTrue="1" operator="equal">
      <formula>"Baja"</formula>
    </cfRule>
  </conditionalFormatting>
  <conditionalFormatting sqref="AP122">
    <cfRule type="cellIs" dxfId="16515" priority="15754" stopIfTrue="1" operator="equal">
      <formula>"Media"</formula>
    </cfRule>
  </conditionalFormatting>
  <conditionalFormatting sqref="AP122">
    <cfRule type="cellIs" dxfId="16514" priority="15752" stopIfTrue="1" operator="equal">
      <formula>"Muy Alta"</formula>
    </cfRule>
  </conditionalFormatting>
  <conditionalFormatting sqref="AP122">
    <cfRule type="cellIs" dxfId="16513" priority="15756" stopIfTrue="1" operator="equal">
      <formula>"Muy Baja"</formula>
    </cfRule>
  </conditionalFormatting>
  <conditionalFormatting sqref="AE124:AE125">
    <cfRule type="containsText" dxfId="16512" priority="15705" operator="containsText" text="VALORAR">
      <formula>NOT(ISERROR(SEARCH("VALORAR",AE124)))</formula>
    </cfRule>
    <cfRule type="containsText" dxfId="16511" priority="15706" operator="containsText" text="Extrema">
      <formula>NOT(ISERROR(SEARCH("Extrema",AE124)))</formula>
    </cfRule>
    <cfRule type="containsText" dxfId="16510" priority="15707" operator="containsText" text="Alta">
      <formula>NOT(ISERROR(SEARCH("Alta",AE124)))</formula>
    </cfRule>
    <cfRule type="containsText" dxfId="16509" priority="15708" operator="containsText" text="Moderada">
      <formula>NOT(ISERROR(SEARCH("Moderada",AE124)))</formula>
    </cfRule>
    <cfRule type="containsText" dxfId="16508" priority="15709" operator="containsText" text="Baja">
      <formula>NOT(ISERROR(SEARCH("Baja",AE124)))</formula>
    </cfRule>
  </conditionalFormatting>
  <conditionalFormatting sqref="AE124:AE125">
    <cfRule type="containsText" dxfId="16507" priority="15710" operator="containsText" text="VALORAR">
      <formula>NOT(ISERROR(SEARCH("VALORAR",AE124)))</formula>
    </cfRule>
    <cfRule type="containsText" dxfId="16506" priority="15711" operator="containsText" text="Extrema">
      <formula>NOT(ISERROR(SEARCH("Extrema",AE124)))</formula>
    </cfRule>
    <cfRule type="containsText" dxfId="16505" priority="15712" operator="containsText" text="Alta">
      <formula>NOT(ISERROR(SEARCH("Alta",AE124)))</formula>
    </cfRule>
    <cfRule type="containsText" dxfId="16504" priority="15713" operator="containsText" text="Moderada">
      <formula>NOT(ISERROR(SEARCH("Moderada",AE124)))</formula>
    </cfRule>
    <cfRule type="containsText" dxfId="16503" priority="15714" operator="containsText" text="Baja">
      <formula>NOT(ISERROR(SEARCH("Baja",AE124)))</formula>
    </cfRule>
  </conditionalFormatting>
  <conditionalFormatting sqref="AP129">
    <cfRule type="cellIs" dxfId="16502" priority="15659" stopIfTrue="1" operator="equal">
      <formula>"Alta"</formula>
    </cfRule>
  </conditionalFormatting>
  <conditionalFormatting sqref="AP129">
    <cfRule type="cellIs" dxfId="16501" priority="15661" stopIfTrue="1" operator="equal">
      <formula>"Baja"</formula>
    </cfRule>
  </conditionalFormatting>
  <conditionalFormatting sqref="AP129">
    <cfRule type="cellIs" dxfId="16500" priority="15660" stopIfTrue="1" operator="equal">
      <formula>"Media"</formula>
    </cfRule>
  </conditionalFormatting>
  <conditionalFormatting sqref="AP129">
    <cfRule type="cellIs" dxfId="16499" priority="15658" stopIfTrue="1" operator="equal">
      <formula>"Muy Alta"</formula>
    </cfRule>
  </conditionalFormatting>
  <conditionalFormatting sqref="AP129">
    <cfRule type="cellIs" dxfId="16498" priority="15662" stopIfTrue="1" operator="equal">
      <formula>"Muy Baja"</formula>
    </cfRule>
  </conditionalFormatting>
  <conditionalFormatting sqref="AP126">
    <cfRule type="cellIs" dxfId="16497" priority="15617" stopIfTrue="1" operator="equal">
      <formula>"Alta"</formula>
    </cfRule>
  </conditionalFormatting>
  <conditionalFormatting sqref="AP126">
    <cfRule type="cellIs" dxfId="16496" priority="15619" stopIfTrue="1" operator="equal">
      <formula>"Baja"</formula>
    </cfRule>
  </conditionalFormatting>
  <conditionalFormatting sqref="AP126">
    <cfRule type="cellIs" dxfId="16495" priority="15618" stopIfTrue="1" operator="equal">
      <formula>"Media"</formula>
    </cfRule>
  </conditionalFormatting>
  <conditionalFormatting sqref="AP126">
    <cfRule type="cellIs" dxfId="16494" priority="15616" stopIfTrue="1" operator="equal">
      <formula>"Muy Alta"</formula>
    </cfRule>
  </conditionalFormatting>
  <conditionalFormatting sqref="AP126">
    <cfRule type="cellIs" dxfId="16493" priority="15620" stopIfTrue="1" operator="equal">
      <formula>"Muy Baja"</formula>
    </cfRule>
  </conditionalFormatting>
  <conditionalFormatting sqref="V124:V125">
    <cfRule type="cellIs" dxfId="16492" priority="15721" stopIfTrue="1" operator="equal">
      <formula>"Alta"</formula>
    </cfRule>
  </conditionalFormatting>
  <conditionalFormatting sqref="V124:V125">
    <cfRule type="cellIs" dxfId="16491" priority="15723" stopIfTrue="1" operator="equal">
      <formula>"Baja"</formula>
    </cfRule>
  </conditionalFormatting>
  <conditionalFormatting sqref="V124:V125">
    <cfRule type="cellIs" dxfId="16490" priority="15722" stopIfTrue="1" operator="equal">
      <formula>"Media"</formula>
    </cfRule>
  </conditionalFormatting>
  <conditionalFormatting sqref="V124:V125">
    <cfRule type="cellIs" dxfId="16489" priority="15720" stopIfTrue="1" operator="equal">
      <formula>"Muy Alta"</formula>
    </cfRule>
  </conditionalFormatting>
  <conditionalFormatting sqref="V124:V125">
    <cfRule type="cellIs" dxfId="16488" priority="15724" stopIfTrue="1" operator="equal">
      <formula>"Muy Baja"</formula>
    </cfRule>
  </conditionalFormatting>
  <conditionalFormatting sqref="AW124">
    <cfRule type="containsText" dxfId="16487" priority="15695" operator="containsText" text="VALORAR">
      <formula>NOT(ISERROR(SEARCH("VALORAR",AW124)))</formula>
    </cfRule>
    <cfRule type="containsText" dxfId="16486" priority="15696" operator="containsText" text="Extrema">
      <formula>NOT(ISERROR(SEARCH("Extrema",AW124)))</formula>
    </cfRule>
    <cfRule type="containsText" dxfId="16485" priority="15697" operator="containsText" text="Alta">
      <formula>NOT(ISERROR(SEARCH("Alta",AW124)))</formula>
    </cfRule>
    <cfRule type="containsText" dxfId="16484" priority="15698" operator="containsText" text="Moderada">
      <formula>NOT(ISERROR(SEARCH("Moderada",AW124)))</formula>
    </cfRule>
    <cfRule type="containsText" dxfId="16483" priority="15699" operator="containsText" text="Baja">
      <formula>NOT(ISERROR(SEARCH("Baja",AW124)))</formula>
    </cfRule>
  </conditionalFormatting>
  <conditionalFormatting sqref="AW124">
    <cfRule type="containsText" dxfId="16482" priority="15700" operator="containsText" text="VALORAR">
      <formula>NOT(ISERROR(SEARCH("VALORAR",AW124)))</formula>
    </cfRule>
    <cfRule type="containsText" dxfId="16481" priority="15701" operator="containsText" text="Extrema">
      <formula>NOT(ISERROR(SEARCH("Extrema",AW124)))</formula>
    </cfRule>
    <cfRule type="containsText" dxfId="16480" priority="15702" operator="containsText" text="Alta">
      <formula>NOT(ISERROR(SEARCH("Alta",AW124)))</formula>
    </cfRule>
    <cfRule type="containsText" dxfId="16479" priority="15703" operator="containsText" text="Moderada">
      <formula>NOT(ISERROR(SEARCH("Moderada",AW124)))</formula>
    </cfRule>
    <cfRule type="containsText" dxfId="16478" priority="15704" operator="containsText" text="Baja">
      <formula>NOT(ISERROR(SEARCH("Baja",AW124)))</formula>
    </cfRule>
  </conditionalFormatting>
  <conditionalFormatting sqref="AP124">
    <cfRule type="cellIs" dxfId="16477" priority="15687" stopIfTrue="1" operator="equal">
      <formula>"Alta"</formula>
    </cfRule>
  </conditionalFormatting>
  <conditionalFormatting sqref="AP124">
    <cfRule type="cellIs" dxfId="16476" priority="15689" stopIfTrue="1" operator="equal">
      <formula>"Baja"</formula>
    </cfRule>
  </conditionalFormatting>
  <conditionalFormatting sqref="AP124">
    <cfRule type="cellIs" dxfId="16475" priority="15688" stopIfTrue="1" operator="equal">
      <formula>"Media"</formula>
    </cfRule>
  </conditionalFormatting>
  <conditionalFormatting sqref="AP124">
    <cfRule type="cellIs" dxfId="16474" priority="15686" stopIfTrue="1" operator="equal">
      <formula>"Muy Alta"</formula>
    </cfRule>
  </conditionalFormatting>
  <conditionalFormatting sqref="AP124">
    <cfRule type="cellIs" dxfId="16473" priority="15690" stopIfTrue="1" operator="equal">
      <formula>"Muy Baja"</formula>
    </cfRule>
  </conditionalFormatting>
  <conditionalFormatting sqref="AP125">
    <cfRule type="cellIs" dxfId="16472" priority="15673" stopIfTrue="1" operator="equal">
      <formula>"Alta"</formula>
    </cfRule>
  </conditionalFormatting>
  <conditionalFormatting sqref="AP125">
    <cfRule type="cellIs" dxfId="16471" priority="15675" stopIfTrue="1" operator="equal">
      <formula>"Baja"</formula>
    </cfRule>
  </conditionalFormatting>
  <conditionalFormatting sqref="AP125">
    <cfRule type="cellIs" dxfId="16470" priority="15674" stopIfTrue="1" operator="equal">
      <formula>"Media"</formula>
    </cfRule>
  </conditionalFormatting>
  <conditionalFormatting sqref="AP125">
    <cfRule type="cellIs" dxfId="16469" priority="15672" stopIfTrue="1" operator="equal">
      <formula>"Muy Alta"</formula>
    </cfRule>
  </conditionalFormatting>
  <conditionalFormatting sqref="AP125">
    <cfRule type="cellIs" dxfId="16468" priority="15676" stopIfTrue="1" operator="equal">
      <formula>"Muy Baja"</formula>
    </cfRule>
  </conditionalFormatting>
  <conditionalFormatting sqref="AE126:AE127">
    <cfRule type="containsText" dxfId="16467" priority="15625" operator="containsText" text="VALORAR">
      <formula>NOT(ISERROR(SEARCH("VALORAR",AE126)))</formula>
    </cfRule>
    <cfRule type="containsText" dxfId="16466" priority="15626" operator="containsText" text="Extrema">
      <formula>NOT(ISERROR(SEARCH("Extrema",AE126)))</formula>
    </cfRule>
    <cfRule type="containsText" dxfId="16465" priority="15627" operator="containsText" text="Alta">
      <formula>NOT(ISERROR(SEARCH("Alta",AE126)))</formula>
    </cfRule>
    <cfRule type="containsText" dxfId="16464" priority="15628" operator="containsText" text="Moderada">
      <formula>NOT(ISERROR(SEARCH("Moderada",AE126)))</formula>
    </cfRule>
    <cfRule type="containsText" dxfId="16463" priority="15629" operator="containsText" text="Baja">
      <formula>NOT(ISERROR(SEARCH("Baja",AE126)))</formula>
    </cfRule>
  </conditionalFormatting>
  <conditionalFormatting sqref="AE126:AE127">
    <cfRule type="containsText" dxfId="16462" priority="15630" operator="containsText" text="VALORAR">
      <formula>NOT(ISERROR(SEARCH("VALORAR",AE126)))</formula>
    </cfRule>
    <cfRule type="containsText" dxfId="16461" priority="15631" operator="containsText" text="Extrema">
      <formula>NOT(ISERROR(SEARCH("Extrema",AE126)))</formula>
    </cfRule>
    <cfRule type="containsText" dxfId="16460" priority="15632" operator="containsText" text="Alta">
      <formula>NOT(ISERROR(SEARCH("Alta",AE126)))</formula>
    </cfRule>
    <cfRule type="containsText" dxfId="16459" priority="15633" operator="containsText" text="Moderada">
      <formula>NOT(ISERROR(SEARCH("Moderada",AE126)))</formula>
    </cfRule>
    <cfRule type="containsText" dxfId="16458" priority="15634" operator="containsText" text="Baja">
      <formula>NOT(ISERROR(SEARCH("Baja",AE126)))</formula>
    </cfRule>
  </conditionalFormatting>
  <conditionalFormatting sqref="V126:V127">
    <cfRule type="cellIs" dxfId="16457" priority="15641" stopIfTrue="1" operator="equal">
      <formula>"Alta"</formula>
    </cfRule>
  </conditionalFormatting>
  <conditionalFormatting sqref="V126:V127">
    <cfRule type="cellIs" dxfId="16456" priority="15643" stopIfTrue="1" operator="equal">
      <formula>"Baja"</formula>
    </cfRule>
  </conditionalFormatting>
  <conditionalFormatting sqref="V126:V127">
    <cfRule type="cellIs" dxfId="16455" priority="15642" stopIfTrue="1" operator="equal">
      <formula>"Media"</formula>
    </cfRule>
  </conditionalFormatting>
  <conditionalFormatting sqref="V126:V127">
    <cfRule type="cellIs" dxfId="16454" priority="15640" stopIfTrue="1" operator="equal">
      <formula>"Muy Alta"</formula>
    </cfRule>
  </conditionalFormatting>
  <conditionalFormatting sqref="V126:V127">
    <cfRule type="cellIs" dxfId="16453" priority="15644" stopIfTrue="1" operator="equal">
      <formula>"Muy Baja"</formula>
    </cfRule>
  </conditionalFormatting>
  <conditionalFormatting sqref="AP127">
    <cfRule type="cellIs" dxfId="16452" priority="15603" stopIfTrue="1" operator="equal">
      <formula>"Alta"</formula>
    </cfRule>
  </conditionalFormatting>
  <conditionalFormatting sqref="AP127">
    <cfRule type="cellIs" dxfId="16451" priority="15605" stopIfTrue="1" operator="equal">
      <formula>"Baja"</formula>
    </cfRule>
  </conditionalFormatting>
  <conditionalFormatting sqref="AP127">
    <cfRule type="cellIs" dxfId="16450" priority="15604" stopIfTrue="1" operator="equal">
      <formula>"Media"</formula>
    </cfRule>
  </conditionalFormatting>
  <conditionalFormatting sqref="AP127">
    <cfRule type="cellIs" dxfId="16449" priority="15602" stopIfTrue="1" operator="equal">
      <formula>"Muy Alta"</formula>
    </cfRule>
  </conditionalFormatting>
  <conditionalFormatting sqref="AP127">
    <cfRule type="cellIs" dxfId="16448" priority="15606" stopIfTrue="1" operator="equal">
      <formula>"Muy Baja"</formula>
    </cfRule>
  </conditionalFormatting>
  <conditionalFormatting sqref="AE128">
    <cfRule type="containsText" dxfId="16447" priority="15569" operator="containsText" text="VALORAR">
      <formula>NOT(ISERROR(SEARCH("VALORAR",AE128)))</formula>
    </cfRule>
    <cfRule type="containsText" dxfId="16446" priority="15570" operator="containsText" text="Extrema">
      <formula>NOT(ISERROR(SEARCH("Extrema",AE128)))</formula>
    </cfRule>
    <cfRule type="containsText" dxfId="16445" priority="15571" operator="containsText" text="Alta">
      <formula>NOT(ISERROR(SEARCH("Alta",AE128)))</formula>
    </cfRule>
    <cfRule type="containsText" dxfId="16444" priority="15572" operator="containsText" text="Moderada">
      <formula>NOT(ISERROR(SEARCH("Moderada",AE128)))</formula>
    </cfRule>
    <cfRule type="containsText" dxfId="16443" priority="15573" operator="containsText" text="Baja">
      <formula>NOT(ISERROR(SEARCH("Baja",AE128)))</formula>
    </cfRule>
  </conditionalFormatting>
  <conditionalFormatting sqref="AE128">
    <cfRule type="containsText" dxfId="16442" priority="15574" operator="containsText" text="VALORAR">
      <formula>NOT(ISERROR(SEARCH("VALORAR",AE128)))</formula>
    </cfRule>
    <cfRule type="containsText" dxfId="16441" priority="15575" operator="containsText" text="Extrema">
      <formula>NOT(ISERROR(SEARCH("Extrema",AE128)))</formula>
    </cfRule>
    <cfRule type="containsText" dxfId="16440" priority="15576" operator="containsText" text="Alta">
      <formula>NOT(ISERROR(SEARCH("Alta",AE128)))</formula>
    </cfRule>
    <cfRule type="containsText" dxfId="16439" priority="15577" operator="containsText" text="Moderada">
      <formula>NOT(ISERROR(SEARCH("Moderada",AE128)))</formula>
    </cfRule>
    <cfRule type="containsText" dxfId="16438" priority="15578" operator="containsText" text="Baja">
      <formula>NOT(ISERROR(SEARCH("Baja",AE128)))</formula>
    </cfRule>
  </conditionalFormatting>
  <conditionalFormatting sqref="V128">
    <cfRule type="cellIs" dxfId="16437" priority="15585" stopIfTrue="1" operator="equal">
      <formula>"Alta"</formula>
    </cfRule>
  </conditionalFormatting>
  <conditionalFormatting sqref="V128">
    <cfRule type="cellIs" dxfId="16436" priority="15587" stopIfTrue="1" operator="equal">
      <formula>"Baja"</formula>
    </cfRule>
  </conditionalFormatting>
  <conditionalFormatting sqref="V128">
    <cfRule type="cellIs" dxfId="16435" priority="15586" stopIfTrue="1" operator="equal">
      <formula>"Media"</formula>
    </cfRule>
  </conditionalFormatting>
  <conditionalFormatting sqref="V128">
    <cfRule type="cellIs" dxfId="16434" priority="15584" stopIfTrue="1" operator="equal">
      <formula>"Muy Alta"</formula>
    </cfRule>
  </conditionalFormatting>
  <conditionalFormatting sqref="V128">
    <cfRule type="cellIs" dxfId="16433" priority="15588" stopIfTrue="1" operator="equal">
      <formula>"Muy Baja"</formula>
    </cfRule>
  </conditionalFormatting>
  <conditionalFormatting sqref="AP128">
    <cfRule type="cellIs" dxfId="16432" priority="15561" stopIfTrue="1" operator="equal">
      <formula>"Alta"</formula>
    </cfRule>
  </conditionalFormatting>
  <conditionalFormatting sqref="AP128">
    <cfRule type="cellIs" dxfId="16431" priority="15563" stopIfTrue="1" operator="equal">
      <formula>"Baja"</formula>
    </cfRule>
  </conditionalFormatting>
  <conditionalFormatting sqref="AP128">
    <cfRule type="cellIs" dxfId="16430" priority="15562" stopIfTrue="1" operator="equal">
      <formula>"Media"</formula>
    </cfRule>
  </conditionalFormatting>
  <conditionalFormatting sqref="AP128">
    <cfRule type="cellIs" dxfId="16429" priority="15560" stopIfTrue="1" operator="equal">
      <formula>"Muy Alta"</formula>
    </cfRule>
  </conditionalFormatting>
  <conditionalFormatting sqref="AP128">
    <cfRule type="cellIs" dxfId="16428" priority="15564" stopIfTrue="1" operator="equal">
      <formula>"Muy Baja"</formula>
    </cfRule>
  </conditionalFormatting>
  <conditionalFormatting sqref="AE142:AE143">
    <cfRule type="containsText" dxfId="16427" priority="15377" operator="containsText" text="VALORAR">
      <formula>NOT(ISERROR(SEARCH("VALORAR",AE142)))</formula>
    </cfRule>
    <cfRule type="containsText" dxfId="16426" priority="15378" operator="containsText" text="Extrema">
      <formula>NOT(ISERROR(SEARCH("Extrema",AE142)))</formula>
    </cfRule>
    <cfRule type="containsText" dxfId="16425" priority="15379" operator="containsText" text="Alta">
      <formula>NOT(ISERROR(SEARCH("Alta",AE142)))</formula>
    </cfRule>
    <cfRule type="containsText" dxfId="16424" priority="15380" operator="containsText" text="Moderada">
      <formula>NOT(ISERROR(SEARCH("Moderada",AE142)))</formula>
    </cfRule>
    <cfRule type="containsText" dxfId="16423" priority="15381" operator="containsText" text="Baja">
      <formula>NOT(ISERROR(SEARCH("Baja",AE142)))</formula>
    </cfRule>
  </conditionalFormatting>
  <conditionalFormatting sqref="AE142:AE143">
    <cfRule type="containsText" dxfId="16422" priority="15382" operator="containsText" text="VALORAR">
      <formula>NOT(ISERROR(SEARCH("VALORAR",AE142)))</formula>
    </cfRule>
    <cfRule type="containsText" dxfId="16421" priority="15383" operator="containsText" text="Extrema">
      <formula>NOT(ISERROR(SEARCH("Extrema",AE142)))</formula>
    </cfRule>
    <cfRule type="containsText" dxfId="16420" priority="15384" operator="containsText" text="Alta">
      <formula>NOT(ISERROR(SEARCH("Alta",AE142)))</formula>
    </cfRule>
    <cfRule type="containsText" dxfId="16419" priority="15385" operator="containsText" text="Moderada">
      <formula>NOT(ISERROR(SEARCH("Moderada",AE142)))</formula>
    </cfRule>
    <cfRule type="containsText" dxfId="16418" priority="15386" operator="containsText" text="Baja">
      <formula>NOT(ISERROR(SEARCH("Baja",AE142)))</formula>
    </cfRule>
  </conditionalFormatting>
  <conditionalFormatting sqref="AP147">
    <cfRule type="cellIs" dxfId="16417" priority="15331" stopIfTrue="1" operator="equal">
      <formula>"Alta"</formula>
    </cfRule>
  </conditionalFormatting>
  <conditionalFormatting sqref="AP147">
    <cfRule type="cellIs" dxfId="16416" priority="15333" stopIfTrue="1" operator="equal">
      <formula>"Baja"</formula>
    </cfRule>
  </conditionalFormatting>
  <conditionalFormatting sqref="AP147">
    <cfRule type="cellIs" dxfId="16415" priority="15332" stopIfTrue="1" operator="equal">
      <formula>"Media"</formula>
    </cfRule>
  </conditionalFormatting>
  <conditionalFormatting sqref="AP147">
    <cfRule type="cellIs" dxfId="16414" priority="15330" stopIfTrue="1" operator="equal">
      <formula>"Muy Alta"</formula>
    </cfRule>
  </conditionalFormatting>
  <conditionalFormatting sqref="AP147">
    <cfRule type="cellIs" dxfId="16413" priority="15334" stopIfTrue="1" operator="equal">
      <formula>"Muy Baja"</formula>
    </cfRule>
  </conditionalFormatting>
  <conditionalFormatting sqref="AP144">
    <cfRule type="cellIs" dxfId="16412" priority="15289" stopIfTrue="1" operator="equal">
      <formula>"Alta"</formula>
    </cfRule>
  </conditionalFormatting>
  <conditionalFormatting sqref="AP144">
    <cfRule type="cellIs" dxfId="16411" priority="15291" stopIfTrue="1" operator="equal">
      <formula>"Baja"</formula>
    </cfRule>
  </conditionalFormatting>
  <conditionalFormatting sqref="AP144">
    <cfRule type="cellIs" dxfId="16410" priority="15290" stopIfTrue="1" operator="equal">
      <formula>"Media"</formula>
    </cfRule>
  </conditionalFormatting>
  <conditionalFormatting sqref="AP144">
    <cfRule type="cellIs" dxfId="16409" priority="15288" stopIfTrue="1" operator="equal">
      <formula>"Muy Alta"</formula>
    </cfRule>
  </conditionalFormatting>
  <conditionalFormatting sqref="AP144">
    <cfRule type="cellIs" dxfId="16408" priority="15292" stopIfTrue="1" operator="equal">
      <formula>"Muy Baja"</formula>
    </cfRule>
  </conditionalFormatting>
  <conditionalFormatting sqref="V142:V143">
    <cfRule type="cellIs" dxfId="16407" priority="15393" stopIfTrue="1" operator="equal">
      <formula>"Alta"</formula>
    </cfRule>
  </conditionalFormatting>
  <conditionalFormatting sqref="V142:V143">
    <cfRule type="cellIs" dxfId="16406" priority="15395" stopIfTrue="1" operator="equal">
      <formula>"Baja"</formula>
    </cfRule>
  </conditionalFormatting>
  <conditionalFormatting sqref="V142:V143">
    <cfRule type="cellIs" dxfId="16405" priority="15394" stopIfTrue="1" operator="equal">
      <formula>"Media"</formula>
    </cfRule>
  </conditionalFormatting>
  <conditionalFormatting sqref="V142:V143">
    <cfRule type="cellIs" dxfId="16404" priority="15392" stopIfTrue="1" operator="equal">
      <formula>"Muy Alta"</formula>
    </cfRule>
  </conditionalFormatting>
  <conditionalFormatting sqref="V142:V143">
    <cfRule type="cellIs" dxfId="16403" priority="15396" stopIfTrue="1" operator="equal">
      <formula>"Muy Baja"</formula>
    </cfRule>
  </conditionalFormatting>
  <conditionalFormatting sqref="AE148:AE149">
    <cfRule type="containsText" dxfId="16402" priority="15241" operator="containsText" text="VALORAR">
      <formula>NOT(ISERROR(SEARCH("VALORAR",AE148)))</formula>
    </cfRule>
    <cfRule type="containsText" dxfId="16401" priority="15242" operator="containsText" text="Extrema">
      <formula>NOT(ISERROR(SEARCH("Extrema",AE148)))</formula>
    </cfRule>
    <cfRule type="containsText" dxfId="16400" priority="15243" operator="containsText" text="Alta">
      <formula>NOT(ISERROR(SEARCH("Alta",AE148)))</formula>
    </cfRule>
    <cfRule type="containsText" dxfId="16399" priority="15244" operator="containsText" text="Moderada">
      <formula>NOT(ISERROR(SEARCH("Moderada",AE148)))</formula>
    </cfRule>
    <cfRule type="containsText" dxfId="16398" priority="15245" operator="containsText" text="Baja">
      <formula>NOT(ISERROR(SEARCH("Baja",AE148)))</formula>
    </cfRule>
  </conditionalFormatting>
  <conditionalFormatting sqref="AE148:AE149">
    <cfRule type="containsText" dxfId="16397" priority="15246" operator="containsText" text="VALORAR">
      <formula>NOT(ISERROR(SEARCH("VALORAR",AE148)))</formula>
    </cfRule>
    <cfRule type="containsText" dxfId="16396" priority="15247" operator="containsText" text="Extrema">
      <formula>NOT(ISERROR(SEARCH("Extrema",AE148)))</formula>
    </cfRule>
    <cfRule type="containsText" dxfId="16395" priority="15248" operator="containsText" text="Alta">
      <formula>NOT(ISERROR(SEARCH("Alta",AE148)))</formula>
    </cfRule>
    <cfRule type="containsText" dxfId="16394" priority="15249" operator="containsText" text="Moderada">
      <formula>NOT(ISERROR(SEARCH("Moderada",AE148)))</formula>
    </cfRule>
    <cfRule type="containsText" dxfId="16393" priority="15250" operator="containsText" text="Baja">
      <formula>NOT(ISERROR(SEARCH("Baja",AE148)))</formula>
    </cfRule>
  </conditionalFormatting>
  <conditionalFormatting sqref="AW142">
    <cfRule type="containsText" dxfId="16392" priority="15367" operator="containsText" text="VALORAR">
      <formula>NOT(ISERROR(SEARCH("VALORAR",AW142)))</formula>
    </cfRule>
    <cfRule type="containsText" dxfId="16391" priority="15368" operator="containsText" text="Extrema">
      <formula>NOT(ISERROR(SEARCH("Extrema",AW142)))</formula>
    </cfRule>
    <cfRule type="containsText" dxfId="16390" priority="15369" operator="containsText" text="Alta">
      <formula>NOT(ISERROR(SEARCH("Alta",AW142)))</formula>
    </cfRule>
    <cfRule type="containsText" dxfId="16389" priority="15370" operator="containsText" text="Moderada">
      <formula>NOT(ISERROR(SEARCH("Moderada",AW142)))</formula>
    </cfRule>
    <cfRule type="containsText" dxfId="16388" priority="15371" operator="containsText" text="Baja">
      <formula>NOT(ISERROR(SEARCH("Baja",AW142)))</formula>
    </cfRule>
  </conditionalFormatting>
  <conditionalFormatting sqref="AW142">
    <cfRule type="containsText" dxfId="16387" priority="15372" operator="containsText" text="VALORAR">
      <formula>NOT(ISERROR(SEARCH("VALORAR",AW142)))</formula>
    </cfRule>
    <cfRule type="containsText" dxfId="16386" priority="15373" operator="containsText" text="Extrema">
      <formula>NOT(ISERROR(SEARCH("Extrema",AW142)))</formula>
    </cfRule>
    <cfRule type="containsText" dxfId="16385" priority="15374" operator="containsText" text="Alta">
      <formula>NOT(ISERROR(SEARCH("Alta",AW142)))</formula>
    </cfRule>
    <cfRule type="containsText" dxfId="16384" priority="15375" operator="containsText" text="Moderada">
      <formula>NOT(ISERROR(SEARCH("Moderada",AW142)))</formula>
    </cfRule>
    <cfRule type="containsText" dxfId="16383" priority="15376" operator="containsText" text="Baja">
      <formula>NOT(ISERROR(SEARCH("Baja",AW142)))</formula>
    </cfRule>
  </conditionalFormatting>
  <conditionalFormatting sqref="AP142">
    <cfRule type="cellIs" dxfId="16382" priority="15359" stopIfTrue="1" operator="equal">
      <formula>"Alta"</formula>
    </cfRule>
  </conditionalFormatting>
  <conditionalFormatting sqref="AP142">
    <cfRule type="cellIs" dxfId="16381" priority="15361" stopIfTrue="1" operator="equal">
      <formula>"Baja"</formula>
    </cfRule>
  </conditionalFormatting>
  <conditionalFormatting sqref="AP142">
    <cfRule type="cellIs" dxfId="16380" priority="15360" stopIfTrue="1" operator="equal">
      <formula>"Media"</formula>
    </cfRule>
  </conditionalFormatting>
  <conditionalFormatting sqref="AP142">
    <cfRule type="cellIs" dxfId="16379" priority="15358" stopIfTrue="1" operator="equal">
      <formula>"Muy Alta"</formula>
    </cfRule>
  </conditionalFormatting>
  <conditionalFormatting sqref="AP142">
    <cfRule type="cellIs" dxfId="16378" priority="15362" stopIfTrue="1" operator="equal">
      <formula>"Muy Baja"</formula>
    </cfRule>
  </conditionalFormatting>
  <conditionalFormatting sqref="AP143">
    <cfRule type="cellIs" dxfId="16377" priority="15345" stopIfTrue="1" operator="equal">
      <formula>"Alta"</formula>
    </cfRule>
  </conditionalFormatting>
  <conditionalFormatting sqref="AP143">
    <cfRule type="cellIs" dxfId="16376" priority="15347" stopIfTrue="1" operator="equal">
      <formula>"Baja"</formula>
    </cfRule>
  </conditionalFormatting>
  <conditionalFormatting sqref="AP143">
    <cfRule type="cellIs" dxfId="16375" priority="15346" stopIfTrue="1" operator="equal">
      <formula>"Media"</formula>
    </cfRule>
  </conditionalFormatting>
  <conditionalFormatting sqref="AP143">
    <cfRule type="cellIs" dxfId="16374" priority="15344" stopIfTrue="1" operator="equal">
      <formula>"Muy Alta"</formula>
    </cfRule>
  </conditionalFormatting>
  <conditionalFormatting sqref="AP143">
    <cfRule type="cellIs" dxfId="16373" priority="15348" stopIfTrue="1" operator="equal">
      <formula>"Muy Baja"</formula>
    </cfRule>
  </conditionalFormatting>
  <conditionalFormatting sqref="AP153">
    <cfRule type="cellIs" dxfId="16372" priority="15195" stopIfTrue="1" operator="equal">
      <formula>"Alta"</formula>
    </cfRule>
  </conditionalFormatting>
  <conditionalFormatting sqref="AP153">
    <cfRule type="cellIs" dxfId="16371" priority="15197" stopIfTrue="1" operator="equal">
      <formula>"Baja"</formula>
    </cfRule>
  </conditionalFormatting>
  <conditionalFormatting sqref="AP153">
    <cfRule type="cellIs" dxfId="16370" priority="15196" stopIfTrue="1" operator="equal">
      <formula>"Media"</formula>
    </cfRule>
  </conditionalFormatting>
  <conditionalFormatting sqref="AP153">
    <cfRule type="cellIs" dxfId="16369" priority="15194" stopIfTrue="1" operator="equal">
      <formula>"Muy Alta"</formula>
    </cfRule>
  </conditionalFormatting>
  <conditionalFormatting sqref="AP153">
    <cfRule type="cellIs" dxfId="16368" priority="15198" stopIfTrue="1" operator="equal">
      <formula>"Muy Baja"</formula>
    </cfRule>
  </conditionalFormatting>
  <conditionalFormatting sqref="AE144:AE145">
    <cfRule type="containsText" dxfId="16367" priority="15297" operator="containsText" text="VALORAR">
      <formula>NOT(ISERROR(SEARCH("VALORAR",AE144)))</formula>
    </cfRule>
    <cfRule type="containsText" dxfId="16366" priority="15298" operator="containsText" text="Extrema">
      <formula>NOT(ISERROR(SEARCH("Extrema",AE144)))</formula>
    </cfRule>
    <cfRule type="containsText" dxfId="16365" priority="15299" operator="containsText" text="Alta">
      <formula>NOT(ISERROR(SEARCH("Alta",AE144)))</formula>
    </cfRule>
    <cfRule type="containsText" dxfId="16364" priority="15300" operator="containsText" text="Moderada">
      <formula>NOT(ISERROR(SEARCH("Moderada",AE144)))</formula>
    </cfRule>
    <cfRule type="containsText" dxfId="16363" priority="15301" operator="containsText" text="Baja">
      <formula>NOT(ISERROR(SEARCH("Baja",AE144)))</formula>
    </cfRule>
  </conditionalFormatting>
  <conditionalFormatting sqref="AE144:AE145">
    <cfRule type="containsText" dxfId="16362" priority="15302" operator="containsText" text="VALORAR">
      <formula>NOT(ISERROR(SEARCH("VALORAR",AE144)))</formula>
    </cfRule>
    <cfRule type="containsText" dxfId="16361" priority="15303" operator="containsText" text="Extrema">
      <formula>NOT(ISERROR(SEARCH("Extrema",AE144)))</formula>
    </cfRule>
    <cfRule type="containsText" dxfId="16360" priority="15304" operator="containsText" text="Alta">
      <formula>NOT(ISERROR(SEARCH("Alta",AE144)))</formula>
    </cfRule>
    <cfRule type="containsText" dxfId="16359" priority="15305" operator="containsText" text="Moderada">
      <formula>NOT(ISERROR(SEARCH("Moderada",AE144)))</formula>
    </cfRule>
    <cfRule type="containsText" dxfId="16358" priority="15306" operator="containsText" text="Baja">
      <formula>NOT(ISERROR(SEARCH("Baja",AE144)))</formula>
    </cfRule>
  </conditionalFormatting>
  <conditionalFormatting sqref="V144:V145">
    <cfRule type="cellIs" dxfId="16357" priority="15313" stopIfTrue="1" operator="equal">
      <formula>"Alta"</formula>
    </cfRule>
  </conditionalFormatting>
  <conditionalFormatting sqref="V144:V145">
    <cfRule type="cellIs" dxfId="16356" priority="15315" stopIfTrue="1" operator="equal">
      <formula>"Baja"</formula>
    </cfRule>
  </conditionalFormatting>
  <conditionalFormatting sqref="V144:V145">
    <cfRule type="cellIs" dxfId="16355" priority="15314" stopIfTrue="1" operator="equal">
      <formula>"Media"</formula>
    </cfRule>
  </conditionalFormatting>
  <conditionalFormatting sqref="V144:V145">
    <cfRule type="cellIs" dxfId="16354" priority="15312" stopIfTrue="1" operator="equal">
      <formula>"Muy Alta"</formula>
    </cfRule>
  </conditionalFormatting>
  <conditionalFormatting sqref="V144:V145">
    <cfRule type="cellIs" dxfId="16353" priority="15316" stopIfTrue="1" operator="equal">
      <formula>"Muy Baja"</formula>
    </cfRule>
  </conditionalFormatting>
  <conditionalFormatting sqref="AP150">
    <cfRule type="cellIs" dxfId="16352" priority="15153" stopIfTrue="1" operator="equal">
      <formula>"Alta"</formula>
    </cfRule>
  </conditionalFormatting>
  <conditionalFormatting sqref="AP150">
    <cfRule type="cellIs" dxfId="16351" priority="15155" stopIfTrue="1" operator="equal">
      <formula>"Baja"</formula>
    </cfRule>
  </conditionalFormatting>
  <conditionalFormatting sqref="AP150">
    <cfRule type="cellIs" dxfId="16350" priority="15154" stopIfTrue="1" operator="equal">
      <formula>"Media"</formula>
    </cfRule>
  </conditionalFormatting>
  <conditionalFormatting sqref="AP150">
    <cfRule type="cellIs" dxfId="16349" priority="15152" stopIfTrue="1" operator="equal">
      <formula>"Muy Alta"</formula>
    </cfRule>
  </conditionalFormatting>
  <conditionalFormatting sqref="AP150">
    <cfRule type="cellIs" dxfId="16348" priority="15156" stopIfTrue="1" operator="equal">
      <formula>"Muy Baja"</formula>
    </cfRule>
  </conditionalFormatting>
  <conditionalFormatting sqref="AP145">
    <cfRule type="cellIs" dxfId="16347" priority="15275" stopIfTrue="1" operator="equal">
      <formula>"Alta"</formula>
    </cfRule>
  </conditionalFormatting>
  <conditionalFormatting sqref="AP145">
    <cfRule type="cellIs" dxfId="16346" priority="15277" stopIfTrue="1" operator="equal">
      <formula>"Baja"</formula>
    </cfRule>
  </conditionalFormatting>
  <conditionalFormatting sqref="AP145">
    <cfRule type="cellIs" dxfId="16345" priority="15276" stopIfTrue="1" operator="equal">
      <formula>"Media"</formula>
    </cfRule>
  </conditionalFormatting>
  <conditionalFormatting sqref="AP145">
    <cfRule type="cellIs" dxfId="16344" priority="15274" stopIfTrue="1" operator="equal">
      <formula>"Muy Alta"</formula>
    </cfRule>
  </conditionalFormatting>
  <conditionalFormatting sqref="AP145">
    <cfRule type="cellIs" dxfId="16343" priority="15278" stopIfTrue="1" operator="equal">
      <formula>"Muy Baja"</formula>
    </cfRule>
  </conditionalFormatting>
  <conditionalFormatting sqref="V148:V149">
    <cfRule type="cellIs" dxfId="16342" priority="15257" stopIfTrue="1" operator="equal">
      <formula>"Alta"</formula>
    </cfRule>
  </conditionalFormatting>
  <conditionalFormatting sqref="V148:V149">
    <cfRule type="cellIs" dxfId="16341" priority="15259" stopIfTrue="1" operator="equal">
      <formula>"Baja"</formula>
    </cfRule>
  </conditionalFormatting>
  <conditionalFormatting sqref="V148:V149">
    <cfRule type="cellIs" dxfId="16340" priority="15258" stopIfTrue="1" operator="equal">
      <formula>"Media"</formula>
    </cfRule>
  </conditionalFormatting>
  <conditionalFormatting sqref="V148:V149">
    <cfRule type="cellIs" dxfId="16339" priority="15256" stopIfTrue="1" operator="equal">
      <formula>"Muy Alta"</formula>
    </cfRule>
  </conditionalFormatting>
  <conditionalFormatting sqref="V148:V149">
    <cfRule type="cellIs" dxfId="16338" priority="15260" stopIfTrue="1" operator="equal">
      <formula>"Muy Baja"</formula>
    </cfRule>
  </conditionalFormatting>
  <conditionalFormatting sqref="AE154:AE155">
    <cfRule type="containsText" dxfId="16337" priority="15105" operator="containsText" text="VALORAR">
      <formula>NOT(ISERROR(SEARCH("VALORAR",AE154)))</formula>
    </cfRule>
    <cfRule type="containsText" dxfId="16336" priority="15106" operator="containsText" text="Extrema">
      <formula>NOT(ISERROR(SEARCH("Extrema",AE154)))</formula>
    </cfRule>
    <cfRule type="containsText" dxfId="16335" priority="15107" operator="containsText" text="Alta">
      <formula>NOT(ISERROR(SEARCH("Alta",AE154)))</formula>
    </cfRule>
    <cfRule type="containsText" dxfId="16334" priority="15108" operator="containsText" text="Moderada">
      <formula>NOT(ISERROR(SEARCH("Moderada",AE154)))</formula>
    </cfRule>
    <cfRule type="containsText" dxfId="16333" priority="15109" operator="containsText" text="Baja">
      <formula>NOT(ISERROR(SEARCH("Baja",AE154)))</formula>
    </cfRule>
  </conditionalFormatting>
  <conditionalFormatting sqref="AE154:AE155">
    <cfRule type="containsText" dxfId="16332" priority="15110" operator="containsText" text="VALORAR">
      <formula>NOT(ISERROR(SEARCH("VALORAR",AE154)))</formula>
    </cfRule>
    <cfRule type="containsText" dxfId="16331" priority="15111" operator="containsText" text="Extrema">
      <formula>NOT(ISERROR(SEARCH("Extrema",AE154)))</formula>
    </cfRule>
    <cfRule type="containsText" dxfId="16330" priority="15112" operator="containsText" text="Alta">
      <formula>NOT(ISERROR(SEARCH("Alta",AE154)))</formula>
    </cfRule>
    <cfRule type="containsText" dxfId="16329" priority="15113" operator="containsText" text="Moderada">
      <formula>NOT(ISERROR(SEARCH("Moderada",AE154)))</formula>
    </cfRule>
    <cfRule type="containsText" dxfId="16328" priority="15114" operator="containsText" text="Baja">
      <formula>NOT(ISERROR(SEARCH("Baja",AE154)))</formula>
    </cfRule>
  </conditionalFormatting>
  <conditionalFormatting sqref="AW148">
    <cfRule type="containsText" dxfId="16327" priority="15231" operator="containsText" text="VALORAR">
      <formula>NOT(ISERROR(SEARCH("VALORAR",AW148)))</formula>
    </cfRule>
    <cfRule type="containsText" dxfId="16326" priority="15232" operator="containsText" text="Extrema">
      <formula>NOT(ISERROR(SEARCH("Extrema",AW148)))</formula>
    </cfRule>
    <cfRule type="containsText" dxfId="16325" priority="15233" operator="containsText" text="Alta">
      <formula>NOT(ISERROR(SEARCH("Alta",AW148)))</formula>
    </cfRule>
    <cfRule type="containsText" dxfId="16324" priority="15234" operator="containsText" text="Moderada">
      <formula>NOT(ISERROR(SEARCH("Moderada",AW148)))</formula>
    </cfRule>
    <cfRule type="containsText" dxfId="16323" priority="15235" operator="containsText" text="Baja">
      <formula>NOT(ISERROR(SEARCH("Baja",AW148)))</formula>
    </cfRule>
  </conditionalFormatting>
  <conditionalFormatting sqref="AW148">
    <cfRule type="containsText" dxfId="16322" priority="15236" operator="containsText" text="VALORAR">
      <formula>NOT(ISERROR(SEARCH("VALORAR",AW148)))</formula>
    </cfRule>
    <cfRule type="containsText" dxfId="16321" priority="15237" operator="containsText" text="Extrema">
      <formula>NOT(ISERROR(SEARCH("Extrema",AW148)))</formula>
    </cfRule>
    <cfRule type="containsText" dxfId="16320" priority="15238" operator="containsText" text="Alta">
      <formula>NOT(ISERROR(SEARCH("Alta",AW148)))</formula>
    </cfRule>
    <cfRule type="containsText" dxfId="16319" priority="15239" operator="containsText" text="Moderada">
      <formula>NOT(ISERROR(SEARCH("Moderada",AW148)))</formula>
    </cfRule>
    <cfRule type="containsText" dxfId="16318" priority="15240" operator="containsText" text="Baja">
      <formula>NOT(ISERROR(SEARCH("Baja",AW148)))</formula>
    </cfRule>
  </conditionalFormatting>
  <conditionalFormatting sqref="AP148">
    <cfRule type="cellIs" dxfId="16317" priority="15223" stopIfTrue="1" operator="equal">
      <formula>"Alta"</formula>
    </cfRule>
  </conditionalFormatting>
  <conditionalFormatting sqref="AP148">
    <cfRule type="cellIs" dxfId="16316" priority="15225" stopIfTrue="1" operator="equal">
      <formula>"Baja"</formula>
    </cfRule>
  </conditionalFormatting>
  <conditionalFormatting sqref="AP148">
    <cfRule type="cellIs" dxfId="16315" priority="15224" stopIfTrue="1" operator="equal">
      <formula>"Media"</formula>
    </cfRule>
  </conditionalFormatting>
  <conditionalFormatting sqref="AP148">
    <cfRule type="cellIs" dxfId="16314" priority="15222" stopIfTrue="1" operator="equal">
      <formula>"Muy Alta"</formula>
    </cfRule>
  </conditionalFormatting>
  <conditionalFormatting sqref="AP148">
    <cfRule type="cellIs" dxfId="16313" priority="15226" stopIfTrue="1" operator="equal">
      <formula>"Muy Baja"</formula>
    </cfRule>
  </conditionalFormatting>
  <conditionalFormatting sqref="AP149">
    <cfRule type="cellIs" dxfId="16312" priority="15209" stopIfTrue="1" operator="equal">
      <formula>"Alta"</formula>
    </cfRule>
  </conditionalFormatting>
  <conditionalFormatting sqref="AP149">
    <cfRule type="cellIs" dxfId="16311" priority="15211" stopIfTrue="1" operator="equal">
      <formula>"Baja"</formula>
    </cfRule>
  </conditionalFormatting>
  <conditionalFormatting sqref="AP149">
    <cfRule type="cellIs" dxfId="16310" priority="15210" stopIfTrue="1" operator="equal">
      <formula>"Media"</formula>
    </cfRule>
  </conditionalFormatting>
  <conditionalFormatting sqref="AP149">
    <cfRule type="cellIs" dxfId="16309" priority="15208" stopIfTrue="1" operator="equal">
      <formula>"Muy Alta"</formula>
    </cfRule>
  </conditionalFormatting>
  <conditionalFormatting sqref="AP149">
    <cfRule type="cellIs" dxfId="16308" priority="15212" stopIfTrue="1" operator="equal">
      <formula>"Muy Baja"</formula>
    </cfRule>
  </conditionalFormatting>
  <conditionalFormatting sqref="AP159">
    <cfRule type="cellIs" dxfId="16307" priority="15059" stopIfTrue="1" operator="equal">
      <formula>"Alta"</formula>
    </cfRule>
  </conditionalFormatting>
  <conditionalFormatting sqref="AP159">
    <cfRule type="cellIs" dxfId="16306" priority="15061" stopIfTrue="1" operator="equal">
      <formula>"Baja"</formula>
    </cfRule>
  </conditionalFormatting>
  <conditionalFormatting sqref="AP159">
    <cfRule type="cellIs" dxfId="16305" priority="15060" stopIfTrue="1" operator="equal">
      <formula>"Media"</formula>
    </cfRule>
  </conditionalFormatting>
  <conditionalFormatting sqref="AP159">
    <cfRule type="cellIs" dxfId="16304" priority="15058" stopIfTrue="1" operator="equal">
      <formula>"Muy Alta"</formula>
    </cfRule>
  </conditionalFormatting>
  <conditionalFormatting sqref="AP159">
    <cfRule type="cellIs" dxfId="16303" priority="15062" stopIfTrue="1" operator="equal">
      <formula>"Muy Baja"</formula>
    </cfRule>
  </conditionalFormatting>
  <conditionalFormatting sqref="AE150:AE151">
    <cfRule type="containsText" dxfId="16302" priority="15161" operator="containsText" text="VALORAR">
      <formula>NOT(ISERROR(SEARCH("VALORAR",AE150)))</formula>
    </cfRule>
    <cfRule type="containsText" dxfId="16301" priority="15162" operator="containsText" text="Extrema">
      <formula>NOT(ISERROR(SEARCH("Extrema",AE150)))</formula>
    </cfRule>
    <cfRule type="containsText" dxfId="16300" priority="15163" operator="containsText" text="Alta">
      <formula>NOT(ISERROR(SEARCH("Alta",AE150)))</formula>
    </cfRule>
    <cfRule type="containsText" dxfId="16299" priority="15164" operator="containsText" text="Moderada">
      <formula>NOT(ISERROR(SEARCH("Moderada",AE150)))</formula>
    </cfRule>
    <cfRule type="containsText" dxfId="16298" priority="15165" operator="containsText" text="Baja">
      <formula>NOT(ISERROR(SEARCH("Baja",AE150)))</formula>
    </cfRule>
  </conditionalFormatting>
  <conditionalFormatting sqref="AE150:AE151">
    <cfRule type="containsText" dxfId="16297" priority="15166" operator="containsText" text="VALORAR">
      <formula>NOT(ISERROR(SEARCH("VALORAR",AE150)))</formula>
    </cfRule>
    <cfRule type="containsText" dxfId="16296" priority="15167" operator="containsText" text="Extrema">
      <formula>NOT(ISERROR(SEARCH("Extrema",AE150)))</formula>
    </cfRule>
    <cfRule type="containsText" dxfId="16295" priority="15168" operator="containsText" text="Alta">
      <formula>NOT(ISERROR(SEARCH("Alta",AE150)))</formula>
    </cfRule>
    <cfRule type="containsText" dxfId="16294" priority="15169" operator="containsText" text="Moderada">
      <formula>NOT(ISERROR(SEARCH("Moderada",AE150)))</formula>
    </cfRule>
    <cfRule type="containsText" dxfId="16293" priority="15170" operator="containsText" text="Baja">
      <formula>NOT(ISERROR(SEARCH("Baja",AE150)))</formula>
    </cfRule>
  </conditionalFormatting>
  <conditionalFormatting sqref="V150:V151">
    <cfRule type="cellIs" dxfId="16292" priority="15177" stopIfTrue="1" operator="equal">
      <formula>"Alta"</formula>
    </cfRule>
  </conditionalFormatting>
  <conditionalFormatting sqref="V150:V151">
    <cfRule type="cellIs" dxfId="16291" priority="15179" stopIfTrue="1" operator="equal">
      <formula>"Baja"</formula>
    </cfRule>
  </conditionalFormatting>
  <conditionalFormatting sqref="V150:V151">
    <cfRule type="cellIs" dxfId="16290" priority="15178" stopIfTrue="1" operator="equal">
      <formula>"Media"</formula>
    </cfRule>
  </conditionalFormatting>
  <conditionalFormatting sqref="V150:V151">
    <cfRule type="cellIs" dxfId="16289" priority="15176" stopIfTrue="1" operator="equal">
      <formula>"Muy Alta"</formula>
    </cfRule>
  </conditionalFormatting>
  <conditionalFormatting sqref="V150:V151">
    <cfRule type="cellIs" dxfId="16288" priority="15180" stopIfTrue="1" operator="equal">
      <formula>"Muy Baja"</formula>
    </cfRule>
  </conditionalFormatting>
  <conditionalFormatting sqref="AP156">
    <cfRule type="cellIs" dxfId="16287" priority="15017" stopIfTrue="1" operator="equal">
      <formula>"Alta"</formula>
    </cfRule>
  </conditionalFormatting>
  <conditionalFormatting sqref="AP156">
    <cfRule type="cellIs" dxfId="16286" priority="15019" stopIfTrue="1" operator="equal">
      <formula>"Baja"</formula>
    </cfRule>
  </conditionalFormatting>
  <conditionalFormatting sqref="AP156">
    <cfRule type="cellIs" dxfId="16285" priority="15018" stopIfTrue="1" operator="equal">
      <formula>"Media"</formula>
    </cfRule>
  </conditionalFormatting>
  <conditionalFormatting sqref="AP156">
    <cfRule type="cellIs" dxfId="16284" priority="15016" stopIfTrue="1" operator="equal">
      <formula>"Muy Alta"</formula>
    </cfRule>
  </conditionalFormatting>
  <conditionalFormatting sqref="AP156">
    <cfRule type="cellIs" dxfId="16283" priority="15020" stopIfTrue="1" operator="equal">
      <formula>"Muy Baja"</formula>
    </cfRule>
  </conditionalFormatting>
  <conditionalFormatting sqref="AP151">
    <cfRule type="cellIs" dxfId="16282" priority="15139" stopIfTrue="1" operator="equal">
      <formula>"Alta"</formula>
    </cfRule>
  </conditionalFormatting>
  <conditionalFormatting sqref="AP151">
    <cfRule type="cellIs" dxfId="16281" priority="15141" stopIfTrue="1" operator="equal">
      <formula>"Baja"</formula>
    </cfRule>
  </conditionalFormatting>
  <conditionalFormatting sqref="AP151">
    <cfRule type="cellIs" dxfId="16280" priority="15140" stopIfTrue="1" operator="equal">
      <formula>"Media"</formula>
    </cfRule>
  </conditionalFormatting>
  <conditionalFormatting sqref="AP151">
    <cfRule type="cellIs" dxfId="16279" priority="15138" stopIfTrue="1" operator="equal">
      <formula>"Muy Alta"</formula>
    </cfRule>
  </conditionalFormatting>
  <conditionalFormatting sqref="AP151">
    <cfRule type="cellIs" dxfId="16278" priority="15142" stopIfTrue="1" operator="equal">
      <formula>"Muy Baja"</formula>
    </cfRule>
  </conditionalFormatting>
  <conditionalFormatting sqref="V136:V137">
    <cfRule type="cellIs" dxfId="16277" priority="15529" stopIfTrue="1" operator="equal">
      <formula>"Alta"</formula>
    </cfRule>
  </conditionalFormatting>
  <conditionalFormatting sqref="V136:V137">
    <cfRule type="cellIs" dxfId="16276" priority="15531" stopIfTrue="1" operator="equal">
      <formula>"Baja"</formula>
    </cfRule>
  </conditionalFormatting>
  <conditionalFormatting sqref="V136:V137">
    <cfRule type="cellIs" dxfId="16275" priority="15530" stopIfTrue="1" operator="equal">
      <formula>"Media"</formula>
    </cfRule>
  </conditionalFormatting>
  <conditionalFormatting sqref="V136:V137">
    <cfRule type="cellIs" dxfId="16274" priority="15528" stopIfTrue="1" operator="equal">
      <formula>"Muy Alta"</formula>
    </cfRule>
  </conditionalFormatting>
  <conditionalFormatting sqref="V136:V137">
    <cfRule type="cellIs" dxfId="16273" priority="15532" stopIfTrue="1" operator="equal">
      <formula>"Muy Baja"</formula>
    </cfRule>
  </conditionalFormatting>
  <conditionalFormatting sqref="AE136:AE137">
    <cfRule type="containsText" dxfId="16272" priority="15513" operator="containsText" text="VALORAR">
      <formula>NOT(ISERROR(SEARCH("VALORAR",AE136)))</formula>
    </cfRule>
    <cfRule type="containsText" dxfId="16271" priority="15514" operator="containsText" text="Extrema">
      <formula>NOT(ISERROR(SEARCH("Extrema",AE136)))</formula>
    </cfRule>
    <cfRule type="containsText" dxfId="16270" priority="15515" operator="containsText" text="Alta">
      <formula>NOT(ISERROR(SEARCH("Alta",AE136)))</formula>
    </cfRule>
    <cfRule type="containsText" dxfId="16269" priority="15516" operator="containsText" text="Moderada">
      <formula>NOT(ISERROR(SEARCH("Moderada",AE136)))</formula>
    </cfRule>
    <cfRule type="containsText" dxfId="16268" priority="15517" operator="containsText" text="Baja">
      <formula>NOT(ISERROR(SEARCH("Baja",AE136)))</formula>
    </cfRule>
  </conditionalFormatting>
  <conditionalFormatting sqref="AE136:AE137">
    <cfRule type="containsText" dxfId="16267" priority="15518" operator="containsText" text="VALORAR">
      <formula>NOT(ISERROR(SEARCH("VALORAR",AE136)))</formula>
    </cfRule>
    <cfRule type="containsText" dxfId="16266" priority="15519" operator="containsText" text="Extrema">
      <formula>NOT(ISERROR(SEARCH("Extrema",AE136)))</formula>
    </cfRule>
    <cfRule type="containsText" dxfId="16265" priority="15520" operator="containsText" text="Alta">
      <formula>NOT(ISERROR(SEARCH("Alta",AE136)))</formula>
    </cfRule>
    <cfRule type="containsText" dxfId="16264" priority="15521" operator="containsText" text="Moderada">
      <formula>NOT(ISERROR(SEARCH("Moderada",AE136)))</formula>
    </cfRule>
    <cfRule type="containsText" dxfId="16263" priority="15522" operator="containsText" text="Baja">
      <formula>NOT(ISERROR(SEARCH("Baja",AE136)))</formula>
    </cfRule>
  </conditionalFormatting>
  <conditionalFormatting sqref="AW136">
    <cfRule type="containsText" dxfId="16262" priority="15503" operator="containsText" text="VALORAR">
      <formula>NOT(ISERROR(SEARCH("VALORAR",AW136)))</formula>
    </cfRule>
    <cfRule type="containsText" dxfId="16261" priority="15504" operator="containsText" text="Extrema">
      <formula>NOT(ISERROR(SEARCH("Extrema",AW136)))</formula>
    </cfRule>
    <cfRule type="containsText" dxfId="16260" priority="15505" operator="containsText" text="Alta">
      <formula>NOT(ISERROR(SEARCH("Alta",AW136)))</formula>
    </cfRule>
    <cfRule type="containsText" dxfId="16259" priority="15506" operator="containsText" text="Moderada">
      <formula>NOT(ISERROR(SEARCH("Moderada",AW136)))</formula>
    </cfRule>
    <cfRule type="containsText" dxfId="16258" priority="15507" operator="containsText" text="Baja">
      <formula>NOT(ISERROR(SEARCH("Baja",AW136)))</formula>
    </cfRule>
  </conditionalFormatting>
  <conditionalFormatting sqref="AW136">
    <cfRule type="containsText" dxfId="16257" priority="15508" operator="containsText" text="VALORAR">
      <formula>NOT(ISERROR(SEARCH("VALORAR",AW136)))</formula>
    </cfRule>
    <cfRule type="containsText" dxfId="16256" priority="15509" operator="containsText" text="Extrema">
      <formula>NOT(ISERROR(SEARCH("Extrema",AW136)))</formula>
    </cfRule>
    <cfRule type="containsText" dxfId="16255" priority="15510" operator="containsText" text="Alta">
      <formula>NOT(ISERROR(SEARCH("Alta",AW136)))</formula>
    </cfRule>
    <cfRule type="containsText" dxfId="16254" priority="15511" operator="containsText" text="Moderada">
      <formula>NOT(ISERROR(SEARCH("Moderada",AW136)))</formula>
    </cfRule>
    <cfRule type="containsText" dxfId="16253" priority="15512" operator="containsText" text="Baja">
      <formula>NOT(ISERROR(SEARCH("Baja",AW136)))</formula>
    </cfRule>
  </conditionalFormatting>
  <conditionalFormatting sqref="AP136">
    <cfRule type="cellIs" dxfId="16252" priority="15495" stopIfTrue="1" operator="equal">
      <formula>"Alta"</formula>
    </cfRule>
  </conditionalFormatting>
  <conditionalFormatting sqref="AP136">
    <cfRule type="cellIs" dxfId="16251" priority="15497" stopIfTrue="1" operator="equal">
      <formula>"Baja"</formula>
    </cfRule>
  </conditionalFormatting>
  <conditionalFormatting sqref="AP136">
    <cfRule type="cellIs" dxfId="16250" priority="15496" stopIfTrue="1" operator="equal">
      <formula>"Media"</formula>
    </cfRule>
  </conditionalFormatting>
  <conditionalFormatting sqref="AP136">
    <cfRule type="cellIs" dxfId="16249" priority="15494" stopIfTrue="1" operator="equal">
      <formula>"Muy Alta"</formula>
    </cfRule>
  </conditionalFormatting>
  <conditionalFormatting sqref="AP136">
    <cfRule type="cellIs" dxfId="16248" priority="15498" stopIfTrue="1" operator="equal">
      <formula>"Muy Baja"</formula>
    </cfRule>
  </conditionalFormatting>
  <conditionalFormatting sqref="AP137">
    <cfRule type="cellIs" dxfId="16247" priority="15481" stopIfTrue="1" operator="equal">
      <formula>"Alta"</formula>
    </cfRule>
  </conditionalFormatting>
  <conditionalFormatting sqref="AP137">
    <cfRule type="cellIs" dxfId="16246" priority="15483" stopIfTrue="1" operator="equal">
      <formula>"Baja"</formula>
    </cfRule>
  </conditionalFormatting>
  <conditionalFormatting sqref="AP137">
    <cfRule type="cellIs" dxfId="16245" priority="15482" stopIfTrue="1" operator="equal">
      <formula>"Media"</formula>
    </cfRule>
  </conditionalFormatting>
  <conditionalFormatting sqref="AP137">
    <cfRule type="cellIs" dxfId="16244" priority="15480" stopIfTrue="1" operator="equal">
      <formula>"Muy Alta"</formula>
    </cfRule>
  </conditionalFormatting>
  <conditionalFormatting sqref="AP137">
    <cfRule type="cellIs" dxfId="16243" priority="15484" stopIfTrue="1" operator="equal">
      <formula>"Muy Baja"</formula>
    </cfRule>
  </conditionalFormatting>
  <conditionalFormatting sqref="AP141">
    <cfRule type="cellIs" dxfId="16242" priority="15467" stopIfTrue="1" operator="equal">
      <formula>"Alta"</formula>
    </cfRule>
  </conditionalFormatting>
  <conditionalFormatting sqref="AP141">
    <cfRule type="cellIs" dxfId="16241" priority="15469" stopIfTrue="1" operator="equal">
      <formula>"Baja"</formula>
    </cfRule>
  </conditionalFormatting>
  <conditionalFormatting sqref="AP141">
    <cfRule type="cellIs" dxfId="16240" priority="15468" stopIfTrue="1" operator="equal">
      <formula>"Media"</formula>
    </cfRule>
  </conditionalFormatting>
  <conditionalFormatting sqref="AP141">
    <cfRule type="cellIs" dxfId="16239" priority="15466" stopIfTrue="1" operator="equal">
      <formula>"Muy Alta"</formula>
    </cfRule>
  </conditionalFormatting>
  <conditionalFormatting sqref="AP141">
    <cfRule type="cellIs" dxfId="16238" priority="15470" stopIfTrue="1" operator="equal">
      <formula>"Muy Baja"</formula>
    </cfRule>
  </conditionalFormatting>
  <conditionalFormatting sqref="AE138:AE139">
    <cfRule type="containsText" dxfId="16237" priority="15433" operator="containsText" text="VALORAR">
      <formula>NOT(ISERROR(SEARCH("VALORAR",AE138)))</formula>
    </cfRule>
    <cfRule type="containsText" dxfId="16236" priority="15434" operator="containsText" text="Extrema">
      <formula>NOT(ISERROR(SEARCH("Extrema",AE138)))</formula>
    </cfRule>
    <cfRule type="containsText" dxfId="16235" priority="15435" operator="containsText" text="Alta">
      <formula>NOT(ISERROR(SEARCH("Alta",AE138)))</formula>
    </cfRule>
    <cfRule type="containsText" dxfId="16234" priority="15436" operator="containsText" text="Moderada">
      <formula>NOT(ISERROR(SEARCH("Moderada",AE138)))</formula>
    </cfRule>
    <cfRule type="containsText" dxfId="16233" priority="15437" operator="containsText" text="Baja">
      <formula>NOT(ISERROR(SEARCH("Baja",AE138)))</formula>
    </cfRule>
  </conditionalFormatting>
  <conditionalFormatting sqref="AE138:AE139">
    <cfRule type="containsText" dxfId="16232" priority="15438" operator="containsText" text="VALORAR">
      <formula>NOT(ISERROR(SEARCH("VALORAR",AE138)))</formula>
    </cfRule>
    <cfRule type="containsText" dxfId="16231" priority="15439" operator="containsText" text="Extrema">
      <formula>NOT(ISERROR(SEARCH("Extrema",AE138)))</formula>
    </cfRule>
    <cfRule type="containsText" dxfId="16230" priority="15440" operator="containsText" text="Alta">
      <formula>NOT(ISERROR(SEARCH("Alta",AE138)))</formula>
    </cfRule>
    <cfRule type="containsText" dxfId="16229" priority="15441" operator="containsText" text="Moderada">
      <formula>NOT(ISERROR(SEARCH("Moderada",AE138)))</formula>
    </cfRule>
    <cfRule type="containsText" dxfId="16228" priority="15442" operator="containsText" text="Baja">
      <formula>NOT(ISERROR(SEARCH("Baja",AE138)))</formula>
    </cfRule>
  </conditionalFormatting>
  <conditionalFormatting sqref="V138:V139">
    <cfRule type="cellIs" dxfId="16227" priority="15449" stopIfTrue="1" operator="equal">
      <formula>"Alta"</formula>
    </cfRule>
  </conditionalFormatting>
  <conditionalFormatting sqref="V138:V139">
    <cfRule type="cellIs" dxfId="16226" priority="15451" stopIfTrue="1" operator="equal">
      <formula>"Baja"</formula>
    </cfRule>
  </conditionalFormatting>
  <conditionalFormatting sqref="V138:V139">
    <cfRule type="cellIs" dxfId="16225" priority="15450" stopIfTrue="1" operator="equal">
      <formula>"Media"</formula>
    </cfRule>
  </conditionalFormatting>
  <conditionalFormatting sqref="V138:V139">
    <cfRule type="cellIs" dxfId="16224" priority="15448" stopIfTrue="1" operator="equal">
      <formula>"Muy Alta"</formula>
    </cfRule>
  </conditionalFormatting>
  <conditionalFormatting sqref="V138:V139">
    <cfRule type="cellIs" dxfId="16223" priority="15452" stopIfTrue="1" operator="equal">
      <formula>"Muy Baja"</formula>
    </cfRule>
  </conditionalFormatting>
  <conditionalFormatting sqref="AP138">
    <cfRule type="cellIs" dxfId="16222" priority="15425" stopIfTrue="1" operator="equal">
      <formula>"Alta"</formula>
    </cfRule>
  </conditionalFormatting>
  <conditionalFormatting sqref="AP138">
    <cfRule type="cellIs" dxfId="16221" priority="15427" stopIfTrue="1" operator="equal">
      <formula>"Baja"</formula>
    </cfRule>
  </conditionalFormatting>
  <conditionalFormatting sqref="AP138">
    <cfRule type="cellIs" dxfId="16220" priority="15426" stopIfTrue="1" operator="equal">
      <formula>"Media"</formula>
    </cfRule>
  </conditionalFormatting>
  <conditionalFormatting sqref="AP138">
    <cfRule type="cellIs" dxfId="16219" priority="15424" stopIfTrue="1" operator="equal">
      <formula>"Muy Alta"</formula>
    </cfRule>
  </conditionalFormatting>
  <conditionalFormatting sqref="AP138">
    <cfRule type="cellIs" dxfId="16218" priority="15428" stopIfTrue="1" operator="equal">
      <formula>"Muy Baja"</formula>
    </cfRule>
  </conditionalFormatting>
  <conditionalFormatting sqref="AP139">
    <cfRule type="cellIs" dxfId="16217" priority="15411" stopIfTrue="1" operator="equal">
      <formula>"Alta"</formula>
    </cfRule>
  </conditionalFormatting>
  <conditionalFormatting sqref="AP139">
    <cfRule type="cellIs" dxfId="16216" priority="15413" stopIfTrue="1" operator="equal">
      <formula>"Baja"</formula>
    </cfRule>
  </conditionalFormatting>
  <conditionalFormatting sqref="AP139">
    <cfRule type="cellIs" dxfId="16215" priority="15412" stopIfTrue="1" operator="equal">
      <formula>"Media"</formula>
    </cfRule>
  </conditionalFormatting>
  <conditionalFormatting sqref="AP139">
    <cfRule type="cellIs" dxfId="16214" priority="15410" stopIfTrue="1" operator="equal">
      <formula>"Muy Alta"</formula>
    </cfRule>
  </conditionalFormatting>
  <conditionalFormatting sqref="AP139">
    <cfRule type="cellIs" dxfId="16213" priority="15414" stopIfTrue="1" operator="equal">
      <formula>"Muy Baja"</formula>
    </cfRule>
  </conditionalFormatting>
  <conditionalFormatting sqref="V154:V155">
    <cfRule type="cellIs" dxfId="16212" priority="15121" stopIfTrue="1" operator="equal">
      <formula>"Alta"</formula>
    </cfRule>
  </conditionalFormatting>
  <conditionalFormatting sqref="V154:V155">
    <cfRule type="cellIs" dxfId="16211" priority="15123" stopIfTrue="1" operator="equal">
      <formula>"Baja"</formula>
    </cfRule>
  </conditionalFormatting>
  <conditionalFormatting sqref="V154:V155">
    <cfRule type="cellIs" dxfId="16210" priority="15122" stopIfTrue="1" operator="equal">
      <formula>"Media"</formula>
    </cfRule>
  </conditionalFormatting>
  <conditionalFormatting sqref="V154:V155">
    <cfRule type="cellIs" dxfId="16209" priority="15120" stopIfTrue="1" operator="equal">
      <formula>"Muy Alta"</formula>
    </cfRule>
  </conditionalFormatting>
  <conditionalFormatting sqref="V154:V155">
    <cfRule type="cellIs" dxfId="16208" priority="15124" stopIfTrue="1" operator="equal">
      <formula>"Muy Baja"</formula>
    </cfRule>
  </conditionalFormatting>
  <conditionalFormatting sqref="AW154">
    <cfRule type="containsText" dxfId="16207" priority="15095" operator="containsText" text="VALORAR">
      <formula>NOT(ISERROR(SEARCH("VALORAR",AW154)))</formula>
    </cfRule>
    <cfRule type="containsText" dxfId="16206" priority="15096" operator="containsText" text="Extrema">
      <formula>NOT(ISERROR(SEARCH("Extrema",AW154)))</formula>
    </cfRule>
    <cfRule type="containsText" dxfId="16205" priority="15097" operator="containsText" text="Alta">
      <formula>NOT(ISERROR(SEARCH("Alta",AW154)))</formula>
    </cfRule>
    <cfRule type="containsText" dxfId="16204" priority="15098" operator="containsText" text="Moderada">
      <formula>NOT(ISERROR(SEARCH("Moderada",AW154)))</formula>
    </cfRule>
    <cfRule type="containsText" dxfId="16203" priority="15099" operator="containsText" text="Baja">
      <formula>NOT(ISERROR(SEARCH("Baja",AW154)))</formula>
    </cfRule>
  </conditionalFormatting>
  <conditionalFormatting sqref="AW154">
    <cfRule type="containsText" dxfId="16202" priority="15100" operator="containsText" text="VALORAR">
      <formula>NOT(ISERROR(SEARCH("VALORAR",AW154)))</formula>
    </cfRule>
    <cfRule type="containsText" dxfId="16201" priority="15101" operator="containsText" text="Extrema">
      <formula>NOT(ISERROR(SEARCH("Extrema",AW154)))</formula>
    </cfRule>
    <cfRule type="containsText" dxfId="16200" priority="15102" operator="containsText" text="Alta">
      <formula>NOT(ISERROR(SEARCH("Alta",AW154)))</formula>
    </cfRule>
    <cfRule type="containsText" dxfId="16199" priority="15103" operator="containsText" text="Moderada">
      <formula>NOT(ISERROR(SEARCH("Moderada",AW154)))</formula>
    </cfRule>
    <cfRule type="containsText" dxfId="16198" priority="15104" operator="containsText" text="Baja">
      <formula>NOT(ISERROR(SEARCH("Baja",AW154)))</formula>
    </cfRule>
  </conditionalFormatting>
  <conditionalFormatting sqref="AP154">
    <cfRule type="cellIs" dxfId="16197" priority="15087" stopIfTrue="1" operator="equal">
      <formula>"Alta"</formula>
    </cfRule>
  </conditionalFormatting>
  <conditionalFormatting sqref="AP154">
    <cfRule type="cellIs" dxfId="16196" priority="15089" stopIfTrue="1" operator="equal">
      <formula>"Baja"</formula>
    </cfRule>
  </conditionalFormatting>
  <conditionalFormatting sqref="AP154">
    <cfRule type="cellIs" dxfId="16195" priority="15088" stopIfTrue="1" operator="equal">
      <formula>"Media"</formula>
    </cfRule>
  </conditionalFormatting>
  <conditionalFormatting sqref="AP154">
    <cfRule type="cellIs" dxfId="16194" priority="15086" stopIfTrue="1" operator="equal">
      <formula>"Muy Alta"</formula>
    </cfRule>
  </conditionalFormatting>
  <conditionalFormatting sqref="AP154">
    <cfRule type="cellIs" dxfId="16193" priority="15090" stopIfTrue="1" operator="equal">
      <formula>"Muy Baja"</formula>
    </cfRule>
  </conditionalFormatting>
  <conditionalFormatting sqref="AP155">
    <cfRule type="cellIs" dxfId="16192" priority="15073" stopIfTrue="1" operator="equal">
      <formula>"Alta"</formula>
    </cfRule>
  </conditionalFormatting>
  <conditionalFormatting sqref="AP155">
    <cfRule type="cellIs" dxfId="16191" priority="15075" stopIfTrue="1" operator="equal">
      <formula>"Baja"</formula>
    </cfRule>
  </conditionalFormatting>
  <conditionalFormatting sqref="AP155">
    <cfRule type="cellIs" dxfId="16190" priority="15074" stopIfTrue="1" operator="equal">
      <formula>"Media"</formula>
    </cfRule>
  </conditionalFormatting>
  <conditionalFormatting sqref="AP155">
    <cfRule type="cellIs" dxfId="16189" priority="15072" stopIfTrue="1" operator="equal">
      <formula>"Muy Alta"</formula>
    </cfRule>
  </conditionalFormatting>
  <conditionalFormatting sqref="AP155">
    <cfRule type="cellIs" dxfId="16188" priority="15076" stopIfTrue="1" operator="equal">
      <formula>"Muy Baja"</formula>
    </cfRule>
  </conditionalFormatting>
  <conditionalFormatting sqref="AE156:AE157">
    <cfRule type="containsText" dxfId="16187" priority="15025" operator="containsText" text="VALORAR">
      <formula>NOT(ISERROR(SEARCH("VALORAR",AE156)))</formula>
    </cfRule>
    <cfRule type="containsText" dxfId="16186" priority="15026" operator="containsText" text="Extrema">
      <formula>NOT(ISERROR(SEARCH("Extrema",AE156)))</formula>
    </cfRule>
    <cfRule type="containsText" dxfId="16185" priority="15027" operator="containsText" text="Alta">
      <formula>NOT(ISERROR(SEARCH("Alta",AE156)))</formula>
    </cfRule>
    <cfRule type="containsText" dxfId="16184" priority="15028" operator="containsText" text="Moderada">
      <formula>NOT(ISERROR(SEARCH("Moderada",AE156)))</formula>
    </cfRule>
    <cfRule type="containsText" dxfId="16183" priority="15029" operator="containsText" text="Baja">
      <formula>NOT(ISERROR(SEARCH("Baja",AE156)))</formula>
    </cfRule>
  </conditionalFormatting>
  <conditionalFormatting sqref="AE156:AE157">
    <cfRule type="containsText" dxfId="16182" priority="15030" operator="containsText" text="VALORAR">
      <formula>NOT(ISERROR(SEARCH("VALORAR",AE156)))</formula>
    </cfRule>
    <cfRule type="containsText" dxfId="16181" priority="15031" operator="containsText" text="Extrema">
      <formula>NOT(ISERROR(SEARCH("Extrema",AE156)))</formula>
    </cfRule>
    <cfRule type="containsText" dxfId="16180" priority="15032" operator="containsText" text="Alta">
      <formula>NOT(ISERROR(SEARCH("Alta",AE156)))</formula>
    </cfRule>
    <cfRule type="containsText" dxfId="16179" priority="15033" operator="containsText" text="Moderada">
      <formula>NOT(ISERROR(SEARCH("Moderada",AE156)))</formula>
    </cfRule>
    <cfRule type="containsText" dxfId="16178" priority="15034" operator="containsText" text="Baja">
      <formula>NOT(ISERROR(SEARCH("Baja",AE156)))</formula>
    </cfRule>
  </conditionalFormatting>
  <conditionalFormatting sqref="V156:V157">
    <cfRule type="cellIs" dxfId="16177" priority="15041" stopIfTrue="1" operator="equal">
      <formula>"Alta"</formula>
    </cfRule>
  </conditionalFormatting>
  <conditionalFormatting sqref="V156:V157">
    <cfRule type="cellIs" dxfId="16176" priority="15043" stopIfTrue="1" operator="equal">
      <formula>"Baja"</formula>
    </cfRule>
  </conditionalFormatting>
  <conditionalFormatting sqref="V156:V157">
    <cfRule type="cellIs" dxfId="16175" priority="15042" stopIfTrue="1" operator="equal">
      <formula>"Media"</formula>
    </cfRule>
  </conditionalFormatting>
  <conditionalFormatting sqref="V156:V157">
    <cfRule type="cellIs" dxfId="16174" priority="15040" stopIfTrue="1" operator="equal">
      <formula>"Muy Alta"</formula>
    </cfRule>
  </conditionalFormatting>
  <conditionalFormatting sqref="V156:V157">
    <cfRule type="cellIs" dxfId="16173" priority="15044" stopIfTrue="1" operator="equal">
      <formula>"Muy Baja"</formula>
    </cfRule>
  </conditionalFormatting>
  <conditionalFormatting sqref="AP157">
    <cfRule type="cellIs" dxfId="16172" priority="15003" stopIfTrue="1" operator="equal">
      <formula>"Alta"</formula>
    </cfRule>
  </conditionalFormatting>
  <conditionalFormatting sqref="AP157">
    <cfRule type="cellIs" dxfId="16171" priority="15005" stopIfTrue="1" operator="equal">
      <formula>"Baja"</formula>
    </cfRule>
  </conditionalFormatting>
  <conditionalFormatting sqref="AP157">
    <cfRule type="cellIs" dxfId="16170" priority="15004" stopIfTrue="1" operator="equal">
      <formula>"Media"</formula>
    </cfRule>
  </conditionalFormatting>
  <conditionalFormatting sqref="AP157">
    <cfRule type="cellIs" dxfId="16169" priority="15002" stopIfTrue="1" operator="equal">
      <formula>"Muy Alta"</formula>
    </cfRule>
  </conditionalFormatting>
  <conditionalFormatting sqref="AP157">
    <cfRule type="cellIs" dxfId="16168" priority="15006" stopIfTrue="1" operator="equal">
      <formula>"Muy Baja"</formula>
    </cfRule>
  </conditionalFormatting>
  <conditionalFormatting sqref="AE166:AE167">
    <cfRule type="containsText" dxfId="16167" priority="14969" operator="containsText" text="VALORAR">
      <formula>NOT(ISERROR(SEARCH("VALORAR",AE166)))</formula>
    </cfRule>
    <cfRule type="containsText" dxfId="16166" priority="14970" operator="containsText" text="Extrema">
      <formula>NOT(ISERROR(SEARCH("Extrema",AE166)))</formula>
    </cfRule>
    <cfRule type="containsText" dxfId="16165" priority="14971" operator="containsText" text="Alta">
      <formula>NOT(ISERROR(SEARCH("Alta",AE166)))</formula>
    </cfRule>
    <cfRule type="containsText" dxfId="16164" priority="14972" operator="containsText" text="Moderada">
      <formula>NOT(ISERROR(SEARCH("Moderada",AE166)))</formula>
    </cfRule>
    <cfRule type="containsText" dxfId="16163" priority="14973" operator="containsText" text="Baja">
      <formula>NOT(ISERROR(SEARCH("Baja",AE166)))</formula>
    </cfRule>
  </conditionalFormatting>
  <conditionalFormatting sqref="AE166:AE167">
    <cfRule type="containsText" dxfId="16162" priority="14974" operator="containsText" text="VALORAR">
      <formula>NOT(ISERROR(SEARCH("VALORAR",AE166)))</formula>
    </cfRule>
    <cfRule type="containsText" dxfId="16161" priority="14975" operator="containsText" text="Extrema">
      <formula>NOT(ISERROR(SEARCH("Extrema",AE166)))</formula>
    </cfRule>
    <cfRule type="containsText" dxfId="16160" priority="14976" operator="containsText" text="Alta">
      <formula>NOT(ISERROR(SEARCH("Alta",AE166)))</formula>
    </cfRule>
    <cfRule type="containsText" dxfId="16159" priority="14977" operator="containsText" text="Moderada">
      <formula>NOT(ISERROR(SEARCH("Moderada",AE166)))</formula>
    </cfRule>
    <cfRule type="containsText" dxfId="16158" priority="14978" operator="containsText" text="Baja">
      <formula>NOT(ISERROR(SEARCH("Baja",AE166)))</formula>
    </cfRule>
  </conditionalFormatting>
  <conditionalFormatting sqref="AP171">
    <cfRule type="cellIs" dxfId="16157" priority="14923" stopIfTrue="1" operator="equal">
      <formula>"Alta"</formula>
    </cfRule>
  </conditionalFormatting>
  <conditionalFormatting sqref="AP171">
    <cfRule type="cellIs" dxfId="16156" priority="14925" stopIfTrue="1" operator="equal">
      <formula>"Baja"</formula>
    </cfRule>
  </conditionalFormatting>
  <conditionalFormatting sqref="AP171">
    <cfRule type="cellIs" dxfId="16155" priority="14924" stopIfTrue="1" operator="equal">
      <formula>"Media"</formula>
    </cfRule>
  </conditionalFormatting>
  <conditionalFormatting sqref="AP171">
    <cfRule type="cellIs" dxfId="16154" priority="14922" stopIfTrue="1" operator="equal">
      <formula>"Muy Alta"</formula>
    </cfRule>
  </conditionalFormatting>
  <conditionalFormatting sqref="AP171">
    <cfRule type="cellIs" dxfId="16153" priority="14926" stopIfTrue="1" operator="equal">
      <formula>"Muy Baja"</formula>
    </cfRule>
  </conditionalFormatting>
  <conditionalFormatting sqref="AP168">
    <cfRule type="cellIs" dxfId="16152" priority="14881" stopIfTrue="1" operator="equal">
      <formula>"Alta"</formula>
    </cfRule>
  </conditionalFormatting>
  <conditionalFormatting sqref="AP168">
    <cfRule type="cellIs" dxfId="16151" priority="14883" stopIfTrue="1" operator="equal">
      <formula>"Baja"</formula>
    </cfRule>
  </conditionalFormatting>
  <conditionalFormatting sqref="AP168">
    <cfRule type="cellIs" dxfId="16150" priority="14882" stopIfTrue="1" operator="equal">
      <formula>"Media"</formula>
    </cfRule>
  </conditionalFormatting>
  <conditionalFormatting sqref="AP168">
    <cfRule type="cellIs" dxfId="16149" priority="14880" stopIfTrue="1" operator="equal">
      <formula>"Muy Alta"</formula>
    </cfRule>
  </conditionalFormatting>
  <conditionalFormatting sqref="AP168">
    <cfRule type="cellIs" dxfId="16148" priority="14884" stopIfTrue="1" operator="equal">
      <formula>"Muy Baja"</formula>
    </cfRule>
  </conditionalFormatting>
  <conditionalFormatting sqref="V166:V167">
    <cfRule type="cellIs" dxfId="16147" priority="14985" stopIfTrue="1" operator="equal">
      <formula>"Alta"</formula>
    </cfRule>
  </conditionalFormatting>
  <conditionalFormatting sqref="V166:V167">
    <cfRule type="cellIs" dxfId="16146" priority="14987" stopIfTrue="1" operator="equal">
      <formula>"Baja"</formula>
    </cfRule>
  </conditionalFormatting>
  <conditionalFormatting sqref="V166:V167">
    <cfRule type="cellIs" dxfId="16145" priority="14986" stopIfTrue="1" operator="equal">
      <formula>"Media"</formula>
    </cfRule>
  </conditionalFormatting>
  <conditionalFormatting sqref="V166:V167">
    <cfRule type="cellIs" dxfId="16144" priority="14984" stopIfTrue="1" operator="equal">
      <formula>"Muy Alta"</formula>
    </cfRule>
  </conditionalFormatting>
  <conditionalFormatting sqref="V166:V167">
    <cfRule type="cellIs" dxfId="16143" priority="14988" stopIfTrue="1" operator="equal">
      <formula>"Muy Baja"</formula>
    </cfRule>
  </conditionalFormatting>
  <conditionalFormatting sqref="AW166">
    <cfRule type="containsText" dxfId="16142" priority="14959" operator="containsText" text="VALORAR">
      <formula>NOT(ISERROR(SEARCH("VALORAR",AW166)))</formula>
    </cfRule>
    <cfRule type="containsText" dxfId="16141" priority="14960" operator="containsText" text="Extrema">
      <formula>NOT(ISERROR(SEARCH("Extrema",AW166)))</formula>
    </cfRule>
    <cfRule type="containsText" dxfId="16140" priority="14961" operator="containsText" text="Alta">
      <formula>NOT(ISERROR(SEARCH("Alta",AW166)))</formula>
    </cfRule>
    <cfRule type="containsText" dxfId="16139" priority="14962" operator="containsText" text="Moderada">
      <formula>NOT(ISERROR(SEARCH("Moderada",AW166)))</formula>
    </cfRule>
    <cfRule type="containsText" dxfId="16138" priority="14963" operator="containsText" text="Baja">
      <formula>NOT(ISERROR(SEARCH("Baja",AW166)))</formula>
    </cfRule>
  </conditionalFormatting>
  <conditionalFormatting sqref="AW166">
    <cfRule type="containsText" dxfId="16137" priority="14964" operator="containsText" text="VALORAR">
      <formula>NOT(ISERROR(SEARCH("VALORAR",AW166)))</formula>
    </cfRule>
    <cfRule type="containsText" dxfId="16136" priority="14965" operator="containsText" text="Extrema">
      <formula>NOT(ISERROR(SEARCH("Extrema",AW166)))</formula>
    </cfRule>
    <cfRule type="containsText" dxfId="16135" priority="14966" operator="containsText" text="Alta">
      <formula>NOT(ISERROR(SEARCH("Alta",AW166)))</formula>
    </cfRule>
    <cfRule type="containsText" dxfId="16134" priority="14967" operator="containsText" text="Moderada">
      <formula>NOT(ISERROR(SEARCH("Moderada",AW166)))</formula>
    </cfRule>
    <cfRule type="containsText" dxfId="16133" priority="14968" operator="containsText" text="Baja">
      <formula>NOT(ISERROR(SEARCH("Baja",AW166)))</formula>
    </cfRule>
  </conditionalFormatting>
  <conditionalFormatting sqref="AP166">
    <cfRule type="cellIs" dxfId="16132" priority="14951" stopIfTrue="1" operator="equal">
      <formula>"Alta"</formula>
    </cfRule>
  </conditionalFormatting>
  <conditionalFormatting sqref="AP166">
    <cfRule type="cellIs" dxfId="16131" priority="14953" stopIfTrue="1" operator="equal">
      <formula>"Baja"</formula>
    </cfRule>
  </conditionalFormatting>
  <conditionalFormatting sqref="AP166">
    <cfRule type="cellIs" dxfId="16130" priority="14952" stopIfTrue="1" operator="equal">
      <formula>"Media"</formula>
    </cfRule>
  </conditionalFormatting>
  <conditionalFormatting sqref="AP166">
    <cfRule type="cellIs" dxfId="16129" priority="14950" stopIfTrue="1" operator="equal">
      <formula>"Muy Alta"</formula>
    </cfRule>
  </conditionalFormatting>
  <conditionalFormatting sqref="AP166">
    <cfRule type="cellIs" dxfId="16128" priority="14954" stopIfTrue="1" operator="equal">
      <formula>"Muy Baja"</formula>
    </cfRule>
  </conditionalFormatting>
  <conditionalFormatting sqref="AP167">
    <cfRule type="cellIs" dxfId="16127" priority="14937" stopIfTrue="1" operator="equal">
      <formula>"Alta"</formula>
    </cfRule>
  </conditionalFormatting>
  <conditionalFormatting sqref="AP167">
    <cfRule type="cellIs" dxfId="16126" priority="14939" stopIfTrue="1" operator="equal">
      <formula>"Baja"</formula>
    </cfRule>
  </conditionalFormatting>
  <conditionalFormatting sqref="AP167">
    <cfRule type="cellIs" dxfId="16125" priority="14938" stopIfTrue="1" operator="equal">
      <formula>"Media"</formula>
    </cfRule>
  </conditionalFormatting>
  <conditionalFormatting sqref="AP167">
    <cfRule type="cellIs" dxfId="16124" priority="14936" stopIfTrue="1" operator="equal">
      <formula>"Muy Alta"</formula>
    </cfRule>
  </conditionalFormatting>
  <conditionalFormatting sqref="AP167">
    <cfRule type="cellIs" dxfId="16123" priority="14940" stopIfTrue="1" operator="equal">
      <formula>"Muy Baja"</formula>
    </cfRule>
  </conditionalFormatting>
  <conditionalFormatting sqref="AE168:AE169">
    <cfRule type="containsText" dxfId="16122" priority="14889" operator="containsText" text="VALORAR">
      <formula>NOT(ISERROR(SEARCH("VALORAR",AE168)))</formula>
    </cfRule>
    <cfRule type="containsText" dxfId="16121" priority="14890" operator="containsText" text="Extrema">
      <formula>NOT(ISERROR(SEARCH("Extrema",AE168)))</formula>
    </cfRule>
    <cfRule type="containsText" dxfId="16120" priority="14891" operator="containsText" text="Alta">
      <formula>NOT(ISERROR(SEARCH("Alta",AE168)))</formula>
    </cfRule>
    <cfRule type="containsText" dxfId="16119" priority="14892" operator="containsText" text="Moderada">
      <formula>NOT(ISERROR(SEARCH("Moderada",AE168)))</formula>
    </cfRule>
    <cfRule type="containsText" dxfId="16118" priority="14893" operator="containsText" text="Baja">
      <formula>NOT(ISERROR(SEARCH("Baja",AE168)))</formula>
    </cfRule>
  </conditionalFormatting>
  <conditionalFormatting sqref="AE168:AE169">
    <cfRule type="containsText" dxfId="16117" priority="14894" operator="containsText" text="VALORAR">
      <formula>NOT(ISERROR(SEARCH("VALORAR",AE168)))</formula>
    </cfRule>
    <cfRule type="containsText" dxfId="16116" priority="14895" operator="containsText" text="Extrema">
      <formula>NOT(ISERROR(SEARCH("Extrema",AE168)))</formula>
    </cfRule>
    <cfRule type="containsText" dxfId="16115" priority="14896" operator="containsText" text="Alta">
      <formula>NOT(ISERROR(SEARCH("Alta",AE168)))</formula>
    </cfRule>
    <cfRule type="containsText" dxfId="16114" priority="14897" operator="containsText" text="Moderada">
      <formula>NOT(ISERROR(SEARCH("Moderada",AE168)))</formula>
    </cfRule>
    <cfRule type="containsText" dxfId="16113" priority="14898" operator="containsText" text="Baja">
      <formula>NOT(ISERROR(SEARCH("Baja",AE168)))</formula>
    </cfRule>
  </conditionalFormatting>
  <conditionalFormatting sqref="V168:V169">
    <cfRule type="cellIs" dxfId="16112" priority="14905" stopIfTrue="1" operator="equal">
      <formula>"Alta"</formula>
    </cfRule>
  </conditionalFormatting>
  <conditionalFormatting sqref="V168:V169">
    <cfRule type="cellIs" dxfId="16111" priority="14907" stopIfTrue="1" operator="equal">
      <formula>"Baja"</formula>
    </cfRule>
  </conditionalFormatting>
  <conditionalFormatting sqref="V168:V169">
    <cfRule type="cellIs" dxfId="16110" priority="14906" stopIfTrue="1" operator="equal">
      <formula>"Media"</formula>
    </cfRule>
  </conditionalFormatting>
  <conditionalFormatting sqref="V168:V169">
    <cfRule type="cellIs" dxfId="16109" priority="14904" stopIfTrue="1" operator="equal">
      <formula>"Muy Alta"</formula>
    </cfRule>
  </conditionalFormatting>
  <conditionalFormatting sqref="V168:V169">
    <cfRule type="cellIs" dxfId="16108" priority="14908" stopIfTrue="1" operator="equal">
      <formula>"Muy Baja"</formula>
    </cfRule>
  </conditionalFormatting>
  <conditionalFormatting sqref="AP169">
    <cfRule type="cellIs" dxfId="16107" priority="14867" stopIfTrue="1" operator="equal">
      <formula>"Alta"</formula>
    </cfRule>
  </conditionalFormatting>
  <conditionalFormatting sqref="AP169">
    <cfRule type="cellIs" dxfId="16106" priority="14869" stopIfTrue="1" operator="equal">
      <formula>"Baja"</formula>
    </cfRule>
  </conditionalFormatting>
  <conditionalFormatting sqref="AP169">
    <cfRule type="cellIs" dxfId="16105" priority="14868" stopIfTrue="1" operator="equal">
      <formula>"Media"</formula>
    </cfRule>
  </conditionalFormatting>
  <conditionalFormatting sqref="AP169">
    <cfRule type="cellIs" dxfId="16104" priority="14866" stopIfTrue="1" operator="equal">
      <formula>"Muy Alta"</formula>
    </cfRule>
  </conditionalFormatting>
  <conditionalFormatting sqref="AP169">
    <cfRule type="cellIs" dxfId="16103" priority="14870" stopIfTrue="1" operator="equal">
      <formula>"Muy Baja"</formula>
    </cfRule>
  </conditionalFormatting>
  <conditionalFormatting sqref="AE160:AE161">
    <cfRule type="containsText" dxfId="16102" priority="14833" operator="containsText" text="VALORAR">
      <formula>NOT(ISERROR(SEARCH("VALORAR",AE160)))</formula>
    </cfRule>
    <cfRule type="containsText" dxfId="16101" priority="14834" operator="containsText" text="Extrema">
      <formula>NOT(ISERROR(SEARCH("Extrema",AE160)))</formula>
    </cfRule>
    <cfRule type="containsText" dxfId="16100" priority="14835" operator="containsText" text="Alta">
      <formula>NOT(ISERROR(SEARCH("Alta",AE160)))</formula>
    </cfRule>
    <cfRule type="containsText" dxfId="16099" priority="14836" operator="containsText" text="Moderada">
      <formula>NOT(ISERROR(SEARCH("Moderada",AE160)))</formula>
    </cfRule>
    <cfRule type="containsText" dxfId="16098" priority="14837" operator="containsText" text="Baja">
      <formula>NOT(ISERROR(SEARCH("Baja",AE160)))</formula>
    </cfRule>
  </conditionalFormatting>
  <conditionalFormatting sqref="AE160:AE161">
    <cfRule type="containsText" dxfId="16097" priority="14838" operator="containsText" text="VALORAR">
      <formula>NOT(ISERROR(SEARCH("VALORAR",AE160)))</formula>
    </cfRule>
    <cfRule type="containsText" dxfId="16096" priority="14839" operator="containsText" text="Extrema">
      <formula>NOT(ISERROR(SEARCH("Extrema",AE160)))</formula>
    </cfRule>
    <cfRule type="containsText" dxfId="16095" priority="14840" operator="containsText" text="Alta">
      <formula>NOT(ISERROR(SEARCH("Alta",AE160)))</formula>
    </cfRule>
    <cfRule type="containsText" dxfId="16094" priority="14841" operator="containsText" text="Moderada">
      <formula>NOT(ISERROR(SEARCH("Moderada",AE160)))</formula>
    </cfRule>
    <cfRule type="containsText" dxfId="16093" priority="14842" operator="containsText" text="Baja">
      <formula>NOT(ISERROR(SEARCH("Baja",AE160)))</formula>
    </cfRule>
  </conditionalFormatting>
  <conditionalFormatting sqref="AP165">
    <cfRule type="cellIs" dxfId="16092" priority="14787" stopIfTrue="1" operator="equal">
      <formula>"Alta"</formula>
    </cfRule>
  </conditionalFormatting>
  <conditionalFormatting sqref="AP165">
    <cfRule type="cellIs" dxfId="16091" priority="14789" stopIfTrue="1" operator="equal">
      <formula>"Baja"</formula>
    </cfRule>
  </conditionalFormatting>
  <conditionalFormatting sqref="AP165">
    <cfRule type="cellIs" dxfId="16090" priority="14788" stopIfTrue="1" operator="equal">
      <formula>"Media"</formula>
    </cfRule>
  </conditionalFormatting>
  <conditionalFormatting sqref="AP165">
    <cfRule type="cellIs" dxfId="16089" priority="14786" stopIfTrue="1" operator="equal">
      <formula>"Muy Alta"</formula>
    </cfRule>
  </conditionalFormatting>
  <conditionalFormatting sqref="AP165">
    <cfRule type="cellIs" dxfId="16088" priority="14790" stopIfTrue="1" operator="equal">
      <formula>"Muy Baja"</formula>
    </cfRule>
  </conditionalFormatting>
  <conditionalFormatting sqref="AP162">
    <cfRule type="cellIs" dxfId="16087" priority="14745" stopIfTrue="1" operator="equal">
      <formula>"Alta"</formula>
    </cfRule>
  </conditionalFormatting>
  <conditionalFormatting sqref="AP162">
    <cfRule type="cellIs" dxfId="16086" priority="14747" stopIfTrue="1" operator="equal">
      <formula>"Baja"</formula>
    </cfRule>
  </conditionalFormatting>
  <conditionalFormatting sqref="AP162">
    <cfRule type="cellIs" dxfId="16085" priority="14746" stopIfTrue="1" operator="equal">
      <formula>"Media"</formula>
    </cfRule>
  </conditionalFormatting>
  <conditionalFormatting sqref="AP162">
    <cfRule type="cellIs" dxfId="16084" priority="14744" stopIfTrue="1" operator="equal">
      <formula>"Muy Alta"</formula>
    </cfRule>
  </conditionalFormatting>
  <conditionalFormatting sqref="AP162">
    <cfRule type="cellIs" dxfId="16083" priority="14748" stopIfTrue="1" operator="equal">
      <formula>"Muy Baja"</formula>
    </cfRule>
  </conditionalFormatting>
  <conditionalFormatting sqref="V160:V161">
    <cfRule type="cellIs" dxfId="16082" priority="14849" stopIfTrue="1" operator="equal">
      <formula>"Alta"</formula>
    </cfRule>
  </conditionalFormatting>
  <conditionalFormatting sqref="V160:V161">
    <cfRule type="cellIs" dxfId="16081" priority="14851" stopIfTrue="1" operator="equal">
      <formula>"Baja"</formula>
    </cfRule>
  </conditionalFormatting>
  <conditionalFormatting sqref="V160:V161">
    <cfRule type="cellIs" dxfId="16080" priority="14850" stopIfTrue="1" operator="equal">
      <formula>"Media"</formula>
    </cfRule>
  </conditionalFormatting>
  <conditionalFormatting sqref="V160:V161">
    <cfRule type="cellIs" dxfId="16079" priority="14848" stopIfTrue="1" operator="equal">
      <formula>"Muy Alta"</formula>
    </cfRule>
  </conditionalFormatting>
  <conditionalFormatting sqref="V160:V161">
    <cfRule type="cellIs" dxfId="16078" priority="14852" stopIfTrue="1" operator="equal">
      <formula>"Muy Baja"</formula>
    </cfRule>
  </conditionalFormatting>
  <conditionalFormatting sqref="AW160">
    <cfRule type="containsText" dxfId="16077" priority="14823" operator="containsText" text="VALORAR">
      <formula>NOT(ISERROR(SEARCH("VALORAR",AW160)))</formula>
    </cfRule>
    <cfRule type="containsText" dxfId="16076" priority="14824" operator="containsText" text="Extrema">
      <formula>NOT(ISERROR(SEARCH("Extrema",AW160)))</formula>
    </cfRule>
    <cfRule type="containsText" dxfId="16075" priority="14825" operator="containsText" text="Alta">
      <formula>NOT(ISERROR(SEARCH("Alta",AW160)))</formula>
    </cfRule>
    <cfRule type="containsText" dxfId="16074" priority="14826" operator="containsText" text="Moderada">
      <formula>NOT(ISERROR(SEARCH("Moderada",AW160)))</formula>
    </cfRule>
    <cfRule type="containsText" dxfId="16073" priority="14827" operator="containsText" text="Baja">
      <formula>NOT(ISERROR(SEARCH("Baja",AW160)))</formula>
    </cfRule>
  </conditionalFormatting>
  <conditionalFormatting sqref="AW160">
    <cfRule type="containsText" dxfId="16072" priority="14828" operator="containsText" text="VALORAR">
      <formula>NOT(ISERROR(SEARCH("VALORAR",AW160)))</formula>
    </cfRule>
    <cfRule type="containsText" dxfId="16071" priority="14829" operator="containsText" text="Extrema">
      <formula>NOT(ISERROR(SEARCH("Extrema",AW160)))</formula>
    </cfRule>
    <cfRule type="containsText" dxfId="16070" priority="14830" operator="containsText" text="Alta">
      <formula>NOT(ISERROR(SEARCH("Alta",AW160)))</formula>
    </cfRule>
    <cfRule type="containsText" dxfId="16069" priority="14831" operator="containsText" text="Moderada">
      <formula>NOT(ISERROR(SEARCH("Moderada",AW160)))</formula>
    </cfRule>
    <cfRule type="containsText" dxfId="16068" priority="14832" operator="containsText" text="Baja">
      <formula>NOT(ISERROR(SEARCH("Baja",AW160)))</formula>
    </cfRule>
  </conditionalFormatting>
  <conditionalFormatting sqref="AP160">
    <cfRule type="cellIs" dxfId="16067" priority="14815" stopIfTrue="1" operator="equal">
      <formula>"Alta"</formula>
    </cfRule>
  </conditionalFormatting>
  <conditionalFormatting sqref="AP160">
    <cfRule type="cellIs" dxfId="16066" priority="14817" stopIfTrue="1" operator="equal">
      <formula>"Baja"</formula>
    </cfRule>
  </conditionalFormatting>
  <conditionalFormatting sqref="AP160">
    <cfRule type="cellIs" dxfId="16065" priority="14816" stopIfTrue="1" operator="equal">
      <formula>"Media"</formula>
    </cfRule>
  </conditionalFormatting>
  <conditionalFormatting sqref="AP160">
    <cfRule type="cellIs" dxfId="16064" priority="14814" stopIfTrue="1" operator="equal">
      <formula>"Muy Alta"</formula>
    </cfRule>
  </conditionalFormatting>
  <conditionalFormatting sqref="AP160">
    <cfRule type="cellIs" dxfId="16063" priority="14818" stopIfTrue="1" operator="equal">
      <formula>"Muy Baja"</formula>
    </cfRule>
  </conditionalFormatting>
  <conditionalFormatting sqref="AP161">
    <cfRule type="cellIs" dxfId="16062" priority="14801" stopIfTrue="1" operator="equal">
      <formula>"Alta"</formula>
    </cfRule>
  </conditionalFormatting>
  <conditionalFormatting sqref="AP161">
    <cfRule type="cellIs" dxfId="16061" priority="14803" stopIfTrue="1" operator="equal">
      <formula>"Baja"</formula>
    </cfRule>
  </conditionalFormatting>
  <conditionalFormatting sqref="AP161">
    <cfRule type="cellIs" dxfId="16060" priority="14802" stopIfTrue="1" operator="equal">
      <formula>"Media"</formula>
    </cfRule>
  </conditionalFormatting>
  <conditionalFormatting sqref="AP161">
    <cfRule type="cellIs" dxfId="16059" priority="14800" stopIfTrue="1" operator="equal">
      <formula>"Muy Alta"</formula>
    </cfRule>
  </conditionalFormatting>
  <conditionalFormatting sqref="AP161">
    <cfRule type="cellIs" dxfId="16058" priority="14804" stopIfTrue="1" operator="equal">
      <formula>"Muy Baja"</formula>
    </cfRule>
  </conditionalFormatting>
  <conditionalFormatting sqref="AE162:AE163">
    <cfRule type="containsText" dxfId="16057" priority="14753" operator="containsText" text="VALORAR">
      <formula>NOT(ISERROR(SEARCH("VALORAR",AE162)))</formula>
    </cfRule>
    <cfRule type="containsText" dxfId="16056" priority="14754" operator="containsText" text="Extrema">
      <formula>NOT(ISERROR(SEARCH("Extrema",AE162)))</formula>
    </cfRule>
    <cfRule type="containsText" dxfId="16055" priority="14755" operator="containsText" text="Alta">
      <formula>NOT(ISERROR(SEARCH("Alta",AE162)))</formula>
    </cfRule>
    <cfRule type="containsText" dxfId="16054" priority="14756" operator="containsText" text="Moderada">
      <formula>NOT(ISERROR(SEARCH("Moderada",AE162)))</formula>
    </cfRule>
    <cfRule type="containsText" dxfId="16053" priority="14757" operator="containsText" text="Baja">
      <formula>NOT(ISERROR(SEARCH("Baja",AE162)))</formula>
    </cfRule>
  </conditionalFormatting>
  <conditionalFormatting sqref="AE162:AE163">
    <cfRule type="containsText" dxfId="16052" priority="14758" operator="containsText" text="VALORAR">
      <formula>NOT(ISERROR(SEARCH("VALORAR",AE162)))</formula>
    </cfRule>
    <cfRule type="containsText" dxfId="16051" priority="14759" operator="containsText" text="Extrema">
      <formula>NOT(ISERROR(SEARCH("Extrema",AE162)))</formula>
    </cfRule>
    <cfRule type="containsText" dxfId="16050" priority="14760" operator="containsText" text="Alta">
      <formula>NOT(ISERROR(SEARCH("Alta",AE162)))</formula>
    </cfRule>
    <cfRule type="containsText" dxfId="16049" priority="14761" operator="containsText" text="Moderada">
      <formula>NOT(ISERROR(SEARCH("Moderada",AE162)))</formula>
    </cfRule>
    <cfRule type="containsText" dxfId="16048" priority="14762" operator="containsText" text="Baja">
      <formula>NOT(ISERROR(SEARCH("Baja",AE162)))</formula>
    </cfRule>
  </conditionalFormatting>
  <conditionalFormatting sqref="V162:V163">
    <cfRule type="cellIs" dxfId="16047" priority="14769" stopIfTrue="1" operator="equal">
      <formula>"Alta"</formula>
    </cfRule>
  </conditionalFormatting>
  <conditionalFormatting sqref="V162:V163">
    <cfRule type="cellIs" dxfId="16046" priority="14771" stopIfTrue="1" operator="equal">
      <formula>"Baja"</formula>
    </cfRule>
  </conditionalFormatting>
  <conditionalFormatting sqref="V162:V163">
    <cfRule type="cellIs" dxfId="16045" priority="14770" stopIfTrue="1" operator="equal">
      <formula>"Media"</formula>
    </cfRule>
  </conditionalFormatting>
  <conditionalFormatting sqref="V162:V163">
    <cfRule type="cellIs" dxfId="16044" priority="14768" stopIfTrue="1" operator="equal">
      <formula>"Muy Alta"</formula>
    </cfRule>
  </conditionalFormatting>
  <conditionalFormatting sqref="V162:V163">
    <cfRule type="cellIs" dxfId="16043" priority="14772" stopIfTrue="1" operator="equal">
      <formula>"Muy Baja"</formula>
    </cfRule>
  </conditionalFormatting>
  <conditionalFormatting sqref="AP163">
    <cfRule type="cellIs" dxfId="16042" priority="14731" stopIfTrue="1" operator="equal">
      <formula>"Alta"</formula>
    </cfRule>
  </conditionalFormatting>
  <conditionalFormatting sqref="AP163">
    <cfRule type="cellIs" dxfId="16041" priority="14733" stopIfTrue="1" operator="equal">
      <formula>"Baja"</formula>
    </cfRule>
  </conditionalFormatting>
  <conditionalFormatting sqref="AP163">
    <cfRule type="cellIs" dxfId="16040" priority="14732" stopIfTrue="1" operator="equal">
      <formula>"Media"</formula>
    </cfRule>
  </conditionalFormatting>
  <conditionalFormatting sqref="AP163">
    <cfRule type="cellIs" dxfId="16039" priority="14730" stopIfTrue="1" operator="equal">
      <formula>"Muy Alta"</formula>
    </cfRule>
  </conditionalFormatting>
  <conditionalFormatting sqref="AP163">
    <cfRule type="cellIs" dxfId="16038" priority="14734" stopIfTrue="1" operator="equal">
      <formula>"Muy Baja"</formula>
    </cfRule>
  </conditionalFormatting>
  <conditionalFormatting sqref="AE140">
    <cfRule type="containsText" dxfId="16037" priority="14697" operator="containsText" text="VALORAR">
      <formula>NOT(ISERROR(SEARCH("VALORAR",AE140)))</formula>
    </cfRule>
    <cfRule type="containsText" dxfId="16036" priority="14698" operator="containsText" text="Extrema">
      <formula>NOT(ISERROR(SEARCH("Extrema",AE140)))</formula>
    </cfRule>
    <cfRule type="containsText" dxfId="16035" priority="14699" operator="containsText" text="Alta">
      <formula>NOT(ISERROR(SEARCH("Alta",AE140)))</formula>
    </cfRule>
    <cfRule type="containsText" dxfId="16034" priority="14700" operator="containsText" text="Moderada">
      <formula>NOT(ISERROR(SEARCH("Moderada",AE140)))</formula>
    </cfRule>
    <cfRule type="containsText" dxfId="16033" priority="14701" operator="containsText" text="Baja">
      <formula>NOT(ISERROR(SEARCH("Baja",AE140)))</formula>
    </cfRule>
  </conditionalFormatting>
  <conditionalFormatting sqref="AE140">
    <cfRule type="containsText" dxfId="16032" priority="14702" operator="containsText" text="VALORAR">
      <formula>NOT(ISERROR(SEARCH("VALORAR",AE140)))</formula>
    </cfRule>
    <cfRule type="containsText" dxfId="16031" priority="14703" operator="containsText" text="Extrema">
      <formula>NOT(ISERROR(SEARCH("Extrema",AE140)))</formula>
    </cfRule>
    <cfRule type="containsText" dxfId="16030" priority="14704" operator="containsText" text="Alta">
      <formula>NOT(ISERROR(SEARCH("Alta",AE140)))</formula>
    </cfRule>
    <cfRule type="containsText" dxfId="16029" priority="14705" operator="containsText" text="Moderada">
      <formula>NOT(ISERROR(SEARCH("Moderada",AE140)))</formula>
    </cfRule>
    <cfRule type="containsText" dxfId="16028" priority="14706" operator="containsText" text="Baja">
      <formula>NOT(ISERROR(SEARCH("Baja",AE140)))</formula>
    </cfRule>
  </conditionalFormatting>
  <conditionalFormatting sqref="V140">
    <cfRule type="cellIs" dxfId="16027" priority="14713" stopIfTrue="1" operator="equal">
      <formula>"Alta"</formula>
    </cfRule>
  </conditionalFormatting>
  <conditionalFormatting sqref="V140">
    <cfRule type="cellIs" dxfId="16026" priority="14715" stopIfTrue="1" operator="equal">
      <formula>"Baja"</formula>
    </cfRule>
  </conditionalFormatting>
  <conditionalFormatting sqref="V140">
    <cfRule type="cellIs" dxfId="16025" priority="14714" stopIfTrue="1" operator="equal">
      <formula>"Media"</formula>
    </cfRule>
  </conditionalFormatting>
  <conditionalFormatting sqref="V140">
    <cfRule type="cellIs" dxfId="16024" priority="14712" stopIfTrue="1" operator="equal">
      <formula>"Muy Alta"</formula>
    </cfRule>
  </conditionalFormatting>
  <conditionalFormatting sqref="V140">
    <cfRule type="cellIs" dxfId="16023" priority="14716" stopIfTrue="1" operator="equal">
      <formula>"Muy Baja"</formula>
    </cfRule>
  </conditionalFormatting>
  <conditionalFormatting sqref="AP140">
    <cfRule type="cellIs" dxfId="16022" priority="14689" stopIfTrue="1" operator="equal">
      <formula>"Alta"</formula>
    </cfRule>
  </conditionalFormatting>
  <conditionalFormatting sqref="AP140">
    <cfRule type="cellIs" dxfId="16021" priority="14691" stopIfTrue="1" operator="equal">
      <formula>"Baja"</formula>
    </cfRule>
  </conditionalFormatting>
  <conditionalFormatting sqref="AP140">
    <cfRule type="cellIs" dxfId="16020" priority="14690" stopIfTrue="1" operator="equal">
      <formula>"Media"</formula>
    </cfRule>
  </conditionalFormatting>
  <conditionalFormatting sqref="AP140">
    <cfRule type="cellIs" dxfId="16019" priority="14688" stopIfTrue="1" operator="equal">
      <formula>"Muy Alta"</formula>
    </cfRule>
  </conditionalFormatting>
  <conditionalFormatting sqref="AP140">
    <cfRule type="cellIs" dxfId="16018" priority="14692" stopIfTrue="1" operator="equal">
      <formula>"Muy Baja"</formula>
    </cfRule>
  </conditionalFormatting>
  <conditionalFormatting sqref="AE146">
    <cfRule type="containsText" dxfId="16017" priority="14655" operator="containsText" text="VALORAR">
      <formula>NOT(ISERROR(SEARCH("VALORAR",AE146)))</formula>
    </cfRule>
    <cfRule type="containsText" dxfId="16016" priority="14656" operator="containsText" text="Extrema">
      <formula>NOT(ISERROR(SEARCH("Extrema",AE146)))</formula>
    </cfRule>
    <cfRule type="containsText" dxfId="16015" priority="14657" operator="containsText" text="Alta">
      <formula>NOT(ISERROR(SEARCH("Alta",AE146)))</formula>
    </cfRule>
    <cfRule type="containsText" dxfId="16014" priority="14658" operator="containsText" text="Moderada">
      <formula>NOT(ISERROR(SEARCH("Moderada",AE146)))</formula>
    </cfRule>
    <cfRule type="containsText" dxfId="16013" priority="14659" operator="containsText" text="Baja">
      <formula>NOT(ISERROR(SEARCH("Baja",AE146)))</formula>
    </cfRule>
  </conditionalFormatting>
  <conditionalFormatting sqref="AE146">
    <cfRule type="containsText" dxfId="16012" priority="14660" operator="containsText" text="VALORAR">
      <formula>NOT(ISERROR(SEARCH("VALORAR",AE146)))</formula>
    </cfRule>
    <cfRule type="containsText" dxfId="16011" priority="14661" operator="containsText" text="Extrema">
      <formula>NOT(ISERROR(SEARCH("Extrema",AE146)))</formula>
    </cfRule>
    <cfRule type="containsText" dxfId="16010" priority="14662" operator="containsText" text="Alta">
      <formula>NOT(ISERROR(SEARCH("Alta",AE146)))</formula>
    </cfRule>
    <cfRule type="containsText" dxfId="16009" priority="14663" operator="containsText" text="Moderada">
      <formula>NOT(ISERROR(SEARCH("Moderada",AE146)))</formula>
    </cfRule>
    <cfRule type="containsText" dxfId="16008" priority="14664" operator="containsText" text="Baja">
      <formula>NOT(ISERROR(SEARCH("Baja",AE146)))</formula>
    </cfRule>
  </conditionalFormatting>
  <conditionalFormatting sqref="V146">
    <cfRule type="cellIs" dxfId="16007" priority="14671" stopIfTrue="1" operator="equal">
      <formula>"Alta"</formula>
    </cfRule>
  </conditionalFormatting>
  <conditionalFormatting sqref="V146">
    <cfRule type="cellIs" dxfId="16006" priority="14673" stopIfTrue="1" operator="equal">
      <formula>"Baja"</formula>
    </cfRule>
  </conditionalFormatting>
  <conditionalFormatting sqref="V146">
    <cfRule type="cellIs" dxfId="16005" priority="14672" stopIfTrue="1" operator="equal">
      <formula>"Media"</formula>
    </cfRule>
  </conditionalFormatting>
  <conditionalFormatting sqref="V146">
    <cfRule type="cellIs" dxfId="16004" priority="14670" stopIfTrue="1" operator="equal">
      <formula>"Muy Alta"</formula>
    </cfRule>
  </conditionalFormatting>
  <conditionalFormatting sqref="V146">
    <cfRule type="cellIs" dxfId="16003" priority="14674" stopIfTrue="1" operator="equal">
      <formula>"Muy Baja"</formula>
    </cfRule>
  </conditionalFormatting>
  <conditionalFormatting sqref="AP146">
    <cfRule type="cellIs" dxfId="16002" priority="14647" stopIfTrue="1" operator="equal">
      <formula>"Alta"</formula>
    </cfRule>
  </conditionalFormatting>
  <conditionalFormatting sqref="AP146">
    <cfRule type="cellIs" dxfId="16001" priority="14649" stopIfTrue="1" operator="equal">
      <formula>"Baja"</formula>
    </cfRule>
  </conditionalFormatting>
  <conditionalFormatting sqref="AP146">
    <cfRule type="cellIs" dxfId="16000" priority="14648" stopIfTrue="1" operator="equal">
      <formula>"Media"</formula>
    </cfRule>
  </conditionalFormatting>
  <conditionalFormatting sqref="AP146">
    <cfRule type="cellIs" dxfId="15999" priority="14646" stopIfTrue="1" operator="equal">
      <formula>"Muy Alta"</formula>
    </cfRule>
  </conditionalFormatting>
  <conditionalFormatting sqref="AP146">
    <cfRule type="cellIs" dxfId="15998" priority="14650" stopIfTrue="1" operator="equal">
      <formula>"Muy Baja"</formula>
    </cfRule>
  </conditionalFormatting>
  <conditionalFormatting sqref="AE152">
    <cfRule type="containsText" dxfId="15997" priority="14613" operator="containsText" text="VALORAR">
      <formula>NOT(ISERROR(SEARCH("VALORAR",AE152)))</formula>
    </cfRule>
    <cfRule type="containsText" dxfId="15996" priority="14614" operator="containsText" text="Extrema">
      <formula>NOT(ISERROR(SEARCH("Extrema",AE152)))</formula>
    </cfRule>
    <cfRule type="containsText" dxfId="15995" priority="14615" operator="containsText" text="Alta">
      <formula>NOT(ISERROR(SEARCH("Alta",AE152)))</formula>
    </cfRule>
    <cfRule type="containsText" dxfId="15994" priority="14616" operator="containsText" text="Moderada">
      <formula>NOT(ISERROR(SEARCH("Moderada",AE152)))</formula>
    </cfRule>
    <cfRule type="containsText" dxfId="15993" priority="14617" operator="containsText" text="Baja">
      <formula>NOT(ISERROR(SEARCH("Baja",AE152)))</formula>
    </cfRule>
  </conditionalFormatting>
  <conditionalFormatting sqref="AE152">
    <cfRule type="containsText" dxfId="15992" priority="14618" operator="containsText" text="VALORAR">
      <formula>NOT(ISERROR(SEARCH("VALORAR",AE152)))</formula>
    </cfRule>
    <cfRule type="containsText" dxfId="15991" priority="14619" operator="containsText" text="Extrema">
      <formula>NOT(ISERROR(SEARCH("Extrema",AE152)))</formula>
    </cfRule>
    <cfRule type="containsText" dxfId="15990" priority="14620" operator="containsText" text="Alta">
      <formula>NOT(ISERROR(SEARCH("Alta",AE152)))</formula>
    </cfRule>
    <cfRule type="containsText" dxfId="15989" priority="14621" operator="containsText" text="Moderada">
      <formula>NOT(ISERROR(SEARCH("Moderada",AE152)))</formula>
    </cfRule>
    <cfRule type="containsText" dxfId="15988" priority="14622" operator="containsText" text="Baja">
      <formula>NOT(ISERROR(SEARCH("Baja",AE152)))</formula>
    </cfRule>
  </conditionalFormatting>
  <conditionalFormatting sqref="V152">
    <cfRule type="cellIs" dxfId="15987" priority="14629" stopIfTrue="1" operator="equal">
      <formula>"Alta"</formula>
    </cfRule>
  </conditionalFormatting>
  <conditionalFormatting sqref="V152">
    <cfRule type="cellIs" dxfId="15986" priority="14631" stopIfTrue="1" operator="equal">
      <formula>"Baja"</formula>
    </cfRule>
  </conditionalFormatting>
  <conditionalFormatting sqref="V152">
    <cfRule type="cellIs" dxfId="15985" priority="14630" stopIfTrue="1" operator="equal">
      <formula>"Media"</formula>
    </cfRule>
  </conditionalFormatting>
  <conditionalFormatting sqref="V152">
    <cfRule type="cellIs" dxfId="15984" priority="14628" stopIfTrue="1" operator="equal">
      <formula>"Muy Alta"</formula>
    </cfRule>
  </conditionalFormatting>
  <conditionalFormatting sqref="V152">
    <cfRule type="cellIs" dxfId="15983" priority="14632" stopIfTrue="1" operator="equal">
      <formula>"Muy Baja"</formula>
    </cfRule>
  </conditionalFormatting>
  <conditionalFormatting sqref="AP152">
    <cfRule type="cellIs" dxfId="15982" priority="14605" stopIfTrue="1" operator="equal">
      <formula>"Alta"</formula>
    </cfRule>
  </conditionalFormatting>
  <conditionalFormatting sqref="AP152">
    <cfRule type="cellIs" dxfId="15981" priority="14607" stopIfTrue="1" operator="equal">
      <formula>"Baja"</formula>
    </cfRule>
  </conditionalFormatting>
  <conditionalFormatting sqref="AP152">
    <cfRule type="cellIs" dxfId="15980" priority="14606" stopIfTrue="1" operator="equal">
      <formula>"Media"</formula>
    </cfRule>
  </conditionalFormatting>
  <conditionalFormatting sqref="AP152">
    <cfRule type="cellIs" dxfId="15979" priority="14604" stopIfTrue="1" operator="equal">
      <formula>"Muy Alta"</formula>
    </cfRule>
  </conditionalFormatting>
  <conditionalFormatting sqref="AP152">
    <cfRule type="cellIs" dxfId="15978" priority="14608" stopIfTrue="1" operator="equal">
      <formula>"Muy Baja"</formula>
    </cfRule>
  </conditionalFormatting>
  <conditionalFormatting sqref="AE158">
    <cfRule type="containsText" dxfId="15977" priority="14571" operator="containsText" text="VALORAR">
      <formula>NOT(ISERROR(SEARCH("VALORAR",AE158)))</formula>
    </cfRule>
    <cfRule type="containsText" dxfId="15976" priority="14572" operator="containsText" text="Extrema">
      <formula>NOT(ISERROR(SEARCH("Extrema",AE158)))</formula>
    </cfRule>
    <cfRule type="containsText" dxfId="15975" priority="14573" operator="containsText" text="Alta">
      <formula>NOT(ISERROR(SEARCH("Alta",AE158)))</formula>
    </cfRule>
    <cfRule type="containsText" dxfId="15974" priority="14574" operator="containsText" text="Moderada">
      <formula>NOT(ISERROR(SEARCH("Moderada",AE158)))</formula>
    </cfRule>
    <cfRule type="containsText" dxfId="15973" priority="14575" operator="containsText" text="Baja">
      <formula>NOT(ISERROR(SEARCH("Baja",AE158)))</formula>
    </cfRule>
  </conditionalFormatting>
  <conditionalFormatting sqref="AE158">
    <cfRule type="containsText" dxfId="15972" priority="14576" operator="containsText" text="VALORAR">
      <formula>NOT(ISERROR(SEARCH("VALORAR",AE158)))</formula>
    </cfRule>
    <cfRule type="containsText" dxfId="15971" priority="14577" operator="containsText" text="Extrema">
      <formula>NOT(ISERROR(SEARCH("Extrema",AE158)))</formula>
    </cfRule>
    <cfRule type="containsText" dxfId="15970" priority="14578" operator="containsText" text="Alta">
      <formula>NOT(ISERROR(SEARCH("Alta",AE158)))</formula>
    </cfRule>
    <cfRule type="containsText" dxfId="15969" priority="14579" operator="containsText" text="Moderada">
      <formula>NOT(ISERROR(SEARCH("Moderada",AE158)))</formula>
    </cfRule>
    <cfRule type="containsText" dxfId="15968" priority="14580" operator="containsText" text="Baja">
      <formula>NOT(ISERROR(SEARCH("Baja",AE158)))</formula>
    </cfRule>
  </conditionalFormatting>
  <conditionalFormatting sqref="V158">
    <cfRule type="cellIs" dxfId="15967" priority="14587" stopIfTrue="1" operator="equal">
      <formula>"Alta"</formula>
    </cfRule>
  </conditionalFormatting>
  <conditionalFormatting sqref="V158">
    <cfRule type="cellIs" dxfId="15966" priority="14589" stopIfTrue="1" operator="equal">
      <formula>"Baja"</formula>
    </cfRule>
  </conditionalFormatting>
  <conditionalFormatting sqref="V158">
    <cfRule type="cellIs" dxfId="15965" priority="14588" stopIfTrue="1" operator="equal">
      <formula>"Media"</formula>
    </cfRule>
  </conditionalFormatting>
  <conditionalFormatting sqref="V158">
    <cfRule type="cellIs" dxfId="15964" priority="14586" stopIfTrue="1" operator="equal">
      <formula>"Muy Alta"</formula>
    </cfRule>
  </conditionalFormatting>
  <conditionalFormatting sqref="V158">
    <cfRule type="cellIs" dxfId="15963" priority="14590" stopIfTrue="1" operator="equal">
      <formula>"Muy Baja"</formula>
    </cfRule>
  </conditionalFormatting>
  <conditionalFormatting sqref="AP158">
    <cfRule type="cellIs" dxfId="15962" priority="14563" stopIfTrue="1" operator="equal">
      <formula>"Alta"</formula>
    </cfRule>
  </conditionalFormatting>
  <conditionalFormatting sqref="AP158">
    <cfRule type="cellIs" dxfId="15961" priority="14565" stopIfTrue="1" operator="equal">
      <formula>"Baja"</formula>
    </cfRule>
  </conditionalFormatting>
  <conditionalFormatting sqref="AP158">
    <cfRule type="cellIs" dxfId="15960" priority="14564" stopIfTrue="1" operator="equal">
      <formula>"Media"</formula>
    </cfRule>
  </conditionalFormatting>
  <conditionalFormatting sqref="AP158">
    <cfRule type="cellIs" dxfId="15959" priority="14562" stopIfTrue="1" operator="equal">
      <formula>"Muy Alta"</formula>
    </cfRule>
  </conditionalFormatting>
  <conditionalFormatting sqref="AP158">
    <cfRule type="cellIs" dxfId="15958" priority="14566" stopIfTrue="1" operator="equal">
      <formula>"Muy Baja"</formula>
    </cfRule>
  </conditionalFormatting>
  <conditionalFormatting sqref="AE164">
    <cfRule type="containsText" dxfId="15957" priority="14529" operator="containsText" text="VALORAR">
      <formula>NOT(ISERROR(SEARCH("VALORAR",AE164)))</formula>
    </cfRule>
    <cfRule type="containsText" dxfId="15956" priority="14530" operator="containsText" text="Extrema">
      <formula>NOT(ISERROR(SEARCH("Extrema",AE164)))</formula>
    </cfRule>
    <cfRule type="containsText" dxfId="15955" priority="14531" operator="containsText" text="Alta">
      <formula>NOT(ISERROR(SEARCH("Alta",AE164)))</formula>
    </cfRule>
    <cfRule type="containsText" dxfId="15954" priority="14532" operator="containsText" text="Moderada">
      <formula>NOT(ISERROR(SEARCH("Moderada",AE164)))</formula>
    </cfRule>
    <cfRule type="containsText" dxfId="15953" priority="14533" operator="containsText" text="Baja">
      <formula>NOT(ISERROR(SEARCH("Baja",AE164)))</formula>
    </cfRule>
  </conditionalFormatting>
  <conditionalFormatting sqref="AE164">
    <cfRule type="containsText" dxfId="15952" priority="14534" operator="containsText" text="VALORAR">
      <formula>NOT(ISERROR(SEARCH("VALORAR",AE164)))</formula>
    </cfRule>
    <cfRule type="containsText" dxfId="15951" priority="14535" operator="containsText" text="Extrema">
      <formula>NOT(ISERROR(SEARCH("Extrema",AE164)))</formula>
    </cfRule>
    <cfRule type="containsText" dxfId="15950" priority="14536" operator="containsText" text="Alta">
      <formula>NOT(ISERROR(SEARCH("Alta",AE164)))</formula>
    </cfRule>
    <cfRule type="containsText" dxfId="15949" priority="14537" operator="containsText" text="Moderada">
      <formula>NOT(ISERROR(SEARCH("Moderada",AE164)))</formula>
    </cfRule>
    <cfRule type="containsText" dxfId="15948" priority="14538" operator="containsText" text="Baja">
      <formula>NOT(ISERROR(SEARCH("Baja",AE164)))</formula>
    </cfRule>
  </conditionalFormatting>
  <conditionalFormatting sqref="V164">
    <cfRule type="cellIs" dxfId="15947" priority="14545" stopIfTrue="1" operator="equal">
      <formula>"Alta"</formula>
    </cfRule>
  </conditionalFormatting>
  <conditionalFormatting sqref="V164">
    <cfRule type="cellIs" dxfId="15946" priority="14547" stopIfTrue="1" operator="equal">
      <formula>"Baja"</formula>
    </cfRule>
  </conditionalFormatting>
  <conditionalFormatting sqref="V164">
    <cfRule type="cellIs" dxfId="15945" priority="14546" stopIfTrue="1" operator="equal">
      <formula>"Media"</formula>
    </cfRule>
  </conditionalFormatting>
  <conditionalFormatting sqref="V164">
    <cfRule type="cellIs" dxfId="15944" priority="14544" stopIfTrue="1" operator="equal">
      <formula>"Muy Alta"</formula>
    </cfRule>
  </conditionalFormatting>
  <conditionalFormatting sqref="V164">
    <cfRule type="cellIs" dxfId="15943" priority="14548" stopIfTrue="1" operator="equal">
      <formula>"Muy Baja"</formula>
    </cfRule>
  </conditionalFormatting>
  <conditionalFormatting sqref="AP164">
    <cfRule type="cellIs" dxfId="15942" priority="14521" stopIfTrue="1" operator="equal">
      <formula>"Alta"</formula>
    </cfRule>
  </conditionalFormatting>
  <conditionalFormatting sqref="AP164">
    <cfRule type="cellIs" dxfId="15941" priority="14523" stopIfTrue="1" operator="equal">
      <formula>"Baja"</formula>
    </cfRule>
  </conditionalFormatting>
  <conditionalFormatting sqref="AP164">
    <cfRule type="cellIs" dxfId="15940" priority="14522" stopIfTrue="1" operator="equal">
      <formula>"Media"</formula>
    </cfRule>
  </conditionalFormatting>
  <conditionalFormatting sqref="AP164">
    <cfRule type="cellIs" dxfId="15939" priority="14520" stopIfTrue="1" operator="equal">
      <formula>"Muy Alta"</formula>
    </cfRule>
  </conditionalFormatting>
  <conditionalFormatting sqref="AP164">
    <cfRule type="cellIs" dxfId="15938" priority="14524" stopIfTrue="1" operator="equal">
      <formula>"Muy Baja"</formula>
    </cfRule>
  </conditionalFormatting>
  <conditionalFormatting sqref="AE170">
    <cfRule type="containsText" dxfId="15937" priority="14487" operator="containsText" text="VALORAR">
      <formula>NOT(ISERROR(SEARCH("VALORAR",AE170)))</formula>
    </cfRule>
    <cfRule type="containsText" dxfId="15936" priority="14488" operator="containsText" text="Extrema">
      <formula>NOT(ISERROR(SEARCH("Extrema",AE170)))</formula>
    </cfRule>
    <cfRule type="containsText" dxfId="15935" priority="14489" operator="containsText" text="Alta">
      <formula>NOT(ISERROR(SEARCH("Alta",AE170)))</formula>
    </cfRule>
    <cfRule type="containsText" dxfId="15934" priority="14490" operator="containsText" text="Moderada">
      <formula>NOT(ISERROR(SEARCH("Moderada",AE170)))</formula>
    </cfRule>
    <cfRule type="containsText" dxfId="15933" priority="14491" operator="containsText" text="Baja">
      <formula>NOT(ISERROR(SEARCH("Baja",AE170)))</formula>
    </cfRule>
  </conditionalFormatting>
  <conditionalFormatting sqref="AE170">
    <cfRule type="containsText" dxfId="15932" priority="14492" operator="containsText" text="VALORAR">
      <formula>NOT(ISERROR(SEARCH("VALORAR",AE170)))</formula>
    </cfRule>
    <cfRule type="containsText" dxfId="15931" priority="14493" operator="containsText" text="Extrema">
      <formula>NOT(ISERROR(SEARCH("Extrema",AE170)))</formula>
    </cfRule>
    <cfRule type="containsText" dxfId="15930" priority="14494" operator="containsText" text="Alta">
      <formula>NOT(ISERROR(SEARCH("Alta",AE170)))</formula>
    </cfRule>
    <cfRule type="containsText" dxfId="15929" priority="14495" operator="containsText" text="Moderada">
      <formula>NOT(ISERROR(SEARCH("Moderada",AE170)))</formula>
    </cfRule>
    <cfRule type="containsText" dxfId="15928" priority="14496" operator="containsText" text="Baja">
      <formula>NOT(ISERROR(SEARCH("Baja",AE170)))</formula>
    </cfRule>
  </conditionalFormatting>
  <conditionalFormatting sqref="V170">
    <cfRule type="cellIs" dxfId="15927" priority="14503" stopIfTrue="1" operator="equal">
      <formula>"Alta"</formula>
    </cfRule>
  </conditionalFormatting>
  <conditionalFormatting sqref="V170">
    <cfRule type="cellIs" dxfId="15926" priority="14505" stopIfTrue="1" operator="equal">
      <formula>"Baja"</formula>
    </cfRule>
  </conditionalFormatting>
  <conditionalFormatting sqref="V170">
    <cfRule type="cellIs" dxfId="15925" priority="14504" stopIfTrue="1" operator="equal">
      <formula>"Media"</formula>
    </cfRule>
  </conditionalFormatting>
  <conditionalFormatting sqref="V170">
    <cfRule type="cellIs" dxfId="15924" priority="14502" stopIfTrue="1" operator="equal">
      <formula>"Muy Alta"</formula>
    </cfRule>
  </conditionalFormatting>
  <conditionalFormatting sqref="V170">
    <cfRule type="cellIs" dxfId="15923" priority="14506" stopIfTrue="1" operator="equal">
      <formula>"Muy Baja"</formula>
    </cfRule>
  </conditionalFormatting>
  <conditionalFormatting sqref="AP170">
    <cfRule type="cellIs" dxfId="15922" priority="14479" stopIfTrue="1" operator="equal">
      <formula>"Alta"</formula>
    </cfRule>
  </conditionalFormatting>
  <conditionalFormatting sqref="AP170">
    <cfRule type="cellIs" dxfId="15921" priority="14481" stopIfTrue="1" operator="equal">
      <formula>"Baja"</formula>
    </cfRule>
  </conditionalFormatting>
  <conditionalFormatting sqref="AP170">
    <cfRule type="cellIs" dxfId="15920" priority="14480" stopIfTrue="1" operator="equal">
      <formula>"Media"</formula>
    </cfRule>
  </conditionalFormatting>
  <conditionalFormatting sqref="AP170">
    <cfRule type="cellIs" dxfId="15919" priority="14478" stopIfTrue="1" operator="equal">
      <formula>"Muy Alta"</formula>
    </cfRule>
  </conditionalFormatting>
  <conditionalFormatting sqref="AP170">
    <cfRule type="cellIs" dxfId="15918" priority="14482" stopIfTrue="1" operator="equal">
      <formula>"Muy Baja"</formula>
    </cfRule>
  </conditionalFormatting>
  <conditionalFormatting sqref="AE178:AE179">
    <cfRule type="containsText" dxfId="15917" priority="14417" operator="containsText" text="VALORAR">
      <formula>NOT(ISERROR(SEARCH("VALORAR",AE178)))</formula>
    </cfRule>
    <cfRule type="containsText" dxfId="15916" priority="14418" operator="containsText" text="Extrema">
      <formula>NOT(ISERROR(SEARCH("Extrema",AE178)))</formula>
    </cfRule>
    <cfRule type="containsText" dxfId="15915" priority="14419" operator="containsText" text="Alta">
      <formula>NOT(ISERROR(SEARCH("Alta",AE178)))</formula>
    </cfRule>
    <cfRule type="containsText" dxfId="15914" priority="14420" operator="containsText" text="Moderada">
      <formula>NOT(ISERROR(SEARCH("Moderada",AE178)))</formula>
    </cfRule>
    <cfRule type="containsText" dxfId="15913" priority="14421" operator="containsText" text="Baja">
      <formula>NOT(ISERROR(SEARCH("Baja",AE178)))</formula>
    </cfRule>
  </conditionalFormatting>
  <conditionalFormatting sqref="AE178:AE179">
    <cfRule type="containsText" dxfId="15912" priority="14422" operator="containsText" text="VALORAR">
      <formula>NOT(ISERROR(SEARCH("VALORAR",AE178)))</formula>
    </cfRule>
    <cfRule type="containsText" dxfId="15911" priority="14423" operator="containsText" text="Extrema">
      <formula>NOT(ISERROR(SEARCH("Extrema",AE178)))</formula>
    </cfRule>
    <cfRule type="containsText" dxfId="15910" priority="14424" operator="containsText" text="Alta">
      <formula>NOT(ISERROR(SEARCH("Alta",AE178)))</formula>
    </cfRule>
    <cfRule type="containsText" dxfId="15909" priority="14425" operator="containsText" text="Moderada">
      <formula>NOT(ISERROR(SEARCH("Moderada",AE178)))</formula>
    </cfRule>
    <cfRule type="containsText" dxfId="15908" priority="14426" operator="containsText" text="Baja">
      <formula>NOT(ISERROR(SEARCH("Baja",AE178)))</formula>
    </cfRule>
  </conditionalFormatting>
  <conditionalFormatting sqref="AP183">
    <cfRule type="cellIs" dxfId="15907" priority="14371" stopIfTrue="1" operator="equal">
      <formula>"Alta"</formula>
    </cfRule>
  </conditionalFormatting>
  <conditionalFormatting sqref="AP183">
    <cfRule type="cellIs" dxfId="15906" priority="14373" stopIfTrue="1" operator="equal">
      <formula>"Baja"</formula>
    </cfRule>
  </conditionalFormatting>
  <conditionalFormatting sqref="AP183">
    <cfRule type="cellIs" dxfId="15905" priority="14372" stopIfTrue="1" operator="equal">
      <formula>"Media"</formula>
    </cfRule>
  </conditionalFormatting>
  <conditionalFormatting sqref="AP183">
    <cfRule type="cellIs" dxfId="15904" priority="14370" stopIfTrue="1" operator="equal">
      <formula>"Muy Alta"</formula>
    </cfRule>
  </conditionalFormatting>
  <conditionalFormatting sqref="AP183">
    <cfRule type="cellIs" dxfId="15903" priority="14374" stopIfTrue="1" operator="equal">
      <formula>"Muy Baja"</formula>
    </cfRule>
  </conditionalFormatting>
  <conditionalFormatting sqref="AP180">
    <cfRule type="cellIs" dxfId="15902" priority="14329" stopIfTrue="1" operator="equal">
      <formula>"Alta"</formula>
    </cfRule>
  </conditionalFormatting>
  <conditionalFormatting sqref="AP180">
    <cfRule type="cellIs" dxfId="15901" priority="14331" stopIfTrue="1" operator="equal">
      <formula>"Baja"</formula>
    </cfRule>
  </conditionalFormatting>
  <conditionalFormatting sqref="AP180">
    <cfRule type="cellIs" dxfId="15900" priority="14330" stopIfTrue="1" operator="equal">
      <formula>"Media"</formula>
    </cfRule>
  </conditionalFormatting>
  <conditionalFormatting sqref="AP180">
    <cfRule type="cellIs" dxfId="15899" priority="14328" stopIfTrue="1" operator="equal">
      <formula>"Muy Alta"</formula>
    </cfRule>
  </conditionalFormatting>
  <conditionalFormatting sqref="AP180">
    <cfRule type="cellIs" dxfId="15898" priority="14332" stopIfTrue="1" operator="equal">
      <formula>"Muy Baja"</formula>
    </cfRule>
  </conditionalFormatting>
  <conditionalFormatting sqref="V178:V179">
    <cfRule type="cellIs" dxfId="15897" priority="14433" stopIfTrue="1" operator="equal">
      <formula>"Alta"</formula>
    </cfRule>
  </conditionalFormatting>
  <conditionalFormatting sqref="V178:V179">
    <cfRule type="cellIs" dxfId="15896" priority="14435" stopIfTrue="1" operator="equal">
      <formula>"Baja"</formula>
    </cfRule>
  </conditionalFormatting>
  <conditionalFormatting sqref="V178:V179">
    <cfRule type="cellIs" dxfId="15895" priority="14434" stopIfTrue="1" operator="equal">
      <formula>"Media"</formula>
    </cfRule>
  </conditionalFormatting>
  <conditionalFormatting sqref="V178:V179">
    <cfRule type="cellIs" dxfId="15894" priority="14432" stopIfTrue="1" operator="equal">
      <formula>"Muy Alta"</formula>
    </cfRule>
  </conditionalFormatting>
  <conditionalFormatting sqref="V178:V179">
    <cfRule type="cellIs" dxfId="15893" priority="14436" stopIfTrue="1" operator="equal">
      <formula>"Muy Baja"</formula>
    </cfRule>
  </conditionalFormatting>
  <conditionalFormatting sqref="AW178">
    <cfRule type="containsText" dxfId="15892" priority="14407" operator="containsText" text="VALORAR">
      <formula>NOT(ISERROR(SEARCH("VALORAR",AW178)))</formula>
    </cfRule>
    <cfRule type="containsText" dxfId="15891" priority="14408" operator="containsText" text="Extrema">
      <formula>NOT(ISERROR(SEARCH("Extrema",AW178)))</formula>
    </cfRule>
    <cfRule type="containsText" dxfId="15890" priority="14409" operator="containsText" text="Alta">
      <formula>NOT(ISERROR(SEARCH("Alta",AW178)))</formula>
    </cfRule>
    <cfRule type="containsText" dxfId="15889" priority="14410" operator="containsText" text="Moderada">
      <formula>NOT(ISERROR(SEARCH("Moderada",AW178)))</formula>
    </cfRule>
    <cfRule type="containsText" dxfId="15888" priority="14411" operator="containsText" text="Baja">
      <formula>NOT(ISERROR(SEARCH("Baja",AW178)))</formula>
    </cfRule>
  </conditionalFormatting>
  <conditionalFormatting sqref="AW178">
    <cfRule type="containsText" dxfId="15887" priority="14412" operator="containsText" text="VALORAR">
      <formula>NOT(ISERROR(SEARCH("VALORAR",AW178)))</formula>
    </cfRule>
    <cfRule type="containsText" dxfId="15886" priority="14413" operator="containsText" text="Extrema">
      <formula>NOT(ISERROR(SEARCH("Extrema",AW178)))</formula>
    </cfRule>
    <cfRule type="containsText" dxfId="15885" priority="14414" operator="containsText" text="Alta">
      <formula>NOT(ISERROR(SEARCH("Alta",AW178)))</formula>
    </cfRule>
    <cfRule type="containsText" dxfId="15884" priority="14415" operator="containsText" text="Moderada">
      <formula>NOT(ISERROR(SEARCH("Moderada",AW178)))</formula>
    </cfRule>
    <cfRule type="containsText" dxfId="15883" priority="14416" operator="containsText" text="Baja">
      <formula>NOT(ISERROR(SEARCH("Baja",AW178)))</formula>
    </cfRule>
  </conditionalFormatting>
  <conditionalFormatting sqref="AP178">
    <cfRule type="cellIs" dxfId="15882" priority="14399" stopIfTrue="1" operator="equal">
      <formula>"Alta"</formula>
    </cfRule>
  </conditionalFormatting>
  <conditionalFormatting sqref="AP178">
    <cfRule type="cellIs" dxfId="15881" priority="14401" stopIfTrue="1" operator="equal">
      <formula>"Baja"</formula>
    </cfRule>
  </conditionalFormatting>
  <conditionalFormatting sqref="AP178">
    <cfRule type="cellIs" dxfId="15880" priority="14400" stopIfTrue="1" operator="equal">
      <formula>"Media"</formula>
    </cfRule>
  </conditionalFormatting>
  <conditionalFormatting sqref="AP178">
    <cfRule type="cellIs" dxfId="15879" priority="14398" stopIfTrue="1" operator="equal">
      <formula>"Muy Alta"</formula>
    </cfRule>
  </conditionalFormatting>
  <conditionalFormatting sqref="AP178">
    <cfRule type="cellIs" dxfId="15878" priority="14402" stopIfTrue="1" operator="equal">
      <formula>"Muy Baja"</formula>
    </cfRule>
  </conditionalFormatting>
  <conditionalFormatting sqref="AP179">
    <cfRule type="cellIs" dxfId="15877" priority="14385" stopIfTrue="1" operator="equal">
      <formula>"Alta"</formula>
    </cfRule>
  </conditionalFormatting>
  <conditionalFormatting sqref="AP179">
    <cfRule type="cellIs" dxfId="15876" priority="14387" stopIfTrue="1" operator="equal">
      <formula>"Baja"</formula>
    </cfRule>
  </conditionalFormatting>
  <conditionalFormatting sqref="AP179">
    <cfRule type="cellIs" dxfId="15875" priority="14386" stopIfTrue="1" operator="equal">
      <formula>"Media"</formula>
    </cfRule>
  </conditionalFormatting>
  <conditionalFormatting sqref="AP179">
    <cfRule type="cellIs" dxfId="15874" priority="14384" stopIfTrue="1" operator="equal">
      <formula>"Muy Alta"</formula>
    </cfRule>
  </conditionalFormatting>
  <conditionalFormatting sqref="AP179">
    <cfRule type="cellIs" dxfId="15873" priority="14388" stopIfTrue="1" operator="equal">
      <formula>"Muy Baja"</formula>
    </cfRule>
  </conditionalFormatting>
  <conditionalFormatting sqref="AE180:AE181">
    <cfRule type="containsText" dxfId="15872" priority="14337" operator="containsText" text="VALORAR">
      <formula>NOT(ISERROR(SEARCH("VALORAR",AE180)))</formula>
    </cfRule>
    <cfRule type="containsText" dxfId="15871" priority="14338" operator="containsText" text="Extrema">
      <formula>NOT(ISERROR(SEARCH("Extrema",AE180)))</formula>
    </cfRule>
    <cfRule type="containsText" dxfId="15870" priority="14339" operator="containsText" text="Alta">
      <formula>NOT(ISERROR(SEARCH("Alta",AE180)))</formula>
    </cfRule>
    <cfRule type="containsText" dxfId="15869" priority="14340" operator="containsText" text="Moderada">
      <formula>NOT(ISERROR(SEARCH("Moderada",AE180)))</formula>
    </cfRule>
    <cfRule type="containsText" dxfId="15868" priority="14341" operator="containsText" text="Baja">
      <formula>NOT(ISERROR(SEARCH("Baja",AE180)))</formula>
    </cfRule>
  </conditionalFormatting>
  <conditionalFormatting sqref="AE180:AE181">
    <cfRule type="containsText" dxfId="15867" priority="14342" operator="containsText" text="VALORAR">
      <formula>NOT(ISERROR(SEARCH("VALORAR",AE180)))</formula>
    </cfRule>
    <cfRule type="containsText" dxfId="15866" priority="14343" operator="containsText" text="Extrema">
      <formula>NOT(ISERROR(SEARCH("Extrema",AE180)))</formula>
    </cfRule>
    <cfRule type="containsText" dxfId="15865" priority="14344" operator="containsText" text="Alta">
      <formula>NOT(ISERROR(SEARCH("Alta",AE180)))</formula>
    </cfRule>
    <cfRule type="containsText" dxfId="15864" priority="14345" operator="containsText" text="Moderada">
      <formula>NOT(ISERROR(SEARCH("Moderada",AE180)))</formula>
    </cfRule>
    <cfRule type="containsText" dxfId="15863" priority="14346" operator="containsText" text="Baja">
      <formula>NOT(ISERROR(SEARCH("Baja",AE180)))</formula>
    </cfRule>
  </conditionalFormatting>
  <conditionalFormatting sqref="V180:V181">
    <cfRule type="cellIs" dxfId="15862" priority="14353" stopIfTrue="1" operator="equal">
      <formula>"Alta"</formula>
    </cfRule>
  </conditionalFormatting>
  <conditionalFormatting sqref="V180:V181">
    <cfRule type="cellIs" dxfId="15861" priority="14355" stopIfTrue="1" operator="equal">
      <formula>"Baja"</formula>
    </cfRule>
  </conditionalFormatting>
  <conditionalFormatting sqref="V180:V181">
    <cfRule type="cellIs" dxfId="15860" priority="14354" stopIfTrue="1" operator="equal">
      <formula>"Media"</formula>
    </cfRule>
  </conditionalFormatting>
  <conditionalFormatting sqref="V180:V181">
    <cfRule type="cellIs" dxfId="15859" priority="14352" stopIfTrue="1" operator="equal">
      <formula>"Muy Alta"</formula>
    </cfRule>
  </conditionalFormatting>
  <conditionalFormatting sqref="V180:V181">
    <cfRule type="cellIs" dxfId="15858" priority="14356" stopIfTrue="1" operator="equal">
      <formula>"Muy Baja"</formula>
    </cfRule>
  </conditionalFormatting>
  <conditionalFormatting sqref="AP181">
    <cfRule type="cellIs" dxfId="15857" priority="14315" stopIfTrue="1" operator="equal">
      <formula>"Alta"</formula>
    </cfRule>
  </conditionalFormatting>
  <conditionalFormatting sqref="AP181">
    <cfRule type="cellIs" dxfId="15856" priority="14317" stopIfTrue="1" operator="equal">
      <formula>"Baja"</formula>
    </cfRule>
  </conditionalFormatting>
  <conditionalFormatting sqref="AP181">
    <cfRule type="cellIs" dxfId="15855" priority="14316" stopIfTrue="1" operator="equal">
      <formula>"Media"</formula>
    </cfRule>
  </conditionalFormatting>
  <conditionalFormatting sqref="AP181">
    <cfRule type="cellIs" dxfId="15854" priority="14314" stopIfTrue="1" operator="equal">
      <formula>"Muy Alta"</formula>
    </cfRule>
  </conditionalFormatting>
  <conditionalFormatting sqref="AP181">
    <cfRule type="cellIs" dxfId="15853" priority="14318" stopIfTrue="1" operator="equal">
      <formula>"Muy Baja"</formula>
    </cfRule>
  </conditionalFormatting>
  <conditionalFormatting sqref="AE182">
    <cfRule type="containsText" dxfId="15852" priority="14281" operator="containsText" text="VALORAR">
      <formula>NOT(ISERROR(SEARCH("VALORAR",AE182)))</formula>
    </cfRule>
    <cfRule type="containsText" dxfId="15851" priority="14282" operator="containsText" text="Extrema">
      <formula>NOT(ISERROR(SEARCH("Extrema",AE182)))</formula>
    </cfRule>
    <cfRule type="containsText" dxfId="15850" priority="14283" operator="containsText" text="Alta">
      <formula>NOT(ISERROR(SEARCH("Alta",AE182)))</formula>
    </cfRule>
    <cfRule type="containsText" dxfId="15849" priority="14284" operator="containsText" text="Moderada">
      <formula>NOT(ISERROR(SEARCH("Moderada",AE182)))</formula>
    </cfRule>
    <cfRule type="containsText" dxfId="15848" priority="14285" operator="containsText" text="Baja">
      <formula>NOT(ISERROR(SEARCH("Baja",AE182)))</formula>
    </cfRule>
  </conditionalFormatting>
  <conditionalFormatting sqref="AE182">
    <cfRule type="containsText" dxfId="15847" priority="14286" operator="containsText" text="VALORAR">
      <formula>NOT(ISERROR(SEARCH("VALORAR",AE182)))</formula>
    </cfRule>
    <cfRule type="containsText" dxfId="15846" priority="14287" operator="containsText" text="Extrema">
      <formula>NOT(ISERROR(SEARCH("Extrema",AE182)))</formula>
    </cfRule>
    <cfRule type="containsText" dxfId="15845" priority="14288" operator="containsText" text="Alta">
      <formula>NOT(ISERROR(SEARCH("Alta",AE182)))</formula>
    </cfRule>
    <cfRule type="containsText" dxfId="15844" priority="14289" operator="containsText" text="Moderada">
      <formula>NOT(ISERROR(SEARCH("Moderada",AE182)))</formula>
    </cfRule>
    <cfRule type="containsText" dxfId="15843" priority="14290" operator="containsText" text="Baja">
      <formula>NOT(ISERROR(SEARCH("Baja",AE182)))</formula>
    </cfRule>
  </conditionalFormatting>
  <conditionalFormatting sqref="V182">
    <cfRule type="cellIs" dxfId="15842" priority="14297" stopIfTrue="1" operator="equal">
      <formula>"Alta"</formula>
    </cfRule>
  </conditionalFormatting>
  <conditionalFormatting sqref="V182">
    <cfRule type="cellIs" dxfId="15841" priority="14299" stopIfTrue="1" operator="equal">
      <formula>"Baja"</formula>
    </cfRule>
  </conditionalFormatting>
  <conditionalFormatting sqref="V182">
    <cfRule type="cellIs" dxfId="15840" priority="14298" stopIfTrue="1" operator="equal">
      <formula>"Media"</formula>
    </cfRule>
  </conditionalFormatting>
  <conditionalFormatting sqref="V182">
    <cfRule type="cellIs" dxfId="15839" priority="14296" stopIfTrue="1" operator="equal">
      <formula>"Muy Alta"</formula>
    </cfRule>
  </conditionalFormatting>
  <conditionalFormatting sqref="V182">
    <cfRule type="cellIs" dxfId="15838" priority="14300" stopIfTrue="1" operator="equal">
      <formula>"Muy Baja"</formula>
    </cfRule>
  </conditionalFormatting>
  <conditionalFormatting sqref="AP182">
    <cfRule type="cellIs" dxfId="15837" priority="14273" stopIfTrue="1" operator="equal">
      <formula>"Alta"</formula>
    </cfRule>
  </conditionalFormatting>
  <conditionalFormatting sqref="AP182">
    <cfRule type="cellIs" dxfId="15836" priority="14275" stopIfTrue="1" operator="equal">
      <formula>"Baja"</formula>
    </cfRule>
  </conditionalFormatting>
  <conditionalFormatting sqref="AP182">
    <cfRule type="cellIs" dxfId="15835" priority="14274" stopIfTrue="1" operator="equal">
      <formula>"Media"</formula>
    </cfRule>
  </conditionalFormatting>
  <conditionalFormatting sqref="AP182">
    <cfRule type="cellIs" dxfId="15834" priority="14272" stopIfTrue="1" operator="equal">
      <formula>"Muy Alta"</formula>
    </cfRule>
  </conditionalFormatting>
  <conditionalFormatting sqref="AP182">
    <cfRule type="cellIs" dxfId="15833" priority="14276" stopIfTrue="1" operator="equal">
      <formula>"Muy Baja"</formula>
    </cfRule>
  </conditionalFormatting>
  <conditionalFormatting sqref="AE172:AE173">
    <cfRule type="containsText" dxfId="15832" priority="14225" operator="containsText" text="VALORAR">
      <formula>NOT(ISERROR(SEARCH("VALORAR",AE172)))</formula>
    </cfRule>
    <cfRule type="containsText" dxfId="15831" priority="14226" operator="containsText" text="Extrema">
      <formula>NOT(ISERROR(SEARCH("Extrema",AE172)))</formula>
    </cfRule>
    <cfRule type="containsText" dxfId="15830" priority="14227" operator="containsText" text="Alta">
      <formula>NOT(ISERROR(SEARCH("Alta",AE172)))</formula>
    </cfRule>
    <cfRule type="containsText" dxfId="15829" priority="14228" operator="containsText" text="Moderada">
      <formula>NOT(ISERROR(SEARCH("Moderada",AE172)))</formula>
    </cfRule>
    <cfRule type="containsText" dxfId="15828" priority="14229" operator="containsText" text="Baja">
      <formula>NOT(ISERROR(SEARCH("Baja",AE172)))</formula>
    </cfRule>
  </conditionalFormatting>
  <conditionalFormatting sqref="AE172:AE173">
    <cfRule type="containsText" dxfId="15827" priority="14230" operator="containsText" text="VALORAR">
      <formula>NOT(ISERROR(SEARCH("VALORAR",AE172)))</formula>
    </cfRule>
    <cfRule type="containsText" dxfId="15826" priority="14231" operator="containsText" text="Extrema">
      <formula>NOT(ISERROR(SEARCH("Extrema",AE172)))</formula>
    </cfRule>
    <cfRule type="containsText" dxfId="15825" priority="14232" operator="containsText" text="Alta">
      <formula>NOT(ISERROR(SEARCH("Alta",AE172)))</formula>
    </cfRule>
    <cfRule type="containsText" dxfId="15824" priority="14233" operator="containsText" text="Moderada">
      <formula>NOT(ISERROR(SEARCH("Moderada",AE172)))</formula>
    </cfRule>
    <cfRule type="containsText" dxfId="15823" priority="14234" operator="containsText" text="Baja">
      <formula>NOT(ISERROR(SEARCH("Baja",AE172)))</formula>
    </cfRule>
  </conditionalFormatting>
  <conditionalFormatting sqref="AP177">
    <cfRule type="cellIs" dxfId="15822" priority="14179" stopIfTrue="1" operator="equal">
      <formula>"Alta"</formula>
    </cfRule>
  </conditionalFormatting>
  <conditionalFormatting sqref="AP177">
    <cfRule type="cellIs" dxfId="15821" priority="14181" stopIfTrue="1" operator="equal">
      <formula>"Baja"</formula>
    </cfRule>
  </conditionalFormatting>
  <conditionalFormatting sqref="AP177">
    <cfRule type="cellIs" dxfId="15820" priority="14180" stopIfTrue="1" operator="equal">
      <formula>"Media"</formula>
    </cfRule>
  </conditionalFormatting>
  <conditionalFormatting sqref="AP177">
    <cfRule type="cellIs" dxfId="15819" priority="14178" stopIfTrue="1" operator="equal">
      <formula>"Muy Alta"</formula>
    </cfRule>
  </conditionalFormatting>
  <conditionalFormatting sqref="AP177">
    <cfRule type="cellIs" dxfId="15818" priority="14182" stopIfTrue="1" operator="equal">
      <formula>"Muy Baja"</formula>
    </cfRule>
  </conditionalFormatting>
  <conditionalFormatting sqref="AP174">
    <cfRule type="cellIs" dxfId="15817" priority="14137" stopIfTrue="1" operator="equal">
      <formula>"Alta"</formula>
    </cfRule>
  </conditionalFormatting>
  <conditionalFormatting sqref="AP174">
    <cfRule type="cellIs" dxfId="15816" priority="14139" stopIfTrue="1" operator="equal">
      <formula>"Baja"</formula>
    </cfRule>
  </conditionalFormatting>
  <conditionalFormatting sqref="AP174">
    <cfRule type="cellIs" dxfId="15815" priority="14138" stopIfTrue="1" operator="equal">
      <formula>"Media"</formula>
    </cfRule>
  </conditionalFormatting>
  <conditionalFormatting sqref="AP174">
    <cfRule type="cellIs" dxfId="15814" priority="14136" stopIfTrue="1" operator="equal">
      <formula>"Muy Alta"</formula>
    </cfRule>
  </conditionalFormatting>
  <conditionalFormatting sqref="AP174">
    <cfRule type="cellIs" dxfId="15813" priority="14140" stopIfTrue="1" operator="equal">
      <formula>"Muy Baja"</formula>
    </cfRule>
  </conditionalFormatting>
  <conditionalFormatting sqref="V172:V173">
    <cfRule type="cellIs" dxfId="15812" priority="14241" stopIfTrue="1" operator="equal">
      <formula>"Alta"</formula>
    </cfRule>
  </conditionalFormatting>
  <conditionalFormatting sqref="V172:V173">
    <cfRule type="cellIs" dxfId="15811" priority="14243" stopIfTrue="1" operator="equal">
      <formula>"Baja"</formula>
    </cfRule>
  </conditionalFormatting>
  <conditionalFormatting sqref="V172:V173">
    <cfRule type="cellIs" dxfId="15810" priority="14242" stopIfTrue="1" operator="equal">
      <formula>"Media"</formula>
    </cfRule>
  </conditionalFormatting>
  <conditionalFormatting sqref="V172:V173">
    <cfRule type="cellIs" dxfId="15809" priority="14240" stopIfTrue="1" operator="equal">
      <formula>"Muy Alta"</formula>
    </cfRule>
  </conditionalFormatting>
  <conditionalFormatting sqref="V172:V173">
    <cfRule type="cellIs" dxfId="15808" priority="14244" stopIfTrue="1" operator="equal">
      <formula>"Muy Baja"</formula>
    </cfRule>
  </conditionalFormatting>
  <conditionalFormatting sqref="AW172">
    <cfRule type="containsText" dxfId="15807" priority="14215" operator="containsText" text="VALORAR">
      <formula>NOT(ISERROR(SEARCH("VALORAR",AW172)))</formula>
    </cfRule>
    <cfRule type="containsText" dxfId="15806" priority="14216" operator="containsText" text="Extrema">
      <formula>NOT(ISERROR(SEARCH("Extrema",AW172)))</formula>
    </cfRule>
    <cfRule type="containsText" dxfId="15805" priority="14217" operator="containsText" text="Alta">
      <formula>NOT(ISERROR(SEARCH("Alta",AW172)))</formula>
    </cfRule>
    <cfRule type="containsText" dxfId="15804" priority="14218" operator="containsText" text="Moderada">
      <formula>NOT(ISERROR(SEARCH("Moderada",AW172)))</formula>
    </cfRule>
    <cfRule type="containsText" dxfId="15803" priority="14219" operator="containsText" text="Baja">
      <formula>NOT(ISERROR(SEARCH("Baja",AW172)))</formula>
    </cfRule>
  </conditionalFormatting>
  <conditionalFormatting sqref="AW172">
    <cfRule type="containsText" dxfId="15802" priority="14220" operator="containsText" text="VALORAR">
      <formula>NOT(ISERROR(SEARCH("VALORAR",AW172)))</formula>
    </cfRule>
    <cfRule type="containsText" dxfId="15801" priority="14221" operator="containsText" text="Extrema">
      <formula>NOT(ISERROR(SEARCH("Extrema",AW172)))</formula>
    </cfRule>
    <cfRule type="containsText" dxfId="15800" priority="14222" operator="containsText" text="Alta">
      <formula>NOT(ISERROR(SEARCH("Alta",AW172)))</formula>
    </cfRule>
    <cfRule type="containsText" dxfId="15799" priority="14223" operator="containsText" text="Moderada">
      <formula>NOT(ISERROR(SEARCH("Moderada",AW172)))</formula>
    </cfRule>
    <cfRule type="containsText" dxfId="15798" priority="14224" operator="containsText" text="Baja">
      <formula>NOT(ISERROR(SEARCH("Baja",AW172)))</formula>
    </cfRule>
  </conditionalFormatting>
  <conditionalFormatting sqref="AP172">
    <cfRule type="cellIs" dxfId="15797" priority="14207" stopIfTrue="1" operator="equal">
      <formula>"Alta"</formula>
    </cfRule>
  </conditionalFormatting>
  <conditionalFormatting sqref="AP172">
    <cfRule type="cellIs" dxfId="15796" priority="14209" stopIfTrue="1" operator="equal">
      <formula>"Baja"</formula>
    </cfRule>
  </conditionalFormatting>
  <conditionalFormatting sqref="AP172">
    <cfRule type="cellIs" dxfId="15795" priority="14208" stopIfTrue="1" operator="equal">
      <formula>"Media"</formula>
    </cfRule>
  </conditionalFormatting>
  <conditionalFormatting sqref="AP172">
    <cfRule type="cellIs" dxfId="15794" priority="14206" stopIfTrue="1" operator="equal">
      <formula>"Muy Alta"</formula>
    </cfRule>
  </conditionalFormatting>
  <conditionalFormatting sqref="AP172">
    <cfRule type="cellIs" dxfId="15793" priority="14210" stopIfTrue="1" operator="equal">
      <formula>"Muy Baja"</formula>
    </cfRule>
  </conditionalFormatting>
  <conditionalFormatting sqref="AP173">
    <cfRule type="cellIs" dxfId="15792" priority="14193" stopIfTrue="1" operator="equal">
      <formula>"Alta"</formula>
    </cfRule>
  </conditionalFormatting>
  <conditionalFormatting sqref="AP173">
    <cfRule type="cellIs" dxfId="15791" priority="14195" stopIfTrue="1" operator="equal">
      <formula>"Baja"</formula>
    </cfRule>
  </conditionalFormatting>
  <conditionalFormatting sqref="AP173">
    <cfRule type="cellIs" dxfId="15790" priority="14194" stopIfTrue="1" operator="equal">
      <formula>"Media"</formula>
    </cfRule>
  </conditionalFormatting>
  <conditionalFormatting sqref="AP173">
    <cfRule type="cellIs" dxfId="15789" priority="14192" stopIfTrue="1" operator="equal">
      <formula>"Muy Alta"</formula>
    </cfRule>
  </conditionalFormatting>
  <conditionalFormatting sqref="AP173">
    <cfRule type="cellIs" dxfId="15788" priority="14196" stopIfTrue="1" operator="equal">
      <formula>"Muy Baja"</formula>
    </cfRule>
  </conditionalFormatting>
  <conditionalFormatting sqref="AE174:AE175">
    <cfRule type="containsText" dxfId="15787" priority="14145" operator="containsText" text="VALORAR">
      <formula>NOT(ISERROR(SEARCH("VALORAR",AE174)))</formula>
    </cfRule>
    <cfRule type="containsText" dxfId="15786" priority="14146" operator="containsText" text="Extrema">
      <formula>NOT(ISERROR(SEARCH("Extrema",AE174)))</formula>
    </cfRule>
    <cfRule type="containsText" dxfId="15785" priority="14147" operator="containsText" text="Alta">
      <formula>NOT(ISERROR(SEARCH("Alta",AE174)))</formula>
    </cfRule>
    <cfRule type="containsText" dxfId="15784" priority="14148" operator="containsText" text="Moderada">
      <formula>NOT(ISERROR(SEARCH("Moderada",AE174)))</formula>
    </cfRule>
    <cfRule type="containsText" dxfId="15783" priority="14149" operator="containsText" text="Baja">
      <formula>NOT(ISERROR(SEARCH("Baja",AE174)))</formula>
    </cfRule>
  </conditionalFormatting>
  <conditionalFormatting sqref="AE174:AE175">
    <cfRule type="containsText" dxfId="15782" priority="14150" operator="containsText" text="VALORAR">
      <formula>NOT(ISERROR(SEARCH("VALORAR",AE174)))</formula>
    </cfRule>
    <cfRule type="containsText" dxfId="15781" priority="14151" operator="containsText" text="Extrema">
      <formula>NOT(ISERROR(SEARCH("Extrema",AE174)))</formula>
    </cfRule>
    <cfRule type="containsText" dxfId="15780" priority="14152" operator="containsText" text="Alta">
      <formula>NOT(ISERROR(SEARCH("Alta",AE174)))</formula>
    </cfRule>
    <cfRule type="containsText" dxfId="15779" priority="14153" operator="containsText" text="Moderada">
      <formula>NOT(ISERROR(SEARCH("Moderada",AE174)))</formula>
    </cfRule>
    <cfRule type="containsText" dxfId="15778" priority="14154" operator="containsText" text="Baja">
      <formula>NOT(ISERROR(SEARCH("Baja",AE174)))</formula>
    </cfRule>
  </conditionalFormatting>
  <conditionalFormatting sqref="V174:V175">
    <cfRule type="cellIs" dxfId="15777" priority="14161" stopIfTrue="1" operator="equal">
      <formula>"Alta"</formula>
    </cfRule>
  </conditionalFormatting>
  <conditionalFormatting sqref="V174:V175">
    <cfRule type="cellIs" dxfId="15776" priority="14163" stopIfTrue="1" operator="equal">
      <formula>"Baja"</formula>
    </cfRule>
  </conditionalFormatting>
  <conditionalFormatting sqref="V174:V175">
    <cfRule type="cellIs" dxfId="15775" priority="14162" stopIfTrue="1" operator="equal">
      <formula>"Media"</formula>
    </cfRule>
  </conditionalFormatting>
  <conditionalFormatting sqref="V174:V175">
    <cfRule type="cellIs" dxfId="15774" priority="14160" stopIfTrue="1" operator="equal">
      <formula>"Muy Alta"</formula>
    </cfRule>
  </conditionalFormatting>
  <conditionalFormatting sqref="V174:V175">
    <cfRule type="cellIs" dxfId="15773" priority="14164" stopIfTrue="1" operator="equal">
      <formula>"Muy Baja"</formula>
    </cfRule>
  </conditionalFormatting>
  <conditionalFormatting sqref="AP175">
    <cfRule type="cellIs" dxfId="15772" priority="14123" stopIfTrue="1" operator="equal">
      <formula>"Alta"</formula>
    </cfRule>
  </conditionalFormatting>
  <conditionalFormatting sqref="AP175">
    <cfRule type="cellIs" dxfId="15771" priority="14125" stopIfTrue="1" operator="equal">
      <formula>"Baja"</formula>
    </cfRule>
  </conditionalFormatting>
  <conditionalFormatting sqref="AP175">
    <cfRule type="cellIs" dxfId="15770" priority="14124" stopIfTrue="1" operator="equal">
      <formula>"Media"</formula>
    </cfRule>
  </conditionalFormatting>
  <conditionalFormatting sqref="AP175">
    <cfRule type="cellIs" dxfId="15769" priority="14122" stopIfTrue="1" operator="equal">
      <formula>"Muy Alta"</formula>
    </cfRule>
  </conditionalFormatting>
  <conditionalFormatting sqref="AP175">
    <cfRule type="cellIs" dxfId="15768" priority="14126" stopIfTrue="1" operator="equal">
      <formula>"Muy Baja"</formula>
    </cfRule>
  </conditionalFormatting>
  <conditionalFormatting sqref="AE176">
    <cfRule type="containsText" dxfId="15767" priority="14089" operator="containsText" text="VALORAR">
      <formula>NOT(ISERROR(SEARCH("VALORAR",AE176)))</formula>
    </cfRule>
    <cfRule type="containsText" dxfId="15766" priority="14090" operator="containsText" text="Extrema">
      <formula>NOT(ISERROR(SEARCH("Extrema",AE176)))</formula>
    </cfRule>
    <cfRule type="containsText" dxfId="15765" priority="14091" operator="containsText" text="Alta">
      <formula>NOT(ISERROR(SEARCH("Alta",AE176)))</formula>
    </cfRule>
    <cfRule type="containsText" dxfId="15764" priority="14092" operator="containsText" text="Moderada">
      <formula>NOT(ISERROR(SEARCH("Moderada",AE176)))</formula>
    </cfRule>
    <cfRule type="containsText" dxfId="15763" priority="14093" operator="containsText" text="Baja">
      <formula>NOT(ISERROR(SEARCH("Baja",AE176)))</formula>
    </cfRule>
  </conditionalFormatting>
  <conditionalFormatting sqref="AE176">
    <cfRule type="containsText" dxfId="15762" priority="14094" operator="containsText" text="VALORAR">
      <formula>NOT(ISERROR(SEARCH("VALORAR",AE176)))</formula>
    </cfRule>
    <cfRule type="containsText" dxfId="15761" priority="14095" operator="containsText" text="Extrema">
      <formula>NOT(ISERROR(SEARCH("Extrema",AE176)))</formula>
    </cfRule>
    <cfRule type="containsText" dxfId="15760" priority="14096" operator="containsText" text="Alta">
      <formula>NOT(ISERROR(SEARCH("Alta",AE176)))</formula>
    </cfRule>
    <cfRule type="containsText" dxfId="15759" priority="14097" operator="containsText" text="Moderada">
      <formula>NOT(ISERROR(SEARCH("Moderada",AE176)))</formula>
    </cfRule>
    <cfRule type="containsText" dxfId="15758" priority="14098" operator="containsText" text="Baja">
      <formula>NOT(ISERROR(SEARCH("Baja",AE176)))</formula>
    </cfRule>
  </conditionalFormatting>
  <conditionalFormatting sqref="V176">
    <cfRule type="cellIs" dxfId="15757" priority="14105" stopIfTrue="1" operator="equal">
      <formula>"Alta"</formula>
    </cfRule>
  </conditionalFormatting>
  <conditionalFormatting sqref="V176">
    <cfRule type="cellIs" dxfId="15756" priority="14107" stopIfTrue="1" operator="equal">
      <formula>"Baja"</formula>
    </cfRule>
  </conditionalFormatting>
  <conditionalFormatting sqref="V176">
    <cfRule type="cellIs" dxfId="15755" priority="14106" stopIfTrue="1" operator="equal">
      <formula>"Media"</formula>
    </cfRule>
  </conditionalFormatting>
  <conditionalFormatting sqref="V176">
    <cfRule type="cellIs" dxfId="15754" priority="14104" stopIfTrue="1" operator="equal">
      <formula>"Muy Alta"</formula>
    </cfRule>
  </conditionalFormatting>
  <conditionalFormatting sqref="V176">
    <cfRule type="cellIs" dxfId="15753" priority="14108" stopIfTrue="1" operator="equal">
      <formula>"Muy Baja"</formula>
    </cfRule>
  </conditionalFormatting>
  <conditionalFormatting sqref="AP176">
    <cfRule type="cellIs" dxfId="15752" priority="14081" stopIfTrue="1" operator="equal">
      <formula>"Alta"</formula>
    </cfRule>
  </conditionalFormatting>
  <conditionalFormatting sqref="AP176">
    <cfRule type="cellIs" dxfId="15751" priority="14083" stopIfTrue="1" operator="equal">
      <formula>"Baja"</formula>
    </cfRule>
  </conditionalFormatting>
  <conditionalFormatting sqref="AP176">
    <cfRule type="cellIs" dxfId="15750" priority="14082" stopIfTrue="1" operator="equal">
      <formula>"Media"</formula>
    </cfRule>
  </conditionalFormatting>
  <conditionalFormatting sqref="AP176">
    <cfRule type="cellIs" dxfId="15749" priority="14080" stopIfTrue="1" operator="equal">
      <formula>"Muy Alta"</formula>
    </cfRule>
  </conditionalFormatting>
  <conditionalFormatting sqref="AP176">
    <cfRule type="cellIs" dxfId="15748" priority="14084" stopIfTrue="1" operator="equal">
      <formula>"Muy Baja"</formula>
    </cfRule>
  </conditionalFormatting>
  <conditionalFormatting sqref="AE184:AE185">
    <cfRule type="containsText" dxfId="15747" priority="14033" operator="containsText" text="VALORAR">
      <formula>NOT(ISERROR(SEARCH("VALORAR",AE184)))</formula>
    </cfRule>
    <cfRule type="containsText" dxfId="15746" priority="14034" operator="containsText" text="Extrema">
      <formula>NOT(ISERROR(SEARCH("Extrema",AE184)))</formula>
    </cfRule>
    <cfRule type="containsText" dxfId="15745" priority="14035" operator="containsText" text="Alta">
      <formula>NOT(ISERROR(SEARCH("Alta",AE184)))</formula>
    </cfRule>
    <cfRule type="containsText" dxfId="15744" priority="14036" operator="containsText" text="Moderada">
      <formula>NOT(ISERROR(SEARCH("Moderada",AE184)))</formula>
    </cfRule>
    <cfRule type="containsText" dxfId="15743" priority="14037" operator="containsText" text="Baja">
      <formula>NOT(ISERROR(SEARCH("Baja",AE184)))</formula>
    </cfRule>
  </conditionalFormatting>
  <conditionalFormatting sqref="AE184:AE185">
    <cfRule type="containsText" dxfId="15742" priority="14038" operator="containsText" text="VALORAR">
      <formula>NOT(ISERROR(SEARCH("VALORAR",AE184)))</formula>
    </cfRule>
    <cfRule type="containsText" dxfId="15741" priority="14039" operator="containsText" text="Extrema">
      <formula>NOT(ISERROR(SEARCH("Extrema",AE184)))</formula>
    </cfRule>
    <cfRule type="containsText" dxfId="15740" priority="14040" operator="containsText" text="Alta">
      <formula>NOT(ISERROR(SEARCH("Alta",AE184)))</formula>
    </cfRule>
    <cfRule type="containsText" dxfId="15739" priority="14041" operator="containsText" text="Moderada">
      <formula>NOT(ISERROR(SEARCH("Moderada",AE184)))</formula>
    </cfRule>
    <cfRule type="containsText" dxfId="15738" priority="14042" operator="containsText" text="Baja">
      <formula>NOT(ISERROR(SEARCH("Baja",AE184)))</formula>
    </cfRule>
  </conditionalFormatting>
  <conditionalFormatting sqref="AP189">
    <cfRule type="cellIs" dxfId="15737" priority="13987" stopIfTrue="1" operator="equal">
      <formula>"Alta"</formula>
    </cfRule>
  </conditionalFormatting>
  <conditionalFormatting sqref="AP189">
    <cfRule type="cellIs" dxfId="15736" priority="13989" stopIfTrue="1" operator="equal">
      <formula>"Baja"</formula>
    </cfRule>
  </conditionalFormatting>
  <conditionalFormatting sqref="AP189">
    <cfRule type="cellIs" dxfId="15735" priority="13988" stopIfTrue="1" operator="equal">
      <formula>"Media"</formula>
    </cfRule>
  </conditionalFormatting>
  <conditionalFormatting sqref="AP189">
    <cfRule type="cellIs" dxfId="15734" priority="13986" stopIfTrue="1" operator="equal">
      <formula>"Muy Alta"</formula>
    </cfRule>
  </conditionalFormatting>
  <conditionalFormatting sqref="AP189">
    <cfRule type="cellIs" dxfId="15733" priority="13990" stopIfTrue="1" operator="equal">
      <formula>"Muy Baja"</formula>
    </cfRule>
  </conditionalFormatting>
  <conditionalFormatting sqref="AP186">
    <cfRule type="cellIs" dxfId="15732" priority="13945" stopIfTrue="1" operator="equal">
      <formula>"Alta"</formula>
    </cfRule>
  </conditionalFormatting>
  <conditionalFormatting sqref="AP186">
    <cfRule type="cellIs" dxfId="15731" priority="13947" stopIfTrue="1" operator="equal">
      <formula>"Baja"</formula>
    </cfRule>
  </conditionalFormatting>
  <conditionalFormatting sqref="AP186">
    <cfRule type="cellIs" dxfId="15730" priority="13946" stopIfTrue="1" operator="equal">
      <formula>"Media"</formula>
    </cfRule>
  </conditionalFormatting>
  <conditionalFormatting sqref="AP186">
    <cfRule type="cellIs" dxfId="15729" priority="13944" stopIfTrue="1" operator="equal">
      <formula>"Muy Alta"</formula>
    </cfRule>
  </conditionalFormatting>
  <conditionalFormatting sqref="AP186">
    <cfRule type="cellIs" dxfId="15728" priority="13948" stopIfTrue="1" operator="equal">
      <formula>"Muy Baja"</formula>
    </cfRule>
  </conditionalFormatting>
  <conditionalFormatting sqref="V184:V185">
    <cfRule type="cellIs" dxfId="15727" priority="14049" stopIfTrue="1" operator="equal">
      <formula>"Alta"</formula>
    </cfRule>
  </conditionalFormatting>
  <conditionalFormatting sqref="V184:V185">
    <cfRule type="cellIs" dxfId="15726" priority="14051" stopIfTrue="1" operator="equal">
      <formula>"Baja"</formula>
    </cfRule>
  </conditionalFormatting>
  <conditionalFormatting sqref="V184:V185">
    <cfRule type="cellIs" dxfId="15725" priority="14050" stopIfTrue="1" operator="equal">
      <formula>"Media"</formula>
    </cfRule>
  </conditionalFormatting>
  <conditionalFormatting sqref="V184:V185">
    <cfRule type="cellIs" dxfId="15724" priority="14048" stopIfTrue="1" operator="equal">
      <formula>"Muy Alta"</formula>
    </cfRule>
  </conditionalFormatting>
  <conditionalFormatting sqref="V184:V185">
    <cfRule type="cellIs" dxfId="15723" priority="14052" stopIfTrue="1" operator="equal">
      <formula>"Muy Baja"</formula>
    </cfRule>
  </conditionalFormatting>
  <conditionalFormatting sqref="AW184">
    <cfRule type="containsText" dxfId="15722" priority="14023" operator="containsText" text="VALORAR">
      <formula>NOT(ISERROR(SEARCH("VALORAR",AW184)))</formula>
    </cfRule>
    <cfRule type="containsText" dxfId="15721" priority="14024" operator="containsText" text="Extrema">
      <formula>NOT(ISERROR(SEARCH("Extrema",AW184)))</formula>
    </cfRule>
    <cfRule type="containsText" dxfId="15720" priority="14025" operator="containsText" text="Alta">
      <formula>NOT(ISERROR(SEARCH("Alta",AW184)))</formula>
    </cfRule>
    <cfRule type="containsText" dxfId="15719" priority="14026" operator="containsText" text="Moderada">
      <formula>NOT(ISERROR(SEARCH("Moderada",AW184)))</formula>
    </cfRule>
    <cfRule type="containsText" dxfId="15718" priority="14027" operator="containsText" text="Baja">
      <formula>NOT(ISERROR(SEARCH("Baja",AW184)))</formula>
    </cfRule>
  </conditionalFormatting>
  <conditionalFormatting sqref="AW184">
    <cfRule type="containsText" dxfId="15717" priority="14028" operator="containsText" text="VALORAR">
      <formula>NOT(ISERROR(SEARCH("VALORAR",AW184)))</formula>
    </cfRule>
    <cfRule type="containsText" dxfId="15716" priority="14029" operator="containsText" text="Extrema">
      <formula>NOT(ISERROR(SEARCH("Extrema",AW184)))</formula>
    </cfRule>
    <cfRule type="containsText" dxfId="15715" priority="14030" operator="containsText" text="Alta">
      <formula>NOT(ISERROR(SEARCH("Alta",AW184)))</formula>
    </cfRule>
    <cfRule type="containsText" dxfId="15714" priority="14031" operator="containsText" text="Moderada">
      <formula>NOT(ISERROR(SEARCH("Moderada",AW184)))</formula>
    </cfRule>
    <cfRule type="containsText" dxfId="15713" priority="14032" operator="containsText" text="Baja">
      <formula>NOT(ISERROR(SEARCH("Baja",AW184)))</formula>
    </cfRule>
  </conditionalFormatting>
  <conditionalFormatting sqref="AP184">
    <cfRule type="cellIs" dxfId="15712" priority="14015" stopIfTrue="1" operator="equal">
      <formula>"Alta"</formula>
    </cfRule>
  </conditionalFormatting>
  <conditionalFormatting sqref="AP184">
    <cfRule type="cellIs" dxfId="15711" priority="14017" stopIfTrue="1" operator="equal">
      <formula>"Baja"</formula>
    </cfRule>
  </conditionalFormatting>
  <conditionalFormatting sqref="AP184">
    <cfRule type="cellIs" dxfId="15710" priority="14016" stopIfTrue="1" operator="equal">
      <formula>"Media"</formula>
    </cfRule>
  </conditionalFormatting>
  <conditionalFormatting sqref="AP184">
    <cfRule type="cellIs" dxfId="15709" priority="14014" stopIfTrue="1" operator="equal">
      <formula>"Muy Alta"</formula>
    </cfRule>
  </conditionalFormatting>
  <conditionalFormatting sqref="AP184">
    <cfRule type="cellIs" dxfId="15708" priority="14018" stopIfTrue="1" operator="equal">
      <formula>"Muy Baja"</formula>
    </cfRule>
  </conditionalFormatting>
  <conditionalFormatting sqref="AP185">
    <cfRule type="cellIs" dxfId="15707" priority="14001" stopIfTrue="1" operator="equal">
      <formula>"Alta"</formula>
    </cfRule>
  </conditionalFormatting>
  <conditionalFormatting sqref="AP185">
    <cfRule type="cellIs" dxfId="15706" priority="14003" stopIfTrue="1" operator="equal">
      <formula>"Baja"</formula>
    </cfRule>
  </conditionalFormatting>
  <conditionalFormatting sqref="AP185">
    <cfRule type="cellIs" dxfId="15705" priority="14002" stopIfTrue="1" operator="equal">
      <formula>"Media"</formula>
    </cfRule>
  </conditionalFormatting>
  <conditionalFormatting sqref="AP185">
    <cfRule type="cellIs" dxfId="15704" priority="14000" stopIfTrue="1" operator="equal">
      <formula>"Muy Alta"</formula>
    </cfRule>
  </conditionalFormatting>
  <conditionalFormatting sqref="AP185">
    <cfRule type="cellIs" dxfId="15703" priority="14004" stopIfTrue="1" operator="equal">
      <formula>"Muy Baja"</formula>
    </cfRule>
  </conditionalFormatting>
  <conditionalFormatting sqref="AE186:AE187">
    <cfRule type="containsText" dxfId="15702" priority="13953" operator="containsText" text="VALORAR">
      <formula>NOT(ISERROR(SEARCH("VALORAR",AE186)))</formula>
    </cfRule>
    <cfRule type="containsText" dxfId="15701" priority="13954" operator="containsText" text="Extrema">
      <formula>NOT(ISERROR(SEARCH("Extrema",AE186)))</formula>
    </cfRule>
    <cfRule type="containsText" dxfId="15700" priority="13955" operator="containsText" text="Alta">
      <formula>NOT(ISERROR(SEARCH("Alta",AE186)))</formula>
    </cfRule>
    <cfRule type="containsText" dxfId="15699" priority="13956" operator="containsText" text="Moderada">
      <formula>NOT(ISERROR(SEARCH("Moderada",AE186)))</formula>
    </cfRule>
    <cfRule type="containsText" dxfId="15698" priority="13957" operator="containsText" text="Baja">
      <formula>NOT(ISERROR(SEARCH("Baja",AE186)))</formula>
    </cfRule>
  </conditionalFormatting>
  <conditionalFormatting sqref="AE186:AE187">
    <cfRule type="containsText" dxfId="15697" priority="13958" operator="containsText" text="VALORAR">
      <formula>NOT(ISERROR(SEARCH("VALORAR",AE186)))</formula>
    </cfRule>
    <cfRule type="containsText" dxfId="15696" priority="13959" operator="containsText" text="Extrema">
      <formula>NOT(ISERROR(SEARCH("Extrema",AE186)))</formula>
    </cfRule>
    <cfRule type="containsText" dxfId="15695" priority="13960" operator="containsText" text="Alta">
      <formula>NOT(ISERROR(SEARCH("Alta",AE186)))</formula>
    </cfRule>
    <cfRule type="containsText" dxfId="15694" priority="13961" operator="containsText" text="Moderada">
      <formula>NOT(ISERROR(SEARCH("Moderada",AE186)))</formula>
    </cfRule>
    <cfRule type="containsText" dxfId="15693" priority="13962" operator="containsText" text="Baja">
      <formula>NOT(ISERROR(SEARCH("Baja",AE186)))</formula>
    </cfRule>
  </conditionalFormatting>
  <conditionalFormatting sqref="V186:V187">
    <cfRule type="cellIs" dxfId="15692" priority="13969" stopIfTrue="1" operator="equal">
      <formula>"Alta"</formula>
    </cfRule>
  </conditionalFormatting>
  <conditionalFormatting sqref="V186:V187">
    <cfRule type="cellIs" dxfId="15691" priority="13971" stopIfTrue="1" operator="equal">
      <formula>"Baja"</formula>
    </cfRule>
  </conditionalFormatting>
  <conditionalFormatting sqref="V186:V187">
    <cfRule type="cellIs" dxfId="15690" priority="13970" stopIfTrue="1" operator="equal">
      <formula>"Media"</formula>
    </cfRule>
  </conditionalFormatting>
  <conditionalFormatting sqref="V186:V187">
    <cfRule type="cellIs" dxfId="15689" priority="13968" stopIfTrue="1" operator="equal">
      <formula>"Muy Alta"</formula>
    </cfRule>
  </conditionalFormatting>
  <conditionalFormatting sqref="V186:V187">
    <cfRule type="cellIs" dxfId="15688" priority="13972" stopIfTrue="1" operator="equal">
      <formula>"Muy Baja"</formula>
    </cfRule>
  </conditionalFormatting>
  <conditionalFormatting sqref="AP187">
    <cfRule type="cellIs" dxfId="15687" priority="13931" stopIfTrue="1" operator="equal">
      <formula>"Alta"</formula>
    </cfRule>
  </conditionalFormatting>
  <conditionalFormatting sqref="AP187">
    <cfRule type="cellIs" dxfId="15686" priority="13933" stopIfTrue="1" operator="equal">
      <formula>"Baja"</formula>
    </cfRule>
  </conditionalFormatting>
  <conditionalFormatting sqref="AP187">
    <cfRule type="cellIs" dxfId="15685" priority="13932" stopIfTrue="1" operator="equal">
      <formula>"Media"</formula>
    </cfRule>
  </conditionalFormatting>
  <conditionalFormatting sqref="AP187">
    <cfRule type="cellIs" dxfId="15684" priority="13930" stopIfTrue="1" operator="equal">
      <formula>"Muy Alta"</formula>
    </cfRule>
  </conditionalFormatting>
  <conditionalFormatting sqref="AP187">
    <cfRule type="cellIs" dxfId="15683" priority="13934" stopIfTrue="1" operator="equal">
      <formula>"Muy Baja"</formula>
    </cfRule>
  </conditionalFormatting>
  <conditionalFormatting sqref="AE188">
    <cfRule type="containsText" dxfId="15682" priority="13897" operator="containsText" text="VALORAR">
      <formula>NOT(ISERROR(SEARCH("VALORAR",AE188)))</formula>
    </cfRule>
    <cfRule type="containsText" dxfId="15681" priority="13898" operator="containsText" text="Extrema">
      <formula>NOT(ISERROR(SEARCH("Extrema",AE188)))</formula>
    </cfRule>
    <cfRule type="containsText" dxfId="15680" priority="13899" operator="containsText" text="Alta">
      <formula>NOT(ISERROR(SEARCH("Alta",AE188)))</formula>
    </cfRule>
    <cfRule type="containsText" dxfId="15679" priority="13900" operator="containsText" text="Moderada">
      <formula>NOT(ISERROR(SEARCH("Moderada",AE188)))</formula>
    </cfRule>
    <cfRule type="containsText" dxfId="15678" priority="13901" operator="containsText" text="Baja">
      <formula>NOT(ISERROR(SEARCH("Baja",AE188)))</formula>
    </cfRule>
  </conditionalFormatting>
  <conditionalFormatting sqref="AE188">
    <cfRule type="containsText" dxfId="15677" priority="13902" operator="containsText" text="VALORAR">
      <formula>NOT(ISERROR(SEARCH("VALORAR",AE188)))</formula>
    </cfRule>
    <cfRule type="containsText" dxfId="15676" priority="13903" operator="containsText" text="Extrema">
      <formula>NOT(ISERROR(SEARCH("Extrema",AE188)))</formula>
    </cfRule>
    <cfRule type="containsText" dxfId="15675" priority="13904" operator="containsText" text="Alta">
      <formula>NOT(ISERROR(SEARCH("Alta",AE188)))</formula>
    </cfRule>
    <cfRule type="containsText" dxfId="15674" priority="13905" operator="containsText" text="Moderada">
      <formula>NOT(ISERROR(SEARCH("Moderada",AE188)))</formula>
    </cfRule>
    <cfRule type="containsText" dxfId="15673" priority="13906" operator="containsText" text="Baja">
      <formula>NOT(ISERROR(SEARCH("Baja",AE188)))</formula>
    </cfRule>
  </conditionalFormatting>
  <conditionalFormatting sqref="V188">
    <cfRule type="cellIs" dxfId="15672" priority="13913" stopIfTrue="1" operator="equal">
      <formula>"Alta"</formula>
    </cfRule>
  </conditionalFormatting>
  <conditionalFormatting sqref="V188">
    <cfRule type="cellIs" dxfId="15671" priority="13915" stopIfTrue="1" operator="equal">
      <formula>"Baja"</formula>
    </cfRule>
  </conditionalFormatting>
  <conditionalFormatting sqref="V188">
    <cfRule type="cellIs" dxfId="15670" priority="13914" stopIfTrue="1" operator="equal">
      <formula>"Media"</formula>
    </cfRule>
  </conditionalFormatting>
  <conditionalFormatting sqref="V188">
    <cfRule type="cellIs" dxfId="15669" priority="13912" stopIfTrue="1" operator="equal">
      <formula>"Muy Alta"</formula>
    </cfRule>
  </conditionalFormatting>
  <conditionalFormatting sqref="V188">
    <cfRule type="cellIs" dxfId="15668" priority="13916" stopIfTrue="1" operator="equal">
      <formula>"Muy Baja"</formula>
    </cfRule>
  </conditionalFormatting>
  <conditionalFormatting sqref="AP188">
    <cfRule type="cellIs" dxfId="15667" priority="13889" stopIfTrue="1" operator="equal">
      <formula>"Alta"</formula>
    </cfRule>
  </conditionalFormatting>
  <conditionalFormatting sqref="AP188">
    <cfRule type="cellIs" dxfId="15666" priority="13891" stopIfTrue="1" operator="equal">
      <formula>"Baja"</formula>
    </cfRule>
  </conditionalFormatting>
  <conditionalFormatting sqref="AP188">
    <cfRule type="cellIs" dxfId="15665" priority="13890" stopIfTrue="1" operator="equal">
      <formula>"Media"</formula>
    </cfRule>
  </conditionalFormatting>
  <conditionalFormatting sqref="AP188">
    <cfRule type="cellIs" dxfId="15664" priority="13888" stopIfTrue="1" operator="equal">
      <formula>"Muy Alta"</formula>
    </cfRule>
  </conditionalFormatting>
  <conditionalFormatting sqref="AP188">
    <cfRule type="cellIs" dxfId="15663" priority="13892" stopIfTrue="1" operator="equal">
      <formula>"Muy Baja"</formula>
    </cfRule>
  </conditionalFormatting>
  <conditionalFormatting sqref="AE190:AE191">
    <cfRule type="containsText" dxfId="15662" priority="13841" operator="containsText" text="VALORAR">
      <formula>NOT(ISERROR(SEARCH("VALORAR",AE190)))</formula>
    </cfRule>
    <cfRule type="containsText" dxfId="15661" priority="13842" operator="containsText" text="Extrema">
      <formula>NOT(ISERROR(SEARCH("Extrema",AE190)))</formula>
    </cfRule>
    <cfRule type="containsText" dxfId="15660" priority="13843" operator="containsText" text="Alta">
      <formula>NOT(ISERROR(SEARCH("Alta",AE190)))</formula>
    </cfRule>
    <cfRule type="containsText" dxfId="15659" priority="13844" operator="containsText" text="Moderada">
      <formula>NOT(ISERROR(SEARCH("Moderada",AE190)))</formula>
    </cfRule>
    <cfRule type="containsText" dxfId="15658" priority="13845" operator="containsText" text="Baja">
      <formula>NOT(ISERROR(SEARCH("Baja",AE190)))</formula>
    </cfRule>
  </conditionalFormatting>
  <conditionalFormatting sqref="AE190:AE191">
    <cfRule type="containsText" dxfId="15657" priority="13846" operator="containsText" text="VALORAR">
      <formula>NOT(ISERROR(SEARCH("VALORAR",AE190)))</formula>
    </cfRule>
    <cfRule type="containsText" dxfId="15656" priority="13847" operator="containsText" text="Extrema">
      <formula>NOT(ISERROR(SEARCH("Extrema",AE190)))</formula>
    </cfRule>
    <cfRule type="containsText" dxfId="15655" priority="13848" operator="containsText" text="Alta">
      <formula>NOT(ISERROR(SEARCH("Alta",AE190)))</formula>
    </cfRule>
    <cfRule type="containsText" dxfId="15654" priority="13849" operator="containsText" text="Moderada">
      <formula>NOT(ISERROR(SEARCH("Moderada",AE190)))</formula>
    </cfRule>
    <cfRule type="containsText" dxfId="15653" priority="13850" operator="containsText" text="Baja">
      <formula>NOT(ISERROR(SEARCH("Baja",AE190)))</formula>
    </cfRule>
  </conditionalFormatting>
  <conditionalFormatting sqref="AP195">
    <cfRule type="cellIs" dxfId="15652" priority="13795" stopIfTrue="1" operator="equal">
      <formula>"Alta"</formula>
    </cfRule>
  </conditionalFormatting>
  <conditionalFormatting sqref="AP195">
    <cfRule type="cellIs" dxfId="15651" priority="13797" stopIfTrue="1" operator="equal">
      <formula>"Baja"</formula>
    </cfRule>
  </conditionalFormatting>
  <conditionalFormatting sqref="AP195">
    <cfRule type="cellIs" dxfId="15650" priority="13796" stopIfTrue="1" operator="equal">
      <formula>"Media"</formula>
    </cfRule>
  </conditionalFormatting>
  <conditionalFormatting sqref="AP195">
    <cfRule type="cellIs" dxfId="15649" priority="13794" stopIfTrue="1" operator="equal">
      <formula>"Muy Alta"</formula>
    </cfRule>
  </conditionalFormatting>
  <conditionalFormatting sqref="AP195">
    <cfRule type="cellIs" dxfId="15648" priority="13798" stopIfTrue="1" operator="equal">
      <formula>"Muy Baja"</formula>
    </cfRule>
  </conditionalFormatting>
  <conditionalFormatting sqref="AP192">
    <cfRule type="cellIs" dxfId="15647" priority="13753" stopIfTrue="1" operator="equal">
      <formula>"Alta"</formula>
    </cfRule>
  </conditionalFormatting>
  <conditionalFormatting sqref="AP192">
    <cfRule type="cellIs" dxfId="15646" priority="13755" stopIfTrue="1" operator="equal">
      <formula>"Baja"</formula>
    </cfRule>
  </conditionalFormatting>
  <conditionalFormatting sqref="AP192">
    <cfRule type="cellIs" dxfId="15645" priority="13754" stopIfTrue="1" operator="equal">
      <formula>"Media"</formula>
    </cfRule>
  </conditionalFormatting>
  <conditionalFormatting sqref="AP192">
    <cfRule type="cellIs" dxfId="15644" priority="13752" stopIfTrue="1" operator="equal">
      <formula>"Muy Alta"</formula>
    </cfRule>
  </conditionalFormatting>
  <conditionalFormatting sqref="AP192">
    <cfRule type="cellIs" dxfId="15643" priority="13756" stopIfTrue="1" operator="equal">
      <formula>"Muy Baja"</formula>
    </cfRule>
  </conditionalFormatting>
  <conditionalFormatting sqref="V190:V191">
    <cfRule type="cellIs" dxfId="15642" priority="13857" stopIfTrue="1" operator="equal">
      <formula>"Alta"</formula>
    </cfRule>
  </conditionalFormatting>
  <conditionalFormatting sqref="V190:V191">
    <cfRule type="cellIs" dxfId="15641" priority="13859" stopIfTrue="1" operator="equal">
      <formula>"Baja"</formula>
    </cfRule>
  </conditionalFormatting>
  <conditionalFormatting sqref="V190:V191">
    <cfRule type="cellIs" dxfId="15640" priority="13858" stopIfTrue="1" operator="equal">
      <formula>"Media"</formula>
    </cfRule>
  </conditionalFormatting>
  <conditionalFormatting sqref="V190:V191">
    <cfRule type="cellIs" dxfId="15639" priority="13856" stopIfTrue="1" operator="equal">
      <formula>"Muy Alta"</formula>
    </cfRule>
  </conditionalFormatting>
  <conditionalFormatting sqref="V190:V191">
    <cfRule type="cellIs" dxfId="15638" priority="13860" stopIfTrue="1" operator="equal">
      <formula>"Muy Baja"</formula>
    </cfRule>
  </conditionalFormatting>
  <conditionalFormatting sqref="AW190">
    <cfRule type="containsText" dxfId="15637" priority="13831" operator="containsText" text="VALORAR">
      <formula>NOT(ISERROR(SEARCH("VALORAR",AW190)))</formula>
    </cfRule>
    <cfRule type="containsText" dxfId="15636" priority="13832" operator="containsText" text="Extrema">
      <formula>NOT(ISERROR(SEARCH("Extrema",AW190)))</formula>
    </cfRule>
    <cfRule type="containsText" dxfId="15635" priority="13833" operator="containsText" text="Alta">
      <formula>NOT(ISERROR(SEARCH("Alta",AW190)))</formula>
    </cfRule>
    <cfRule type="containsText" dxfId="15634" priority="13834" operator="containsText" text="Moderada">
      <formula>NOT(ISERROR(SEARCH("Moderada",AW190)))</formula>
    </cfRule>
    <cfRule type="containsText" dxfId="15633" priority="13835" operator="containsText" text="Baja">
      <formula>NOT(ISERROR(SEARCH("Baja",AW190)))</formula>
    </cfRule>
  </conditionalFormatting>
  <conditionalFormatting sqref="AW190">
    <cfRule type="containsText" dxfId="15632" priority="13836" operator="containsText" text="VALORAR">
      <formula>NOT(ISERROR(SEARCH("VALORAR",AW190)))</formula>
    </cfRule>
    <cfRule type="containsText" dxfId="15631" priority="13837" operator="containsText" text="Extrema">
      <formula>NOT(ISERROR(SEARCH("Extrema",AW190)))</formula>
    </cfRule>
    <cfRule type="containsText" dxfId="15630" priority="13838" operator="containsText" text="Alta">
      <formula>NOT(ISERROR(SEARCH("Alta",AW190)))</formula>
    </cfRule>
    <cfRule type="containsText" dxfId="15629" priority="13839" operator="containsText" text="Moderada">
      <formula>NOT(ISERROR(SEARCH("Moderada",AW190)))</formula>
    </cfRule>
    <cfRule type="containsText" dxfId="15628" priority="13840" operator="containsText" text="Baja">
      <formula>NOT(ISERROR(SEARCH("Baja",AW190)))</formula>
    </cfRule>
  </conditionalFormatting>
  <conditionalFormatting sqref="AP190">
    <cfRule type="cellIs" dxfId="15627" priority="13823" stopIfTrue="1" operator="equal">
      <formula>"Alta"</formula>
    </cfRule>
  </conditionalFormatting>
  <conditionalFormatting sqref="AP190">
    <cfRule type="cellIs" dxfId="15626" priority="13825" stopIfTrue="1" operator="equal">
      <formula>"Baja"</formula>
    </cfRule>
  </conditionalFormatting>
  <conditionalFormatting sqref="AP190">
    <cfRule type="cellIs" dxfId="15625" priority="13824" stopIfTrue="1" operator="equal">
      <formula>"Media"</formula>
    </cfRule>
  </conditionalFormatting>
  <conditionalFormatting sqref="AP190">
    <cfRule type="cellIs" dxfId="15624" priority="13822" stopIfTrue="1" operator="equal">
      <formula>"Muy Alta"</formula>
    </cfRule>
  </conditionalFormatting>
  <conditionalFormatting sqref="AP190">
    <cfRule type="cellIs" dxfId="15623" priority="13826" stopIfTrue="1" operator="equal">
      <formula>"Muy Baja"</formula>
    </cfRule>
  </conditionalFormatting>
  <conditionalFormatting sqref="AP191">
    <cfRule type="cellIs" dxfId="15622" priority="13809" stopIfTrue="1" operator="equal">
      <formula>"Alta"</formula>
    </cfRule>
  </conditionalFormatting>
  <conditionalFormatting sqref="AP191">
    <cfRule type="cellIs" dxfId="15621" priority="13811" stopIfTrue="1" operator="equal">
      <formula>"Baja"</formula>
    </cfRule>
  </conditionalFormatting>
  <conditionalFormatting sqref="AP191">
    <cfRule type="cellIs" dxfId="15620" priority="13810" stopIfTrue="1" operator="equal">
      <formula>"Media"</formula>
    </cfRule>
  </conditionalFormatting>
  <conditionalFormatting sqref="AP191">
    <cfRule type="cellIs" dxfId="15619" priority="13808" stopIfTrue="1" operator="equal">
      <formula>"Muy Alta"</formula>
    </cfRule>
  </conditionalFormatting>
  <conditionalFormatting sqref="AP191">
    <cfRule type="cellIs" dxfId="15618" priority="13812" stopIfTrue="1" operator="equal">
      <formula>"Muy Baja"</formula>
    </cfRule>
  </conditionalFormatting>
  <conditionalFormatting sqref="AE192:AE193">
    <cfRule type="containsText" dxfId="15617" priority="13761" operator="containsText" text="VALORAR">
      <formula>NOT(ISERROR(SEARCH("VALORAR",AE192)))</formula>
    </cfRule>
    <cfRule type="containsText" dxfId="15616" priority="13762" operator="containsText" text="Extrema">
      <formula>NOT(ISERROR(SEARCH("Extrema",AE192)))</formula>
    </cfRule>
    <cfRule type="containsText" dxfId="15615" priority="13763" operator="containsText" text="Alta">
      <formula>NOT(ISERROR(SEARCH("Alta",AE192)))</formula>
    </cfRule>
    <cfRule type="containsText" dxfId="15614" priority="13764" operator="containsText" text="Moderada">
      <formula>NOT(ISERROR(SEARCH("Moderada",AE192)))</formula>
    </cfRule>
    <cfRule type="containsText" dxfId="15613" priority="13765" operator="containsText" text="Baja">
      <formula>NOT(ISERROR(SEARCH("Baja",AE192)))</formula>
    </cfRule>
  </conditionalFormatting>
  <conditionalFormatting sqref="AE192:AE193">
    <cfRule type="containsText" dxfId="15612" priority="13766" operator="containsText" text="VALORAR">
      <formula>NOT(ISERROR(SEARCH("VALORAR",AE192)))</formula>
    </cfRule>
    <cfRule type="containsText" dxfId="15611" priority="13767" operator="containsText" text="Extrema">
      <formula>NOT(ISERROR(SEARCH("Extrema",AE192)))</formula>
    </cfRule>
    <cfRule type="containsText" dxfId="15610" priority="13768" operator="containsText" text="Alta">
      <formula>NOT(ISERROR(SEARCH("Alta",AE192)))</formula>
    </cfRule>
    <cfRule type="containsText" dxfId="15609" priority="13769" operator="containsText" text="Moderada">
      <formula>NOT(ISERROR(SEARCH("Moderada",AE192)))</formula>
    </cfRule>
    <cfRule type="containsText" dxfId="15608" priority="13770" operator="containsText" text="Baja">
      <formula>NOT(ISERROR(SEARCH("Baja",AE192)))</formula>
    </cfRule>
  </conditionalFormatting>
  <conditionalFormatting sqref="V192:V193">
    <cfRule type="cellIs" dxfId="15607" priority="13777" stopIfTrue="1" operator="equal">
      <formula>"Alta"</formula>
    </cfRule>
  </conditionalFormatting>
  <conditionalFormatting sqref="V192:V193">
    <cfRule type="cellIs" dxfId="15606" priority="13779" stopIfTrue="1" operator="equal">
      <formula>"Baja"</formula>
    </cfRule>
  </conditionalFormatting>
  <conditionalFormatting sqref="V192:V193">
    <cfRule type="cellIs" dxfId="15605" priority="13778" stopIfTrue="1" operator="equal">
      <formula>"Media"</formula>
    </cfRule>
  </conditionalFormatting>
  <conditionalFormatting sqref="V192:V193">
    <cfRule type="cellIs" dxfId="15604" priority="13776" stopIfTrue="1" operator="equal">
      <formula>"Muy Alta"</formula>
    </cfRule>
  </conditionalFormatting>
  <conditionalFormatting sqref="V192:V193">
    <cfRule type="cellIs" dxfId="15603" priority="13780" stopIfTrue="1" operator="equal">
      <formula>"Muy Baja"</formula>
    </cfRule>
  </conditionalFormatting>
  <conditionalFormatting sqref="AP193">
    <cfRule type="cellIs" dxfId="15602" priority="13739" stopIfTrue="1" operator="equal">
      <formula>"Alta"</formula>
    </cfRule>
  </conditionalFormatting>
  <conditionalFormatting sqref="AP193">
    <cfRule type="cellIs" dxfId="15601" priority="13741" stopIfTrue="1" operator="equal">
      <formula>"Baja"</formula>
    </cfRule>
  </conditionalFormatting>
  <conditionalFormatting sqref="AP193">
    <cfRule type="cellIs" dxfId="15600" priority="13740" stopIfTrue="1" operator="equal">
      <formula>"Media"</formula>
    </cfRule>
  </conditionalFormatting>
  <conditionalFormatting sqref="AP193">
    <cfRule type="cellIs" dxfId="15599" priority="13738" stopIfTrue="1" operator="equal">
      <formula>"Muy Alta"</formula>
    </cfRule>
  </conditionalFormatting>
  <conditionalFormatting sqref="AP193">
    <cfRule type="cellIs" dxfId="15598" priority="13742" stopIfTrue="1" operator="equal">
      <formula>"Muy Baja"</formula>
    </cfRule>
  </conditionalFormatting>
  <conditionalFormatting sqref="AE194">
    <cfRule type="containsText" dxfId="15597" priority="13705" operator="containsText" text="VALORAR">
      <formula>NOT(ISERROR(SEARCH("VALORAR",AE194)))</formula>
    </cfRule>
    <cfRule type="containsText" dxfId="15596" priority="13706" operator="containsText" text="Extrema">
      <formula>NOT(ISERROR(SEARCH("Extrema",AE194)))</formula>
    </cfRule>
    <cfRule type="containsText" dxfId="15595" priority="13707" operator="containsText" text="Alta">
      <formula>NOT(ISERROR(SEARCH("Alta",AE194)))</formula>
    </cfRule>
    <cfRule type="containsText" dxfId="15594" priority="13708" operator="containsText" text="Moderada">
      <formula>NOT(ISERROR(SEARCH("Moderada",AE194)))</formula>
    </cfRule>
    <cfRule type="containsText" dxfId="15593" priority="13709" operator="containsText" text="Baja">
      <formula>NOT(ISERROR(SEARCH("Baja",AE194)))</formula>
    </cfRule>
  </conditionalFormatting>
  <conditionalFormatting sqref="AE194">
    <cfRule type="containsText" dxfId="15592" priority="13710" operator="containsText" text="VALORAR">
      <formula>NOT(ISERROR(SEARCH("VALORAR",AE194)))</formula>
    </cfRule>
    <cfRule type="containsText" dxfId="15591" priority="13711" operator="containsText" text="Extrema">
      <formula>NOT(ISERROR(SEARCH("Extrema",AE194)))</formula>
    </cfRule>
    <cfRule type="containsText" dxfId="15590" priority="13712" operator="containsText" text="Alta">
      <formula>NOT(ISERROR(SEARCH("Alta",AE194)))</formula>
    </cfRule>
    <cfRule type="containsText" dxfId="15589" priority="13713" operator="containsText" text="Moderada">
      <formula>NOT(ISERROR(SEARCH("Moderada",AE194)))</formula>
    </cfRule>
    <cfRule type="containsText" dxfId="15588" priority="13714" operator="containsText" text="Baja">
      <formula>NOT(ISERROR(SEARCH("Baja",AE194)))</formula>
    </cfRule>
  </conditionalFormatting>
  <conditionalFormatting sqref="V194">
    <cfRule type="cellIs" dxfId="15587" priority="13721" stopIfTrue="1" operator="equal">
      <formula>"Alta"</formula>
    </cfRule>
  </conditionalFormatting>
  <conditionalFormatting sqref="V194">
    <cfRule type="cellIs" dxfId="15586" priority="13723" stopIfTrue="1" operator="equal">
      <formula>"Baja"</formula>
    </cfRule>
  </conditionalFormatting>
  <conditionalFormatting sqref="V194">
    <cfRule type="cellIs" dxfId="15585" priority="13722" stopIfTrue="1" operator="equal">
      <formula>"Media"</formula>
    </cfRule>
  </conditionalFormatting>
  <conditionalFormatting sqref="V194">
    <cfRule type="cellIs" dxfId="15584" priority="13720" stopIfTrue="1" operator="equal">
      <formula>"Muy Alta"</formula>
    </cfRule>
  </conditionalFormatting>
  <conditionalFormatting sqref="V194">
    <cfRule type="cellIs" dxfId="15583" priority="13724" stopIfTrue="1" operator="equal">
      <formula>"Muy Baja"</formula>
    </cfRule>
  </conditionalFormatting>
  <conditionalFormatting sqref="AP194">
    <cfRule type="cellIs" dxfId="15582" priority="13697" stopIfTrue="1" operator="equal">
      <formula>"Alta"</formula>
    </cfRule>
  </conditionalFormatting>
  <conditionalFormatting sqref="AP194">
    <cfRule type="cellIs" dxfId="15581" priority="13699" stopIfTrue="1" operator="equal">
      <formula>"Baja"</formula>
    </cfRule>
  </conditionalFormatting>
  <conditionalFormatting sqref="AP194">
    <cfRule type="cellIs" dxfId="15580" priority="13698" stopIfTrue="1" operator="equal">
      <formula>"Media"</formula>
    </cfRule>
  </conditionalFormatting>
  <conditionalFormatting sqref="AP194">
    <cfRule type="cellIs" dxfId="15579" priority="13696" stopIfTrue="1" operator="equal">
      <formula>"Muy Alta"</formula>
    </cfRule>
  </conditionalFormatting>
  <conditionalFormatting sqref="AP194">
    <cfRule type="cellIs" dxfId="15578" priority="13700" stopIfTrue="1" operator="equal">
      <formula>"Muy Baja"</formula>
    </cfRule>
  </conditionalFormatting>
  <conditionalFormatting sqref="AE202:AE203">
    <cfRule type="containsText" dxfId="15577" priority="13513" operator="containsText" text="VALORAR">
      <formula>NOT(ISERROR(SEARCH("VALORAR",AE202)))</formula>
    </cfRule>
    <cfRule type="containsText" dxfId="15576" priority="13514" operator="containsText" text="Extrema">
      <formula>NOT(ISERROR(SEARCH("Extrema",AE202)))</formula>
    </cfRule>
    <cfRule type="containsText" dxfId="15575" priority="13515" operator="containsText" text="Alta">
      <formula>NOT(ISERROR(SEARCH("Alta",AE202)))</formula>
    </cfRule>
    <cfRule type="containsText" dxfId="15574" priority="13516" operator="containsText" text="Moderada">
      <formula>NOT(ISERROR(SEARCH("Moderada",AE202)))</formula>
    </cfRule>
    <cfRule type="containsText" dxfId="15573" priority="13517" operator="containsText" text="Baja">
      <formula>NOT(ISERROR(SEARCH("Baja",AE202)))</formula>
    </cfRule>
  </conditionalFormatting>
  <conditionalFormatting sqref="AE202:AE203">
    <cfRule type="containsText" dxfId="15572" priority="13518" operator="containsText" text="VALORAR">
      <formula>NOT(ISERROR(SEARCH("VALORAR",AE202)))</formula>
    </cfRule>
    <cfRule type="containsText" dxfId="15571" priority="13519" operator="containsText" text="Extrema">
      <formula>NOT(ISERROR(SEARCH("Extrema",AE202)))</formula>
    </cfRule>
    <cfRule type="containsText" dxfId="15570" priority="13520" operator="containsText" text="Alta">
      <formula>NOT(ISERROR(SEARCH("Alta",AE202)))</formula>
    </cfRule>
    <cfRule type="containsText" dxfId="15569" priority="13521" operator="containsText" text="Moderada">
      <formula>NOT(ISERROR(SEARCH("Moderada",AE202)))</formula>
    </cfRule>
    <cfRule type="containsText" dxfId="15568" priority="13522" operator="containsText" text="Baja">
      <formula>NOT(ISERROR(SEARCH("Baja",AE202)))</formula>
    </cfRule>
  </conditionalFormatting>
  <conditionalFormatting sqref="AP207">
    <cfRule type="cellIs" dxfId="15567" priority="13467" stopIfTrue="1" operator="equal">
      <formula>"Alta"</formula>
    </cfRule>
  </conditionalFormatting>
  <conditionalFormatting sqref="AP207">
    <cfRule type="cellIs" dxfId="15566" priority="13469" stopIfTrue="1" operator="equal">
      <formula>"Baja"</formula>
    </cfRule>
  </conditionalFormatting>
  <conditionalFormatting sqref="AP207">
    <cfRule type="cellIs" dxfId="15565" priority="13468" stopIfTrue="1" operator="equal">
      <formula>"Media"</formula>
    </cfRule>
  </conditionalFormatting>
  <conditionalFormatting sqref="AP207">
    <cfRule type="cellIs" dxfId="15564" priority="13466" stopIfTrue="1" operator="equal">
      <formula>"Muy Alta"</formula>
    </cfRule>
  </conditionalFormatting>
  <conditionalFormatting sqref="AP207">
    <cfRule type="cellIs" dxfId="15563" priority="13470" stopIfTrue="1" operator="equal">
      <formula>"Muy Baja"</formula>
    </cfRule>
  </conditionalFormatting>
  <conditionalFormatting sqref="AP204">
    <cfRule type="cellIs" dxfId="15562" priority="13425" stopIfTrue="1" operator="equal">
      <formula>"Alta"</formula>
    </cfRule>
  </conditionalFormatting>
  <conditionalFormatting sqref="AP204">
    <cfRule type="cellIs" dxfId="15561" priority="13427" stopIfTrue="1" operator="equal">
      <formula>"Baja"</formula>
    </cfRule>
  </conditionalFormatting>
  <conditionalFormatting sqref="AP204">
    <cfRule type="cellIs" dxfId="15560" priority="13426" stopIfTrue="1" operator="equal">
      <formula>"Media"</formula>
    </cfRule>
  </conditionalFormatting>
  <conditionalFormatting sqref="AP204">
    <cfRule type="cellIs" dxfId="15559" priority="13424" stopIfTrue="1" operator="equal">
      <formula>"Muy Alta"</formula>
    </cfRule>
  </conditionalFormatting>
  <conditionalFormatting sqref="AP204">
    <cfRule type="cellIs" dxfId="15558" priority="13428" stopIfTrue="1" operator="equal">
      <formula>"Muy Baja"</formula>
    </cfRule>
  </conditionalFormatting>
  <conditionalFormatting sqref="V202:V203">
    <cfRule type="cellIs" dxfId="15557" priority="13529" stopIfTrue="1" operator="equal">
      <formula>"Alta"</formula>
    </cfRule>
  </conditionalFormatting>
  <conditionalFormatting sqref="V202:V203">
    <cfRule type="cellIs" dxfId="15556" priority="13531" stopIfTrue="1" operator="equal">
      <formula>"Baja"</formula>
    </cfRule>
  </conditionalFormatting>
  <conditionalFormatting sqref="V202:V203">
    <cfRule type="cellIs" dxfId="15555" priority="13530" stopIfTrue="1" operator="equal">
      <formula>"Media"</formula>
    </cfRule>
  </conditionalFormatting>
  <conditionalFormatting sqref="V202:V203">
    <cfRule type="cellIs" dxfId="15554" priority="13528" stopIfTrue="1" operator="equal">
      <formula>"Muy Alta"</formula>
    </cfRule>
  </conditionalFormatting>
  <conditionalFormatting sqref="V202:V203">
    <cfRule type="cellIs" dxfId="15553" priority="13532" stopIfTrue="1" operator="equal">
      <formula>"Muy Baja"</formula>
    </cfRule>
  </conditionalFormatting>
  <conditionalFormatting sqref="AE208:AE209">
    <cfRule type="containsText" dxfId="15552" priority="13377" operator="containsText" text="VALORAR">
      <formula>NOT(ISERROR(SEARCH("VALORAR",AE208)))</formula>
    </cfRule>
    <cfRule type="containsText" dxfId="15551" priority="13378" operator="containsText" text="Extrema">
      <formula>NOT(ISERROR(SEARCH("Extrema",AE208)))</formula>
    </cfRule>
    <cfRule type="containsText" dxfId="15550" priority="13379" operator="containsText" text="Alta">
      <formula>NOT(ISERROR(SEARCH("Alta",AE208)))</formula>
    </cfRule>
    <cfRule type="containsText" dxfId="15549" priority="13380" operator="containsText" text="Moderada">
      <formula>NOT(ISERROR(SEARCH("Moderada",AE208)))</formula>
    </cfRule>
    <cfRule type="containsText" dxfId="15548" priority="13381" operator="containsText" text="Baja">
      <formula>NOT(ISERROR(SEARCH("Baja",AE208)))</formula>
    </cfRule>
  </conditionalFormatting>
  <conditionalFormatting sqref="AE208:AE209">
    <cfRule type="containsText" dxfId="15547" priority="13382" operator="containsText" text="VALORAR">
      <formula>NOT(ISERROR(SEARCH("VALORAR",AE208)))</formula>
    </cfRule>
    <cfRule type="containsText" dxfId="15546" priority="13383" operator="containsText" text="Extrema">
      <formula>NOT(ISERROR(SEARCH("Extrema",AE208)))</formula>
    </cfRule>
    <cfRule type="containsText" dxfId="15545" priority="13384" operator="containsText" text="Alta">
      <formula>NOT(ISERROR(SEARCH("Alta",AE208)))</formula>
    </cfRule>
    <cfRule type="containsText" dxfId="15544" priority="13385" operator="containsText" text="Moderada">
      <formula>NOT(ISERROR(SEARCH("Moderada",AE208)))</formula>
    </cfRule>
    <cfRule type="containsText" dxfId="15543" priority="13386" operator="containsText" text="Baja">
      <formula>NOT(ISERROR(SEARCH("Baja",AE208)))</formula>
    </cfRule>
  </conditionalFormatting>
  <conditionalFormatting sqref="AW202">
    <cfRule type="containsText" dxfId="15542" priority="13503" operator="containsText" text="VALORAR">
      <formula>NOT(ISERROR(SEARCH("VALORAR",AW202)))</formula>
    </cfRule>
    <cfRule type="containsText" dxfId="15541" priority="13504" operator="containsText" text="Extrema">
      <formula>NOT(ISERROR(SEARCH("Extrema",AW202)))</formula>
    </cfRule>
    <cfRule type="containsText" dxfId="15540" priority="13505" operator="containsText" text="Alta">
      <formula>NOT(ISERROR(SEARCH("Alta",AW202)))</formula>
    </cfRule>
    <cfRule type="containsText" dxfId="15539" priority="13506" operator="containsText" text="Moderada">
      <formula>NOT(ISERROR(SEARCH("Moderada",AW202)))</formula>
    </cfRule>
    <cfRule type="containsText" dxfId="15538" priority="13507" operator="containsText" text="Baja">
      <formula>NOT(ISERROR(SEARCH("Baja",AW202)))</formula>
    </cfRule>
  </conditionalFormatting>
  <conditionalFormatting sqref="AW202">
    <cfRule type="containsText" dxfId="15537" priority="13508" operator="containsText" text="VALORAR">
      <formula>NOT(ISERROR(SEARCH("VALORAR",AW202)))</formula>
    </cfRule>
    <cfRule type="containsText" dxfId="15536" priority="13509" operator="containsText" text="Extrema">
      <formula>NOT(ISERROR(SEARCH("Extrema",AW202)))</formula>
    </cfRule>
    <cfRule type="containsText" dxfId="15535" priority="13510" operator="containsText" text="Alta">
      <formula>NOT(ISERROR(SEARCH("Alta",AW202)))</formula>
    </cfRule>
    <cfRule type="containsText" dxfId="15534" priority="13511" operator="containsText" text="Moderada">
      <formula>NOT(ISERROR(SEARCH("Moderada",AW202)))</formula>
    </cfRule>
    <cfRule type="containsText" dxfId="15533" priority="13512" operator="containsText" text="Baja">
      <formula>NOT(ISERROR(SEARCH("Baja",AW202)))</formula>
    </cfRule>
  </conditionalFormatting>
  <conditionalFormatting sqref="AP202">
    <cfRule type="cellIs" dxfId="15532" priority="13495" stopIfTrue="1" operator="equal">
      <formula>"Alta"</formula>
    </cfRule>
  </conditionalFormatting>
  <conditionalFormatting sqref="AP202">
    <cfRule type="cellIs" dxfId="15531" priority="13497" stopIfTrue="1" operator="equal">
      <formula>"Baja"</formula>
    </cfRule>
  </conditionalFormatting>
  <conditionalFormatting sqref="AP202">
    <cfRule type="cellIs" dxfId="15530" priority="13496" stopIfTrue="1" operator="equal">
      <formula>"Media"</formula>
    </cfRule>
  </conditionalFormatting>
  <conditionalFormatting sqref="AP202">
    <cfRule type="cellIs" dxfId="15529" priority="13494" stopIfTrue="1" operator="equal">
      <formula>"Muy Alta"</formula>
    </cfRule>
  </conditionalFormatting>
  <conditionalFormatting sqref="AP202">
    <cfRule type="cellIs" dxfId="15528" priority="13498" stopIfTrue="1" operator="equal">
      <formula>"Muy Baja"</formula>
    </cfRule>
  </conditionalFormatting>
  <conditionalFormatting sqref="AP203">
    <cfRule type="cellIs" dxfId="15527" priority="13481" stopIfTrue="1" operator="equal">
      <formula>"Alta"</formula>
    </cfRule>
  </conditionalFormatting>
  <conditionalFormatting sqref="AP203">
    <cfRule type="cellIs" dxfId="15526" priority="13483" stopIfTrue="1" operator="equal">
      <formula>"Baja"</formula>
    </cfRule>
  </conditionalFormatting>
  <conditionalFormatting sqref="AP203">
    <cfRule type="cellIs" dxfId="15525" priority="13482" stopIfTrue="1" operator="equal">
      <formula>"Media"</formula>
    </cfRule>
  </conditionalFormatting>
  <conditionalFormatting sqref="AP203">
    <cfRule type="cellIs" dxfId="15524" priority="13480" stopIfTrue="1" operator="equal">
      <formula>"Muy Alta"</formula>
    </cfRule>
  </conditionalFormatting>
  <conditionalFormatting sqref="AP203">
    <cfRule type="cellIs" dxfId="15523" priority="13484" stopIfTrue="1" operator="equal">
      <formula>"Muy Baja"</formula>
    </cfRule>
  </conditionalFormatting>
  <conditionalFormatting sqref="AP213">
    <cfRule type="cellIs" dxfId="15522" priority="13331" stopIfTrue="1" operator="equal">
      <formula>"Alta"</formula>
    </cfRule>
  </conditionalFormatting>
  <conditionalFormatting sqref="AP213">
    <cfRule type="cellIs" dxfId="15521" priority="13333" stopIfTrue="1" operator="equal">
      <formula>"Baja"</formula>
    </cfRule>
  </conditionalFormatting>
  <conditionalFormatting sqref="AP213">
    <cfRule type="cellIs" dxfId="15520" priority="13332" stopIfTrue="1" operator="equal">
      <formula>"Media"</formula>
    </cfRule>
  </conditionalFormatting>
  <conditionalFormatting sqref="AP213">
    <cfRule type="cellIs" dxfId="15519" priority="13330" stopIfTrue="1" operator="equal">
      <formula>"Muy Alta"</formula>
    </cfRule>
  </conditionalFormatting>
  <conditionalFormatting sqref="AP213">
    <cfRule type="cellIs" dxfId="15518" priority="13334" stopIfTrue="1" operator="equal">
      <formula>"Muy Baja"</formula>
    </cfRule>
  </conditionalFormatting>
  <conditionalFormatting sqref="AE204:AE205">
    <cfRule type="containsText" dxfId="15517" priority="13433" operator="containsText" text="VALORAR">
      <formula>NOT(ISERROR(SEARCH("VALORAR",AE204)))</formula>
    </cfRule>
    <cfRule type="containsText" dxfId="15516" priority="13434" operator="containsText" text="Extrema">
      <formula>NOT(ISERROR(SEARCH("Extrema",AE204)))</formula>
    </cfRule>
    <cfRule type="containsText" dxfId="15515" priority="13435" operator="containsText" text="Alta">
      <formula>NOT(ISERROR(SEARCH("Alta",AE204)))</formula>
    </cfRule>
    <cfRule type="containsText" dxfId="15514" priority="13436" operator="containsText" text="Moderada">
      <formula>NOT(ISERROR(SEARCH("Moderada",AE204)))</formula>
    </cfRule>
    <cfRule type="containsText" dxfId="15513" priority="13437" operator="containsText" text="Baja">
      <formula>NOT(ISERROR(SEARCH("Baja",AE204)))</formula>
    </cfRule>
  </conditionalFormatting>
  <conditionalFormatting sqref="AE204:AE205">
    <cfRule type="containsText" dxfId="15512" priority="13438" operator="containsText" text="VALORAR">
      <formula>NOT(ISERROR(SEARCH("VALORAR",AE204)))</formula>
    </cfRule>
    <cfRule type="containsText" dxfId="15511" priority="13439" operator="containsText" text="Extrema">
      <formula>NOT(ISERROR(SEARCH("Extrema",AE204)))</formula>
    </cfRule>
    <cfRule type="containsText" dxfId="15510" priority="13440" operator="containsText" text="Alta">
      <formula>NOT(ISERROR(SEARCH("Alta",AE204)))</formula>
    </cfRule>
    <cfRule type="containsText" dxfId="15509" priority="13441" operator="containsText" text="Moderada">
      <formula>NOT(ISERROR(SEARCH("Moderada",AE204)))</formula>
    </cfRule>
    <cfRule type="containsText" dxfId="15508" priority="13442" operator="containsText" text="Baja">
      <formula>NOT(ISERROR(SEARCH("Baja",AE204)))</formula>
    </cfRule>
  </conditionalFormatting>
  <conditionalFormatting sqref="V204:V205">
    <cfRule type="cellIs" dxfId="15507" priority="13449" stopIfTrue="1" operator="equal">
      <formula>"Alta"</formula>
    </cfRule>
  </conditionalFormatting>
  <conditionalFormatting sqref="V204:V205">
    <cfRule type="cellIs" dxfId="15506" priority="13451" stopIfTrue="1" operator="equal">
      <formula>"Baja"</formula>
    </cfRule>
  </conditionalFormatting>
  <conditionalFormatting sqref="V204:V205">
    <cfRule type="cellIs" dxfId="15505" priority="13450" stopIfTrue="1" operator="equal">
      <formula>"Media"</formula>
    </cfRule>
  </conditionalFormatting>
  <conditionalFormatting sqref="V204:V205">
    <cfRule type="cellIs" dxfId="15504" priority="13448" stopIfTrue="1" operator="equal">
      <formula>"Muy Alta"</formula>
    </cfRule>
  </conditionalFormatting>
  <conditionalFormatting sqref="V204:V205">
    <cfRule type="cellIs" dxfId="15503" priority="13452" stopIfTrue="1" operator="equal">
      <formula>"Muy Baja"</formula>
    </cfRule>
  </conditionalFormatting>
  <conditionalFormatting sqref="AP210">
    <cfRule type="cellIs" dxfId="15502" priority="13289" stopIfTrue="1" operator="equal">
      <formula>"Alta"</formula>
    </cfRule>
  </conditionalFormatting>
  <conditionalFormatting sqref="AP210">
    <cfRule type="cellIs" dxfId="15501" priority="13291" stopIfTrue="1" operator="equal">
      <formula>"Baja"</formula>
    </cfRule>
  </conditionalFormatting>
  <conditionalFormatting sqref="AP210">
    <cfRule type="cellIs" dxfId="15500" priority="13290" stopIfTrue="1" operator="equal">
      <formula>"Media"</formula>
    </cfRule>
  </conditionalFormatting>
  <conditionalFormatting sqref="AP210">
    <cfRule type="cellIs" dxfId="15499" priority="13288" stopIfTrue="1" operator="equal">
      <formula>"Muy Alta"</formula>
    </cfRule>
  </conditionalFormatting>
  <conditionalFormatting sqref="AP210">
    <cfRule type="cellIs" dxfId="15498" priority="13292" stopIfTrue="1" operator="equal">
      <formula>"Muy Baja"</formula>
    </cfRule>
  </conditionalFormatting>
  <conditionalFormatting sqref="AP205">
    <cfRule type="cellIs" dxfId="15497" priority="13411" stopIfTrue="1" operator="equal">
      <formula>"Alta"</formula>
    </cfRule>
  </conditionalFormatting>
  <conditionalFormatting sqref="AP205">
    <cfRule type="cellIs" dxfId="15496" priority="13413" stopIfTrue="1" operator="equal">
      <formula>"Baja"</formula>
    </cfRule>
  </conditionalFormatting>
  <conditionalFormatting sqref="AP205">
    <cfRule type="cellIs" dxfId="15495" priority="13412" stopIfTrue="1" operator="equal">
      <formula>"Media"</formula>
    </cfRule>
  </conditionalFormatting>
  <conditionalFormatting sqref="AP205">
    <cfRule type="cellIs" dxfId="15494" priority="13410" stopIfTrue="1" operator="equal">
      <formula>"Muy Alta"</formula>
    </cfRule>
  </conditionalFormatting>
  <conditionalFormatting sqref="AP205">
    <cfRule type="cellIs" dxfId="15493" priority="13414" stopIfTrue="1" operator="equal">
      <formula>"Muy Baja"</formula>
    </cfRule>
  </conditionalFormatting>
  <conditionalFormatting sqref="V208:V209">
    <cfRule type="cellIs" dxfId="15492" priority="13393" stopIfTrue="1" operator="equal">
      <formula>"Alta"</formula>
    </cfRule>
  </conditionalFormatting>
  <conditionalFormatting sqref="V208:V209">
    <cfRule type="cellIs" dxfId="15491" priority="13395" stopIfTrue="1" operator="equal">
      <formula>"Baja"</formula>
    </cfRule>
  </conditionalFormatting>
  <conditionalFormatting sqref="V208:V209">
    <cfRule type="cellIs" dxfId="15490" priority="13394" stopIfTrue="1" operator="equal">
      <formula>"Media"</formula>
    </cfRule>
  </conditionalFormatting>
  <conditionalFormatting sqref="V208:V209">
    <cfRule type="cellIs" dxfId="15489" priority="13392" stopIfTrue="1" operator="equal">
      <formula>"Muy Alta"</formula>
    </cfRule>
  </conditionalFormatting>
  <conditionalFormatting sqref="V208:V209">
    <cfRule type="cellIs" dxfId="15488" priority="13396" stopIfTrue="1" operator="equal">
      <formula>"Muy Baja"</formula>
    </cfRule>
  </conditionalFormatting>
  <conditionalFormatting sqref="AE214:AE215">
    <cfRule type="containsText" dxfId="15487" priority="13241" operator="containsText" text="VALORAR">
      <formula>NOT(ISERROR(SEARCH("VALORAR",AE214)))</formula>
    </cfRule>
    <cfRule type="containsText" dxfId="15486" priority="13242" operator="containsText" text="Extrema">
      <formula>NOT(ISERROR(SEARCH("Extrema",AE214)))</formula>
    </cfRule>
    <cfRule type="containsText" dxfId="15485" priority="13243" operator="containsText" text="Alta">
      <formula>NOT(ISERROR(SEARCH("Alta",AE214)))</formula>
    </cfRule>
    <cfRule type="containsText" dxfId="15484" priority="13244" operator="containsText" text="Moderada">
      <formula>NOT(ISERROR(SEARCH("Moderada",AE214)))</formula>
    </cfRule>
    <cfRule type="containsText" dxfId="15483" priority="13245" operator="containsText" text="Baja">
      <formula>NOT(ISERROR(SEARCH("Baja",AE214)))</formula>
    </cfRule>
  </conditionalFormatting>
  <conditionalFormatting sqref="AE214:AE215">
    <cfRule type="containsText" dxfId="15482" priority="13246" operator="containsText" text="VALORAR">
      <formula>NOT(ISERROR(SEARCH("VALORAR",AE214)))</formula>
    </cfRule>
    <cfRule type="containsText" dxfId="15481" priority="13247" operator="containsText" text="Extrema">
      <formula>NOT(ISERROR(SEARCH("Extrema",AE214)))</formula>
    </cfRule>
    <cfRule type="containsText" dxfId="15480" priority="13248" operator="containsText" text="Alta">
      <formula>NOT(ISERROR(SEARCH("Alta",AE214)))</formula>
    </cfRule>
    <cfRule type="containsText" dxfId="15479" priority="13249" operator="containsText" text="Moderada">
      <formula>NOT(ISERROR(SEARCH("Moderada",AE214)))</formula>
    </cfRule>
    <cfRule type="containsText" dxfId="15478" priority="13250" operator="containsText" text="Baja">
      <formula>NOT(ISERROR(SEARCH("Baja",AE214)))</formula>
    </cfRule>
  </conditionalFormatting>
  <conditionalFormatting sqref="AW208">
    <cfRule type="containsText" dxfId="15477" priority="13367" operator="containsText" text="VALORAR">
      <formula>NOT(ISERROR(SEARCH("VALORAR",AW208)))</formula>
    </cfRule>
    <cfRule type="containsText" dxfId="15476" priority="13368" operator="containsText" text="Extrema">
      <formula>NOT(ISERROR(SEARCH("Extrema",AW208)))</formula>
    </cfRule>
    <cfRule type="containsText" dxfId="15475" priority="13369" operator="containsText" text="Alta">
      <formula>NOT(ISERROR(SEARCH("Alta",AW208)))</formula>
    </cfRule>
    <cfRule type="containsText" dxfId="15474" priority="13370" operator="containsText" text="Moderada">
      <formula>NOT(ISERROR(SEARCH("Moderada",AW208)))</formula>
    </cfRule>
    <cfRule type="containsText" dxfId="15473" priority="13371" operator="containsText" text="Baja">
      <formula>NOT(ISERROR(SEARCH("Baja",AW208)))</formula>
    </cfRule>
  </conditionalFormatting>
  <conditionalFormatting sqref="AW208">
    <cfRule type="containsText" dxfId="15472" priority="13372" operator="containsText" text="VALORAR">
      <formula>NOT(ISERROR(SEARCH("VALORAR",AW208)))</formula>
    </cfRule>
    <cfRule type="containsText" dxfId="15471" priority="13373" operator="containsText" text="Extrema">
      <formula>NOT(ISERROR(SEARCH("Extrema",AW208)))</formula>
    </cfRule>
    <cfRule type="containsText" dxfId="15470" priority="13374" operator="containsText" text="Alta">
      <formula>NOT(ISERROR(SEARCH("Alta",AW208)))</formula>
    </cfRule>
    <cfRule type="containsText" dxfId="15469" priority="13375" operator="containsText" text="Moderada">
      <formula>NOT(ISERROR(SEARCH("Moderada",AW208)))</formula>
    </cfRule>
    <cfRule type="containsText" dxfId="15468" priority="13376" operator="containsText" text="Baja">
      <formula>NOT(ISERROR(SEARCH("Baja",AW208)))</formula>
    </cfRule>
  </conditionalFormatting>
  <conditionalFormatting sqref="AP208">
    <cfRule type="cellIs" dxfId="15467" priority="13359" stopIfTrue="1" operator="equal">
      <formula>"Alta"</formula>
    </cfRule>
  </conditionalFormatting>
  <conditionalFormatting sqref="AP208">
    <cfRule type="cellIs" dxfId="15466" priority="13361" stopIfTrue="1" operator="equal">
      <formula>"Baja"</formula>
    </cfRule>
  </conditionalFormatting>
  <conditionalFormatting sqref="AP208">
    <cfRule type="cellIs" dxfId="15465" priority="13360" stopIfTrue="1" operator="equal">
      <formula>"Media"</formula>
    </cfRule>
  </conditionalFormatting>
  <conditionalFormatting sqref="AP208">
    <cfRule type="cellIs" dxfId="15464" priority="13358" stopIfTrue="1" operator="equal">
      <formula>"Muy Alta"</formula>
    </cfRule>
  </conditionalFormatting>
  <conditionalFormatting sqref="AP208">
    <cfRule type="cellIs" dxfId="15463" priority="13362" stopIfTrue="1" operator="equal">
      <formula>"Muy Baja"</formula>
    </cfRule>
  </conditionalFormatting>
  <conditionalFormatting sqref="AP209">
    <cfRule type="cellIs" dxfId="15462" priority="13345" stopIfTrue="1" operator="equal">
      <formula>"Alta"</formula>
    </cfRule>
  </conditionalFormatting>
  <conditionalFormatting sqref="AP209">
    <cfRule type="cellIs" dxfId="15461" priority="13347" stopIfTrue="1" operator="equal">
      <formula>"Baja"</formula>
    </cfRule>
  </conditionalFormatting>
  <conditionalFormatting sqref="AP209">
    <cfRule type="cellIs" dxfId="15460" priority="13346" stopIfTrue="1" operator="equal">
      <formula>"Media"</formula>
    </cfRule>
  </conditionalFormatting>
  <conditionalFormatting sqref="AP209">
    <cfRule type="cellIs" dxfId="15459" priority="13344" stopIfTrue="1" operator="equal">
      <formula>"Muy Alta"</formula>
    </cfRule>
  </conditionalFormatting>
  <conditionalFormatting sqref="AP209">
    <cfRule type="cellIs" dxfId="15458" priority="13348" stopIfTrue="1" operator="equal">
      <formula>"Muy Baja"</formula>
    </cfRule>
  </conditionalFormatting>
  <conditionalFormatting sqref="AP219">
    <cfRule type="cellIs" dxfId="15457" priority="13195" stopIfTrue="1" operator="equal">
      <formula>"Alta"</formula>
    </cfRule>
  </conditionalFormatting>
  <conditionalFormatting sqref="AP219">
    <cfRule type="cellIs" dxfId="15456" priority="13197" stopIfTrue="1" operator="equal">
      <formula>"Baja"</formula>
    </cfRule>
  </conditionalFormatting>
  <conditionalFormatting sqref="AP219">
    <cfRule type="cellIs" dxfId="15455" priority="13196" stopIfTrue="1" operator="equal">
      <formula>"Media"</formula>
    </cfRule>
  </conditionalFormatting>
  <conditionalFormatting sqref="AP219">
    <cfRule type="cellIs" dxfId="15454" priority="13194" stopIfTrue="1" operator="equal">
      <formula>"Muy Alta"</formula>
    </cfRule>
  </conditionalFormatting>
  <conditionalFormatting sqref="AP219">
    <cfRule type="cellIs" dxfId="15453" priority="13198" stopIfTrue="1" operator="equal">
      <formula>"Muy Baja"</formula>
    </cfRule>
  </conditionalFormatting>
  <conditionalFormatting sqref="AE210:AE211">
    <cfRule type="containsText" dxfId="15452" priority="13297" operator="containsText" text="VALORAR">
      <formula>NOT(ISERROR(SEARCH("VALORAR",AE210)))</formula>
    </cfRule>
    <cfRule type="containsText" dxfId="15451" priority="13298" operator="containsText" text="Extrema">
      <formula>NOT(ISERROR(SEARCH("Extrema",AE210)))</formula>
    </cfRule>
    <cfRule type="containsText" dxfId="15450" priority="13299" operator="containsText" text="Alta">
      <formula>NOT(ISERROR(SEARCH("Alta",AE210)))</formula>
    </cfRule>
    <cfRule type="containsText" dxfId="15449" priority="13300" operator="containsText" text="Moderada">
      <formula>NOT(ISERROR(SEARCH("Moderada",AE210)))</formula>
    </cfRule>
    <cfRule type="containsText" dxfId="15448" priority="13301" operator="containsText" text="Baja">
      <formula>NOT(ISERROR(SEARCH("Baja",AE210)))</formula>
    </cfRule>
  </conditionalFormatting>
  <conditionalFormatting sqref="AE210:AE211">
    <cfRule type="containsText" dxfId="15447" priority="13302" operator="containsText" text="VALORAR">
      <formula>NOT(ISERROR(SEARCH("VALORAR",AE210)))</formula>
    </cfRule>
    <cfRule type="containsText" dxfId="15446" priority="13303" operator="containsText" text="Extrema">
      <formula>NOT(ISERROR(SEARCH("Extrema",AE210)))</formula>
    </cfRule>
    <cfRule type="containsText" dxfId="15445" priority="13304" operator="containsText" text="Alta">
      <formula>NOT(ISERROR(SEARCH("Alta",AE210)))</formula>
    </cfRule>
    <cfRule type="containsText" dxfId="15444" priority="13305" operator="containsText" text="Moderada">
      <formula>NOT(ISERROR(SEARCH("Moderada",AE210)))</formula>
    </cfRule>
    <cfRule type="containsText" dxfId="15443" priority="13306" operator="containsText" text="Baja">
      <formula>NOT(ISERROR(SEARCH("Baja",AE210)))</formula>
    </cfRule>
  </conditionalFormatting>
  <conditionalFormatting sqref="V210:V211">
    <cfRule type="cellIs" dxfId="15442" priority="13313" stopIfTrue="1" operator="equal">
      <formula>"Alta"</formula>
    </cfRule>
  </conditionalFormatting>
  <conditionalFormatting sqref="V210:V211">
    <cfRule type="cellIs" dxfId="15441" priority="13315" stopIfTrue="1" operator="equal">
      <formula>"Baja"</formula>
    </cfRule>
  </conditionalFormatting>
  <conditionalFormatting sqref="V210:V211">
    <cfRule type="cellIs" dxfId="15440" priority="13314" stopIfTrue="1" operator="equal">
      <formula>"Media"</formula>
    </cfRule>
  </conditionalFormatting>
  <conditionalFormatting sqref="V210:V211">
    <cfRule type="cellIs" dxfId="15439" priority="13312" stopIfTrue="1" operator="equal">
      <formula>"Muy Alta"</formula>
    </cfRule>
  </conditionalFormatting>
  <conditionalFormatting sqref="V210:V211">
    <cfRule type="cellIs" dxfId="15438" priority="13316" stopIfTrue="1" operator="equal">
      <formula>"Muy Baja"</formula>
    </cfRule>
  </conditionalFormatting>
  <conditionalFormatting sqref="AP216">
    <cfRule type="cellIs" dxfId="15437" priority="13153" stopIfTrue="1" operator="equal">
      <formula>"Alta"</formula>
    </cfRule>
  </conditionalFormatting>
  <conditionalFormatting sqref="AP216">
    <cfRule type="cellIs" dxfId="15436" priority="13155" stopIfTrue="1" operator="equal">
      <formula>"Baja"</formula>
    </cfRule>
  </conditionalFormatting>
  <conditionalFormatting sqref="AP216">
    <cfRule type="cellIs" dxfId="15435" priority="13154" stopIfTrue="1" operator="equal">
      <formula>"Media"</formula>
    </cfRule>
  </conditionalFormatting>
  <conditionalFormatting sqref="AP216">
    <cfRule type="cellIs" dxfId="15434" priority="13152" stopIfTrue="1" operator="equal">
      <formula>"Muy Alta"</formula>
    </cfRule>
  </conditionalFormatting>
  <conditionalFormatting sqref="AP216">
    <cfRule type="cellIs" dxfId="15433" priority="13156" stopIfTrue="1" operator="equal">
      <formula>"Muy Baja"</formula>
    </cfRule>
  </conditionalFormatting>
  <conditionalFormatting sqref="AP211">
    <cfRule type="cellIs" dxfId="15432" priority="13275" stopIfTrue="1" operator="equal">
      <formula>"Alta"</formula>
    </cfRule>
  </conditionalFormatting>
  <conditionalFormatting sqref="AP211">
    <cfRule type="cellIs" dxfId="15431" priority="13277" stopIfTrue="1" operator="equal">
      <formula>"Baja"</formula>
    </cfRule>
  </conditionalFormatting>
  <conditionalFormatting sqref="AP211">
    <cfRule type="cellIs" dxfId="15430" priority="13276" stopIfTrue="1" operator="equal">
      <formula>"Media"</formula>
    </cfRule>
  </conditionalFormatting>
  <conditionalFormatting sqref="AP211">
    <cfRule type="cellIs" dxfId="15429" priority="13274" stopIfTrue="1" operator="equal">
      <formula>"Muy Alta"</formula>
    </cfRule>
  </conditionalFormatting>
  <conditionalFormatting sqref="AP211">
    <cfRule type="cellIs" dxfId="15428" priority="13278" stopIfTrue="1" operator="equal">
      <formula>"Muy Baja"</formula>
    </cfRule>
  </conditionalFormatting>
  <conditionalFormatting sqref="V196:V197">
    <cfRule type="cellIs" dxfId="15427" priority="13665" stopIfTrue="1" operator="equal">
      <formula>"Alta"</formula>
    </cfRule>
  </conditionalFormatting>
  <conditionalFormatting sqref="V196:V197">
    <cfRule type="cellIs" dxfId="15426" priority="13667" stopIfTrue="1" operator="equal">
      <formula>"Baja"</formula>
    </cfRule>
  </conditionalFormatting>
  <conditionalFormatting sqref="V196:V197">
    <cfRule type="cellIs" dxfId="15425" priority="13666" stopIfTrue="1" operator="equal">
      <formula>"Media"</formula>
    </cfRule>
  </conditionalFormatting>
  <conditionalFormatting sqref="V196:V197">
    <cfRule type="cellIs" dxfId="15424" priority="13664" stopIfTrue="1" operator="equal">
      <formula>"Muy Alta"</formula>
    </cfRule>
  </conditionalFormatting>
  <conditionalFormatting sqref="V196:V197">
    <cfRule type="cellIs" dxfId="15423" priority="13668" stopIfTrue="1" operator="equal">
      <formula>"Muy Baja"</formula>
    </cfRule>
  </conditionalFormatting>
  <conditionalFormatting sqref="AE196:AE197">
    <cfRule type="containsText" dxfId="15422" priority="13649" operator="containsText" text="VALORAR">
      <formula>NOT(ISERROR(SEARCH("VALORAR",AE196)))</formula>
    </cfRule>
    <cfRule type="containsText" dxfId="15421" priority="13650" operator="containsText" text="Extrema">
      <formula>NOT(ISERROR(SEARCH("Extrema",AE196)))</formula>
    </cfRule>
    <cfRule type="containsText" dxfId="15420" priority="13651" operator="containsText" text="Alta">
      <formula>NOT(ISERROR(SEARCH("Alta",AE196)))</formula>
    </cfRule>
    <cfRule type="containsText" dxfId="15419" priority="13652" operator="containsText" text="Moderada">
      <formula>NOT(ISERROR(SEARCH("Moderada",AE196)))</formula>
    </cfRule>
    <cfRule type="containsText" dxfId="15418" priority="13653" operator="containsText" text="Baja">
      <formula>NOT(ISERROR(SEARCH("Baja",AE196)))</formula>
    </cfRule>
  </conditionalFormatting>
  <conditionalFormatting sqref="AE196:AE197">
    <cfRule type="containsText" dxfId="15417" priority="13654" operator="containsText" text="VALORAR">
      <formula>NOT(ISERROR(SEARCH("VALORAR",AE196)))</formula>
    </cfRule>
    <cfRule type="containsText" dxfId="15416" priority="13655" operator="containsText" text="Extrema">
      <formula>NOT(ISERROR(SEARCH("Extrema",AE196)))</formula>
    </cfRule>
    <cfRule type="containsText" dxfId="15415" priority="13656" operator="containsText" text="Alta">
      <formula>NOT(ISERROR(SEARCH("Alta",AE196)))</formula>
    </cfRule>
    <cfRule type="containsText" dxfId="15414" priority="13657" operator="containsText" text="Moderada">
      <formula>NOT(ISERROR(SEARCH("Moderada",AE196)))</formula>
    </cfRule>
    <cfRule type="containsText" dxfId="15413" priority="13658" operator="containsText" text="Baja">
      <formula>NOT(ISERROR(SEARCH("Baja",AE196)))</formula>
    </cfRule>
  </conditionalFormatting>
  <conditionalFormatting sqref="AW196">
    <cfRule type="containsText" dxfId="15412" priority="13639" operator="containsText" text="VALORAR">
      <formula>NOT(ISERROR(SEARCH("VALORAR",AW196)))</formula>
    </cfRule>
    <cfRule type="containsText" dxfId="15411" priority="13640" operator="containsText" text="Extrema">
      <formula>NOT(ISERROR(SEARCH("Extrema",AW196)))</formula>
    </cfRule>
    <cfRule type="containsText" dxfId="15410" priority="13641" operator="containsText" text="Alta">
      <formula>NOT(ISERROR(SEARCH("Alta",AW196)))</formula>
    </cfRule>
    <cfRule type="containsText" dxfId="15409" priority="13642" operator="containsText" text="Moderada">
      <formula>NOT(ISERROR(SEARCH("Moderada",AW196)))</formula>
    </cfRule>
    <cfRule type="containsText" dxfId="15408" priority="13643" operator="containsText" text="Baja">
      <formula>NOT(ISERROR(SEARCH("Baja",AW196)))</formula>
    </cfRule>
  </conditionalFormatting>
  <conditionalFormatting sqref="AW196">
    <cfRule type="containsText" dxfId="15407" priority="13644" operator="containsText" text="VALORAR">
      <formula>NOT(ISERROR(SEARCH("VALORAR",AW196)))</formula>
    </cfRule>
    <cfRule type="containsText" dxfId="15406" priority="13645" operator="containsText" text="Extrema">
      <formula>NOT(ISERROR(SEARCH("Extrema",AW196)))</formula>
    </cfRule>
    <cfRule type="containsText" dxfId="15405" priority="13646" operator="containsText" text="Alta">
      <formula>NOT(ISERROR(SEARCH("Alta",AW196)))</formula>
    </cfRule>
    <cfRule type="containsText" dxfId="15404" priority="13647" operator="containsText" text="Moderada">
      <formula>NOT(ISERROR(SEARCH("Moderada",AW196)))</formula>
    </cfRule>
    <cfRule type="containsText" dxfId="15403" priority="13648" operator="containsText" text="Baja">
      <formula>NOT(ISERROR(SEARCH("Baja",AW196)))</formula>
    </cfRule>
  </conditionalFormatting>
  <conditionalFormatting sqref="AP196">
    <cfRule type="cellIs" dxfId="15402" priority="13631" stopIfTrue="1" operator="equal">
      <formula>"Alta"</formula>
    </cfRule>
  </conditionalFormatting>
  <conditionalFormatting sqref="AP196">
    <cfRule type="cellIs" dxfId="15401" priority="13633" stopIfTrue="1" operator="equal">
      <formula>"Baja"</formula>
    </cfRule>
  </conditionalFormatting>
  <conditionalFormatting sqref="AP196">
    <cfRule type="cellIs" dxfId="15400" priority="13632" stopIfTrue="1" operator="equal">
      <formula>"Media"</formula>
    </cfRule>
  </conditionalFormatting>
  <conditionalFormatting sqref="AP196">
    <cfRule type="cellIs" dxfId="15399" priority="13630" stopIfTrue="1" operator="equal">
      <formula>"Muy Alta"</formula>
    </cfRule>
  </conditionalFormatting>
  <conditionalFormatting sqref="AP196">
    <cfRule type="cellIs" dxfId="15398" priority="13634" stopIfTrue="1" operator="equal">
      <formula>"Muy Baja"</formula>
    </cfRule>
  </conditionalFormatting>
  <conditionalFormatting sqref="AP197">
    <cfRule type="cellIs" dxfId="15397" priority="13617" stopIfTrue="1" operator="equal">
      <formula>"Alta"</formula>
    </cfRule>
  </conditionalFormatting>
  <conditionalFormatting sqref="AP197">
    <cfRule type="cellIs" dxfId="15396" priority="13619" stopIfTrue="1" operator="equal">
      <formula>"Baja"</formula>
    </cfRule>
  </conditionalFormatting>
  <conditionalFormatting sqref="AP197">
    <cfRule type="cellIs" dxfId="15395" priority="13618" stopIfTrue="1" operator="equal">
      <formula>"Media"</formula>
    </cfRule>
  </conditionalFormatting>
  <conditionalFormatting sqref="AP197">
    <cfRule type="cellIs" dxfId="15394" priority="13616" stopIfTrue="1" operator="equal">
      <formula>"Muy Alta"</formula>
    </cfRule>
  </conditionalFormatting>
  <conditionalFormatting sqref="AP197">
    <cfRule type="cellIs" dxfId="15393" priority="13620" stopIfTrue="1" operator="equal">
      <formula>"Muy Baja"</formula>
    </cfRule>
  </conditionalFormatting>
  <conditionalFormatting sqref="AP201">
    <cfRule type="cellIs" dxfId="15392" priority="13603" stopIfTrue="1" operator="equal">
      <formula>"Alta"</formula>
    </cfRule>
  </conditionalFormatting>
  <conditionalFormatting sqref="AP201">
    <cfRule type="cellIs" dxfId="15391" priority="13605" stopIfTrue="1" operator="equal">
      <formula>"Baja"</formula>
    </cfRule>
  </conditionalFormatting>
  <conditionalFormatting sqref="AP201">
    <cfRule type="cellIs" dxfId="15390" priority="13604" stopIfTrue="1" operator="equal">
      <formula>"Media"</formula>
    </cfRule>
  </conditionalFormatting>
  <conditionalFormatting sqref="AP201">
    <cfRule type="cellIs" dxfId="15389" priority="13602" stopIfTrue="1" operator="equal">
      <formula>"Muy Alta"</formula>
    </cfRule>
  </conditionalFormatting>
  <conditionalFormatting sqref="AP201">
    <cfRule type="cellIs" dxfId="15388" priority="13606" stopIfTrue="1" operator="equal">
      <formula>"Muy Baja"</formula>
    </cfRule>
  </conditionalFormatting>
  <conditionalFormatting sqref="AE198:AE199">
    <cfRule type="containsText" dxfId="15387" priority="13569" operator="containsText" text="VALORAR">
      <formula>NOT(ISERROR(SEARCH("VALORAR",AE198)))</formula>
    </cfRule>
    <cfRule type="containsText" dxfId="15386" priority="13570" operator="containsText" text="Extrema">
      <formula>NOT(ISERROR(SEARCH("Extrema",AE198)))</formula>
    </cfRule>
    <cfRule type="containsText" dxfId="15385" priority="13571" operator="containsText" text="Alta">
      <formula>NOT(ISERROR(SEARCH("Alta",AE198)))</formula>
    </cfRule>
    <cfRule type="containsText" dxfId="15384" priority="13572" operator="containsText" text="Moderada">
      <formula>NOT(ISERROR(SEARCH("Moderada",AE198)))</formula>
    </cfRule>
    <cfRule type="containsText" dxfId="15383" priority="13573" operator="containsText" text="Baja">
      <formula>NOT(ISERROR(SEARCH("Baja",AE198)))</formula>
    </cfRule>
  </conditionalFormatting>
  <conditionalFormatting sqref="AE198:AE199">
    <cfRule type="containsText" dxfId="15382" priority="13574" operator="containsText" text="VALORAR">
      <formula>NOT(ISERROR(SEARCH("VALORAR",AE198)))</formula>
    </cfRule>
    <cfRule type="containsText" dxfId="15381" priority="13575" operator="containsText" text="Extrema">
      <formula>NOT(ISERROR(SEARCH("Extrema",AE198)))</formula>
    </cfRule>
    <cfRule type="containsText" dxfId="15380" priority="13576" operator="containsText" text="Alta">
      <formula>NOT(ISERROR(SEARCH("Alta",AE198)))</formula>
    </cfRule>
    <cfRule type="containsText" dxfId="15379" priority="13577" operator="containsText" text="Moderada">
      <formula>NOT(ISERROR(SEARCH("Moderada",AE198)))</formula>
    </cfRule>
    <cfRule type="containsText" dxfId="15378" priority="13578" operator="containsText" text="Baja">
      <formula>NOT(ISERROR(SEARCH("Baja",AE198)))</formula>
    </cfRule>
  </conditionalFormatting>
  <conditionalFormatting sqref="V198:V199">
    <cfRule type="cellIs" dxfId="15377" priority="13585" stopIfTrue="1" operator="equal">
      <formula>"Alta"</formula>
    </cfRule>
  </conditionalFormatting>
  <conditionalFormatting sqref="V198:V199">
    <cfRule type="cellIs" dxfId="15376" priority="13587" stopIfTrue="1" operator="equal">
      <formula>"Baja"</formula>
    </cfRule>
  </conditionalFormatting>
  <conditionalFormatting sqref="V198:V199">
    <cfRule type="cellIs" dxfId="15375" priority="13586" stopIfTrue="1" operator="equal">
      <formula>"Media"</formula>
    </cfRule>
  </conditionalFormatting>
  <conditionalFormatting sqref="V198:V199">
    <cfRule type="cellIs" dxfId="15374" priority="13584" stopIfTrue="1" operator="equal">
      <formula>"Muy Alta"</formula>
    </cfRule>
  </conditionalFormatting>
  <conditionalFormatting sqref="V198:V199">
    <cfRule type="cellIs" dxfId="15373" priority="13588" stopIfTrue="1" operator="equal">
      <formula>"Muy Baja"</formula>
    </cfRule>
  </conditionalFormatting>
  <conditionalFormatting sqref="AP198">
    <cfRule type="cellIs" dxfId="15372" priority="13561" stopIfTrue="1" operator="equal">
      <formula>"Alta"</formula>
    </cfRule>
  </conditionalFormatting>
  <conditionalFormatting sqref="AP198">
    <cfRule type="cellIs" dxfId="15371" priority="13563" stopIfTrue="1" operator="equal">
      <formula>"Baja"</formula>
    </cfRule>
  </conditionalFormatting>
  <conditionalFormatting sqref="AP198">
    <cfRule type="cellIs" dxfId="15370" priority="13562" stopIfTrue="1" operator="equal">
      <formula>"Media"</formula>
    </cfRule>
  </conditionalFormatting>
  <conditionalFormatting sqref="AP198">
    <cfRule type="cellIs" dxfId="15369" priority="13560" stopIfTrue="1" operator="equal">
      <formula>"Muy Alta"</formula>
    </cfRule>
  </conditionalFormatting>
  <conditionalFormatting sqref="AP198">
    <cfRule type="cellIs" dxfId="15368" priority="13564" stopIfTrue="1" operator="equal">
      <formula>"Muy Baja"</formula>
    </cfRule>
  </conditionalFormatting>
  <conditionalFormatting sqref="AP199">
    <cfRule type="cellIs" dxfId="15367" priority="13547" stopIfTrue="1" operator="equal">
      <formula>"Alta"</formula>
    </cfRule>
  </conditionalFormatting>
  <conditionalFormatting sqref="AP199">
    <cfRule type="cellIs" dxfId="15366" priority="13549" stopIfTrue="1" operator="equal">
      <formula>"Baja"</formula>
    </cfRule>
  </conditionalFormatting>
  <conditionalFormatting sqref="AP199">
    <cfRule type="cellIs" dxfId="15365" priority="13548" stopIfTrue="1" operator="equal">
      <formula>"Media"</formula>
    </cfRule>
  </conditionalFormatting>
  <conditionalFormatting sqref="AP199">
    <cfRule type="cellIs" dxfId="15364" priority="13546" stopIfTrue="1" operator="equal">
      <formula>"Muy Alta"</formula>
    </cfRule>
  </conditionalFormatting>
  <conditionalFormatting sqref="AP199">
    <cfRule type="cellIs" dxfId="15363" priority="13550" stopIfTrue="1" operator="equal">
      <formula>"Muy Baja"</formula>
    </cfRule>
  </conditionalFormatting>
  <conditionalFormatting sqref="V214:V215">
    <cfRule type="cellIs" dxfId="15362" priority="13257" stopIfTrue="1" operator="equal">
      <formula>"Alta"</formula>
    </cfRule>
  </conditionalFormatting>
  <conditionalFormatting sqref="V214:V215">
    <cfRule type="cellIs" dxfId="15361" priority="13259" stopIfTrue="1" operator="equal">
      <formula>"Baja"</formula>
    </cfRule>
  </conditionalFormatting>
  <conditionalFormatting sqref="V214:V215">
    <cfRule type="cellIs" dxfId="15360" priority="13258" stopIfTrue="1" operator="equal">
      <formula>"Media"</formula>
    </cfRule>
  </conditionalFormatting>
  <conditionalFormatting sqref="V214:V215">
    <cfRule type="cellIs" dxfId="15359" priority="13256" stopIfTrue="1" operator="equal">
      <formula>"Muy Alta"</formula>
    </cfRule>
  </conditionalFormatting>
  <conditionalFormatting sqref="V214:V215">
    <cfRule type="cellIs" dxfId="15358" priority="13260" stopIfTrue="1" operator="equal">
      <formula>"Muy Baja"</formula>
    </cfRule>
  </conditionalFormatting>
  <conditionalFormatting sqref="AW214">
    <cfRule type="containsText" dxfId="15357" priority="13231" operator="containsText" text="VALORAR">
      <formula>NOT(ISERROR(SEARCH("VALORAR",AW214)))</formula>
    </cfRule>
    <cfRule type="containsText" dxfId="15356" priority="13232" operator="containsText" text="Extrema">
      <formula>NOT(ISERROR(SEARCH("Extrema",AW214)))</formula>
    </cfRule>
    <cfRule type="containsText" dxfId="15355" priority="13233" operator="containsText" text="Alta">
      <formula>NOT(ISERROR(SEARCH("Alta",AW214)))</formula>
    </cfRule>
    <cfRule type="containsText" dxfId="15354" priority="13234" operator="containsText" text="Moderada">
      <formula>NOT(ISERROR(SEARCH("Moderada",AW214)))</formula>
    </cfRule>
    <cfRule type="containsText" dxfId="15353" priority="13235" operator="containsText" text="Baja">
      <formula>NOT(ISERROR(SEARCH("Baja",AW214)))</formula>
    </cfRule>
  </conditionalFormatting>
  <conditionalFormatting sqref="AW214">
    <cfRule type="containsText" dxfId="15352" priority="13236" operator="containsText" text="VALORAR">
      <formula>NOT(ISERROR(SEARCH("VALORAR",AW214)))</formula>
    </cfRule>
    <cfRule type="containsText" dxfId="15351" priority="13237" operator="containsText" text="Extrema">
      <formula>NOT(ISERROR(SEARCH("Extrema",AW214)))</formula>
    </cfRule>
    <cfRule type="containsText" dxfId="15350" priority="13238" operator="containsText" text="Alta">
      <formula>NOT(ISERROR(SEARCH("Alta",AW214)))</formula>
    </cfRule>
    <cfRule type="containsText" dxfId="15349" priority="13239" operator="containsText" text="Moderada">
      <formula>NOT(ISERROR(SEARCH("Moderada",AW214)))</formula>
    </cfRule>
    <cfRule type="containsText" dxfId="15348" priority="13240" operator="containsText" text="Baja">
      <formula>NOT(ISERROR(SEARCH("Baja",AW214)))</formula>
    </cfRule>
  </conditionalFormatting>
  <conditionalFormatting sqref="AP214">
    <cfRule type="cellIs" dxfId="15347" priority="13223" stopIfTrue="1" operator="equal">
      <formula>"Alta"</formula>
    </cfRule>
  </conditionalFormatting>
  <conditionalFormatting sqref="AP214">
    <cfRule type="cellIs" dxfId="15346" priority="13225" stopIfTrue="1" operator="equal">
      <formula>"Baja"</formula>
    </cfRule>
  </conditionalFormatting>
  <conditionalFormatting sqref="AP214">
    <cfRule type="cellIs" dxfId="15345" priority="13224" stopIfTrue="1" operator="equal">
      <formula>"Media"</formula>
    </cfRule>
  </conditionalFormatting>
  <conditionalFormatting sqref="AP214">
    <cfRule type="cellIs" dxfId="15344" priority="13222" stopIfTrue="1" operator="equal">
      <formula>"Muy Alta"</formula>
    </cfRule>
  </conditionalFormatting>
  <conditionalFormatting sqref="AP214">
    <cfRule type="cellIs" dxfId="15343" priority="13226" stopIfTrue="1" operator="equal">
      <formula>"Muy Baja"</formula>
    </cfRule>
  </conditionalFormatting>
  <conditionalFormatting sqref="AP215">
    <cfRule type="cellIs" dxfId="15342" priority="13209" stopIfTrue="1" operator="equal">
      <formula>"Alta"</formula>
    </cfRule>
  </conditionalFormatting>
  <conditionalFormatting sqref="AP215">
    <cfRule type="cellIs" dxfId="15341" priority="13211" stopIfTrue="1" operator="equal">
      <formula>"Baja"</formula>
    </cfRule>
  </conditionalFormatting>
  <conditionalFormatting sqref="AP215">
    <cfRule type="cellIs" dxfId="15340" priority="13210" stopIfTrue="1" operator="equal">
      <formula>"Media"</formula>
    </cfRule>
  </conditionalFormatting>
  <conditionalFormatting sqref="AP215">
    <cfRule type="cellIs" dxfId="15339" priority="13208" stopIfTrue="1" operator="equal">
      <formula>"Muy Alta"</formula>
    </cfRule>
  </conditionalFormatting>
  <conditionalFormatting sqref="AP215">
    <cfRule type="cellIs" dxfId="15338" priority="13212" stopIfTrue="1" operator="equal">
      <formula>"Muy Baja"</formula>
    </cfRule>
  </conditionalFormatting>
  <conditionalFormatting sqref="AE216:AE217">
    <cfRule type="containsText" dxfId="15337" priority="13161" operator="containsText" text="VALORAR">
      <formula>NOT(ISERROR(SEARCH("VALORAR",AE216)))</formula>
    </cfRule>
    <cfRule type="containsText" dxfId="15336" priority="13162" operator="containsText" text="Extrema">
      <formula>NOT(ISERROR(SEARCH("Extrema",AE216)))</formula>
    </cfRule>
    <cfRule type="containsText" dxfId="15335" priority="13163" operator="containsText" text="Alta">
      <formula>NOT(ISERROR(SEARCH("Alta",AE216)))</formula>
    </cfRule>
    <cfRule type="containsText" dxfId="15334" priority="13164" operator="containsText" text="Moderada">
      <formula>NOT(ISERROR(SEARCH("Moderada",AE216)))</formula>
    </cfRule>
    <cfRule type="containsText" dxfId="15333" priority="13165" operator="containsText" text="Baja">
      <formula>NOT(ISERROR(SEARCH("Baja",AE216)))</formula>
    </cfRule>
  </conditionalFormatting>
  <conditionalFormatting sqref="AE216:AE217">
    <cfRule type="containsText" dxfId="15332" priority="13166" operator="containsText" text="VALORAR">
      <formula>NOT(ISERROR(SEARCH("VALORAR",AE216)))</formula>
    </cfRule>
    <cfRule type="containsText" dxfId="15331" priority="13167" operator="containsText" text="Extrema">
      <formula>NOT(ISERROR(SEARCH("Extrema",AE216)))</formula>
    </cfRule>
    <cfRule type="containsText" dxfId="15330" priority="13168" operator="containsText" text="Alta">
      <formula>NOT(ISERROR(SEARCH("Alta",AE216)))</formula>
    </cfRule>
    <cfRule type="containsText" dxfId="15329" priority="13169" operator="containsText" text="Moderada">
      <formula>NOT(ISERROR(SEARCH("Moderada",AE216)))</formula>
    </cfRule>
    <cfRule type="containsText" dxfId="15328" priority="13170" operator="containsText" text="Baja">
      <formula>NOT(ISERROR(SEARCH("Baja",AE216)))</formula>
    </cfRule>
  </conditionalFormatting>
  <conditionalFormatting sqref="V216:V217">
    <cfRule type="cellIs" dxfId="15327" priority="13177" stopIfTrue="1" operator="equal">
      <formula>"Alta"</formula>
    </cfRule>
  </conditionalFormatting>
  <conditionalFormatting sqref="V216:V217">
    <cfRule type="cellIs" dxfId="15326" priority="13179" stopIfTrue="1" operator="equal">
      <formula>"Baja"</formula>
    </cfRule>
  </conditionalFormatting>
  <conditionalFormatting sqref="V216:V217">
    <cfRule type="cellIs" dxfId="15325" priority="13178" stopIfTrue="1" operator="equal">
      <formula>"Media"</formula>
    </cfRule>
  </conditionalFormatting>
  <conditionalFormatting sqref="V216:V217">
    <cfRule type="cellIs" dxfId="15324" priority="13176" stopIfTrue="1" operator="equal">
      <formula>"Muy Alta"</formula>
    </cfRule>
  </conditionalFormatting>
  <conditionalFormatting sqref="V216:V217">
    <cfRule type="cellIs" dxfId="15323" priority="13180" stopIfTrue="1" operator="equal">
      <formula>"Muy Baja"</formula>
    </cfRule>
  </conditionalFormatting>
  <conditionalFormatting sqref="AP217">
    <cfRule type="cellIs" dxfId="15322" priority="13139" stopIfTrue="1" operator="equal">
      <formula>"Alta"</formula>
    </cfRule>
  </conditionalFormatting>
  <conditionalFormatting sqref="AP217">
    <cfRule type="cellIs" dxfId="15321" priority="13141" stopIfTrue="1" operator="equal">
      <formula>"Baja"</formula>
    </cfRule>
  </conditionalFormatting>
  <conditionalFormatting sqref="AP217">
    <cfRule type="cellIs" dxfId="15320" priority="13140" stopIfTrue="1" operator="equal">
      <formula>"Media"</formula>
    </cfRule>
  </conditionalFormatting>
  <conditionalFormatting sqref="AP217">
    <cfRule type="cellIs" dxfId="15319" priority="13138" stopIfTrue="1" operator="equal">
      <formula>"Muy Alta"</formula>
    </cfRule>
  </conditionalFormatting>
  <conditionalFormatting sqref="AP217">
    <cfRule type="cellIs" dxfId="15318" priority="13142" stopIfTrue="1" operator="equal">
      <formula>"Muy Baja"</formula>
    </cfRule>
  </conditionalFormatting>
  <conditionalFormatting sqref="AE226:AE227">
    <cfRule type="containsText" dxfId="15317" priority="13105" operator="containsText" text="VALORAR">
      <formula>NOT(ISERROR(SEARCH("VALORAR",AE226)))</formula>
    </cfRule>
    <cfRule type="containsText" dxfId="15316" priority="13106" operator="containsText" text="Extrema">
      <formula>NOT(ISERROR(SEARCH("Extrema",AE226)))</formula>
    </cfRule>
    <cfRule type="containsText" dxfId="15315" priority="13107" operator="containsText" text="Alta">
      <formula>NOT(ISERROR(SEARCH("Alta",AE226)))</formula>
    </cfRule>
    <cfRule type="containsText" dxfId="15314" priority="13108" operator="containsText" text="Moderada">
      <formula>NOT(ISERROR(SEARCH("Moderada",AE226)))</formula>
    </cfRule>
    <cfRule type="containsText" dxfId="15313" priority="13109" operator="containsText" text="Baja">
      <formula>NOT(ISERROR(SEARCH("Baja",AE226)))</formula>
    </cfRule>
  </conditionalFormatting>
  <conditionalFormatting sqref="AE226:AE227">
    <cfRule type="containsText" dxfId="15312" priority="13110" operator="containsText" text="VALORAR">
      <formula>NOT(ISERROR(SEARCH("VALORAR",AE226)))</formula>
    </cfRule>
    <cfRule type="containsText" dxfId="15311" priority="13111" operator="containsText" text="Extrema">
      <formula>NOT(ISERROR(SEARCH("Extrema",AE226)))</formula>
    </cfRule>
    <cfRule type="containsText" dxfId="15310" priority="13112" operator="containsText" text="Alta">
      <formula>NOT(ISERROR(SEARCH("Alta",AE226)))</formula>
    </cfRule>
    <cfRule type="containsText" dxfId="15309" priority="13113" operator="containsText" text="Moderada">
      <formula>NOT(ISERROR(SEARCH("Moderada",AE226)))</formula>
    </cfRule>
    <cfRule type="containsText" dxfId="15308" priority="13114" operator="containsText" text="Baja">
      <formula>NOT(ISERROR(SEARCH("Baja",AE226)))</formula>
    </cfRule>
  </conditionalFormatting>
  <conditionalFormatting sqref="AP231">
    <cfRule type="cellIs" dxfId="15307" priority="13059" stopIfTrue="1" operator="equal">
      <formula>"Alta"</formula>
    </cfRule>
  </conditionalFormatting>
  <conditionalFormatting sqref="AP231">
    <cfRule type="cellIs" dxfId="15306" priority="13061" stopIfTrue="1" operator="equal">
      <formula>"Baja"</formula>
    </cfRule>
  </conditionalFormatting>
  <conditionalFormatting sqref="AP231">
    <cfRule type="cellIs" dxfId="15305" priority="13060" stopIfTrue="1" operator="equal">
      <formula>"Media"</formula>
    </cfRule>
  </conditionalFormatting>
  <conditionalFormatting sqref="AP231">
    <cfRule type="cellIs" dxfId="15304" priority="13058" stopIfTrue="1" operator="equal">
      <formula>"Muy Alta"</formula>
    </cfRule>
  </conditionalFormatting>
  <conditionalFormatting sqref="AP231">
    <cfRule type="cellIs" dxfId="15303" priority="13062" stopIfTrue="1" operator="equal">
      <formula>"Muy Baja"</formula>
    </cfRule>
  </conditionalFormatting>
  <conditionalFormatting sqref="AP228">
    <cfRule type="cellIs" dxfId="15302" priority="13017" stopIfTrue="1" operator="equal">
      <formula>"Alta"</formula>
    </cfRule>
  </conditionalFormatting>
  <conditionalFormatting sqref="AP228">
    <cfRule type="cellIs" dxfId="15301" priority="13019" stopIfTrue="1" operator="equal">
      <formula>"Baja"</formula>
    </cfRule>
  </conditionalFormatting>
  <conditionalFormatting sqref="AP228">
    <cfRule type="cellIs" dxfId="15300" priority="13018" stopIfTrue="1" operator="equal">
      <formula>"Media"</formula>
    </cfRule>
  </conditionalFormatting>
  <conditionalFormatting sqref="AP228">
    <cfRule type="cellIs" dxfId="15299" priority="13016" stopIfTrue="1" operator="equal">
      <formula>"Muy Alta"</formula>
    </cfRule>
  </conditionalFormatting>
  <conditionalFormatting sqref="AP228">
    <cfRule type="cellIs" dxfId="15298" priority="13020" stopIfTrue="1" operator="equal">
      <formula>"Muy Baja"</formula>
    </cfRule>
  </conditionalFormatting>
  <conditionalFormatting sqref="V226:V227">
    <cfRule type="cellIs" dxfId="15297" priority="13121" stopIfTrue="1" operator="equal">
      <formula>"Alta"</formula>
    </cfRule>
  </conditionalFormatting>
  <conditionalFormatting sqref="V226:V227">
    <cfRule type="cellIs" dxfId="15296" priority="13123" stopIfTrue="1" operator="equal">
      <formula>"Baja"</formula>
    </cfRule>
  </conditionalFormatting>
  <conditionalFormatting sqref="V226:V227">
    <cfRule type="cellIs" dxfId="15295" priority="13122" stopIfTrue="1" operator="equal">
      <formula>"Media"</formula>
    </cfRule>
  </conditionalFormatting>
  <conditionalFormatting sqref="V226:V227">
    <cfRule type="cellIs" dxfId="15294" priority="13120" stopIfTrue="1" operator="equal">
      <formula>"Muy Alta"</formula>
    </cfRule>
  </conditionalFormatting>
  <conditionalFormatting sqref="V226:V227">
    <cfRule type="cellIs" dxfId="15293" priority="13124" stopIfTrue="1" operator="equal">
      <formula>"Muy Baja"</formula>
    </cfRule>
  </conditionalFormatting>
  <conditionalFormatting sqref="AW226">
    <cfRule type="containsText" dxfId="15292" priority="13095" operator="containsText" text="VALORAR">
      <formula>NOT(ISERROR(SEARCH("VALORAR",AW226)))</formula>
    </cfRule>
    <cfRule type="containsText" dxfId="15291" priority="13096" operator="containsText" text="Extrema">
      <formula>NOT(ISERROR(SEARCH("Extrema",AW226)))</formula>
    </cfRule>
    <cfRule type="containsText" dxfId="15290" priority="13097" operator="containsText" text="Alta">
      <formula>NOT(ISERROR(SEARCH("Alta",AW226)))</formula>
    </cfRule>
    <cfRule type="containsText" dxfId="15289" priority="13098" operator="containsText" text="Moderada">
      <formula>NOT(ISERROR(SEARCH("Moderada",AW226)))</formula>
    </cfRule>
    <cfRule type="containsText" dxfId="15288" priority="13099" operator="containsText" text="Baja">
      <formula>NOT(ISERROR(SEARCH("Baja",AW226)))</formula>
    </cfRule>
  </conditionalFormatting>
  <conditionalFormatting sqref="AW226">
    <cfRule type="containsText" dxfId="15287" priority="13100" operator="containsText" text="VALORAR">
      <formula>NOT(ISERROR(SEARCH("VALORAR",AW226)))</formula>
    </cfRule>
    <cfRule type="containsText" dxfId="15286" priority="13101" operator="containsText" text="Extrema">
      <formula>NOT(ISERROR(SEARCH("Extrema",AW226)))</formula>
    </cfRule>
    <cfRule type="containsText" dxfId="15285" priority="13102" operator="containsText" text="Alta">
      <formula>NOT(ISERROR(SEARCH("Alta",AW226)))</formula>
    </cfRule>
    <cfRule type="containsText" dxfId="15284" priority="13103" operator="containsText" text="Moderada">
      <formula>NOT(ISERROR(SEARCH("Moderada",AW226)))</formula>
    </cfRule>
    <cfRule type="containsText" dxfId="15283" priority="13104" operator="containsText" text="Baja">
      <formula>NOT(ISERROR(SEARCH("Baja",AW226)))</formula>
    </cfRule>
  </conditionalFormatting>
  <conditionalFormatting sqref="AP226">
    <cfRule type="cellIs" dxfId="15282" priority="13087" stopIfTrue="1" operator="equal">
      <formula>"Alta"</formula>
    </cfRule>
  </conditionalFormatting>
  <conditionalFormatting sqref="AP226">
    <cfRule type="cellIs" dxfId="15281" priority="13089" stopIfTrue="1" operator="equal">
      <formula>"Baja"</formula>
    </cfRule>
  </conditionalFormatting>
  <conditionalFormatting sqref="AP226">
    <cfRule type="cellIs" dxfId="15280" priority="13088" stopIfTrue="1" operator="equal">
      <formula>"Media"</formula>
    </cfRule>
  </conditionalFormatting>
  <conditionalFormatting sqref="AP226">
    <cfRule type="cellIs" dxfId="15279" priority="13086" stopIfTrue="1" operator="equal">
      <formula>"Muy Alta"</formula>
    </cfRule>
  </conditionalFormatting>
  <conditionalFormatting sqref="AP226">
    <cfRule type="cellIs" dxfId="15278" priority="13090" stopIfTrue="1" operator="equal">
      <formula>"Muy Baja"</formula>
    </cfRule>
  </conditionalFormatting>
  <conditionalFormatting sqref="AP227">
    <cfRule type="cellIs" dxfId="15277" priority="13073" stopIfTrue="1" operator="equal">
      <formula>"Alta"</formula>
    </cfRule>
  </conditionalFormatting>
  <conditionalFormatting sqref="AP227">
    <cfRule type="cellIs" dxfId="15276" priority="13075" stopIfTrue="1" operator="equal">
      <formula>"Baja"</formula>
    </cfRule>
  </conditionalFormatting>
  <conditionalFormatting sqref="AP227">
    <cfRule type="cellIs" dxfId="15275" priority="13074" stopIfTrue="1" operator="equal">
      <formula>"Media"</formula>
    </cfRule>
  </conditionalFormatting>
  <conditionalFormatting sqref="AP227">
    <cfRule type="cellIs" dxfId="15274" priority="13072" stopIfTrue="1" operator="equal">
      <formula>"Muy Alta"</formula>
    </cfRule>
  </conditionalFormatting>
  <conditionalFormatting sqref="AP227">
    <cfRule type="cellIs" dxfId="15273" priority="13076" stopIfTrue="1" operator="equal">
      <formula>"Muy Baja"</formula>
    </cfRule>
  </conditionalFormatting>
  <conditionalFormatting sqref="AE228:AE229">
    <cfRule type="containsText" dxfId="15272" priority="13025" operator="containsText" text="VALORAR">
      <formula>NOT(ISERROR(SEARCH("VALORAR",AE228)))</formula>
    </cfRule>
    <cfRule type="containsText" dxfId="15271" priority="13026" operator="containsText" text="Extrema">
      <formula>NOT(ISERROR(SEARCH("Extrema",AE228)))</formula>
    </cfRule>
    <cfRule type="containsText" dxfId="15270" priority="13027" operator="containsText" text="Alta">
      <formula>NOT(ISERROR(SEARCH("Alta",AE228)))</formula>
    </cfRule>
    <cfRule type="containsText" dxfId="15269" priority="13028" operator="containsText" text="Moderada">
      <formula>NOT(ISERROR(SEARCH("Moderada",AE228)))</formula>
    </cfRule>
    <cfRule type="containsText" dxfId="15268" priority="13029" operator="containsText" text="Baja">
      <formula>NOT(ISERROR(SEARCH("Baja",AE228)))</formula>
    </cfRule>
  </conditionalFormatting>
  <conditionalFormatting sqref="AE228:AE229">
    <cfRule type="containsText" dxfId="15267" priority="13030" operator="containsText" text="VALORAR">
      <formula>NOT(ISERROR(SEARCH("VALORAR",AE228)))</formula>
    </cfRule>
    <cfRule type="containsText" dxfId="15266" priority="13031" operator="containsText" text="Extrema">
      <formula>NOT(ISERROR(SEARCH("Extrema",AE228)))</formula>
    </cfRule>
    <cfRule type="containsText" dxfId="15265" priority="13032" operator="containsText" text="Alta">
      <formula>NOT(ISERROR(SEARCH("Alta",AE228)))</formula>
    </cfRule>
    <cfRule type="containsText" dxfId="15264" priority="13033" operator="containsText" text="Moderada">
      <formula>NOT(ISERROR(SEARCH("Moderada",AE228)))</formula>
    </cfRule>
    <cfRule type="containsText" dxfId="15263" priority="13034" operator="containsText" text="Baja">
      <formula>NOT(ISERROR(SEARCH("Baja",AE228)))</formula>
    </cfRule>
  </conditionalFormatting>
  <conditionalFormatting sqref="V228:V229">
    <cfRule type="cellIs" dxfId="15262" priority="13041" stopIfTrue="1" operator="equal">
      <formula>"Alta"</formula>
    </cfRule>
  </conditionalFormatting>
  <conditionalFormatting sqref="V228:V229">
    <cfRule type="cellIs" dxfId="15261" priority="13043" stopIfTrue="1" operator="equal">
      <formula>"Baja"</formula>
    </cfRule>
  </conditionalFormatting>
  <conditionalFormatting sqref="V228:V229">
    <cfRule type="cellIs" dxfId="15260" priority="13042" stopIfTrue="1" operator="equal">
      <formula>"Media"</formula>
    </cfRule>
  </conditionalFormatting>
  <conditionalFormatting sqref="V228:V229">
    <cfRule type="cellIs" dxfId="15259" priority="13040" stopIfTrue="1" operator="equal">
      <formula>"Muy Alta"</formula>
    </cfRule>
  </conditionalFormatting>
  <conditionalFormatting sqref="V228:V229">
    <cfRule type="cellIs" dxfId="15258" priority="13044" stopIfTrue="1" operator="equal">
      <formula>"Muy Baja"</formula>
    </cfRule>
  </conditionalFormatting>
  <conditionalFormatting sqref="AP229">
    <cfRule type="cellIs" dxfId="15257" priority="13003" stopIfTrue="1" operator="equal">
      <formula>"Alta"</formula>
    </cfRule>
  </conditionalFormatting>
  <conditionalFormatting sqref="AP229">
    <cfRule type="cellIs" dxfId="15256" priority="13005" stopIfTrue="1" operator="equal">
      <formula>"Baja"</formula>
    </cfRule>
  </conditionalFormatting>
  <conditionalFormatting sqref="AP229">
    <cfRule type="cellIs" dxfId="15255" priority="13004" stopIfTrue="1" operator="equal">
      <formula>"Media"</formula>
    </cfRule>
  </conditionalFormatting>
  <conditionalFormatting sqref="AP229">
    <cfRule type="cellIs" dxfId="15254" priority="13002" stopIfTrue="1" operator="equal">
      <formula>"Muy Alta"</formula>
    </cfRule>
  </conditionalFormatting>
  <conditionalFormatting sqref="AP229">
    <cfRule type="cellIs" dxfId="15253" priority="13006" stopIfTrue="1" operator="equal">
      <formula>"Muy Baja"</formula>
    </cfRule>
  </conditionalFormatting>
  <conditionalFormatting sqref="AE220:AE221">
    <cfRule type="containsText" dxfId="15252" priority="12969" operator="containsText" text="VALORAR">
      <formula>NOT(ISERROR(SEARCH("VALORAR",AE220)))</formula>
    </cfRule>
    <cfRule type="containsText" dxfId="15251" priority="12970" operator="containsText" text="Extrema">
      <formula>NOT(ISERROR(SEARCH("Extrema",AE220)))</formula>
    </cfRule>
    <cfRule type="containsText" dxfId="15250" priority="12971" operator="containsText" text="Alta">
      <formula>NOT(ISERROR(SEARCH("Alta",AE220)))</formula>
    </cfRule>
    <cfRule type="containsText" dxfId="15249" priority="12972" operator="containsText" text="Moderada">
      <formula>NOT(ISERROR(SEARCH("Moderada",AE220)))</formula>
    </cfRule>
    <cfRule type="containsText" dxfId="15248" priority="12973" operator="containsText" text="Baja">
      <formula>NOT(ISERROR(SEARCH("Baja",AE220)))</formula>
    </cfRule>
  </conditionalFormatting>
  <conditionalFormatting sqref="AE220:AE221">
    <cfRule type="containsText" dxfId="15247" priority="12974" operator="containsText" text="VALORAR">
      <formula>NOT(ISERROR(SEARCH("VALORAR",AE220)))</formula>
    </cfRule>
    <cfRule type="containsText" dxfId="15246" priority="12975" operator="containsText" text="Extrema">
      <formula>NOT(ISERROR(SEARCH("Extrema",AE220)))</formula>
    </cfRule>
    <cfRule type="containsText" dxfId="15245" priority="12976" operator="containsText" text="Alta">
      <formula>NOT(ISERROR(SEARCH("Alta",AE220)))</formula>
    </cfRule>
    <cfRule type="containsText" dxfId="15244" priority="12977" operator="containsText" text="Moderada">
      <formula>NOT(ISERROR(SEARCH("Moderada",AE220)))</formula>
    </cfRule>
    <cfRule type="containsText" dxfId="15243" priority="12978" operator="containsText" text="Baja">
      <formula>NOT(ISERROR(SEARCH("Baja",AE220)))</formula>
    </cfRule>
  </conditionalFormatting>
  <conditionalFormatting sqref="AP225">
    <cfRule type="cellIs" dxfId="15242" priority="12923" stopIfTrue="1" operator="equal">
      <formula>"Alta"</formula>
    </cfRule>
  </conditionalFormatting>
  <conditionalFormatting sqref="AP225">
    <cfRule type="cellIs" dxfId="15241" priority="12925" stopIfTrue="1" operator="equal">
      <formula>"Baja"</formula>
    </cfRule>
  </conditionalFormatting>
  <conditionalFormatting sqref="AP225">
    <cfRule type="cellIs" dxfId="15240" priority="12924" stopIfTrue="1" operator="equal">
      <formula>"Media"</formula>
    </cfRule>
  </conditionalFormatting>
  <conditionalFormatting sqref="AP225">
    <cfRule type="cellIs" dxfId="15239" priority="12922" stopIfTrue="1" operator="equal">
      <formula>"Muy Alta"</formula>
    </cfRule>
  </conditionalFormatting>
  <conditionalFormatting sqref="AP225">
    <cfRule type="cellIs" dxfId="15238" priority="12926" stopIfTrue="1" operator="equal">
      <formula>"Muy Baja"</formula>
    </cfRule>
  </conditionalFormatting>
  <conditionalFormatting sqref="AP222">
    <cfRule type="cellIs" dxfId="15237" priority="12881" stopIfTrue="1" operator="equal">
      <formula>"Alta"</formula>
    </cfRule>
  </conditionalFormatting>
  <conditionalFormatting sqref="AP222">
    <cfRule type="cellIs" dxfId="15236" priority="12883" stopIfTrue="1" operator="equal">
      <formula>"Baja"</formula>
    </cfRule>
  </conditionalFormatting>
  <conditionalFormatting sqref="AP222">
    <cfRule type="cellIs" dxfId="15235" priority="12882" stopIfTrue="1" operator="equal">
      <formula>"Media"</formula>
    </cfRule>
  </conditionalFormatting>
  <conditionalFormatting sqref="AP222">
    <cfRule type="cellIs" dxfId="15234" priority="12880" stopIfTrue="1" operator="equal">
      <formula>"Muy Alta"</formula>
    </cfRule>
  </conditionalFormatting>
  <conditionalFormatting sqref="AP222">
    <cfRule type="cellIs" dxfId="15233" priority="12884" stopIfTrue="1" operator="equal">
      <formula>"Muy Baja"</formula>
    </cfRule>
  </conditionalFormatting>
  <conditionalFormatting sqref="V220:V221">
    <cfRule type="cellIs" dxfId="15232" priority="12985" stopIfTrue="1" operator="equal">
      <formula>"Alta"</formula>
    </cfRule>
  </conditionalFormatting>
  <conditionalFormatting sqref="V220:V221">
    <cfRule type="cellIs" dxfId="15231" priority="12987" stopIfTrue="1" operator="equal">
      <formula>"Baja"</formula>
    </cfRule>
  </conditionalFormatting>
  <conditionalFormatting sqref="V220:V221">
    <cfRule type="cellIs" dxfId="15230" priority="12986" stopIfTrue="1" operator="equal">
      <formula>"Media"</formula>
    </cfRule>
  </conditionalFormatting>
  <conditionalFormatting sqref="V220:V221">
    <cfRule type="cellIs" dxfId="15229" priority="12984" stopIfTrue="1" operator="equal">
      <formula>"Muy Alta"</formula>
    </cfRule>
  </conditionalFormatting>
  <conditionalFormatting sqref="V220:V221">
    <cfRule type="cellIs" dxfId="15228" priority="12988" stopIfTrue="1" operator="equal">
      <formula>"Muy Baja"</formula>
    </cfRule>
  </conditionalFormatting>
  <conditionalFormatting sqref="AW220">
    <cfRule type="containsText" dxfId="15227" priority="12959" operator="containsText" text="VALORAR">
      <formula>NOT(ISERROR(SEARCH("VALORAR",AW220)))</formula>
    </cfRule>
    <cfRule type="containsText" dxfId="15226" priority="12960" operator="containsText" text="Extrema">
      <formula>NOT(ISERROR(SEARCH("Extrema",AW220)))</formula>
    </cfRule>
    <cfRule type="containsText" dxfId="15225" priority="12961" operator="containsText" text="Alta">
      <formula>NOT(ISERROR(SEARCH("Alta",AW220)))</formula>
    </cfRule>
    <cfRule type="containsText" dxfId="15224" priority="12962" operator="containsText" text="Moderada">
      <formula>NOT(ISERROR(SEARCH("Moderada",AW220)))</formula>
    </cfRule>
    <cfRule type="containsText" dxfId="15223" priority="12963" operator="containsText" text="Baja">
      <formula>NOT(ISERROR(SEARCH("Baja",AW220)))</formula>
    </cfRule>
  </conditionalFormatting>
  <conditionalFormatting sqref="AW220">
    <cfRule type="containsText" dxfId="15222" priority="12964" operator="containsText" text="VALORAR">
      <formula>NOT(ISERROR(SEARCH("VALORAR",AW220)))</formula>
    </cfRule>
    <cfRule type="containsText" dxfId="15221" priority="12965" operator="containsText" text="Extrema">
      <formula>NOT(ISERROR(SEARCH("Extrema",AW220)))</formula>
    </cfRule>
    <cfRule type="containsText" dxfId="15220" priority="12966" operator="containsText" text="Alta">
      <formula>NOT(ISERROR(SEARCH("Alta",AW220)))</formula>
    </cfRule>
    <cfRule type="containsText" dxfId="15219" priority="12967" operator="containsText" text="Moderada">
      <formula>NOT(ISERROR(SEARCH("Moderada",AW220)))</formula>
    </cfRule>
    <cfRule type="containsText" dxfId="15218" priority="12968" operator="containsText" text="Baja">
      <formula>NOT(ISERROR(SEARCH("Baja",AW220)))</formula>
    </cfRule>
  </conditionalFormatting>
  <conditionalFormatting sqref="AP220">
    <cfRule type="cellIs" dxfId="15217" priority="12951" stopIfTrue="1" operator="equal">
      <formula>"Alta"</formula>
    </cfRule>
  </conditionalFormatting>
  <conditionalFormatting sqref="AP220">
    <cfRule type="cellIs" dxfId="15216" priority="12953" stopIfTrue="1" operator="equal">
      <formula>"Baja"</formula>
    </cfRule>
  </conditionalFormatting>
  <conditionalFormatting sqref="AP220">
    <cfRule type="cellIs" dxfId="15215" priority="12952" stopIfTrue="1" operator="equal">
      <formula>"Media"</formula>
    </cfRule>
  </conditionalFormatting>
  <conditionalFormatting sqref="AP220">
    <cfRule type="cellIs" dxfId="15214" priority="12950" stopIfTrue="1" operator="equal">
      <formula>"Muy Alta"</formula>
    </cfRule>
  </conditionalFormatting>
  <conditionalFormatting sqref="AP220">
    <cfRule type="cellIs" dxfId="15213" priority="12954" stopIfTrue="1" operator="equal">
      <formula>"Muy Baja"</formula>
    </cfRule>
  </conditionalFormatting>
  <conditionalFormatting sqref="AP221">
    <cfRule type="cellIs" dxfId="15212" priority="12937" stopIfTrue="1" operator="equal">
      <formula>"Alta"</formula>
    </cfRule>
  </conditionalFormatting>
  <conditionalFormatting sqref="AP221">
    <cfRule type="cellIs" dxfId="15211" priority="12939" stopIfTrue="1" operator="equal">
      <formula>"Baja"</formula>
    </cfRule>
  </conditionalFormatting>
  <conditionalFormatting sqref="AP221">
    <cfRule type="cellIs" dxfId="15210" priority="12938" stopIfTrue="1" operator="equal">
      <formula>"Media"</formula>
    </cfRule>
  </conditionalFormatting>
  <conditionalFormatting sqref="AP221">
    <cfRule type="cellIs" dxfId="15209" priority="12936" stopIfTrue="1" operator="equal">
      <formula>"Muy Alta"</formula>
    </cfRule>
  </conditionalFormatting>
  <conditionalFormatting sqref="AP221">
    <cfRule type="cellIs" dxfId="15208" priority="12940" stopIfTrue="1" operator="equal">
      <formula>"Muy Baja"</formula>
    </cfRule>
  </conditionalFormatting>
  <conditionalFormatting sqref="AE222:AE223">
    <cfRule type="containsText" dxfId="15207" priority="12889" operator="containsText" text="VALORAR">
      <formula>NOT(ISERROR(SEARCH("VALORAR",AE222)))</formula>
    </cfRule>
    <cfRule type="containsText" dxfId="15206" priority="12890" operator="containsText" text="Extrema">
      <formula>NOT(ISERROR(SEARCH("Extrema",AE222)))</formula>
    </cfRule>
    <cfRule type="containsText" dxfId="15205" priority="12891" operator="containsText" text="Alta">
      <formula>NOT(ISERROR(SEARCH("Alta",AE222)))</formula>
    </cfRule>
    <cfRule type="containsText" dxfId="15204" priority="12892" operator="containsText" text="Moderada">
      <formula>NOT(ISERROR(SEARCH("Moderada",AE222)))</formula>
    </cfRule>
    <cfRule type="containsText" dxfId="15203" priority="12893" operator="containsText" text="Baja">
      <formula>NOT(ISERROR(SEARCH("Baja",AE222)))</formula>
    </cfRule>
  </conditionalFormatting>
  <conditionalFormatting sqref="AE222:AE223">
    <cfRule type="containsText" dxfId="15202" priority="12894" operator="containsText" text="VALORAR">
      <formula>NOT(ISERROR(SEARCH("VALORAR",AE222)))</formula>
    </cfRule>
    <cfRule type="containsText" dxfId="15201" priority="12895" operator="containsText" text="Extrema">
      <formula>NOT(ISERROR(SEARCH("Extrema",AE222)))</formula>
    </cfRule>
    <cfRule type="containsText" dxfId="15200" priority="12896" operator="containsText" text="Alta">
      <formula>NOT(ISERROR(SEARCH("Alta",AE222)))</formula>
    </cfRule>
    <cfRule type="containsText" dxfId="15199" priority="12897" operator="containsText" text="Moderada">
      <formula>NOT(ISERROR(SEARCH("Moderada",AE222)))</formula>
    </cfRule>
    <cfRule type="containsText" dxfId="15198" priority="12898" operator="containsText" text="Baja">
      <formula>NOT(ISERROR(SEARCH("Baja",AE222)))</formula>
    </cfRule>
  </conditionalFormatting>
  <conditionalFormatting sqref="V222:V223">
    <cfRule type="cellIs" dxfId="15197" priority="12905" stopIfTrue="1" operator="equal">
      <formula>"Alta"</formula>
    </cfRule>
  </conditionalFormatting>
  <conditionalFormatting sqref="V222:V223">
    <cfRule type="cellIs" dxfId="15196" priority="12907" stopIfTrue="1" operator="equal">
      <formula>"Baja"</formula>
    </cfRule>
  </conditionalFormatting>
  <conditionalFormatting sqref="V222:V223">
    <cfRule type="cellIs" dxfId="15195" priority="12906" stopIfTrue="1" operator="equal">
      <formula>"Media"</formula>
    </cfRule>
  </conditionalFormatting>
  <conditionalFormatting sqref="V222:V223">
    <cfRule type="cellIs" dxfId="15194" priority="12904" stopIfTrue="1" operator="equal">
      <formula>"Muy Alta"</formula>
    </cfRule>
  </conditionalFormatting>
  <conditionalFormatting sqref="V222:V223">
    <cfRule type="cellIs" dxfId="15193" priority="12908" stopIfTrue="1" operator="equal">
      <formula>"Muy Baja"</formula>
    </cfRule>
  </conditionalFormatting>
  <conditionalFormatting sqref="AP223">
    <cfRule type="cellIs" dxfId="15192" priority="12867" stopIfTrue="1" operator="equal">
      <formula>"Alta"</formula>
    </cfRule>
  </conditionalFormatting>
  <conditionalFormatting sqref="AP223">
    <cfRule type="cellIs" dxfId="15191" priority="12869" stopIfTrue="1" operator="equal">
      <formula>"Baja"</formula>
    </cfRule>
  </conditionalFormatting>
  <conditionalFormatting sqref="AP223">
    <cfRule type="cellIs" dxfId="15190" priority="12868" stopIfTrue="1" operator="equal">
      <formula>"Media"</formula>
    </cfRule>
  </conditionalFormatting>
  <conditionalFormatting sqref="AP223">
    <cfRule type="cellIs" dxfId="15189" priority="12866" stopIfTrue="1" operator="equal">
      <formula>"Muy Alta"</formula>
    </cfRule>
  </conditionalFormatting>
  <conditionalFormatting sqref="AP223">
    <cfRule type="cellIs" dxfId="15188" priority="12870" stopIfTrue="1" operator="equal">
      <formula>"Muy Baja"</formula>
    </cfRule>
  </conditionalFormatting>
  <conditionalFormatting sqref="AE200">
    <cfRule type="containsText" dxfId="15187" priority="12833" operator="containsText" text="VALORAR">
      <formula>NOT(ISERROR(SEARCH("VALORAR",AE200)))</formula>
    </cfRule>
    <cfRule type="containsText" dxfId="15186" priority="12834" operator="containsText" text="Extrema">
      <formula>NOT(ISERROR(SEARCH("Extrema",AE200)))</formula>
    </cfRule>
    <cfRule type="containsText" dxfId="15185" priority="12835" operator="containsText" text="Alta">
      <formula>NOT(ISERROR(SEARCH("Alta",AE200)))</formula>
    </cfRule>
    <cfRule type="containsText" dxfId="15184" priority="12836" operator="containsText" text="Moderada">
      <formula>NOT(ISERROR(SEARCH("Moderada",AE200)))</formula>
    </cfRule>
    <cfRule type="containsText" dxfId="15183" priority="12837" operator="containsText" text="Baja">
      <formula>NOT(ISERROR(SEARCH("Baja",AE200)))</formula>
    </cfRule>
  </conditionalFormatting>
  <conditionalFormatting sqref="AE200">
    <cfRule type="containsText" dxfId="15182" priority="12838" operator="containsText" text="VALORAR">
      <formula>NOT(ISERROR(SEARCH("VALORAR",AE200)))</formula>
    </cfRule>
    <cfRule type="containsText" dxfId="15181" priority="12839" operator="containsText" text="Extrema">
      <formula>NOT(ISERROR(SEARCH("Extrema",AE200)))</formula>
    </cfRule>
    <cfRule type="containsText" dxfId="15180" priority="12840" operator="containsText" text="Alta">
      <formula>NOT(ISERROR(SEARCH("Alta",AE200)))</formula>
    </cfRule>
    <cfRule type="containsText" dxfId="15179" priority="12841" operator="containsText" text="Moderada">
      <formula>NOT(ISERROR(SEARCH("Moderada",AE200)))</formula>
    </cfRule>
    <cfRule type="containsText" dxfId="15178" priority="12842" operator="containsText" text="Baja">
      <formula>NOT(ISERROR(SEARCH("Baja",AE200)))</formula>
    </cfRule>
  </conditionalFormatting>
  <conditionalFormatting sqref="V200">
    <cfRule type="cellIs" dxfId="15177" priority="12849" stopIfTrue="1" operator="equal">
      <formula>"Alta"</formula>
    </cfRule>
  </conditionalFormatting>
  <conditionalFormatting sqref="V200">
    <cfRule type="cellIs" dxfId="15176" priority="12851" stopIfTrue="1" operator="equal">
      <formula>"Baja"</formula>
    </cfRule>
  </conditionalFormatting>
  <conditionalFormatting sqref="V200">
    <cfRule type="cellIs" dxfId="15175" priority="12850" stopIfTrue="1" operator="equal">
      <formula>"Media"</formula>
    </cfRule>
  </conditionalFormatting>
  <conditionalFormatting sqref="V200">
    <cfRule type="cellIs" dxfId="15174" priority="12848" stopIfTrue="1" operator="equal">
      <formula>"Muy Alta"</formula>
    </cfRule>
  </conditionalFormatting>
  <conditionalFormatting sqref="V200">
    <cfRule type="cellIs" dxfId="15173" priority="12852" stopIfTrue="1" operator="equal">
      <formula>"Muy Baja"</formula>
    </cfRule>
  </conditionalFormatting>
  <conditionalFormatting sqref="AP200">
    <cfRule type="cellIs" dxfId="15172" priority="12825" stopIfTrue="1" operator="equal">
      <formula>"Alta"</formula>
    </cfRule>
  </conditionalFormatting>
  <conditionalFormatting sqref="AP200">
    <cfRule type="cellIs" dxfId="15171" priority="12827" stopIfTrue="1" operator="equal">
      <formula>"Baja"</formula>
    </cfRule>
  </conditionalFormatting>
  <conditionalFormatting sqref="AP200">
    <cfRule type="cellIs" dxfId="15170" priority="12826" stopIfTrue="1" operator="equal">
      <formula>"Media"</formula>
    </cfRule>
  </conditionalFormatting>
  <conditionalFormatting sqref="AP200">
    <cfRule type="cellIs" dxfId="15169" priority="12824" stopIfTrue="1" operator="equal">
      <formula>"Muy Alta"</formula>
    </cfRule>
  </conditionalFormatting>
  <conditionalFormatting sqref="AP200">
    <cfRule type="cellIs" dxfId="15168" priority="12828" stopIfTrue="1" operator="equal">
      <formula>"Muy Baja"</formula>
    </cfRule>
  </conditionalFormatting>
  <conditionalFormatting sqref="AE206">
    <cfRule type="containsText" dxfId="15167" priority="12791" operator="containsText" text="VALORAR">
      <formula>NOT(ISERROR(SEARCH("VALORAR",AE206)))</formula>
    </cfRule>
    <cfRule type="containsText" dxfId="15166" priority="12792" operator="containsText" text="Extrema">
      <formula>NOT(ISERROR(SEARCH("Extrema",AE206)))</formula>
    </cfRule>
    <cfRule type="containsText" dxfId="15165" priority="12793" operator="containsText" text="Alta">
      <formula>NOT(ISERROR(SEARCH("Alta",AE206)))</formula>
    </cfRule>
    <cfRule type="containsText" dxfId="15164" priority="12794" operator="containsText" text="Moderada">
      <formula>NOT(ISERROR(SEARCH("Moderada",AE206)))</formula>
    </cfRule>
    <cfRule type="containsText" dxfId="15163" priority="12795" operator="containsText" text="Baja">
      <formula>NOT(ISERROR(SEARCH("Baja",AE206)))</formula>
    </cfRule>
  </conditionalFormatting>
  <conditionalFormatting sqref="AE206">
    <cfRule type="containsText" dxfId="15162" priority="12796" operator="containsText" text="VALORAR">
      <formula>NOT(ISERROR(SEARCH("VALORAR",AE206)))</formula>
    </cfRule>
    <cfRule type="containsText" dxfId="15161" priority="12797" operator="containsText" text="Extrema">
      <formula>NOT(ISERROR(SEARCH("Extrema",AE206)))</formula>
    </cfRule>
    <cfRule type="containsText" dxfId="15160" priority="12798" operator="containsText" text="Alta">
      <formula>NOT(ISERROR(SEARCH("Alta",AE206)))</formula>
    </cfRule>
    <cfRule type="containsText" dxfId="15159" priority="12799" operator="containsText" text="Moderada">
      <formula>NOT(ISERROR(SEARCH("Moderada",AE206)))</formula>
    </cfRule>
    <cfRule type="containsText" dxfId="15158" priority="12800" operator="containsText" text="Baja">
      <formula>NOT(ISERROR(SEARCH("Baja",AE206)))</formula>
    </cfRule>
  </conditionalFormatting>
  <conditionalFormatting sqref="V206">
    <cfRule type="cellIs" dxfId="15157" priority="12807" stopIfTrue="1" operator="equal">
      <formula>"Alta"</formula>
    </cfRule>
  </conditionalFormatting>
  <conditionalFormatting sqref="V206">
    <cfRule type="cellIs" dxfId="15156" priority="12809" stopIfTrue="1" operator="equal">
      <formula>"Baja"</formula>
    </cfRule>
  </conditionalFormatting>
  <conditionalFormatting sqref="V206">
    <cfRule type="cellIs" dxfId="15155" priority="12808" stopIfTrue="1" operator="equal">
      <formula>"Media"</formula>
    </cfRule>
  </conditionalFormatting>
  <conditionalFormatting sqref="V206">
    <cfRule type="cellIs" dxfId="15154" priority="12806" stopIfTrue="1" operator="equal">
      <formula>"Muy Alta"</formula>
    </cfRule>
  </conditionalFormatting>
  <conditionalFormatting sqref="V206">
    <cfRule type="cellIs" dxfId="15153" priority="12810" stopIfTrue="1" operator="equal">
      <formula>"Muy Baja"</formula>
    </cfRule>
  </conditionalFormatting>
  <conditionalFormatting sqref="AP206">
    <cfRule type="cellIs" dxfId="15152" priority="12783" stopIfTrue="1" operator="equal">
      <formula>"Alta"</formula>
    </cfRule>
  </conditionalFormatting>
  <conditionalFormatting sqref="AP206">
    <cfRule type="cellIs" dxfId="15151" priority="12785" stopIfTrue="1" operator="equal">
      <formula>"Baja"</formula>
    </cfRule>
  </conditionalFormatting>
  <conditionalFormatting sqref="AP206">
    <cfRule type="cellIs" dxfId="15150" priority="12784" stopIfTrue="1" operator="equal">
      <formula>"Media"</formula>
    </cfRule>
  </conditionalFormatting>
  <conditionalFormatting sqref="AP206">
    <cfRule type="cellIs" dxfId="15149" priority="12782" stopIfTrue="1" operator="equal">
      <formula>"Muy Alta"</formula>
    </cfRule>
  </conditionalFormatting>
  <conditionalFormatting sqref="AP206">
    <cfRule type="cellIs" dxfId="15148" priority="12786" stopIfTrue="1" operator="equal">
      <formula>"Muy Baja"</formula>
    </cfRule>
  </conditionalFormatting>
  <conditionalFormatting sqref="AE212">
    <cfRule type="containsText" dxfId="15147" priority="12749" operator="containsText" text="VALORAR">
      <formula>NOT(ISERROR(SEARCH("VALORAR",AE212)))</formula>
    </cfRule>
    <cfRule type="containsText" dxfId="15146" priority="12750" operator="containsText" text="Extrema">
      <formula>NOT(ISERROR(SEARCH("Extrema",AE212)))</formula>
    </cfRule>
    <cfRule type="containsText" dxfId="15145" priority="12751" operator="containsText" text="Alta">
      <formula>NOT(ISERROR(SEARCH("Alta",AE212)))</formula>
    </cfRule>
    <cfRule type="containsText" dxfId="15144" priority="12752" operator="containsText" text="Moderada">
      <formula>NOT(ISERROR(SEARCH("Moderada",AE212)))</formula>
    </cfRule>
    <cfRule type="containsText" dxfId="15143" priority="12753" operator="containsText" text="Baja">
      <formula>NOT(ISERROR(SEARCH("Baja",AE212)))</formula>
    </cfRule>
  </conditionalFormatting>
  <conditionalFormatting sqref="AE212">
    <cfRule type="containsText" dxfId="15142" priority="12754" operator="containsText" text="VALORAR">
      <formula>NOT(ISERROR(SEARCH("VALORAR",AE212)))</formula>
    </cfRule>
    <cfRule type="containsText" dxfId="15141" priority="12755" operator="containsText" text="Extrema">
      <formula>NOT(ISERROR(SEARCH("Extrema",AE212)))</formula>
    </cfRule>
    <cfRule type="containsText" dxfId="15140" priority="12756" operator="containsText" text="Alta">
      <formula>NOT(ISERROR(SEARCH("Alta",AE212)))</formula>
    </cfRule>
    <cfRule type="containsText" dxfId="15139" priority="12757" operator="containsText" text="Moderada">
      <formula>NOT(ISERROR(SEARCH("Moderada",AE212)))</formula>
    </cfRule>
    <cfRule type="containsText" dxfId="15138" priority="12758" operator="containsText" text="Baja">
      <formula>NOT(ISERROR(SEARCH("Baja",AE212)))</formula>
    </cfRule>
  </conditionalFormatting>
  <conditionalFormatting sqref="V212">
    <cfRule type="cellIs" dxfId="15137" priority="12765" stopIfTrue="1" operator="equal">
      <formula>"Alta"</formula>
    </cfRule>
  </conditionalFormatting>
  <conditionalFormatting sqref="V212">
    <cfRule type="cellIs" dxfId="15136" priority="12767" stopIfTrue="1" operator="equal">
      <formula>"Baja"</formula>
    </cfRule>
  </conditionalFormatting>
  <conditionalFormatting sqref="V212">
    <cfRule type="cellIs" dxfId="15135" priority="12766" stopIfTrue="1" operator="equal">
      <formula>"Media"</formula>
    </cfRule>
  </conditionalFormatting>
  <conditionalFormatting sqref="V212">
    <cfRule type="cellIs" dxfId="15134" priority="12764" stopIfTrue="1" operator="equal">
      <formula>"Muy Alta"</formula>
    </cfRule>
  </conditionalFormatting>
  <conditionalFormatting sqref="V212">
    <cfRule type="cellIs" dxfId="15133" priority="12768" stopIfTrue="1" operator="equal">
      <formula>"Muy Baja"</formula>
    </cfRule>
  </conditionalFormatting>
  <conditionalFormatting sqref="AP212">
    <cfRule type="cellIs" dxfId="15132" priority="12741" stopIfTrue="1" operator="equal">
      <formula>"Alta"</formula>
    </cfRule>
  </conditionalFormatting>
  <conditionalFormatting sqref="AP212">
    <cfRule type="cellIs" dxfId="15131" priority="12743" stopIfTrue="1" operator="equal">
      <formula>"Baja"</formula>
    </cfRule>
  </conditionalFormatting>
  <conditionalFormatting sqref="AP212">
    <cfRule type="cellIs" dxfId="15130" priority="12742" stopIfTrue="1" operator="equal">
      <formula>"Media"</formula>
    </cfRule>
  </conditionalFormatting>
  <conditionalFormatting sqref="AP212">
    <cfRule type="cellIs" dxfId="15129" priority="12740" stopIfTrue="1" operator="equal">
      <formula>"Muy Alta"</formula>
    </cfRule>
  </conditionalFormatting>
  <conditionalFormatting sqref="AP212">
    <cfRule type="cellIs" dxfId="15128" priority="12744" stopIfTrue="1" operator="equal">
      <formula>"Muy Baja"</formula>
    </cfRule>
  </conditionalFormatting>
  <conditionalFormatting sqref="AE218">
    <cfRule type="containsText" dxfId="15127" priority="12707" operator="containsText" text="VALORAR">
      <formula>NOT(ISERROR(SEARCH("VALORAR",AE218)))</formula>
    </cfRule>
    <cfRule type="containsText" dxfId="15126" priority="12708" operator="containsText" text="Extrema">
      <formula>NOT(ISERROR(SEARCH("Extrema",AE218)))</formula>
    </cfRule>
    <cfRule type="containsText" dxfId="15125" priority="12709" operator="containsText" text="Alta">
      <formula>NOT(ISERROR(SEARCH("Alta",AE218)))</formula>
    </cfRule>
    <cfRule type="containsText" dxfId="15124" priority="12710" operator="containsText" text="Moderada">
      <formula>NOT(ISERROR(SEARCH("Moderada",AE218)))</formula>
    </cfRule>
    <cfRule type="containsText" dxfId="15123" priority="12711" operator="containsText" text="Baja">
      <formula>NOT(ISERROR(SEARCH("Baja",AE218)))</formula>
    </cfRule>
  </conditionalFormatting>
  <conditionalFormatting sqref="AE218">
    <cfRule type="containsText" dxfId="15122" priority="12712" operator="containsText" text="VALORAR">
      <formula>NOT(ISERROR(SEARCH("VALORAR",AE218)))</formula>
    </cfRule>
    <cfRule type="containsText" dxfId="15121" priority="12713" operator="containsText" text="Extrema">
      <formula>NOT(ISERROR(SEARCH("Extrema",AE218)))</formula>
    </cfRule>
    <cfRule type="containsText" dxfId="15120" priority="12714" operator="containsText" text="Alta">
      <formula>NOT(ISERROR(SEARCH("Alta",AE218)))</formula>
    </cfRule>
    <cfRule type="containsText" dxfId="15119" priority="12715" operator="containsText" text="Moderada">
      <formula>NOT(ISERROR(SEARCH("Moderada",AE218)))</formula>
    </cfRule>
    <cfRule type="containsText" dxfId="15118" priority="12716" operator="containsText" text="Baja">
      <formula>NOT(ISERROR(SEARCH("Baja",AE218)))</formula>
    </cfRule>
  </conditionalFormatting>
  <conditionalFormatting sqref="V218">
    <cfRule type="cellIs" dxfId="15117" priority="12723" stopIfTrue="1" operator="equal">
      <formula>"Alta"</formula>
    </cfRule>
  </conditionalFormatting>
  <conditionalFormatting sqref="V218">
    <cfRule type="cellIs" dxfId="15116" priority="12725" stopIfTrue="1" operator="equal">
      <formula>"Baja"</formula>
    </cfRule>
  </conditionalFormatting>
  <conditionalFormatting sqref="V218">
    <cfRule type="cellIs" dxfId="15115" priority="12724" stopIfTrue="1" operator="equal">
      <formula>"Media"</formula>
    </cfRule>
  </conditionalFormatting>
  <conditionalFormatting sqref="V218">
    <cfRule type="cellIs" dxfId="15114" priority="12722" stopIfTrue="1" operator="equal">
      <formula>"Muy Alta"</formula>
    </cfRule>
  </conditionalFormatting>
  <conditionalFormatting sqref="V218">
    <cfRule type="cellIs" dxfId="15113" priority="12726" stopIfTrue="1" operator="equal">
      <formula>"Muy Baja"</formula>
    </cfRule>
  </conditionalFormatting>
  <conditionalFormatting sqref="AP218">
    <cfRule type="cellIs" dxfId="15112" priority="12699" stopIfTrue="1" operator="equal">
      <formula>"Alta"</formula>
    </cfRule>
  </conditionalFormatting>
  <conditionalFormatting sqref="AP218">
    <cfRule type="cellIs" dxfId="15111" priority="12701" stopIfTrue="1" operator="equal">
      <formula>"Baja"</formula>
    </cfRule>
  </conditionalFormatting>
  <conditionalFormatting sqref="AP218">
    <cfRule type="cellIs" dxfId="15110" priority="12700" stopIfTrue="1" operator="equal">
      <formula>"Media"</formula>
    </cfRule>
  </conditionalFormatting>
  <conditionalFormatting sqref="AP218">
    <cfRule type="cellIs" dxfId="15109" priority="12698" stopIfTrue="1" operator="equal">
      <formula>"Muy Alta"</formula>
    </cfRule>
  </conditionalFormatting>
  <conditionalFormatting sqref="AP218">
    <cfRule type="cellIs" dxfId="15108" priority="12702" stopIfTrue="1" operator="equal">
      <formula>"Muy Baja"</formula>
    </cfRule>
  </conditionalFormatting>
  <conditionalFormatting sqref="AE224">
    <cfRule type="containsText" dxfId="15107" priority="12665" operator="containsText" text="VALORAR">
      <formula>NOT(ISERROR(SEARCH("VALORAR",AE224)))</formula>
    </cfRule>
    <cfRule type="containsText" dxfId="15106" priority="12666" operator="containsText" text="Extrema">
      <formula>NOT(ISERROR(SEARCH("Extrema",AE224)))</formula>
    </cfRule>
    <cfRule type="containsText" dxfId="15105" priority="12667" operator="containsText" text="Alta">
      <formula>NOT(ISERROR(SEARCH("Alta",AE224)))</formula>
    </cfRule>
    <cfRule type="containsText" dxfId="15104" priority="12668" operator="containsText" text="Moderada">
      <formula>NOT(ISERROR(SEARCH("Moderada",AE224)))</formula>
    </cfRule>
    <cfRule type="containsText" dxfId="15103" priority="12669" operator="containsText" text="Baja">
      <formula>NOT(ISERROR(SEARCH("Baja",AE224)))</formula>
    </cfRule>
  </conditionalFormatting>
  <conditionalFormatting sqref="AE224">
    <cfRule type="containsText" dxfId="15102" priority="12670" operator="containsText" text="VALORAR">
      <formula>NOT(ISERROR(SEARCH("VALORAR",AE224)))</formula>
    </cfRule>
    <cfRule type="containsText" dxfId="15101" priority="12671" operator="containsText" text="Extrema">
      <formula>NOT(ISERROR(SEARCH("Extrema",AE224)))</formula>
    </cfRule>
    <cfRule type="containsText" dxfId="15100" priority="12672" operator="containsText" text="Alta">
      <formula>NOT(ISERROR(SEARCH("Alta",AE224)))</formula>
    </cfRule>
    <cfRule type="containsText" dxfId="15099" priority="12673" operator="containsText" text="Moderada">
      <formula>NOT(ISERROR(SEARCH("Moderada",AE224)))</formula>
    </cfRule>
    <cfRule type="containsText" dxfId="15098" priority="12674" operator="containsText" text="Baja">
      <formula>NOT(ISERROR(SEARCH("Baja",AE224)))</formula>
    </cfRule>
  </conditionalFormatting>
  <conditionalFormatting sqref="V224">
    <cfRule type="cellIs" dxfId="15097" priority="12681" stopIfTrue="1" operator="equal">
      <formula>"Alta"</formula>
    </cfRule>
  </conditionalFormatting>
  <conditionalFormatting sqref="V224">
    <cfRule type="cellIs" dxfId="15096" priority="12683" stopIfTrue="1" operator="equal">
      <formula>"Baja"</formula>
    </cfRule>
  </conditionalFormatting>
  <conditionalFormatting sqref="V224">
    <cfRule type="cellIs" dxfId="15095" priority="12682" stopIfTrue="1" operator="equal">
      <formula>"Media"</formula>
    </cfRule>
  </conditionalFormatting>
  <conditionalFormatting sqref="V224">
    <cfRule type="cellIs" dxfId="15094" priority="12680" stopIfTrue="1" operator="equal">
      <formula>"Muy Alta"</formula>
    </cfRule>
  </conditionalFormatting>
  <conditionalFormatting sqref="V224">
    <cfRule type="cellIs" dxfId="15093" priority="12684" stopIfTrue="1" operator="equal">
      <formula>"Muy Baja"</formula>
    </cfRule>
  </conditionalFormatting>
  <conditionalFormatting sqref="AP224">
    <cfRule type="cellIs" dxfId="15092" priority="12657" stopIfTrue="1" operator="equal">
      <formula>"Alta"</formula>
    </cfRule>
  </conditionalFormatting>
  <conditionalFormatting sqref="AP224">
    <cfRule type="cellIs" dxfId="15091" priority="12659" stopIfTrue="1" operator="equal">
      <formula>"Baja"</formula>
    </cfRule>
  </conditionalFormatting>
  <conditionalFormatting sqref="AP224">
    <cfRule type="cellIs" dxfId="15090" priority="12658" stopIfTrue="1" operator="equal">
      <formula>"Media"</formula>
    </cfRule>
  </conditionalFormatting>
  <conditionalFormatting sqref="AP224">
    <cfRule type="cellIs" dxfId="15089" priority="12656" stopIfTrue="1" operator="equal">
      <formula>"Muy Alta"</formula>
    </cfRule>
  </conditionalFormatting>
  <conditionalFormatting sqref="AP224">
    <cfRule type="cellIs" dxfId="15088" priority="12660" stopIfTrue="1" operator="equal">
      <formula>"Muy Baja"</formula>
    </cfRule>
  </conditionalFormatting>
  <conditionalFormatting sqref="AE230">
    <cfRule type="containsText" dxfId="15087" priority="12623" operator="containsText" text="VALORAR">
      <formula>NOT(ISERROR(SEARCH("VALORAR",AE230)))</formula>
    </cfRule>
    <cfRule type="containsText" dxfId="15086" priority="12624" operator="containsText" text="Extrema">
      <formula>NOT(ISERROR(SEARCH("Extrema",AE230)))</formula>
    </cfRule>
    <cfRule type="containsText" dxfId="15085" priority="12625" operator="containsText" text="Alta">
      <formula>NOT(ISERROR(SEARCH("Alta",AE230)))</formula>
    </cfRule>
    <cfRule type="containsText" dxfId="15084" priority="12626" operator="containsText" text="Moderada">
      <formula>NOT(ISERROR(SEARCH("Moderada",AE230)))</formula>
    </cfRule>
    <cfRule type="containsText" dxfId="15083" priority="12627" operator="containsText" text="Baja">
      <formula>NOT(ISERROR(SEARCH("Baja",AE230)))</formula>
    </cfRule>
  </conditionalFormatting>
  <conditionalFormatting sqref="AE230">
    <cfRule type="containsText" dxfId="15082" priority="12628" operator="containsText" text="VALORAR">
      <formula>NOT(ISERROR(SEARCH("VALORAR",AE230)))</formula>
    </cfRule>
    <cfRule type="containsText" dxfId="15081" priority="12629" operator="containsText" text="Extrema">
      <formula>NOT(ISERROR(SEARCH("Extrema",AE230)))</formula>
    </cfRule>
    <cfRule type="containsText" dxfId="15080" priority="12630" operator="containsText" text="Alta">
      <formula>NOT(ISERROR(SEARCH("Alta",AE230)))</formula>
    </cfRule>
    <cfRule type="containsText" dxfId="15079" priority="12631" operator="containsText" text="Moderada">
      <formula>NOT(ISERROR(SEARCH("Moderada",AE230)))</formula>
    </cfRule>
    <cfRule type="containsText" dxfId="15078" priority="12632" operator="containsText" text="Baja">
      <formula>NOT(ISERROR(SEARCH("Baja",AE230)))</formula>
    </cfRule>
  </conditionalFormatting>
  <conditionalFormatting sqref="V230">
    <cfRule type="cellIs" dxfId="15077" priority="12639" stopIfTrue="1" operator="equal">
      <formula>"Alta"</formula>
    </cfRule>
  </conditionalFormatting>
  <conditionalFormatting sqref="V230">
    <cfRule type="cellIs" dxfId="15076" priority="12641" stopIfTrue="1" operator="equal">
      <formula>"Baja"</formula>
    </cfRule>
  </conditionalFormatting>
  <conditionalFormatting sqref="V230">
    <cfRule type="cellIs" dxfId="15075" priority="12640" stopIfTrue="1" operator="equal">
      <formula>"Media"</formula>
    </cfRule>
  </conditionalFormatting>
  <conditionalFormatting sqref="V230">
    <cfRule type="cellIs" dxfId="15074" priority="12638" stopIfTrue="1" operator="equal">
      <formula>"Muy Alta"</formula>
    </cfRule>
  </conditionalFormatting>
  <conditionalFormatting sqref="V230">
    <cfRule type="cellIs" dxfId="15073" priority="12642" stopIfTrue="1" operator="equal">
      <formula>"Muy Baja"</formula>
    </cfRule>
  </conditionalFormatting>
  <conditionalFormatting sqref="AP230">
    <cfRule type="cellIs" dxfId="15072" priority="12615" stopIfTrue="1" operator="equal">
      <formula>"Alta"</formula>
    </cfRule>
  </conditionalFormatting>
  <conditionalFormatting sqref="AP230">
    <cfRule type="cellIs" dxfId="15071" priority="12617" stopIfTrue="1" operator="equal">
      <formula>"Baja"</formula>
    </cfRule>
  </conditionalFormatting>
  <conditionalFormatting sqref="AP230">
    <cfRule type="cellIs" dxfId="15070" priority="12616" stopIfTrue="1" operator="equal">
      <formula>"Media"</formula>
    </cfRule>
  </conditionalFormatting>
  <conditionalFormatting sqref="AP230">
    <cfRule type="cellIs" dxfId="15069" priority="12614" stopIfTrue="1" operator="equal">
      <formula>"Muy Alta"</formula>
    </cfRule>
  </conditionalFormatting>
  <conditionalFormatting sqref="AP230">
    <cfRule type="cellIs" dxfId="15068" priority="12618" stopIfTrue="1" operator="equal">
      <formula>"Muy Baja"</formula>
    </cfRule>
  </conditionalFormatting>
  <conditionalFormatting sqref="AE238:AE239">
    <cfRule type="containsText" dxfId="15067" priority="12553" operator="containsText" text="VALORAR">
      <formula>NOT(ISERROR(SEARCH("VALORAR",AE238)))</formula>
    </cfRule>
    <cfRule type="containsText" dxfId="15066" priority="12554" operator="containsText" text="Extrema">
      <formula>NOT(ISERROR(SEARCH("Extrema",AE238)))</formula>
    </cfRule>
    <cfRule type="containsText" dxfId="15065" priority="12555" operator="containsText" text="Alta">
      <formula>NOT(ISERROR(SEARCH("Alta",AE238)))</formula>
    </cfRule>
    <cfRule type="containsText" dxfId="15064" priority="12556" operator="containsText" text="Moderada">
      <formula>NOT(ISERROR(SEARCH("Moderada",AE238)))</formula>
    </cfRule>
    <cfRule type="containsText" dxfId="15063" priority="12557" operator="containsText" text="Baja">
      <formula>NOT(ISERROR(SEARCH("Baja",AE238)))</formula>
    </cfRule>
  </conditionalFormatting>
  <conditionalFormatting sqref="AE238:AE239">
    <cfRule type="containsText" dxfId="15062" priority="12558" operator="containsText" text="VALORAR">
      <formula>NOT(ISERROR(SEARCH("VALORAR",AE238)))</formula>
    </cfRule>
    <cfRule type="containsText" dxfId="15061" priority="12559" operator="containsText" text="Extrema">
      <formula>NOT(ISERROR(SEARCH("Extrema",AE238)))</formula>
    </cfRule>
    <cfRule type="containsText" dxfId="15060" priority="12560" operator="containsText" text="Alta">
      <formula>NOT(ISERROR(SEARCH("Alta",AE238)))</formula>
    </cfRule>
    <cfRule type="containsText" dxfId="15059" priority="12561" operator="containsText" text="Moderada">
      <formula>NOT(ISERROR(SEARCH("Moderada",AE238)))</formula>
    </cfRule>
    <cfRule type="containsText" dxfId="15058" priority="12562" operator="containsText" text="Baja">
      <formula>NOT(ISERROR(SEARCH("Baja",AE238)))</formula>
    </cfRule>
  </conditionalFormatting>
  <conditionalFormatting sqref="AP243">
    <cfRule type="cellIs" dxfId="15057" priority="12507" stopIfTrue="1" operator="equal">
      <formula>"Alta"</formula>
    </cfRule>
  </conditionalFormatting>
  <conditionalFormatting sqref="AP243">
    <cfRule type="cellIs" dxfId="15056" priority="12509" stopIfTrue="1" operator="equal">
      <formula>"Baja"</formula>
    </cfRule>
  </conditionalFormatting>
  <conditionalFormatting sqref="AP243">
    <cfRule type="cellIs" dxfId="15055" priority="12508" stopIfTrue="1" operator="equal">
      <formula>"Media"</formula>
    </cfRule>
  </conditionalFormatting>
  <conditionalFormatting sqref="AP243">
    <cfRule type="cellIs" dxfId="15054" priority="12506" stopIfTrue="1" operator="equal">
      <formula>"Muy Alta"</formula>
    </cfRule>
  </conditionalFormatting>
  <conditionalFormatting sqref="AP243">
    <cfRule type="cellIs" dxfId="15053" priority="12510" stopIfTrue="1" operator="equal">
      <formula>"Muy Baja"</formula>
    </cfRule>
  </conditionalFormatting>
  <conditionalFormatting sqref="AP240">
    <cfRule type="cellIs" dxfId="15052" priority="12465" stopIfTrue="1" operator="equal">
      <formula>"Alta"</formula>
    </cfRule>
  </conditionalFormatting>
  <conditionalFormatting sqref="AP240">
    <cfRule type="cellIs" dxfId="15051" priority="12467" stopIfTrue="1" operator="equal">
      <formula>"Baja"</formula>
    </cfRule>
  </conditionalFormatting>
  <conditionalFormatting sqref="AP240">
    <cfRule type="cellIs" dxfId="15050" priority="12466" stopIfTrue="1" operator="equal">
      <formula>"Media"</formula>
    </cfRule>
  </conditionalFormatting>
  <conditionalFormatting sqref="AP240">
    <cfRule type="cellIs" dxfId="15049" priority="12464" stopIfTrue="1" operator="equal">
      <formula>"Muy Alta"</formula>
    </cfRule>
  </conditionalFormatting>
  <conditionalFormatting sqref="AP240">
    <cfRule type="cellIs" dxfId="15048" priority="12468" stopIfTrue="1" operator="equal">
      <formula>"Muy Baja"</formula>
    </cfRule>
  </conditionalFormatting>
  <conditionalFormatting sqref="V238:V239">
    <cfRule type="cellIs" dxfId="15047" priority="12569" stopIfTrue="1" operator="equal">
      <formula>"Alta"</formula>
    </cfRule>
  </conditionalFormatting>
  <conditionalFormatting sqref="V238:V239">
    <cfRule type="cellIs" dxfId="15046" priority="12571" stopIfTrue="1" operator="equal">
      <formula>"Baja"</formula>
    </cfRule>
  </conditionalFormatting>
  <conditionalFormatting sqref="V238:V239">
    <cfRule type="cellIs" dxfId="15045" priority="12570" stopIfTrue="1" operator="equal">
      <formula>"Media"</formula>
    </cfRule>
  </conditionalFormatting>
  <conditionalFormatting sqref="V238:V239">
    <cfRule type="cellIs" dxfId="15044" priority="12568" stopIfTrue="1" operator="equal">
      <formula>"Muy Alta"</formula>
    </cfRule>
  </conditionalFormatting>
  <conditionalFormatting sqref="V238:V239">
    <cfRule type="cellIs" dxfId="15043" priority="12572" stopIfTrue="1" operator="equal">
      <formula>"Muy Baja"</formula>
    </cfRule>
  </conditionalFormatting>
  <conditionalFormatting sqref="AW238">
    <cfRule type="containsText" dxfId="15042" priority="12543" operator="containsText" text="VALORAR">
      <formula>NOT(ISERROR(SEARCH("VALORAR",AW238)))</formula>
    </cfRule>
    <cfRule type="containsText" dxfId="15041" priority="12544" operator="containsText" text="Extrema">
      <formula>NOT(ISERROR(SEARCH("Extrema",AW238)))</formula>
    </cfRule>
    <cfRule type="containsText" dxfId="15040" priority="12545" operator="containsText" text="Alta">
      <formula>NOT(ISERROR(SEARCH("Alta",AW238)))</formula>
    </cfRule>
    <cfRule type="containsText" dxfId="15039" priority="12546" operator="containsText" text="Moderada">
      <formula>NOT(ISERROR(SEARCH("Moderada",AW238)))</formula>
    </cfRule>
    <cfRule type="containsText" dxfId="15038" priority="12547" operator="containsText" text="Baja">
      <formula>NOT(ISERROR(SEARCH("Baja",AW238)))</formula>
    </cfRule>
  </conditionalFormatting>
  <conditionalFormatting sqref="AW238">
    <cfRule type="containsText" dxfId="15037" priority="12548" operator="containsText" text="VALORAR">
      <formula>NOT(ISERROR(SEARCH("VALORAR",AW238)))</formula>
    </cfRule>
    <cfRule type="containsText" dxfId="15036" priority="12549" operator="containsText" text="Extrema">
      <formula>NOT(ISERROR(SEARCH("Extrema",AW238)))</formula>
    </cfRule>
    <cfRule type="containsText" dxfId="15035" priority="12550" operator="containsText" text="Alta">
      <formula>NOT(ISERROR(SEARCH("Alta",AW238)))</formula>
    </cfRule>
    <cfRule type="containsText" dxfId="15034" priority="12551" operator="containsText" text="Moderada">
      <formula>NOT(ISERROR(SEARCH("Moderada",AW238)))</formula>
    </cfRule>
    <cfRule type="containsText" dxfId="15033" priority="12552" operator="containsText" text="Baja">
      <formula>NOT(ISERROR(SEARCH("Baja",AW238)))</formula>
    </cfRule>
  </conditionalFormatting>
  <conditionalFormatting sqref="AP238">
    <cfRule type="cellIs" dxfId="15032" priority="12535" stopIfTrue="1" operator="equal">
      <formula>"Alta"</formula>
    </cfRule>
  </conditionalFormatting>
  <conditionalFormatting sqref="AP238">
    <cfRule type="cellIs" dxfId="15031" priority="12537" stopIfTrue="1" operator="equal">
      <formula>"Baja"</formula>
    </cfRule>
  </conditionalFormatting>
  <conditionalFormatting sqref="AP238">
    <cfRule type="cellIs" dxfId="15030" priority="12536" stopIfTrue="1" operator="equal">
      <formula>"Media"</formula>
    </cfRule>
  </conditionalFormatting>
  <conditionalFormatting sqref="AP238">
    <cfRule type="cellIs" dxfId="15029" priority="12534" stopIfTrue="1" operator="equal">
      <formula>"Muy Alta"</formula>
    </cfRule>
  </conditionalFormatting>
  <conditionalFormatting sqref="AP238">
    <cfRule type="cellIs" dxfId="15028" priority="12538" stopIfTrue="1" operator="equal">
      <formula>"Muy Baja"</formula>
    </cfRule>
  </conditionalFormatting>
  <conditionalFormatting sqref="AP239">
    <cfRule type="cellIs" dxfId="15027" priority="12521" stopIfTrue="1" operator="equal">
      <formula>"Alta"</formula>
    </cfRule>
  </conditionalFormatting>
  <conditionalFormatting sqref="AP239">
    <cfRule type="cellIs" dxfId="15026" priority="12523" stopIfTrue="1" operator="equal">
      <formula>"Baja"</formula>
    </cfRule>
  </conditionalFormatting>
  <conditionalFormatting sqref="AP239">
    <cfRule type="cellIs" dxfId="15025" priority="12522" stopIfTrue="1" operator="equal">
      <formula>"Media"</formula>
    </cfRule>
  </conditionalFormatting>
  <conditionalFormatting sqref="AP239">
    <cfRule type="cellIs" dxfId="15024" priority="12520" stopIfTrue="1" operator="equal">
      <formula>"Muy Alta"</formula>
    </cfRule>
  </conditionalFormatting>
  <conditionalFormatting sqref="AP239">
    <cfRule type="cellIs" dxfId="15023" priority="12524" stopIfTrue="1" operator="equal">
      <formula>"Muy Baja"</formula>
    </cfRule>
  </conditionalFormatting>
  <conditionalFormatting sqref="AE240:AE241">
    <cfRule type="containsText" dxfId="15022" priority="12473" operator="containsText" text="VALORAR">
      <formula>NOT(ISERROR(SEARCH("VALORAR",AE240)))</formula>
    </cfRule>
    <cfRule type="containsText" dxfId="15021" priority="12474" operator="containsText" text="Extrema">
      <formula>NOT(ISERROR(SEARCH("Extrema",AE240)))</formula>
    </cfRule>
    <cfRule type="containsText" dxfId="15020" priority="12475" operator="containsText" text="Alta">
      <formula>NOT(ISERROR(SEARCH("Alta",AE240)))</formula>
    </cfRule>
    <cfRule type="containsText" dxfId="15019" priority="12476" operator="containsText" text="Moderada">
      <formula>NOT(ISERROR(SEARCH("Moderada",AE240)))</formula>
    </cfRule>
    <cfRule type="containsText" dxfId="15018" priority="12477" operator="containsText" text="Baja">
      <formula>NOT(ISERROR(SEARCH("Baja",AE240)))</formula>
    </cfRule>
  </conditionalFormatting>
  <conditionalFormatting sqref="AE240:AE241">
    <cfRule type="containsText" dxfId="15017" priority="12478" operator="containsText" text="VALORAR">
      <formula>NOT(ISERROR(SEARCH("VALORAR",AE240)))</formula>
    </cfRule>
    <cfRule type="containsText" dxfId="15016" priority="12479" operator="containsText" text="Extrema">
      <formula>NOT(ISERROR(SEARCH("Extrema",AE240)))</formula>
    </cfRule>
    <cfRule type="containsText" dxfId="15015" priority="12480" operator="containsText" text="Alta">
      <formula>NOT(ISERROR(SEARCH("Alta",AE240)))</formula>
    </cfRule>
    <cfRule type="containsText" dxfId="15014" priority="12481" operator="containsText" text="Moderada">
      <formula>NOT(ISERROR(SEARCH("Moderada",AE240)))</formula>
    </cfRule>
    <cfRule type="containsText" dxfId="15013" priority="12482" operator="containsText" text="Baja">
      <formula>NOT(ISERROR(SEARCH("Baja",AE240)))</formula>
    </cfRule>
  </conditionalFormatting>
  <conditionalFormatting sqref="V240:V241">
    <cfRule type="cellIs" dxfId="15012" priority="12489" stopIfTrue="1" operator="equal">
      <formula>"Alta"</formula>
    </cfRule>
  </conditionalFormatting>
  <conditionalFormatting sqref="V240:V241">
    <cfRule type="cellIs" dxfId="15011" priority="12491" stopIfTrue="1" operator="equal">
      <formula>"Baja"</formula>
    </cfRule>
  </conditionalFormatting>
  <conditionalFormatting sqref="V240:V241">
    <cfRule type="cellIs" dxfId="15010" priority="12490" stopIfTrue="1" operator="equal">
      <formula>"Media"</formula>
    </cfRule>
  </conditionalFormatting>
  <conditionalFormatting sqref="V240:V241">
    <cfRule type="cellIs" dxfId="15009" priority="12488" stopIfTrue="1" operator="equal">
      <formula>"Muy Alta"</formula>
    </cfRule>
  </conditionalFormatting>
  <conditionalFormatting sqref="V240:V241">
    <cfRule type="cellIs" dxfId="15008" priority="12492" stopIfTrue="1" operator="equal">
      <formula>"Muy Baja"</formula>
    </cfRule>
  </conditionalFormatting>
  <conditionalFormatting sqref="AP241">
    <cfRule type="cellIs" dxfId="15007" priority="12451" stopIfTrue="1" operator="equal">
      <formula>"Alta"</formula>
    </cfRule>
  </conditionalFormatting>
  <conditionalFormatting sqref="AP241">
    <cfRule type="cellIs" dxfId="15006" priority="12453" stopIfTrue="1" operator="equal">
      <formula>"Baja"</formula>
    </cfRule>
  </conditionalFormatting>
  <conditionalFormatting sqref="AP241">
    <cfRule type="cellIs" dxfId="15005" priority="12452" stopIfTrue="1" operator="equal">
      <formula>"Media"</formula>
    </cfRule>
  </conditionalFormatting>
  <conditionalFormatting sqref="AP241">
    <cfRule type="cellIs" dxfId="15004" priority="12450" stopIfTrue="1" operator="equal">
      <formula>"Muy Alta"</formula>
    </cfRule>
  </conditionalFormatting>
  <conditionalFormatting sqref="AP241">
    <cfRule type="cellIs" dxfId="15003" priority="12454" stopIfTrue="1" operator="equal">
      <formula>"Muy Baja"</formula>
    </cfRule>
  </conditionalFormatting>
  <conditionalFormatting sqref="AE242">
    <cfRule type="containsText" dxfId="15002" priority="12417" operator="containsText" text="VALORAR">
      <formula>NOT(ISERROR(SEARCH("VALORAR",AE242)))</formula>
    </cfRule>
    <cfRule type="containsText" dxfId="15001" priority="12418" operator="containsText" text="Extrema">
      <formula>NOT(ISERROR(SEARCH("Extrema",AE242)))</formula>
    </cfRule>
    <cfRule type="containsText" dxfId="15000" priority="12419" operator="containsText" text="Alta">
      <formula>NOT(ISERROR(SEARCH("Alta",AE242)))</formula>
    </cfRule>
    <cfRule type="containsText" dxfId="14999" priority="12420" operator="containsText" text="Moderada">
      <formula>NOT(ISERROR(SEARCH("Moderada",AE242)))</formula>
    </cfRule>
    <cfRule type="containsText" dxfId="14998" priority="12421" operator="containsText" text="Baja">
      <formula>NOT(ISERROR(SEARCH("Baja",AE242)))</formula>
    </cfRule>
  </conditionalFormatting>
  <conditionalFormatting sqref="AE242">
    <cfRule type="containsText" dxfId="14997" priority="12422" operator="containsText" text="VALORAR">
      <formula>NOT(ISERROR(SEARCH("VALORAR",AE242)))</formula>
    </cfRule>
    <cfRule type="containsText" dxfId="14996" priority="12423" operator="containsText" text="Extrema">
      <formula>NOT(ISERROR(SEARCH("Extrema",AE242)))</formula>
    </cfRule>
    <cfRule type="containsText" dxfId="14995" priority="12424" operator="containsText" text="Alta">
      <formula>NOT(ISERROR(SEARCH("Alta",AE242)))</formula>
    </cfRule>
    <cfRule type="containsText" dxfId="14994" priority="12425" operator="containsText" text="Moderada">
      <formula>NOT(ISERROR(SEARCH("Moderada",AE242)))</formula>
    </cfRule>
    <cfRule type="containsText" dxfId="14993" priority="12426" operator="containsText" text="Baja">
      <formula>NOT(ISERROR(SEARCH("Baja",AE242)))</formula>
    </cfRule>
  </conditionalFormatting>
  <conditionalFormatting sqref="V242">
    <cfRule type="cellIs" dxfId="14992" priority="12433" stopIfTrue="1" operator="equal">
      <formula>"Alta"</formula>
    </cfRule>
  </conditionalFormatting>
  <conditionalFormatting sqref="V242">
    <cfRule type="cellIs" dxfId="14991" priority="12435" stopIfTrue="1" operator="equal">
      <formula>"Baja"</formula>
    </cfRule>
  </conditionalFormatting>
  <conditionalFormatting sqref="V242">
    <cfRule type="cellIs" dxfId="14990" priority="12434" stopIfTrue="1" operator="equal">
      <formula>"Media"</formula>
    </cfRule>
  </conditionalFormatting>
  <conditionalFormatting sqref="V242">
    <cfRule type="cellIs" dxfId="14989" priority="12432" stopIfTrue="1" operator="equal">
      <formula>"Muy Alta"</formula>
    </cfRule>
  </conditionalFormatting>
  <conditionalFormatting sqref="V242">
    <cfRule type="cellIs" dxfId="14988" priority="12436" stopIfTrue="1" operator="equal">
      <formula>"Muy Baja"</formula>
    </cfRule>
  </conditionalFormatting>
  <conditionalFormatting sqref="AP242">
    <cfRule type="cellIs" dxfId="14987" priority="12409" stopIfTrue="1" operator="equal">
      <formula>"Alta"</formula>
    </cfRule>
  </conditionalFormatting>
  <conditionalFormatting sqref="AP242">
    <cfRule type="cellIs" dxfId="14986" priority="12411" stopIfTrue="1" operator="equal">
      <formula>"Baja"</formula>
    </cfRule>
  </conditionalFormatting>
  <conditionalFormatting sqref="AP242">
    <cfRule type="cellIs" dxfId="14985" priority="12410" stopIfTrue="1" operator="equal">
      <formula>"Media"</formula>
    </cfRule>
  </conditionalFormatting>
  <conditionalFormatting sqref="AP242">
    <cfRule type="cellIs" dxfId="14984" priority="12408" stopIfTrue="1" operator="equal">
      <formula>"Muy Alta"</formula>
    </cfRule>
  </conditionalFormatting>
  <conditionalFormatting sqref="AP242">
    <cfRule type="cellIs" dxfId="14983" priority="12412" stopIfTrue="1" operator="equal">
      <formula>"Muy Baja"</formula>
    </cfRule>
  </conditionalFormatting>
  <conditionalFormatting sqref="AE232:AE233">
    <cfRule type="containsText" dxfId="14982" priority="12361" operator="containsText" text="VALORAR">
      <formula>NOT(ISERROR(SEARCH("VALORAR",AE232)))</formula>
    </cfRule>
    <cfRule type="containsText" dxfId="14981" priority="12362" operator="containsText" text="Extrema">
      <formula>NOT(ISERROR(SEARCH("Extrema",AE232)))</formula>
    </cfRule>
    <cfRule type="containsText" dxfId="14980" priority="12363" operator="containsText" text="Alta">
      <formula>NOT(ISERROR(SEARCH("Alta",AE232)))</formula>
    </cfRule>
    <cfRule type="containsText" dxfId="14979" priority="12364" operator="containsText" text="Moderada">
      <formula>NOT(ISERROR(SEARCH("Moderada",AE232)))</formula>
    </cfRule>
    <cfRule type="containsText" dxfId="14978" priority="12365" operator="containsText" text="Baja">
      <formula>NOT(ISERROR(SEARCH("Baja",AE232)))</formula>
    </cfRule>
  </conditionalFormatting>
  <conditionalFormatting sqref="AE232:AE233">
    <cfRule type="containsText" dxfId="14977" priority="12366" operator="containsText" text="VALORAR">
      <formula>NOT(ISERROR(SEARCH("VALORAR",AE232)))</formula>
    </cfRule>
    <cfRule type="containsText" dxfId="14976" priority="12367" operator="containsText" text="Extrema">
      <formula>NOT(ISERROR(SEARCH("Extrema",AE232)))</formula>
    </cfRule>
    <cfRule type="containsText" dxfId="14975" priority="12368" operator="containsText" text="Alta">
      <formula>NOT(ISERROR(SEARCH("Alta",AE232)))</formula>
    </cfRule>
    <cfRule type="containsText" dxfId="14974" priority="12369" operator="containsText" text="Moderada">
      <formula>NOT(ISERROR(SEARCH("Moderada",AE232)))</formula>
    </cfRule>
    <cfRule type="containsText" dxfId="14973" priority="12370" operator="containsText" text="Baja">
      <formula>NOT(ISERROR(SEARCH("Baja",AE232)))</formula>
    </cfRule>
  </conditionalFormatting>
  <conditionalFormatting sqref="AP237">
    <cfRule type="cellIs" dxfId="14972" priority="12315" stopIfTrue="1" operator="equal">
      <formula>"Alta"</formula>
    </cfRule>
  </conditionalFormatting>
  <conditionalFormatting sqref="AP237">
    <cfRule type="cellIs" dxfId="14971" priority="12317" stopIfTrue="1" operator="equal">
      <formula>"Baja"</formula>
    </cfRule>
  </conditionalFormatting>
  <conditionalFormatting sqref="AP237">
    <cfRule type="cellIs" dxfId="14970" priority="12316" stopIfTrue="1" operator="equal">
      <formula>"Media"</formula>
    </cfRule>
  </conditionalFormatting>
  <conditionalFormatting sqref="AP237">
    <cfRule type="cellIs" dxfId="14969" priority="12314" stopIfTrue="1" operator="equal">
      <formula>"Muy Alta"</formula>
    </cfRule>
  </conditionalFormatting>
  <conditionalFormatting sqref="AP237">
    <cfRule type="cellIs" dxfId="14968" priority="12318" stopIfTrue="1" operator="equal">
      <formula>"Muy Baja"</formula>
    </cfRule>
  </conditionalFormatting>
  <conditionalFormatting sqref="AP234">
    <cfRule type="cellIs" dxfId="14967" priority="12273" stopIfTrue="1" operator="equal">
      <formula>"Alta"</formula>
    </cfRule>
  </conditionalFormatting>
  <conditionalFormatting sqref="AP234">
    <cfRule type="cellIs" dxfId="14966" priority="12275" stopIfTrue="1" operator="equal">
      <formula>"Baja"</formula>
    </cfRule>
  </conditionalFormatting>
  <conditionalFormatting sqref="AP234">
    <cfRule type="cellIs" dxfId="14965" priority="12274" stopIfTrue="1" operator="equal">
      <formula>"Media"</formula>
    </cfRule>
  </conditionalFormatting>
  <conditionalFormatting sqref="AP234">
    <cfRule type="cellIs" dxfId="14964" priority="12272" stopIfTrue="1" operator="equal">
      <formula>"Muy Alta"</formula>
    </cfRule>
  </conditionalFormatting>
  <conditionalFormatting sqref="AP234">
    <cfRule type="cellIs" dxfId="14963" priority="12276" stopIfTrue="1" operator="equal">
      <formula>"Muy Baja"</formula>
    </cfRule>
  </conditionalFormatting>
  <conditionalFormatting sqref="V232:V233">
    <cfRule type="cellIs" dxfId="14962" priority="12377" stopIfTrue="1" operator="equal">
      <formula>"Alta"</formula>
    </cfRule>
  </conditionalFormatting>
  <conditionalFormatting sqref="V232:V233">
    <cfRule type="cellIs" dxfId="14961" priority="12379" stopIfTrue="1" operator="equal">
      <formula>"Baja"</formula>
    </cfRule>
  </conditionalFormatting>
  <conditionalFormatting sqref="V232:V233">
    <cfRule type="cellIs" dxfId="14960" priority="12378" stopIfTrue="1" operator="equal">
      <formula>"Media"</formula>
    </cfRule>
  </conditionalFormatting>
  <conditionalFormatting sqref="V232:V233">
    <cfRule type="cellIs" dxfId="14959" priority="12376" stopIfTrue="1" operator="equal">
      <formula>"Muy Alta"</formula>
    </cfRule>
  </conditionalFormatting>
  <conditionalFormatting sqref="V232:V233">
    <cfRule type="cellIs" dxfId="14958" priority="12380" stopIfTrue="1" operator="equal">
      <formula>"Muy Baja"</formula>
    </cfRule>
  </conditionalFormatting>
  <conditionalFormatting sqref="AW232">
    <cfRule type="containsText" dxfId="14957" priority="12351" operator="containsText" text="VALORAR">
      <formula>NOT(ISERROR(SEARCH("VALORAR",AW232)))</formula>
    </cfRule>
    <cfRule type="containsText" dxfId="14956" priority="12352" operator="containsText" text="Extrema">
      <formula>NOT(ISERROR(SEARCH("Extrema",AW232)))</formula>
    </cfRule>
    <cfRule type="containsText" dxfId="14955" priority="12353" operator="containsText" text="Alta">
      <formula>NOT(ISERROR(SEARCH("Alta",AW232)))</formula>
    </cfRule>
    <cfRule type="containsText" dxfId="14954" priority="12354" operator="containsText" text="Moderada">
      <formula>NOT(ISERROR(SEARCH("Moderada",AW232)))</formula>
    </cfRule>
    <cfRule type="containsText" dxfId="14953" priority="12355" operator="containsText" text="Baja">
      <formula>NOT(ISERROR(SEARCH("Baja",AW232)))</formula>
    </cfRule>
  </conditionalFormatting>
  <conditionalFormatting sqref="AW232">
    <cfRule type="containsText" dxfId="14952" priority="12356" operator="containsText" text="VALORAR">
      <formula>NOT(ISERROR(SEARCH("VALORAR",AW232)))</formula>
    </cfRule>
    <cfRule type="containsText" dxfId="14951" priority="12357" operator="containsText" text="Extrema">
      <formula>NOT(ISERROR(SEARCH("Extrema",AW232)))</formula>
    </cfRule>
    <cfRule type="containsText" dxfId="14950" priority="12358" operator="containsText" text="Alta">
      <formula>NOT(ISERROR(SEARCH("Alta",AW232)))</formula>
    </cfRule>
    <cfRule type="containsText" dxfId="14949" priority="12359" operator="containsText" text="Moderada">
      <formula>NOT(ISERROR(SEARCH("Moderada",AW232)))</formula>
    </cfRule>
    <cfRule type="containsText" dxfId="14948" priority="12360" operator="containsText" text="Baja">
      <formula>NOT(ISERROR(SEARCH("Baja",AW232)))</formula>
    </cfRule>
  </conditionalFormatting>
  <conditionalFormatting sqref="AP232">
    <cfRule type="cellIs" dxfId="14947" priority="12343" stopIfTrue="1" operator="equal">
      <formula>"Alta"</formula>
    </cfRule>
  </conditionalFormatting>
  <conditionalFormatting sqref="AP232">
    <cfRule type="cellIs" dxfId="14946" priority="12345" stopIfTrue="1" operator="equal">
      <formula>"Baja"</formula>
    </cfRule>
  </conditionalFormatting>
  <conditionalFormatting sqref="AP232">
    <cfRule type="cellIs" dxfId="14945" priority="12344" stopIfTrue="1" operator="equal">
      <formula>"Media"</formula>
    </cfRule>
  </conditionalFormatting>
  <conditionalFormatting sqref="AP232">
    <cfRule type="cellIs" dxfId="14944" priority="12342" stopIfTrue="1" operator="equal">
      <formula>"Muy Alta"</formula>
    </cfRule>
  </conditionalFormatting>
  <conditionalFormatting sqref="AP232">
    <cfRule type="cellIs" dxfId="14943" priority="12346" stopIfTrue="1" operator="equal">
      <formula>"Muy Baja"</formula>
    </cfRule>
  </conditionalFormatting>
  <conditionalFormatting sqref="AP233">
    <cfRule type="cellIs" dxfId="14942" priority="12329" stopIfTrue="1" operator="equal">
      <formula>"Alta"</formula>
    </cfRule>
  </conditionalFormatting>
  <conditionalFormatting sqref="AP233">
    <cfRule type="cellIs" dxfId="14941" priority="12331" stopIfTrue="1" operator="equal">
      <formula>"Baja"</formula>
    </cfRule>
  </conditionalFormatting>
  <conditionalFormatting sqref="AP233">
    <cfRule type="cellIs" dxfId="14940" priority="12330" stopIfTrue="1" operator="equal">
      <formula>"Media"</formula>
    </cfRule>
  </conditionalFormatting>
  <conditionalFormatting sqref="AP233">
    <cfRule type="cellIs" dxfId="14939" priority="12328" stopIfTrue="1" operator="equal">
      <formula>"Muy Alta"</formula>
    </cfRule>
  </conditionalFormatting>
  <conditionalFormatting sqref="AP233">
    <cfRule type="cellIs" dxfId="14938" priority="12332" stopIfTrue="1" operator="equal">
      <formula>"Muy Baja"</formula>
    </cfRule>
  </conditionalFormatting>
  <conditionalFormatting sqref="AE234:AE235">
    <cfRule type="containsText" dxfId="14937" priority="12281" operator="containsText" text="VALORAR">
      <formula>NOT(ISERROR(SEARCH("VALORAR",AE234)))</formula>
    </cfRule>
    <cfRule type="containsText" dxfId="14936" priority="12282" operator="containsText" text="Extrema">
      <formula>NOT(ISERROR(SEARCH("Extrema",AE234)))</formula>
    </cfRule>
    <cfRule type="containsText" dxfId="14935" priority="12283" operator="containsText" text="Alta">
      <formula>NOT(ISERROR(SEARCH("Alta",AE234)))</formula>
    </cfRule>
    <cfRule type="containsText" dxfId="14934" priority="12284" operator="containsText" text="Moderada">
      <formula>NOT(ISERROR(SEARCH("Moderada",AE234)))</formula>
    </cfRule>
    <cfRule type="containsText" dxfId="14933" priority="12285" operator="containsText" text="Baja">
      <formula>NOT(ISERROR(SEARCH("Baja",AE234)))</formula>
    </cfRule>
  </conditionalFormatting>
  <conditionalFormatting sqref="AE234:AE235">
    <cfRule type="containsText" dxfId="14932" priority="12286" operator="containsText" text="VALORAR">
      <formula>NOT(ISERROR(SEARCH("VALORAR",AE234)))</formula>
    </cfRule>
    <cfRule type="containsText" dxfId="14931" priority="12287" operator="containsText" text="Extrema">
      <formula>NOT(ISERROR(SEARCH("Extrema",AE234)))</formula>
    </cfRule>
    <cfRule type="containsText" dxfId="14930" priority="12288" operator="containsText" text="Alta">
      <formula>NOT(ISERROR(SEARCH("Alta",AE234)))</formula>
    </cfRule>
    <cfRule type="containsText" dxfId="14929" priority="12289" operator="containsText" text="Moderada">
      <formula>NOT(ISERROR(SEARCH("Moderada",AE234)))</formula>
    </cfRule>
    <cfRule type="containsText" dxfId="14928" priority="12290" operator="containsText" text="Baja">
      <formula>NOT(ISERROR(SEARCH("Baja",AE234)))</formula>
    </cfRule>
  </conditionalFormatting>
  <conditionalFormatting sqref="V234:V235">
    <cfRule type="cellIs" dxfId="14927" priority="12297" stopIfTrue="1" operator="equal">
      <formula>"Alta"</formula>
    </cfRule>
  </conditionalFormatting>
  <conditionalFormatting sqref="V234:V235">
    <cfRule type="cellIs" dxfId="14926" priority="12299" stopIfTrue="1" operator="equal">
      <formula>"Baja"</formula>
    </cfRule>
  </conditionalFormatting>
  <conditionalFormatting sqref="V234:V235">
    <cfRule type="cellIs" dxfId="14925" priority="12298" stopIfTrue="1" operator="equal">
      <formula>"Media"</formula>
    </cfRule>
  </conditionalFormatting>
  <conditionalFormatting sqref="V234:V235">
    <cfRule type="cellIs" dxfId="14924" priority="12296" stopIfTrue="1" operator="equal">
      <formula>"Muy Alta"</formula>
    </cfRule>
  </conditionalFormatting>
  <conditionalFormatting sqref="V234:V235">
    <cfRule type="cellIs" dxfId="14923" priority="12300" stopIfTrue="1" operator="equal">
      <formula>"Muy Baja"</formula>
    </cfRule>
  </conditionalFormatting>
  <conditionalFormatting sqref="AP235">
    <cfRule type="cellIs" dxfId="14922" priority="12259" stopIfTrue="1" operator="equal">
      <formula>"Alta"</formula>
    </cfRule>
  </conditionalFormatting>
  <conditionalFormatting sqref="AP235">
    <cfRule type="cellIs" dxfId="14921" priority="12261" stopIfTrue="1" operator="equal">
      <formula>"Baja"</formula>
    </cfRule>
  </conditionalFormatting>
  <conditionalFormatting sqref="AP235">
    <cfRule type="cellIs" dxfId="14920" priority="12260" stopIfTrue="1" operator="equal">
      <formula>"Media"</formula>
    </cfRule>
  </conditionalFormatting>
  <conditionalFormatting sqref="AP235">
    <cfRule type="cellIs" dxfId="14919" priority="12258" stopIfTrue="1" operator="equal">
      <formula>"Muy Alta"</formula>
    </cfRule>
  </conditionalFormatting>
  <conditionalFormatting sqref="AP235">
    <cfRule type="cellIs" dxfId="14918" priority="12262" stopIfTrue="1" operator="equal">
      <formula>"Muy Baja"</formula>
    </cfRule>
  </conditionalFormatting>
  <conditionalFormatting sqref="AE236">
    <cfRule type="containsText" dxfId="14917" priority="12225" operator="containsText" text="VALORAR">
      <formula>NOT(ISERROR(SEARCH("VALORAR",AE236)))</formula>
    </cfRule>
    <cfRule type="containsText" dxfId="14916" priority="12226" operator="containsText" text="Extrema">
      <formula>NOT(ISERROR(SEARCH("Extrema",AE236)))</formula>
    </cfRule>
    <cfRule type="containsText" dxfId="14915" priority="12227" operator="containsText" text="Alta">
      <formula>NOT(ISERROR(SEARCH("Alta",AE236)))</formula>
    </cfRule>
    <cfRule type="containsText" dxfId="14914" priority="12228" operator="containsText" text="Moderada">
      <formula>NOT(ISERROR(SEARCH("Moderada",AE236)))</formula>
    </cfRule>
    <cfRule type="containsText" dxfId="14913" priority="12229" operator="containsText" text="Baja">
      <formula>NOT(ISERROR(SEARCH("Baja",AE236)))</formula>
    </cfRule>
  </conditionalFormatting>
  <conditionalFormatting sqref="AE236">
    <cfRule type="containsText" dxfId="14912" priority="12230" operator="containsText" text="VALORAR">
      <formula>NOT(ISERROR(SEARCH("VALORAR",AE236)))</formula>
    </cfRule>
    <cfRule type="containsText" dxfId="14911" priority="12231" operator="containsText" text="Extrema">
      <formula>NOT(ISERROR(SEARCH("Extrema",AE236)))</formula>
    </cfRule>
    <cfRule type="containsText" dxfId="14910" priority="12232" operator="containsText" text="Alta">
      <formula>NOT(ISERROR(SEARCH("Alta",AE236)))</formula>
    </cfRule>
    <cfRule type="containsText" dxfId="14909" priority="12233" operator="containsText" text="Moderada">
      <formula>NOT(ISERROR(SEARCH("Moderada",AE236)))</formula>
    </cfRule>
    <cfRule type="containsText" dxfId="14908" priority="12234" operator="containsText" text="Baja">
      <formula>NOT(ISERROR(SEARCH("Baja",AE236)))</formula>
    </cfRule>
  </conditionalFormatting>
  <conditionalFormatting sqref="V236">
    <cfRule type="cellIs" dxfId="14907" priority="12241" stopIfTrue="1" operator="equal">
      <formula>"Alta"</formula>
    </cfRule>
  </conditionalFormatting>
  <conditionalFormatting sqref="V236">
    <cfRule type="cellIs" dxfId="14906" priority="12243" stopIfTrue="1" operator="equal">
      <formula>"Baja"</formula>
    </cfRule>
  </conditionalFormatting>
  <conditionalFormatting sqref="V236">
    <cfRule type="cellIs" dxfId="14905" priority="12242" stopIfTrue="1" operator="equal">
      <formula>"Media"</formula>
    </cfRule>
  </conditionalFormatting>
  <conditionalFormatting sqref="V236">
    <cfRule type="cellIs" dxfId="14904" priority="12240" stopIfTrue="1" operator="equal">
      <formula>"Muy Alta"</formula>
    </cfRule>
  </conditionalFormatting>
  <conditionalFormatting sqref="V236">
    <cfRule type="cellIs" dxfId="14903" priority="12244" stopIfTrue="1" operator="equal">
      <formula>"Muy Baja"</formula>
    </cfRule>
  </conditionalFormatting>
  <conditionalFormatting sqref="AP236">
    <cfRule type="cellIs" dxfId="14902" priority="12217" stopIfTrue="1" operator="equal">
      <formula>"Alta"</formula>
    </cfRule>
  </conditionalFormatting>
  <conditionalFormatting sqref="AP236">
    <cfRule type="cellIs" dxfId="14901" priority="12219" stopIfTrue="1" operator="equal">
      <formula>"Baja"</formula>
    </cfRule>
  </conditionalFormatting>
  <conditionalFormatting sqref="AP236">
    <cfRule type="cellIs" dxfId="14900" priority="12218" stopIfTrue="1" operator="equal">
      <formula>"Media"</formula>
    </cfRule>
  </conditionalFormatting>
  <conditionalFormatting sqref="AP236">
    <cfRule type="cellIs" dxfId="14899" priority="12216" stopIfTrue="1" operator="equal">
      <formula>"Muy Alta"</formula>
    </cfRule>
  </conditionalFormatting>
  <conditionalFormatting sqref="AP236">
    <cfRule type="cellIs" dxfId="14898" priority="12220" stopIfTrue="1" operator="equal">
      <formula>"Muy Baja"</formula>
    </cfRule>
  </conditionalFormatting>
  <conditionalFormatting sqref="AE244:AE245">
    <cfRule type="containsText" dxfId="14897" priority="12169" operator="containsText" text="VALORAR">
      <formula>NOT(ISERROR(SEARCH("VALORAR",AE244)))</formula>
    </cfRule>
    <cfRule type="containsText" dxfId="14896" priority="12170" operator="containsText" text="Extrema">
      <formula>NOT(ISERROR(SEARCH("Extrema",AE244)))</formula>
    </cfRule>
    <cfRule type="containsText" dxfId="14895" priority="12171" operator="containsText" text="Alta">
      <formula>NOT(ISERROR(SEARCH("Alta",AE244)))</formula>
    </cfRule>
    <cfRule type="containsText" dxfId="14894" priority="12172" operator="containsText" text="Moderada">
      <formula>NOT(ISERROR(SEARCH("Moderada",AE244)))</formula>
    </cfRule>
    <cfRule type="containsText" dxfId="14893" priority="12173" operator="containsText" text="Baja">
      <formula>NOT(ISERROR(SEARCH("Baja",AE244)))</formula>
    </cfRule>
  </conditionalFormatting>
  <conditionalFormatting sqref="AE244:AE245">
    <cfRule type="containsText" dxfId="14892" priority="12174" operator="containsText" text="VALORAR">
      <formula>NOT(ISERROR(SEARCH("VALORAR",AE244)))</formula>
    </cfRule>
    <cfRule type="containsText" dxfId="14891" priority="12175" operator="containsText" text="Extrema">
      <formula>NOT(ISERROR(SEARCH("Extrema",AE244)))</formula>
    </cfRule>
    <cfRule type="containsText" dxfId="14890" priority="12176" operator="containsText" text="Alta">
      <formula>NOT(ISERROR(SEARCH("Alta",AE244)))</formula>
    </cfRule>
    <cfRule type="containsText" dxfId="14889" priority="12177" operator="containsText" text="Moderada">
      <formula>NOT(ISERROR(SEARCH("Moderada",AE244)))</formula>
    </cfRule>
    <cfRule type="containsText" dxfId="14888" priority="12178" operator="containsText" text="Baja">
      <formula>NOT(ISERROR(SEARCH("Baja",AE244)))</formula>
    </cfRule>
  </conditionalFormatting>
  <conditionalFormatting sqref="AP249">
    <cfRule type="cellIs" dxfId="14887" priority="12123" stopIfTrue="1" operator="equal">
      <formula>"Alta"</formula>
    </cfRule>
  </conditionalFormatting>
  <conditionalFormatting sqref="AP249">
    <cfRule type="cellIs" dxfId="14886" priority="12125" stopIfTrue="1" operator="equal">
      <formula>"Baja"</formula>
    </cfRule>
  </conditionalFormatting>
  <conditionalFormatting sqref="AP249">
    <cfRule type="cellIs" dxfId="14885" priority="12124" stopIfTrue="1" operator="equal">
      <formula>"Media"</formula>
    </cfRule>
  </conditionalFormatting>
  <conditionalFormatting sqref="AP249">
    <cfRule type="cellIs" dxfId="14884" priority="12122" stopIfTrue="1" operator="equal">
      <formula>"Muy Alta"</formula>
    </cfRule>
  </conditionalFormatting>
  <conditionalFormatting sqref="AP249">
    <cfRule type="cellIs" dxfId="14883" priority="12126" stopIfTrue="1" operator="equal">
      <formula>"Muy Baja"</formula>
    </cfRule>
  </conditionalFormatting>
  <conditionalFormatting sqref="AP246">
    <cfRule type="cellIs" dxfId="14882" priority="12081" stopIfTrue="1" operator="equal">
      <formula>"Alta"</formula>
    </cfRule>
  </conditionalFormatting>
  <conditionalFormatting sqref="AP246">
    <cfRule type="cellIs" dxfId="14881" priority="12083" stopIfTrue="1" operator="equal">
      <formula>"Baja"</formula>
    </cfRule>
  </conditionalFormatting>
  <conditionalFormatting sqref="AP246">
    <cfRule type="cellIs" dxfId="14880" priority="12082" stopIfTrue="1" operator="equal">
      <formula>"Media"</formula>
    </cfRule>
  </conditionalFormatting>
  <conditionalFormatting sqref="AP246">
    <cfRule type="cellIs" dxfId="14879" priority="12080" stopIfTrue="1" operator="equal">
      <formula>"Muy Alta"</formula>
    </cfRule>
  </conditionalFormatting>
  <conditionalFormatting sqref="AP246">
    <cfRule type="cellIs" dxfId="14878" priority="12084" stopIfTrue="1" operator="equal">
      <formula>"Muy Baja"</formula>
    </cfRule>
  </conditionalFormatting>
  <conditionalFormatting sqref="V244:V245">
    <cfRule type="cellIs" dxfId="14877" priority="12185" stopIfTrue="1" operator="equal">
      <formula>"Alta"</formula>
    </cfRule>
  </conditionalFormatting>
  <conditionalFormatting sqref="V244:V245">
    <cfRule type="cellIs" dxfId="14876" priority="12187" stopIfTrue="1" operator="equal">
      <formula>"Baja"</formula>
    </cfRule>
  </conditionalFormatting>
  <conditionalFormatting sqref="V244:V245">
    <cfRule type="cellIs" dxfId="14875" priority="12186" stopIfTrue="1" operator="equal">
      <formula>"Media"</formula>
    </cfRule>
  </conditionalFormatting>
  <conditionalFormatting sqref="V244:V245">
    <cfRule type="cellIs" dxfId="14874" priority="12184" stopIfTrue="1" operator="equal">
      <formula>"Muy Alta"</formula>
    </cfRule>
  </conditionalFormatting>
  <conditionalFormatting sqref="V244:V245">
    <cfRule type="cellIs" dxfId="14873" priority="12188" stopIfTrue="1" operator="equal">
      <formula>"Muy Baja"</formula>
    </cfRule>
  </conditionalFormatting>
  <conditionalFormatting sqref="AW244">
    <cfRule type="containsText" dxfId="14872" priority="12159" operator="containsText" text="VALORAR">
      <formula>NOT(ISERROR(SEARCH("VALORAR",AW244)))</formula>
    </cfRule>
    <cfRule type="containsText" dxfId="14871" priority="12160" operator="containsText" text="Extrema">
      <formula>NOT(ISERROR(SEARCH("Extrema",AW244)))</formula>
    </cfRule>
    <cfRule type="containsText" dxfId="14870" priority="12161" operator="containsText" text="Alta">
      <formula>NOT(ISERROR(SEARCH("Alta",AW244)))</formula>
    </cfRule>
    <cfRule type="containsText" dxfId="14869" priority="12162" operator="containsText" text="Moderada">
      <formula>NOT(ISERROR(SEARCH("Moderada",AW244)))</formula>
    </cfRule>
    <cfRule type="containsText" dxfId="14868" priority="12163" operator="containsText" text="Baja">
      <formula>NOT(ISERROR(SEARCH("Baja",AW244)))</formula>
    </cfRule>
  </conditionalFormatting>
  <conditionalFormatting sqref="AW244">
    <cfRule type="containsText" dxfId="14867" priority="12164" operator="containsText" text="VALORAR">
      <formula>NOT(ISERROR(SEARCH("VALORAR",AW244)))</formula>
    </cfRule>
    <cfRule type="containsText" dxfId="14866" priority="12165" operator="containsText" text="Extrema">
      <formula>NOT(ISERROR(SEARCH("Extrema",AW244)))</formula>
    </cfRule>
    <cfRule type="containsText" dxfId="14865" priority="12166" operator="containsText" text="Alta">
      <formula>NOT(ISERROR(SEARCH("Alta",AW244)))</formula>
    </cfRule>
    <cfRule type="containsText" dxfId="14864" priority="12167" operator="containsText" text="Moderada">
      <formula>NOT(ISERROR(SEARCH("Moderada",AW244)))</formula>
    </cfRule>
    <cfRule type="containsText" dxfId="14863" priority="12168" operator="containsText" text="Baja">
      <formula>NOT(ISERROR(SEARCH("Baja",AW244)))</formula>
    </cfRule>
  </conditionalFormatting>
  <conditionalFormatting sqref="AP244">
    <cfRule type="cellIs" dxfId="14862" priority="12151" stopIfTrue="1" operator="equal">
      <formula>"Alta"</formula>
    </cfRule>
  </conditionalFormatting>
  <conditionalFormatting sqref="AP244">
    <cfRule type="cellIs" dxfId="14861" priority="12153" stopIfTrue="1" operator="equal">
      <formula>"Baja"</formula>
    </cfRule>
  </conditionalFormatting>
  <conditionalFormatting sqref="AP244">
    <cfRule type="cellIs" dxfId="14860" priority="12152" stopIfTrue="1" operator="equal">
      <formula>"Media"</formula>
    </cfRule>
  </conditionalFormatting>
  <conditionalFormatting sqref="AP244">
    <cfRule type="cellIs" dxfId="14859" priority="12150" stopIfTrue="1" operator="equal">
      <formula>"Muy Alta"</formula>
    </cfRule>
  </conditionalFormatting>
  <conditionalFormatting sqref="AP244">
    <cfRule type="cellIs" dxfId="14858" priority="12154" stopIfTrue="1" operator="equal">
      <formula>"Muy Baja"</formula>
    </cfRule>
  </conditionalFormatting>
  <conditionalFormatting sqref="AP245">
    <cfRule type="cellIs" dxfId="14857" priority="12137" stopIfTrue="1" operator="equal">
      <formula>"Alta"</formula>
    </cfRule>
  </conditionalFormatting>
  <conditionalFormatting sqref="AP245">
    <cfRule type="cellIs" dxfId="14856" priority="12139" stopIfTrue="1" operator="equal">
      <formula>"Baja"</formula>
    </cfRule>
  </conditionalFormatting>
  <conditionalFormatting sqref="AP245">
    <cfRule type="cellIs" dxfId="14855" priority="12138" stopIfTrue="1" operator="equal">
      <formula>"Media"</formula>
    </cfRule>
  </conditionalFormatting>
  <conditionalFormatting sqref="AP245">
    <cfRule type="cellIs" dxfId="14854" priority="12136" stopIfTrue="1" operator="equal">
      <formula>"Muy Alta"</formula>
    </cfRule>
  </conditionalFormatting>
  <conditionalFormatting sqref="AP245">
    <cfRule type="cellIs" dxfId="14853" priority="12140" stopIfTrue="1" operator="equal">
      <formula>"Muy Baja"</formula>
    </cfRule>
  </conditionalFormatting>
  <conditionalFormatting sqref="AE246:AE247">
    <cfRule type="containsText" dxfId="14852" priority="12089" operator="containsText" text="VALORAR">
      <formula>NOT(ISERROR(SEARCH("VALORAR",AE246)))</formula>
    </cfRule>
    <cfRule type="containsText" dxfId="14851" priority="12090" operator="containsText" text="Extrema">
      <formula>NOT(ISERROR(SEARCH("Extrema",AE246)))</formula>
    </cfRule>
    <cfRule type="containsText" dxfId="14850" priority="12091" operator="containsText" text="Alta">
      <formula>NOT(ISERROR(SEARCH("Alta",AE246)))</formula>
    </cfRule>
    <cfRule type="containsText" dxfId="14849" priority="12092" operator="containsText" text="Moderada">
      <formula>NOT(ISERROR(SEARCH("Moderada",AE246)))</formula>
    </cfRule>
    <cfRule type="containsText" dxfId="14848" priority="12093" operator="containsText" text="Baja">
      <formula>NOT(ISERROR(SEARCH("Baja",AE246)))</formula>
    </cfRule>
  </conditionalFormatting>
  <conditionalFormatting sqref="AE246:AE247">
    <cfRule type="containsText" dxfId="14847" priority="12094" operator="containsText" text="VALORAR">
      <formula>NOT(ISERROR(SEARCH("VALORAR",AE246)))</formula>
    </cfRule>
    <cfRule type="containsText" dxfId="14846" priority="12095" operator="containsText" text="Extrema">
      <formula>NOT(ISERROR(SEARCH("Extrema",AE246)))</formula>
    </cfRule>
    <cfRule type="containsText" dxfId="14845" priority="12096" operator="containsText" text="Alta">
      <formula>NOT(ISERROR(SEARCH("Alta",AE246)))</formula>
    </cfRule>
    <cfRule type="containsText" dxfId="14844" priority="12097" operator="containsText" text="Moderada">
      <formula>NOT(ISERROR(SEARCH("Moderada",AE246)))</formula>
    </cfRule>
    <cfRule type="containsText" dxfId="14843" priority="12098" operator="containsText" text="Baja">
      <formula>NOT(ISERROR(SEARCH("Baja",AE246)))</formula>
    </cfRule>
  </conditionalFormatting>
  <conditionalFormatting sqref="V246:V247">
    <cfRule type="cellIs" dxfId="14842" priority="12105" stopIfTrue="1" operator="equal">
      <formula>"Alta"</formula>
    </cfRule>
  </conditionalFormatting>
  <conditionalFormatting sqref="V246:V247">
    <cfRule type="cellIs" dxfId="14841" priority="12107" stopIfTrue="1" operator="equal">
      <formula>"Baja"</formula>
    </cfRule>
  </conditionalFormatting>
  <conditionalFormatting sqref="V246:V247">
    <cfRule type="cellIs" dxfId="14840" priority="12106" stopIfTrue="1" operator="equal">
      <formula>"Media"</formula>
    </cfRule>
  </conditionalFormatting>
  <conditionalFormatting sqref="V246:V247">
    <cfRule type="cellIs" dxfId="14839" priority="12104" stopIfTrue="1" operator="equal">
      <formula>"Muy Alta"</formula>
    </cfRule>
  </conditionalFormatting>
  <conditionalFormatting sqref="V246:V247">
    <cfRule type="cellIs" dxfId="14838" priority="12108" stopIfTrue="1" operator="equal">
      <formula>"Muy Baja"</formula>
    </cfRule>
  </conditionalFormatting>
  <conditionalFormatting sqref="AP247">
    <cfRule type="cellIs" dxfId="14837" priority="12067" stopIfTrue="1" operator="equal">
      <formula>"Alta"</formula>
    </cfRule>
  </conditionalFormatting>
  <conditionalFormatting sqref="AP247">
    <cfRule type="cellIs" dxfId="14836" priority="12069" stopIfTrue="1" operator="equal">
      <formula>"Baja"</formula>
    </cfRule>
  </conditionalFormatting>
  <conditionalFormatting sqref="AP247">
    <cfRule type="cellIs" dxfId="14835" priority="12068" stopIfTrue="1" operator="equal">
      <formula>"Media"</formula>
    </cfRule>
  </conditionalFormatting>
  <conditionalFormatting sqref="AP247">
    <cfRule type="cellIs" dxfId="14834" priority="12066" stopIfTrue="1" operator="equal">
      <formula>"Muy Alta"</formula>
    </cfRule>
  </conditionalFormatting>
  <conditionalFormatting sqref="AP247">
    <cfRule type="cellIs" dxfId="14833" priority="12070" stopIfTrue="1" operator="equal">
      <formula>"Muy Baja"</formula>
    </cfRule>
  </conditionalFormatting>
  <conditionalFormatting sqref="AE248">
    <cfRule type="containsText" dxfId="14832" priority="12033" operator="containsText" text="VALORAR">
      <formula>NOT(ISERROR(SEARCH("VALORAR",AE248)))</formula>
    </cfRule>
    <cfRule type="containsText" dxfId="14831" priority="12034" operator="containsText" text="Extrema">
      <formula>NOT(ISERROR(SEARCH("Extrema",AE248)))</formula>
    </cfRule>
    <cfRule type="containsText" dxfId="14830" priority="12035" operator="containsText" text="Alta">
      <formula>NOT(ISERROR(SEARCH("Alta",AE248)))</formula>
    </cfRule>
    <cfRule type="containsText" dxfId="14829" priority="12036" operator="containsText" text="Moderada">
      <formula>NOT(ISERROR(SEARCH("Moderada",AE248)))</formula>
    </cfRule>
    <cfRule type="containsText" dxfId="14828" priority="12037" operator="containsText" text="Baja">
      <formula>NOT(ISERROR(SEARCH("Baja",AE248)))</formula>
    </cfRule>
  </conditionalFormatting>
  <conditionalFormatting sqref="AE248">
    <cfRule type="containsText" dxfId="14827" priority="12038" operator="containsText" text="VALORAR">
      <formula>NOT(ISERROR(SEARCH("VALORAR",AE248)))</formula>
    </cfRule>
    <cfRule type="containsText" dxfId="14826" priority="12039" operator="containsText" text="Extrema">
      <formula>NOT(ISERROR(SEARCH("Extrema",AE248)))</formula>
    </cfRule>
    <cfRule type="containsText" dxfId="14825" priority="12040" operator="containsText" text="Alta">
      <formula>NOT(ISERROR(SEARCH("Alta",AE248)))</formula>
    </cfRule>
    <cfRule type="containsText" dxfId="14824" priority="12041" operator="containsText" text="Moderada">
      <formula>NOT(ISERROR(SEARCH("Moderada",AE248)))</formula>
    </cfRule>
    <cfRule type="containsText" dxfId="14823" priority="12042" operator="containsText" text="Baja">
      <formula>NOT(ISERROR(SEARCH("Baja",AE248)))</formula>
    </cfRule>
  </conditionalFormatting>
  <conditionalFormatting sqref="V248">
    <cfRule type="cellIs" dxfId="14822" priority="12049" stopIfTrue="1" operator="equal">
      <formula>"Alta"</formula>
    </cfRule>
  </conditionalFormatting>
  <conditionalFormatting sqref="V248">
    <cfRule type="cellIs" dxfId="14821" priority="12051" stopIfTrue="1" operator="equal">
      <formula>"Baja"</formula>
    </cfRule>
  </conditionalFormatting>
  <conditionalFormatting sqref="V248">
    <cfRule type="cellIs" dxfId="14820" priority="12050" stopIfTrue="1" operator="equal">
      <formula>"Media"</formula>
    </cfRule>
  </conditionalFormatting>
  <conditionalFormatting sqref="V248">
    <cfRule type="cellIs" dxfId="14819" priority="12048" stopIfTrue="1" operator="equal">
      <formula>"Muy Alta"</formula>
    </cfRule>
  </conditionalFormatting>
  <conditionalFormatting sqref="V248">
    <cfRule type="cellIs" dxfId="14818" priority="12052" stopIfTrue="1" operator="equal">
      <formula>"Muy Baja"</formula>
    </cfRule>
  </conditionalFormatting>
  <conditionalFormatting sqref="AP248">
    <cfRule type="cellIs" dxfId="14817" priority="12025" stopIfTrue="1" operator="equal">
      <formula>"Alta"</formula>
    </cfRule>
  </conditionalFormatting>
  <conditionalFormatting sqref="AP248">
    <cfRule type="cellIs" dxfId="14816" priority="12027" stopIfTrue="1" operator="equal">
      <formula>"Baja"</formula>
    </cfRule>
  </conditionalFormatting>
  <conditionalFormatting sqref="AP248">
    <cfRule type="cellIs" dxfId="14815" priority="12026" stopIfTrue="1" operator="equal">
      <formula>"Media"</formula>
    </cfRule>
  </conditionalFormatting>
  <conditionalFormatting sqref="AP248">
    <cfRule type="cellIs" dxfId="14814" priority="12024" stopIfTrue="1" operator="equal">
      <formula>"Muy Alta"</formula>
    </cfRule>
  </conditionalFormatting>
  <conditionalFormatting sqref="AP248">
    <cfRule type="cellIs" dxfId="14813" priority="12028" stopIfTrue="1" operator="equal">
      <formula>"Muy Baja"</formula>
    </cfRule>
  </conditionalFormatting>
  <conditionalFormatting sqref="AE250:AE251">
    <cfRule type="containsText" dxfId="14812" priority="11977" operator="containsText" text="VALORAR">
      <formula>NOT(ISERROR(SEARCH("VALORAR",AE250)))</formula>
    </cfRule>
    <cfRule type="containsText" dxfId="14811" priority="11978" operator="containsText" text="Extrema">
      <formula>NOT(ISERROR(SEARCH("Extrema",AE250)))</formula>
    </cfRule>
    <cfRule type="containsText" dxfId="14810" priority="11979" operator="containsText" text="Alta">
      <formula>NOT(ISERROR(SEARCH("Alta",AE250)))</formula>
    </cfRule>
    <cfRule type="containsText" dxfId="14809" priority="11980" operator="containsText" text="Moderada">
      <formula>NOT(ISERROR(SEARCH("Moderada",AE250)))</formula>
    </cfRule>
    <cfRule type="containsText" dxfId="14808" priority="11981" operator="containsText" text="Baja">
      <formula>NOT(ISERROR(SEARCH("Baja",AE250)))</formula>
    </cfRule>
  </conditionalFormatting>
  <conditionalFormatting sqref="AE250:AE251">
    <cfRule type="containsText" dxfId="14807" priority="11982" operator="containsText" text="VALORAR">
      <formula>NOT(ISERROR(SEARCH("VALORAR",AE250)))</formula>
    </cfRule>
    <cfRule type="containsText" dxfId="14806" priority="11983" operator="containsText" text="Extrema">
      <formula>NOT(ISERROR(SEARCH("Extrema",AE250)))</formula>
    </cfRule>
    <cfRule type="containsText" dxfId="14805" priority="11984" operator="containsText" text="Alta">
      <formula>NOT(ISERROR(SEARCH("Alta",AE250)))</formula>
    </cfRule>
    <cfRule type="containsText" dxfId="14804" priority="11985" operator="containsText" text="Moderada">
      <formula>NOT(ISERROR(SEARCH("Moderada",AE250)))</formula>
    </cfRule>
    <cfRule type="containsText" dxfId="14803" priority="11986" operator="containsText" text="Baja">
      <formula>NOT(ISERROR(SEARCH("Baja",AE250)))</formula>
    </cfRule>
  </conditionalFormatting>
  <conditionalFormatting sqref="AP255">
    <cfRule type="cellIs" dxfId="14802" priority="11931" stopIfTrue="1" operator="equal">
      <formula>"Alta"</formula>
    </cfRule>
  </conditionalFormatting>
  <conditionalFormatting sqref="AP255">
    <cfRule type="cellIs" dxfId="14801" priority="11933" stopIfTrue="1" operator="equal">
      <formula>"Baja"</formula>
    </cfRule>
  </conditionalFormatting>
  <conditionalFormatting sqref="AP255">
    <cfRule type="cellIs" dxfId="14800" priority="11932" stopIfTrue="1" operator="equal">
      <formula>"Media"</formula>
    </cfRule>
  </conditionalFormatting>
  <conditionalFormatting sqref="AP255">
    <cfRule type="cellIs" dxfId="14799" priority="11930" stopIfTrue="1" operator="equal">
      <formula>"Muy Alta"</formula>
    </cfRule>
  </conditionalFormatting>
  <conditionalFormatting sqref="AP255">
    <cfRule type="cellIs" dxfId="14798" priority="11934" stopIfTrue="1" operator="equal">
      <formula>"Muy Baja"</formula>
    </cfRule>
  </conditionalFormatting>
  <conditionalFormatting sqref="AP252">
    <cfRule type="cellIs" dxfId="14797" priority="11889" stopIfTrue="1" operator="equal">
      <formula>"Alta"</formula>
    </cfRule>
  </conditionalFormatting>
  <conditionalFormatting sqref="AP252">
    <cfRule type="cellIs" dxfId="14796" priority="11891" stopIfTrue="1" operator="equal">
      <formula>"Baja"</formula>
    </cfRule>
  </conditionalFormatting>
  <conditionalFormatting sqref="AP252">
    <cfRule type="cellIs" dxfId="14795" priority="11890" stopIfTrue="1" operator="equal">
      <formula>"Media"</formula>
    </cfRule>
  </conditionalFormatting>
  <conditionalFormatting sqref="AP252">
    <cfRule type="cellIs" dxfId="14794" priority="11888" stopIfTrue="1" operator="equal">
      <formula>"Muy Alta"</formula>
    </cfRule>
  </conditionalFormatting>
  <conditionalFormatting sqref="AP252">
    <cfRule type="cellIs" dxfId="14793" priority="11892" stopIfTrue="1" operator="equal">
      <formula>"Muy Baja"</formula>
    </cfRule>
  </conditionalFormatting>
  <conditionalFormatting sqref="V250:V251">
    <cfRule type="cellIs" dxfId="14792" priority="11993" stopIfTrue="1" operator="equal">
      <formula>"Alta"</formula>
    </cfRule>
  </conditionalFormatting>
  <conditionalFormatting sqref="V250:V251">
    <cfRule type="cellIs" dxfId="14791" priority="11995" stopIfTrue="1" operator="equal">
      <formula>"Baja"</formula>
    </cfRule>
  </conditionalFormatting>
  <conditionalFormatting sqref="V250:V251">
    <cfRule type="cellIs" dxfId="14790" priority="11994" stopIfTrue="1" operator="equal">
      <formula>"Media"</formula>
    </cfRule>
  </conditionalFormatting>
  <conditionalFormatting sqref="V250:V251">
    <cfRule type="cellIs" dxfId="14789" priority="11992" stopIfTrue="1" operator="equal">
      <formula>"Muy Alta"</formula>
    </cfRule>
  </conditionalFormatting>
  <conditionalFormatting sqref="V250:V251">
    <cfRule type="cellIs" dxfId="14788" priority="11996" stopIfTrue="1" operator="equal">
      <formula>"Muy Baja"</formula>
    </cfRule>
  </conditionalFormatting>
  <conditionalFormatting sqref="AW250">
    <cfRule type="containsText" dxfId="14787" priority="11967" operator="containsText" text="VALORAR">
      <formula>NOT(ISERROR(SEARCH("VALORAR",AW250)))</formula>
    </cfRule>
    <cfRule type="containsText" dxfId="14786" priority="11968" operator="containsText" text="Extrema">
      <formula>NOT(ISERROR(SEARCH("Extrema",AW250)))</formula>
    </cfRule>
    <cfRule type="containsText" dxfId="14785" priority="11969" operator="containsText" text="Alta">
      <formula>NOT(ISERROR(SEARCH("Alta",AW250)))</formula>
    </cfRule>
    <cfRule type="containsText" dxfId="14784" priority="11970" operator="containsText" text="Moderada">
      <formula>NOT(ISERROR(SEARCH("Moderada",AW250)))</formula>
    </cfRule>
    <cfRule type="containsText" dxfId="14783" priority="11971" operator="containsText" text="Baja">
      <formula>NOT(ISERROR(SEARCH("Baja",AW250)))</formula>
    </cfRule>
  </conditionalFormatting>
  <conditionalFormatting sqref="AW250">
    <cfRule type="containsText" dxfId="14782" priority="11972" operator="containsText" text="VALORAR">
      <formula>NOT(ISERROR(SEARCH("VALORAR",AW250)))</formula>
    </cfRule>
    <cfRule type="containsText" dxfId="14781" priority="11973" operator="containsText" text="Extrema">
      <formula>NOT(ISERROR(SEARCH("Extrema",AW250)))</formula>
    </cfRule>
    <cfRule type="containsText" dxfId="14780" priority="11974" operator="containsText" text="Alta">
      <formula>NOT(ISERROR(SEARCH("Alta",AW250)))</formula>
    </cfRule>
    <cfRule type="containsText" dxfId="14779" priority="11975" operator="containsText" text="Moderada">
      <formula>NOT(ISERROR(SEARCH("Moderada",AW250)))</formula>
    </cfRule>
    <cfRule type="containsText" dxfId="14778" priority="11976" operator="containsText" text="Baja">
      <formula>NOT(ISERROR(SEARCH("Baja",AW250)))</formula>
    </cfRule>
  </conditionalFormatting>
  <conditionalFormatting sqref="AP250">
    <cfRule type="cellIs" dxfId="14777" priority="11959" stopIfTrue="1" operator="equal">
      <formula>"Alta"</formula>
    </cfRule>
  </conditionalFormatting>
  <conditionalFormatting sqref="AP250">
    <cfRule type="cellIs" dxfId="14776" priority="11961" stopIfTrue="1" operator="equal">
      <formula>"Baja"</formula>
    </cfRule>
  </conditionalFormatting>
  <conditionalFormatting sqref="AP250">
    <cfRule type="cellIs" dxfId="14775" priority="11960" stopIfTrue="1" operator="equal">
      <formula>"Media"</formula>
    </cfRule>
  </conditionalFormatting>
  <conditionalFormatting sqref="AP250">
    <cfRule type="cellIs" dxfId="14774" priority="11958" stopIfTrue="1" operator="equal">
      <formula>"Muy Alta"</formula>
    </cfRule>
  </conditionalFormatting>
  <conditionalFormatting sqref="AP250">
    <cfRule type="cellIs" dxfId="14773" priority="11962" stopIfTrue="1" operator="equal">
      <formula>"Muy Baja"</formula>
    </cfRule>
  </conditionalFormatting>
  <conditionalFormatting sqref="AP251">
    <cfRule type="cellIs" dxfId="14772" priority="11945" stopIfTrue="1" operator="equal">
      <formula>"Alta"</formula>
    </cfRule>
  </conditionalFormatting>
  <conditionalFormatting sqref="AP251">
    <cfRule type="cellIs" dxfId="14771" priority="11947" stopIfTrue="1" operator="equal">
      <formula>"Baja"</formula>
    </cfRule>
  </conditionalFormatting>
  <conditionalFormatting sqref="AP251">
    <cfRule type="cellIs" dxfId="14770" priority="11946" stopIfTrue="1" operator="equal">
      <formula>"Media"</formula>
    </cfRule>
  </conditionalFormatting>
  <conditionalFormatting sqref="AP251">
    <cfRule type="cellIs" dxfId="14769" priority="11944" stopIfTrue="1" operator="equal">
      <formula>"Muy Alta"</formula>
    </cfRule>
  </conditionalFormatting>
  <conditionalFormatting sqref="AP251">
    <cfRule type="cellIs" dxfId="14768" priority="11948" stopIfTrue="1" operator="equal">
      <formula>"Muy Baja"</formula>
    </cfRule>
  </conditionalFormatting>
  <conditionalFormatting sqref="AE252:AE253">
    <cfRule type="containsText" dxfId="14767" priority="11897" operator="containsText" text="VALORAR">
      <formula>NOT(ISERROR(SEARCH("VALORAR",AE252)))</formula>
    </cfRule>
    <cfRule type="containsText" dxfId="14766" priority="11898" operator="containsText" text="Extrema">
      <formula>NOT(ISERROR(SEARCH("Extrema",AE252)))</formula>
    </cfRule>
    <cfRule type="containsText" dxfId="14765" priority="11899" operator="containsText" text="Alta">
      <formula>NOT(ISERROR(SEARCH("Alta",AE252)))</formula>
    </cfRule>
    <cfRule type="containsText" dxfId="14764" priority="11900" operator="containsText" text="Moderada">
      <formula>NOT(ISERROR(SEARCH("Moderada",AE252)))</formula>
    </cfRule>
    <cfRule type="containsText" dxfId="14763" priority="11901" operator="containsText" text="Baja">
      <formula>NOT(ISERROR(SEARCH("Baja",AE252)))</formula>
    </cfRule>
  </conditionalFormatting>
  <conditionalFormatting sqref="AE252:AE253">
    <cfRule type="containsText" dxfId="14762" priority="11902" operator="containsText" text="VALORAR">
      <formula>NOT(ISERROR(SEARCH("VALORAR",AE252)))</formula>
    </cfRule>
    <cfRule type="containsText" dxfId="14761" priority="11903" operator="containsText" text="Extrema">
      <formula>NOT(ISERROR(SEARCH("Extrema",AE252)))</formula>
    </cfRule>
    <cfRule type="containsText" dxfId="14760" priority="11904" operator="containsText" text="Alta">
      <formula>NOT(ISERROR(SEARCH("Alta",AE252)))</formula>
    </cfRule>
    <cfRule type="containsText" dxfId="14759" priority="11905" operator="containsText" text="Moderada">
      <formula>NOT(ISERROR(SEARCH("Moderada",AE252)))</formula>
    </cfRule>
    <cfRule type="containsText" dxfId="14758" priority="11906" operator="containsText" text="Baja">
      <formula>NOT(ISERROR(SEARCH("Baja",AE252)))</formula>
    </cfRule>
  </conditionalFormatting>
  <conditionalFormatting sqref="V252:V253">
    <cfRule type="cellIs" dxfId="14757" priority="11913" stopIfTrue="1" operator="equal">
      <formula>"Alta"</formula>
    </cfRule>
  </conditionalFormatting>
  <conditionalFormatting sqref="V252:V253">
    <cfRule type="cellIs" dxfId="14756" priority="11915" stopIfTrue="1" operator="equal">
      <formula>"Baja"</formula>
    </cfRule>
  </conditionalFormatting>
  <conditionalFormatting sqref="V252:V253">
    <cfRule type="cellIs" dxfId="14755" priority="11914" stopIfTrue="1" operator="equal">
      <formula>"Media"</formula>
    </cfRule>
  </conditionalFormatting>
  <conditionalFormatting sqref="V252:V253">
    <cfRule type="cellIs" dxfId="14754" priority="11912" stopIfTrue="1" operator="equal">
      <formula>"Muy Alta"</formula>
    </cfRule>
  </conditionalFormatting>
  <conditionalFormatting sqref="V252:V253">
    <cfRule type="cellIs" dxfId="14753" priority="11916" stopIfTrue="1" operator="equal">
      <formula>"Muy Baja"</formula>
    </cfRule>
  </conditionalFormatting>
  <conditionalFormatting sqref="AP253">
    <cfRule type="cellIs" dxfId="14752" priority="11875" stopIfTrue="1" operator="equal">
      <formula>"Alta"</formula>
    </cfRule>
  </conditionalFormatting>
  <conditionalFormatting sqref="AP253">
    <cfRule type="cellIs" dxfId="14751" priority="11877" stopIfTrue="1" operator="equal">
      <formula>"Baja"</formula>
    </cfRule>
  </conditionalFormatting>
  <conditionalFormatting sqref="AP253">
    <cfRule type="cellIs" dxfId="14750" priority="11876" stopIfTrue="1" operator="equal">
      <formula>"Media"</formula>
    </cfRule>
  </conditionalFormatting>
  <conditionalFormatting sqref="AP253">
    <cfRule type="cellIs" dxfId="14749" priority="11874" stopIfTrue="1" operator="equal">
      <formula>"Muy Alta"</formula>
    </cfRule>
  </conditionalFormatting>
  <conditionalFormatting sqref="AP253">
    <cfRule type="cellIs" dxfId="14748" priority="11878" stopIfTrue="1" operator="equal">
      <formula>"Muy Baja"</formula>
    </cfRule>
  </conditionalFormatting>
  <conditionalFormatting sqref="AE254">
    <cfRule type="containsText" dxfId="14747" priority="11841" operator="containsText" text="VALORAR">
      <formula>NOT(ISERROR(SEARCH("VALORAR",AE254)))</formula>
    </cfRule>
    <cfRule type="containsText" dxfId="14746" priority="11842" operator="containsText" text="Extrema">
      <formula>NOT(ISERROR(SEARCH("Extrema",AE254)))</formula>
    </cfRule>
    <cfRule type="containsText" dxfId="14745" priority="11843" operator="containsText" text="Alta">
      <formula>NOT(ISERROR(SEARCH("Alta",AE254)))</formula>
    </cfRule>
    <cfRule type="containsText" dxfId="14744" priority="11844" operator="containsText" text="Moderada">
      <formula>NOT(ISERROR(SEARCH("Moderada",AE254)))</formula>
    </cfRule>
    <cfRule type="containsText" dxfId="14743" priority="11845" operator="containsText" text="Baja">
      <formula>NOT(ISERROR(SEARCH("Baja",AE254)))</formula>
    </cfRule>
  </conditionalFormatting>
  <conditionalFormatting sqref="AE254">
    <cfRule type="containsText" dxfId="14742" priority="11846" operator="containsText" text="VALORAR">
      <formula>NOT(ISERROR(SEARCH("VALORAR",AE254)))</formula>
    </cfRule>
    <cfRule type="containsText" dxfId="14741" priority="11847" operator="containsText" text="Extrema">
      <formula>NOT(ISERROR(SEARCH("Extrema",AE254)))</formula>
    </cfRule>
    <cfRule type="containsText" dxfId="14740" priority="11848" operator="containsText" text="Alta">
      <formula>NOT(ISERROR(SEARCH("Alta",AE254)))</formula>
    </cfRule>
    <cfRule type="containsText" dxfId="14739" priority="11849" operator="containsText" text="Moderada">
      <formula>NOT(ISERROR(SEARCH("Moderada",AE254)))</formula>
    </cfRule>
    <cfRule type="containsText" dxfId="14738" priority="11850" operator="containsText" text="Baja">
      <formula>NOT(ISERROR(SEARCH("Baja",AE254)))</formula>
    </cfRule>
  </conditionalFormatting>
  <conditionalFormatting sqref="V254">
    <cfRule type="cellIs" dxfId="14737" priority="11857" stopIfTrue="1" operator="equal">
      <formula>"Alta"</formula>
    </cfRule>
  </conditionalFormatting>
  <conditionalFormatting sqref="V254">
    <cfRule type="cellIs" dxfId="14736" priority="11859" stopIfTrue="1" operator="equal">
      <formula>"Baja"</formula>
    </cfRule>
  </conditionalFormatting>
  <conditionalFormatting sqref="V254">
    <cfRule type="cellIs" dxfId="14735" priority="11858" stopIfTrue="1" operator="equal">
      <formula>"Media"</formula>
    </cfRule>
  </conditionalFormatting>
  <conditionalFormatting sqref="V254">
    <cfRule type="cellIs" dxfId="14734" priority="11856" stopIfTrue="1" operator="equal">
      <formula>"Muy Alta"</formula>
    </cfRule>
  </conditionalFormatting>
  <conditionalFormatting sqref="V254">
    <cfRule type="cellIs" dxfId="14733" priority="11860" stopIfTrue="1" operator="equal">
      <formula>"Muy Baja"</formula>
    </cfRule>
  </conditionalFormatting>
  <conditionalFormatting sqref="AP254">
    <cfRule type="cellIs" dxfId="14732" priority="11833" stopIfTrue="1" operator="equal">
      <formula>"Alta"</formula>
    </cfRule>
  </conditionalFormatting>
  <conditionalFormatting sqref="AP254">
    <cfRule type="cellIs" dxfId="14731" priority="11835" stopIfTrue="1" operator="equal">
      <formula>"Baja"</formula>
    </cfRule>
  </conditionalFormatting>
  <conditionalFormatting sqref="AP254">
    <cfRule type="cellIs" dxfId="14730" priority="11834" stopIfTrue="1" operator="equal">
      <formula>"Media"</formula>
    </cfRule>
  </conditionalFormatting>
  <conditionalFormatting sqref="AP254">
    <cfRule type="cellIs" dxfId="14729" priority="11832" stopIfTrue="1" operator="equal">
      <formula>"Muy Alta"</formula>
    </cfRule>
  </conditionalFormatting>
  <conditionalFormatting sqref="AP254">
    <cfRule type="cellIs" dxfId="14728" priority="11836" stopIfTrue="1" operator="equal">
      <formula>"Muy Baja"</formula>
    </cfRule>
  </conditionalFormatting>
  <conditionalFormatting sqref="AE262:AE263">
    <cfRule type="containsText" dxfId="14727" priority="11649" operator="containsText" text="VALORAR">
      <formula>NOT(ISERROR(SEARCH("VALORAR",AE262)))</formula>
    </cfRule>
    <cfRule type="containsText" dxfId="14726" priority="11650" operator="containsText" text="Extrema">
      <formula>NOT(ISERROR(SEARCH("Extrema",AE262)))</formula>
    </cfRule>
    <cfRule type="containsText" dxfId="14725" priority="11651" operator="containsText" text="Alta">
      <formula>NOT(ISERROR(SEARCH("Alta",AE262)))</formula>
    </cfRule>
    <cfRule type="containsText" dxfId="14724" priority="11652" operator="containsText" text="Moderada">
      <formula>NOT(ISERROR(SEARCH("Moderada",AE262)))</formula>
    </cfRule>
    <cfRule type="containsText" dxfId="14723" priority="11653" operator="containsText" text="Baja">
      <formula>NOT(ISERROR(SEARCH("Baja",AE262)))</formula>
    </cfRule>
  </conditionalFormatting>
  <conditionalFormatting sqref="AE262:AE263">
    <cfRule type="containsText" dxfId="14722" priority="11654" operator="containsText" text="VALORAR">
      <formula>NOT(ISERROR(SEARCH("VALORAR",AE262)))</formula>
    </cfRule>
    <cfRule type="containsText" dxfId="14721" priority="11655" operator="containsText" text="Extrema">
      <formula>NOT(ISERROR(SEARCH("Extrema",AE262)))</formula>
    </cfRule>
    <cfRule type="containsText" dxfId="14720" priority="11656" operator="containsText" text="Alta">
      <formula>NOT(ISERROR(SEARCH("Alta",AE262)))</formula>
    </cfRule>
    <cfRule type="containsText" dxfId="14719" priority="11657" operator="containsText" text="Moderada">
      <formula>NOT(ISERROR(SEARCH("Moderada",AE262)))</formula>
    </cfRule>
    <cfRule type="containsText" dxfId="14718" priority="11658" operator="containsText" text="Baja">
      <formula>NOT(ISERROR(SEARCH("Baja",AE262)))</formula>
    </cfRule>
  </conditionalFormatting>
  <conditionalFormatting sqref="AP267">
    <cfRule type="cellIs" dxfId="14717" priority="11603" stopIfTrue="1" operator="equal">
      <formula>"Alta"</formula>
    </cfRule>
  </conditionalFormatting>
  <conditionalFormatting sqref="AP267">
    <cfRule type="cellIs" dxfId="14716" priority="11605" stopIfTrue="1" operator="equal">
      <formula>"Baja"</formula>
    </cfRule>
  </conditionalFormatting>
  <conditionalFormatting sqref="AP267">
    <cfRule type="cellIs" dxfId="14715" priority="11604" stopIfTrue="1" operator="equal">
      <formula>"Media"</formula>
    </cfRule>
  </conditionalFormatting>
  <conditionalFormatting sqref="AP267">
    <cfRule type="cellIs" dxfId="14714" priority="11602" stopIfTrue="1" operator="equal">
      <formula>"Muy Alta"</formula>
    </cfRule>
  </conditionalFormatting>
  <conditionalFormatting sqref="AP267">
    <cfRule type="cellIs" dxfId="14713" priority="11606" stopIfTrue="1" operator="equal">
      <formula>"Muy Baja"</formula>
    </cfRule>
  </conditionalFormatting>
  <conditionalFormatting sqref="AP264">
    <cfRule type="cellIs" dxfId="14712" priority="11561" stopIfTrue="1" operator="equal">
      <formula>"Alta"</formula>
    </cfRule>
  </conditionalFormatting>
  <conditionalFormatting sqref="AP264">
    <cfRule type="cellIs" dxfId="14711" priority="11563" stopIfTrue="1" operator="equal">
      <formula>"Baja"</formula>
    </cfRule>
  </conditionalFormatting>
  <conditionalFormatting sqref="AP264">
    <cfRule type="cellIs" dxfId="14710" priority="11562" stopIfTrue="1" operator="equal">
      <formula>"Media"</formula>
    </cfRule>
  </conditionalFormatting>
  <conditionalFormatting sqref="AP264">
    <cfRule type="cellIs" dxfId="14709" priority="11560" stopIfTrue="1" operator="equal">
      <formula>"Muy Alta"</formula>
    </cfRule>
  </conditionalFormatting>
  <conditionalFormatting sqref="AP264">
    <cfRule type="cellIs" dxfId="14708" priority="11564" stopIfTrue="1" operator="equal">
      <formula>"Muy Baja"</formula>
    </cfRule>
  </conditionalFormatting>
  <conditionalFormatting sqref="V262:V263">
    <cfRule type="cellIs" dxfId="14707" priority="11665" stopIfTrue="1" operator="equal">
      <formula>"Alta"</formula>
    </cfRule>
  </conditionalFormatting>
  <conditionalFormatting sqref="V262:V263">
    <cfRule type="cellIs" dxfId="14706" priority="11667" stopIfTrue="1" operator="equal">
      <formula>"Baja"</formula>
    </cfRule>
  </conditionalFormatting>
  <conditionalFormatting sqref="V262:V263">
    <cfRule type="cellIs" dxfId="14705" priority="11666" stopIfTrue="1" operator="equal">
      <formula>"Media"</formula>
    </cfRule>
  </conditionalFormatting>
  <conditionalFormatting sqref="V262:V263">
    <cfRule type="cellIs" dxfId="14704" priority="11664" stopIfTrue="1" operator="equal">
      <formula>"Muy Alta"</formula>
    </cfRule>
  </conditionalFormatting>
  <conditionalFormatting sqref="V262:V263">
    <cfRule type="cellIs" dxfId="14703" priority="11668" stopIfTrue="1" operator="equal">
      <formula>"Muy Baja"</formula>
    </cfRule>
  </conditionalFormatting>
  <conditionalFormatting sqref="AE268:AE269">
    <cfRule type="containsText" dxfId="14702" priority="11513" operator="containsText" text="VALORAR">
      <formula>NOT(ISERROR(SEARCH("VALORAR",AE268)))</formula>
    </cfRule>
    <cfRule type="containsText" dxfId="14701" priority="11514" operator="containsText" text="Extrema">
      <formula>NOT(ISERROR(SEARCH("Extrema",AE268)))</formula>
    </cfRule>
    <cfRule type="containsText" dxfId="14700" priority="11515" operator="containsText" text="Alta">
      <formula>NOT(ISERROR(SEARCH("Alta",AE268)))</formula>
    </cfRule>
    <cfRule type="containsText" dxfId="14699" priority="11516" operator="containsText" text="Moderada">
      <formula>NOT(ISERROR(SEARCH("Moderada",AE268)))</formula>
    </cfRule>
    <cfRule type="containsText" dxfId="14698" priority="11517" operator="containsText" text="Baja">
      <formula>NOT(ISERROR(SEARCH("Baja",AE268)))</formula>
    </cfRule>
  </conditionalFormatting>
  <conditionalFormatting sqref="AE268:AE269">
    <cfRule type="containsText" dxfId="14697" priority="11518" operator="containsText" text="VALORAR">
      <formula>NOT(ISERROR(SEARCH("VALORAR",AE268)))</formula>
    </cfRule>
    <cfRule type="containsText" dxfId="14696" priority="11519" operator="containsText" text="Extrema">
      <formula>NOT(ISERROR(SEARCH("Extrema",AE268)))</formula>
    </cfRule>
    <cfRule type="containsText" dxfId="14695" priority="11520" operator="containsText" text="Alta">
      <formula>NOT(ISERROR(SEARCH("Alta",AE268)))</formula>
    </cfRule>
    <cfRule type="containsText" dxfId="14694" priority="11521" operator="containsText" text="Moderada">
      <formula>NOT(ISERROR(SEARCH("Moderada",AE268)))</formula>
    </cfRule>
    <cfRule type="containsText" dxfId="14693" priority="11522" operator="containsText" text="Baja">
      <formula>NOT(ISERROR(SEARCH("Baja",AE268)))</formula>
    </cfRule>
  </conditionalFormatting>
  <conditionalFormatting sqref="AW262">
    <cfRule type="containsText" dxfId="14692" priority="11639" operator="containsText" text="VALORAR">
      <formula>NOT(ISERROR(SEARCH("VALORAR",AW262)))</formula>
    </cfRule>
    <cfRule type="containsText" dxfId="14691" priority="11640" operator="containsText" text="Extrema">
      <formula>NOT(ISERROR(SEARCH("Extrema",AW262)))</formula>
    </cfRule>
    <cfRule type="containsText" dxfId="14690" priority="11641" operator="containsText" text="Alta">
      <formula>NOT(ISERROR(SEARCH("Alta",AW262)))</formula>
    </cfRule>
    <cfRule type="containsText" dxfId="14689" priority="11642" operator="containsText" text="Moderada">
      <formula>NOT(ISERROR(SEARCH("Moderada",AW262)))</formula>
    </cfRule>
    <cfRule type="containsText" dxfId="14688" priority="11643" operator="containsText" text="Baja">
      <formula>NOT(ISERROR(SEARCH("Baja",AW262)))</formula>
    </cfRule>
  </conditionalFormatting>
  <conditionalFormatting sqref="AW262">
    <cfRule type="containsText" dxfId="14687" priority="11644" operator="containsText" text="VALORAR">
      <formula>NOT(ISERROR(SEARCH("VALORAR",AW262)))</formula>
    </cfRule>
    <cfRule type="containsText" dxfId="14686" priority="11645" operator="containsText" text="Extrema">
      <formula>NOT(ISERROR(SEARCH("Extrema",AW262)))</formula>
    </cfRule>
    <cfRule type="containsText" dxfId="14685" priority="11646" operator="containsText" text="Alta">
      <formula>NOT(ISERROR(SEARCH("Alta",AW262)))</formula>
    </cfRule>
    <cfRule type="containsText" dxfId="14684" priority="11647" operator="containsText" text="Moderada">
      <formula>NOT(ISERROR(SEARCH("Moderada",AW262)))</formula>
    </cfRule>
    <cfRule type="containsText" dxfId="14683" priority="11648" operator="containsText" text="Baja">
      <formula>NOT(ISERROR(SEARCH("Baja",AW262)))</formula>
    </cfRule>
  </conditionalFormatting>
  <conditionalFormatting sqref="AP262">
    <cfRule type="cellIs" dxfId="14682" priority="11631" stopIfTrue="1" operator="equal">
      <formula>"Alta"</formula>
    </cfRule>
  </conditionalFormatting>
  <conditionalFormatting sqref="AP262">
    <cfRule type="cellIs" dxfId="14681" priority="11633" stopIfTrue="1" operator="equal">
      <formula>"Baja"</formula>
    </cfRule>
  </conditionalFormatting>
  <conditionalFormatting sqref="AP262">
    <cfRule type="cellIs" dxfId="14680" priority="11632" stopIfTrue="1" operator="equal">
      <formula>"Media"</formula>
    </cfRule>
  </conditionalFormatting>
  <conditionalFormatting sqref="AP262">
    <cfRule type="cellIs" dxfId="14679" priority="11630" stopIfTrue="1" operator="equal">
      <formula>"Muy Alta"</formula>
    </cfRule>
  </conditionalFormatting>
  <conditionalFormatting sqref="AP262">
    <cfRule type="cellIs" dxfId="14678" priority="11634" stopIfTrue="1" operator="equal">
      <formula>"Muy Baja"</formula>
    </cfRule>
  </conditionalFormatting>
  <conditionalFormatting sqref="AP263">
    <cfRule type="cellIs" dxfId="14677" priority="11617" stopIfTrue="1" operator="equal">
      <formula>"Alta"</formula>
    </cfRule>
  </conditionalFormatting>
  <conditionalFormatting sqref="AP263">
    <cfRule type="cellIs" dxfId="14676" priority="11619" stopIfTrue="1" operator="equal">
      <formula>"Baja"</formula>
    </cfRule>
  </conditionalFormatting>
  <conditionalFormatting sqref="AP263">
    <cfRule type="cellIs" dxfId="14675" priority="11618" stopIfTrue="1" operator="equal">
      <formula>"Media"</formula>
    </cfRule>
  </conditionalFormatting>
  <conditionalFormatting sqref="AP263">
    <cfRule type="cellIs" dxfId="14674" priority="11616" stopIfTrue="1" operator="equal">
      <formula>"Muy Alta"</formula>
    </cfRule>
  </conditionalFormatting>
  <conditionalFormatting sqref="AP263">
    <cfRule type="cellIs" dxfId="14673" priority="11620" stopIfTrue="1" operator="equal">
      <formula>"Muy Baja"</formula>
    </cfRule>
  </conditionalFormatting>
  <conditionalFormatting sqref="AP273">
    <cfRule type="cellIs" dxfId="14672" priority="11467" stopIfTrue="1" operator="equal">
      <formula>"Alta"</formula>
    </cfRule>
  </conditionalFormatting>
  <conditionalFormatting sqref="AP273">
    <cfRule type="cellIs" dxfId="14671" priority="11469" stopIfTrue="1" operator="equal">
      <formula>"Baja"</formula>
    </cfRule>
  </conditionalFormatting>
  <conditionalFormatting sqref="AP273">
    <cfRule type="cellIs" dxfId="14670" priority="11468" stopIfTrue="1" operator="equal">
      <formula>"Media"</formula>
    </cfRule>
  </conditionalFormatting>
  <conditionalFormatting sqref="AP273">
    <cfRule type="cellIs" dxfId="14669" priority="11466" stopIfTrue="1" operator="equal">
      <formula>"Muy Alta"</formula>
    </cfRule>
  </conditionalFormatting>
  <conditionalFormatting sqref="AP273">
    <cfRule type="cellIs" dxfId="14668" priority="11470" stopIfTrue="1" operator="equal">
      <formula>"Muy Baja"</formula>
    </cfRule>
  </conditionalFormatting>
  <conditionalFormatting sqref="AE264:AE265">
    <cfRule type="containsText" dxfId="14667" priority="11569" operator="containsText" text="VALORAR">
      <formula>NOT(ISERROR(SEARCH("VALORAR",AE264)))</formula>
    </cfRule>
    <cfRule type="containsText" dxfId="14666" priority="11570" operator="containsText" text="Extrema">
      <formula>NOT(ISERROR(SEARCH("Extrema",AE264)))</formula>
    </cfRule>
    <cfRule type="containsText" dxfId="14665" priority="11571" operator="containsText" text="Alta">
      <formula>NOT(ISERROR(SEARCH("Alta",AE264)))</formula>
    </cfRule>
    <cfRule type="containsText" dxfId="14664" priority="11572" operator="containsText" text="Moderada">
      <formula>NOT(ISERROR(SEARCH("Moderada",AE264)))</formula>
    </cfRule>
    <cfRule type="containsText" dxfId="14663" priority="11573" operator="containsText" text="Baja">
      <formula>NOT(ISERROR(SEARCH("Baja",AE264)))</formula>
    </cfRule>
  </conditionalFormatting>
  <conditionalFormatting sqref="AE264:AE265">
    <cfRule type="containsText" dxfId="14662" priority="11574" operator="containsText" text="VALORAR">
      <formula>NOT(ISERROR(SEARCH("VALORAR",AE264)))</formula>
    </cfRule>
    <cfRule type="containsText" dxfId="14661" priority="11575" operator="containsText" text="Extrema">
      <formula>NOT(ISERROR(SEARCH("Extrema",AE264)))</formula>
    </cfRule>
    <cfRule type="containsText" dxfId="14660" priority="11576" operator="containsText" text="Alta">
      <formula>NOT(ISERROR(SEARCH("Alta",AE264)))</formula>
    </cfRule>
    <cfRule type="containsText" dxfId="14659" priority="11577" operator="containsText" text="Moderada">
      <formula>NOT(ISERROR(SEARCH("Moderada",AE264)))</formula>
    </cfRule>
    <cfRule type="containsText" dxfId="14658" priority="11578" operator="containsText" text="Baja">
      <formula>NOT(ISERROR(SEARCH("Baja",AE264)))</formula>
    </cfRule>
  </conditionalFormatting>
  <conditionalFormatting sqref="V264:V265">
    <cfRule type="cellIs" dxfId="14657" priority="11585" stopIfTrue="1" operator="equal">
      <formula>"Alta"</formula>
    </cfRule>
  </conditionalFormatting>
  <conditionalFormatting sqref="V264:V265">
    <cfRule type="cellIs" dxfId="14656" priority="11587" stopIfTrue="1" operator="equal">
      <formula>"Baja"</formula>
    </cfRule>
  </conditionalFormatting>
  <conditionalFormatting sqref="V264:V265">
    <cfRule type="cellIs" dxfId="14655" priority="11586" stopIfTrue="1" operator="equal">
      <formula>"Media"</formula>
    </cfRule>
  </conditionalFormatting>
  <conditionalFormatting sqref="V264:V265">
    <cfRule type="cellIs" dxfId="14654" priority="11584" stopIfTrue="1" operator="equal">
      <formula>"Muy Alta"</formula>
    </cfRule>
  </conditionalFormatting>
  <conditionalFormatting sqref="V264:V265">
    <cfRule type="cellIs" dxfId="14653" priority="11588" stopIfTrue="1" operator="equal">
      <formula>"Muy Baja"</formula>
    </cfRule>
  </conditionalFormatting>
  <conditionalFormatting sqref="AP270">
    <cfRule type="cellIs" dxfId="14652" priority="11425" stopIfTrue="1" operator="equal">
      <formula>"Alta"</formula>
    </cfRule>
  </conditionalFormatting>
  <conditionalFormatting sqref="AP270">
    <cfRule type="cellIs" dxfId="14651" priority="11427" stopIfTrue="1" operator="equal">
      <formula>"Baja"</formula>
    </cfRule>
  </conditionalFormatting>
  <conditionalFormatting sqref="AP270">
    <cfRule type="cellIs" dxfId="14650" priority="11426" stopIfTrue="1" operator="equal">
      <formula>"Media"</formula>
    </cfRule>
  </conditionalFormatting>
  <conditionalFormatting sqref="AP270">
    <cfRule type="cellIs" dxfId="14649" priority="11424" stopIfTrue="1" operator="equal">
      <formula>"Muy Alta"</formula>
    </cfRule>
  </conditionalFormatting>
  <conditionalFormatting sqref="AP270">
    <cfRule type="cellIs" dxfId="14648" priority="11428" stopIfTrue="1" operator="equal">
      <formula>"Muy Baja"</formula>
    </cfRule>
  </conditionalFormatting>
  <conditionalFormatting sqref="AP265">
    <cfRule type="cellIs" dxfId="14647" priority="11547" stopIfTrue="1" operator="equal">
      <formula>"Alta"</formula>
    </cfRule>
  </conditionalFormatting>
  <conditionalFormatting sqref="AP265">
    <cfRule type="cellIs" dxfId="14646" priority="11549" stopIfTrue="1" operator="equal">
      <formula>"Baja"</formula>
    </cfRule>
  </conditionalFormatting>
  <conditionalFormatting sqref="AP265">
    <cfRule type="cellIs" dxfId="14645" priority="11548" stopIfTrue="1" operator="equal">
      <formula>"Media"</formula>
    </cfRule>
  </conditionalFormatting>
  <conditionalFormatting sqref="AP265">
    <cfRule type="cellIs" dxfId="14644" priority="11546" stopIfTrue="1" operator="equal">
      <formula>"Muy Alta"</formula>
    </cfRule>
  </conditionalFormatting>
  <conditionalFormatting sqref="AP265">
    <cfRule type="cellIs" dxfId="14643" priority="11550" stopIfTrue="1" operator="equal">
      <formula>"Muy Baja"</formula>
    </cfRule>
  </conditionalFormatting>
  <conditionalFormatting sqref="V268:V269">
    <cfRule type="cellIs" dxfId="14642" priority="11529" stopIfTrue="1" operator="equal">
      <formula>"Alta"</formula>
    </cfRule>
  </conditionalFormatting>
  <conditionalFormatting sqref="V268:V269">
    <cfRule type="cellIs" dxfId="14641" priority="11531" stopIfTrue="1" operator="equal">
      <formula>"Baja"</formula>
    </cfRule>
  </conditionalFormatting>
  <conditionalFormatting sqref="V268:V269">
    <cfRule type="cellIs" dxfId="14640" priority="11530" stopIfTrue="1" operator="equal">
      <formula>"Media"</formula>
    </cfRule>
  </conditionalFormatting>
  <conditionalFormatting sqref="V268:V269">
    <cfRule type="cellIs" dxfId="14639" priority="11528" stopIfTrue="1" operator="equal">
      <formula>"Muy Alta"</formula>
    </cfRule>
  </conditionalFormatting>
  <conditionalFormatting sqref="V268:V269">
    <cfRule type="cellIs" dxfId="14638" priority="11532" stopIfTrue="1" operator="equal">
      <formula>"Muy Baja"</formula>
    </cfRule>
  </conditionalFormatting>
  <conditionalFormatting sqref="AE274:AE275">
    <cfRule type="containsText" dxfId="14637" priority="11377" operator="containsText" text="VALORAR">
      <formula>NOT(ISERROR(SEARCH("VALORAR",AE274)))</formula>
    </cfRule>
    <cfRule type="containsText" dxfId="14636" priority="11378" operator="containsText" text="Extrema">
      <formula>NOT(ISERROR(SEARCH("Extrema",AE274)))</formula>
    </cfRule>
    <cfRule type="containsText" dxfId="14635" priority="11379" operator="containsText" text="Alta">
      <formula>NOT(ISERROR(SEARCH("Alta",AE274)))</formula>
    </cfRule>
    <cfRule type="containsText" dxfId="14634" priority="11380" operator="containsText" text="Moderada">
      <formula>NOT(ISERROR(SEARCH("Moderada",AE274)))</formula>
    </cfRule>
    <cfRule type="containsText" dxfId="14633" priority="11381" operator="containsText" text="Baja">
      <formula>NOT(ISERROR(SEARCH("Baja",AE274)))</formula>
    </cfRule>
  </conditionalFormatting>
  <conditionalFormatting sqref="AE274:AE275">
    <cfRule type="containsText" dxfId="14632" priority="11382" operator="containsText" text="VALORAR">
      <formula>NOT(ISERROR(SEARCH("VALORAR",AE274)))</formula>
    </cfRule>
    <cfRule type="containsText" dxfId="14631" priority="11383" operator="containsText" text="Extrema">
      <formula>NOT(ISERROR(SEARCH("Extrema",AE274)))</formula>
    </cfRule>
    <cfRule type="containsText" dxfId="14630" priority="11384" operator="containsText" text="Alta">
      <formula>NOT(ISERROR(SEARCH("Alta",AE274)))</formula>
    </cfRule>
    <cfRule type="containsText" dxfId="14629" priority="11385" operator="containsText" text="Moderada">
      <formula>NOT(ISERROR(SEARCH("Moderada",AE274)))</formula>
    </cfRule>
    <cfRule type="containsText" dxfId="14628" priority="11386" operator="containsText" text="Baja">
      <formula>NOT(ISERROR(SEARCH("Baja",AE274)))</formula>
    </cfRule>
  </conditionalFormatting>
  <conditionalFormatting sqref="AW268">
    <cfRule type="containsText" dxfId="14627" priority="11503" operator="containsText" text="VALORAR">
      <formula>NOT(ISERROR(SEARCH("VALORAR",AW268)))</formula>
    </cfRule>
    <cfRule type="containsText" dxfId="14626" priority="11504" operator="containsText" text="Extrema">
      <formula>NOT(ISERROR(SEARCH("Extrema",AW268)))</formula>
    </cfRule>
    <cfRule type="containsText" dxfId="14625" priority="11505" operator="containsText" text="Alta">
      <formula>NOT(ISERROR(SEARCH("Alta",AW268)))</formula>
    </cfRule>
    <cfRule type="containsText" dxfId="14624" priority="11506" operator="containsText" text="Moderada">
      <formula>NOT(ISERROR(SEARCH("Moderada",AW268)))</formula>
    </cfRule>
    <cfRule type="containsText" dxfId="14623" priority="11507" operator="containsText" text="Baja">
      <formula>NOT(ISERROR(SEARCH("Baja",AW268)))</formula>
    </cfRule>
  </conditionalFormatting>
  <conditionalFormatting sqref="AW268">
    <cfRule type="containsText" dxfId="14622" priority="11508" operator="containsText" text="VALORAR">
      <formula>NOT(ISERROR(SEARCH("VALORAR",AW268)))</formula>
    </cfRule>
    <cfRule type="containsText" dxfId="14621" priority="11509" operator="containsText" text="Extrema">
      <formula>NOT(ISERROR(SEARCH("Extrema",AW268)))</formula>
    </cfRule>
    <cfRule type="containsText" dxfId="14620" priority="11510" operator="containsText" text="Alta">
      <formula>NOT(ISERROR(SEARCH("Alta",AW268)))</formula>
    </cfRule>
    <cfRule type="containsText" dxfId="14619" priority="11511" operator="containsText" text="Moderada">
      <formula>NOT(ISERROR(SEARCH("Moderada",AW268)))</formula>
    </cfRule>
    <cfRule type="containsText" dxfId="14618" priority="11512" operator="containsText" text="Baja">
      <formula>NOT(ISERROR(SEARCH("Baja",AW268)))</formula>
    </cfRule>
  </conditionalFormatting>
  <conditionalFormatting sqref="AP268">
    <cfRule type="cellIs" dxfId="14617" priority="11495" stopIfTrue="1" operator="equal">
      <formula>"Alta"</formula>
    </cfRule>
  </conditionalFormatting>
  <conditionalFormatting sqref="AP268">
    <cfRule type="cellIs" dxfId="14616" priority="11497" stopIfTrue="1" operator="equal">
      <formula>"Baja"</formula>
    </cfRule>
  </conditionalFormatting>
  <conditionalFormatting sqref="AP268">
    <cfRule type="cellIs" dxfId="14615" priority="11496" stopIfTrue="1" operator="equal">
      <formula>"Media"</formula>
    </cfRule>
  </conditionalFormatting>
  <conditionalFormatting sqref="AP268">
    <cfRule type="cellIs" dxfId="14614" priority="11494" stopIfTrue="1" operator="equal">
      <formula>"Muy Alta"</formula>
    </cfRule>
  </conditionalFormatting>
  <conditionalFormatting sqref="AP268">
    <cfRule type="cellIs" dxfId="14613" priority="11498" stopIfTrue="1" operator="equal">
      <formula>"Muy Baja"</formula>
    </cfRule>
  </conditionalFormatting>
  <conditionalFormatting sqref="AP269">
    <cfRule type="cellIs" dxfId="14612" priority="11481" stopIfTrue="1" operator="equal">
      <formula>"Alta"</formula>
    </cfRule>
  </conditionalFormatting>
  <conditionalFormatting sqref="AP269">
    <cfRule type="cellIs" dxfId="14611" priority="11483" stopIfTrue="1" operator="equal">
      <formula>"Baja"</formula>
    </cfRule>
  </conditionalFormatting>
  <conditionalFormatting sqref="AP269">
    <cfRule type="cellIs" dxfId="14610" priority="11482" stopIfTrue="1" operator="equal">
      <formula>"Media"</formula>
    </cfRule>
  </conditionalFormatting>
  <conditionalFormatting sqref="AP269">
    <cfRule type="cellIs" dxfId="14609" priority="11480" stopIfTrue="1" operator="equal">
      <formula>"Muy Alta"</formula>
    </cfRule>
  </conditionalFormatting>
  <conditionalFormatting sqref="AP269">
    <cfRule type="cellIs" dxfId="14608" priority="11484" stopIfTrue="1" operator="equal">
      <formula>"Muy Baja"</formula>
    </cfRule>
  </conditionalFormatting>
  <conditionalFormatting sqref="AP279">
    <cfRule type="cellIs" dxfId="14607" priority="11331" stopIfTrue="1" operator="equal">
      <formula>"Alta"</formula>
    </cfRule>
  </conditionalFormatting>
  <conditionalFormatting sqref="AP279">
    <cfRule type="cellIs" dxfId="14606" priority="11333" stopIfTrue="1" operator="equal">
      <formula>"Baja"</formula>
    </cfRule>
  </conditionalFormatting>
  <conditionalFormatting sqref="AP279">
    <cfRule type="cellIs" dxfId="14605" priority="11332" stopIfTrue="1" operator="equal">
      <formula>"Media"</formula>
    </cfRule>
  </conditionalFormatting>
  <conditionalFormatting sqref="AP279">
    <cfRule type="cellIs" dxfId="14604" priority="11330" stopIfTrue="1" operator="equal">
      <formula>"Muy Alta"</formula>
    </cfRule>
  </conditionalFormatting>
  <conditionalFormatting sqref="AP279">
    <cfRule type="cellIs" dxfId="14603" priority="11334" stopIfTrue="1" operator="equal">
      <formula>"Muy Baja"</formula>
    </cfRule>
  </conditionalFormatting>
  <conditionalFormatting sqref="AE270:AE271">
    <cfRule type="containsText" dxfId="14602" priority="11433" operator="containsText" text="VALORAR">
      <formula>NOT(ISERROR(SEARCH("VALORAR",AE270)))</formula>
    </cfRule>
    <cfRule type="containsText" dxfId="14601" priority="11434" operator="containsText" text="Extrema">
      <formula>NOT(ISERROR(SEARCH("Extrema",AE270)))</formula>
    </cfRule>
    <cfRule type="containsText" dxfId="14600" priority="11435" operator="containsText" text="Alta">
      <formula>NOT(ISERROR(SEARCH("Alta",AE270)))</formula>
    </cfRule>
    <cfRule type="containsText" dxfId="14599" priority="11436" operator="containsText" text="Moderada">
      <formula>NOT(ISERROR(SEARCH("Moderada",AE270)))</formula>
    </cfRule>
    <cfRule type="containsText" dxfId="14598" priority="11437" operator="containsText" text="Baja">
      <formula>NOT(ISERROR(SEARCH("Baja",AE270)))</formula>
    </cfRule>
  </conditionalFormatting>
  <conditionalFormatting sqref="AE270:AE271">
    <cfRule type="containsText" dxfId="14597" priority="11438" operator="containsText" text="VALORAR">
      <formula>NOT(ISERROR(SEARCH("VALORAR",AE270)))</formula>
    </cfRule>
    <cfRule type="containsText" dxfId="14596" priority="11439" operator="containsText" text="Extrema">
      <formula>NOT(ISERROR(SEARCH("Extrema",AE270)))</formula>
    </cfRule>
    <cfRule type="containsText" dxfId="14595" priority="11440" operator="containsText" text="Alta">
      <formula>NOT(ISERROR(SEARCH("Alta",AE270)))</formula>
    </cfRule>
    <cfRule type="containsText" dxfId="14594" priority="11441" operator="containsText" text="Moderada">
      <formula>NOT(ISERROR(SEARCH("Moderada",AE270)))</formula>
    </cfRule>
    <cfRule type="containsText" dxfId="14593" priority="11442" operator="containsText" text="Baja">
      <formula>NOT(ISERROR(SEARCH("Baja",AE270)))</formula>
    </cfRule>
  </conditionalFormatting>
  <conditionalFormatting sqref="V270:V271">
    <cfRule type="cellIs" dxfId="14592" priority="11449" stopIfTrue="1" operator="equal">
      <formula>"Alta"</formula>
    </cfRule>
  </conditionalFormatting>
  <conditionalFormatting sqref="V270:V271">
    <cfRule type="cellIs" dxfId="14591" priority="11451" stopIfTrue="1" operator="equal">
      <formula>"Baja"</formula>
    </cfRule>
  </conditionalFormatting>
  <conditionalFormatting sqref="V270:V271">
    <cfRule type="cellIs" dxfId="14590" priority="11450" stopIfTrue="1" operator="equal">
      <formula>"Media"</formula>
    </cfRule>
  </conditionalFormatting>
  <conditionalFormatting sqref="V270:V271">
    <cfRule type="cellIs" dxfId="14589" priority="11448" stopIfTrue="1" operator="equal">
      <formula>"Muy Alta"</formula>
    </cfRule>
  </conditionalFormatting>
  <conditionalFormatting sqref="V270:V271">
    <cfRule type="cellIs" dxfId="14588" priority="11452" stopIfTrue="1" operator="equal">
      <formula>"Muy Baja"</formula>
    </cfRule>
  </conditionalFormatting>
  <conditionalFormatting sqref="AP276">
    <cfRule type="cellIs" dxfId="14587" priority="11289" stopIfTrue="1" operator="equal">
      <formula>"Alta"</formula>
    </cfRule>
  </conditionalFormatting>
  <conditionalFormatting sqref="AP276">
    <cfRule type="cellIs" dxfId="14586" priority="11291" stopIfTrue="1" operator="equal">
      <formula>"Baja"</formula>
    </cfRule>
  </conditionalFormatting>
  <conditionalFormatting sqref="AP276">
    <cfRule type="cellIs" dxfId="14585" priority="11290" stopIfTrue="1" operator="equal">
      <formula>"Media"</formula>
    </cfRule>
  </conditionalFormatting>
  <conditionalFormatting sqref="AP276">
    <cfRule type="cellIs" dxfId="14584" priority="11288" stopIfTrue="1" operator="equal">
      <formula>"Muy Alta"</formula>
    </cfRule>
  </conditionalFormatting>
  <conditionalFormatting sqref="AP276">
    <cfRule type="cellIs" dxfId="14583" priority="11292" stopIfTrue="1" operator="equal">
      <formula>"Muy Baja"</formula>
    </cfRule>
  </conditionalFormatting>
  <conditionalFormatting sqref="AP271">
    <cfRule type="cellIs" dxfId="14582" priority="11411" stopIfTrue="1" operator="equal">
      <formula>"Alta"</formula>
    </cfRule>
  </conditionalFormatting>
  <conditionalFormatting sqref="AP271">
    <cfRule type="cellIs" dxfId="14581" priority="11413" stopIfTrue="1" operator="equal">
      <formula>"Baja"</formula>
    </cfRule>
  </conditionalFormatting>
  <conditionalFormatting sqref="AP271">
    <cfRule type="cellIs" dxfId="14580" priority="11412" stopIfTrue="1" operator="equal">
      <formula>"Media"</formula>
    </cfRule>
  </conditionalFormatting>
  <conditionalFormatting sqref="AP271">
    <cfRule type="cellIs" dxfId="14579" priority="11410" stopIfTrue="1" operator="equal">
      <formula>"Muy Alta"</formula>
    </cfRule>
  </conditionalFormatting>
  <conditionalFormatting sqref="AP271">
    <cfRule type="cellIs" dxfId="14578" priority="11414" stopIfTrue="1" operator="equal">
      <formula>"Muy Baja"</formula>
    </cfRule>
  </conditionalFormatting>
  <conditionalFormatting sqref="V256:V257">
    <cfRule type="cellIs" dxfId="14577" priority="11801" stopIfTrue="1" operator="equal">
      <formula>"Alta"</formula>
    </cfRule>
  </conditionalFormatting>
  <conditionalFormatting sqref="V256:V257">
    <cfRule type="cellIs" dxfId="14576" priority="11803" stopIfTrue="1" operator="equal">
      <formula>"Baja"</formula>
    </cfRule>
  </conditionalFormatting>
  <conditionalFormatting sqref="V256:V257">
    <cfRule type="cellIs" dxfId="14575" priority="11802" stopIfTrue="1" operator="equal">
      <formula>"Media"</formula>
    </cfRule>
  </conditionalFormatting>
  <conditionalFormatting sqref="V256:V257">
    <cfRule type="cellIs" dxfId="14574" priority="11800" stopIfTrue="1" operator="equal">
      <formula>"Muy Alta"</formula>
    </cfRule>
  </conditionalFormatting>
  <conditionalFormatting sqref="V256:V257">
    <cfRule type="cellIs" dxfId="14573" priority="11804" stopIfTrue="1" operator="equal">
      <formula>"Muy Baja"</formula>
    </cfRule>
  </conditionalFormatting>
  <conditionalFormatting sqref="AE256:AE257">
    <cfRule type="containsText" dxfId="14572" priority="11785" operator="containsText" text="VALORAR">
      <formula>NOT(ISERROR(SEARCH("VALORAR",AE256)))</formula>
    </cfRule>
    <cfRule type="containsText" dxfId="14571" priority="11786" operator="containsText" text="Extrema">
      <formula>NOT(ISERROR(SEARCH("Extrema",AE256)))</formula>
    </cfRule>
    <cfRule type="containsText" dxfId="14570" priority="11787" operator="containsText" text="Alta">
      <formula>NOT(ISERROR(SEARCH("Alta",AE256)))</formula>
    </cfRule>
    <cfRule type="containsText" dxfId="14569" priority="11788" operator="containsText" text="Moderada">
      <formula>NOT(ISERROR(SEARCH("Moderada",AE256)))</formula>
    </cfRule>
    <cfRule type="containsText" dxfId="14568" priority="11789" operator="containsText" text="Baja">
      <formula>NOT(ISERROR(SEARCH("Baja",AE256)))</formula>
    </cfRule>
  </conditionalFormatting>
  <conditionalFormatting sqref="AE256:AE257">
    <cfRule type="containsText" dxfId="14567" priority="11790" operator="containsText" text="VALORAR">
      <formula>NOT(ISERROR(SEARCH("VALORAR",AE256)))</formula>
    </cfRule>
    <cfRule type="containsText" dxfId="14566" priority="11791" operator="containsText" text="Extrema">
      <formula>NOT(ISERROR(SEARCH("Extrema",AE256)))</formula>
    </cfRule>
    <cfRule type="containsText" dxfId="14565" priority="11792" operator="containsText" text="Alta">
      <formula>NOT(ISERROR(SEARCH("Alta",AE256)))</formula>
    </cfRule>
    <cfRule type="containsText" dxfId="14564" priority="11793" operator="containsText" text="Moderada">
      <formula>NOT(ISERROR(SEARCH("Moderada",AE256)))</formula>
    </cfRule>
    <cfRule type="containsText" dxfId="14563" priority="11794" operator="containsText" text="Baja">
      <formula>NOT(ISERROR(SEARCH("Baja",AE256)))</formula>
    </cfRule>
  </conditionalFormatting>
  <conditionalFormatting sqref="AW256">
    <cfRule type="containsText" dxfId="14562" priority="11775" operator="containsText" text="VALORAR">
      <formula>NOT(ISERROR(SEARCH("VALORAR",AW256)))</formula>
    </cfRule>
    <cfRule type="containsText" dxfId="14561" priority="11776" operator="containsText" text="Extrema">
      <formula>NOT(ISERROR(SEARCH("Extrema",AW256)))</formula>
    </cfRule>
    <cfRule type="containsText" dxfId="14560" priority="11777" operator="containsText" text="Alta">
      <formula>NOT(ISERROR(SEARCH("Alta",AW256)))</formula>
    </cfRule>
    <cfRule type="containsText" dxfId="14559" priority="11778" operator="containsText" text="Moderada">
      <formula>NOT(ISERROR(SEARCH("Moderada",AW256)))</formula>
    </cfRule>
    <cfRule type="containsText" dxfId="14558" priority="11779" operator="containsText" text="Baja">
      <formula>NOT(ISERROR(SEARCH("Baja",AW256)))</formula>
    </cfRule>
  </conditionalFormatting>
  <conditionalFormatting sqref="AW256">
    <cfRule type="containsText" dxfId="14557" priority="11780" operator="containsText" text="VALORAR">
      <formula>NOT(ISERROR(SEARCH("VALORAR",AW256)))</formula>
    </cfRule>
    <cfRule type="containsText" dxfId="14556" priority="11781" operator="containsText" text="Extrema">
      <formula>NOT(ISERROR(SEARCH("Extrema",AW256)))</formula>
    </cfRule>
    <cfRule type="containsText" dxfId="14555" priority="11782" operator="containsText" text="Alta">
      <formula>NOT(ISERROR(SEARCH("Alta",AW256)))</formula>
    </cfRule>
    <cfRule type="containsText" dxfId="14554" priority="11783" operator="containsText" text="Moderada">
      <formula>NOT(ISERROR(SEARCH("Moderada",AW256)))</formula>
    </cfRule>
    <cfRule type="containsText" dxfId="14553" priority="11784" operator="containsText" text="Baja">
      <formula>NOT(ISERROR(SEARCH("Baja",AW256)))</formula>
    </cfRule>
  </conditionalFormatting>
  <conditionalFormatting sqref="AP256">
    <cfRule type="cellIs" dxfId="14552" priority="11767" stopIfTrue="1" operator="equal">
      <formula>"Alta"</formula>
    </cfRule>
  </conditionalFormatting>
  <conditionalFormatting sqref="AP256">
    <cfRule type="cellIs" dxfId="14551" priority="11769" stopIfTrue="1" operator="equal">
      <formula>"Baja"</formula>
    </cfRule>
  </conditionalFormatting>
  <conditionalFormatting sqref="AP256">
    <cfRule type="cellIs" dxfId="14550" priority="11768" stopIfTrue="1" operator="equal">
      <formula>"Media"</formula>
    </cfRule>
  </conditionalFormatting>
  <conditionalFormatting sqref="AP256">
    <cfRule type="cellIs" dxfId="14549" priority="11766" stopIfTrue="1" operator="equal">
      <formula>"Muy Alta"</formula>
    </cfRule>
  </conditionalFormatting>
  <conditionalFormatting sqref="AP256">
    <cfRule type="cellIs" dxfId="14548" priority="11770" stopIfTrue="1" operator="equal">
      <formula>"Muy Baja"</formula>
    </cfRule>
  </conditionalFormatting>
  <conditionalFormatting sqref="AP257">
    <cfRule type="cellIs" dxfId="14547" priority="11753" stopIfTrue="1" operator="equal">
      <formula>"Alta"</formula>
    </cfRule>
  </conditionalFormatting>
  <conditionalFormatting sqref="AP257">
    <cfRule type="cellIs" dxfId="14546" priority="11755" stopIfTrue="1" operator="equal">
      <formula>"Baja"</formula>
    </cfRule>
  </conditionalFormatting>
  <conditionalFormatting sqref="AP257">
    <cfRule type="cellIs" dxfId="14545" priority="11754" stopIfTrue="1" operator="equal">
      <formula>"Media"</formula>
    </cfRule>
  </conditionalFormatting>
  <conditionalFormatting sqref="AP257">
    <cfRule type="cellIs" dxfId="14544" priority="11752" stopIfTrue="1" operator="equal">
      <formula>"Muy Alta"</formula>
    </cfRule>
  </conditionalFormatting>
  <conditionalFormatting sqref="AP257">
    <cfRule type="cellIs" dxfId="14543" priority="11756" stopIfTrue="1" operator="equal">
      <formula>"Muy Baja"</formula>
    </cfRule>
  </conditionalFormatting>
  <conditionalFormatting sqref="AP261">
    <cfRule type="cellIs" dxfId="14542" priority="11739" stopIfTrue="1" operator="equal">
      <formula>"Alta"</formula>
    </cfRule>
  </conditionalFormatting>
  <conditionalFormatting sqref="AP261">
    <cfRule type="cellIs" dxfId="14541" priority="11741" stopIfTrue="1" operator="equal">
      <formula>"Baja"</formula>
    </cfRule>
  </conditionalFormatting>
  <conditionalFormatting sqref="AP261">
    <cfRule type="cellIs" dxfId="14540" priority="11740" stopIfTrue="1" operator="equal">
      <formula>"Media"</formula>
    </cfRule>
  </conditionalFormatting>
  <conditionalFormatting sqref="AP261">
    <cfRule type="cellIs" dxfId="14539" priority="11738" stopIfTrue="1" operator="equal">
      <formula>"Muy Alta"</formula>
    </cfRule>
  </conditionalFormatting>
  <conditionalFormatting sqref="AP261">
    <cfRule type="cellIs" dxfId="14538" priority="11742" stopIfTrue="1" operator="equal">
      <formula>"Muy Baja"</formula>
    </cfRule>
  </conditionalFormatting>
  <conditionalFormatting sqref="AE258:AE259">
    <cfRule type="containsText" dxfId="14537" priority="11705" operator="containsText" text="VALORAR">
      <formula>NOT(ISERROR(SEARCH("VALORAR",AE258)))</formula>
    </cfRule>
    <cfRule type="containsText" dxfId="14536" priority="11706" operator="containsText" text="Extrema">
      <formula>NOT(ISERROR(SEARCH("Extrema",AE258)))</formula>
    </cfRule>
    <cfRule type="containsText" dxfId="14535" priority="11707" operator="containsText" text="Alta">
      <formula>NOT(ISERROR(SEARCH("Alta",AE258)))</formula>
    </cfRule>
    <cfRule type="containsText" dxfId="14534" priority="11708" operator="containsText" text="Moderada">
      <formula>NOT(ISERROR(SEARCH("Moderada",AE258)))</formula>
    </cfRule>
    <cfRule type="containsText" dxfId="14533" priority="11709" operator="containsText" text="Baja">
      <formula>NOT(ISERROR(SEARCH("Baja",AE258)))</formula>
    </cfRule>
  </conditionalFormatting>
  <conditionalFormatting sqref="AE258:AE259">
    <cfRule type="containsText" dxfId="14532" priority="11710" operator="containsText" text="VALORAR">
      <formula>NOT(ISERROR(SEARCH("VALORAR",AE258)))</formula>
    </cfRule>
    <cfRule type="containsText" dxfId="14531" priority="11711" operator="containsText" text="Extrema">
      <formula>NOT(ISERROR(SEARCH("Extrema",AE258)))</formula>
    </cfRule>
    <cfRule type="containsText" dxfId="14530" priority="11712" operator="containsText" text="Alta">
      <formula>NOT(ISERROR(SEARCH("Alta",AE258)))</formula>
    </cfRule>
    <cfRule type="containsText" dxfId="14529" priority="11713" operator="containsText" text="Moderada">
      <formula>NOT(ISERROR(SEARCH("Moderada",AE258)))</formula>
    </cfRule>
    <cfRule type="containsText" dxfId="14528" priority="11714" operator="containsText" text="Baja">
      <formula>NOT(ISERROR(SEARCH("Baja",AE258)))</formula>
    </cfRule>
  </conditionalFormatting>
  <conditionalFormatting sqref="V258:V259">
    <cfRule type="cellIs" dxfId="14527" priority="11721" stopIfTrue="1" operator="equal">
      <formula>"Alta"</formula>
    </cfRule>
  </conditionalFormatting>
  <conditionalFormatting sqref="V258:V259">
    <cfRule type="cellIs" dxfId="14526" priority="11723" stopIfTrue="1" operator="equal">
      <formula>"Baja"</formula>
    </cfRule>
  </conditionalFormatting>
  <conditionalFormatting sqref="V258:V259">
    <cfRule type="cellIs" dxfId="14525" priority="11722" stopIfTrue="1" operator="equal">
      <formula>"Media"</formula>
    </cfRule>
  </conditionalFormatting>
  <conditionalFormatting sqref="V258:V259">
    <cfRule type="cellIs" dxfId="14524" priority="11720" stopIfTrue="1" operator="equal">
      <formula>"Muy Alta"</formula>
    </cfRule>
  </conditionalFormatting>
  <conditionalFormatting sqref="V258:V259">
    <cfRule type="cellIs" dxfId="14523" priority="11724" stopIfTrue="1" operator="equal">
      <formula>"Muy Baja"</formula>
    </cfRule>
  </conditionalFormatting>
  <conditionalFormatting sqref="AP258">
    <cfRule type="cellIs" dxfId="14522" priority="11697" stopIfTrue="1" operator="equal">
      <formula>"Alta"</formula>
    </cfRule>
  </conditionalFormatting>
  <conditionalFormatting sqref="AP258">
    <cfRule type="cellIs" dxfId="14521" priority="11699" stopIfTrue="1" operator="equal">
      <formula>"Baja"</formula>
    </cfRule>
  </conditionalFormatting>
  <conditionalFormatting sqref="AP258">
    <cfRule type="cellIs" dxfId="14520" priority="11698" stopIfTrue="1" operator="equal">
      <formula>"Media"</formula>
    </cfRule>
  </conditionalFormatting>
  <conditionalFormatting sqref="AP258">
    <cfRule type="cellIs" dxfId="14519" priority="11696" stopIfTrue="1" operator="equal">
      <formula>"Muy Alta"</formula>
    </cfRule>
  </conditionalFormatting>
  <conditionalFormatting sqref="AP258">
    <cfRule type="cellIs" dxfId="14518" priority="11700" stopIfTrue="1" operator="equal">
      <formula>"Muy Baja"</formula>
    </cfRule>
  </conditionalFormatting>
  <conditionalFormatting sqref="AP259">
    <cfRule type="cellIs" dxfId="14517" priority="11683" stopIfTrue="1" operator="equal">
      <formula>"Alta"</formula>
    </cfRule>
  </conditionalFormatting>
  <conditionalFormatting sqref="AP259">
    <cfRule type="cellIs" dxfId="14516" priority="11685" stopIfTrue="1" operator="equal">
      <formula>"Baja"</formula>
    </cfRule>
  </conditionalFormatting>
  <conditionalFormatting sqref="AP259">
    <cfRule type="cellIs" dxfId="14515" priority="11684" stopIfTrue="1" operator="equal">
      <formula>"Media"</formula>
    </cfRule>
  </conditionalFormatting>
  <conditionalFormatting sqref="AP259">
    <cfRule type="cellIs" dxfId="14514" priority="11682" stopIfTrue="1" operator="equal">
      <formula>"Muy Alta"</formula>
    </cfRule>
  </conditionalFormatting>
  <conditionalFormatting sqref="AP259">
    <cfRule type="cellIs" dxfId="14513" priority="11686" stopIfTrue="1" operator="equal">
      <formula>"Muy Baja"</formula>
    </cfRule>
  </conditionalFormatting>
  <conditionalFormatting sqref="V274:V275">
    <cfRule type="cellIs" dxfId="14512" priority="11393" stopIfTrue="1" operator="equal">
      <formula>"Alta"</formula>
    </cfRule>
  </conditionalFormatting>
  <conditionalFormatting sqref="V274:V275">
    <cfRule type="cellIs" dxfId="14511" priority="11395" stopIfTrue="1" operator="equal">
      <formula>"Baja"</formula>
    </cfRule>
  </conditionalFormatting>
  <conditionalFormatting sqref="V274:V275">
    <cfRule type="cellIs" dxfId="14510" priority="11394" stopIfTrue="1" operator="equal">
      <formula>"Media"</formula>
    </cfRule>
  </conditionalFormatting>
  <conditionalFormatting sqref="V274:V275">
    <cfRule type="cellIs" dxfId="14509" priority="11392" stopIfTrue="1" operator="equal">
      <formula>"Muy Alta"</formula>
    </cfRule>
  </conditionalFormatting>
  <conditionalFormatting sqref="V274:V275">
    <cfRule type="cellIs" dxfId="14508" priority="11396" stopIfTrue="1" operator="equal">
      <formula>"Muy Baja"</formula>
    </cfRule>
  </conditionalFormatting>
  <conditionalFormatting sqref="AW274">
    <cfRule type="containsText" dxfId="14507" priority="11367" operator="containsText" text="VALORAR">
      <formula>NOT(ISERROR(SEARCH("VALORAR",AW274)))</formula>
    </cfRule>
    <cfRule type="containsText" dxfId="14506" priority="11368" operator="containsText" text="Extrema">
      <formula>NOT(ISERROR(SEARCH("Extrema",AW274)))</formula>
    </cfRule>
    <cfRule type="containsText" dxfId="14505" priority="11369" operator="containsText" text="Alta">
      <formula>NOT(ISERROR(SEARCH("Alta",AW274)))</formula>
    </cfRule>
    <cfRule type="containsText" dxfId="14504" priority="11370" operator="containsText" text="Moderada">
      <formula>NOT(ISERROR(SEARCH("Moderada",AW274)))</formula>
    </cfRule>
    <cfRule type="containsText" dxfId="14503" priority="11371" operator="containsText" text="Baja">
      <formula>NOT(ISERROR(SEARCH("Baja",AW274)))</formula>
    </cfRule>
  </conditionalFormatting>
  <conditionalFormatting sqref="AW274">
    <cfRule type="containsText" dxfId="14502" priority="11372" operator="containsText" text="VALORAR">
      <formula>NOT(ISERROR(SEARCH("VALORAR",AW274)))</formula>
    </cfRule>
    <cfRule type="containsText" dxfId="14501" priority="11373" operator="containsText" text="Extrema">
      <formula>NOT(ISERROR(SEARCH("Extrema",AW274)))</formula>
    </cfRule>
    <cfRule type="containsText" dxfId="14500" priority="11374" operator="containsText" text="Alta">
      <formula>NOT(ISERROR(SEARCH("Alta",AW274)))</formula>
    </cfRule>
    <cfRule type="containsText" dxfId="14499" priority="11375" operator="containsText" text="Moderada">
      <formula>NOT(ISERROR(SEARCH("Moderada",AW274)))</formula>
    </cfRule>
    <cfRule type="containsText" dxfId="14498" priority="11376" operator="containsText" text="Baja">
      <formula>NOT(ISERROR(SEARCH("Baja",AW274)))</formula>
    </cfRule>
  </conditionalFormatting>
  <conditionalFormatting sqref="AP274">
    <cfRule type="cellIs" dxfId="14497" priority="11359" stopIfTrue="1" operator="equal">
      <formula>"Alta"</formula>
    </cfRule>
  </conditionalFormatting>
  <conditionalFormatting sqref="AP274">
    <cfRule type="cellIs" dxfId="14496" priority="11361" stopIfTrue="1" operator="equal">
      <formula>"Baja"</formula>
    </cfRule>
  </conditionalFormatting>
  <conditionalFormatting sqref="AP274">
    <cfRule type="cellIs" dxfId="14495" priority="11360" stopIfTrue="1" operator="equal">
      <formula>"Media"</formula>
    </cfRule>
  </conditionalFormatting>
  <conditionalFormatting sqref="AP274">
    <cfRule type="cellIs" dxfId="14494" priority="11358" stopIfTrue="1" operator="equal">
      <formula>"Muy Alta"</formula>
    </cfRule>
  </conditionalFormatting>
  <conditionalFormatting sqref="AP274">
    <cfRule type="cellIs" dxfId="14493" priority="11362" stopIfTrue="1" operator="equal">
      <formula>"Muy Baja"</formula>
    </cfRule>
  </conditionalFormatting>
  <conditionalFormatting sqref="AP275">
    <cfRule type="cellIs" dxfId="14492" priority="11345" stopIfTrue="1" operator="equal">
      <formula>"Alta"</formula>
    </cfRule>
  </conditionalFormatting>
  <conditionalFormatting sqref="AP275">
    <cfRule type="cellIs" dxfId="14491" priority="11347" stopIfTrue="1" operator="equal">
      <formula>"Baja"</formula>
    </cfRule>
  </conditionalFormatting>
  <conditionalFormatting sqref="AP275">
    <cfRule type="cellIs" dxfId="14490" priority="11346" stopIfTrue="1" operator="equal">
      <formula>"Media"</formula>
    </cfRule>
  </conditionalFormatting>
  <conditionalFormatting sqref="AP275">
    <cfRule type="cellIs" dxfId="14489" priority="11344" stopIfTrue="1" operator="equal">
      <formula>"Muy Alta"</formula>
    </cfRule>
  </conditionalFormatting>
  <conditionalFormatting sqref="AP275">
    <cfRule type="cellIs" dxfId="14488" priority="11348" stopIfTrue="1" operator="equal">
      <formula>"Muy Baja"</formula>
    </cfRule>
  </conditionalFormatting>
  <conditionalFormatting sqref="AE276:AE277">
    <cfRule type="containsText" dxfId="14487" priority="11297" operator="containsText" text="VALORAR">
      <formula>NOT(ISERROR(SEARCH("VALORAR",AE276)))</formula>
    </cfRule>
    <cfRule type="containsText" dxfId="14486" priority="11298" operator="containsText" text="Extrema">
      <formula>NOT(ISERROR(SEARCH("Extrema",AE276)))</formula>
    </cfRule>
    <cfRule type="containsText" dxfId="14485" priority="11299" operator="containsText" text="Alta">
      <formula>NOT(ISERROR(SEARCH("Alta",AE276)))</formula>
    </cfRule>
    <cfRule type="containsText" dxfId="14484" priority="11300" operator="containsText" text="Moderada">
      <formula>NOT(ISERROR(SEARCH("Moderada",AE276)))</formula>
    </cfRule>
    <cfRule type="containsText" dxfId="14483" priority="11301" operator="containsText" text="Baja">
      <formula>NOT(ISERROR(SEARCH("Baja",AE276)))</formula>
    </cfRule>
  </conditionalFormatting>
  <conditionalFormatting sqref="AE276:AE277">
    <cfRule type="containsText" dxfId="14482" priority="11302" operator="containsText" text="VALORAR">
      <formula>NOT(ISERROR(SEARCH("VALORAR",AE276)))</formula>
    </cfRule>
    <cfRule type="containsText" dxfId="14481" priority="11303" operator="containsText" text="Extrema">
      <formula>NOT(ISERROR(SEARCH("Extrema",AE276)))</formula>
    </cfRule>
    <cfRule type="containsText" dxfId="14480" priority="11304" operator="containsText" text="Alta">
      <formula>NOT(ISERROR(SEARCH("Alta",AE276)))</formula>
    </cfRule>
    <cfRule type="containsText" dxfId="14479" priority="11305" operator="containsText" text="Moderada">
      <formula>NOT(ISERROR(SEARCH("Moderada",AE276)))</formula>
    </cfRule>
    <cfRule type="containsText" dxfId="14478" priority="11306" operator="containsText" text="Baja">
      <formula>NOT(ISERROR(SEARCH("Baja",AE276)))</formula>
    </cfRule>
  </conditionalFormatting>
  <conditionalFormatting sqref="V276:V277">
    <cfRule type="cellIs" dxfId="14477" priority="11313" stopIfTrue="1" operator="equal">
      <formula>"Alta"</formula>
    </cfRule>
  </conditionalFormatting>
  <conditionalFormatting sqref="V276:V277">
    <cfRule type="cellIs" dxfId="14476" priority="11315" stopIfTrue="1" operator="equal">
      <formula>"Baja"</formula>
    </cfRule>
  </conditionalFormatting>
  <conditionalFormatting sqref="V276:V277">
    <cfRule type="cellIs" dxfId="14475" priority="11314" stopIfTrue="1" operator="equal">
      <formula>"Media"</formula>
    </cfRule>
  </conditionalFormatting>
  <conditionalFormatting sqref="V276:V277">
    <cfRule type="cellIs" dxfId="14474" priority="11312" stopIfTrue="1" operator="equal">
      <formula>"Muy Alta"</formula>
    </cfRule>
  </conditionalFormatting>
  <conditionalFormatting sqref="V276:V277">
    <cfRule type="cellIs" dxfId="14473" priority="11316" stopIfTrue="1" operator="equal">
      <formula>"Muy Baja"</formula>
    </cfRule>
  </conditionalFormatting>
  <conditionalFormatting sqref="AP277">
    <cfRule type="cellIs" dxfId="14472" priority="11275" stopIfTrue="1" operator="equal">
      <formula>"Alta"</formula>
    </cfRule>
  </conditionalFormatting>
  <conditionalFormatting sqref="AP277">
    <cfRule type="cellIs" dxfId="14471" priority="11277" stopIfTrue="1" operator="equal">
      <formula>"Baja"</formula>
    </cfRule>
  </conditionalFormatting>
  <conditionalFormatting sqref="AP277">
    <cfRule type="cellIs" dxfId="14470" priority="11276" stopIfTrue="1" operator="equal">
      <formula>"Media"</formula>
    </cfRule>
  </conditionalFormatting>
  <conditionalFormatting sqref="AP277">
    <cfRule type="cellIs" dxfId="14469" priority="11274" stopIfTrue="1" operator="equal">
      <formula>"Muy Alta"</formula>
    </cfRule>
  </conditionalFormatting>
  <conditionalFormatting sqref="AP277">
    <cfRule type="cellIs" dxfId="14468" priority="11278" stopIfTrue="1" operator="equal">
      <formula>"Muy Baja"</formula>
    </cfRule>
  </conditionalFormatting>
  <conditionalFormatting sqref="AE286:AE287">
    <cfRule type="containsText" dxfId="14467" priority="11241" operator="containsText" text="VALORAR">
      <formula>NOT(ISERROR(SEARCH("VALORAR",AE286)))</formula>
    </cfRule>
    <cfRule type="containsText" dxfId="14466" priority="11242" operator="containsText" text="Extrema">
      <formula>NOT(ISERROR(SEARCH("Extrema",AE286)))</formula>
    </cfRule>
    <cfRule type="containsText" dxfId="14465" priority="11243" operator="containsText" text="Alta">
      <formula>NOT(ISERROR(SEARCH("Alta",AE286)))</formula>
    </cfRule>
    <cfRule type="containsText" dxfId="14464" priority="11244" operator="containsText" text="Moderada">
      <formula>NOT(ISERROR(SEARCH("Moderada",AE286)))</formula>
    </cfRule>
    <cfRule type="containsText" dxfId="14463" priority="11245" operator="containsText" text="Baja">
      <formula>NOT(ISERROR(SEARCH("Baja",AE286)))</formula>
    </cfRule>
  </conditionalFormatting>
  <conditionalFormatting sqref="AE286:AE287">
    <cfRule type="containsText" dxfId="14462" priority="11246" operator="containsText" text="VALORAR">
      <formula>NOT(ISERROR(SEARCH("VALORAR",AE286)))</formula>
    </cfRule>
    <cfRule type="containsText" dxfId="14461" priority="11247" operator="containsText" text="Extrema">
      <formula>NOT(ISERROR(SEARCH("Extrema",AE286)))</formula>
    </cfRule>
    <cfRule type="containsText" dxfId="14460" priority="11248" operator="containsText" text="Alta">
      <formula>NOT(ISERROR(SEARCH("Alta",AE286)))</formula>
    </cfRule>
    <cfRule type="containsText" dxfId="14459" priority="11249" operator="containsText" text="Moderada">
      <formula>NOT(ISERROR(SEARCH("Moderada",AE286)))</formula>
    </cfRule>
    <cfRule type="containsText" dxfId="14458" priority="11250" operator="containsText" text="Baja">
      <formula>NOT(ISERROR(SEARCH("Baja",AE286)))</formula>
    </cfRule>
  </conditionalFormatting>
  <conditionalFormatting sqref="AP291">
    <cfRule type="cellIs" dxfId="14457" priority="11195" stopIfTrue="1" operator="equal">
      <formula>"Alta"</formula>
    </cfRule>
  </conditionalFormatting>
  <conditionalFormatting sqref="AP291">
    <cfRule type="cellIs" dxfId="14456" priority="11197" stopIfTrue="1" operator="equal">
      <formula>"Baja"</formula>
    </cfRule>
  </conditionalFormatting>
  <conditionalFormatting sqref="AP291">
    <cfRule type="cellIs" dxfId="14455" priority="11196" stopIfTrue="1" operator="equal">
      <formula>"Media"</formula>
    </cfRule>
  </conditionalFormatting>
  <conditionalFormatting sqref="AP291">
    <cfRule type="cellIs" dxfId="14454" priority="11194" stopIfTrue="1" operator="equal">
      <formula>"Muy Alta"</formula>
    </cfRule>
  </conditionalFormatting>
  <conditionalFormatting sqref="AP291">
    <cfRule type="cellIs" dxfId="14453" priority="11198" stopIfTrue="1" operator="equal">
      <formula>"Muy Baja"</formula>
    </cfRule>
  </conditionalFormatting>
  <conditionalFormatting sqref="AP288">
    <cfRule type="cellIs" dxfId="14452" priority="11153" stopIfTrue="1" operator="equal">
      <formula>"Alta"</formula>
    </cfRule>
  </conditionalFormatting>
  <conditionalFormatting sqref="AP288">
    <cfRule type="cellIs" dxfId="14451" priority="11155" stopIfTrue="1" operator="equal">
      <formula>"Baja"</formula>
    </cfRule>
  </conditionalFormatting>
  <conditionalFormatting sqref="AP288">
    <cfRule type="cellIs" dxfId="14450" priority="11154" stopIfTrue="1" operator="equal">
      <formula>"Media"</formula>
    </cfRule>
  </conditionalFormatting>
  <conditionalFormatting sqref="AP288">
    <cfRule type="cellIs" dxfId="14449" priority="11152" stopIfTrue="1" operator="equal">
      <formula>"Muy Alta"</formula>
    </cfRule>
  </conditionalFormatting>
  <conditionalFormatting sqref="AP288">
    <cfRule type="cellIs" dxfId="14448" priority="11156" stopIfTrue="1" operator="equal">
      <formula>"Muy Baja"</formula>
    </cfRule>
  </conditionalFormatting>
  <conditionalFormatting sqref="V286:V287">
    <cfRule type="cellIs" dxfId="14447" priority="11257" stopIfTrue="1" operator="equal">
      <formula>"Alta"</formula>
    </cfRule>
  </conditionalFormatting>
  <conditionalFormatting sqref="V286:V287">
    <cfRule type="cellIs" dxfId="14446" priority="11259" stopIfTrue="1" operator="equal">
      <formula>"Baja"</formula>
    </cfRule>
  </conditionalFormatting>
  <conditionalFormatting sqref="V286:V287">
    <cfRule type="cellIs" dxfId="14445" priority="11258" stopIfTrue="1" operator="equal">
      <formula>"Media"</formula>
    </cfRule>
  </conditionalFormatting>
  <conditionalFormatting sqref="V286:V287">
    <cfRule type="cellIs" dxfId="14444" priority="11256" stopIfTrue="1" operator="equal">
      <formula>"Muy Alta"</formula>
    </cfRule>
  </conditionalFormatting>
  <conditionalFormatting sqref="V286:V287">
    <cfRule type="cellIs" dxfId="14443" priority="11260" stopIfTrue="1" operator="equal">
      <formula>"Muy Baja"</formula>
    </cfRule>
  </conditionalFormatting>
  <conditionalFormatting sqref="AW286">
    <cfRule type="containsText" dxfId="14442" priority="11231" operator="containsText" text="VALORAR">
      <formula>NOT(ISERROR(SEARCH("VALORAR",AW286)))</formula>
    </cfRule>
    <cfRule type="containsText" dxfId="14441" priority="11232" operator="containsText" text="Extrema">
      <formula>NOT(ISERROR(SEARCH("Extrema",AW286)))</formula>
    </cfRule>
    <cfRule type="containsText" dxfId="14440" priority="11233" operator="containsText" text="Alta">
      <formula>NOT(ISERROR(SEARCH("Alta",AW286)))</formula>
    </cfRule>
    <cfRule type="containsText" dxfId="14439" priority="11234" operator="containsText" text="Moderada">
      <formula>NOT(ISERROR(SEARCH("Moderada",AW286)))</formula>
    </cfRule>
    <cfRule type="containsText" dxfId="14438" priority="11235" operator="containsText" text="Baja">
      <formula>NOT(ISERROR(SEARCH("Baja",AW286)))</formula>
    </cfRule>
  </conditionalFormatting>
  <conditionalFormatting sqref="AW286">
    <cfRule type="containsText" dxfId="14437" priority="11236" operator="containsText" text="VALORAR">
      <formula>NOT(ISERROR(SEARCH("VALORAR",AW286)))</formula>
    </cfRule>
    <cfRule type="containsText" dxfId="14436" priority="11237" operator="containsText" text="Extrema">
      <formula>NOT(ISERROR(SEARCH("Extrema",AW286)))</formula>
    </cfRule>
    <cfRule type="containsText" dxfId="14435" priority="11238" operator="containsText" text="Alta">
      <formula>NOT(ISERROR(SEARCH("Alta",AW286)))</formula>
    </cfRule>
    <cfRule type="containsText" dxfId="14434" priority="11239" operator="containsText" text="Moderada">
      <formula>NOT(ISERROR(SEARCH("Moderada",AW286)))</formula>
    </cfRule>
    <cfRule type="containsText" dxfId="14433" priority="11240" operator="containsText" text="Baja">
      <formula>NOT(ISERROR(SEARCH("Baja",AW286)))</formula>
    </cfRule>
  </conditionalFormatting>
  <conditionalFormatting sqref="AP286">
    <cfRule type="cellIs" dxfId="14432" priority="11223" stopIfTrue="1" operator="equal">
      <formula>"Alta"</formula>
    </cfRule>
  </conditionalFormatting>
  <conditionalFormatting sqref="AP286">
    <cfRule type="cellIs" dxfId="14431" priority="11225" stopIfTrue="1" operator="equal">
      <formula>"Baja"</formula>
    </cfRule>
  </conditionalFormatting>
  <conditionalFormatting sqref="AP286">
    <cfRule type="cellIs" dxfId="14430" priority="11224" stopIfTrue="1" operator="equal">
      <formula>"Media"</formula>
    </cfRule>
  </conditionalFormatting>
  <conditionalFormatting sqref="AP286">
    <cfRule type="cellIs" dxfId="14429" priority="11222" stopIfTrue="1" operator="equal">
      <formula>"Muy Alta"</formula>
    </cfRule>
  </conditionalFormatting>
  <conditionalFormatting sqref="AP286">
    <cfRule type="cellIs" dxfId="14428" priority="11226" stopIfTrue="1" operator="equal">
      <formula>"Muy Baja"</formula>
    </cfRule>
  </conditionalFormatting>
  <conditionalFormatting sqref="AP287">
    <cfRule type="cellIs" dxfId="14427" priority="11209" stopIfTrue="1" operator="equal">
      <formula>"Alta"</formula>
    </cfRule>
  </conditionalFormatting>
  <conditionalFormatting sqref="AP287">
    <cfRule type="cellIs" dxfId="14426" priority="11211" stopIfTrue="1" operator="equal">
      <formula>"Baja"</formula>
    </cfRule>
  </conditionalFormatting>
  <conditionalFormatting sqref="AP287">
    <cfRule type="cellIs" dxfId="14425" priority="11210" stopIfTrue="1" operator="equal">
      <formula>"Media"</formula>
    </cfRule>
  </conditionalFormatting>
  <conditionalFormatting sqref="AP287">
    <cfRule type="cellIs" dxfId="14424" priority="11208" stopIfTrue="1" operator="equal">
      <formula>"Muy Alta"</formula>
    </cfRule>
  </conditionalFormatting>
  <conditionalFormatting sqref="AP287">
    <cfRule type="cellIs" dxfId="14423" priority="11212" stopIfTrue="1" operator="equal">
      <formula>"Muy Baja"</formula>
    </cfRule>
  </conditionalFormatting>
  <conditionalFormatting sqref="AE288:AE289">
    <cfRule type="containsText" dxfId="14422" priority="11161" operator="containsText" text="VALORAR">
      <formula>NOT(ISERROR(SEARCH("VALORAR",AE288)))</formula>
    </cfRule>
    <cfRule type="containsText" dxfId="14421" priority="11162" operator="containsText" text="Extrema">
      <formula>NOT(ISERROR(SEARCH("Extrema",AE288)))</formula>
    </cfRule>
    <cfRule type="containsText" dxfId="14420" priority="11163" operator="containsText" text="Alta">
      <formula>NOT(ISERROR(SEARCH("Alta",AE288)))</formula>
    </cfRule>
    <cfRule type="containsText" dxfId="14419" priority="11164" operator="containsText" text="Moderada">
      <formula>NOT(ISERROR(SEARCH("Moderada",AE288)))</formula>
    </cfRule>
    <cfRule type="containsText" dxfId="14418" priority="11165" operator="containsText" text="Baja">
      <formula>NOT(ISERROR(SEARCH("Baja",AE288)))</formula>
    </cfRule>
  </conditionalFormatting>
  <conditionalFormatting sqref="AE288:AE289">
    <cfRule type="containsText" dxfId="14417" priority="11166" operator="containsText" text="VALORAR">
      <formula>NOT(ISERROR(SEARCH("VALORAR",AE288)))</formula>
    </cfRule>
    <cfRule type="containsText" dxfId="14416" priority="11167" operator="containsText" text="Extrema">
      <formula>NOT(ISERROR(SEARCH("Extrema",AE288)))</formula>
    </cfRule>
    <cfRule type="containsText" dxfId="14415" priority="11168" operator="containsText" text="Alta">
      <formula>NOT(ISERROR(SEARCH("Alta",AE288)))</formula>
    </cfRule>
    <cfRule type="containsText" dxfId="14414" priority="11169" operator="containsText" text="Moderada">
      <formula>NOT(ISERROR(SEARCH("Moderada",AE288)))</formula>
    </cfRule>
    <cfRule type="containsText" dxfId="14413" priority="11170" operator="containsText" text="Baja">
      <formula>NOT(ISERROR(SEARCH("Baja",AE288)))</formula>
    </cfRule>
  </conditionalFormatting>
  <conditionalFormatting sqref="V288:V289">
    <cfRule type="cellIs" dxfId="14412" priority="11177" stopIfTrue="1" operator="equal">
      <formula>"Alta"</formula>
    </cfRule>
  </conditionalFormatting>
  <conditionalFormatting sqref="V288:V289">
    <cfRule type="cellIs" dxfId="14411" priority="11179" stopIfTrue="1" operator="equal">
      <formula>"Baja"</formula>
    </cfRule>
  </conditionalFormatting>
  <conditionalFormatting sqref="V288:V289">
    <cfRule type="cellIs" dxfId="14410" priority="11178" stopIfTrue="1" operator="equal">
      <formula>"Media"</formula>
    </cfRule>
  </conditionalFormatting>
  <conditionalFormatting sqref="V288:V289">
    <cfRule type="cellIs" dxfId="14409" priority="11176" stopIfTrue="1" operator="equal">
      <formula>"Muy Alta"</formula>
    </cfRule>
  </conditionalFormatting>
  <conditionalFormatting sqref="V288:V289">
    <cfRule type="cellIs" dxfId="14408" priority="11180" stopIfTrue="1" operator="equal">
      <formula>"Muy Baja"</formula>
    </cfRule>
  </conditionalFormatting>
  <conditionalFormatting sqref="AP289">
    <cfRule type="cellIs" dxfId="14407" priority="11139" stopIfTrue="1" operator="equal">
      <formula>"Alta"</formula>
    </cfRule>
  </conditionalFormatting>
  <conditionalFormatting sqref="AP289">
    <cfRule type="cellIs" dxfId="14406" priority="11141" stopIfTrue="1" operator="equal">
      <formula>"Baja"</formula>
    </cfRule>
  </conditionalFormatting>
  <conditionalFormatting sqref="AP289">
    <cfRule type="cellIs" dxfId="14405" priority="11140" stopIfTrue="1" operator="equal">
      <formula>"Media"</formula>
    </cfRule>
  </conditionalFormatting>
  <conditionalFormatting sqref="AP289">
    <cfRule type="cellIs" dxfId="14404" priority="11138" stopIfTrue="1" operator="equal">
      <formula>"Muy Alta"</formula>
    </cfRule>
  </conditionalFormatting>
  <conditionalFormatting sqref="AP289">
    <cfRule type="cellIs" dxfId="14403" priority="11142" stopIfTrue="1" operator="equal">
      <formula>"Muy Baja"</formula>
    </cfRule>
  </conditionalFormatting>
  <conditionalFormatting sqref="AE280:AE281">
    <cfRule type="containsText" dxfId="14402" priority="11105" operator="containsText" text="VALORAR">
      <formula>NOT(ISERROR(SEARCH("VALORAR",AE280)))</formula>
    </cfRule>
    <cfRule type="containsText" dxfId="14401" priority="11106" operator="containsText" text="Extrema">
      <formula>NOT(ISERROR(SEARCH("Extrema",AE280)))</formula>
    </cfRule>
    <cfRule type="containsText" dxfId="14400" priority="11107" operator="containsText" text="Alta">
      <formula>NOT(ISERROR(SEARCH("Alta",AE280)))</formula>
    </cfRule>
    <cfRule type="containsText" dxfId="14399" priority="11108" operator="containsText" text="Moderada">
      <formula>NOT(ISERROR(SEARCH("Moderada",AE280)))</formula>
    </cfRule>
    <cfRule type="containsText" dxfId="14398" priority="11109" operator="containsText" text="Baja">
      <formula>NOT(ISERROR(SEARCH("Baja",AE280)))</formula>
    </cfRule>
  </conditionalFormatting>
  <conditionalFormatting sqref="AE280:AE281">
    <cfRule type="containsText" dxfId="14397" priority="11110" operator="containsText" text="VALORAR">
      <formula>NOT(ISERROR(SEARCH("VALORAR",AE280)))</formula>
    </cfRule>
    <cfRule type="containsText" dxfId="14396" priority="11111" operator="containsText" text="Extrema">
      <formula>NOT(ISERROR(SEARCH("Extrema",AE280)))</formula>
    </cfRule>
    <cfRule type="containsText" dxfId="14395" priority="11112" operator="containsText" text="Alta">
      <formula>NOT(ISERROR(SEARCH("Alta",AE280)))</formula>
    </cfRule>
    <cfRule type="containsText" dxfId="14394" priority="11113" operator="containsText" text="Moderada">
      <formula>NOT(ISERROR(SEARCH("Moderada",AE280)))</formula>
    </cfRule>
    <cfRule type="containsText" dxfId="14393" priority="11114" operator="containsText" text="Baja">
      <formula>NOT(ISERROR(SEARCH("Baja",AE280)))</formula>
    </cfRule>
  </conditionalFormatting>
  <conditionalFormatting sqref="AP285">
    <cfRule type="cellIs" dxfId="14392" priority="11059" stopIfTrue="1" operator="equal">
      <formula>"Alta"</formula>
    </cfRule>
  </conditionalFormatting>
  <conditionalFormatting sqref="AP285">
    <cfRule type="cellIs" dxfId="14391" priority="11061" stopIfTrue="1" operator="equal">
      <formula>"Baja"</formula>
    </cfRule>
  </conditionalFormatting>
  <conditionalFormatting sqref="AP285">
    <cfRule type="cellIs" dxfId="14390" priority="11060" stopIfTrue="1" operator="equal">
      <formula>"Media"</formula>
    </cfRule>
  </conditionalFormatting>
  <conditionalFormatting sqref="AP285">
    <cfRule type="cellIs" dxfId="14389" priority="11058" stopIfTrue="1" operator="equal">
      <formula>"Muy Alta"</formula>
    </cfRule>
  </conditionalFormatting>
  <conditionalFormatting sqref="AP285">
    <cfRule type="cellIs" dxfId="14388" priority="11062" stopIfTrue="1" operator="equal">
      <formula>"Muy Baja"</formula>
    </cfRule>
  </conditionalFormatting>
  <conditionalFormatting sqref="AP282">
    <cfRule type="cellIs" dxfId="14387" priority="11017" stopIfTrue="1" operator="equal">
      <formula>"Alta"</formula>
    </cfRule>
  </conditionalFormatting>
  <conditionalFormatting sqref="AP282">
    <cfRule type="cellIs" dxfId="14386" priority="11019" stopIfTrue="1" operator="equal">
      <formula>"Baja"</formula>
    </cfRule>
  </conditionalFormatting>
  <conditionalFormatting sqref="AP282">
    <cfRule type="cellIs" dxfId="14385" priority="11018" stopIfTrue="1" operator="equal">
      <formula>"Media"</formula>
    </cfRule>
  </conditionalFormatting>
  <conditionalFormatting sqref="AP282">
    <cfRule type="cellIs" dxfId="14384" priority="11016" stopIfTrue="1" operator="equal">
      <formula>"Muy Alta"</formula>
    </cfRule>
  </conditionalFormatting>
  <conditionalFormatting sqref="AP282">
    <cfRule type="cellIs" dxfId="14383" priority="11020" stopIfTrue="1" operator="equal">
      <formula>"Muy Baja"</formula>
    </cfRule>
  </conditionalFormatting>
  <conditionalFormatting sqref="V280:V281">
    <cfRule type="cellIs" dxfId="14382" priority="11121" stopIfTrue="1" operator="equal">
      <formula>"Alta"</formula>
    </cfRule>
  </conditionalFormatting>
  <conditionalFormatting sqref="V280:V281">
    <cfRule type="cellIs" dxfId="14381" priority="11123" stopIfTrue="1" operator="equal">
      <formula>"Baja"</formula>
    </cfRule>
  </conditionalFormatting>
  <conditionalFormatting sqref="V280:V281">
    <cfRule type="cellIs" dxfId="14380" priority="11122" stopIfTrue="1" operator="equal">
      <formula>"Media"</formula>
    </cfRule>
  </conditionalFormatting>
  <conditionalFormatting sqref="V280:V281">
    <cfRule type="cellIs" dxfId="14379" priority="11120" stopIfTrue="1" operator="equal">
      <formula>"Muy Alta"</formula>
    </cfRule>
  </conditionalFormatting>
  <conditionalFormatting sqref="V280:V281">
    <cfRule type="cellIs" dxfId="14378" priority="11124" stopIfTrue="1" operator="equal">
      <formula>"Muy Baja"</formula>
    </cfRule>
  </conditionalFormatting>
  <conditionalFormatting sqref="AW280">
    <cfRule type="containsText" dxfId="14377" priority="11095" operator="containsText" text="VALORAR">
      <formula>NOT(ISERROR(SEARCH("VALORAR",AW280)))</formula>
    </cfRule>
    <cfRule type="containsText" dxfId="14376" priority="11096" operator="containsText" text="Extrema">
      <formula>NOT(ISERROR(SEARCH("Extrema",AW280)))</formula>
    </cfRule>
    <cfRule type="containsText" dxfId="14375" priority="11097" operator="containsText" text="Alta">
      <formula>NOT(ISERROR(SEARCH("Alta",AW280)))</formula>
    </cfRule>
    <cfRule type="containsText" dxfId="14374" priority="11098" operator="containsText" text="Moderada">
      <formula>NOT(ISERROR(SEARCH("Moderada",AW280)))</formula>
    </cfRule>
    <cfRule type="containsText" dxfId="14373" priority="11099" operator="containsText" text="Baja">
      <formula>NOT(ISERROR(SEARCH("Baja",AW280)))</formula>
    </cfRule>
  </conditionalFormatting>
  <conditionalFormatting sqref="AW280">
    <cfRule type="containsText" dxfId="14372" priority="11100" operator="containsText" text="VALORAR">
      <formula>NOT(ISERROR(SEARCH("VALORAR",AW280)))</formula>
    </cfRule>
    <cfRule type="containsText" dxfId="14371" priority="11101" operator="containsText" text="Extrema">
      <formula>NOT(ISERROR(SEARCH("Extrema",AW280)))</formula>
    </cfRule>
    <cfRule type="containsText" dxfId="14370" priority="11102" operator="containsText" text="Alta">
      <formula>NOT(ISERROR(SEARCH("Alta",AW280)))</formula>
    </cfRule>
    <cfRule type="containsText" dxfId="14369" priority="11103" operator="containsText" text="Moderada">
      <formula>NOT(ISERROR(SEARCH("Moderada",AW280)))</formula>
    </cfRule>
    <cfRule type="containsText" dxfId="14368" priority="11104" operator="containsText" text="Baja">
      <formula>NOT(ISERROR(SEARCH("Baja",AW280)))</formula>
    </cfRule>
  </conditionalFormatting>
  <conditionalFormatting sqref="AP280">
    <cfRule type="cellIs" dxfId="14367" priority="11087" stopIfTrue="1" operator="equal">
      <formula>"Alta"</formula>
    </cfRule>
  </conditionalFormatting>
  <conditionalFormatting sqref="AP280">
    <cfRule type="cellIs" dxfId="14366" priority="11089" stopIfTrue="1" operator="equal">
      <formula>"Baja"</formula>
    </cfRule>
  </conditionalFormatting>
  <conditionalFormatting sqref="AP280">
    <cfRule type="cellIs" dxfId="14365" priority="11088" stopIfTrue="1" operator="equal">
      <formula>"Media"</formula>
    </cfRule>
  </conditionalFormatting>
  <conditionalFormatting sqref="AP280">
    <cfRule type="cellIs" dxfId="14364" priority="11086" stopIfTrue="1" operator="equal">
      <formula>"Muy Alta"</formula>
    </cfRule>
  </conditionalFormatting>
  <conditionalFormatting sqref="AP280">
    <cfRule type="cellIs" dxfId="14363" priority="11090" stopIfTrue="1" operator="equal">
      <formula>"Muy Baja"</formula>
    </cfRule>
  </conditionalFormatting>
  <conditionalFormatting sqref="AP281">
    <cfRule type="cellIs" dxfId="14362" priority="11073" stopIfTrue="1" operator="equal">
      <formula>"Alta"</formula>
    </cfRule>
  </conditionalFormatting>
  <conditionalFormatting sqref="AP281">
    <cfRule type="cellIs" dxfId="14361" priority="11075" stopIfTrue="1" operator="equal">
      <formula>"Baja"</formula>
    </cfRule>
  </conditionalFormatting>
  <conditionalFormatting sqref="AP281">
    <cfRule type="cellIs" dxfId="14360" priority="11074" stopIfTrue="1" operator="equal">
      <formula>"Media"</formula>
    </cfRule>
  </conditionalFormatting>
  <conditionalFormatting sqref="AP281">
    <cfRule type="cellIs" dxfId="14359" priority="11072" stopIfTrue="1" operator="equal">
      <formula>"Muy Alta"</formula>
    </cfRule>
  </conditionalFormatting>
  <conditionalFormatting sqref="AP281">
    <cfRule type="cellIs" dxfId="14358" priority="11076" stopIfTrue="1" operator="equal">
      <formula>"Muy Baja"</formula>
    </cfRule>
  </conditionalFormatting>
  <conditionalFormatting sqref="AE282:AE283">
    <cfRule type="containsText" dxfId="14357" priority="11025" operator="containsText" text="VALORAR">
      <formula>NOT(ISERROR(SEARCH("VALORAR",AE282)))</formula>
    </cfRule>
    <cfRule type="containsText" dxfId="14356" priority="11026" operator="containsText" text="Extrema">
      <formula>NOT(ISERROR(SEARCH("Extrema",AE282)))</formula>
    </cfRule>
    <cfRule type="containsText" dxfId="14355" priority="11027" operator="containsText" text="Alta">
      <formula>NOT(ISERROR(SEARCH("Alta",AE282)))</formula>
    </cfRule>
    <cfRule type="containsText" dxfId="14354" priority="11028" operator="containsText" text="Moderada">
      <formula>NOT(ISERROR(SEARCH("Moderada",AE282)))</formula>
    </cfRule>
    <cfRule type="containsText" dxfId="14353" priority="11029" operator="containsText" text="Baja">
      <formula>NOT(ISERROR(SEARCH("Baja",AE282)))</formula>
    </cfRule>
  </conditionalFormatting>
  <conditionalFormatting sqref="AE282:AE283">
    <cfRule type="containsText" dxfId="14352" priority="11030" operator="containsText" text="VALORAR">
      <formula>NOT(ISERROR(SEARCH("VALORAR",AE282)))</formula>
    </cfRule>
    <cfRule type="containsText" dxfId="14351" priority="11031" operator="containsText" text="Extrema">
      <formula>NOT(ISERROR(SEARCH("Extrema",AE282)))</formula>
    </cfRule>
    <cfRule type="containsText" dxfId="14350" priority="11032" operator="containsText" text="Alta">
      <formula>NOT(ISERROR(SEARCH("Alta",AE282)))</formula>
    </cfRule>
    <cfRule type="containsText" dxfId="14349" priority="11033" operator="containsText" text="Moderada">
      <formula>NOT(ISERROR(SEARCH("Moderada",AE282)))</formula>
    </cfRule>
    <cfRule type="containsText" dxfId="14348" priority="11034" operator="containsText" text="Baja">
      <formula>NOT(ISERROR(SEARCH("Baja",AE282)))</formula>
    </cfRule>
  </conditionalFormatting>
  <conditionalFormatting sqref="V282:V283">
    <cfRule type="cellIs" dxfId="14347" priority="11041" stopIfTrue="1" operator="equal">
      <formula>"Alta"</formula>
    </cfRule>
  </conditionalFormatting>
  <conditionalFormatting sqref="V282:V283">
    <cfRule type="cellIs" dxfId="14346" priority="11043" stopIfTrue="1" operator="equal">
      <formula>"Baja"</formula>
    </cfRule>
  </conditionalFormatting>
  <conditionalFormatting sqref="V282:V283">
    <cfRule type="cellIs" dxfId="14345" priority="11042" stopIfTrue="1" operator="equal">
      <formula>"Media"</formula>
    </cfRule>
  </conditionalFormatting>
  <conditionalFormatting sqref="V282:V283">
    <cfRule type="cellIs" dxfId="14344" priority="11040" stopIfTrue="1" operator="equal">
      <formula>"Muy Alta"</formula>
    </cfRule>
  </conditionalFormatting>
  <conditionalFormatting sqref="V282:V283">
    <cfRule type="cellIs" dxfId="14343" priority="11044" stopIfTrue="1" operator="equal">
      <formula>"Muy Baja"</formula>
    </cfRule>
  </conditionalFormatting>
  <conditionalFormatting sqref="AP283">
    <cfRule type="cellIs" dxfId="14342" priority="11003" stopIfTrue="1" operator="equal">
      <formula>"Alta"</formula>
    </cfRule>
  </conditionalFormatting>
  <conditionalFormatting sqref="AP283">
    <cfRule type="cellIs" dxfId="14341" priority="11005" stopIfTrue="1" operator="equal">
      <formula>"Baja"</formula>
    </cfRule>
  </conditionalFormatting>
  <conditionalFormatting sqref="AP283">
    <cfRule type="cellIs" dxfId="14340" priority="11004" stopIfTrue="1" operator="equal">
      <formula>"Media"</formula>
    </cfRule>
  </conditionalFormatting>
  <conditionalFormatting sqref="AP283">
    <cfRule type="cellIs" dxfId="14339" priority="11002" stopIfTrue="1" operator="equal">
      <formula>"Muy Alta"</formula>
    </cfRule>
  </conditionalFormatting>
  <conditionalFormatting sqref="AP283">
    <cfRule type="cellIs" dxfId="14338" priority="11006" stopIfTrue="1" operator="equal">
      <formula>"Muy Baja"</formula>
    </cfRule>
  </conditionalFormatting>
  <conditionalFormatting sqref="AE260">
    <cfRule type="containsText" dxfId="14337" priority="10969" operator="containsText" text="VALORAR">
      <formula>NOT(ISERROR(SEARCH("VALORAR",AE260)))</formula>
    </cfRule>
    <cfRule type="containsText" dxfId="14336" priority="10970" operator="containsText" text="Extrema">
      <formula>NOT(ISERROR(SEARCH("Extrema",AE260)))</formula>
    </cfRule>
    <cfRule type="containsText" dxfId="14335" priority="10971" operator="containsText" text="Alta">
      <formula>NOT(ISERROR(SEARCH("Alta",AE260)))</formula>
    </cfRule>
    <cfRule type="containsText" dxfId="14334" priority="10972" operator="containsText" text="Moderada">
      <formula>NOT(ISERROR(SEARCH("Moderada",AE260)))</formula>
    </cfRule>
    <cfRule type="containsText" dxfId="14333" priority="10973" operator="containsText" text="Baja">
      <formula>NOT(ISERROR(SEARCH("Baja",AE260)))</formula>
    </cfRule>
  </conditionalFormatting>
  <conditionalFormatting sqref="AE260">
    <cfRule type="containsText" dxfId="14332" priority="10974" operator="containsText" text="VALORAR">
      <formula>NOT(ISERROR(SEARCH("VALORAR",AE260)))</formula>
    </cfRule>
    <cfRule type="containsText" dxfId="14331" priority="10975" operator="containsText" text="Extrema">
      <formula>NOT(ISERROR(SEARCH("Extrema",AE260)))</formula>
    </cfRule>
    <cfRule type="containsText" dxfId="14330" priority="10976" operator="containsText" text="Alta">
      <formula>NOT(ISERROR(SEARCH("Alta",AE260)))</formula>
    </cfRule>
    <cfRule type="containsText" dxfId="14329" priority="10977" operator="containsText" text="Moderada">
      <formula>NOT(ISERROR(SEARCH("Moderada",AE260)))</formula>
    </cfRule>
    <cfRule type="containsText" dxfId="14328" priority="10978" operator="containsText" text="Baja">
      <formula>NOT(ISERROR(SEARCH("Baja",AE260)))</formula>
    </cfRule>
  </conditionalFormatting>
  <conditionalFormatting sqref="V260">
    <cfRule type="cellIs" dxfId="14327" priority="10985" stopIfTrue="1" operator="equal">
      <formula>"Alta"</formula>
    </cfRule>
  </conditionalFormatting>
  <conditionalFormatting sqref="V260">
    <cfRule type="cellIs" dxfId="14326" priority="10987" stopIfTrue="1" operator="equal">
      <formula>"Baja"</formula>
    </cfRule>
  </conditionalFormatting>
  <conditionalFormatting sqref="V260">
    <cfRule type="cellIs" dxfId="14325" priority="10986" stopIfTrue="1" operator="equal">
      <formula>"Media"</formula>
    </cfRule>
  </conditionalFormatting>
  <conditionalFormatting sqref="V260">
    <cfRule type="cellIs" dxfId="14324" priority="10984" stopIfTrue="1" operator="equal">
      <formula>"Muy Alta"</formula>
    </cfRule>
  </conditionalFormatting>
  <conditionalFormatting sqref="V260">
    <cfRule type="cellIs" dxfId="14323" priority="10988" stopIfTrue="1" operator="equal">
      <formula>"Muy Baja"</formula>
    </cfRule>
  </conditionalFormatting>
  <conditionalFormatting sqref="AP260">
    <cfRule type="cellIs" dxfId="14322" priority="10961" stopIfTrue="1" operator="equal">
      <formula>"Alta"</formula>
    </cfRule>
  </conditionalFormatting>
  <conditionalFormatting sqref="AP260">
    <cfRule type="cellIs" dxfId="14321" priority="10963" stopIfTrue="1" operator="equal">
      <formula>"Baja"</formula>
    </cfRule>
  </conditionalFormatting>
  <conditionalFormatting sqref="AP260">
    <cfRule type="cellIs" dxfId="14320" priority="10962" stopIfTrue="1" operator="equal">
      <formula>"Media"</formula>
    </cfRule>
  </conditionalFormatting>
  <conditionalFormatting sqref="AP260">
    <cfRule type="cellIs" dxfId="14319" priority="10960" stopIfTrue="1" operator="equal">
      <formula>"Muy Alta"</formula>
    </cfRule>
  </conditionalFormatting>
  <conditionalFormatting sqref="AP260">
    <cfRule type="cellIs" dxfId="14318" priority="10964" stopIfTrue="1" operator="equal">
      <formula>"Muy Baja"</formula>
    </cfRule>
  </conditionalFormatting>
  <conditionalFormatting sqref="AE266">
    <cfRule type="containsText" dxfId="14317" priority="10927" operator="containsText" text="VALORAR">
      <formula>NOT(ISERROR(SEARCH("VALORAR",AE266)))</formula>
    </cfRule>
    <cfRule type="containsText" dxfId="14316" priority="10928" operator="containsText" text="Extrema">
      <formula>NOT(ISERROR(SEARCH("Extrema",AE266)))</formula>
    </cfRule>
    <cfRule type="containsText" dxfId="14315" priority="10929" operator="containsText" text="Alta">
      <formula>NOT(ISERROR(SEARCH("Alta",AE266)))</formula>
    </cfRule>
    <cfRule type="containsText" dxfId="14314" priority="10930" operator="containsText" text="Moderada">
      <formula>NOT(ISERROR(SEARCH("Moderada",AE266)))</formula>
    </cfRule>
    <cfRule type="containsText" dxfId="14313" priority="10931" operator="containsText" text="Baja">
      <formula>NOT(ISERROR(SEARCH("Baja",AE266)))</formula>
    </cfRule>
  </conditionalFormatting>
  <conditionalFormatting sqref="AE266">
    <cfRule type="containsText" dxfId="14312" priority="10932" operator="containsText" text="VALORAR">
      <formula>NOT(ISERROR(SEARCH("VALORAR",AE266)))</formula>
    </cfRule>
    <cfRule type="containsText" dxfId="14311" priority="10933" operator="containsText" text="Extrema">
      <formula>NOT(ISERROR(SEARCH("Extrema",AE266)))</formula>
    </cfRule>
    <cfRule type="containsText" dxfId="14310" priority="10934" operator="containsText" text="Alta">
      <formula>NOT(ISERROR(SEARCH("Alta",AE266)))</formula>
    </cfRule>
    <cfRule type="containsText" dxfId="14309" priority="10935" operator="containsText" text="Moderada">
      <formula>NOT(ISERROR(SEARCH("Moderada",AE266)))</formula>
    </cfRule>
    <cfRule type="containsText" dxfId="14308" priority="10936" operator="containsText" text="Baja">
      <formula>NOT(ISERROR(SEARCH("Baja",AE266)))</formula>
    </cfRule>
  </conditionalFormatting>
  <conditionalFormatting sqref="V266">
    <cfRule type="cellIs" dxfId="14307" priority="10943" stopIfTrue="1" operator="equal">
      <formula>"Alta"</formula>
    </cfRule>
  </conditionalFormatting>
  <conditionalFormatting sqref="V266">
    <cfRule type="cellIs" dxfId="14306" priority="10945" stopIfTrue="1" operator="equal">
      <formula>"Baja"</formula>
    </cfRule>
  </conditionalFormatting>
  <conditionalFormatting sqref="V266">
    <cfRule type="cellIs" dxfId="14305" priority="10944" stopIfTrue="1" operator="equal">
      <formula>"Media"</formula>
    </cfRule>
  </conditionalFormatting>
  <conditionalFormatting sqref="V266">
    <cfRule type="cellIs" dxfId="14304" priority="10942" stopIfTrue="1" operator="equal">
      <formula>"Muy Alta"</formula>
    </cfRule>
  </conditionalFormatting>
  <conditionalFormatting sqref="V266">
    <cfRule type="cellIs" dxfId="14303" priority="10946" stopIfTrue="1" operator="equal">
      <formula>"Muy Baja"</formula>
    </cfRule>
  </conditionalFormatting>
  <conditionalFormatting sqref="AP266">
    <cfRule type="cellIs" dxfId="14302" priority="10919" stopIfTrue="1" operator="equal">
      <formula>"Alta"</formula>
    </cfRule>
  </conditionalFormatting>
  <conditionalFormatting sqref="AP266">
    <cfRule type="cellIs" dxfId="14301" priority="10921" stopIfTrue="1" operator="equal">
      <formula>"Baja"</formula>
    </cfRule>
  </conditionalFormatting>
  <conditionalFormatting sqref="AP266">
    <cfRule type="cellIs" dxfId="14300" priority="10920" stopIfTrue="1" operator="equal">
      <formula>"Media"</formula>
    </cfRule>
  </conditionalFormatting>
  <conditionalFormatting sqref="AP266">
    <cfRule type="cellIs" dxfId="14299" priority="10918" stopIfTrue="1" operator="equal">
      <formula>"Muy Alta"</formula>
    </cfRule>
  </conditionalFormatting>
  <conditionalFormatting sqref="AP266">
    <cfRule type="cellIs" dxfId="14298" priority="10922" stopIfTrue="1" operator="equal">
      <formula>"Muy Baja"</formula>
    </cfRule>
  </conditionalFormatting>
  <conditionalFormatting sqref="AE272">
    <cfRule type="containsText" dxfId="14297" priority="10885" operator="containsText" text="VALORAR">
      <formula>NOT(ISERROR(SEARCH("VALORAR",AE272)))</formula>
    </cfRule>
    <cfRule type="containsText" dxfId="14296" priority="10886" operator="containsText" text="Extrema">
      <formula>NOT(ISERROR(SEARCH("Extrema",AE272)))</formula>
    </cfRule>
    <cfRule type="containsText" dxfId="14295" priority="10887" operator="containsText" text="Alta">
      <formula>NOT(ISERROR(SEARCH("Alta",AE272)))</formula>
    </cfRule>
    <cfRule type="containsText" dxfId="14294" priority="10888" operator="containsText" text="Moderada">
      <formula>NOT(ISERROR(SEARCH("Moderada",AE272)))</formula>
    </cfRule>
    <cfRule type="containsText" dxfId="14293" priority="10889" operator="containsText" text="Baja">
      <formula>NOT(ISERROR(SEARCH("Baja",AE272)))</formula>
    </cfRule>
  </conditionalFormatting>
  <conditionalFormatting sqref="AE272">
    <cfRule type="containsText" dxfId="14292" priority="10890" operator="containsText" text="VALORAR">
      <formula>NOT(ISERROR(SEARCH("VALORAR",AE272)))</formula>
    </cfRule>
    <cfRule type="containsText" dxfId="14291" priority="10891" operator="containsText" text="Extrema">
      <formula>NOT(ISERROR(SEARCH("Extrema",AE272)))</formula>
    </cfRule>
    <cfRule type="containsText" dxfId="14290" priority="10892" operator="containsText" text="Alta">
      <formula>NOT(ISERROR(SEARCH("Alta",AE272)))</formula>
    </cfRule>
    <cfRule type="containsText" dxfId="14289" priority="10893" operator="containsText" text="Moderada">
      <formula>NOT(ISERROR(SEARCH("Moderada",AE272)))</formula>
    </cfRule>
    <cfRule type="containsText" dxfId="14288" priority="10894" operator="containsText" text="Baja">
      <formula>NOT(ISERROR(SEARCH("Baja",AE272)))</formula>
    </cfRule>
  </conditionalFormatting>
  <conditionalFormatting sqref="V272">
    <cfRule type="cellIs" dxfId="14287" priority="10901" stopIfTrue="1" operator="equal">
      <formula>"Alta"</formula>
    </cfRule>
  </conditionalFormatting>
  <conditionalFormatting sqref="V272">
    <cfRule type="cellIs" dxfId="14286" priority="10903" stopIfTrue="1" operator="equal">
      <formula>"Baja"</formula>
    </cfRule>
  </conditionalFormatting>
  <conditionalFormatting sqref="V272">
    <cfRule type="cellIs" dxfId="14285" priority="10902" stopIfTrue="1" operator="equal">
      <formula>"Media"</formula>
    </cfRule>
  </conditionalFormatting>
  <conditionalFormatting sqref="V272">
    <cfRule type="cellIs" dxfId="14284" priority="10900" stopIfTrue="1" operator="equal">
      <formula>"Muy Alta"</formula>
    </cfRule>
  </conditionalFormatting>
  <conditionalFormatting sqref="V272">
    <cfRule type="cellIs" dxfId="14283" priority="10904" stopIfTrue="1" operator="equal">
      <formula>"Muy Baja"</formula>
    </cfRule>
  </conditionalFormatting>
  <conditionalFormatting sqref="AP272">
    <cfRule type="cellIs" dxfId="14282" priority="10877" stopIfTrue="1" operator="equal">
      <formula>"Alta"</formula>
    </cfRule>
  </conditionalFormatting>
  <conditionalFormatting sqref="AP272">
    <cfRule type="cellIs" dxfId="14281" priority="10879" stopIfTrue="1" operator="equal">
      <formula>"Baja"</formula>
    </cfRule>
  </conditionalFormatting>
  <conditionalFormatting sqref="AP272">
    <cfRule type="cellIs" dxfId="14280" priority="10878" stopIfTrue="1" operator="equal">
      <formula>"Media"</formula>
    </cfRule>
  </conditionalFormatting>
  <conditionalFormatting sqref="AP272">
    <cfRule type="cellIs" dxfId="14279" priority="10876" stopIfTrue="1" operator="equal">
      <formula>"Muy Alta"</formula>
    </cfRule>
  </conditionalFormatting>
  <conditionalFormatting sqref="AP272">
    <cfRule type="cellIs" dxfId="14278" priority="10880" stopIfTrue="1" operator="equal">
      <formula>"Muy Baja"</formula>
    </cfRule>
  </conditionalFormatting>
  <conditionalFormatting sqref="AE278">
    <cfRule type="containsText" dxfId="14277" priority="10843" operator="containsText" text="VALORAR">
      <formula>NOT(ISERROR(SEARCH("VALORAR",AE278)))</formula>
    </cfRule>
    <cfRule type="containsText" dxfId="14276" priority="10844" operator="containsText" text="Extrema">
      <formula>NOT(ISERROR(SEARCH("Extrema",AE278)))</formula>
    </cfRule>
    <cfRule type="containsText" dxfId="14275" priority="10845" operator="containsText" text="Alta">
      <formula>NOT(ISERROR(SEARCH("Alta",AE278)))</formula>
    </cfRule>
    <cfRule type="containsText" dxfId="14274" priority="10846" operator="containsText" text="Moderada">
      <formula>NOT(ISERROR(SEARCH("Moderada",AE278)))</formula>
    </cfRule>
    <cfRule type="containsText" dxfId="14273" priority="10847" operator="containsText" text="Baja">
      <formula>NOT(ISERROR(SEARCH("Baja",AE278)))</formula>
    </cfRule>
  </conditionalFormatting>
  <conditionalFormatting sqref="AE278">
    <cfRule type="containsText" dxfId="14272" priority="10848" operator="containsText" text="VALORAR">
      <formula>NOT(ISERROR(SEARCH("VALORAR",AE278)))</formula>
    </cfRule>
    <cfRule type="containsText" dxfId="14271" priority="10849" operator="containsText" text="Extrema">
      <formula>NOT(ISERROR(SEARCH("Extrema",AE278)))</formula>
    </cfRule>
    <cfRule type="containsText" dxfId="14270" priority="10850" operator="containsText" text="Alta">
      <formula>NOT(ISERROR(SEARCH("Alta",AE278)))</formula>
    </cfRule>
    <cfRule type="containsText" dxfId="14269" priority="10851" operator="containsText" text="Moderada">
      <formula>NOT(ISERROR(SEARCH("Moderada",AE278)))</formula>
    </cfRule>
    <cfRule type="containsText" dxfId="14268" priority="10852" operator="containsText" text="Baja">
      <formula>NOT(ISERROR(SEARCH("Baja",AE278)))</formula>
    </cfRule>
  </conditionalFormatting>
  <conditionalFormatting sqref="V278">
    <cfRule type="cellIs" dxfId="14267" priority="10859" stopIfTrue="1" operator="equal">
      <formula>"Alta"</formula>
    </cfRule>
  </conditionalFormatting>
  <conditionalFormatting sqref="V278">
    <cfRule type="cellIs" dxfId="14266" priority="10861" stopIfTrue="1" operator="equal">
      <formula>"Baja"</formula>
    </cfRule>
  </conditionalFormatting>
  <conditionalFormatting sqref="V278">
    <cfRule type="cellIs" dxfId="14265" priority="10860" stopIfTrue="1" operator="equal">
      <formula>"Media"</formula>
    </cfRule>
  </conditionalFormatting>
  <conditionalFormatting sqref="V278">
    <cfRule type="cellIs" dxfId="14264" priority="10858" stopIfTrue="1" operator="equal">
      <formula>"Muy Alta"</formula>
    </cfRule>
  </conditionalFormatting>
  <conditionalFormatting sqref="V278">
    <cfRule type="cellIs" dxfId="14263" priority="10862" stopIfTrue="1" operator="equal">
      <formula>"Muy Baja"</formula>
    </cfRule>
  </conditionalFormatting>
  <conditionalFormatting sqref="AP278">
    <cfRule type="cellIs" dxfId="14262" priority="10835" stopIfTrue="1" operator="equal">
      <formula>"Alta"</formula>
    </cfRule>
  </conditionalFormatting>
  <conditionalFormatting sqref="AP278">
    <cfRule type="cellIs" dxfId="14261" priority="10837" stopIfTrue="1" operator="equal">
      <formula>"Baja"</formula>
    </cfRule>
  </conditionalFormatting>
  <conditionalFormatting sqref="AP278">
    <cfRule type="cellIs" dxfId="14260" priority="10836" stopIfTrue="1" operator="equal">
      <formula>"Media"</formula>
    </cfRule>
  </conditionalFormatting>
  <conditionalFormatting sqref="AP278">
    <cfRule type="cellIs" dxfId="14259" priority="10834" stopIfTrue="1" operator="equal">
      <formula>"Muy Alta"</formula>
    </cfRule>
  </conditionalFormatting>
  <conditionalFormatting sqref="AP278">
    <cfRule type="cellIs" dxfId="14258" priority="10838" stopIfTrue="1" operator="equal">
      <formula>"Muy Baja"</formula>
    </cfRule>
  </conditionalFormatting>
  <conditionalFormatting sqref="AE284">
    <cfRule type="containsText" dxfId="14257" priority="10801" operator="containsText" text="VALORAR">
      <formula>NOT(ISERROR(SEARCH("VALORAR",AE284)))</formula>
    </cfRule>
    <cfRule type="containsText" dxfId="14256" priority="10802" operator="containsText" text="Extrema">
      <formula>NOT(ISERROR(SEARCH("Extrema",AE284)))</formula>
    </cfRule>
    <cfRule type="containsText" dxfId="14255" priority="10803" operator="containsText" text="Alta">
      <formula>NOT(ISERROR(SEARCH("Alta",AE284)))</formula>
    </cfRule>
    <cfRule type="containsText" dxfId="14254" priority="10804" operator="containsText" text="Moderada">
      <formula>NOT(ISERROR(SEARCH("Moderada",AE284)))</formula>
    </cfRule>
    <cfRule type="containsText" dxfId="14253" priority="10805" operator="containsText" text="Baja">
      <formula>NOT(ISERROR(SEARCH("Baja",AE284)))</formula>
    </cfRule>
  </conditionalFormatting>
  <conditionalFormatting sqref="AE284">
    <cfRule type="containsText" dxfId="14252" priority="10806" operator="containsText" text="VALORAR">
      <formula>NOT(ISERROR(SEARCH("VALORAR",AE284)))</formula>
    </cfRule>
    <cfRule type="containsText" dxfId="14251" priority="10807" operator="containsText" text="Extrema">
      <formula>NOT(ISERROR(SEARCH("Extrema",AE284)))</formula>
    </cfRule>
    <cfRule type="containsText" dxfId="14250" priority="10808" operator="containsText" text="Alta">
      <formula>NOT(ISERROR(SEARCH("Alta",AE284)))</formula>
    </cfRule>
    <cfRule type="containsText" dxfId="14249" priority="10809" operator="containsText" text="Moderada">
      <formula>NOT(ISERROR(SEARCH("Moderada",AE284)))</formula>
    </cfRule>
    <cfRule type="containsText" dxfId="14248" priority="10810" operator="containsText" text="Baja">
      <formula>NOT(ISERROR(SEARCH("Baja",AE284)))</formula>
    </cfRule>
  </conditionalFormatting>
  <conditionalFormatting sqref="V284">
    <cfRule type="cellIs" dxfId="14247" priority="10817" stopIfTrue="1" operator="equal">
      <formula>"Alta"</formula>
    </cfRule>
  </conditionalFormatting>
  <conditionalFormatting sqref="V284">
    <cfRule type="cellIs" dxfId="14246" priority="10819" stopIfTrue="1" operator="equal">
      <formula>"Baja"</formula>
    </cfRule>
  </conditionalFormatting>
  <conditionalFormatting sqref="V284">
    <cfRule type="cellIs" dxfId="14245" priority="10818" stopIfTrue="1" operator="equal">
      <formula>"Media"</formula>
    </cfRule>
  </conditionalFormatting>
  <conditionalFormatting sqref="V284">
    <cfRule type="cellIs" dxfId="14244" priority="10816" stopIfTrue="1" operator="equal">
      <formula>"Muy Alta"</formula>
    </cfRule>
  </conditionalFormatting>
  <conditionalFormatting sqref="V284">
    <cfRule type="cellIs" dxfId="14243" priority="10820" stopIfTrue="1" operator="equal">
      <formula>"Muy Baja"</formula>
    </cfRule>
  </conditionalFormatting>
  <conditionalFormatting sqref="AP284">
    <cfRule type="cellIs" dxfId="14242" priority="10793" stopIfTrue="1" operator="equal">
      <formula>"Alta"</formula>
    </cfRule>
  </conditionalFormatting>
  <conditionalFormatting sqref="AP284">
    <cfRule type="cellIs" dxfId="14241" priority="10795" stopIfTrue="1" operator="equal">
      <formula>"Baja"</formula>
    </cfRule>
  </conditionalFormatting>
  <conditionalFormatting sqref="AP284">
    <cfRule type="cellIs" dxfId="14240" priority="10794" stopIfTrue="1" operator="equal">
      <formula>"Media"</formula>
    </cfRule>
  </conditionalFormatting>
  <conditionalFormatting sqref="AP284">
    <cfRule type="cellIs" dxfId="14239" priority="10792" stopIfTrue="1" operator="equal">
      <formula>"Muy Alta"</formula>
    </cfRule>
  </conditionalFormatting>
  <conditionalFormatting sqref="AP284">
    <cfRule type="cellIs" dxfId="14238" priority="10796" stopIfTrue="1" operator="equal">
      <formula>"Muy Baja"</formula>
    </cfRule>
  </conditionalFormatting>
  <conditionalFormatting sqref="AE290">
    <cfRule type="containsText" dxfId="14237" priority="10759" operator="containsText" text="VALORAR">
      <formula>NOT(ISERROR(SEARCH("VALORAR",AE290)))</formula>
    </cfRule>
    <cfRule type="containsText" dxfId="14236" priority="10760" operator="containsText" text="Extrema">
      <formula>NOT(ISERROR(SEARCH("Extrema",AE290)))</formula>
    </cfRule>
    <cfRule type="containsText" dxfId="14235" priority="10761" operator="containsText" text="Alta">
      <formula>NOT(ISERROR(SEARCH("Alta",AE290)))</formula>
    </cfRule>
    <cfRule type="containsText" dxfId="14234" priority="10762" operator="containsText" text="Moderada">
      <formula>NOT(ISERROR(SEARCH("Moderada",AE290)))</formula>
    </cfRule>
    <cfRule type="containsText" dxfId="14233" priority="10763" operator="containsText" text="Baja">
      <formula>NOT(ISERROR(SEARCH("Baja",AE290)))</formula>
    </cfRule>
  </conditionalFormatting>
  <conditionalFormatting sqref="AE290">
    <cfRule type="containsText" dxfId="14232" priority="10764" operator="containsText" text="VALORAR">
      <formula>NOT(ISERROR(SEARCH("VALORAR",AE290)))</formula>
    </cfRule>
    <cfRule type="containsText" dxfId="14231" priority="10765" operator="containsText" text="Extrema">
      <formula>NOT(ISERROR(SEARCH("Extrema",AE290)))</formula>
    </cfRule>
    <cfRule type="containsText" dxfId="14230" priority="10766" operator="containsText" text="Alta">
      <formula>NOT(ISERROR(SEARCH("Alta",AE290)))</formula>
    </cfRule>
    <cfRule type="containsText" dxfId="14229" priority="10767" operator="containsText" text="Moderada">
      <formula>NOT(ISERROR(SEARCH("Moderada",AE290)))</formula>
    </cfRule>
    <cfRule type="containsText" dxfId="14228" priority="10768" operator="containsText" text="Baja">
      <formula>NOT(ISERROR(SEARCH("Baja",AE290)))</formula>
    </cfRule>
  </conditionalFormatting>
  <conditionalFormatting sqref="V290">
    <cfRule type="cellIs" dxfId="14227" priority="10775" stopIfTrue="1" operator="equal">
      <formula>"Alta"</formula>
    </cfRule>
  </conditionalFormatting>
  <conditionalFormatting sqref="V290">
    <cfRule type="cellIs" dxfId="14226" priority="10777" stopIfTrue="1" operator="equal">
      <formula>"Baja"</formula>
    </cfRule>
  </conditionalFormatting>
  <conditionalFormatting sqref="V290">
    <cfRule type="cellIs" dxfId="14225" priority="10776" stopIfTrue="1" operator="equal">
      <formula>"Media"</formula>
    </cfRule>
  </conditionalFormatting>
  <conditionalFormatting sqref="V290">
    <cfRule type="cellIs" dxfId="14224" priority="10774" stopIfTrue="1" operator="equal">
      <formula>"Muy Alta"</formula>
    </cfRule>
  </conditionalFormatting>
  <conditionalFormatting sqref="V290">
    <cfRule type="cellIs" dxfId="14223" priority="10778" stopIfTrue="1" operator="equal">
      <formula>"Muy Baja"</formula>
    </cfRule>
  </conditionalFormatting>
  <conditionalFormatting sqref="AP290">
    <cfRule type="cellIs" dxfId="14222" priority="10751" stopIfTrue="1" operator="equal">
      <formula>"Alta"</formula>
    </cfRule>
  </conditionalFormatting>
  <conditionalFormatting sqref="AP290">
    <cfRule type="cellIs" dxfId="14221" priority="10753" stopIfTrue="1" operator="equal">
      <formula>"Baja"</formula>
    </cfRule>
  </conditionalFormatting>
  <conditionalFormatting sqref="AP290">
    <cfRule type="cellIs" dxfId="14220" priority="10752" stopIfTrue="1" operator="equal">
      <formula>"Media"</formula>
    </cfRule>
  </conditionalFormatting>
  <conditionalFormatting sqref="AP290">
    <cfRule type="cellIs" dxfId="14219" priority="10750" stopIfTrue="1" operator="equal">
      <formula>"Muy Alta"</formula>
    </cfRule>
  </conditionalFormatting>
  <conditionalFormatting sqref="AP290">
    <cfRule type="cellIs" dxfId="14218" priority="10754" stopIfTrue="1" operator="equal">
      <formula>"Muy Baja"</formula>
    </cfRule>
  </conditionalFormatting>
  <conditionalFormatting sqref="AE298:AE299">
    <cfRule type="containsText" dxfId="14217" priority="10689" operator="containsText" text="VALORAR">
      <formula>NOT(ISERROR(SEARCH("VALORAR",AE298)))</formula>
    </cfRule>
    <cfRule type="containsText" dxfId="14216" priority="10690" operator="containsText" text="Extrema">
      <formula>NOT(ISERROR(SEARCH("Extrema",AE298)))</formula>
    </cfRule>
    <cfRule type="containsText" dxfId="14215" priority="10691" operator="containsText" text="Alta">
      <formula>NOT(ISERROR(SEARCH("Alta",AE298)))</formula>
    </cfRule>
    <cfRule type="containsText" dxfId="14214" priority="10692" operator="containsText" text="Moderada">
      <formula>NOT(ISERROR(SEARCH("Moderada",AE298)))</formula>
    </cfRule>
    <cfRule type="containsText" dxfId="14213" priority="10693" operator="containsText" text="Baja">
      <formula>NOT(ISERROR(SEARCH("Baja",AE298)))</formula>
    </cfRule>
  </conditionalFormatting>
  <conditionalFormatting sqref="AE298:AE299">
    <cfRule type="containsText" dxfId="14212" priority="10694" operator="containsText" text="VALORAR">
      <formula>NOT(ISERROR(SEARCH("VALORAR",AE298)))</formula>
    </cfRule>
    <cfRule type="containsText" dxfId="14211" priority="10695" operator="containsText" text="Extrema">
      <formula>NOT(ISERROR(SEARCH("Extrema",AE298)))</formula>
    </cfRule>
    <cfRule type="containsText" dxfId="14210" priority="10696" operator="containsText" text="Alta">
      <formula>NOT(ISERROR(SEARCH("Alta",AE298)))</formula>
    </cfRule>
    <cfRule type="containsText" dxfId="14209" priority="10697" operator="containsText" text="Moderada">
      <formula>NOT(ISERROR(SEARCH("Moderada",AE298)))</formula>
    </cfRule>
    <cfRule type="containsText" dxfId="14208" priority="10698" operator="containsText" text="Baja">
      <formula>NOT(ISERROR(SEARCH("Baja",AE298)))</formula>
    </cfRule>
  </conditionalFormatting>
  <conditionalFormatting sqref="AP303">
    <cfRule type="cellIs" dxfId="14207" priority="10643" stopIfTrue="1" operator="equal">
      <formula>"Alta"</formula>
    </cfRule>
  </conditionalFormatting>
  <conditionalFormatting sqref="AP303">
    <cfRule type="cellIs" dxfId="14206" priority="10645" stopIfTrue="1" operator="equal">
      <formula>"Baja"</formula>
    </cfRule>
  </conditionalFormatting>
  <conditionalFormatting sqref="AP303">
    <cfRule type="cellIs" dxfId="14205" priority="10644" stopIfTrue="1" operator="equal">
      <formula>"Media"</formula>
    </cfRule>
  </conditionalFormatting>
  <conditionalFormatting sqref="AP303">
    <cfRule type="cellIs" dxfId="14204" priority="10642" stopIfTrue="1" operator="equal">
      <formula>"Muy Alta"</formula>
    </cfRule>
  </conditionalFormatting>
  <conditionalFormatting sqref="AP303">
    <cfRule type="cellIs" dxfId="14203" priority="10646" stopIfTrue="1" operator="equal">
      <formula>"Muy Baja"</formula>
    </cfRule>
  </conditionalFormatting>
  <conditionalFormatting sqref="AP300">
    <cfRule type="cellIs" dxfId="14202" priority="10601" stopIfTrue="1" operator="equal">
      <formula>"Alta"</formula>
    </cfRule>
  </conditionalFormatting>
  <conditionalFormatting sqref="AP300">
    <cfRule type="cellIs" dxfId="14201" priority="10603" stopIfTrue="1" operator="equal">
      <formula>"Baja"</formula>
    </cfRule>
  </conditionalFormatting>
  <conditionalFormatting sqref="AP300">
    <cfRule type="cellIs" dxfId="14200" priority="10602" stopIfTrue="1" operator="equal">
      <formula>"Media"</formula>
    </cfRule>
  </conditionalFormatting>
  <conditionalFormatting sqref="AP300">
    <cfRule type="cellIs" dxfId="14199" priority="10600" stopIfTrue="1" operator="equal">
      <formula>"Muy Alta"</formula>
    </cfRule>
  </conditionalFormatting>
  <conditionalFormatting sqref="AP300">
    <cfRule type="cellIs" dxfId="14198" priority="10604" stopIfTrue="1" operator="equal">
      <formula>"Muy Baja"</formula>
    </cfRule>
  </conditionalFormatting>
  <conditionalFormatting sqref="V298:V299">
    <cfRule type="cellIs" dxfId="14197" priority="10705" stopIfTrue="1" operator="equal">
      <formula>"Alta"</formula>
    </cfRule>
  </conditionalFormatting>
  <conditionalFormatting sqref="V298:V299">
    <cfRule type="cellIs" dxfId="14196" priority="10707" stopIfTrue="1" operator="equal">
      <formula>"Baja"</formula>
    </cfRule>
  </conditionalFormatting>
  <conditionalFormatting sqref="V298:V299">
    <cfRule type="cellIs" dxfId="14195" priority="10706" stopIfTrue="1" operator="equal">
      <formula>"Media"</formula>
    </cfRule>
  </conditionalFormatting>
  <conditionalFormatting sqref="V298:V299">
    <cfRule type="cellIs" dxfId="14194" priority="10704" stopIfTrue="1" operator="equal">
      <formula>"Muy Alta"</formula>
    </cfRule>
  </conditionalFormatting>
  <conditionalFormatting sqref="V298:V299">
    <cfRule type="cellIs" dxfId="14193" priority="10708" stopIfTrue="1" operator="equal">
      <formula>"Muy Baja"</formula>
    </cfRule>
  </conditionalFormatting>
  <conditionalFormatting sqref="AW298">
    <cfRule type="containsText" dxfId="14192" priority="10679" operator="containsText" text="VALORAR">
      <formula>NOT(ISERROR(SEARCH("VALORAR",AW298)))</formula>
    </cfRule>
    <cfRule type="containsText" dxfId="14191" priority="10680" operator="containsText" text="Extrema">
      <formula>NOT(ISERROR(SEARCH("Extrema",AW298)))</formula>
    </cfRule>
    <cfRule type="containsText" dxfId="14190" priority="10681" operator="containsText" text="Alta">
      <formula>NOT(ISERROR(SEARCH("Alta",AW298)))</formula>
    </cfRule>
    <cfRule type="containsText" dxfId="14189" priority="10682" operator="containsText" text="Moderada">
      <formula>NOT(ISERROR(SEARCH("Moderada",AW298)))</formula>
    </cfRule>
    <cfRule type="containsText" dxfId="14188" priority="10683" operator="containsText" text="Baja">
      <formula>NOT(ISERROR(SEARCH("Baja",AW298)))</formula>
    </cfRule>
  </conditionalFormatting>
  <conditionalFormatting sqref="AW298">
    <cfRule type="containsText" dxfId="14187" priority="10684" operator="containsText" text="VALORAR">
      <formula>NOT(ISERROR(SEARCH("VALORAR",AW298)))</formula>
    </cfRule>
    <cfRule type="containsText" dxfId="14186" priority="10685" operator="containsText" text="Extrema">
      <formula>NOT(ISERROR(SEARCH("Extrema",AW298)))</formula>
    </cfRule>
    <cfRule type="containsText" dxfId="14185" priority="10686" operator="containsText" text="Alta">
      <formula>NOT(ISERROR(SEARCH("Alta",AW298)))</formula>
    </cfRule>
    <cfRule type="containsText" dxfId="14184" priority="10687" operator="containsText" text="Moderada">
      <formula>NOT(ISERROR(SEARCH("Moderada",AW298)))</formula>
    </cfRule>
    <cfRule type="containsText" dxfId="14183" priority="10688" operator="containsText" text="Baja">
      <formula>NOT(ISERROR(SEARCH("Baja",AW298)))</formula>
    </cfRule>
  </conditionalFormatting>
  <conditionalFormatting sqref="AP298">
    <cfRule type="cellIs" dxfId="14182" priority="10671" stopIfTrue="1" operator="equal">
      <formula>"Alta"</formula>
    </cfRule>
  </conditionalFormatting>
  <conditionalFormatting sqref="AP298">
    <cfRule type="cellIs" dxfId="14181" priority="10673" stopIfTrue="1" operator="equal">
      <formula>"Baja"</formula>
    </cfRule>
  </conditionalFormatting>
  <conditionalFormatting sqref="AP298">
    <cfRule type="cellIs" dxfId="14180" priority="10672" stopIfTrue="1" operator="equal">
      <formula>"Media"</formula>
    </cfRule>
  </conditionalFormatting>
  <conditionalFormatting sqref="AP298">
    <cfRule type="cellIs" dxfId="14179" priority="10670" stopIfTrue="1" operator="equal">
      <formula>"Muy Alta"</formula>
    </cfRule>
  </conditionalFormatting>
  <conditionalFormatting sqref="AP298">
    <cfRule type="cellIs" dxfId="14178" priority="10674" stopIfTrue="1" operator="equal">
      <formula>"Muy Baja"</formula>
    </cfRule>
  </conditionalFormatting>
  <conditionalFormatting sqref="AP299">
    <cfRule type="cellIs" dxfId="14177" priority="10657" stopIfTrue="1" operator="equal">
      <formula>"Alta"</formula>
    </cfRule>
  </conditionalFormatting>
  <conditionalFormatting sqref="AP299">
    <cfRule type="cellIs" dxfId="14176" priority="10659" stopIfTrue="1" operator="equal">
      <formula>"Baja"</formula>
    </cfRule>
  </conditionalFormatting>
  <conditionalFormatting sqref="AP299">
    <cfRule type="cellIs" dxfId="14175" priority="10658" stopIfTrue="1" operator="equal">
      <formula>"Media"</formula>
    </cfRule>
  </conditionalFormatting>
  <conditionalFormatting sqref="AP299">
    <cfRule type="cellIs" dxfId="14174" priority="10656" stopIfTrue="1" operator="equal">
      <formula>"Muy Alta"</formula>
    </cfRule>
  </conditionalFormatting>
  <conditionalFormatting sqref="AP299">
    <cfRule type="cellIs" dxfId="14173" priority="10660" stopIfTrue="1" operator="equal">
      <formula>"Muy Baja"</formula>
    </cfRule>
  </conditionalFormatting>
  <conditionalFormatting sqref="AE300:AE301">
    <cfRule type="containsText" dxfId="14172" priority="10609" operator="containsText" text="VALORAR">
      <formula>NOT(ISERROR(SEARCH("VALORAR",AE300)))</formula>
    </cfRule>
    <cfRule type="containsText" dxfId="14171" priority="10610" operator="containsText" text="Extrema">
      <formula>NOT(ISERROR(SEARCH("Extrema",AE300)))</formula>
    </cfRule>
    <cfRule type="containsText" dxfId="14170" priority="10611" operator="containsText" text="Alta">
      <formula>NOT(ISERROR(SEARCH("Alta",AE300)))</formula>
    </cfRule>
    <cfRule type="containsText" dxfId="14169" priority="10612" operator="containsText" text="Moderada">
      <formula>NOT(ISERROR(SEARCH("Moderada",AE300)))</formula>
    </cfRule>
    <cfRule type="containsText" dxfId="14168" priority="10613" operator="containsText" text="Baja">
      <formula>NOT(ISERROR(SEARCH("Baja",AE300)))</formula>
    </cfRule>
  </conditionalFormatting>
  <conditionalFormatting sqref="AE300:AE301">
    <cfRule type="containsText" dxfId="14167" priority="10614" operator="containsText" text="VALORAR">
      <formula>NOT(ISERROR(SEARCH("VALORAR",AE300)))</formula>
    </cfRule>
    <cfRule type="containsText" dxfId="14166" priority="10615" operator="containsText" text="Extrema">
      <formula>NOT(ISERROR(SEARCH("Extrema",AE300)))</formula>
    </cfRule>
    <cfRule type="containsText" dxfId="14165" priority="10616" operator="containsText" text="Alta">
      <formula>NOT(ISERROR(SEARCH("Alta",AE300)))</formula>
    </cfRule>
    <cfRule type="containsText" dxfId="14164" priority="10617" operator="containsText" text="Moderada">
      <formula>NOT(ISERROR(SEARCH("Moderada",AE300)))</formula>
    </cfRule>
    <cfRule type="containsText" dxfId="14163" priority="10618" operator="containsText" text="Baja">
      <formula>NOT(ISERROR(SEARCH("Baja",AE300)))</formula>
    </cfRule>
  </conditionalFormatting>
  <conditionalFormatting sqref="V300:V301">
    <cfRule type="cellIs" dxfId="14162" priority="10625" stopIfTrue="1" operator="equal">
      <formula>"Alta"</formula>
    </cfRule>
  </conditionalFormatting>
  <conditionalFormatting sqref="V300:V301">
    <cfRule type="cellIs" dxfId="14161" priority="10627" stopIfTrue="1" operator="equal">
      <formula>"Baja"</formula>
    </cfRule>
  </conditionalFormatting>
  <conditionalFormatting sqref="V300:V301">
    <cfRule type="cellIs" dxfId="14160" priority="10626" stopIfTrue="1" operator="equal">
      <formula>"Media"</formula>
    </cfRule>
  </conditionalFormatting>
  <conditionalFormatting sqref="V300:V301">
    <cfRule type="cellIs" dxfId="14159" priority="10624" stopIfTrue="1" operator="equal">
      <formula>"Muy Alta"</formula>
    </cfRule>
  </conditionalFormatting>
  <conditionalFormatting sqref="V300:V301">
    <cfRule type="cellIs" dxfId="14158" priority="10628" stopIfTrue="1" operator="equal">
      <formula>"Muy Baja"</formula>
    </cfRule>
  </conditionalFormatting>
  <conditionalFormatting sqref="AP301">
    <cfRule type="cellIs" dxfId="14157" priority="10587" stopIfTrue="1" operator="equal">
      <formula>"Alta"</formula>
    </cfRule>
  </conditionalFormatting>
  <conditionalFormatting sqref="AP301">
    <cfRule type="cellIs" dxfId="14156" priority="10589" stopIfTrue="1" operator="equal">
      <formula>"Baja"</formula>
    </cfRule>
  </conditionalFormatting>
  <conditionalFormatting sqref="AP301">
    <cfRule type="cellIs" dxfId="14155" priority="10588" stopIfTrue="1" operator="equal">
      <formula>"Media"</formula>
    </cfRule>
  </conditionalFormatting>
  <conditionalFormatting sqref="AP301">
    <cfRule type="cellIs" dxfId="14154" priority="10586" stopIfTrue="1" operator="equal">
      <formula>"Muy Alta"</formula>
    </cfRule>
  </conditionalFormatting>
  <conditionalFormatting sqref="AP301">
    <cfRule type="cellIs" dxfId="14153" priority="10590" stopIfTrue="1" operator="equal">
      <formula>"Muy Baja"</formula>
    </cfRule>
  </conditionalFormatting>
  <conditionalFormatting sqref="AE302">
    <cfRule type="containsText" dxfId="14152" priority="10553" operator="containsText" text="VALORAR">
      <formula>NOT(ISERROR(SEARCH("VALORAR",AE302)))</formula>
    </cfRule>
    <cfRule type="containsText" dxfId="14151" priority="10554" operator="containsText" text="Extrema">
      <formula>NOT(ISERROR(SEARCH("Extrema",AE302)))</formula>
    </cfRule>
    <cfRule type="containsText" dxfId="14150" priority="10555" operator="containsText" text="Alta">
      <formula>NOT(ISERROR(SEARCH("Alta",AE302)))</formula>
    </cfRule>
    <cfRule type="containsText" dxfId="14149" priority="10556" operator="containsText" text="Moderada">
      <formula>NOT(ISERROR(SEARCH("Moderada",AE302)))</formula>
    </cfRule>
    <cfRule type="containsText" dxfId="14148" priority="10557" operator="containsText" text="Baja">
      <formula>NOT(ISERROR(SEARCH("Baja",AE302)))</formula>
    </cfRule>
  </conditionalFormatting>
  <conditionalFormatting sqref="AE302">
    <cfRule type="containsText" dxfId="14147" priority="10558" operator="containsText" text="VALORAR">
      <formula>NOT(ISERROR(SEARCH("VALORAR",AE302)))</formula>
    </cfRule>
    <cfRule type="containsText" dxfId="14146" priority="10559" operator="containsText" text="Extrema">
      <formula>NOT(ISERROR(SEARCH("Extrema",AE302)))</formula>
    </cfRule>
    <cfRule type="containsText" dxfId="14145" priority="10560" operator="containsText" text="Alta">
      <formula>NOT(ISERROR(SEARCH("Alta",AE302)))</formula>
    </cfRule>
    <cfRule type="containsText" dxfId="14144" priority="10561" operator="containsText" text="Moderada">
      <formula>NOT(ISERROR(SEARCH("Moderada",AE302)))</formula>
    </cfRule>
    <cfRule type="containsText" dxfId="14143" priority="10562" operator="containsText" text="Baja">
      <formula>NOT(ISERROR(SEARCH("Baja",AE302)))</formula>
    </cfRule>
  </conditionalFormatting>
  <conditionalFormatting sqref="V302">
    <cfRule type="cellIs" dxfId="14142" priority="10569" stopIfTrue="1" operator="equal">
      <formula>"Alta"</formula>
    </cfRule>
  </conditionalFormatting>
  <conditionalFormatting sqref="V302">
    <cfRule type="cellIs" dxfId="14141" priority="10571" stopIfTrue="1" operator="equal">
      <formula>"Baja"</formula>
    </cfRule>
  </conditionalFormatting>
  <conditionalFormatting sqref="V302">
    <cfRule type="cellIs" dxfId="14140" priority="10570" stopIfTrue="1" operator="equal">
      <formula>"Media"</formula>
    </cfRule>
  </conditionalFormatting>
  <conditionalFormatting sqref="V302">
    <cfRule type="cellIs" dxfId="14139" priority="10568" stopIfTrue="1" operator="equal">
      <formula>"Muy Alta"</formula>
    </cfRule>
  </conditionalFormatting>
  <conditionalFormatting sqref="V302">
    <cfRule type="cellIs" dxfId="14138" priority="10572" stopIfTrue="1" operator="equal">
      <formula>"Muy Baja"</formula>
    </cfRule>
  </conditionalFormatting>
  <conditionalFormatting sqref="AP302">
    <cfRule type="cellIs" dxfId="14137" priority="10545" stopIfTrue="1" operator="equal">
      <formula>"Alta"</formula>
    </cfRule>
  </conditionalFormatting>
  <conditionalFormatting sqref="AP302">
    <cfRule type="cellIs" dxfId="14136" priority="10547" stopIfTrue="1" operator="equal">
      <formula>"Baja"</formula>
    </cfRule>
  </conditionalFormatting>
  <conditionalFormatting sqref="AP302">
    <cfRule type="cellIs" dxfId="14135" priority="10546" stopIfTrue="1" operator="equal">
      <formula>"Media"</formula>
    </cfRule>
  </conditionalFormatting>
  <conditionalFormatting sqref="AP302">
    <cfRule type="cellIs" dxfId="14134" priority="10544" stopIfTrue="1" operator="equal">
      <formula>"Muy Alta"</formula>
    </cfRule>
  </conditionalFormatting>
  <conditionalFormatting sqref="AP302">
    <cfRule type="cellIs" dxfId="14133" priority="10548" stopIfTrue="1" operator="equal">
      <formula>"Muy Baja"</formula>
    </cfRule>
  </conditionalFormatting>
  <conditionalFormatting sqref="AE292:AE293">
    <cfRule type="containsText" dxfId="14132" priority="10497" operator="containsText" text="VALORAR">
      <formula>NOT(ISERROR(SEARCH("VALORAR",AE292)))</formula>
    </cfRule>
    <cfRule type="containsText" dxfId="14131" priority="10498" operator="containsText" text="Extrema">
      <formula>NOT(ISERROR(SEARCH("Extrema",AE292)))</formula>
    </cfRule>
    <cfRule type="containsText" dxfId="14130" priority="10499" operator="containsText" text="Alta">
      <formula>NOT(ISERROR(SEARCH("Alta",AE292)))</formula>
    </cfRule>
    <cfRule type="containsText" dxfId="14129" priority="10500" operator="containsText" text="Moderada">
      <formula>NOT(ISERROR(SEARCH("Moderada",AE292)))</formula>
    </cfRule>
    <cfRule type="containsText" dxfId="14128" priority="10501" operator="containsText" text="Baja">
      <formula>NOT(ISERROR(SEARCH("Baja",AE292)))</formula>
    </cfRule>
  </conditionalFormatting>
  <conditionalFormatting sqref="AE292:AE293">
    <cfRule type="containsText" dxfId="14127" priority="10502" operator="containsText" text="VALORAR">
      <formula>NOT(ISERROR(SEARCH("VALORAR",AE292)))</formula>
    </cfRule>
    <cfRule type="containsText" dxfId="14126" priority="10503" operator="containsText" text="Extrema">
      <formula>NOT(ISERROR(SEARCH("Extrema",AE292)))</formula>
    </cfRule>
    <cfRule type="containsText" dxfId="14125" priority="10504" operator="containsText" text="Alta">
      <formula>NOT(ISERROR(SEARCH("Alta",AE292)))</formula>
    </cfRule>
    <cfRule type="containsText" dxfId="14124" priority="10505" operator="containsText" text="Moderada">
      <formula>NOT(ISERROR(SEARCH("Moderada",AE292)))</formula>
    </cfRule>
    <cfRule type="containsText" dxfId="14123" priority="10506" operator="containsText" text="Baja">
      <formula>NOT(ISERROR(SEARCH("Baja",AE292)))</formula>
    </cfRule>
  </conditionalFormatting>
  <conditionalFormatting sqref="AP297">
    <cfRule type="cellIs" dxfId="14122" priority="10451" stopIfTrue="1" operator="equal">
      <formula>"Alta"</formula>
    </cfRule>
  </conditionalFormatting>
  <conditionalFormatting sqref="AP297">
    <cfRule type="cellIs" dxfId="14121" priority="10453" stopIfTrue="1" operator="equal">
      <formula>"Baja"</formula>
    </cfRule>
  </conditionalFormatting>
  <conditionalFormatting sqref="AP297">
    <cfRule type="cellIs" dxfId="14120" priority="10452" stopIfTrue="1" operator="equal">
      <formula>"Media"</formula>
    </cfRule>
  </conditionalFormatting>
  <conditionalFormatting sqref="AP297">
    <cfRule type="cellIs" dxfId="14119" priority="10450" stopIfTrue="1" operator="equal">
      <formula>"Muy Alta"</formula>
    </cfRule>
  </conditionalFormatting>
  <conditionalFormatting sqref="AP297">
    <cfRule type="cellIs" dxfId="14118" priority="10454" stopIfTrue="1" operator="equal">
      <formula>"Muy Baja"</formula>
    </cfRule>
  </conditionalFormatting>
  <conditionalFormatting sqref="AP294">
    <cfRule type="cellIs" dxfId="14117" priority="10409" stopIfTrue="1" operator="equal">
      <formula>"Alta"</formula>
    </cfRule>
  </conditionalFormatting>
  <conditionalFormatting sqref="AP294">
    <cfRule type="cellIs" dxfId="14116" priority="10411" stopIfTrue="1" operator="equal">
      <formula>"Baja"</formula>
    </cfRule>
  </conditionalFormatting>
  <conditionalFormatting sqref="AP294">
    <cfRule type="cellIs" dxfId="14115" priority="10410" stopIfTrue="1" operator="equal">
      <formula>"Media"</formula>
    </cfRule>
  </conditionalFormatting>
  <conditionalFormatting sqref="AP294">
    <cfRule type="cellIs" dxfId="14114" priority="10408" stopIfTrue="1" operator="equal">
      <formula>"Muy Alta"</formula>
    </cfRule>
  </conditionalFormatting>
  <conditionalFormatting sqref="AP294">
    <cfRule type="cellIs" dxfId="14113" priority="10412" stopIfTrue="1" operator="equal">
      <formula>"Muy Baja"</formula>
    </cfRule>
  </conditionalFormatting>
  <conditionalFormatting sqref="V292:V293">
    <cfRule type="cellIs" dxfId="14112" priority="10513" stopIfTrue="1" operator="equal">
      <formula>"Alta"</formula>
    </cfRule>
  </conditionalFormatting>
  <conditionalFormatting sqref="V292:V293">
    <cfRule type="cellIs" dxfId="14111" priority="10515" stopIfTrue="1" operator="equal">
      <formula>"Baja"</formula>
    </cfRule>
  </conditionalFormatting>
  <conditionalFormatting sqref="V292:V293">
    <cfRule type="cellIs" dxfId="14110" priority="10514" stopIfTrue="1" operator="equal">
      <formula>"Media"</formula>
    </cfRule>
  </conditionalFormatting>
  <conditionalFormatting sqref="V292:V293">
    <cfRule type="cellIs" dxfId="14109" priority="10512" stopIfTrue="1" operator="equal">
      <formula>"Muy Alta"</formula>
    </cfRule>
  </conditionalFormatting>
  <conditionalFormatting sqref="V292:V293">
    <cfRule type="cellIs" dxfId="14108" priority="10516" stopIfTrue="1" operator="equal">
      <formula>"Muy Baja"</formula>
    </cfRule>
  </conditionalFormatting>
  <conditionalFormatting sqref="AW292">
    <cfRule type="containsText" dxfId="14107" priority="10487" operator="containsText" text="VALORAR">
      <formula>NOT(ISERROR(SEARCH("VALORAR",AW292)))</formula>
    </cfRule>
    <cfRule type="containsText" dxfId="14106" priority="10488" operator="containsText" text="Extrema">
      <formula>NOT(ISERROR(SEARCH("Extrema",AW292)))</formula>
    </cfRule>
    <cfRule type="containsText" dxfId="14105" priority="10489" operator="containsText" text="Alta">
      <formula>NOT(ISERROR(SEARCH("Alta",AW292)))</formula>
    </cfRule>
    <cfRule type="containsText" dxfId="14104" priority="10490" operator="containsText" text="Moderada">
      <formula>NOT(ISERROR(SEARCH("Moderada",AW292)))</formula>
    </cfRule>
    <cfRule type="containsText" dxfId="14103" priority="10491" operator="containsText" text="Baja">
      <formula>NOT(ISERROR(SEARCH("Baja",AW292)))</formula>
    </cfRule>
  </conditionalFormatting>
  <conditionalFormatting sqref="AW292">
    <cfRule type="containsText" dxfId="14102" priority="10492" operator="containsText" text="VALORAR">
      <formula>NOT(ISERROR(SEARCH("VALORAR",AW292)))</formula>
    </cfRule>
    <cfRule type="containsText" dxfId="14101" priority="10493" operator="containsText" text="Extrema">
      <formula>NOT(ISERROR(SEARCH("Extrema",AW292)))</formula>
    </cfRule>
    <cfRule type="containsText" dxfId="14100" priority="10494" operator="containsText" text="Alta">
      <formula>NOT(ISERROR(SEARCH("Alta",AW292)))</formula>
    </cfRule>
    <cfRule type="containsText" dxfId="14099" priority="10495" operator="containsText" text="Moderada">
      <formula>NOT(ISERROR(SEARCH("Moderada",AW292)))</formula>
    </cfRule>
    <cfRule type="containsText" dxfId="14098" priority="10496" operator="containsText" text="Baja">
      <formula>NOT(ISERROR(SEARCH("Baja",AW292)))</formula>
    </cfRule>
  </conditionalFormatting>
  <conditionalFormatting sqref="AP292">
    <cfRule type="cellIs" dxfId="14097" priority="10479" stopIfTrue="1" operator="equal">
      <formula>"Alta"</formula>
    </cfRule>
  </conditionalFormatting>
  <conditionalFormatting sqref="AP292">
    <cfRule type="cellIs" dxfId="14096" priority="10481" stopIfTrue="1" operator="equal">
      <formula>"Baja"</formula>
    </cfRule>
  </conditionalFormatting>
  <conditionalFormatting sqref="AP292">
    <cfRule type="cellIs" dxfId="14095" priority="10480" stopIfTrue="1" operator="equal">
      <formula>"Media"</formula>
    </cfRule>
  </conditionalFormatting>
  <conditionalFormatting sqref="AP292">
    <cfRule type="cellIs" dxfId="14094" priority="10478" stopIfTrue="1" operator="equal">
      <formula>"Muy Alta"</formula>
    </cfRule>
  </conditionalFormatting>
  <conditionalFormatting sqref="AP292">
    <cfRule type="cellIs" dxfId="14093" priority="10482" stopIfTrue="1" operator="equal">
      <formula>"Muy Baja"</formula>
    </cfRule>
  </conditionalFormatting>
  <conditionalFormatting sqref="AP293">
    <cfRule type="cellIs" dxfId="14092" priority="10465" stopIfTrue="1" operator="equal">
      <formula>"Alta"</formula>
    </cfRule>
  </conditionalFormatting>
  <conditionalFormatting sqref="AP293">
    <cfRule type="cellIs" dxfId="14091" priority="10467" stopIfTrue="1" operator="equal">
      <formula>"Baja"</formula>
    </cfRule>
  </conditionalFormatting>
  <conditionalFormatting sqref="AP293">
    <cfRule type="cellIs" dxfId="14090" priority="10466" stopIfTrue="1" operator="equal">
      <formula>"Media"</formula>
    </cfRule>
  </conditionalFormatting>
  <conditionalFormatting sqref="AP293">
    <cfRule type="cellIs" dxfId="14089" priority="10464" stopIfTrue="1" operator="equal">
      <formula>"Muy Alta"</formula>
    </cfRule>
  </conditionalFormatting>
  <conditionalFormatting sqref="AP293">
    <cfRule type="cellIs" dxfId="14088" priority="10468" stopIfTrue="1" operator="equal">
      <formula>"Muy Baja"</formula>
    </cfRule>
  </conditionalFormatting>
  <conditionalFormatting sqref="AE294:AE295">
    <cfRule type="containsText" dxfId="14087" priority="10417" operator="containsText" text="VALORAR">
      <formula>NOT(ISERROR(SEARCH("VALORAR",AE294)))</formula>
    </cfRule>
    <cfRule type="containsText" dxfId="14086" priority="10418" operator="containsText" text="Extrema">
      <formula>NOT(ISERROR(SEARCH("Extrema",AE294)))</formula>
    </cfRule>
    <cfRule type="containsText" dxfId="14085" priority="10419" operator="containsText" text="Alta">
      <formula>NOT(ISERROR(SEARCH("Alta",AE294)))</formula>
    </cfRule>
    <cfRule type="containsText" dxfId="14084" priority="10420" operator="containsText" text="Moderada">
      <formula>NOT(ISERROR(SEARCH("Moderada",AE294)))</formula>
    </cfRule>
    <cfRule type="containsText" dxfId="14083" priority="10421" operator="containsText" text="Baja">
      <formula>NOT(ISERROR(SEARCH("Baja",AE294)))</formula>
    </cfRule>
  </conditionalFormatting>
  <conditionalFormatting sqref="AE294:AE295">
    <cfRule type="containsText" dxfId="14082" priority="10422" operator="containsText" text="VALORAR">
      <formula>NOT(ISERROR(SEARCH("VALORAR",AE294)))</formula>
    </cfRule>
    <cfRule type="containsText" dxfId="14081" priority="10423" operator="containsText" text="Extrema">
      <formula>NOT(ISERROR(SEARCH("Extrema",AE294)))</formula>
    </cfRule>
    <cfRule type="containsText" dxfId="14080" priority="10424" operator="containsText" text="Alta">
      <formula>NOT(ISERROR(SEARCH("Alta",AE294)))</formula>
    </cfRule>
    <cfRule type="containsText" dxfId="14079" priority="10425" operator="containsText" text="Moderada">
      <formula>NOT(ISERROR(SEARCH("Moderada",AE294)))</formula>
    </cfRule>
    <cfRule type="containsText" dxfId="14078" priority="10426" operator="containsText" text="Baja">
      <formula>NOT(ISERROR(SEARCH("Baja",AE294)))</formula>
    </cfRule>
  </conditionalFormatting>
  <conditionalFormatting sqref="V294:V295">
    <cfRule type="cellIs" dxfId="14077" priority="10433" stopIfTrue="1" operator="equal">
      <formula>"Alta"</formula>
    </cfRule>
  </conditionalFormatting>
  <conditionalFormatting sqref="V294:V295">
    <cfRule type="cellIs" dxfId="14076" priority="10435" stopIfTrue="1" operator="equal">
      <formula>"Baja"</formula>
    </cfRule>
  </conditionalFormatting>
  <conditionalFormatting sqref="V294:V295">
    <cfRule type="cellIs" dxfId="14075" priority="10434" stopIfTrue="1" operator="equal">
      <formula>"Media"</formula>
    </cfRule>
  </conditionalFormatting>
  <conditionalFormatting sqref="V294:V295">
    <cfRule type="cellIs" dxfId="14074" priority="10432" stopIfTrue="1" operator="equal">
      <formula>"Muy Alta"</formula>
    </cfRule>
  </conditionalFormatting>
  <conditionalFormatting sqref="V294:V295">
    <cfRule type="cellIs" dxfId="14073" priority="10436" stopIfTrue="1" operator="equal">
      <formula>"Muy Baja"</formula>
    </cfRule>
  </conditionalFormatting>
  <conditionalFormatting sqref="AP295">
    <cfRule type="cellIs" dxfId="14072" priority="10395" stopIfTrue="1" operator="equal">
      <formula>"Alta"</formula>
    </cfRule>
  </conditionalFormatting>
  <conditionalFormatting sqref="AP295">
    <cfRule type="cellIs" dxfId="14071" priority="10397" stopIfTrue="1" operator="equal">
      <formula>"Baja"</formula>
    </cfRule>
  </conditionalFormatting>
  <conditionalFormatting sqref="AP295">
    <cfRule type="cellIs" dxfId="14070" priority="10396" stopIfTrue="1" operator="equal">
      <formula>"Media"</formula>
    </cfRule>
  </conditionalFormatting>
  <conditionalFormatting sqref="AP295">
    <cfRule type="cellIs" dxfId="14069" priority="10394" stopIfTrue="1" operator="equal">
      <formula>"Muy Alta"</formula>
    </cfRule>
  </conditionalFormatting>
  <conditionalFormatting sqref="AP295">
    <cfRule type="cellIs" dxfId="14068" priority="10398" stopIfTrue="1" operator="equal">
      <formula>"Muy Baja"</formula>
    </cfRule>
  </conditionalFormatting>
  <conditionalFormatting sqref="AE296">
    <cfRule type="containsText" dxfId="14067" priority="10361" operator="containsText" text="VALORAR">
      <formula>NOT(ISERROR(SEARCH("VALORAR",AE296)))</formula>
    </cfRule>
    <cfRule type="containsText" dxfId="14066" priority="10362" operator="containsText" text="Extrema">
      <formula>NOT(ISERROR(SEARCH("Extrema",AE296)))</formula>
    </cfRule>
    <cfRule type="containsText" dxfId="14065" priority="10363" operator="containsText" text="Alta">
      <formula>NOT(ISERROR(SEARCH("Alta",AE296)))</formula>
    </cfRule>
    <cfRule type="containsText" dxfId="14064" priority="10364" operator="containsText" text="Moderada">
      <formula>NOT(ISERROR(SEARCH("Moderada",AE296)))</formula>
    </cfRule>
    <cfRule type="containsText" dxfId="14063" priority="10365" operator="containsText" text="Baja">
      <formula>NOT(ISERROR(SEARCH("Baja",AE296)))</formula>
    </cfRule>
  </conditionalFormatting>
  <conditionalFormatting sqref="AE296">
    <cfRule type="containsText" dxfId="14062" priority="10366" operator="containsText" text="VALORAR">
      <formula>NOT(ISERROR(SEARCH("VALORAR",AE296)))</formula>
    </cfRule>
    <cfRule type="containsText" dxfId="14061" priority="10367" operator="containsText" text="Extrema">
      <formula>NOT(ISERROR(SEARCH("Extrema",AE296)))</formula>
    </cfRule>
    <cfRule type="containsText" dxfId="14060" priority="10368" operator="containsText" text="Alta">
      <formula>NOT(ISERROR(SEARCH("Alta",AE296)))</formula>
    </cfRule>
    <cfRule type="containsText" dxfId="14059" priority="10369" operator="containsText" text="Moderada">
      <formula>NOT(ISERROR(SEARCH("Moderada",AE296)))</formula>
    </cfRule>
    <cfRule type="containsText" dxfId="14058" priority="10370" operator="containsText" text="Baja">
      <formula>NOT(ISERROR(SEARCH("Baja",AE296)))</formula>
    </cfRule>
  </conditionalFormatting>
  <conditionalFormatting sqref="V296">
    <cfRule type="cellIs" dxfId="14057" priority="10377" stopIfTrue="1" operator="equal">
      <formula>"Alta"</formula>
    </cfRule>
  </conditionalFormatting>
  <conditionalFormatting sqref="V296">
    <cfRule type="cellIs" dxfId="14056" priority="10379" stopIfTrue="1" operator="equal">
      <formula>"Baja"</formula>
    </cfRule>
  </conditionalFormatting>
  <conditionalFormatting sqref="V296">
    <cfRule type="cellIs" dxfId="14055" priority="10378" stopIfTrue="1" operator="equal">
      <formula>"Media"</formula>
    </cfRule>
  </conditionalFormatting>
  <conditionalFormatting sqref="V296">
    <cfRule type="cellIs" dxfId="14054" priority="10376" stopIfTrue="1" operator="equal">
      <formula>"Muy Alta"</formula>
    </cfRule>
  </conditionalFormatting>
  <conditionalFormatting sqref="V296">
    <cfRule type="cellIs" dxfId="14053" priority="10380" stopIfTrue="1" operator="equal">
      <formula>"Muy Baja"</formula>
    </cfRule>
  </conditionalFormatting>
  <conditionalFormatting sqref="AP296">
    <cfRule type="cellIs" dxfId="14052" priority="10353" stopIfTrue="1" operator="equal">
      <formula>"Alta"</formula>
    </cfRule>
  </conditionalFormatting>
  <conditionalFormatting sqref="AP296">
    <cfRule type="cellIs" dxfId="14051" priority="10355" stopIfTrue="1" operator="equal">
      <formula>"Baja"</formula>
    </cfRule>
  </conditionalFormatting>
  <conditionalFormatting sqref="AP296">
    <cfRule type="cellIs" dxfId="14050" priority="10354" stopIfTrue="1" operator="equal">
      <formula>"Media"</formula>
    </cfRule>
  </conditionalFormatting>
  <conditionalFormatting sqref="AP296">
    <cfRule type="cellIs" dxfId="14049" priority="10352" stopIfTrue="1" operator="equal">
      <formula>"Muy Alta"</formula>
    </cfRule>
  </conditionalFormatting>
  <conditionalFormatting sqref="AP296">
    <cfRule type="cellIs" dxfId="14048" priority="10356" stopIfTrue="1" operator="equal">
      <formula>"Muy Baja"</formula>
    </cfRule>
  </conditionalFormatting>
  <conditionalFormatting sqref="AE304:AE305">
    <cfRule type="containsText" dxfId="14047" priority="10305" operator="containsText" text="VALORAR">
      <formula>NOT(ISERROR(SEARCH("VALORAR",AE304)))</formula>
    </cfRule>
    <cfRule type="containsText" dxfId="14046" priority="10306" operator="containsText" text="Extrema">
      <formula>NOT(ISERROR(SEARCH("Extrema",AE304)))</formula>
    </cfRule>
    <cfRule type="containsText" dxfId="14045" priority="10307" operator="containsText" text="Alta">
      <formula>NOT(ISERROR(SEARCH("Alta",AE304)))</formula>
    </cfRule>
    <cfRule type="containsText" dxfId="14044" priority="10308" operator="containsText" text="Moderada">
      <formula>NOT(ISERROR(SEARCH("Moderada",AE304)))</formula>
    </cfRule>
    <cfRule type="containsText" dxfId="14043" priority="10309" operator="containsText" text="Baja">
      <formula>NOT(ISERROR(SEARCH("Baja",AE304)))</formula>
    </cfRule>
  </conditionalFormatting>
  <conditionalFormatting sqref="AE304:AE305">
    <cfRule type="containsText" dxfId="14042" priority="10310" operator="containsText" text="VALORAR">
      <formula>NOT(ISERROR(SEARCH("VALORAR",AE304)))</formula>
    </cfRule>
    <cfRule type="containsText" dxfId="14041" priority="10311" operator="containsText" text="Extrema">
      <formula>NOT(ISERROR(SEARCH("Extrema",AE304)))</formula>
    </cfRule>
    <cfRule type="containsText" dxfId="14040" priority="10312" operator="containsText" text="Alta">
      <formula>NOT(ISERROR(SEARCH("Alta",AE304)))</formula>
    </cfRule>
    <cfRule type="containsText" dxfId="14039" priority="10313" operator="containsText" text="Moderada">
      <formula>NOT(ISERROR(SEARCH("Moderada",AE304)))</formula>
    </cfRule>
    <cfRule type="containsText" dxfId="14038" priority="10314" operator="containsText" text="Baja">
      <formula>NOT(ISERROR(SEARCH("Baja",AE304)))</formula>
    </cfRule>
  </conditionalFormatting>
  <conditionalFormatting sqref="AP309">
    <cfRule type="cellIs" dxfId="14037" priority="10259" stopIfTrue="1" operator="equal">
      <formula>"Alta"</formula>
    </cfRule>
  </conditionalFormatting>
  <conditionalFormatting sqref="AP309">
    <cfRule type="cellIs" dxfId="14036" priority="10261" stopIfTrue="1" operator="equal">
      <formula>"Baja"</formula>
    </cfRule>
  </conditionalFormatting>
  <conditionalFormatting sqref="AP309">
    <cfRule type="cellIs" dxfId="14035" priority="10260" stopIfTrue="1" operator="equal">
      <formula>"Media"</formula>
    </cfRule>
  </conditionalFormatting>
  <conditionalFormatting sqref="AP309">
    <cfRule type="cellIs" dxfId="14034" priority="10258" stopIfTrue="1" operator="equal">
      <formula>"Muy Alta"</formula>
    </cfRule>
  </conditionalFormatting>
  <conditionalFormatting sqref="AP309">
    <cfRule type="cellIs" dxfId="14033" priority="10262" stopIfTrue="1" operator="equal">
      <formula>"Muy Baja"</formula>
    </cfRule>
  </conditionalFormatting>
  <conditionalFormatting sqref="AP306">
    <cfRule type="cellIs" dxfId="14032" priority="10217" stopIfTrue="1" operator="equal">
      <formula>"Alta"</formula>
    </cfRule>
  </conditionalFormatting>
  <conditionalFormatting sqref="AP306">
    <cfRule type="cellIs" dxfId="14031" priority="10219" stopIfTrue="1" operator="equal">
      <formula>"Baja"</formula>
    </cfRule>
  </conditionalFormatting>
  <conditionalFormatting sqref="AP306">
    <cfRule type="cellIs" dxfId="14030" priority="10218" stopIfTrue="1" operator="equal">
      <formula>"Media"</formula>
    </cfRule>
  </conditionalFormatting>
  <conditionalFormatting sqref="AP306">
    <cfRule type="cellIs" dxfId="14029" priority="10216" stopIfTrue="1" operator="equal">
      <formula>"Muy Alta"</formula>
    </cfRule>
  </conditionalFormatting>
  <conditionalFormatting sqref="AP306">
    <cfRule type="cellIs" dxfId="14028" priority="10220" stopIfTrue="1" operator="equal">
      <formula>"Muy Baja"</formula>
    </cfRule>
  </conditionalFormatting>
  <conditionalFormatting sqref="V304:V305">
    <cfRule type="cellIs" dxfId="14027" priority="10321" stopIfTrue="1" operator="equal">
      <formula>"Alta"</formula>
    </cfRule>
  </conditionalFormatting>
  <conditionalFormatting sqref="V304:V305">
    <cfRule type="cellIs" dxfId="14026" priority="10323" stopIfTrue="1" operator="equal">
      <formula>"Baja"</formula>
    </cfRule>
  </conditionalFormatting>
  <conditionalFormatting sqref="V304:V305">
    <cfRule type="cellIs" dxfId="14025" priority="10322" stopIfTrue="1" operator="equal">
      <formula>"Media"</formula>
    </cfRule>
  </conditionalFormatting>
  <conditionalFormatting sqref="V304:V305">
    <cfRule type="cellIs" dxfId="14024" priority="10320" stopIfTrue="1" operator="equal">
      <formula>"Muy Alta"</formula>
    </cfRule>
  </conditionalFormatting>
  <conditionalFormatting sqref="V304:V305">
    <cfRule type="cellIs" dxfId="14023" priority="10324" stopIfTrue="1" operator="equal">
      <formula>"Muy Baja"</formula>
    </cfRule>
  </conditionalFormatting>
  <conditionalFormatting sqref="AW304">
    <cfRule type="containsText" dxfId="14022" priority="10295" operator="containsText" text="VALORAR">
      <formula>NOT(ISERROR(SEARCH("VALORAR",AW304)))</formula>
    </cfRule>
    <cfRule type="containsText" dxfId="14021" priority="10296" operator="containsText" text="Extrema">
      <formula>NOT(ISERROR(SEARCH("Extrema",AW304)))</formula>
    </cfRule>
    <cfRule type="containsText" dxfId="14020" priority="10297" operator="containsText" text="Alta">
      <formula>NOT(ISERROR(SEARCH("Alta",AW304)))</formula>
    </cfRule>
    <cfRule type="containsText" dxfId="14019" priority="10298" operator="containsText" text="Moderada">
      <formula>NOT(ISERROR(SEARCH("Moderada",AW304)))</formula>
    </cfRule>
    <cfRule type="containsText" dxfId="14018" priority="10299" operator="containsText" text="Baja">
      <formula>NOT(ISERROR(SEARCH("Baja",AW304)))</formula>
    </cfRule>
  </conditionalFormatting>
  <conditionalFormatting sqref="AW304">
    <cfRule type="containsText" dxfId="14017" priority="10300" operator="containsText" text="VALORAR">
      <formula>NOT(ISERROR(SEARCH("VALORAR",AW304)))</formula>
    </cfRule>
    <cfRule type="containsText" dxfId="14016" priority="10301" operator="containsText" text="Extrema">
      <formula>NOT(ISERROR(SEARCH("Extrema",AW304)))</formula>
    </cfRule>
    <cfRule type="containsText" dxfId="14015" priority="10302" operator="containsText" text="Alta">
      <formula>NOT(ISERROR(SEARCH("Alta",AW304)))</formula>
    </cfRule>
    <cfRule type="containsText" dxfId="14014" priority="10303" operator="containsText" text="Moderada">
      <formula>NOT(ISERROR(SEARCH("Moderada",AW304)))</formula>
    </cfRule>
    <cfRule type="containsText" dxfId="14013" priority="10304" operator="containsText" text="Baja">
      <formula>NOT(ISERROR(SEARCH("Baja",AW304)))</formula>
    </cfRule>
  </conditionalFormatting>
  <conditionalFormatting sqref="AP304">
    <cfRule type="cellIs" dxfId="14012" priority="10287" stopIfTrue="1" operator="equal">
      <formula>"Alta"</formula>
    </cfRule>
  </conditionalFormatting>
  <conditionalFormatting sqref="AP304">
    <cfRule type="cellIs" dxfId="14011" priority="10289" stopIfTrue="1" operator="equal">
      <formula>"Baja"</formula>
    </cfRule>
  </conditionalFormatting>
  <conditionalFormatting sqref="AP304">
    <cfRule type="cellIs" dxfId="14010" priority="10288" stopIfTrue="1" operator="equal">
      <formula>"Media"</formula>
    </cfRule>
  </conditionalFormatting>
  <conditionalFormatting sqref="AP304">
    <cfRule type="cellIs" dxfId="14009" priority="10286" stopIfTrue="1" operator="equal">
      <formula>"Muy Alta"</formula>
    </cfRule>
  </conditionalFormatting>
  <conditionalFormatting sqref="AP304">
    <cfRule type="cellIs" dxfId="14008" priority="10290" stopIfTrue="1" operator="equal">
      <formula>"Muy Baja"</formula>
    </cfRule>
  </conditionalFormatting>
  <conditionalFormatting sqref="AP305">
    <cfRule type="cellIs" dxfId="14007" priority="10273" stopIfTrue="1" operator="equal">
      <formula>"Alta"</formula>
    </cfRule>
  </conditionalFormatting>
  <conditionalFormatting sqref="AP305">
    <cfRule type="cellIs" dxfId="14006" priority="10275" stopIfTrue="1" operator="equal">
      <formula>"Baja"</formula>
    </cfRule>
  </conditionalFormatting>
  <conditionalFormatting sqref="AP305">
    <cfRule type="cellIs" dxfId="14005" priority="10274" stopIfTrue="1" operator="equal">
      <formula>"Media"</formula>
    </cfRule>
  </conditionalFormatting>
  <conditionalFormatting sqref="AP305">
    <cfRule type="cellIs" dxfId="14004" priority="10272" stopIfTrue="1" operator="equal">
      <formula>"Muy Alta"</formula>
    </cfRule>
  </conditionalFormatting>
  <conditionalFormatting sqref="AP305">
    <cfRule type="cellIs" dxfId="14003" priority="10276" stopIfTrue="1" operator="equal">
      <formula>"Muy Baja"</formula>
    </cfRule>
  </conditionalFormatting>
  <conditionalFormatting sqref="AE306:AE307">
    <cfRule type="containsText" dxfId="14002" priority="10225" operator="containsText" text="VALORAR">
      <formula>NOT(ISERROR(SEARCH("VALORAR",AE306)))</formula>
    </cfRule>
    <cfRule type="containsText" dxfId="14001" priority="10226" operator="containsText" text="Extrema">
      <formula>NOT(ISERROR(SEARCH("Extrema",AE306)))</formula>
    </cfRule>
    <cfRule type="containsText" dxfId="14000" priority="10227" operator="containsText" text="Alta">
      <formula>NOT(ISERROR(SEARCH("Alta",AE306)))</formula>
    </cfRule>
    <cfRule type="containsText" dxfId="13999" priority="10228" operator="containsText" text="Moderada">
      <formula>NOT(ISERROR(SEARCH("Moderada",AE306)))</formula>
    </cfRule>
    <cfRule type="containsText" dxfId="13998" priority="10229" operator="containsText" text="Baja">
      <formula>NOT(ISERROR(SEARCH("Baja",AE306)))</formula>
    </cfRule>
  </conditionalFormatting>
  <conditionalFormatting sqref="AE306:AE307">
    <cfRule type="containsText" dxfId="13997" priority="10230" operator="containsText" text="VALORAR">
      <formula>NOT(ISERROR(SEARCH("VALORAR",AE306)))</formula>
    </cfRule>
    <cfRule type="containsText" dxfId="13996" priority="10231" operator="containsText" text="Extrema">
      <formula>NOT(ISERROR(SEARCH("Extrema",AE306)))</formula>
    </cfRule>
    <cfRule type="containsText" dxfId="13995" priority="10232" operator="containsText" text="Alta">
      <formula>NOT(ISERROR(SEARCH("Alta",AE306)))</formula>
    </cfRule>
    <cfRule type="containsText" dxfId="13994" priority="10233" operator="containsText" text="Moderada">
      <formula>NOT(ISERROR(SEARCH("Moderada",AE306)))</formula>
    </cfRule>
    <cfRule type="containsText" dxfId="13993" priority="10234" operator="containsText" text="Baja">
      <formula>NOT(ISERROR(SEARCH("Baja",AE306)))</formula>
    </cfRule>
  </conditionalFormatting>
  <conditionalFormatting sqref="V306:V307">
    <cfRule type="cellIs" dxfId="13992" priority="10241" stopIfTrue="1" operator="equal">
      <formula>"Alta"</formula>
    </cfRule>
  </conditionalFormatting>
  <conditionalFormatting sqref="V306:V307">
    <cfRule type="cellIs" dxfId="13991" priority="10243" stopIfTrue="1" operator="equal">
      <formula>"Baja"</formula>
    </cfRule>
  </conditionalFormatting>
  <conditionalFormatting sqref="V306:V307">
    <cfRule type="cellIs" dxfId="13990" priority="10242" stopIfTrue="1" operator="equal">
      <formula>"Media"</formula>
    </cfRule>
  </conditionalFormatting>
  <conditionalFormatting sqref="V306:V307">
    <cfRule type="cellIs" dxfId="13989" priority="10240" stopIfTrue="1" operator="equal">
      <formula>"Muy Alta"</formula>
    </cfRule>
  </conditionalFormatting>
  <conditionalFormatting sqref="V306:V307">
    <cfRule type="cellIs" dxfId="13988" priority="10244" stopIfTrue="1" operator="equal">
      <formula>"Muy Baja"</formula>
    </cfRule>
  </conditionalFormatting>
  <conditionalFormatting sqref="AP307">
    <cfRule type="cellIs" dxfId="13987" priority="10203" stopIfTrue="1" operator="equal">
      <formula>"Alta"</formula>
    </cfRule>
  </conditionalFormatting>
  <conditionalFormatting sqref="AP307">
    <cfRule type="cellIs" dxfId="13986" priority="10205" stopIfTrue="1" operator="equal">
      <formula>"Baja"</formula>
    </cfRule>
  </conditionalFormatting>
  <conditionalFormatting sqref="AP307">
    <cfRule type="cellIs" dxfId="13985" priority="10204" stopIfTrue="1" operator="equal">
      <formula>"Media"</formula>
    </cfRule>
  </conditionalFormatting>
  <conditionalFormatting sqref="AP307">
    <cfRule type="cellIs" dxfId="13984" priority="10202" stopIfTrue="1" operator="equal">
      <formula>"Muy Alta"</formula>
    </cfRule>
  </conditionalFormatting>
  <conditionalFormatting sqref="AP307">
    <cfRule type="cellIs" dxfId="13983" priority="10206" stopIfTrue="1" operator="equal">
      <formula>"Muy Baja"</formula>
    </cfRule>
  </conditionalFormatting>
  <conditionalFormatting sqref="AE308">
    <cfRule type="containsText" dxfId="13982" priority="10169" operator="containsText" text="VALORAR">
      <formula>NOT(ISERROR(SEARCH("VALORAR",AE308)))</formula>
    </cfRule>
    <cfRule type="containsText" dxfId="13981" priority="10170" operator="containsText" text="Extrema">
      <formula>NOT(ISERROR(SEARCH("Extrema",AE308)))</formula>
    </cfRule>
    <cfRule type="containsText" dxfId="13980" priority="10171" operator="containsText" text="Alta">
      <formula>NOT(ISERROR(SEARCH("Alta",AE308)))</formula>
    </cfRule>
    <cfRule type="containsText" dxfId="13979" priority="10172" operator="containsText" text="Moderada">
      <formula>NOT(ISERROR(SEARCH("Moderada",AE308)))</formula>
    </cfRule>
    <cfRule type="containsText" dxfId="13978" priority="10173" operator="containsText" text="Baja">
      <formula>NOT(ISERROR(SEARCH("Baja",AE308)))</formula>
    </cfRule>
  </conditionalFormatting>
  <conditionalFormatting sqref="AE308">
    <cfRule type="containsText" dxfId="13977" priority="10174" operator="containsText" text="VALORAR">
      <formula>NOT(ISERROR(SEARCH("VALORAR",AE308)))</formula>
    </cfRule>
    <cfRule type="containsText" dxfId="13976" priority="10175" operator="containsText" text="Extrema">
      <formula>NOT(ISERROR(SEARCH("Extrema",AE308)))</formula>
    </cfRule>
    <cfRule type="containsText" dxfId="13975" priority="10176" operator="containsText" text="Alta">
      <formula>NOT(ISERROR(SEARCH("Alta",AE308)))</formula>
    </cfRule>
    <cfRule type="containsText" dxfId="13974" priority="10177" operator="containsText" text="Moderada">
      <formula>NOT(ISERROR(SEARCH("Moderada",AE308)))</formula>
    </cfRule>
    <cfRule type="containsText" dxfId="13973" priority="10178" operator="containsText" text="Baja">
      <formula>NOT(ISERROR(SEARCH("Baja",AE308)))</formula>
    </cfRule>
  </conditionalFormatting>
  <conditionalFormatting sqref="V308">
    <cfRule type="cellIs" dxfId="13972" priority="10185" stopIfTrue="1" operator="equal">
      <formula>"Alta"</formula>
    </cfRule>
  </conditionalFormatting>
  <conditionalFormatting sqref="V308">
    <cfRule type="cellIs" dxfId="13971" priority="10187" stopIfTrue="1" operator="equal">
      <formula>"Baja"</formula>
    </cfRule>
  </conditionalFormatting>
  <conditionalFormatting sqref="V308">
    <cfRule type="cellIs" dxfId="13970" priority="10186" stopIfTrue="1" operator="equal">
      <formula>"Media"</formula>
    </cfRule>
  </conditionalFormatting>
  <conditionalFormatting sqref="V308">
    <cfRule type="cellIs" dxfId="13969" priority="10184" stopIfTrue="1" operator="equal">
      <formula>"Muy Alta"</formula>
    </cfRule>
  </conditionalFormatting>
  <conditionalFormatting sqref="V308">
    <cfRule type="cellIs" dxfId="13968" priority="10188" stopIfTrue="1" operator="equal">
      <formula>"Muy Baja"</formula>
    </cfRule>
  </conditionalFormatting>
  <conditionalFormatting sqref="AP308">
    <cfRule type="cellIs" dxfId="13967" priority="10161" stopIfTrue="1" operator="equal">
      <formula>"Alta"</formula>
    </cfRule>
  </conditionalFormatting>
  <conditionalFormatting sqref="AP308">
    <cfRule type="cellIs" dxfId="13966" priority="10163" stopIfTrue="1" operator="equal">
      <formula>"Baja"</formula>
    </cfRule>
  </conditionalFormatting>
  <conditionalFormatting sqref="AP308">
    <cfRule type="cellIs" dxfId="13965" priority="10162" stopIfTrue="1" operator="equal">
      <formula>"Media"</formula>
    </cfRule>
  </conditionalFormatting>
  <conditionalFormatting sqref="AP308">
    <cfRule type="cellIs" dxfId="13964" priority="10160" stopIfTrue="1" operator="equal">
      <formula>"Muy Alta"</formula>
    </cfRule>
  </conditionalFormatting>
  <conditionalFormatting sqref="AP308">
    <cfRule type="cellIs" dxfId="13963" priority="10164" stopIfTrue="1" operator="equal">
      <formula>"Muy Baja"</formula>
    </cfRule>
  </conditionalFormatting>
  <conditionalFormatting sqref="AE310:AE311">
    <cfRule type="containsText" dxfId="13962" priority="10113" operator="containsText" text="VALORAR">
      <formula>NOT(ISERROR(SEARCH("VALORAR",AE310)))</formula>
    </cfRule>
    <cfRule type="containsText" dxfId="13961" priority="10114" operator="containsText" text="Extrema">
      <formula>NOT(ISERROR(SEARCH("Extrema",AE310)))</formula>
    </cfRule>
    <cfRule type="containsText" dxfId="13960" priority="10115" operator="containsText" text="Alta">
      <formula>NOT(ISERROR(SEARCH("Alta",AE310)))</formula>
    </cfRule>
    <cfRule type="containsText" dxfId="13959" priority="10116" operator="containsText" text="Moderada">
      <formula>NOT(ISERROR(SEARCH("Moderada",AE310)))</formula>
    </cfRule>
    <cfRule type="containsText" dxfId="13958" priority="10117" operator="containsText" text="Baja">
      <formula>NOT(ISERROR(SEARCH("Baja",AE310)))</formula>
    </cfRule>
  </conditionalFormatting>
  <conditionalFormatting sqref="AE310:AE311">
    <cfRule type="containsText" dxfId="13957" priority="10118" operator="containsText" text="VALORAR">
      <formula>NOT(ISERROR(SEARCH("VALORAR",AE310)))</formula>
    </cfRule>
    <cfRule type="containsText" dxfId="13956" priority="10119" operator="containsText" text="Extrema">
      <formula>NOT(ISERROR(SEARCH("Extrema",AE310)))</formula>
    </cfRule>
    <cfRule type="containsText" dxfId="13955" priority="10120" operator="containsText" text="Alta">
      <formula>NOT(ISERROR(SEARCH("Alta",AE310)))</formula>
    </cfRule>
    <cfRule type="containsText" dxfId="13954" priority="10121" operator="containsText" text="Moderada">
      <formula>NOT(ISERROR(SEARCH("Moderada",AE310)))</formula>
    </cfRule>
    <cfRule type="containsText" dxfId="13953" priority="10122" operator="containsText" text="Baja">
      <formula>NOT(ISERROR(SEARCH("Baja",AE310)))</formula>
    </cfRule>
  </conditionalFormatting>
  <conditionalFormatting sqref="AP315">
    <cfRule type="cellIs" dxfId="13952" priority="10067" stopIfTrue="1" operator="equal">
      <formula>"Alta"</formula>
    </cfRule>
  </conditionalFormatting>
  <conditionalFormatting sqref="AP315">
    <cfRule type="cellIs" dxfId="13951" priority="10069" stopIfTrue="1" operator="equal">
      <formula>"Baja"</formula>
    </cfRule>
  </conditionalFormatting>
  <conditionalFormatting sqref="AP315">
    <cfRule type="cellIs" dxfId="13950" priority="10068" stopIfTrue="1" operator="equal">
      <formula>"Media"</formula>
    </cfRule>
  </conditionalFormatting>
  <conditionalFormatting sqref="AP315">
    <cfRule type="cellIs" dxfId="13949" priority="10066" stopIfTrue="1" operator="equal">
      <formula>"Muy Alta"</formula>
    </cfRule>
  </conditionalFormatting>
  <conditionalFormatting sqref="AP315">
    <cfRule type="cellIs" dxfId="13948" priority="10070" stopIfTrue="1" operator="equal">
      <formula>"Muy Baja"</formula>
    </cfRule>
  </conditionalFormatting>
  <conditionalFormatting sqref="AP312">
    <cfRule type="cellIs" dxfId="13947" priority="10025" stopIfTrue="1" operator="equal">
      <formula>"Alta"</formula>
    </cfRule>
  </conditionalFormatting>
  <conditionalFormatting sqref="AP312">
    <cfRule type="cellIs" dxfId="13946" priority="10027" stopIfTrue="1" operator="equal">
      <formula>"Baja"</formula>
    </cfRule>
  </conditionalFormatting>
  <conditionalFormatting sqref="AP312">
    <cfRule type="cellIs" dxfId="13945" priority="10026" stopIfTrue="1" operator="equal">
      <formula>"Media"</formula>
    </cfRule>
  </conditionalFormatting>
  <conditionalFormatting sqref="AP312">
    <cfRule type="cellIs" dxfId="13944" priority="10024" stopIfTrue="1" operator="equal">
      <formula>"Muy Alta"</formula>
    </cfRule>
  </conditionalFormatting>
  <conditionalFormatting sqref="AP312">
    <cfRule type="cellIs" dxfId="13943" priority="10028" stopIfTrue="1" operator="equal">
      <formula>"Muy Baja"</formula>
    </cfRule>
  </conditionalFormatting>
  <conditionalFormatting sqref="V310:V311">
    <cfRule type="cellIs" dxfId="13942" priority="10129" stopIfTrue="1" operator="equal">
      <formula>"Alta"</formula>
    </cfRule>
  </conditionalFormatting>
  <conditionalFormatting sqref="V310:V311">
    <cfRule type="cellIs" dxfId="13941" priority="10131" stopIfTrue="1" operator="equal">
      <formula>"Baja"</formula>
    </cfRule>
  </conditionalFormatting>
  <conditionalFormatting sqref="V310:V311">
    <cfRule type="cellIs" dxfId="13940" priority="10130" stopIfTrue="1" operator="equal">
      <formula>"Media"</formula>
    </cfRule>
  </conditionalFormatting>
  <conditionalFormatting sqref="V310:V311">
    <cfRule type="cellIs" dxfId="13939" priority="10128" stopIfTrue="1" operator="equal">
      <formula>"Muy Alta"</formula>
    </cfRule>
  </conditionalFormatting>
  <conditionalFormatting sqref="V310:V311">
    <cfRule type="cellIs" dxfId="13938" priority="10132" stopIfTrue="1" operator="equal">
      <formula>"Muy Baja"</formula>
    </cfRule>
  </conditionalFormatting>
  <conditionalFormatting sqref="AW310">
    <cfRule type="containsText" dxfId="13937" priority="10103" operator="containsText" text="VALORAR">
      <formula>NOT(ISERROR(SEARCH("VALORAR",AW310)))</formula>
    </cfRule>
    <cfRule type="containsText" dxfId="13936" priority="10104" operator="containsText" text="Extrema">
      <formula>NOT(ISERROR(SEARCH("Extrema",AW310)))</formula>
    </cfRule>
    <cfRule type="containsText" dxfId="13935" priority="10105" operator="containsText" text="Alta">
      <formula>NOT(ISERROR(SEARCH("Alta",AW310)))</formula>
    </cfRule>
    <cfRule type="containsText" dxfId="13934" priority="10106" operator="containsText" text="Moderada">
      <formula>NOT(ISERROR(SEARCH("Moderada",AW310)))</formula>
    </cfRule>
    <cfRule type="containsText" dxfId="13933" priority="10107" operator="containsText" text="Baja">
      <formula>NOT(ISERROR(SEARCH("Baja",AW310)))</formula>
    </cfRule>
  </conditionalFormatting>
  <conditionalFormatting sqref="AW310">
    <cfRule type="containsText" dxfId="13932" priority="10108" operator="containsText" text="VALORAR">
      <formula>NOT(ISERROR(SEARCH("VALORAR",AW310)))</formula>
    </cfRule>
    <cfRule type="containsText" dxfId="13931" priority="10109" operator="containsText" text="Extrema">
      <formula>NOT(ISERROR(SEARCH("Extrema",AW310)))</formula>
    </cfRule>
    <cfRule type="containsText" dxfId="13930" priority="10110" operator="containsText" text="Alta">
      <formula>NOT(ISERROR(SEARCH("Alta",AW310)))</formula>
    </cfRule>
    <cfRule type="containsText" dxfId="13929" priority="10111" operator="containsText" text="Moderada">
      <formula>NOT(ISERROR(SEARCH("Moderada",AW310)))</formula>
    </cfRule>
    <cfRule type="containsText" dxfId="13928" priority="10112" operator="containsText" text="Baja">
      <formula>NOT(ISERROR(SEARCH("Baja",AW310)))</formula>
    </cfRule>
  </conditionalFormatting>
  <conditionalFormatting sqref="AP310">
    <cfRule type="cellIs" dxfId="13927" priority="10095" stopIfTrue="1" operator="equal">
      <formula>"Alta"</formula>
    </cfRule>
  </conditionalFormatting>
  <conditionalFormatting sqref="AP310">
    <cfRule type="cellIs" dxfId="13926" priority="10097" stopIfTrue="1" operator="equal">
      <formula>"Baja"</formula>
    </cfRule>
  </conditionalFormatting>
  <conditionalFormatting sqref="AP310">
    <cfRule type="cellIs" dxfId="13925" priority="10096" stopIfTrue="1" operator="equal">
      <formula>"Media"</formula>
    </cfRule>
  </conditionalFormatting>
  <conditionalFormatting sqref="AP310">
    <cfRule type="cellIs" dxfId="13924" priority="10094" stopIfTrue="1" operator="equal">
      <formula>"Muy Alta"</formula>
    </cfRule>
  </conditionalFormatting>
  <conditionalFormatting sqref="AP310">
    <cfRule type="cellIs" dxfId="13923" priority="10098" stopIfTrue="1" operator="equal">
      <formula>"Muy Baja"</formula>
    </cfRule>
  </conditionalFormatting>
  <conditionalFormatting sqref="AP311">
    <cfRule type="cellIs" dxfId="13922" priority="10081" stopIfTrue="1" operator="equal">
      <formula>"Alta"</formula>
    </cfRule>
  </conditionalFormatting>
  <conditionalFormatting sqref="AP311">
    <cfRule type="cellIs" dxfId="13921" priority="10083" stopIfTrue="1" operator="equal">
      <formula>"Baja"</formula>
    </cfRule>
  </conditionalFormatting>
  <conditionalFormatting sqref="AP311">
    <cfRule type="cellIs" dxfId="13920" priority="10082" stopIfTrue="1" operator="equal">
      <formula>"Media"</formula>
    </cfRule>
  </conditionalFormatting>
  <conditionalFormatting sqref="AP311">
    <cfRule type="cellIs" dxfId="13919" priority="10080" stopIfTrue="1" operator="equal">
      <formula>"Muy Alta"</formula>
    </cfRule>
  </conditionalFormatting>
  <conditionalFormatting sqref="AP311">
    <cfRule type="cellIs" dxfId="13918" priority="10084" stopIfTrue="1" operator="equal">
      <formula>"Muy Baja"</formula>
    </cfRule>
  </conditionalFormatting>
  <conditionalFormatting sqref="AE312:AE313">
    <cfRule type="containsText" dxfId="13917" priority="10033" operator="containsText" text="VALORAR">
      <formula>NOT(ISERROR(SEARCH("VALORAR",AE312)))</formula>
    </cfRule>
    <cfRule type="containsText" dxfId="13916" priority="10034" operator="containsText" text="Extrema">
      <formula>NOT(ISERROR(SEARCH("Extrema",AE312)))</formula>
    </cfRule>
    <cfRule type="containsText" dxfId="13915" priority="10035" operator="containsText" text="Alta">
      <formula>NOT(ISERROR(SEARCH("Alta",AE312)))</formula>
    </cfRule>
    <cfRule type="containsText" dxfId="13914" priority="10036" operator="containsText" text="Moderada">
      <formula>NOT(ISERROR(SEARCH("Moderada",AE312)))</formula>
    </cfRule>
    <cfRule type="containsText" dxfId="13913" priority="10037" operator="containsText" text="Baja">
      <formula>NOT(ISERROR(SEARCH("Baja",AE312)))</formula>
    </cfRule>
  </conditionalFormatting>
  <conditionalFormatting sqref="AE312:AE313">
    <cfRule type="containsText" dxfId="13912" priority="10038" operator="containsText" text="VALORAR">
      <formula>NOT(ISERROR(SEARCH("VALORAR",AE312)))</formula>
    </cfRule>
    <cfRule type="containsText" dxfId="13911" priority="10039" operator="containsText" text="Extrema">
      <formula>NOT(ISERROR(SEARCH("Extrema",AE312)))</formula>
    </cfRule>
    <cfRule type="containsText" dxfId="13910" priority="10040" operator="containsText" text="Alta">
      <formula>NOT(ISERROR(SEARCH("Alta",AE312)))</formula>
    </cfRule>
    <cfRule type="containsText" dxfId="13909" priority="10041" operator="containsText" text="Moderada">
      <formula>NOT(ISERROR(SEARCH("Moderada",AE312)))</formula>
    </cfRule>
    <cfRule type="containsText" dxfId="13908" priority="10042" operator="containsText" text="Baja">
      <formula>NOT(ISERROR(SEARCH("Baja",AE312)))</formula>
    </cfRule>
  </conditionalFormatting>
  <conditionalFormatting sqref="V312:V313">
    <cfRule type="cellIs" dxfId="13907" priority="10049" stopIfTrue="1" operator="equal">
      <formula>"Alta"</formula>
    </cfRule>
  </conditionalFormatting>
  <conditionalFormatting sqref="V312:V313">
    <cfRule type="cellIs" dxfId="13906" priority="10051" stopIfTrue="1" operator="equal">
      <formula>"Baja"</formula>
    </cfRule>
  </conditionalFormatting>
  <conditionalFormatting sqref="V312:V313">
    <cfRule type="cellIs" dxfId="13905" priority="10050" stopIfTrue="1" operator="equal">
      <formula>"Media"</formula>
    </cfRule>
  </conditionalFormatting>
  <conditionalFormatting sqref="V312:V313">
    <cfRule type="cellIs" dxfId="13904" priority="10048" stopIfTrue="1" operator="equal">
      <formula>"Muy Alta"</formula>
    </cfRule>
  </conditionalFormatting>
  <conditionalFormatting sqref="V312:V313">
    <cfRule type="cellIs" dxfId="13903" priority="10052" stopIfTrue="1" operator="equal">
      <formula>"Muy Baja"</formula>
    </cfRule>
  </conditionalFormatting>
  <conditionalFormatting sqref="AP313">
    <cfRule type="cellIs" dxfId="13902" priority="10011" stopIfTrue="1" operator="equal">
      <formula>"Alta"</formula>
    </cfRule>
  </conditionalFormatting>
  <conditionalFormatting sqref="AP313">
    <cfRule type="cellIs" dxfId="13901" priority="10013" stopIfTrue="1" operator="equal">
      <formula>"Baja"</formula>
    </cfRule>
  </conditionalFormatting>
  <conditionalFormatting sqref="AP313">
    <cfRule type="cellIs" dxfId="13900" priority="10012" stopIfTrue="1" operator="equal">
      <formula>"Media"</formula>
    </cfRule>
  </conditionalFormatting>
  <conditionalFormatting sqref="AP313">
    <cfRule type="cellIs" dxfId="13899" priority="10010" stopIfTrue="1" operator="equal">
      <formula>"Muy Alta"</formula>
    </cfRule>
  </conditionalFormatting>
  <conditionalFormatting sqref="AP313">
    <cfRule type="cellIs" dxfId="13898" priority="10014" stopIfTrue="1" operator="equal">
      <formula>"Muy Baja"</formula>
    </cfRule>
  </conditionalFormatting>
  <conditionalFormatting sqref="AE314">
    <cfRule type="containsText" dxfId="13897" priority="9977" operator="containsText" text="VALORAR">
      <formula>NOT(ISERROR(SEARCH("VALORAR",AE314)))</formula>
    </cfRule>
    <cfRule type="containsText" dxfId="13896" priority="9978" operator="containsText" text="Extrema">
      <formula>NOT(ISERROR(SEARCH("Extrema",AE314)))</formula>
    </cfRule>
    <cfRule type="containsText" dxfId="13895" priority="9979" operator="containsText" text="Alta">
      <formula>NOT(ISERROR(SEARCH("Alta",AE314)))</formula>
    </cfRule>
    <cfRule type="containsText" dxfId="13894" priority="9980" operator="containsText" text="Moderada">
      <formula>NOT(ISERROR(SEARCH("Moderada",AE314)))</formula>
    </cfRule>
    <cfRule type="containsText" dxfId="13893" priority="9981" operator="containsText" text="Baja">
      <formula>NOT(ISERROR(SEARCH("Baja",AE314)))</formula>
    </cfRule>
  </conditionalFormatting>
  <conditionalFormatting sqref="AE314">
    <cfRule type="containsText" dxfId="13892" priority="9982" operator="containsText" text="VALORAR">
      <formula>NOT(ISERROR(SEARCH("VALORAR",AE314)))</formula>
    </cfRule>
    <cfRule type="containsText" dxfId="13891" priority="9983" operator="containsText" text="Extrema">
      <formula>NOT(ISERROR(SEARCH("Extrema",AE314)))</formula>
    </cfRule>
    <cfRule type="containsText" dxfId="13890" priority="9984" operator="containsText" text="Alta">
      <formula>NOT(ISERROR(SEARCH("Alta",AE314)))</formula>
    </cfRule>
    <cfRule type="containsText" dxfId="13889" priority="9985" operator="containsText" text="Moderada">
      <formula>NOT(ISERROR(SEARCH("Moderada",AE314)))</formula>
    </cfRule>
    <cfRule type="containsText" dxfId="13888" priority="9986" operator="containsText" text="Baja">
      <formula>NOT(ISERROR(SEARCH("Baja",AE314)))</formula>
    </cfRule>
  </conditionalFormatting>
  <conditionalFormatting sqref="V314">
    <cfRule type="cellIs" dxfId="13887" priority="9993" stopIfTrue="1" operator="equal">
      <formula>"Alta"</formula>
    </cfRule>
  </conditionalFormatting>
  <conditionalFormatting sqref="V314">
    <cfRule type="cellIs" dxfId="13886" priority="9995" stopIfTrue="1" operator="equal">
      <formula>"Baja"</formula>
    </cfRule>
  </conditionalFormatting>
  <conditionalFormatting sqref="V314">
    <cfRule type="cellIs" dxfId="13885" priority="9994" stopIfTrue="1" operator="equal">
      <formula>"Media"</formula>
    </cfRule>
  </conditionalFormatting>
  <conditionalFormatting sqref="V314">
    <cfRule type="cellIs" dxfId="13884" priority="9992" stopIfTrue="1" operator="equal">
      <formula>"Muy Alta"</formula>
    </cfRule>
  </conditionalFormatting>
  <conditionalFormatting sqref="V314">
    <cfRule type="cellIs" dxfId="13883" priority="9996" stopIfTrue="1" operator="equal">
      <formula>"Muy Baja"</formula>
    </cfRule>
  </conditionalFormatting>
  <conditionalFormatting sqref="AP314">
    <cfRule type="cellIs" dxfId="13882" priority="9969" stopIfTrue="1" operator="equal">
      <formula>"Alta"</formula>
    </cfRule>
  </conditionalFormatting>
  <conditionalFormatting sqref="AP314">
    <cfRule type="cellIs" dxfId="13881" priority="9971" stopIfTrue="1" operator="equal">
      <formula>"Baja"</formula>
    </cfRule>
  </conditionalFormatting>
  <conditionalFormatting sqref="AP314">
    <cfRule type="cellIs" dxfId="13880" priority="9970" stopIfTrue="1" operator="equal">
      <formula>"Media"</formula>
    </cfRule>
  </conditionalFormatting>
  <conditionalFormatting sqref="AP314">
    <cfRule type="cellIs" dxfId="13879" priority="9968" stopIfTrue="1" operator="equal">
      <formula>"Muy Alta"</formula>
    </cfRule>
  </conditionalFormatting>
  <conditionalFormatting sqref="AP314">
    <cfRule type="cellIs" dxfId="13878" priority="9972" stopIfTrue="1" operator="equal">
      <formula>"Muy Baja"</formula>
    </cfRule>
  </conditionalFormatting>
  <conditionalFormatting sqref="AE322:AE323">
    <cfRule type="containsText" dxfId="13877" priority="9785" operator="containsText" text="VALORAR">
      <formula>NOT(ISERROR(SEARCH("VALORAR",AE322)))</formula>
    </cfRule>
    <cfRule type="containsText" dxfId="13876" priority="9786" operator="containsText" text="Extrema">
      <formula>NOT(ISERROR(SEARCH("Extrema",AE322)))</formula>
    </cfRule>
    <cfRule type="containsText" dxfId="13875" priority="9787" operator="containsText" text="Alta">
      <formula>NOT(ISERROR(SEARCH("Alta",AE322)))</formula>
    </cfRule>
    <cfRule type="containsText" dxfId="13874" priority="9788" operator="containsText" text="Moderada">
      <formula>NOT(ISERROR(SEARCH("Moderada",AE322)))</formula>
    </cfRule>
    <cfRule type="containsText" dxfId="13873" priority="9789" operator="containsText" text="Baja">
      <formula>NOT(ISERROR(SEARCH("Baja",AE322)))</formula>
    </cfRule>
  </conditionalFormatting>
  <conditionalFormatting sqref="AE322:AE323">
    <cfRule type="containsText" dxfId="13872" priority="9790" operator="containsText" text="VALORAR">
      <formula>NOT(ISERROR(SEARCH("VALORAR",AE322)))</formula>
    </cfRule>
    <cfRule type="containsText" dxfId="13871" priority="9791" operator="containsText" text="Extrema">
      <formula>NOT(ISERROR(SEARCH("Extrema",AE322)))</formula>
    </cfRule>
    <cfRule type="containsText" dxfId="13870" priority="9792" operator="containsText" text="Alta">
      <formula>NOT(ISERROR(SEARCH("Alta",AE322)))</formula>
    </cfRule>
    <cfRule type="containsText" dxfId="13869" priority="9793" operator="containsText" text="Moderada">
      <formula>NOT(ISERROR(SEARCH("Moderada",AE322)))</formula>
    </cfRule>
    <cfRule type="containsText" dxfId="13868" priority="9794" operator="containsText" text="Baja">
      <formula>NOT(ISERROR(SEARCH("Baja",AE322)))</formula>
    </cfRule>
  </conditionalFormatting>
  <conditionalFormatting sqref="AP327">
    <cfRule type="cellIs" dxfId="13867" priority="9739" stopIfTrue="1" operator="equal">
      <formula>"Alta"</formula>
    </cfRule>
  </conditionalFormatting>
  <conditionalFormatting sqref="AP327">
    <cfRule type="cellIs" dxfId="13866" priority="9741" stopIfTrue="1" operator="equal">
      <formula>"Baja"</formula>
    </cfRule>
  </conditionalFormatting>
  <conditionalFormatting sqref="AP327">
    <cfRule type="cellIs" dxfId="13865" priority="9740" stopIfTrue="1" operator="equal">
      <formula>"Media"</formula>
    </cfRule>
  </conditionalFormatting>
  <conditionalFormatting sqref="AP327">
    <cfRule type="cellIs" dxfId="13864" priority="9738" stopIfTrue="1" operator="equal">
      <formula>"Muy Alta"</formula>
    </cfRule>
  </conditionalFormatting>
  <conditionalFormatting sqref="AP327">
    <cfRule type="cellIs" dxfId="13863" priority="9742" stopIfTrue="1" operator="equal">
      <formula>"Muy Baja"</formula>
    </cfRule>
  </conditionalFormatting>
  <conditionalFormatting sqref="AP324">
    <cfRule type="cellIs" dxfId="13862" priority="9697" stopIfTrue="1" operator="equal">
      <formula>"Alta"</formula>
    </cfRule>
  </conditionalFormatting>
  <conditionalFormatting sqref="AP324">
    <cfRule type="cellIs" dxfId="13861" priority="9699" stopIfTrue="1" operator="equal">
      <formula>"Baja"</formula>
    </cfRule>
  </conditionalFormatting>
  <conditionalFormatting sqref="AP324">
    <cfRule type="cellIs" dxfId="13860" priority="9698" stopIfTrue="1" operator="equal">
      <formula>"Media"</formula>
    </cfRule>
  </conditionalFormatting>
  <conditionalFormatting sqref="AP324">
    <cfRule type="cellIs" dxfId="13859" priority="9696" stopIfTrue="1" operator="equal">
      <formula>"Muy Alta"</formula>
    </cfRule>
  </conditionalFormatting>
  <conditionalFormatting sqref="AP324">
    <cfRule type="cellIs" dxfId="13858" priority="9700" stopIfTrue="1" operator="equal">
      <formula>"Muy Baja"</formula>
    </cfRule>
  </conditionalFormatting>
  <conditionalFormatting sqref="V322:V323">
    <cfRule type="cellIs" dxfId="13857" priority="9801" stopIfTrue="1" operator="equal">
      <formula>"Alta"</formula>
    </cfRule>
  </conditionalFormatting>
  <conditionalFormatting sqref="V322:V323">
    <cfRule type="cellIs" dxfId="13856" priority="9803" stopIfTrue="1" operator="equal">
      <formula>"Baja"</formula>
    </cfRule>
  </conditionalFormatting>
  <conditionalFormatting sqref="V322:V323">
    <cfRule type="cellIs" dxfId="13855" priority="9802" stopIfTrue="1" operator="equal">
      <formula>"Media"</formula>
    </cfRule>
  </conditionalFormatting>
  <conditionalFormatting sqref="V322:V323">
    <cfRule type="cellIs" dxfId="13854" priority="9800" stopIfTrue="1" operator="equal">
      <formula>"Muy Alta"</formula>
    </cfRule>
  </conditionalFormatting>
  <conditionalFormatting sqref="V322:V323">
    <cfRule type="cellIs" dxfId="13853" priority="9804" stopIfTrue="1" operator="equal">
      <formula>"Muy Baja"</formula>
    </cfRule>
  </conditionalFormatting>
  <conditionalFormatting sqref="AE328:AE329">
    <cfRule type="containsText" dxfId="13852" priority="9649" operator="containsText" text="VALORAR">
      <formula>NOT(ISERROR(SEARCH("VALORAR",AE328)))</formula>
    </cfRule>
    <cfRule type="containsText" dxfId="13851" priority="9650" operator="containsText" text="Extrema">
      <formula>NOT(ISERROR(SEARCH("Extrema",AE328)))</formula>
    </cfRule>
    <cfRule type="containsText" dxfId="13850" priority="9651" operator="containsText" text="Alta">
      <formula>NOT(ISERROR(SEARCH("Alta",AE328)))</formula>
    </cfRule>
    <cfRule type="containsText" dxfId="13849" priority="9652" operator="containsText" text="Moderada">
      <formula>NOT(ISERROR(SEARCH("Moderada",AE328)))</formula>
    </cfRule>
    <cfRule type="containsText" dxfId="13848" priority="9653" operator="containsText" text="Baja">
      <formula>NOT(ISERROR(SEARCH("Baja",AE328)))</formula>
    </cfRule>
  </conditionalFormatting>
  <conditionalFormatting sqref="AE328:AE329">
    <cfRule type="containsText" dxfId="13847" priority="9654" operator="containsText" text="VALORAR">
      <formula>NOT(ISERROR(SEARCH("VALORAR",AE328)))</formula>
    </cfRule>
    <cfRule type="containsText" dxfId="13846" priority="9655" operator="containsText" text="Extrema">
      <formula>NOT(ISERROR(SEARCH("Extrema",AE328)))</formula>
    </cfRule>
    <cfRule type="containsText" dxfId="13845" priority="9656" operator="containsText" text="Alta">
      <formula>NOT(ISERROR(SEARCH("Alta",AE328)))</formula>
    </cfRule>
    <cfRule type="containsText" dxfId="13844" priority="9657" operator="containsText" text="Moderada">
      <formula>NOT(ISERROR(SEARCH("Moderada",AE328)))</formula>
    </cfRule>
    <cfRule type="containsText" dxfId="13843" priority="9658" operator="containsText" text="Baja">
      <formula>NOT(ISERROR(SEARCH("Baja",AE328)))</formula>
    </cfRule>
  </conditionalFormatting>
  <conditionalFormatting sqref="AW322">
    <cfRule type="containsText" dxfId="13842" priority="9775" operator="containsText" text="VALORAR">
      <formula>NOT(ISERROR(SEARCH("VALORAR",AW322)))</formula>
    </cfRule>
    <cfRule type="containsText" dxfId="13841" priority="9776" operator="containsText" text="Extrema">
      <formula>NOT(ISERROR(SEARCH("Extrema",AW322)))</formula>
    </cfRule>
    <cfRule type="containsText" dxfId="13840" priority="9777" operator="containsText" text="Alta">
      <formula>NOT(ISERROR(SEARCH("Alta",AW322)))</formula>
    </cfRule>
    <cfRule type="containsText" dxfId="13839" priority="9778" operator="containsText" text="Moderada">
      <formula>NOT(ISERROR(SEARCH("Moderada",AW322)))</formula>
    </cfRule>
    <cfRule type="containsText" dxfId="13838" priority="9779" operator="containsText" text="Baja">
      <formula>NOT(ISERROR(SEARCH("Baja",AW322)))</formula>
    </cfRule>
  </conditionalFormatting>
  <conditionalFormatting sqref="AW322">
    <cfRule type="containsText" dxfId="13837" priority="9780" operator="containsText" text="VALORAR">
      <formula>NOT(ISERROR(SEARCH("VALORAR",AW322)))</formula>
    </cfRule>
    <cfRule type="containsText" dxfId="13836" priority="9781" operator="containsText" text="Extrema">
      <formula>NOT(ISERROR(SEARCH("Extrema",AW322)))</formula>
    </cfRule>
    <cfRule type="containsText" dxfId="13835" priority="9782" operator="containsText" text="Alta">
      <formula>NOT(ISERROR(SEARCH("Alta",AW322)))</formula>
    </cfRule>
    <cfRule type="containsText" dxfId="13834" priority="9783" operator="containsText" text="Moderada">
      <formula>NOT(ISERROR(SEARCH("Moderada",AW322)))</formula>
    </cfRule>
    <cfRule type="containsText" dxfId="13833" priority="9784" operator="containsText" text="Baja">
      <formula>NOT(ISERROR(SEARCH("Baja",AW322)))</formula>
    </cfRule>
  </conditionalFormatting>
  <conditionalFormatting sqref="AP322">
    <cfRule type="cellIs" dxfId="13832" priority="9767" stopIfTrue="1" operator="equal">
      <formula>"Alta"</formula>
    </cfRule>
  </conditionalFormatting>
  <conditionalFormatting sqref="AP322">
    <cfRule type="cellIs" dxfId="13831" priority="9769" stopIfTrue="1" operator="equal">
      <formula>"Baja"</formula>
    </cfRule>
  </conditionalFormatting>
  <conditionalFormatting sqref="AP322">
    <cfRule type="cellIs" dxfId="13830" priority="9768" stopIfTrue="1" operator="equal">
      <formula>"Media"</formula>
    </cfRule>
  </conditionalFormatting>
  <conditionalFormatting sqref="AP322">
    <cfRule type="cellIs" dxfId="13829" priority="9766" stopIfTrue="1" operator="equal">
      <formula>"Muy Alta"</formula>
    </cfRule>
  </conditionalFormatting>
  <conditionalFormatting sqref="AP322">
    <cfRule type="cellIs" dxfId="13828" priority="9770" stopIfTrue="1" operator="equal">
      <formula>"Muy Baja"</formula>
    </cfRule>
  </conditionalFormatting>
  <conditionalFormatting sqref="AP323">
    <cfRule type="cellIs" dxfId="13827" priority="9753" stopIfTrue="1" operator="equal">
      <formula>"Alta"</formula>
    </cfRule>
  </conditionalFormatting>
  <conditionalFormatting sqref="AP323">
    <cfRule type="cellIs" dxfId="13826" priority="9755" stopIfTrue="1" operator="equal">
      <formula>"Baja"</formula>
    </cfRule>
  </conditionalFormatting>
  <conditionalFormatting sqref="AP323">
    <cfRule type="cellIs" dxfId="13825" priority="9754" stopIfTrue="1" operator="equal">
      <formula>"Media"</formula>
    </cfRule>
  </conditionalFormatting>
  <conditionalFormatting sqref="AP323">
    <cfRule type="cellIs" dxfId="13824" priority="9752" stopIfTrue="1" operator="equal">
      <formula>"Muy Alta"</formula>
    </cfRule>
  </conditionalFormatting>
  <conditionalFormatting sqref="AP323">
    <cfRule type="cellIs" dxfId="13823" priority="9756" stopIfTrue="1" operator="equal">
      <formula>"Muy Baja"</formula>
    </cfRule>
  </conditionalFormatting>
  <conditionalFormatting sqref="AP333">
    <cfRule type="cellIs" dxfId="13822" priority="9603" stopIfTrue="1" operator="equal">
      <formula>"Alta"</formula>
    </cfRule>
  </conditionalFormatting>
  <conditionalFormatting sqref="AP333">
    <cfRule type="cellIs" dxfId="13821" priority="9605" stopIfTrue="1" operator="equal">
      <formula>"Baja"</formula>
    </cfRule>
  </conditionalFormatting>
  <conditionalFormatting sqref="AP333">
    <cfRule type="cellIs" dxfId="13820" priority="9604" stopIfTrue="1" operator="equal">
      <formula>"Media"</formula>
    </cfRule>
  </conditionalFormatting>
  <conditionalFormatting sqref="AP333">
    <cfRule type="cellIs" dxfId="13819" priority="9602" stopIfTrue="1" operator="equal">
      <formula>"Muy Alta"</formula>
    </cfRule>
  </conditionalFormatting>
  <conditionalFormatting sqref="AP333">
    <cfRule type="cellIs" dxfId="13818" priority="9606" stopIfTrue="1" operator="equal">
      <formula>"Muy Baja"</formula>
    </cfRule>
  </conditionalFormatting>
  <conditionalFormatting sqref="AE324:AE325">
    <cfRule type="containsText" dxfId="13817" priority="9705" operator="containsText" text="VALORAR">
      <formula>NOT(ISERROR(SEARCH("VALORAR",AE324)))</formula>
    </cfRule>
    <cfRule type="containsText" dxfId="13816" priority="9706" operator="containsText" text="Extrema">
      <formula>NOT(ISERROR(SEARCH("Extrema",AE324)))</formula>
    </cfRule>
    <cfRule type="containsText" dxfId="13815" priority="9707" operator="containsText" text="Alta">
      <formula>NOT(ISERROR(SEARCH("Alta",AE324)))</formula>
    </cfRule>
    <cfRule type="containsText" dxfId="13814" priority="9708" operator="containsText" text="Moderada">
      <formula>NOT(ISERROR(SEARCH("Moderada",AE324)))</formula>
    </cfRule>
    <cfRule type="containsText" dxfId="13813" priority="9709" operator="containsText" text="Baja">
      <formula>NOT(ISERROR(SEARCH("Baja",AE324)))</formula>
    </cfRule>
  </conditionalFormatting>
  <conditionalFormatting sqref="AE324:AE325">
    <cfRule type="containsText" dxfId="13812" priority="9710" operator="containsText" text="VALORAR">
      <formula>NOT(ISERROR(SEARCH("VALORAR",AE324)))</formula>
    </cfRule>
    <cfRule type="containsText" dxfId="13811" priority="9711" operator="containsText" text="Extrema">
      <formula>NOT(ISERROR(SEARCH("Extrema",AE324)))</formula>
    </cfRule>
    <cfRule type="containsText" dxfId="13810" priority="9712" operator="containsText" text="Alta">
      <formula>NOT(ISERROR(SEARCH("Alta",AE324)))</formula>
    </cfRule>
    <cfRule type="containsText" dxfId="13809" priority="9713" operator="containsText" text="Moderada">
      <formula>NOT(ISERROR(SEARCH("Moderada",AE324)))</formula>
    </cfRule>
    <cfRule type="containsText" dxfId="13808" priority="9714" operator="containsText" text="Baja">
      <formula>NOT(ISERROR(SEARCH("Baja",AE324)))</formula>
    </cfRule>
  </conditionalFormatting>
  <conditionalFormatting sqref="V324:V325">
    <cfRule type="cellIs" dxfId="13807" priority="9721" stopIfTrue="1" operator="equal">
      <formula>"Alta"</formula>
    </cfRule>
  </conditionalFormatting>
  <conditionalFormatting sqref="V324:V325">
    <cfRule type="cellIs" dxfId="13806" priority="9723" stopIfTrue="1" operator="equal">
      <formula>"Baja"</formula>
    </cfRule>
  </conditionalFormatting>
  <conditionalFormatting sqref="V324:V325">
    <cfRule type="cellIs" dxfId="13805" priority="9722" stopIfTrue="1" operator="equal">
      <formula>"Media"</formula>
    </cfRule>
  </conditionalFormatting>
  <conditionalFormatting sqref="V324:V325">
    <cfRule type="cellIs" dxfId="13804" priority="9720" stopIfTrue="1" operator="equal">
      <formula>"Muy Alta"</formula>
    </cfRule>
  </conditionalFormatting>
  <conditionalFormatting sqref="V324:V325">
    <cfRule type="cellIs" dxfId="13803" priority="9724" stopIfTrue="1" operator="equal">
      <formula>"Muy Baja"</formula>
    </cfRule>
  </conditionalFormatting>
  <conditionalFormatting sqref="AP330">
    <cfRule type="cellIs" dxfId="13802" priority="9561" stopIfTrue="1" operator="equal">
      <formula>"Alta"</formula>
    </cfRule>
  </conditionalFormatting>
  <conditionalFormatting sqref="AP330">
    <cfRule type="cellIs" dxfId="13801" priority="9563" stopIfTrue="1" operator="equal">
      <formula>"Baja"</formula>
    </cfRule>
  </conditionalFormatting>
  <conditionalFormatting sqref="AP330">
    <cfRule type="cellIs" dxfId="13800" priority="9562" stopIfTrue="1" operator="equal">
      <formula>"Media"</formula>
    </cfRule>
  </conditionalFormatting>
  <conditionalFormatting sqref="AP330">
    <cfRule type="cellIs" dxfId="13799" priority="9560" stopIfTrue="1" operator="equal">
      <formula>"Muy Alta"</formula>
    </cfRule>
  </conditionalFormatting>
  <conditionalFormatting sqref="AP330">
    <cfRule type="cellIs" dxfId="13798" priority="9564" stopIfTrue="1" operator="equal">
      <formula>"Muy Baja"</formula>
    </cfRule>
  </conditionalFormatting>
  <conditionalFormatting sqref="AP325">
    <cfRule type="cellIs" dxfId="13797" priority="9683" stopIfTrue="1" operator="equal">
      <formula>"Alta"</formula>
    </cfRule>
  </conditionalFormatting>
  <conditionalFormatting sqref="AP325">
    <cfRule type="cellIs" dxfId="13796" priority="9685" stopIfTrue="1" operator="equal">
      <formula>"Baja"</formula>
    </cfRule>
  </conditionalFormatting>
  <conditionalFormatting sqref="AP325">
    <cfRule type="cellIs" dxfId="13795" priority="9684" stopIfTrue="1" operator="equal">
      <formula>"Media"</formula>
    </cfRule>
  </conditionalFormatting>
  <conditionalFormatting sqref="AP325">
    <cfRule type="cellIs" dxfId="13794" priority="9682" stopIfTrue="1" operator="equal">
      <formula>"Muy Alta"</formula>
    </cfRule>
  </conditionalFormatting>
  <conditionalFormatting sqref="AP325">
    <cfRule type="cellIs" dxfId="13793" priority="9686" stopIfTrue="1" operator="equal">
      <formula>"Muy Baja"</formula>
    </cfRule>
  </conditionalFormatting>
  <conditionalFormatting sqref="V328:V329">
    <cfRule type="cellIs" dxfId="13792" priority="9665" stopIfTrue="1" operator="equal">
      <formula>"Alta"</formula>
    </cfRule>
  </conditionalFormatting>
  <conditionalFormatting sqref="V328:V329">
    <cfRule type="cellIs" dxfId="13791" priority="9667" stopIfTrue="1" operator="equal">
      <formula>"Baja"</formula>
    </cfRule>
  </conditionalFormatting>
  <conditionalFormatting sqref="V328:V329">
    <cfRule type="cellIs" dxfId="13790" priority="9666" stopIfTrue="1" operator="equal">
      <formula>"Media"</formula>
    </cfRule>
  </conditionalFormatting>
  <conditionalFormatting sqref="V328:V329">
    <cfRule type="cellIs" dxfId="13789" priority="9664" stopIfTrue="1" operator="equal">
      <formula>"Muy Alta"</formula>
    </cfRule>
  </conditionalFormatting>
  <conditionalFormatting sqref="V328:V329">
    <cfRule type="cellIs" dxfId="13788" priority="9668" stopIfTrue="1" operator="equal">
      <formula>"Muy Baja"</formula>
    </cfRule>
  </conditionalFormatting>
  <conditionalFormatting sqref="AE334:AE335">
    <cfRule type="containsText" dxfId="13787" priority="9513" operator="containsText" text="VALORAR">
      <formula>NOT(ISERROR(SEARCH("VALORAR",AE334)))</formula>
    </cfRule>
    <cfRule type="containsText" dxfId="13786" priority="9514" operator="containsText" text="Extrema">
      <formula>NOT(ISERROR(SEARCH("Extrema",AE334)))</formula>
    </cfRule>
    <cfRule type="containsText" dxfId="13785" priority="9515" operator="containsText" text="Alta">
      <formula>NOT(ISERROR(SEARCH("Alta",AE334)))</formula>
    </cfRule>
    <cfRule type="containsText" dxfId="13784" priority="9516" operator="containsText" text="Moderada">
      <formula>NOT(ISERROR(SEARCH("Moderada",AE334)))</formula>
    </cfRule>
    <cfRule type="containsText" dxfId="13783" priority="9517" operator="containsText" text="Baja">
      <formula>NOT(ISERROR(SEARCH("Baja",AE334)))</formula>
    </cfRule>
  </conditionalFormatting>
  <conditionalFormatting sqref="AE334:AE335">
    <cfRule type="containsText" dxfId="13782" priority="9518" operator="containsText" text="VALORAR">
      <formula>NOT(ISERROR(SEARCH("VALORAR",AE334)))</formula>
    </cfRule>
    <cfRule type="containsText" dxfId="13781" priority="9519" operator="containsText" text="Extrema">
      <formula>NOT(ISERROR(SEARCH("Extrema",AE334)))</formula>
    </cfRule>
    <cfRule type="containsText" dxfId="13780" priority="9520" operator="containsText" text="Alta">
      <formula>NOT(ISERROR(SEARCH("Alta",AE334)))</formula>
    </cfRule>
    <cfRule type="containsText" dxfId="13779" priority="9521" operator="containsText" text="Moderada">
      <formula>NOT(ISERROR(SEARCH("Moderada",AE334)))</formula>
    </cfRule>
    <cfRule type="containsText" dxfId="13778" priority="9522" operator="containsText" text="Baja">
      <formula>NOT(ISERROR(SEARCH("Baja",AE334)))</formula>
    </cfRule>
  </conditionalFormatting>
  <conditionalFormatting sqref="AW328">
    <cfRule type="containsText" dxfId="13777" priority="9639" operator="containsText" text="VALORAR">
      <formula>NOT(ISERROR(SEARCH("VALORAR",AW328)))</formula>
    </cfRule>
    <cfRule type="containsText" dxfId="13776" priority="9640" operator="containsText" text="Extrema">
      <formula>NOT(ISERROR(SEARCH("Extrema",AW328)))</formula>
    </cfRule>
    <cfRule type="containsText" dxfId="13775" priority="9641" operator="containsText" text="Alta">
      <formula>NOT(ISERROR(SEARCH("Alta",AW328)))</formula>
    </cfRule>
    <cfRule type="containsText" dxfId="13774" priority="9642" operator="containsText" text="Moderada">
      <formula>NOT(ISERROR(SEARCH("Moderada",AW328)))</formula>
    </cfRule>
    <cfRule type="containsText" dxfId="13773" priority="9643" operator="containsText" text="Baja">
      <formula>NOT(ISERROR(SEARCH("Baja",AW328)))</formula>
    </cfRule>
  </conditionalFormatting>
  <conditionalFormatting sqref="AW328">
    <cfRule type="containsText" dxfId="13772" priority="9644" operator="containsText" text="VALORAR">
      <formula>NOT(ISERROR(SEARCH("VALORAR",AW328)))</formula>
    </cfRule>
    <cfRule type="containsText" dxfId="13771" priority="9645" operator="containsText" text="Extrema">
      <formula>NOT(ISERROR(SEARCH("Extrema",AW328)))</formula>
    </cfRule>
    <cfRule type="containsText" dxfId="13770" priority="9646" operator="containsText" text="Alta">
      <formula>NOT(ISERROR(SEARCH("Alta",AW328)))</formula>
    </cfRule>
    <cfRule type="containsText" dxfId="13769" priority="9647" operator="containsText" text="Moderada">
      <formula>NOT(ISERROR(SEARCH("Moderada",AW328)))</formula>
    </cfRule>
    <cfRule type="containsText" dxfId="13768" priority="9648" operator="containsText" text="Baja">
      <formula>NOT(ISERROR(SEARCH("Baja",AW328)))</formula>
    </cfRule>
  </conditionalFormatting>
  <conditionalFormatting sqref="AP328">
    <cfRule type="cellIs" dxfId="13767" priority="9631" stopIfTrue="1" operator="equal">
      <formula>"Alta"</formula>
    </cfRule>
  </conditionalFormatting>
  <conditionalFormatting sqref="AP328">
    <cfRule type="cellIs" dxfId="13766" priority="9633" stopIfTrue="1" operator="equal">
      <formula>"Baja"</formula>
    </cfRule>
  </conditionalFormatting>
  <conditionalFormatting sqref="AP328">
    <cfRule type="cellIs" dxfId="13765" priority="9632" stopIfTrue="1" operator="equal">
      <formula>"Media"</formula>
    </cfRule>
  </conditionalFormatting>
  <conditionalFormatting sqref="AP328">
    <cfRule type="cellIs" dxfId="13764" priority="9630" stopIfTrue="1" operator="equal">
      <formula>"Muy Alta"</formula>
    </cfRule>
  </conditionalFormatting>
  <conditionalFormatting sqref="AP328">
    <cfRule type="cellIs" dxfId="13763" priority="9634" stopIfTrue="1" operator="equal">
      <formula>"Muy Baja"</formula>
    </cfRule>
  </conditionalFormatting>
  <conditionalFormatting sqref="AP329">
    <cfRule type="cellIs" dxfId="13762" priority="9617" stopIfTrue="1" operator="equal">
      <formula>"Alta"</formula>
    </cfRule>
  </conditionalFormatting>
  <conditionalFormatting sqref="AP329">
    <cfRule type="cellIs" dxfId="13761" priority="9619" stopIfTrue="1" operator="equal">
      <formula>"Baja"</formula>
    </cfRule>
  </conditionalFormatting>
  <conditionalFormatting sqref="AP329">
    <cfRule type="cellIs" dxfId="13760" priority="9618" stopIfTrue="1" operator="equal">
      <formula>"Media"</formula>
    </cfRule>
  </conditionalFormatting>
  <conditionalFormatting sqref="AP329">
    <cfRule type="cellIs" dxfId="13759" priority="9616" stopIfTrue="1" operator="equal">
      <formula>"Muy Alta"</formula>
    </cfRule>
  </conditionalFormatting>
  <conditionalFormatting sqref="AP329">
    <cfRule type="cellIs" dxfId="13758" priority="9620" stopIfTrue="1" operator="equal">
      <formula>"Muy Baja"</formula>
    </cfRule>
  </conditionalFormatting>
  <conditionalFormatting sqref="AP339">
    <cfRule type="cellIs" dxfId="13757" priority="9467" stopIfTrue="1" operator="equal">
      <formula>"Alta"</formula>
    </cfRule>
  </conditionalFormatting>
  <conditionalFormatting sqref="AP339">
    <cfRule type="cellIs" dxfId="13756" priority="9469" stopIfTrue="1" operator="equal">
      <formula>"Baja"</formula>
    </cfRule>
  </conditionalFormatting>
  <conditionalFormatting sqref="AP339">
    <cfRule type="cellIs" dxfId="13755" priority="9468" stopIfTrue="1" operator="equal">
      <formula>"Media"</formula>
    </cfRule>
  </conditionalFormatting>
  <conditionalFormatting sqref="AP339">
    <cfRule type="cellIs" dxfId="13754" priority="9466" stopIfTrue="1" operator="equal">
      <formula>"Muy Alta"</formula>
    </cfRule>
  </conditionalFormatting>
  <conditionalFormatting sqref="AP339">
    <cfRule type="cellIs" dxfId="13753" priority="9470" stopIfTrue="1" operator="equal">
      <formula>"Muy Baja"</formula>
    </cfRule>
  </conditionalFormatting>
  <conditionalFormatting sqref="AE330:AE331">
    <cfRule type="containsText" dxfId="13752" priority="9569" operator="containsText" text="VALORAR">
      <formula>NOT(ISERROR(SEARCH("VALORAR",AE330)))</formula>
    </cfRule>
    <cfRule type="containsText" dxfId="13751" priority="9570" operator="containsText" text="Extrema">
      <formula>NOT(ISERROR(SEARCH("Extrema",AE330)))</formula>
    </cfRule>
    <cfRule type="containsText" dxfId="13750" priority="9571" operator="containsText" text="Alta">
      <formula>NOT(ISERROR(SEARCH("Alta",AE330)))</formula>
    </cfRule>
    <cfRule type="containsText" dxfId="13749" priority="9572" operator="containsText" text="Moderada">
      <formula>NOT(ISERROR(SEARCH("Moderada",AE330)))</formula>
    </cfRule>
    <cfRule type="containsText" dxfId="13748" priority="9573" operator="containsText" text="Baja">
      <formula>NOT(ISERROR(SEARCH("Baja",AE330)))</formula>
    </cfRule>
  </conditionalFormatting>
  <conditionalFormatting sqref="AE330:AE331">
    <cfRule type="containsText" dxfId="13747" priority="9574" operator="containsText" text="VALORAR">
      <formula>NOT(ISERROR(SEARCH("VALORAR",AE330)))</formula>
    </cfRule>
    <cfRule type="containsText" dxfId="13746" priority="9575" operator="containsText" text="Extrema">
      <formula>NOT(ISERROR(SEARCH("Extrema",AE330)))</formula>
    </cfRule>
    <cfRule type="containsText" dxfId="13745" priority="9576" operator="containsText" text="Alta">
      <formula>NOT(ISERROR(SEARCH("Alta",AE330)))</formula>
    </cfRule>
    <cfRule type="containsText" dxfId="13744" priority="9577" operator="containsText" text="Moderada">
      <formula>NOT(ISERROR(SEARCH("Moderada",AE330)))</formula>
    </cfRule>
    <cfRule type="containsText" dxfId="13743" priority="9578" operator="containsText" text="Baja">
      <formula>NOT(ISERROR(SEARCH("Baja",AE330)))</formula>
    </cfRule>
  </conditionalFormatting>
  <conditionalFormatting sqref="V330:V331">
    <cfRule type="cellIs" dxfId="13742" priority="9585" stopIfTrue="1" operator="equal">
      <formula>"Alta"</formula>
    </cfRule>
  </conditionalFormatting>
  <conditionalFormatting sqref="V330:V331">
    <cfRule type="cellIs" dxfId="13741" priority="9587" stopIfTrue="1" operator="equal">
      <formula>"Baja"</formula>
    </cfRule>
  </conditionalFormatting>
  <conditionalFormatting sqref="V330:V331">
    <cfRule type="cellIs" dxfId="13740" priority="9586" stopIfTrue="1" operator="equal">
      <formula>"Media"</formula>
    </cfRule>
  </conditionalFormatting>
  <conditionalFormatting sqref="V330:V331">
    <cfRule type="cellIs" dxfId="13739" priority="9584" stopIfTrue="1" operator="equal">
      <formula>"Muy Alta"</formula>
    </cfRule>
  </conditionalFormatting>
  <conditionalFormatting sqref="V330:V331">
    <cfRule type="cellIs" dxfId="13738" priority="9588" stopIfTrue="1" operator="equal">
      <formula>"Muy Baja"</formula>
    </cfRule>
  </conditionalFormatting>
  <conditionalFormatting sqref="AP336">
    <cfRule type="cellIs" dxfId="13737" priority="9425" stopIfTrue="1" operator="equal">
      <formula>"Alta"</formula>
    </cfRule>
  </conditionalFormatting>
  <conditionalFormatting sqref="AP336">
    <cfRule type="cellIs" dxfId="13736" priority="9427" stopIfTrue="1" operator="equal">
      <formula>"Baja"</formula>
    </cfRule>
  </conditionalFormatting>
  <conditionalFormatting sqref="AP336">
    <cfRule type="cellIs" dxfId="13735" priority="9426" stopIfTrue="1" operator="equal">
      <formula>"Media"</formula>
    </cfRule>
  </conditionalFormatting>
  <conditionalFormatting sqref="AP336">
    <cfRule type="cellIs" dxfId="13734" priority="9424" stopIfTrue="1" operator="equal">
      <formula>"Muy Alta"</formula>
    </cfRule>
  </conditionalFormatting>
  <conditionalFormatting sqref="AP336">
    <cfRule type="cellIs" dxfId="13733" priority="9428" stopIfTrue="1" operator="equal">
      <formula>"Muy Baja"</formula>
    </cfRule>
  </conditionalFormatting>
  <conditionalFormatting sqref="AP331">
    <cfRule type="cellIs" dxfId="13732" priority="9547" stopIfTrue="1" operator="equal">
      <formula>"Alta"</formula>
    </cfRule>
  </conditionalFormatting>
  <conditionalFormatting sqref="AP331">
    <cfRule type="cellIs" dxfId="13731" priority="9549" stopIfTrue="1" operator="equal">
      <formula>"Baja"</formula>
    </cfRule>
  </conditionalFormatting>
  <conditionalFormatting sqref="AP331">
    <cfRule type="cellIs" dxfId="13730" priority="9548" stopIfTrue="1" operator="equal">
      <formula>"Media"</formula>
    </cfRule>
  </conditionalFormatting>
  <conditionalFormatting sqref="AP331">
    <cfRule type="cellIs" dxfId="13729" priority="9546" stopIfTrue="1" operator="equal">
      <formula>"Muy Alta"</formula>
    </cfRule>
  </conditionalFormatting>
  <conditionalFormatting sqref="AP331">
    <cfRule type="cellIs" dxfId="13728" priority="9550" stopIfTrue="1" operator="equal">
      <formula>"Muy Baja"</formula>
    </cfRule>
  </conditionalFormatting>
  <conditionalFormatting sqref="V316:V317">
    <cfRule type="cellIs" dxfId="13727" priority="9937" stopIfTrue="1" operator="equal">
      <formula>"Alta"</formula>
    </cfRule>
  </conditionalFormatting>
  <conditionalFormatting sqref="V316:V317">
    <cfRule type="cellIs" dxfId="13726" priority="9939" stopIfTrue="1" operator="equal">
      <formula>"Baja"</formula>
    </cfRule>
  </conditionalFormatting>
  <conditionalFormatting sqref="V316:V317">
    <cfRule type="cellIs" dxfId="13725" priority="9938" stopIfTrue="1" operator="equal">
      <formula>"Media"</formula>
    </cfRule>
  </conditionalFormatting>
  <conditionalFormatting sqref="V316:V317">
    <cfRule type="cellIs" dxfId="13724" priority="9936" stopIfTrue="1" operator="equal">
      <formula>"Muy Alta"</formula>
    </cfRule>
  </conditionalFormatting>
  <conditionalFormatting sqref="V316:V317">
    <cfRule type="cellIs" dxfId="13723" priority="9940" stopIfTrue="1" operator="equal">
      <formula>"Muy Baja"</formula>
    </cfRule>
  </conditionalFormatting>
  <conditionalFormatting sqref="AE316:AE317">
    <cfRule type="containsText" dxfId="13722" priority="9921" operator="containsText" text="VALORAR">
      <formula>NOT(ISERROR(SEARCH("VALORAR",AE316)))</formula>
    </cfRule>
    <cfRule type="containsText" dxfId="13721" priority="9922" operator="containsText" text="Extrema">
      <formula>NOT(ISERROR(SEARCH("Extrema",AE316)))</formula>
    </cfRule>
    <cfRule type="containsText" dxfId="13720" priority="9923" operator="containsText" text="Alta">
      <formula>NOT(ISERROR(SEARCH("Alta",AE316)))</formula>
    </cfRule>
    <cfRule type="containsText" dxfId="13719" priority="9924" operator="containsText" text="Moderada">
      <formula>NOT(ISERROR(SEARCH("Moderada",AE316)))</formula>
    </cfRule>
    <cfRule type="containsText" dxfId="13718" priority="9925" operator="containsText" text="Baja">
      <formula>NOT(ISERROR(SEARCH("Baja",AE316)))</formula>
    </cfRule>
  </conditionalFormatting>
  <conditionalFormatting sqref="AE316:AE317">
    <cfRule type="containsText" dxfId="13717" priority="9926" operator="containsText" text="VALORAR">
      <formula>NOT(ISERROR(SEARCH("VALORAR",AE316)))</formula>
    </cfRule>
    <cfRule type="containsText" dxfId="13716" priority="9927" operator="containsText" text="Extrema">
      <formula>NOT(ISERROR(SEARCH("Extrema",AE316)))</formula>
    </cfRule>
    <cfRule type="containsText" dxfId="13715" priority="9928" operator="containsText" text="Alta">
      <formula>NOT(ISERROR(SEARCH("Alta",AE316)))</formula>
    </cfRule>
    <cfRule type="containsText" dxfId="13714" priority="9929" operator="containsText" text="Moderada">
      <formula>NOT(ISERROR(SEARCH("Moderada",AE316)))</formula>
    </cfRule>
    <cfRule type="containsText" dxfId="13713" priority="9930" operator="containsText" text="Baja">
      <formula>NOT(ISERROR(SEARCH("Baja",AE316)))</formula>
    </cfRule>
  </conditionalFormatting>
  <conditionalFormatting sqref="AW316">
    <cfRule type="containsText" dxfId="13712" priority="9911" operator="containsText" text="VALORAR">
      <formula>NOT(ISERROR(SEARCH("VALORAR",AW316)))</formula>
    </cfRule>
    <cfRule type="containsText" dxfId="13711" priority="9912" operator="containsText" text="Extrema">
      <formula>NOT(ISERROR(SEARCH("Extrema",AW316)))</formula>
    </cfRule>
    <cfRule type="containsText" dxfId="13710" priority="9913" operator="containsText" text="Alta">
      <formula>NOT(ISERROR(SEARCH("Alta",AW316)))</formula>
    </cfRule>
    <cfRule type="containsText" dxfId="13709" priority="9914" operator="containsText" text="Moderada">
      <formula>NOT(ISERROR(SEARCH("Moderada",AW316)))</formula>
    </cfRule>
    <cfRule type="containsText" dxfId="13708" priority="9915" operator="containsText" text="Baja">
      <formula>NOT(ISERROR(SEARCH("Baja",AW316)))</formula>
    </cfRule>
  </conditionalFormatting>
  <conditionalFormatting sqref="AW316">
    <cfRule type="containsText" dxfId="13707" priority="9916" operator="containsText" text="VALORAR">
      <formula>NOT(ISERROR(SEARCH("VALORAR",AW316)))</formula>
    </cfRule>
    <cfRule type="containsText" dxfId="13706" priority="9917" operator="containsText" text="Extrema">
      <formula>NOT(ISERROR(SEARCH("Extrema",AW316)))</formula>
    </cfRule>
    <cfRule type="containsText" dxfId="13705" priority="9918" operator="containsText" text="Alta">
      <formula>NOT(ISERROR(SEARCH("Alta",AW316)))</formula>
    </cfRule>
    <cfRule type="containsText" dxfId="13704" priority="9919" operator="containsText" text="Moderada">
      <formula>NOT(ISERROR(SEARCH("Moderada",AW316)))</formula>
    </cfRule>
    <cfRule type="containsText" dxfId="13703" priority="9920" operator="containsText" text="Baja">
      <formula>NOT(ISERROR(SEARCH("Baja",AW316)))</formula>
    </cfRule>
  </conditionalFormatting>
  <conditionalFormatting sqref="AP316">
    <cfRule type="cellIs" dxfId="13702" priority="9903" stopIfTrue="1" operator="equal">
      <formula>"Alta"</formula>
    </cfRule>
  </conditionalFormatting>
  <conditionalFormatting sqref="AP316">
    <cfRule type="cellIs" dxfId="13701" priority="9905" stopIfTrue="1" operator="equal">
      <formula>"Baja"</formula>
    </cfRule>
  </conditionalFormatting>
  <conditionalFormatting sqref="AP316">
    <cfRule type="cellIs" dxfId="13700" priority="9904" stopIfTrue="1" operator="equal">
      <formula>"Media"</formula>
    </cfRule>
  </conditionalFormatting>
  <conditionalFormatting sqref="AP316">
    <cfRule type="cellIs" dxfId="13699" priority="9902" stopIfTrue="1" operator="equal">
      <formula>"Muy Alta"</formula>
    </cfRule>
  </conditionalFormatting>
  <conditionalFormatting sqref="AP316">
    <cfRule type="cellIs" dxfId="13698" priority="9906" stopIfTrue="1" operator="equal">
      <formula>"Muy Baja"</formula>
    </cfRule>
  </conditionalFormatting>
  <conditionalFormatting sqref="AP317">
    <cfRule type="cellIs" dxfId="13697" priority="9889" stopIfTrue="1" operator="equal">
      <formula>"Alta"</formula>
    </cfRule>
  </conditionalFormatting>
  <conditionalFormatting sqref="AP317">
    <cfRule type="cellIs" dxfId="13696" priority="9891" stopIfTrue="1" operator="equal">
      <formula>"Baja"</formula>
    </cfRule>
  </conditionalFormatting>
  <conditionalFormatting sqref="AP317">
    <cfRule type="cellIs" dxfId="13695" priority="9890" stopIfTrue="1" operator="equal">
      <formula>"Media"</formula>
    </cfRule>
  </conditionalFormatting>
  <conditionalFormatting sqref="AP317">
    <cfRule type="cellIs" dxfId="13694" priority="9888" stopIfTrue="1" operator="equal">
      <formula>"Muy Alta"</formula>
    </cfRule>
  </conditionalFormatting>
  <conditionalFormatting sqref="AP317">
    <cfRule type="cellIs" dxfId="13693" priority="9892" stopIfTrue="1" operator="equal">
      <formula>"Muy Baja"</formula>
    </cfRule>
  </conditionalFormatting>
  <conditionalFormatting sqref="AP321">
    <cfRule type="cellIs" dxfId="13692" priority="9875" stopIfTrue="1" operator="equal">
      <formula>"Alta"</formula>
    </cfRule>
  </conditionalFormatting>
  <conditionalFormatting sqref="AP321">
    <cfRule type="cellIs" dxfId="13691" priority="9877" stopIfTrue="1" operator="equal">
      <formula>"Baja"</formula>
    </cfRule>
  </conditionalFormatting>
  <conditionalFormatting sqref="AP321">
    <cfRule type="cellIs" dxfId="13690" priority="9876" stopIfTrue="1" operator="equal">
      <formula>"Media"</formula>
    </cfRule>
  </conditionalFormatting>
  <conditionalFormatting sqref="AP321">
    <cfRule type="cellIs" dxfId="13689" priority="9874" stopIfTrue="1" operator="equal">
      <formula>"Muy Alta"</formula>
    </cfRule>
  </conditionalFormatting>
  <conditionalFormatting sqref="AP321">
    <cfRule type="cellIs" dxfId="13688" priority="9878" stopIfTrue="1" operator="equal">
      <formula>"Muy Baja"</formula>
    </cfRule>
  </conditionalFormatting>
  <conditionalFormatting sqref="AE318:AE319">
    <cfRule type="containsText" dxfId="13687" priority="9841" operator="containsText" text="VALORAR">
      <formula>NOT(ISERROR(SEARCH("VALORAR",AE318)))</formula>
    </cfRule>
    <cfRule type="containsText" dxfId="13686" priority="9842" operator="containsText" text="Extrema">
      <formula>NOT(ISERROR(SEARCH("Extrema",AE318)))</formula>
    </cfRule>
    <cfRule type="containsText" dxfId="13685" priority="9843" operator="containsText" text="Alta">
      <formula>NOT(ISERROR(SEARCH("Alta",AE318)))</formula>
    </cfRule>
    <cfRule type="containsText" dxfId="13684" priority="9844" operator="containsText" text="Moderada">
      <formula>NOT(ISERROR(SEARCH("Moderada",AE318)))</formula>
    </cfRule>
    <cfRule type="containsText" dxfId="13683" priority="9845" operator="containsText" text="Baja">
      <formula>NOT(ISERROR(SEARCH("Baja",AE318)))</formula>
    </cfRule>
  </conditionalFormatting>
  <conditionalFormatting sqref="AE318:AE319">
    <cfRule type="containsText" dxfId="13682" priority="9846" operator="containsText" text="VALORAR">
      <formula>NOT(ISERROR(SEARCH("VALORAR",AE318)))</formula>
    </cfRule>
    <cfRule type="containsText" dxfId="13681" priority="9847" operator="containsText" text="Extrema">
      <formula>NOT(ISERROR(SEARCH("Extrema",AE318)))</formula>
    </cfRule>
    <cfRule type="containsText" dxfId="13680" priority="9848" operator="containsText" text="Alta">
      <formula>NOT(ISERROR(SEARCH("Alta",AE318)))</formula>
    </cfRule>
    <cfRule type="containsText" dxfId="13679" priority="9849" operator="containsText" text="Moderada">
      <formula>NOT(ISERROR(SEARCH("Moderada",AE318)))</formula>
    </cfRule>
    <cfRule type="containsText" dxfId="13678" priority="9850" operator="containsText" text="Baja">
      <formula>NOT(ISERROR(SEARCH("Baja",AE318)))</formula>
    </cfRule>
  </conditionalFormatting>
  <conditionalFormatting sqref="V318:V319">
    <cfRule type="cellIs" dxfId="13677" priority="9857" stopIfTrue="1" operator="equal">
      <formula>"Alta"</formula>
    </cfRule>
  </conditionalFormatting>
  <conditionalFormatting sqref="V318:V319">
    <cfRule type="cellIs" dxfId="13676" priority="9859" stopIfTrue="1" operator="equal">
      <formula>"Baja"</formula>
    </cfRule>
  </conditionalFormatting>
  <conditionalFormatting sqref="V318:V319">
    <cfRule type="cellIs" dxfId="13675" priority="9858" stopIfTrue="1" operator="equal">
      <formula>"Media"</formula>
    </cfRule>
  </conditionalFormatting>
  <conditionalFormatting sqref="V318:V319">
    <cfRule type="cellIs" dxfId="13674" priority="9856" stopIfTrue="1" operator="equal">
      <formula>"Muy Alta"</formula>
    </cfRule>
  </conditionalFormatting>
  <conditionalFormatting sqref="V318:V319">
    <cfRule type="cellIs" dxfId="13673" priority="9860" stopIfTrue="1" operator="equal">
      <formula>"Muy Baja"</formula>
    </cfRule>
  </conditionalFormatting>
  <conditionalFormatting sqref="AP318">
    <cfRule type="cellIs" dxfId="13672" priority="9833" stopIfTrue="1" operator="equal">
      <formula>"Alta"</formula>
    </cfRule>
  </conditionalFormatting>
  <conditionalFormatting sqref="AP318">
    <cfRule type="cellIs" dxfId="13671" priority="9835" stopIfTrue="1" operator="equal">
      <formula>"Baja"</formula>
    </cfRule>
  </conditionalFormatting>
  <conditionalFormatting sqref="AP318">
    <cfRule type="cellIs" dxfId="13670" priority="9834" stopIfTrue="1" operator="equal">
      <formula>"Media"</formula>
    </cfRule>
  </conditionalFormatting>
  <conditionalFormatting sqref="AP318">
    <cfRule type="cellIs" dxfId="13669" priority="9832" stopIfTrue="1" operator="equal">
      <formula>"Muy Alta"</formula>
    </cfRule>
  </conditionalFormatting>
  <conditionalFormatting sqref="AP318">
    <cfRule type="cellIs" dxfId="13668" priority="9836" stopIfTrue="1" operator="equal">
      <formula>"Muy Baja"</formula>
    </cfRule>
  </conditionalFormatting>
  <conditionalFormatting sqref="AP319">
    <cfRule type="cellIs" dxfId="13667" priority="9819" stopIfTrue="1" operator="equal">
      <formula>"Alta"</formula>
    </cfRule>
  </conditionalFormatting>
  <conditionalFormatting sqref="AP319">
    <cfRule type="cellIs" dxfId="13666" priority="9821" stopIfTrue="1" operator="equal">
      <formula>"Baja"</formula>
    </cfRule>
  </conditionalFormatting>
  <conditionalFormatting sqref="AP319">
    <cfRule type="cellIs" dxfId="13665" priority="9820" stopIfTrue="1" operator="equal">
      <formula>"Media"</formula>
    </cfRule>
  </conditionalFormatting>
  <conditionalFormatting sqref="AP319">
    <cfRule type="cellIs" dxfId="13664" priority="9818" stopIfTrue="1" operator="equal">
      <formula>"Muy Alta"</formula>
    </cfRule>
  </conditionalFormatting>
  <conditionalFormatting sqref="AP319">
    <cfRule type="cellIs" dxfId="13663" priority="9822" stopIfTrue="1" operator="equal">
      <formula>"Muy Baja"</formula>
    </cfRule>
  </conditionalFormatting>
  <conditionalFormatting sqref="V334:V335">
    <cfRule type="cellIs" dxfId="13662" priority="9529" stopIfTrue="1" operator="equal">
      <formula>"Alta"</formula>
    </cfRule>
  </conditionalFormatting>
  <conditionalFormatting sqref="V334:V335">
    <cfRule type="cellIs" dxfId="13661" priority="9531" stopIfTrue="1" operator="equal">
      <formula>"Baja"</formula>
    </cfRule>
  </conditionalFormatting>
  <conditionalFormatting sqref="V334:V335">
    <cfRule type="cellIs" dxfId="13660" priority="9530" stopIfTrue="1" operator="equal">
      <formula>"Media"</formula>
    </cfRule>
  </conditionalFormatting>
  <conditionalFormatting sqref="V334:V335">
    <cfRule type="cellIs" dxfId="13659" priority="9528" stopIfTrue="1" operator="equal">
      <formula>"Muy Alta"</formula>
    </cfRule>
  </conditionalFormatting>
  <conditionalFormatting sqref="V334:V335">
    <cfRule type="cellIs" dxfId="13658" priority="9532" stopIfTrue="1" operator="equal">
      <formula>"Muy Baja"</formula>
    </cfRule>
  </conditionalFormatting>
  <conditionalFormatting sqref="AW334">
    <cfRule type="containsText" dxfId="13657" priority="9503" operator="containsText" text="VALORAR">
      <formula>NOT(ISERROR(SEARCH("VALORAR",AW334)))</formula>
    </cfRule>
    <cfRule type="containsText" dxfId="13656" priority="9504" operator="containsText" text="Extrema">
      <formula>NOT(ISERROR(SEARCH("Extrema",AW334)))</formula>
    </cfRule>
    <cfRule type="containsText" dxfId="13655" priority="9505" operator="containsText" text="Alta">
      <formula>NOT(ISERROR(SEARCH("Alta",AW334)))</formula>
    </cfRule>
    <cfRule type="containsText" dxfId="13654" priority="9506" operator="containsText" text="Moderada">
      <formula>NOT(ISERROR(SEARCH("Moderada",AW334)))</formula>
    </cfRule>
    <cfRule type="containsText" dxfId="13653" priority="9507" operator="containsText" text="Baja">
      <formula>NOT(ISERROR(SEARCH("Baja",AW334)))</formula>
    </cfRule>
  </conditionalFormatting>
  <conditionalFormatting sqref="AW334">
    <cfRule type="containsText" dxfId="13652" priority="9508" operator="containsText" text="VALORAR">
      <formula>NOT(ISERROR(SEARCH("VALORAR",AW334)))</formula>
    </cfRule>
    <cfRule type="containsText" dxfId="13651" priority="9509" operator="containsText" text="Extrema">
      <formula>NOT(ISERROR(SEARCH("Extrema",AW334)))</formula>
    </cfRule>
    <cfRule type="containsText" dxfId="13650" priority="9510" operator="containsText" text="Alta">
      <formula>NOT(ISERROR(SEARCH("Alta",AW334)))</formula>
    </cfRule>
    <cfRule type="containsText" dxfId="13649" priority="9511" operator="containsText" text="Moderada">
      <formula>NOT(ISERROR(SEARCH("Moderada",AW334)))</formula>
    </cfRule>
    <cfRule type="containsText" dxfId="13648" priority="9512" operator="containsText" text="Baja">
      <formula>NOT(ISERROR(SEARCH("Baja",AW334)))</formula>
    </cfRule>
  </conditionalFormatting>
  <conditionalFormatting sqref="AP334">
    <cfRule type="cellIs" dxfId="13647" priority="9495" stopIfTrue="1" operator="equal">
      <formula>"Alta"</formula>
    </cfRule>
  </conditionalFormatting>
  <conditionalFormatting sqref="AP334">
    <cfRule type="cellIs" dxfId="13646" priority="9497" stopIfTrue="1" operator="equal">
      <formula>"Baja"</formula>
    </cfRule>
  </conditionalFormatting>
  <conditionalFormatting sqref="AP334">
    <cfRule type="cellIs" dxfId="13645" priority="9496" stopIfTrue="1" operator="equal">
      <formula>"Media"</formula>
    </cfRule>
  </conditionalFormatting>
  <conditionalFormatting sqref="AP334">
    <cfRule type="cellIs" dxfId="13644" priority="9494" stopIfTrue="1" operator="equal">
      <formula>"Muy Alta"</formula>
    </cfRule>
  </conditionalFormatting>
  <conditionalFormatting sqref="AP334">
    <cfRule type="cellIs" dxfId="13643" priority="9498" stopIfTrue="1" operator="equal">
      <formula>"Muy Baja"</formula>
    </cfRule>
  </conditionalFormatting>
  <conditionalFormatting sqref="AP335">
    <cfRule type="cellIs" dxfId="13642" priority="9481" stopIfTrue="1" operator="equal">
      <formula>"Alta"</formula>
    </cfRule>
  </conditionalFormatting>
  <conditionalFormatting sqref="AP335">
    <cfRule type="cellIs" dxfId="13641" priority="9483" stopIfTrue="1" operator="equal">
      <formula>"Baja"</formula>
    </cfRule>
  </conditionalFormatting>
  <conditionalFormatting sqref="AP335">
    <cfRule type="cellIs" dxfId="13640" priority="9482" stopIfTrue="1" operator="equal">
      <formula>"Media"</formula>
    </cfRule>
  </conditionalFormatting>
  <conditionalFormatting sqref="AP335">
    <cfRule type="cellIs" dxfId="13639" priority="9480" stopIfTrue="1" operator="equal">
      <formula>"Muy Alta"</formula>
    </cfRule>
  </conditionalFormatting>
  <conditionalFormatting sqref="AP335">
    <cfRule type="cellIs" dxfId="13638" priority="9484" stopIfTrue="1" operator="equal">
      <formula>"Muy Baja"</formula>
    </cfRule>
  </conditionalFormatting>
  <conditionalFormatting sqref="AE336:AE337">
    <cfRule type="containsText" dxfId="13637" priority="9433" operator="containsText" text="VALORAR">
      <formula>NOT(ISERROR(SEARCH("VALORAR",AE336)))</formula>
    </cfRule>
    <cfRule type="containsText" dxfId="13636" priority="9434" operator="containsText" text="Extrema">
      <formula>NOT(ISERROR(SEARCH("Extrema",AE336)))</formula>
    </cfRule>
    <cfRule type="containsText" dxfId="13635" priority="9435" operator="containsText" text="Alta">
      <formula>NOT(ISERROR(SEARCH("Alta",AE336)))</formula>
    </cfRule>
    <cfRule type="containsText" dxfId="13634" priority="9436" operator="containsText" text="Moderada">
      <formula>NOT(ISERROR(SEARCH("Moderada",AE336)))</formula>
    </cfRule>
    <cfRule type="containsText" dxfId="13633" priority="9437" operator="containsText" text="Baja">
      <formula>NOT(ISERROR(SEARCH("Baja",AE336)))</formula>
    </cfRule>
  </conditionalFormatting>
  <conditionalFormatting sqref="AE336:AE337">
    <cfRule type="containsText" dxfId="13632" priority="9438" operator="containsText" text="VALORAR">
      <formula>NOT(ISERROR(SEARCH("VALORAR",AE336)))</formula>
    </cfRule>
    <cfRule type="containsText" dxfId="13631" priority="9439" operator="containsText" text="Extrema">
      <formula>NOT(ISERROR(SEARCH("Extrema",AE336)))</formula>
    </cfRule>
    <cfRule type="containsText" dxfId="13630" priority="9440" operator="containsText" text="Alta">
      <formula>NOT(ISERROR(SEARCH("Alta",AE336)))</formula>
    </cfRule>
    <cfRule type="containsText" dxfId="13629" priority="9441" operator="containsText" text="Moderada">
      <formula>NOT(ISERROR(SEARCH("Moderada",AE336)))</formula>
    </cfRule>
    <cfRule type="containsText" dxfId="13628" priority="9442" operator="containsText" text="Baja">
      <formula>NOT(ISERROR(SEARCH("Baja",AE336)))</formula>
    </cfRule>
  </conditionalFormatting>
  <conditionalFormatting sqref="V336:V337">
    <cfRule type="cellIs" dxfId="13627" priority="9449" stopIfTrue="1" operator="equal">
      <formula>"Alta"</formula>
    </cfRule>
  </conditionalFormatting>
  <conditionalFormatting sqref="V336:V337">
    <cfRule type="cellIs" dxfId="13626" priority="9451" stopIfTrue="1" operator="equal">
      <formula>"Baja"</formula>
    </cfRule>
  </conditionalFormatting>
  <conditionalFormatting sqref="V336:V337">
    <cfRule type="cellIs" dxfId="13625" priority="9450" stopIfTrue="1" operator="equal">
      <formula>"Media"</formula>
    </cfRule>
  </conditionalFormatting>
  <conditionalFormatting sqref="V336:V337">
    <cfRule type="cellIs" dxfId="13624" priority="9448" stopIfTrue="1" operator="equal">
      <formula>"Muy Alta"</formula>
    </cfRule>
  </conditionalFormatting>
  <conditionalFormatting sqref="V336:V337">
    <cfRule type="cellIs" dxfId="13623" priority="9452" stopIfTrue="1" operator="equal">
      <formula>"Muy Baja"</formula>
    </cfRule>
  </conditionalFormatting>
  <conditionalFormatting sqref="AP337">
    <cfRule type="cellIs" dxfId="13622" priority="9411" stopIfTrue="1" operator="equal">
      <formula>"Alta"</formula>
    </cfRule>
  </conditionalFormatting>
  <conditionalFormatting sqref="AP337">
    <cfRule type="cellIs" dxfId="13621" priority="9413" stopIfTrue="1" operator="equal">
      <formula>"Baja"</formula>
    </cfRule>
  </conditionalFormatting>
  <conditionalFormatting sqref="AP337">
    <cfRule type="cellIs" dxfId="13620" priority="9412" stopIfTrue="1" operator="equal">
      <formula>"Media"</formula>
    </cfRule>
  </conditionalFormatting>
  <conditionalFormatting sqref="AP337">
    <cfRule type="cellIs" dxfId="13619" priority="9410" stopIfTrue="1" operator="equal">
      <formula>"Muy Alta"</formula>
    </cfRule>
  </conditionalFormatting>
  <conditionalFormatting sqref="AP337">
    <cfRule type="cellIs" dxfId="13618" priority="9414" stopIfTrue="1" operator="equal">
      <formula>"Muy Baja"</formula>
    </cfRule>
  </conditionalFormatting>
  <conditionalFormatting sqref="AE346:AE347">
    <cfRule type="containsText" dxfId="13617" priority="9377" operator="containsText" text="VALORAR">
      <formula>NOT(ISERROR(SEARCH("VALORAR",AE346)))</formula>
    </cfRule>
    <cfRule type="containsText" dxfId="13616" priority="9378" operator="containsText" text="Extrema">
      <formula>NOT(ISERROR(SEARCH("Extrema",AE346)))</formula>
    </cfRule>
    <cfRule type="containsText" dxfId="13615" priority="9379" operator="containsText" text="Alta">
      <formula>NOT(ISERROR(SEARCH("Alta",AE346)))</formula>
    </cfRule>
    <cfRule type="containsText" dxfId="13614" priority="9380" operator="containsText" text="Moderada">
      <formula>NOT(ISERROR(SEARCH("Moderada",AE346)))</formula>
    </cfRule>
    <cfRule type="containsText" dxfId="13613" priority="9381" operator="containsText" text="Baja">
      <formula>NOT(ISERROR(SEARCH("Baja",AE346)))</formula>
    </cfRule>
  </conditionalFormatting>
  <conditionalFormatting sqref="AE346:AE347">
    <cfRule type="containsText" dxfId="13612" priority="9382" operator="containsText" text="VALORAR">
      <formula>NOT(ISERROR(SEARCH("VALORAR",AE346)))</formula>
    </cfRule>
    <cfRule type="containsText" dxfId="13611" priority="9383" operator="containsText" text="Extrema">
      <formula>NOT(ISERROR(SEARCH("Extrema",AE346)))</formula>
    </cfRule>
    <cfRule type="containsText" dxfId="13610" priority="9384" operator="containsText" text="Alta">
      <formula>NOT(ISERROR(SEARCH("Alta",AE346)))</formula>
    </cfRule>
    <cfRule type="containsText" dxfId="13609" priority="9385" operator="containsText" text="Moderada">
      <formula>NOT(ISERROR(SEARCH("Moderada",AE346)))</formula>
    </cfRule>
    <cfRule type="containsText" dxfId="13608" priority="9386" operator="containsText" text="Baja">
      <formula>NOT(ISERROR(SEARCH("Baja",AE346)))</formula>
    </cfRule>
  </conditionalFormatting>
  <conditionalFormatting sqref="AP351">
    <cfRule type="cellIs" dxfId="13607" priority="9331" stopIfTrue="1" operator="equal">
      <formula>"Alta"</formula>
    </cfRule>
  </conditionalFormatting>
  <conditionalFormatting sqref="AP351">
    <cfRule type="cellIs" dxfId="13606" priority="9333" stopIfTrue="1" operator="equal">
      <formula>"Baja"</formula>
    </cfRule>
  </conditionalFormatting>
  <conditionalFormatting sqref="AP351">
    <cfRule type="cellIs" dxfId="13605" priority="9332" stopIfTrue="1" operator="equal">
      <formula>"Media"</formula>
    </cfRule>
  </conditionalFormatting>
  <conditionalFormatting sqref="AP351">
    <cfRule type="cellIs" dxfId="13604" priority="9330" stopIfTrue="1" operator="equal">
      <formula>"Muy Alta"</formula>
    </cfRule>
  </conditionalFormatting>
  <conditionalFormatting sqref="AP351">
    <cfRule type="cellIs" dxfId="13603" priority="9334" stopIfTrue="1" operator="equal">
      <formula>"Muy Baja"</formula>
    </cfRule>
  </conditionalFormatting>
  <conditionalFormatting sqref="AP348">
    <cfRule type="cellIs" dxfId="13602" priority="9289" stopIfTrue="1" operator="equal">
      <formula>"Alta"</formula>
    </cfRule>
  </conditionalFormatting>
  <conditionalFormatting sqref="AP348">
    <cfRule type="cellIs" dxfId="13601" priority="9291" stopIfTrue="1" operator="equal">
      <formula>"Baja"</formula>
    </cfRule>
  </conditionalFormatting>
  <conditionalFormatting sqref="AP348">
    <cfRule type="cellIs" dxfId="13600" priority="9290" stopIfTrue="1" operator="equal">
      <formula>"Media"</formula>
    </cfRule>
  </conditionalFormatting>
  <conditionalFormatting sqref="AP348">
    <cfRule type="cellIs" dxfId="13599" priority="9288" stopIfTrue="1" operator="equal">
      <formula>"Muy Alta"</formula>
    </cfRule>
  </conditionalFormatting>
  <conditionalFormatting sqref="AP348">
    <cfRule type="cellIs" dxfId="13598" priority="9292" stopIfTrue="1" operator="equal">
      <formula>"Muy Baja"</formula>
    </cfRule>
  </conditionalFormatting>
  <conditionalFormatting sqref="V346:V347">
    <cfRule type="cellIs" dxfId="13597" priority="9393" stopIfTrue="1" operator="equal">
      <formula>"Alta"</formula>
    </cfRule>
  </conditionalFormatting>
  <conditionalFormatting sqref="V346:V347">
    <cfRule type="cellIs" dxfId="13596" priority="9395" stopIfTrue="1" operator="equal">
      <formula>"Baja"</formula>
    </cfRule>
  </conditionalFormatting>
  <conditionalFormatting sqref="V346:V347">
    <cfRule type="cellIs" dxfId="13595" priority="9394" stopIfTrue="1" operator="equal">
      <formula>"Media"</formula>
    </cfRule>
  </conditionalFormatting>
  <conditionalFormatting sqref="V346:V347">
    <cfRule type="cellIs" dxfId="13594" priority="9392" stopIfTrue="1" operator="equal">
      <formula>"Muy Alta"</formula>
    </cfRule>
  </conditionalFormatting>
  <conditionalFormatting sqref="V346:V347">
    <cfRule type="cellIs" dxfId="13593" priority="9396" stopIfTrue="1" operator="equal">
      <formula>"Muy Baja"</formula>
    </cfRule>
  </conditionalFormatting>
  <conditionalFormatting sqref="AW346">
    <cfRule type="containsText" dxfId="13592" priority="9367" operator="containsText" text="VALORAR">
      <formula>NOT(ISERROR(SEARCH("VALORAR",AW346)))</formula>
    </cfRule>
    <cfRule type="containsText" dxfId="13591" priority="9368" operator="containsText" text="Extrema">
      <formula>NOT(ISERROR(SEARCH("Extrema",AW346)))</formula>
    </cfRule>
    <cfRule type="containsText" dxfId="13590" priority="9369" operator="containsText" text="Alta">
      <formula>NOT(ISERROR(SEARCH("Alta",AW346)))</formula>
    </cfRule>
    <cfRule type="containsText" dxfId="13589" priority="9370" operator="containsText" text="Moderada">
      <formula>NOT(ISERROR(SEARCH("Moderada",AW346)))</formula>
    </cfRule>
    <cfRule type="containsText" dxfId="13588" priority="9371" operator="containsText" text="Baja">
      <formula>NOT(ISERROR(SEARCH("Baja",AW346)))</formula>
    </cfRule>
  </conditionalFormatting>
  <conditionalFormatting sqref="AW346">
    <cfRule type="containsText" dxfId="13587" priority="9372" operator="containsText" text="VALORAR">
      <formula>NOT(ISERROR(SEARCH("VALORAR",AW346)))</formula>
    </cfRule>
    <cfRule type="containsText" dxfId="13586" priority="9373" operator="containsText" text="Extrema">
      <formula>NOT(ISERROR(SEARCH("Extrema",AW346)))</formula>
    </cfRule>
    <cfRule type="containsText" dxfId="13585" priority="9374" operator="containsText" text="Alta">
      <formula>NOT(ISERROR(SEARCH("Alta",AW346)))</formula>
    </cfRule>
    <cfRule type="containsText" dxfId="13584" priority="9375" operator="containsText" text="Moderada">
      <formula>NOT(ISERROR(SEARCH("Moderada",AW346)))</formula>
    </cfRule>
    <cfRule type="containsText" dxfId="13583" priority="9376" operator="containsText" text="Baja">
      <formula>NOT(ISERROR(SEARCH("Baja",AW346)))</formula>
    </cfRule>
  </conditionalFormatting>
  <conditionalFormatting sqref="AP346">
    <cfRule type="cellIs" dxfId="13582" priority="9359" stopIfTrue="1" operator="equal">
      <formula>"Alta"</formula>
    </cfRule>
  </conditionalFormatting>
  <conditionalFormatting sqref="AP346">
    <cfRule type="cellIs" dxfId="13581" priority="9361" stopIfTrue="1" operator="equal">
      <formula>"Baja"</formula>
    </cfRule>
  </conditionalFormatting>
  <conditionalFormatting sqref="AP346">
    <cfRule type="cellIs" dxfId="13580" priority="9360" stopIfTrue="1" operator="equal">
      <formula>"Media"</formula>
    </cfRule>
  </conditionalFormatting>
  <conditionalFormatting sqref="AP346">
    <cfRule type="cellIs" dxfId="13579" priority="9358" stopIfTrue="1" operator="equal">
      <formula>"Muy Alta"</formula>
    </cfRule>
  </conditionalFormatting>
  <conditionalFormatting sqref="AP346">
    <cfRule type="cellIs" dxfId="13578" priority="9362" stopIfTrue="1" operator="equal">
      <formula>"Muy Baja"</formula>
    </cfRule>
  </conditionalFormatting>
  <conditionalFormatting sqref="AP347">
    <cfRule type="cellIs" dxfId="13577" priority="9345" stopIfTrue="1" operator="equal">
      <formula>"Alta"</formula>
    </cfRule>
  </conditionalFormatting>
  <conditionalFormatting sqref="AP347">
    <cfRule type="cellIs" dxfId="13576" priority="9347" stopIfTrue="1" operator="equal">
      <formula>"Baja"</formula>
    </cfRule>
  </conditionalFormatting>
  <conditionalFormatting sqref="AP347">
    <cfRule type="cellIs" dxfId="13575" priority="9346" stopIfTrue="1" operator="equal">
      <formula>"Media"</formula>
    </cfRule>
  </conditionalFormatting>
  <conditionalFormatting sqref="AP347">
    <cfRule type="cellIs" dxfId="13574" priority="9344" stopIfTrue="1" operator="equal">
      <formula>"Muy Alta"</formula>
    </cfRule>
  </conditionalFormatting>
  <conditionalFormatting sqref="AP347">
    <cfRule type="cellIs" dxfId="13573" priority="9348" stopIfTrue="1" operator="equal">
      <formula>"Muy Baja"</formula>
    </cfRule>
  </conditionalFormatting>
  <conditionalFormatting sqref="AE348:AE349">
    <cfRule type="containsText" dxfId="13572" priority="9297" operator="containsText" text="VALORAR">
      <formula>NOT(ISERROR(SEARCH("VALORAR",AE348)))</formula>
    </cfRule>
    <cfRule type="containsText" dxfId="13571" priority="9298" operator="containsText" text="Extrema">
      <formula>NOT(ISERROR(SEARCH("Extrema",AE348)))</formula>
    </cfRule>
    <cfRule type="containsText" dxfId="13570" priority="9299" operator="containsText" text="Alta">
      <formula>NOT(ISERROR(SEARCH("Alta",AE348)))</formula>
    </cfRule>
    <cfRule type="containsText" dxfId="13569" priority="9300" operator="containsText" text="Moderada">
      <formula>NOT(ISERROR(SEARCH("Moderada",AE348)))</formula>
    </cfRule>
    <cfRule type="containsText" dxfId="13568" priority="9301" operator="containsText" text="Baja">
      <formula>NOT(ISERROR(SEARCH("Baja",AE348)))</formula>
    </cfRule>
  </conditionalFormatting>
  <conditionalFormatting sqref="AE348:AE349">
    <cfRule type="containsText" dxfId="13567" priority="9302" operator="containsText" text="VALORAR">
      <formula>NOT(ISERROR(SEARCH("VALORAR",AE348)))</formula>
    </cfRule>
    <cfRule type="containsText" dxfId="13566" priority="9303" operator="containsText" text="Extrema">
      <formula>NOT(ISERROR(SEARCH("Extrema",AE348)))</formula>
    </cfRule>
    <cfRule type="containsText" dxfId="13565" priority="9304" operator="containsText" text="Alta">
      <formula>NOT(ISERROR(SEARCH("Alta",AE348)))</formula>
    </cfRule>
    <cfRule type="containsText" dxfId="13564" priority="9305" operator="containsText" text="Moderada">
      <formula>NOT(ISERROR(SEARCH("Moderada",AE348)))</formula>
    </cfRule>
    <cfRule type="containsText" dxfId="13563" priority="9306" operator="containsText" text="Baja">
      <formula>NOT(ISERROR(SEARCH("Baja",AE348)))</formula>
    </cfRule>
  </conditionalFormatting>
  <conditionalFormatting sqref="V348:V349">
    <cfRule type="cellIs" dxfId="13562" priority="9313" stopIfTrue="1" operator="equal">
      <formula>"Alta"</formula>
    </cfRule>
  </conditionalFormatting>
  <conditionalFormatting sqref="V348:V349">
    <cfRule type="cellIs" dxfId="13561" priority="9315" stopIfTrue="1" operator="equal">
      <formula>"Baja"</formula>
    </cfRule>
  </conditionalFormatting>
  <conditionalFormatting sqref="V348:V349">
    <cfRule type="cellIs" dxfId="13560" priority="9314" stopIfTrue="1" operator="equal">
      <formula>"Media"</formula>
    </cfRule>
  </conditionalFormatting>
  <conditionalFormatting sqref="V348:V349">
    <cfRule type="cellIs" dxfId="13559" priority="9312" stopIfTrue="1" operator="equal">
      <formula>"Muy Alta"</formula>
    </cfRule>
  </conditionalFormatting>
  <conditionalFormatting sqref="V348:V349">
    <cfRule type="cellIs" dxfId="13558" priority="9316" stopIfTrue="1" operator="equal">
      <formula>"Muy Baja"</formula>
    </cfRule>
  </conditionalFormatting>
  <conditionalFormatting sqref="AP349">
    <cfRule type="cellIs" dxfId="13557" priority="9275" stopIfTrue="1" operator="equal">
      <formula>"Alta"</formula>
    </cfRule>
  </conditionalFormatting>
  <conditionalFormatting sqref="AP349">
    <cfRule type="cellIs" dxfId="13556" priority="9277" stopIfTrue="1" operator="equal">
      <formula>"Baja"</formula>
    </cfRule>
  </conditionalFormatting>
  <conditionalFormatting sqref="AP349">
    <cfRule type="cellIs" dxfId="13555" priority="9276" stopIfTrue="1" operator="equal">
      <formula>"Media"</formula>
    </cfRule>
  </conditionalFormatting>
  <conditionalFormatting sqref="AP349">
    <cfRule type="cellIs" dxfId="13554" priority="9274" stopIfTrue="1" operator="equal">
      <formula>"Muy Alta"</formula>
    </cfRule>
  </conditionalFormatting>
  <conditionalFormatting sqref="AP349">
    <cfRule type="cellIs" dxfId="13553" priority="9278" stopIfTrue="1" operator="equal">
      <formula>"Muy Baja"</formula>
    </cfRule>
  </conditionalFormatting>
  <conditionalFormatting sqref="AE340:AE341">
    <cfRule type="containsText" dxfId="13552" priority="9241" operator="containsText" text="VALORAR">
      <formula>NOT(ISERROR(SEARCH("VALORAR",AE340)))</formula>
    </cfRule>
    <cfRule type="containsText" dxfId="13551" priority="9242" operator="containsText" text="Extrema">
      <formula>NOT(ISERROR(SEARCH("Extrema",AE340)))</formula>
    </cfRule>
    <cfRule type="containsText" dxfId="13550" priority="9243" operator="containsText" text="Alta">
      <formula>NOT(ISERROR(SEARCH("Alta",AE340)))</formula>
    </cfRule>
    <cfRule type="containsText" dxfId="13549" priority="9244" operator="containsText" text="Moderada">
      <formula>NOT(ISERROR(SEARCH("Moderada",AE340)))</formula>
    </cfRule>
    <cfRule type="containsText" dxfId="13548" priority="9245" operator="containsText" text="Baja">
      <formula>NOT(ISERROR(SEARCH("Baja",AE340)))</formula>
    </cfRule>
  </conditionalFormatting>
  <conditionalFormatting sqref="AE340:AE341">
    <cfRule type="containsText" dxfId="13547" priority="9246" operator="containsText" text="VALORAR">
      <formula>NOT(ISERROR(SEARCH("VALORAR",AE340)))</formula>
    </cfRule>
    <cfRule type="containsText" dxfId="13546" priority="9247" operator="containsText" text="Extrema">
      <formula>NOT(ISERROR(SEARCH("Extrema",AE340)))</formula>
    </cfRule>
    <cfRule type="containsText" dxfId="13545" priority="9248" operator="containsText" text="Alta">
      <formula>NOT(ISERROR(SEARCH("Alta",AE340)))</formula>
    </cfRule>
    <cfRule type="containsText" dxfId="13544" priority="9249" operator="containsText" text="Moderada">
      <formula>NOT(ISERROR(SEARCH("Moderada",AE340)))</formula>
    </cfRule>
    <cfRule type="containsText" dxfId="13543" priority="9250" operator="containsText" text="Baja">
      <formula>NOT(ISERROR(SEARCH("Baja",AE340)))</formula>
    </cfRule>
  </conditionalFormatting>
  <conditionalFormatting sqref="AP345">
    <cfRule type="cellIs" dxfId="13542" priority="9195" stopIfTrue="1" operator="equal">
      <formula>"Alta"</formula>
    </cfRule>
  </conditionalFormatting>
  <conditionalFormatting sqref="AP345">
    <cfRule type="cellIs" dxfId="13541" priority="9197" stopIfTrue="1" operator="equal">
      <formula>"Baja"</formula>
    </cfRule>
  </conditionalFormatting>
  <conditionalFormatting sqref="AP345">
    <cfRule type="cellIs" dxfId="13540" priority="9196" stopIfTrue="1" operator="equal">
      <formula>"Media"</formula>
    </cfRule>
  </conditionalFormatting>
  <conditionalFormatting sqref="AP345">
    <cfRule type="cellIs" dxfId="13539" priority="9194" stopIfTrue="1" operator="equal">
      <formula>"Muy Alta"</formula>
    </cfRule>
  </conditionalFormatting>
  <conditionalFormatting sqref="AP345">
    <cfRule type="cellIs" dxfId="13538" priority="9198" stopIfTrue="1" operator="equal">
      <formula>"Muy Baja"</formula>
    </cfRule>
  </conditionalFormatting>
  <conditionalFormatting sqref="AP342">
    <cfRule type="cellIs" dxfId="13537" priority="9153" stopIfTrue="1" operator="equal">
      <formula>"Alta"</formula>
    </cfRule>
  </conditionalFormatting>
  <conditionalFormatting sqref="AP342">
    <cfRule type="cellIs" dxfId="13536" priority="9155" stopIfTrue="1" operator="equal">
      <formula>"Baja"</formula>
    </cfRule>
  </conditionalFormatting>
  <conditionalFormatting sqref="AP342">
    <cfRule type="cellIs" dxfId="13535" priority="9154" stopIfTrue="1" operator="equal">
      <formula>"Media"</formula>
    </cfRule>
  </conditionalFormatting>
  <conditionalFormatting sqref="AP342">
    <cfRule type="cellIs" dxfId="13534" priority="9152" stopIfTrue="1" operator="equal">
      <formula>"Muy Alta"</formula>
    </cfRule>
  </conditionalFormatting>
  <conditionalFormatting sqref="AP342">
    <cfRule type="cellIs" dxfId="13533" priority="9156" stopIfTrue="1" operator="equal">
      <formula>"Muy Baja"</formula>
    </cfRule>
  </conditionalFormatting>
  <conditionalFormatting sqref="V340:V341">
    <cfRule type="cellIs" dxfId="13532" priority="9257" stopIfTrue="1" operator="equal">
      <formula>"Alta"</formula>
    </cfRule>
  </conditionalFormatting>
  <conditionalFormatting sqref="V340:V341">
    <cfRule type="cellIs" dxfId="13531" priority="9259" stopIfTrue="1" operator="equal">
      <formula>"Baja"</formula>
    </cfRule>
  </conditionalFormatting>
  <conditionalFormatting sqref="V340:V341">
    <cfRule type="cellIs" dxfId="13530" priority="9258" stopIfTrue="1" operator="equal">
      <formula>"Media"</formula>
    </cfRule>
  </conditionalFormatting>
  <conditionalFormatting sqref="V340:V341">
    <cfRule type="cellIs" dxfId="13529" priority="9256" stopIfTrue="1" operator="equal">
      <formula>"Muy Alta"</formula>
    </cfRule>
  </conditionalFormatting>
  <conditionalFormatting sqref="V340:V341">
    <cfRule type="cellIs" dxfId="13528" priority="9260" stopIfTrue="1" operator="equal">
      <formula>"Muy Baja"</formula>
    </cfRule>
  </conditionalFormatting>
  <conditionalFormatting sqref="AW340">
    <cfRule type="containsText" dxfId="13527" priority="9231" operator="containsText" text="VALORAR">
      <formula>NOT(ISERROR(SEARCH("VALORAR",AW340)))</formula>
    </cfRule>
    <cfRule type="containsText" dxfId="13526" priority="9232" operator="containsText" text="Extrema">
      <formula>NOT(ISERROR(SEARCH("Extrema",AW340)))</formula>
    </cfRule>
    <cfRule type="containsText" dxfId="13525" priority="9233" operator="containsText" text="Alta">
      <formula>NOT(ISERROR(SEARCH("Alta",AW340)))</formula>
    </cfRule>
    <cfRule type="containsText" dxfId="13524" priority="9234" operator="containsText" text="Moderada">
      <formula>NOT(ISERROR(SEARCH("Moderada",AW340)))</formula>
    </cfRule>
    <cfRule type="containsText" dxfId="13523" priority="9235" operator="containsText" text="Baja">
      <formula>NOT(ISERROR(SEARCH("Baja",AW340)))</formula>
    </cfRule>
  </conditionalFormatting>
  <conditionalFormatting sqref="AW340">
    <cfRule type="containsText" dxfId="13522" priority="9236" operator="containsText" text="VALORAR">
      <formula>NOT(ISERROR(SEARCH("VALORAR",AW340)))</formula>
    </cfRule>
    <cfRule type="containsText" dxfId="13521" priority="9237" operator="containsText" text="Extrema">
      <formula>NOT(ISERROR(SEARCH("Extrema",AW340)))</formula>
    </cfRule>
    <cfRule type="containsText" dxfId="13520" priority="9238" operator="containsText" text="Alta">
      <formula>NOT(ISERROR(SEARCH("Alta",AW340)))</formula>
    </cfRule>
    <cfRule type="containsText" dxfId="13519" priority="9239" operator="containsText" text="Moderada">
      <formula>NOT(ISERROR(SEARCH("Moderada",AW340)))</formula>
    </cfRule>
    <cfRule type="containsText" dxfId="13518" priority="9240" operator="containsText" text="Baja">
      <formula>NOT(ISERROR(SEARCH("Baja",AW340)))</formula>
    </cfRule>
  </conditionalFormatting>
  <conditionalFormatting sqref="AP340">
    <cfRule type="cellIs" dxfId="13517" priority="9223" stopIfTrue="1" operator="equal">
      <formula>"Alta"</formula>
    </cfRule>
  </conditionalFormatting>
  <conditionalFormatting sqref="AP340">
    <cfRule type="cellIs" dxfId="13516" priority="9225" stopIfTrue="1" operator="equal">
      <formula>"Baja"</formula>
    </cfRule>
  </conditionalFormatting>
  <conditionalFormatting sqref="AP340">
    <cfRule type="cellIs" dxfId="13515" priority="9224" stopIfTrue="1" operator="equal">
      <formula>"Media"</formula>
    </cfRule>
  </conditionalFormatting>
  <conditionalFormatting sqref="AP340">
    <cfRule type="cellIs" dxfId="13514" priority="9222" stopIfTrue="1" operator="equal">
      <formula>"Muy Alta"</formula>
    </cfRule>
  </conditionalFormatting>
  <conditionalFormatting sqref="AP340">
    <cfRule type="cellIs" dxfId="13513" priority="9226" stopIfTrue="1" operator="equal">
      <formula>"Muy Baja"</formula>
    </cfRule>
  </conditionalFormatting>
  <conditionalFormatting sqref="AP341">
    <cfRule type="cellIs" dxfId="13512" priority="9209" stopIfTrue="1" operator="equal">
      <formula>"Alta"</formula>
    </cfRule>
  </conditionalFormatting>
  <conditionalFormatting sqref="AP341">
    <cfRule type="cellIs" dxfId="13511" priority="9211" stopIfTrue="1" operator="equal">
      <formula>"Baja"</formula>
    </cfRule>
  </conditionalFormatting>
  <conditionalFormatting sqref="AP341">
    <cfRule type="cellIs" dxfId="13510" priority="9210" stopIfTrue="1" operator="equal">
      <formula>"Media"</formula>
    </cfRule>
  </conditionalFormatting>
  <conditionalFormatting sqref="AP341">
    <cfRule type="cellIs" dxfId="13509" priority="9208" stopIfTrue="1" operator="equal">
      <formula>"Muy Alta"</formula>
    </cfRule>
  </conditionalFormatting>
  <conditionalFormatting sqref="AP341">
    <cfRule type="cellIs" dxfId="13508" priority="9212" stopIfTrue="1" operator="equal">
      <formula>"Muy Baja"</formula>
    </cfRule>
  </conditionalFormatting>
  <conditionalFormatting sqref="AE342:AE343">
    <cfRule type="containsText" dxfId="13507" priority="9161" operator="containsText" text="VALORAR">
      <formula>NOT(ISERROR(SEARCH("VALORAR",AE342)))</formula>
    </cfRule>
    <cfRule type="containsText" dxfId="13506" priority="9162" operator="containsText" text="Extrema">
      <formula>NOT(ISERROR(SEARCH("Extrema",AE342)))</formula>
    </cfRule>
    <cfRule type="containsText" dxfId="13505" priority="9163" operator="containsText" text="Alta">
      <formula>NOT(ISERROR(SEARCH("Alta",AE342)))</formula>
    </cfRule>
    <cfRule type="containsText" dxfId="13504" priority="9164" operator="containsText" text="Moderada">
      <formula>NOT(ISERROR(SEARCH("Moderada",AE342)))</formula>
    </cfRule>
    <cfRule type="containsText" dxfId="13503" priority="9165" operator="containsText" text="Baja">
      <formula>NOT(ISERROR(SEARCH("Baja",AE342)))</formula>
    </cfRule>
  </conditionalFormatting>
  <conditionalFormatting sqref="AE342:AE343">
    <cfRule type="containsText" dxfId="13502" priority="9166" operator="containsText" text="VALORAR">
      <formula>NOT(ISERROR(SEARCH("VALORAR",AE342)))</formula>
    </cfRule>
    <cfRule type="containsText" dxfId="13501" priority="9167" operator="containsText" text="Extrema">
      <formula>NOT(ISERROR(SEARCH("Extrema",AE342)))</formula>
    </cfRule>
    <cfRule type="containsText" dxfId="13500" priority="9168" operator="containsText" text="Alta">
      <formula>NOT(ISERROR(SEARCH("Alta",AE342)))</formula>
    </cfRule>
    <cfRule type="containsText" dxfId="13499" priority="9169" operator="containsText" text="Moderada">
      <formula>NOT(ISERROR(SEARCH("Moderada",AE342)))</formula>
    </cfRule>
    <cfRule type="containsText" dxfId="13498" priority="9170" operator="containsText" text="Baja">
      <formula>NOT(ISERROR(SEARCH("Baja",AE342)))</formula>
    </cfRule>
  </conditionalFormatting>
  <conditionalFormatting sqref="V342:V343">
    <cfRule type="cellIs" dxfId="13497" priority="9177" stopIfTrue="1" operator="equal">
      <formula>"Alta"</formula>
    </cfRule>
  </conditionalFormatting>
  <conditionalFormatting sqref="V342:V343">
    <cfRule type="cellIs" dxfId="13496" priority="9179" stopIfTrue="1" operator="equal">
      <formula>"Baja"</formula>
    </cfRule>
  </conditionalFormatting>
  <conditionalFormatting sqref="V342:V343">
    <cfRule type="cellIs" dxfId="13495" priority="9178" stopIfTrue="1" operator="equal">
      <formula>"Media"</formula>
    </cfRule>
  </conditionalFormatting>
  <conditionalFormatting sqref="V342:V343">
    <cfRule type="cellIs" dxfId="13494" priority="9176" stopIfTrue="1" operator="equal">
      <formula>"Muy Alta"</formula>
    </cfRule>
  </conditionalFormatting>
  <conditionalFormatting sqref="V342:V343">
    <cfRule type="cellIs" dxfId="13493" priority="9180" stopIfTrue="1" operator="equal">
      <formula>"Muy Baja"</formula>
    </cfRule>
  </conditionalFormatting>
  <conditionalFormatting sqref="AP343">
    <cfRule type="cellIs" dxfId="13492" priority="9139" stopIfTrue="1" operator="equal">
      <formula>"Alta"</formula>
    </cfRule>
  </conditionalFormatting>
  <conditionalFormatting sqref="AP343">
    <cfRule type="cellIs" dxfId="13491" priority="9141" stopIfTrue="1" operator="equal">
      <formula>"Baja"</formula>
    </cfRule>
  </conditionalFormatting>
  <conditionalFormatting sqref="AP343">
    <cfRule type="cellIs" dxfId="13490" priority="9140" stopIfTrue="1" operator="equal">
      <formula>"Media"</formula>
    </cfRule>
  </conditionalFormatting>
  <conditionalFormatting sqref="AP343">
    <cfRule type="cellIs" dxfId="13489" priority="9138" stopIfTrue="1" operator="equal">
      <formula>"Muy Alta"</formula>
    </cfRule>
  </conditionalFormatting>
  <conditionalFormatting sqref="AP343">
    <cfRule type="cellIs" dxfId="13488" priority="9142" stopIfTrue="1" operator="equal">
      <formula>"Muy Baja"</formula>
    </cfRule>
  </conditionalFormatting>
  <conditionalFormatting sqref="AE320">
    <cfRule type="containsText" dxfId="13487" priority="9105" operator="containsText" text="VALORAR">
      <formula>NOT(ISERROR(SEARCH("VALORAR",AE320)))</formula>
    </cfRule>
    <cfRule type="containsText" dxfId="13486" priority="9106" operator="containsText" text="Extrema">
      <formula>NOT(ISERROR(SEARCH("Extrema",AE320)))</formula>
    </cfRule>
    <cfRule type="containsText" dxfId="13485" priority="9107" operator="containsText" text="Alta">
      <formula>NOT(ISERROR(SEARCH("Alta",AE320)))</formula>
    </cfRule>
    <cfRule type="containsText" dxfId="13484" priority="9108" operator="containsText" text="Moderada">
      <formula>NOT(ISERROR(SEARCH("Moderada",AE320)))</formula>
    </cfRule>
    <cfRule type="containsText" dxfId="13483" priority="9109" operator="containsText" text="Baja">
      <formula>NOT(ISERROR(SEARCH("Baja",AE320)))</formula>
    </cfRule>
  </conditionalFormatting>
  <conditionalFormatting sqref="AE320">
    <cfRule type="containsText" dxfId="13482" priority="9110" operator="containsText" text="VALORAR">
      <formula>NOT(ISERROR(SEARCH("VALORAR",AE320)))</formula>
    </cfRule>
    <cfRule type="containsText" dxfId="13481" priority="9111" operator="containsText" text="Extrema">
      <formula>NOT(ISERROR(SEARCH("Extrema",AE320)))</formula>
    </cfRule>
    <cfRule type="containsText" dxfId="13480" priority="9112" operator="containsText" text="Alta">
      <formula>NOT(ISERROR(SEARCH("Alta",AE320)))</formula>
    </cfRule>
    <cfRule type="containsText" dxfId="13479" priority="9113" operator="containsText" text="Moderada">
      <formula>NOT(ISERROR(SEARCH("Moderada",AE320)))</formula>
    </cfRule>
    <cfRule type="containsText" dxfId="13478" priority="9114" operator="containsText" text="Baja">
      <formula>NOT(ISERROR(SEARCH("Baja",AE320)))</formula>
    </cfRule>
  </conditionalFormatting>
  <conditionalFormatting sqref="V320">
    <cfRule type="cellIs" dxfId="13477" priority="9121" stopIfTrue="1" operator="equal">
      <formula>"Alta"</formula>
    </cfRule>
  </conditionalFormatting>
  <conditionalFormatting sqref="V320">
    <cfRule type="cellIs" dxfId="13476" priority="9123" stopIfTrue="1" operator="equal">
      <formula>"Baja"</formula>
    </cfRule>
  </conditionalFormatting>
  <conditionalFormatting sqref="V320">
    <cfRule type="cellIs" dxfId="13475" priority="9122" stopIfTrue="1" operator="equal">
      <formula>"Media"</formula>
    </cfRule>
  </conditionalFormatting>
  <conditionalFormatting sqref="V320">
    <cfRule type="cellIs" dxfId="13474" priority="9120" stopIfTrue="1" operator="equal">
      <formula>"Muy Alta"</formula>
    </cfRule>
  </conditionalFormatting>
  <conditionalFormatting sqref="V320">
    <cfRule type="cellIs" dxfId="13473" priority="9124" stopIfTrue="1" operator="equal">
      <formula>"Muy Baja"</formula>
    </cfRule>
  </conditionalFormatting>
  <conditionalFormatting sqref="AP320">
    <cfRule type="cellIs" dxfId="13472" priority="9097" stopIfTrue="1" operator="equal">
      <formula>"Alta"</formula>
    </cfRule>
  </conditionalFormatting>
  <conditionalFormatting sqref="AP320">
    <cfRule type="cellIs" dxfId="13471" priority="9099" stopIfTrue="1" operator="equal">
      <formula>"Baja"</formula>
    </cfRule>
  </conditionalFormatting>
  <conditionalFormatting sqref="AP320">
    <cfRule type="cellIs" dxfId="13470" priority="9098" stopIfTrue="1" operator="equal">
      <formula>"Media"</formula>
    </cfRule>
  </conditionalFormatting>
  <conditionalFormatting sqref="AP320">
    <cfRule type="cellIs" dxfId="13469" priority="9096" stopIfTrue="1" operator="equal">
      <formula>"Muy Alta"</formula>
    </cfRule>
  </conditionalFormatting>
  <conditionalFormatting sqref="AP320">
    <cfRule type="cellIs" dxfId="13468" priority="9100" stopIfTrue="1" operator="equal">
      <formula>"Muy Baja"</formula>
    </cfRule>
  </conditionalFormatting>
  <conditionalFormatting sqref="AE326">
    <cfRule type="containsText" dxfId="13467" priority="9063" operator="containsText" text="VALORAR">
      <formula>NOT(ISERROR(SEARCH("VALORAR",AE326)))</formula>
    </cfRule>
    <cfRule type="containsText" dxfId="13466" priority="9064" operator="containsText" text="Extrema">
      <formula>NOT(ISERROR(SEARCH("Extrema",AE326)))</formula>
    </cfRule>
    <cfRule type="containsText" dxfId="13465" priority="9065" operator="containsText" text="Alta">
      <formula>NOT(ISERROR(SEARCH("Alta",AE326)))</formula>
    </cfRule>
    <cfRule type="containsText" dxfId="13464" priority="9066" operator="containsText" text="Moderada">
      <formula>NOT(ISERROR(SEARCH("Moderada",AE326)))</formula>
    </cfRule>
    <cfRule type="containsText" dxfId="13463" priority="9067" operator="containsText" text="Baja">
      <formula>NOT(ISERROR(SEARCH("Baja",AE326)))</formula>
    </cfRule>
  </conditionalFormatting>
  <conditionalFormatting sqref="AE326">
    <cfRule type="containsText" dxfId="13462" priority="9068" operator="containsText" text="VALORAR">
      <formula>NOT(ISERROR(SEARCH("VALORAR",AE326)))</formula>
    </cfRule>
    <cfRule type="containsText" dxfId="13461" priority="9069" operator="containsText" text="Extrema">
      <formula>NOT(ISERROR(SEARCH("Extrema",AE326)))</formula>
    </cfRule>
    <cfRule type="containsText" dxfId="13460" priority="9070" operator="containsText" text="Alta">
      <formula>NOT(ISERROR(SEARCH("Alta",AE326)))</formula>
    </cfRule>
    <cfRule type="containsText" dxfId="13459" priority="9071" operator="containsText" text="Moderada">
      <formula>NOT(ISERROR(SEARCH("Moderada",AE326)))</formula>
    </cfRule>
    <cfRule type="containsText" dxfId="13458" priority="9072" operator="containsText" text="Baja">
      <formula>NOT(ISERROR(SEARCH("Baja",AE326)))</formula>
    </cfRule>
  </conditionalFormatting>
  <conditionalFormatting sqref="V326">
    <cfRule type="cellIs" dxfId="13457" priority="9079" stopIfTrue="1" operator="equal">
      <formula>"Alta"</formula>
    </cfRule>
  </conditionalFormatting>
  <conditionalFormatting sqref="V326">
    <cfRule type="cellIs" dxfId="13456" priority="9081" stopIfTrue="1" operator="equal">
      <formula>"Baja"</formula>
    </cfRule>
  </conditionalFormatting>
  <conditionalFormatting sqref="V326">
    <cfRule type="cellIs" dxfId="13455" priority="9080" stopIfTrue="1" operator="equal">
      <formula>"Media"</formula>
    </cfRule>
  </conditionalFormatting>
  <conditionalFormatting sqref="V326">
    <cfRule type="cellIs" dxfId="13454" priority="9078" stopIfTrue="1" operator="equal">
      <formula>"Muy Alta"</formula>
    </cfRule>
  </conditionalFormatting>
  <conditionalFormatting sqref="V326">
    <cfRule type="cellIs" dxfId="13453" priority="9082" stopIfTrue="1" operator="equal">
      <formula>"Muy Baja"</formula>
    </cfRule>
  </conditionalFormatting>
  <conditionalFormatting sqref="AP326">
    <cfRule type="cellIs" dxfId="13452" priority="9055" stopIfTrue="1" operator="equal">
      <formula>"Alta"</formula>
    </cfRule>
  </conditionalFormatting>
  <conditionalFormatting sqref="AP326">
    <cfRule type="cellIs" dxfId="13451" priority="9057" stopIfTrue="1" operator="equal">
      <formula>"Baja"</formula>
    </cfRule>
  </conditionalFormatting>
  <conditionalFormatting sqref="AP326">
    <cfRule type="cellIs" dxfId="13450" priority="9056" stopIfTrue="1" operator="equal">
      <formula>"Media"</formula>
    </cfRule>
  </conditionalFormatting>
  <conditionalFormatting sqref="AP326">
    <cfRule type="cellIs" dxfId="13449" priority="9054" stopIfTrue="1" operator="equal">
      <formula>"Muy Alta"</formula>
    </cfRule>
  </conditionalFormatting>
  <conditionalFormatting sqref="AP326">
    <cfRule type="cellIs" dxfId="13448" priority="9058" stopIfTrue="1" operator="equal">
      <formula>"Muy Baja"</formula>
    </cfRule>
  </conditionalFormatting>
  <conditionalFormatting sqref="AE332">
    <cfRule type="containsText" dxfId="13447" priority="9021" operator="containsText" text="VALORAR">
      <formula>NOT(ISERROR(SEARCH("VALORAR",AE332)))</formula>
    </cfRule>
    <cfRule type="containsText" dxfId="13446" priority="9022" operator="containsText" text="Extrema">
      <formula>NOT(ISERROR(SEARCH("Extrema",AE332)))</formula>
    </cfRule>
    <cfRule type="containsText" dxfId="13445" priority="9023" operator="containsText" text="Alta">
      <formula>NOT(ISERROR(SEARCH("Alta",AE332)))</formula>
    </cfRule>
    <cfRule type="containsText" dxfId="13444" priority="9024" operator="containsText" text="Moderada">
      <formula>NOT(ISERROR(SEARCH("Moderada",AE332)))</formula>
    </cfRule>
    <cfRule type="containsText" dxfId="13443" priority="9025" operator="containsText" text="Baja">
      <formula>NOT(ISERROR(SEARCH("Baja",AE332)))</formula>
    </cfRule>
  </conditionalFormatting>
  <conditionalFormatting sqref="AE332">
    <cfRule type="containsText" dxfId="13442" priority="9026" operator="containsText" text="VALORAR">
      <formula>NOT(ISERROR(SEARCH("VALORAR",AE332)))</formula>
    </cfRule>
    <cfRule type="containsText" dxfId="13441" priority="9027" operator="containsText" text="Extrema">
      <formula>NOT(ISERROR(SEARCH("Extrema",AE332)))</formula>
    </cfRule>
    <cfRule type="containsText" dxfId="13440" priority="9028" operator="containsText" text="Alta">
      <formula>NOT(ISERROR(SEARCH("Alta",AE332)))</formula>
    </cfRule>
    <cfRule type="containsText" dxfId="13439" priority="9029" operator="containsText" text="Moderada">
      <formula>NOT(ISERROR(SEARCH("Moderada",AE332)))</formula>
    </cfRule>
    <cfRule type="containsText" dxfId="13438" priority="9030" operator="containsText" text="Baja">
      <formula>NOT(ISERROR(SEARCH("Baja",AE332)))</formula>
    </cfRule>
  </conditionalFormatting>
  <conditionalFormatting sqref="V332">
    <cfRule type="cellIs" dxfId="13437" priority="9037" stopIfTrue="1" operator="equal">
      <formula>"Alta"</formula>
    </cfRule>
  </conditionalFormatting>
  <conditionalFormatting sqref="V332">
    <cfRule type="cellIs" dxfId="13436" priority="9039" stopIfTrue="1" operator="equal">
      <formula>"Baja"</formula>
    </cfRule>
  </conditionalFormatting>
  <conditionalFormatting sqref="V332">
    <cfRule type="cellIs" dxfId="13435" priority="9038" stopIfTrue="1" operator="equal">
      <formula>"Media"</formula>
    </cfRule>
  </conditionalFormatting>
  <conditionalFormatting sqref="V332">
    <cfRule type="cellIs" dxfId="13434" priority="9036" stopIfTrue="1" operator="equal">
      <formula>"Muy Alta"</formula>
    </cfRule>
  </conditionalFormatting>
  <conditionalFormatting sqref="V332">
    <cfRule type="cellIs" dxfId="13433" priority="9040" stopIfTrue="1" operator="equal">
      <formula>"Muy Baja"</formula>
    </cfRule>
  </conditionalFormatting>
  <conditionalFormatting sqref="AP332">
    <cfRule type="cellIs" dxfId="13432" priority="9013" stopIfTrue="1" operator="equal">
      <formula>"Alta"</formula>
    </cfRule>
  </conditionalFormatting>
  <conditionalFormatting sqref="AP332">
    <cfRule type="cellIs" dxfId="13431" priority="9015" stopIfTrue="1" operator="equal">
      <formula>"Baja"</formula>
    </cfRule>
  </conditionalFormatting>
  <conditionalFormatting sqref="AP332">
    <cfRule type="cellIs" dxfId="13430" priority="9014" stopIfTrue="1" operator="equal">
      <formula>"Media"</formula>
    </cfRule>
  </conditionalFormatting>
  <conditionalFormatting sqref="AP332">
    <cfRule type="cellIs" dxfId="13429" priority="9012" stopIfTrue="1" operator="equal">
      <formula>"Muy Alta"</formula>
    </cfRule>
  </conditionalFormatting>
  <conditionalFormatting sqref="AP332">
    <cfRule type="cellIs" dxfId="13428" priority="9016" stopIfTrue="1" operator="equal">
      <formula>"Muy Baja"</formula>
    </cfRule>
  </conditionalFormatting>
  <conditionalFormatting sqref="AE338">
    <cfRule type="containsText" dxfId="13427" priority="8979" operator="containsText" text="VALORAR">
      <formula>NOT(ISERROR(SEARCH("VALORAR",AE338)))</formula>
    </cfRule>
    <cfRule type="containsText" dxfId="13426" priority="8980" operator="containsText" text="Extrema">
      <formula>NOT(ISERROR(SEARCH("Extrema",AE338)))</formula>
    </cfRule>
    <cfRule type="containsText" dxfId="13425" priority="8981" operator="containsText" text="Alta">
      <formula>NOT(ISERROR(SEARCH("Alta",AE338)))</formula>
    </cfRule>
    <cfRule type="containsText" dxfId="13424" priority="8982" operator="containsText" text="Moderada">
      <formula>NOT(ISERROR(SEARCH("Moderada",AE338)))</formula>
    </cfRule>
    <cfRule type="containsText" dxfId="13423" priority="8983" operator="containsText" text="Baja">
      <formula>NOT(ISERROR(SEARCH("Baja",AE338)))</formula>
    </cfRule>
  </conditionalFormatting>
  <conditionalFormatting sqref="AE338">
    <cfRule type="containsText" dxfId="13422" priority="8984" operator="containsText" text="VALORAR">
      <formula>NOT(ISERROR(SEARCH("VALORAR",AE338)))</formula>
    </cfRule>
    <cfRule type="containsText" dxfId="13421" priority="8985" operator="containsText" text="Extrema">
      <formula>NOT(ISERROR(SEARCH("Extrema",AE338)))</formula>
    </cfRule>
    <cfRule type="containsText" dxfId="13420" priority="8986" operator="containsText" text="Alta">
      <formula>NOT(ISERROR(SEARCH("Alta",AE338)))</formula>
    </cfRule>
    <cfRule type="containsText" dxfId="13419" priority="8987" operator="containsText" text="Moderada">
      <formula>NOT(ISERROR(SEARCH("Moderada",AE338)))</formula>
    </cfRule>
    <cfRule type="containsText" dxfId="13418" priority="8988" operator="containsText" text="Baja">
      <formula>NOT(ISERROR(SEARCH("Baja",AE338)))</formula>
    </cfRule>
  </conditionalFormatting>
  <conditionalFormatting sqref="V338">
    <cfRule type="cellIs" dxfId="13417" priority="8995" stopIfTrue="1" operator="equal">
      <formula>"Alta"</formula>
    </cfRule>
  </conditionalFormatting>
  <conditionalFormatting sqref="V338">
    <cfRule type="cellIs" dxfId="13416" priority="8997" stopIfTrue="1" operator="equal">
      <formula>"Baja"</formula>
    </cfRule>
  </conditionalFormatting>
  <conditionalFormatting sqref="V338">
    <cfRule type="cellIs" dxfId="13415" priority="8996" stopIfTrue="1" operator="equal">
      <formula>"Media"</formula>
    </cfRule>
  </conditionalFormatting>
  <conditionalFormatting sqref="V338">
    <cfRule type="cellIs" dxfId="13414" priority="8994" stopIfTrue="1" operator="equal">
      <formula>"Muy Alta"</formula>
    </cfRule>
  </conditionalFormatting>
  <conditionalFormatting sqref="V338">
    <cfRule type="cellIs" dxfId="13413" priority="8998" stopIfTrue="1" operator="equal">
      <formula>"Muy Baja"</formula>
    </cfRule>
  </conditionalFormatting>
  <conditionalFormatting sqref="AP338">
    <cfRule type="cellIs" dxfId="13412" priority="8971" stopIfTrue="1" operator="equal">
      <formula>"Alta"</formula>
    </cfRule>
  </conditionalFormatting>
  <conditionalFormatting sqref="AP338">
    <cfRule type="cellIs" dxfId="13411" priority="8973" stopIfTrue="1" operator="equal">
      <formula>"Baja"</formula>
    </cfRule>
  </conditionalFormatting>
  <conditionalFormatting sqref="AP338">
    <cfRule type="cellIs" dxfId="13410" priority="8972" stopIfTrue="1" operator="equal">
      <formula>"Media"</formula>
    </cfRule>
  </conditionalFormatting>
  <conditionalFormatting sqref="AP338">
    <cfRule type="cellIs" dxfId="13409" priority="8970" stopIfTrue="1" operator="equal">
      <formula>"Muy Alta"</formula>
    </cfRule>
  </conditionalFormatting>
  <conditionalFormatting sqref="AP338">
    <cfRule type="cellIs" dxfId="13408" priority="8974" stopIfTrue="1" operator="equal">
      <formula>"Muy Baja"</formula>
    </cfRule>
  </conditionalFormatting>
  <conditionalFormatting sqref="AE344">
    <cfRule type="containsText" dxfId="13407" priority="8937" operator="containsText" text="VALORAR">
      <formula>NOT(ISERROR(SEARCH("VALORAR",AE344)))</formula>
    </cfRule>
    <cfRule type="containsText" dxfId="13406" priority="8938" operator="containsText" text="Extrema">
      <formula>NOT(ISERROR(SEARCH("Extrema",AE344)))</formula>
    </cfRule>
    <cfRule type="containsText" dxfId="13405" priority="8939" operator="containsText" text="Alta">
      <formula>NOT(ISERROR(SEARCH("Alta",AE344)))</formula>
    </cfRule>
    <cfRule type="containsText" dxfId="13404" priority="8940" operator="containsText" text="Moderada">
      <formula>NOT(ISERROR(SEARCH("Moderada",AE344)))</formula>
    </cfRule>
    <cfRule type="containsText" dxfId="13403" priority="8941" operator="containsText" text="Baja">
      <formula>NOT(ISERROR(SEARCH("Baja",AE344)))</formula>
    </cfRule>
  </conditionalFormatting>
  <conditionalFormatting sqref="AE344">
    <cfRule type="containsText" dxfId="13402" priority="8942" operator="containsText" text="VALORAR">
      <formula>NOT(ISERROR(SEARCH("VALORAR",AE344)))</formula>
    </cfRule>
    <cfRule type="containsText" dxfId="13401" priority="8943" operator="containsText" text="Extrema">
      <formula>NOT(ISERROR(SEARCH("Extrema",AE344)))</formula>
    </cfRule>
    <cfRule type="containsText" dxfId="13400" priority="8944" operator="containsText" text="Alta">
      <formula>NOT(ISERROR(SEARCH("Alta",AE344)))</formula>
    </cfRule>
    <cfRule type="containsText" dxfId="13399" priority="8945" operator="containsText" text="Moderada">
      <formula>NOT(ISERROR(SEARCH("Moderada",AE344)))</formula>
    </cfRule>
    <cfRule type="containsText" dxfId="13398" priority="8946" operator="containsText" text="Baja">
      <formula>NOT(ISERROR(SEARCH("Baja",AE344)))</formula>
    </cfRule>
  </conditionalFormatting>
  <conditionalFormatting sqref="V344">
    <cfRule type="cellIs" dxfId="13397" priority="8953" stopIfTrue="1" operator="equal">
      <formula>"Alta"</formula>
    </cfRule>
  </conditionalFormatting>
  <conditionalFormatting sqref="V344">
    <cfRule type="cellIs" dxfId="13396" priority="8955" stopIfTrue="1" operator="equal">
      <formula>"Baja"</formula>
    </cfRule>
  </conditionalFormatting>
  <conditionalFormatting sqref="V344">
    <cfRule type="cellIs" dxfId="13395" priority="8954" stopIfTrue="1" operator="equal">
      <formula>"Media"</formula>
    </cfRule>
  </conditionalFormatting>
  <conditionalFormatting sqref="V344">
    <cfRule type="cellIs" dxfId="13394" priority="8952" stopIfTrue="1" operator="equal">
      <formula>"Muy Alta"</formula>
    </cfRule>
  </conditionalFormatting>
  <conditionalFormatting sqref="V344">
    <cfRule type="cellIs" dxfId="13393" priority="8956" stopIfTrue="1" operator="equal">
      <formula>"Muy Baja"</formula>
    </cfRule>
  </conditionalFormatting>
  <conditionalFormatting sqref="AP344">
    <cfRule type="cellIs" dxfId="13392" priority="8929" stopIfTrue="1" operator="equal">
      <formula>"Alta"</formula>
    </cfRule>
  </conditionalFormatting>
  <conditionalFormatting sqref="AP344">
    <cfRule type="cellIs" dxfId="13391" priority="8931" stopIfTrue="1" operator="equal">
      <formula>"Baja"</formula>
    </cfRule>
  </conditionalFormatting>
  <conditionalFormatting sqref="AP344">
    <cfRule type="cellIs" dxfId="13390" priority="8930" stopIfTrue="1" operator="equal">
      <formula>"Media"</formula>
    </cfRule>
  </conditionalFormatting>
  <conditionalFormatting sqref="AP344">
    <cfRule type="cellIs" dxfId="13389" priority="8928" stopIfTrue="1" operator="equal">
      <formula>"Muy Alta"</formula>
    </cfRule>
  </conditionalFormatting>
  <conditionalFormatting sqref="AP344">
    <cfRule type="cellIs" dxfId="13388" priority="8932" stopIfTrue="1" operator="equal">
      <formula>"Muy Baja"</formula>
    </cfRule>
  </conditionalFormatting>
  <conditionalFormatting sqref="AE350">
    <cfRule type="containsText" dxfId="13387" priority="8895" operator="containsText" text="VALORAR">
      <formula>NOT(ISERROR(SEARCH("VALORAR",AE350)))</formula>
    </cfRule>
    <cfRule type="containsText" dxfId="13386" priority="8896" operator="containsText" text="Extrema">
      <formula>NOT(ISERROR(SEARCH("Extrema",AE350)))</formula>
    </cfRule>
    <cfRule type="containsText" dxfId="13385" priority="8897" operator="containsText" text="Alta">
      <formula>NOT(ISERROR(SEARCH("Alta",AE350)))</formula>
    </cfRule>
    <cfRule type="containsText" dxfId="13384" priority="8898" operator="containsText" text="Moderada">
      <formula>NOT(ISERROR(SEARCH("Moderada",AE350)))</formula>
    </cfRule>
    <cfRule type="containsText" dxfId="13383" priority="8899" operator="containsText" text="Baja">
      <formula>NOT(ISERROR(SEARCH("Baja",AE350)))</formula>
    </cfRule>
  </conditionalFormatting>
  <conditionalFormatting sqref="AE350">
    <cfRule type="containsText" dxfId="13382" priority="8900" operator="containsText" text="VALORAR">
      <formula>NOT(ISERROR(SEARCH("VALORAR",AE350)))</formula>
    </cfRule>
    <cfRule type="containsText" dxfId="13381" priority="8901" operator="containsText" text="Extrema">
      <formula>NOT(ISERROR(SEARCH("Extrema",AE350)))</formula>
    </cfRule>
    <cfRule type="containsText" dxfId="13380" priority="8902" operator="containsText" text="Alta">
      <formula>NOT(ISERROR(SEARCH("Alta",AE350)))</formula>
    </cfRule>
    <cfRule type="containsText" dxfId="13379" priority="8903" operator="containsText" text="Moderada">
      <formula>NOT(ISERROR(SEARCH("Moderada",AE350)))</formula>
    </cfRule>
    <cfRule type="containsText" dxfId="13378" priority="8904" operator="containsText" text="Baja">
      <formula>NOT(ISERROR(SEARCH("Baja",AE350)))</formula>
    </cfRule>
  </conditionalFormatting>
  <conditionalFormatting sqref="V350">
    <cfRule type="cellIs" dxfId="13377" priority="8911" stopIfTrue="1" operator="equal">
      <formula>"Alta"</formula>
    </cfRule>
  </conditionalFormatting>
  <conditionalFormatting sqref="V350">
    <cfRule type="cellIs" dxfId="13376" priority="8913" stopIfTrue="1" operator="equal">
      <formula>"Baja"</formula>
    </cfRule>
  </conditionalFormatting>
  <conditionalFormatting sqref="V350">
    <cfRule type="cellIs" dxfId="13375" priority="8912" stopIfTrue="1" operator="equal">
      <formula>"Media"</formula>
    </cfRule>
  </conditionalFormatting>
  <conditionalFormatting sqref="V350">
    <cfRule type="cellIs" dxfId="13374" priority="8910" stopIfTrue="1" operator="equal">
      <formula>"Muy Alta"</formula>
    </cfRule>
  </conditionalFormatting>
  <conditionalFormatting sqref="V350">
    <cfRule type="cellIs" dxfId="13373" priority="8914" stopIfTrue="1" operator="equal">
      <formula>"Muy Baja"</formula>
    </cfRule>
  </conditionalFormatting>
  <conditionalFormatting sqref="AP350">
    <cfRule type="cellIs" dxfId="13372" priority="8887" stopIfTrue="1" operator="equal">
      <formula>"Alta"</formula>
    </cfRule>
  </conditionalFormatting>
  <conditionalFormatting sqref="AP350">
    <cfRule type="cellIs" dxfId="13371" priority="8889" stopIfTrue="1" operator="equal">
      <formula>"Baja"</formula>
    </cfRule>
  </conditionalFormatting>
  <conditionalFormatting sqref="AP350">
    <cfRule type="cellIs" dxfId="13370" priority="8888" stopIfTrue="1" operator="equal">
      <formula>"Media"</formula>
    </cfRule>
  </conditionalFormatting>
  <conditionalFormatting sqref="AP350">
    <cfRule type="cellIs" dxfId="13369" priority="8886" stopIfTrue="1" operator="equal">
      <formula>"Muy Alta"</formula>
    </cfRule>
  </conditionalFormatting>
  <conditionalFormatting sqref="AP350">
    <cfRule type="cellIs" dxfId="13368" priority="8890" stopIfTrue="1" operator="equal">
      <formula>"Muy Baja"</formula>
    </cfRule>
  </conditionalFormatting>
  <conditionalFormatting sqref="AE358:AE359">
    <cfRule type="containsText" dxfId="13367" priority="8825" operator="containsText" text="VALORAR">
      <formula>NOT(ISERROR(SEARCH("VALORAR",AE358)))</formula>
    </cfRule>
    <cfRule type="containsText" dxfId="13366" priority="8826" operator="containsText" text="Extrema">
      <formula>NOT(ISERROR(SEARCH("Extrema",AE358)))</formula>
    </cfRule>
    <cfRule type="containsText" dxfId="13365" priority="8827" operator="containsText" text="Alta">
      <formula>NOT(ISERROR(SEARCH("Alta",AE358)))</formula>
    </cfRule>
    <cfRule type="containsText" dxfId="13364" priority="8828" operator="containsText" text="Moderada">
      <formula>NOT(ISERROR(SEARCH("Moderada",AE358)))</formula>
    </cfRule>
    <cfRule type="containsText" dxfId="13363" priority="8829" operator="containsText" text="Baja">
      <formula>NOT(ISERROR(SEARCH("Baja",AE358)))</formula>
    </cfRule>
  </conditionalFormatting>
  <conditionalFormatting sqref="AE358:AE359">
    <cfRule type="containsText" dxfId="13362" priority="8830" operator="containsText" text="VALORAR">
      <formula>NOT(ISERROR(SEARCH("VALORAR",AE358)))</formula>
    </cfRule>
    <cfRule type="containsText" dxfId="13361" priority="8831" operator="containsText" text="Extrema">
      <formula>NOT(ISERROR(SEARCH("Extrema",AE358)))</formula>
    </cfRule>
    <cfRule type="containsText" dxfId="13360" priority="8832" operator="containsText" text="Alta">
      <formula>NOT(ISERROR(SEARCH("Alta",AE358)))</formula>
    </cfRule>
    <cfRule type="containsText" dxfId="13359" priority="8833" operator="containsText" text="Moderada">
      <formula>NOT(ISERROR(SEARCH("Moderada",AE358)))</formula>
    </cfRule>
    <cfRule type="containsText" dxfId="13358" priority="8834" operator="containsText" text="Baja">
      <formula>NOT(ISERROR(SEARCH("Baja",AE358)))</formula>
    </cfRule>
  </conditionalFormatting>
  <conditionalFormatting sqref="AP363">
    <cfRule type="cellIs" dxfId="13357" priority="8779" stopIfTrue="1" operator="equal">
      <formula>"Alta"</formula>
    </cfRule>
  </conditionalFormatting>
  <conditionalFormatting sqref="AP363">
    <cfRule type="cellIs" dxfId="13356" priority="8781" stopIfTrue="1" operator="equal">
      <formula>"Baja"</formula>
    </cfRule>
  </conditionalFormatting>
  <conditionalFormatting sqref="AP363">
    <cfRule type="cellIs" dxfId="13355" priority="8780" stopIfTrue="1" operator="equal">
      <formula>"Media"</formula>
    </cfRule>
  </conditionalFormatting>
  <conditionalFormatting sqref="AP363">
    <cfRule type="cellIs" dxfId="13354" priority="8778" stopIfTrue="1" operator="equal">
      <formula>"Muy Alta"</formula>
    </cfRule>
  </conditionalFormatting>
  <conditionalFormatting sqref="AP363">
    <cfRule type="cellIs" dxfId="13353" priority="8782" stopIfTrue="1" operator="equal">
      <formula>"Muy Baja"</formula>
    </cfRule>
  </conditionalFormatting>
  <conditionalFormatting sqref="AP360">
    <cfRule type="cellIs" dxfId="13352" priority="8737" stopIfTrue="1" operator="equal">
      <formula>"Alta"</formula>
    </cfRule>
  </conditionalFormatting>
  <conditionalFormatting sqref="AP360">
    <cfRule type="cellIs" dxfId="13351" priority="8739" stopIfTrue="1" operator="equal">
      <formula>"Baja"</formula>
    </cfRule>
  </conditionalFormatting>
  <conditionalFormatting sqref="AP360">
    <cfRule type="cellIs" dxfId="13350" priority="8738" stopIfTrue="1" operator="equal">
      <formula>"Media"</formula>
    </cfRule>
  </conditionalFormatting>
  <conditionalFormatting sqref="AP360">
    <cfRule type="cellIs" dxfId="13349" priority="8736" stopIfTrue="1" operator="equal">
      <formula>"Muy Alta"</formula>
    </cfRule>
  </conditionalFormatting>
  <conditionalFormatting sqref="AP360">
    <cfRule type="cellIs" dxfId="13348" priority="8740" stopIfTrue="1" operator="equal">
      <formula>"Muy Baja"</formula>
    </cfRule>
  </conditionalFormatting>
  <conditionalFormatting sqref="V358:V359">
    <cfRule type="cellIs" dxfId="13347" priority="8841" stopIfTrue="1" operator="equal">
      <formula>"Alta"</formula>
    </cfRule>
  </conditionalFormatting>
  <conditionalFormatting sqref="V358:V359">
    <cfRule type="cellIs" dxfId="13346" priority="8843" stopIfTrue="1" operator="equal">
      <formula>"Baja"</formula>
    </cfRule>
  </conditionalFormatting>
  <conditionalFormatting sqref="V358:V359">
    <cfRule type="cellIs" dxfId="13345" priority="8842" stopIfTrue="1" operator="equal">
      <formula>"Media"</formula>
    </cfRule>
  </conditionalFormatting>
  <conditionalFormatting sqref="V358:V359">
    <cfRule type="cellIs" dxfId="13344" priority="8840" stopIfTrue="1" operator="equal">
      <formula>"Muy Alta"</formula>
    </cfRule>
  </conditionalFormatting>
  <conditionalFormatting sqref="V358:V359">
    <cfRule type="cellIs" dxfId="13343" priority="8844" stopIfTrue="1" operator="equal">
      <formula>"Muy Baja"</formula>
    </cfRule>
  </conditionalFormatting>
  <conditionalFormatting sqref="AW358">
    <cfRule type="containsText" dxfId="13342" priority="8815" operator="containsText" text="VALORAR">
      <formula>NOT(ISERROR(SEARCH("VALORAR",AW358)))</formula>
    </cfRule>
    <cfRule type="containsText" dxfId="13341" priority="8816" operator="containsText" text="Extrema">
      <formula>NOT(ISERROR(SEARCH("Extrema",AW358)))</formula>
    </cfRule>
    <cfRule type="containsText" dxfId="13340" priority="8817" operator="containsText" text="Alta">
      <formula>NOT(ISERROR(SEARCH("Alta",AW358)))</formula>
    </cfRule>
    <cfRule type="containsText" dxfId="13339" priority="8818" operator="containsText" text="Moderada">
      <formula>NOT(ISERROR(SEARCH("Moderada",AW358)))</formula>
    </cfRule>
    <cfRule type="containsText" dxfId="13338" priority="8819" operator="containsText" text="Baja">
      <formula>NOT(ISERROR(SEARCH("Baja",AW358)))</formula>
    </cfRule>
  </conditionalFormatting>
  <conditionalFormatting sqref="AW358">
    <cfRule type="containsText" dxfId="13337" priority="8820" operator="containsText" text="VALORAR">
      <formula>NOT(ISERROR(SEARCH("VALORAR",AW358)))</formula>
    </cfRule>
    <cfRule type="containsText" dxfId="13336" priority="8821" operator="containsText" text="Extrema">
      <formula>NOT(ISERROR(SEARCH("Extrema",AW358)))</formula>
    </cfRule>
    <cfRule type="containsText" dxfId="13335" priority="8822" operator="containsText" text="Alta">
      <formula>NOT(ISERROR(SEARCH("Alta",AW358)))</formula>
    </cfRule>
    <cfRule type="containsText" dxfId="13334" priority="8823" operator="containsText" text="Moderada">
      <formula>NOT(ISERROR(SEARCH("Moderada",AW358)))</formula>
    </cfRule>
    <cfRule type="containsText" dxfId="13333" priority="8824" operator="containsText" text="Baja">
      <formula>NOT(ISERROR(SEARCH("Baja",AW358)))</formula>
    </cfRule>
  </conditionalFormatting>
  <conditionalFormatting sqref="AP358">
    <cfRule type="cellIs" dxfId="13332" priority="8807" stopIfTrue="1" operator="equal">
      <formula>"Alta"</formula>
    </cfRule>
  </conditionalFormatting>
  <conditionalFormatting sqref="AP358">
    <cfRule type="cellIs" dxfId="13331" priority="8809" stopIfTrue="1" operator="equal">
      <formula>"Baja"</formula>
    </cfRule>
  </conditionalFormatting>
  <conditionalFormatting sqref="AP358">
    <cfRule type="cellIs" dxfId="13330" priority="8808" stopIfTrue="1" operator="equal">
      <formula>"Media"</formula>
    </cfRule>
  </conditionalFormatting>
  <conditionalFormatting sqref="AP358">
    <cfRule type="cellIs" dxfId="13329" priority="8806" stopIfTrue="1" operator="equal">
      <formula>"Muy Alta"</formula>
    </cfRule>
  </conditionalFormatting>
  <conditionalFormatting sqref="AP358">
    <cfRule type="cellIs" dxfId="13328" priority="8810" stopIfTrue="1" operator="equal">
      <formula>"Muy Baja"</formula>
    </cfRule>
  </conditionalFormatting>
  <conditionalFormatting sqref="AP359">
    <cfRule type="cellIs" dxfId="13327" priority="8793" stopIfTrue="1" operator="equal">
      <formula>"Alta"</formula>
    </cfRule>
  </conditionalFormatting>
  <conditionalFormatting sqref="AP359">
    <cfRule type="cellIs" dxfId="13326" priority="8795" stopIfTrue="1" operator="equal">
      <formula>"Baja"</formula>
    </cfRule>
  </conditionalFormatting>
  <conditionalFormatting sqref="AP359">
    <cfRule type="cellIs" dxfId="13325" priority="8794" stopIfTrue="1" operator="equal">
      <formula>"Media"</formula>
    </cfRule>
  </conditionalFormatting>
  <conditionalFormatting sqref="AP359">
    <cfRule type="cellIs" dxfId="13324" priority="8792" stopIfTrue="1" operator="equal">
      <formula>"Muy Alta"</formula>
    </cfRule>
  </conditionalFormatting>
  <conditionalFormatting sqref="AP359">
    <cfRule type="cellIs" dxfId="13323" priority="8796" stopIfTrue="1" operator="equal">
      <formula>"Muy Baja"</formula>
    </cfRule>
  </conditionalFormatting>
  <conditionalFormatting sqref="AE360:AE361">
    <cfRule type="containsText" dxfId="13322" priority="8745" operator="containsText" text="VALORAR">
      <formula>NOT(ISERROR(SEARCH("VALORAR",AE360)))</formula>
    </cfRule>
    <cfRule type="containsText" dxfId="13321" priority="8746" operator="containsText" text="Extrema">
      <formula>NOT(ISERROR(SEARCH("Extrema",AE360)))</formula>
    </cfRule>
    <cfRule type="containsText" dxfId="13320" priority="8747" operator="containsText" text="Alta">
      <formula>NOT(ISERROR(SEARCH("Alta",AE360)))</formula>
    </cfRule>
    <cfRule type="containsText" dxfId="13319" priority="8748" operator="containsText" text="Moderada">
      <formula>NOT(ISERROR(SEARCH("Moderada",AE360)))</formula>
    </cfRule>
    <cfRule type="containsText" dxfId="13318" priority="8749" operator="containsText" text="Baja">
      <formula>NOT(ISERROR(SEARCH("Baja",AE360)))</formula>
    </cfRule>
  </conditionalFormatting>
  <conditionalFormatting sqref="AE360:AE361">
    <cfRule type="containsText" dxfId="13317" priority="8750" operator="containsText" text="VALORAR">
      <formula>NOT(ISERROR(SEARCH("VALORAR",AE360)))</formula>
    </cfRule>
    <cfRule type="containsText" dxfId="13316" priority="8751" operator="containsText" text="Extrema">
      <formula>NOT(ISERROR(SEARCH("Extrema",AE360)))</formula>
    </cfRule>
    <cfRule type="containsText" dxfId="13315" priority="8752" operator="containsText" text="Alta">
      <formula>NOT(ISERROR(SEARCH("Alta",AE360)))</formula>
    </cfRule>
    <cfRule type="containsText" dxfId="13314" priority="8753" operator="containsText" text="Moderada">
      <formula>NOT(ISERROR(SEARCH("Moderada",AE360)))</formula>
    </cfRule>
    <cfRule type="containsText" dxfId="13313" priority="8754" operator="containsText" text="Baja">
      <formula>NOT(ISERROR(SEARCH("Baja",AE360)))</formula>
    </cfRule>
  </conditionalFormatting>
  <conditionalFormatting sqref="V360:V361">
    <cfRule type="cellIs" dxfId="13312" priority="8761" stopIfTrue="1" operator="equal">
      <formula>"Alta"</formula>
    </cfRule>
  </conditionalFormatting>
  <conditionalFormatting sqref="V360:V361">
    <cfRule type="cellIs" dxfId="13311" priority="8763" stopIfTrue="1" operator="equal">
      <formula>"Baja"</formula>
    </cfRule>
  </conditionalFormatting>
  <conditionalFormatting sqref="V360:V361">
    <cfRule type="cellIs" dxfId="13310" priority="8762" stopIfTrue="1" operator="equal">
      <formula>"Media"</formula>
    </cfRule>
  </conditionalFormatting>
  <conditionalFormatting sqref="V360:V361">
    <cfRule type="cellIs" dxfId="13309" priority="8760" stopIfTrue="1" operator="equal">
      <formula>"Muy Alta"</formula>
    </cfRule>
  </conditionalFormatting>
  <conditionalFormatting sqref="V360:V361">
    <cfRule type="cellIs" dxfId="13308" priority="8764" stopIfTrue="1" operator="equal">
      <formula>"Muy Baja"</formula>
    </cfRule>
  </conditionalFormatting>
  <conditionalFormatting sqref="AP361">
    <cfRule type="cellIs" dxfId="13307" priority="8723" stopIfTrue="1" operator="equal">
      <formula>"Alta"</formula>
    </cfRule>
  </conditionalFormatting>
  <conditionalFormatting sqref="AP361">
    <cfRule type="cellIs" dxfId="13306" priority="8725" stopIfTrue="1" operator="equal">
      <formula>"Baja"</formula>
    </cfRule>
  </conditionalFormatting>
  <conditionalFormatting sqref="AP361">
    <cfRule type="cellIs" dxfId="13305" priority="8724" stopIfTrue="1" operator="equal">
      <formula>"Media"</formula>
    </cfRule>
  </conditionalFormatting>
  <conditionalFormatting sqref="AP361">
    <cfRule type="cellIs" dxfId="13304" priority="8722" stopIfTrue="1" operator="equal">
      <formula>"Muy Alta"</formula>
    </cfRule>
  </conditionalFormatting>
  <conditionalFormatting sqref="AP361">
    <cfRule type="cellIs" dxfId="13303" priority="8726" stopIfTrue="1" operator="equal">
      <formula>"Muy Baja"</formula>
    </cfRule>
  </conditionalFormatting>
  <conditionalFormatting sqref="AE362">
    <cfRule type="containsText" dxfId="13302" priority="8689" operator="containsText" text="VALORAR">
      <formula>NOT(ISERROR(SEARCH("VALORAR",AE362)))</formula>
    </cfRule>
    <cfRule type="containsText" dxfId="13301" priority="8690" operator="containsText" text="Extrema">
      <formula>NOT(ISERROR(SEARCH("Extrema",AE362)))</formula>
    </cfRule>
    <cfRule type="containsText" dxfId="13300" priority="8691" operator="containsText" text="Alta">
      <formula>NOT(ISERROR(SEARCH("Alta",AE362)))</formula>
    </cfRule>
    <cfRule type="containsText" dxfId="13299" priority="8692" operator="containsText" text="Moderada">
      <formula>NOT(ISERROR(SEARCH("Moderada",AE362)))</formula>
    </cfRule>
    <cfRule type="containsText" dxfId="13298" priority="8693" operator="containsText" text="Baja">
      <formula>NOT(ISERROR(SEARCH("Baja",AE362)))</formula>
    </cfRule>
  </conditionalFormatting>
  <conditionalFormatting sqref="AE362">
    <cfRule type="containsText" dxfId="13297" priority="8694" operator="containsText" text="VALORAR">
      <formula>NOT(ISERROR(SEARCH("VALORAR",AE362)))</formula>
    </cfRule>
    <cfRule type="containsText" dxfId="13296" priority="8695" operator="containsText" text="Extrema">
      <formula>NOT(ISERROR(SEARCH("Extrema",AE362)))</formula>
    </cfRule>
    <cfRule type="containsText" dxfId="13295" priority="8696" operator="containsText" text="Alta">
      <formula>NOT(ISERROR(SEARCH("Alta",AE362)))</formula>
    </cfRule>
    <cfRule type="containsText" dxfId="13294" priority="8697" operator="containsText" text="Moderada">
      <formula>NOT(ISERROR(SEARCH("Moderada",AE362)))</formula>
    </cfRule>
    <cfRule type="containsText" dxfId="13293" priority="8698" operator="containsText" text="Baja">
      <formula>NOT(ISERROR(SEARCH("Baja",AE362)))</formula>
    </cfRule>
  </conditionalFormatting>
  <conditionalFormatting sqref="V362">
    <cfRule type="cellIs" dxfId="13292" priority="8705" stopIfTrue="1" operator="equal">
      <formula>"Alta"</formula>
    </cfRule>
  </conditionalFormatting>
  <conditionalFormatting sqref="V362">
    <cfRule type="cellIs" dxfId="13291" priority="8707" stopIfTrue="1" operator="equal">
      <formula>"Baja"</formula>
    </cfRule>
  </conditionalFormatting>
  <conditionalFormatting sqref="V362">
    <cfRule type="cellIs" dxfId="13290" priority="8706" stopIfTrue="1" operator="equal">
      <formula>"Media"</formula>
    </cfRule>
  </conditionalFormatting>
  <conditionalFormatting sqref="V362">
    <cfRule type="cellIs" dxfId="13289" priority="8704" stopIfTrue="1" operator="equal">
      <formula>"Muy Alta"</formula>
    </cfRule>
  </conditionalFormatting>
  <conditionalFormatting sqref="V362">
    <cfRule type="cellIs" dxfId="13288" priority="8708" stopIfTrue="1" operator="equal">
      <formula>"Muy Baja"</formula>
    </cfRule>
  </conditionalFormatting>
  <conditionalFormatting sqref="AP362">
    <cfRule type="cellIs" dxfId="13287" priority="8681" stopIfTrue="1" operator="equal">
      <formula>"Alta"</formula>
    </cfRule>
  </conditionalFormatting>
  <conditionalFormatting sqref="AP362">
    <cfRule type="cellIs" dxfId="13286" priority="8683" stopIfTrue="1" operator="equal">
      <formula>"Baja"</formula>
    </cfRule>
  </conditionalFormatting>
  <conditionalFormatting sqref="AP362">
    <cfRule type="cellIs" dxfId="13285" priority="8682" stopIfTrue="1" operator="equal">
      <formula>"Media"</formula>
    </cfRule>
  </conditionalFormatting>
  <conditionalFormatting sqref="AP362">
    <cfRule type="cellIs" dxfId="13284" priority="8680" stopIfTrue="1" operator="equal">
      <formula>"Muy Alta"</formula>
    </cfRule>
  </conditionalFormatting>
  <conditionalFormatting sqref="AP362">
    <cfRule type="cellIs" dxfId="13283" priority="8684" stopIfTrue="1" operator="equal">
      <formula>"Muy Baja"</formula>
    </cfRule>
  </conditionalFormatting>
  <conditionalFormatting sqref="AE352:AE353">
    <cfRule type="containsText" dxfId="13282" priority="8633" operator="containsText" text="VALORAR">
      <formula>NOT(ISERROR(SEARCH("VALORAR",AE352)))</formula>
    </cfRule>
    <cfRule type="containsText" dxfId="13281" priority="8634" operator="containsText" text="Extrema">
      <formula>NOT(ISERROR(SEARCH("Extrema",AE352)))</formula>
    </cfRule>
    <cfRule type="containsText" dxfId="13280" priority="8635" operator="containsText" text="Alta">
      <formula>NOT(ISERROR(SEARCH("Alta",AE352)))</formula>
    </cfRule>
    <cfRule type="containsText" dxfId="13279" priority="8636" operator="containsText" text="Moderada">
      <formula>NOT(ISERROR(SEARCH("Moderada",AE352)))</formula>
    </cfRule>
    <cfRule type="containsText" dxfId="13278" priority="8637" operator="containsText" text="Baja">
      <formula>NOT(ISERROR(SEARCH("Baja",AE352)))</formula>
    </cfRule>
  </conditionalFormatting>
  <conditionalFormatting sqref="AE352:AE353">
    <cfRule type="containsText" dxfId="13277" priority="8638" operator="containsText" text="VALORAR">
      <formula>NOT(ISERROR(SEARCH("VALORAR",AE352)))</formula>
    </cfRule>
    <cfRule type="containsText" dxfId="13276" priority="8639" operator="containsText" text="Extrema">
      <formula>NOT(ISERROR(SEARCH("Extrema",AE352)))</formula>
    </cfRule>
    <cfRule type="containsText" dxfId="13275" priority="8640" operator="containsText" text="Alta">
      <formula>NOT(ISERROR(SEARCH("Alta",AE352)))</formula>
    </cfRule>
    <cfRule type="containsText" dxfId="13274" priority="8641" operator="containsText" text="Moderada">
      <formula>NOT(ISERROR(SEARCH("Moderada",AE352)))</formula>
    </cfRule>
    <cfRule type="containsText" dxfId="13273" priority="8642" operator="containsText" text="Baja">
      <formula>NOT(ISERROR(SEARCH("Baja",AE352)))</formula>
    </cfRule>
  </conditionalFormatting>
  <conditionalFormatting sqref="AP357">
    <cfRule type="cellIs" dxfId="13272" priority="8587" stopIfTrue="1" operator="equal">
      <formula>"Alta"</formula>
    </cfRule>
  </conditionalFormatting>
  <conditionalFormatting sqref="AP357">
    <cfRule type="cellIs" dxfId="13271" priority="8589" stopIfTrue="1" operator="equal">
      <formula>"Baja"</formula>
    </cfRule>
  </conditionalFormatting>
  <conditionalFormatting sqref="AP357">
    <cfRule type="cellIs" dxfId="13270" priority="8588" stopIfTrue="1" operator="equal">
      <formula>"Media"</formula>
    </cfRule>
  </conditionalFormatting>
  <conditionalFormatting sqref="AP357">
    <cfRule type="cellIs" dxfId="13269" priority="8586" stopIfTrue="1" operator="equal">
      <formula>"Muy Alta"</formula>
    </cfRule>
  </conditionalFormatting>
  <conditionalFormatting sqref="AP357">
    <cfRule type="cellIs" dxfId="13268" priority="8590" stopIfTrue="1" operator="equal">
      <formula>"Muy Baja"</formula>
    </cfRule>
  </conditionalFormatting>
  <conditionalFormatting sqref="AP354">
    <cfRule type="cellIs" dxfId="13267" priority="8545" stopIfTrue="1" operator="equal">
      <formula>"Alta"</formula>
    </cfRule>
  </conditionalFormatting>
  <conditionalFormatting sqref="AP354">
    <cfRule type="cellIs" dxfId="13266" priority="8547" stopIfTrue="1" operator="equal">
      <formula>"Baja"</formula>
    </cfRule>
  </conditionalFormatting>
  <conditionalFormatting sqref="AP354">
    <cfRule type="cellIs" dxfId="13265" priority="8546" stopIfTrue="1" operator="equal">
      <formula>"Media"</formula>
    </cfRule>
  </conditionalFormatting>
  <conditionalFormatting sqref="AP354">
    <cfRule type="cellIs" dxfId="13264" priority="8544" stopIfTrue="1" operator="equal">
      <formula>"Muy Alta"</formula>
    </cfRule>
  </conditionalFormatting>
  <conditionalFormatting sqref="AP354">
    <cfRule type="cellIs" dxfId="13263" priority="8548" stopIfTrue="1" operator="equal">
      <formula>"Muy Baja"</formula>
    </cfRule>
  </conditionalFormatting>
  <conditionalFormatting sqref="V352:V353">
    <cfRule type="cellIs" dxfId="13262" priority="8649" stopIfTrue="1" operator="equal">
      <formula>"Alta"</formula>
    </cfRule>
  </conditionalFormatting>
  <conditionalFormatting sqref="V352:V353">
    <cfRule type="cellIs" dxfId="13261" priority="8651" stopIfTrue="1" operator="equal">
      <formula>"Baja"</formula>
    </cfRule>
  </conditionalFormatting>
  <conditionalFormatting sqref="V352:V353">
    <cfRule type="cellIs" dxfId="13260" priority="8650" stopIfTrue="1" operator="equal">
      <formula>"Media"</formula>
    </cfRule>
  </conditionalFormatting>
  <conditionalFormatting sqref="V352:V353">
    <cfRule type="cellIs" dxfId="13259" priority="8648" stopIfTrue="1" operator="equal">
      <formula>"Muy Alta"</formula>
    </cfRule>
  </conditionalFormatting>
  <conditionalFormatting sqref="V352:V353">
    <cfRule type="cellIs" dxfId="13258" priority="8652" stopIfTrue="1" operator="equal">
      <formula>"Muy Baja"</formula>
    </cfRule>
  </conditionalFormatting>
  <conditionalFormatting sqref="AW352">
    <cfRule type="containsText" dxfId="13257" priority="8623" operator="containsText" text="VALORAR">
      <formula>NOT(ISERROR(SEARCH("VALORAR",AW352)))</formula>
    </cfRule>
    <cfRule type="containsText" dxfId="13256" priority="8624" operator="containsText" text="Extrema">
      <formula>NOT(ISERROR(SEARCH("Extrema",AW352)))</formula>
    </cfRule>
    <cfRule type="containsText" dxfId="13255" priority="8625" operator="containsText" text="Alta">
      <formula>NOT(ISERROR(SEARCH("Alta",AW352)))</formula>
    </cfRule>
    <cfRule type="containsText" dxfId="13254" priority="8626" operator="containsText" text="Moderada">
      <formula>NOT(ISERROR(SEARCH("Moderada",AW352)))</formula>
    </cfRule>
    <cfRule type="containsText" dxfId="13253" priority="8627" operator="containsText" text="Baja">
      <formula>NOT(ISERROR(SEARCH("Baja",AW352)))</formula>
    </cfRule>
  </conditionalFormatting>
  <conditionalFormatting sqref="AW352">
    <cfRule type="containsText" dxfId="13252" priority="8628" operator="containsText" text="VALORAR">
      <formula>NOT(ISERROR(SEARCH("VALORAR",AW352)))</formula>
    </cfRule>
    <cfRule type="containsText" dxfId="13251" priority="8629" operator="containsText" text="Extrema">
      <formula>NOT(ISERROR(SEARCH("Extrema",AW352)))</formula>
    </cfRule>
    <cfRule type="containsText" dxfId="13250" priority="8630" operator="containsText" text="Alta">
      <formula>NOT(ISERROR(SEARCH("Alta",AW352)))</formula>
    </cfRule>
    <cfRule type="containsText" dxfId="13249" priority="8631" operator="containsText" text="Moderada">
      <formula>NOT(ISERROR(SEARCH("Moderada",AW352)))</formula>
    </cfRule>
    <cfRule type="containsText" dxfId="13248" priority="8632" operator="containsText" text="Baja">
      <formula>NOT(ISERROR(SEARCH("Baja",AW352)))</formula>
    </cfRule>
  </conditionalFormatting>
  <conditionalFormatting sqref="AP352">
    <cfRule type="cellIs" dxfId="13247" priority="8615" stopIfTrue="1" operator="equal">
      <formula>"Alta"</formula>
    </cfRule>
  </conditionalFormatting>
  <conditionalFormatting sqref="AP352">
    <cfRule type="cellIs" dxfId="13246" priority="8617" stopIfTrue="1" operator="equal">
      <formula>"Baja"</formula>
    </cfRule>
  </conditionalFormatting>
  <conditionalFormatting sqref="AP352">
    <cfRule type="cellIs" dxfId="13245" priority="8616" stopIfTrue="1" operator="equal">
      <formula>"Media"</formula>
    </cfRule>
  </conditionalFormatting>
  <conditionalFormatting sqref="AP352">
    <cfRule type="cellIs" dxfId="13244" priority="8614" stopIfTrue="1" operator="equal">
      <formula>"Muy Alta"</formula>
    </cfRule>
  </conditionalFormatting>
  <conditionalFormatting sqref="AP352">
    <cfRule type="cellIs" dxfId="13243" priority="8618" stopIfTrue="1" operator="equal">
      <formula>"Muy Baja"</formula>
    </cfRule>
  </conditionalFormatting>
  <conditionalFormatting sqref="AP353">
    <cfRule type="cellIs" dxfId="13242" priority="8601" stopIfTrue="1" operator="equal">
      <formula>"Alta"</formula>
    </cfRule>
  </conditionalFormatting>
  <conditionalFormatting sqref="AP353">
    <cfRule type="cellIs" dxfId="13241" priority="8603" stopIfTrue="1" operator="equal">
      <formula>"Baja"</formula>
    </cfRule>
  </conditionalFormatting>
  <conditionalFormatting sqref="AP353">
    <cfRule type="cellIs" dxfId="13240" priority="8602" stopIfTrue="1" operator="equal">
      <formula>"Media"</formula>
    </cfRule>
  </conditionalFormatting>
  <conditionalFormatting sqref="AP353">
    <cfRule type="cellIs" dxfId="13239" priority="8600" stopIfTrue="1" operator="equal">
      <formula>"Muy Alta"</formula>
    </cfRule>
  </conditionalFormatting>
  <conditionalFormatting sqref="AP353">
    <cfRule type="cellIs" dxfId="13238" priority="8604" stopIfTrue="1" operator="equal">
      <formula>"Muy Baja"</formula>
    </cfRule>
  </conditionalFormatting>
  <conditionalFormatting sqref="AE354:AE355">
    <cfRule type="containsText" dxfId="13237" priority="8553" operator="containsText" text="VALORAR">
      <formula>NOT(ISERROR(SEARCH("VALORAR",AE354)))</formula>
    </cfRule>
    <cfRule type="containsText" dxfId="13236" priority="8554" operator="containsText" text="Extrema">
      <formula>NOT(ISERROR(SEARCH("Extrema",AE354)))</formula>
    </cfRule>
    <cfRule type="containsText" dxfId="13235" priority="8555" operator="containsText" text="Alta">
      <formula>NOT(ISERROR(SEARCH("Alta",AE354)))</formula>
    </cfRule>
    <cfRule type="containsText" dxfId="13234" priority="8556" operator="containsText" text="Moderada">
      <formula>NOT(ISERROR(SEARCH("Moderada",AE354)))</formula>
    </cfRule>
    <cfRule type="containsText" dxfId="13233" priority="8557" operator="containsText" text="Baja">
      <formula>NOT(ISERROR(SEARCH("Baja",AE354)))</formula>
    </cfRule>
  </conditionalFormatting>
  <conditionalFormatting sqref="AE354:AE355">
    <cfRule type="containsText" dxfId="13232" priority="8558" operator="containsText" text="VALORAR">
      <formula>NOT(ISERROR(SEARCH("VALORAR",AE354)))</formula>
    </cfRule>
    <cfRule type="containsText" dxfId="13231" priority="8559" operator="containsText" text="Extrema">
      <formula>NOT(ISERROR(SEARCH("Extrema",AE354)))</formula>
    </cfRule>
    <cfRule type="containsText" dxfId="13230" priority="8560" operator="containsText" text="Alta">
      <formula>NOT(ISERROR(SEARCH("Alta",AE354)))</formula>
    </cfRule>
    <cfRule type="containsText" dxfId="13229" priority="8561" operator="containsText" text="Moderada">
      <formula>NOT(ISERROR(SEARCH("Moderada",AE354)))</formula>
    </cfRule>
    <cfRule type="containsText" dxfId="13228" priority="8562" operator="containsText" text="Baja">
      <formula>NOT(ISERROR(SEARCH("Baja",AE354)))</formula>
    </cfRule>
  </conditionalFormatting>
  <conditionalFormatting sqref="V354:V355">
    <cfRule type="cellIs" dxfId="13227" priority="8569" stopIfTrue="1" operator="equal">
      <formula>"Alta"</formula>
    </cfRule>
  </conditionalFormatting>
  <conditionalFormatting sqref="V354:V355">
    <cfRule type="cellIs" dxfId="13226" priority="8571" stopIfTrue="1" operator="equal">
      <formula>"Baja"</formula>
    </cfRule>
  </conditionalFormatting>
  <conditionalFormatting sqref="V354:V355">
    <cfRule type="cellIs" dxfId="13225" priority="8570" stopIfTrue="1" operator="equal">
      <formula>"Media"</formula>
    </cfRule>
  </conditionalFormatting>
  <conditionalFormatting sqref="V354:V355">
    <cfRule type="cellIs" dxfId="13224" priority="8568" stopIfTrue="1" operator="equal">
      <formula>"Muy Alta"</formula>
    </cfRule>
  </conditionalFormatting>
  <conditionalFormatting sqref="V354:V355">
    <cfRule type="cellIs" dxfId="13223" priority="8572" stopIfTrue="1" operator="equal">
      <formula>"Muy Baja"</formula>
    </cfRule>
  </conditionalFormatting>
  <conditionalFormatting sqref="AP355">
    <cfRule type="cellIs" dxfId="13222" priority="8531" stopIfTrue="1" operator="equal">
      <formula>"Alta"</formula>
    </cfRule>
  </conditionalFormatting>
  <conditionalFormatting sqref="AP355">
    <cfRule type="cellIs" dxfId="13221" priority="8533" stopIfTrue="1" operator="equal">
      <formula>"Baja"</formula>
    </cfRule>
  </conditionalFormatting>
  <conditionalFormatting sqref="AP355">
    <cfRule type="cellIs" dxfId="13220" priority="8532" stopIfTrue="1" operator="equal">
      <formula>"Media"</formula>
    </cfRule>
  </conditionalFormatting>
  <conditionalFormatting sqref="AP355">
    <cfRule type="cellIs" dxfId="13219" priority="8530" stopIfTrue="1" operator="equal">
      <formula>"Muy Alta"</formula>
    </cfRule>
  </conditionalFormatting>
  <conditionalFormatting sqref="AP355">
    <cfRule type="cellIs" dxfId="13218" priority="8534" stopIfTrue="1" operator="equal">
      <formula>"Muy Baja"</formula>
    </cfRule>
  </conditionalFormatting>
  <conditionalFormatting sqref="AE356">
    <cfRule type="containsText" dxfId="13217" priority="8497" operator="containsText" text="VALORAR">
      <formula>NOT(ISERROR(SEARCH("VALORAR",AE356)))</formula>
    </cfRule>
    <cfRule type="containsText" dxfId="13216" priority="8498" operator="containsText" text="Extrema">
      <formula>NOT(ISERROR(SEARCH("Extrema",AE356)))</formula>
    </cfRule>
    <cfRule type="containsText" dxfId="13215" priority="8499" operator="containsText" text="Alta">
      <formula>NOT(ISERROR(SEARCH("Alta",AE356)))</formula>
    </cfRule>
    <cfRule type="containsText" dxfId="13214" priority="8500" operator="containsText" text="Moderada">
      <formula>NOT(ISERROR(SEARCH("Moderada",AE356)))</formula>
    </cfRule>
    <cfRule type="containsText" dxfId="13213" priority="8501" operator="containsText" text="Baja">
      <formula>NOT(ISERROR(SEARCH("Baja",AE356)))</formula>
    </cfRule>
  </conditionalFormatting>
  <conditionalFormatting sqref="AE356">
    <cfRule type="containsText" dxfId="13212" priority="8502" operator="containsText" text="VALORAR">
      <formula>NOT(ISERROR(SEARCH("VALORAR",AE356)))</formula>
    </cfRule>
    <cfRule type="containsText" dxfId="13211" priority="8503" operator="containsText" text="Extrema">
      <formula>NOT(ISERROR(SEARCH("Extrema",AE356)))</formula>
    </cfRule>
    <cfRule type="containsText" dxfId="13210" priority="8504" operator="containsText" text="Alta">
      <formula>NOT(ISERROR(SEARCH("Alta",AE356)))</formula>
    </cfRule>
    <cfRule type="containsText" dxfId="13209" priority="8505" operator="containsText" text="Moderada">
      <formula>NOT(ISERROR(SEARCH("Moderada",AE356)))</formula>
    </cfRule>
    <cfRule type="containsText" dxfId="13208" priority="8506" operator="containsText" text="Baja">
      <formula>NOT(ISERROR(SEARCH("Baja",AE356)))</formula>
    </cfRule>
  </conditionalFormatting>
  <conditionalFormatting sqref="V356">
    <cfRule type="cellIs" dxfId="13207" priority="8513" stopIfTrue="1" operator="equal">
      <formula>"Alta"</formula>
    </cfRule>
  </conditionalFormatting>
  <conditionalFormatting sqref="V356">
    <cfRule type="cellIs" dxfId="13206" priority="8515" stopIfTrue="1" operator="equal">
      <formula>"Baja"</formula>
    </cfRule>
  </conditionalFormatting>
  <conditionalFormatting sqref="V356">
    <cfRule type="cellIs" dxfId="13205" priority="8514" stopIfTrue="1" operator="equal">
      <formula>"Media"</formula>
    </cfRule>
  </conditionalFormatting>
  <conditionalFormatting sqref="V356">
    <cfRule type="cellIs" dxfId="13204" priority="8512" stopIfTrue="1" operator="equal">
      <formula>"Muy Alta"</formula>
    </cfRule>
  </conditionalFormatting>
  <conditionalFormatting sqref="V356">
    <cfRule type="cellIs" dxfId="13203" priority="8516" stopIfTrue="1" operator="equal">
      <formula>"Muy Baja"</formula>
    </cfRule>
  </conditionalFormatting>
  <conditionalFormatting sqref="AP356">
    <cfRule type="cellIs" dxfId="13202" priority="8489" stopIfTrue="1" operator="equal">
      <formula>"Alta"</formula>
    </cfRule>
  </conditionalFormatting>
  <conditionalFormatting sqref="AP356">
    <cfRule type="cellIs" dxfId="13201" priority="8491" stopIfTrue="1" operator="equal">
      <formula>"Baja"</formula>
    </cfRule>
  </conditionalFormatting>
  <conditionalFormatting sqref="AP356">
    <cfRule type="cellIs" dxfId="13200" priority="8490" stopIfTrue="1" operator="equal">
      <formula>"Media"</formula>
    </cfRule>
  </conditionalFormatting>
  <conditionalFormatting sqref="AP356">
    <cfRule type="cellIs" dxfId="13199" priority="8488" stopIfTrue="1" operator="equal">
      <formula>"Muy Alta"</formula>
    </cfRule>
  </conditionalFormatting>
  <conditionalFormatting sqref="AP356">
    <cfRule type="cellIs" dxfId="13198" priority="8492" stopIfTrue="1" operator="equal">
      <formula>"Muy Baja"</formula>
    </cfRule>
  </conditionalFormatting>
  <conditionalFormatting sqref="AE364:AE365">
    <cfRule type="containsText" dxfId="13197" priority="8441" operator="containsText" text="VALORAR">
      <formula>NOT(ISERROR(SEARCH("VALORAR",AE364)))</formula>
    </cfRule>
    <cfRule type="containsText" dxfId="13196" priority="8442" operator="containsText" text="Extrema">
      <formula>NOT(ISERROR(SEARCH("Extrema",AE364)))</formula>
    </cfRule>
    <cfRule type="containsText" dxfId="13195" priority="8443" operator="containsText" text="Alta">
      <formula>NOT(ISERROR(SEARCH("Alta",AE364)))</formula>
    </cfRule>
    <cfRule type="containsText" dxfId="13194" priority="8444" operator="containsText" text="Moderada">
      <formula>NOT(ISERROR(SEARCH("Moderada",AE364)))</formula>
    </cfRule>
    <cfRule type="containsText" dxfId="13193" priority="8445" operator="containsText" text="Baja">
      <formula>NOT(ISERROR(SEARCH("Baja",AE364)))</formula>
    </cfRule>
  </conditionalFormatting>
  <conditionalFormatting sqref="AE364:AE365">
    <cfRule type="containsText" dxfId="13192" priority="8446" operator="containsText" text="VALORAR">
      <formula>NOT(ISERROR(SEARCH("VALORAR",AE364)))</formula>
    </cfRule>
    <cfRule type="containsText" dxfId="13191" priority="8447" operator="containsText" text="Extrema">
      <formula>NOT(ISERROR(SEARCH("Extrema",AE364)))</formula>
    </cfRule>
    <cfRule type="containsText" dxfId="13190" priority="8448" operator="containsText" text="Alta">
      <formula>NOT(ISERROR(SEARCH("Alta",AE364)))</formula>
    </cfRule>
    <cfRule type="containsText" dxfId="13189" priority="8449" operator="containsText" text="Moderada">
      <formula>NOT(ISERROR(SEARCH("Moderada",AE364)))</formula>
    </cfRule>
    <cfRule type="containsText" dxfId="13188" priority="8450" operator="containsText" text="Baja">
      <formula>NOT(ISERROR(SEARCH("Baja",AE364)))</formula>
    </cfRule>
  </conditionalFormatting>
  <conditionalFormatting sqref="AP369">
    <cfRule type="cellIs" dxfId="13187" priority="8395" stopIfTrue="1" operator="equal">
      <formula>"Alta"</formula>
    </cfRule>
  </conditionalFormatting>
  <conditionalFormatting sqref="AP369">
    <cfRule type="cellIs" dxfId="13186" priority="8397" stopIfTrue="1" operator="equal">
      <formula>"Baja"</formula>
    </cfRule>
  </conditionalFormatting>
  <conditionalFormatting sqref="AP369">
    <cfRule type="cellIs" dxfId="13185" priority="8396" stopIfTrue="1" operator="equal">
      <formula>"Media"</formula>
    </cfRule>
  </conditionalFormatting>
  <conditionalFormatting sqref="AP369">
    <cfRule type="cellIs" dxfId="13184" priority="8394" stopIfTrue="1" operator="equal">
      <formula>"Muy Alta"</formula>
    </cfRule>
  </conditionalFormatting>
  <conditionalFormatting sqref="AP369">
    <cfRule type="cellIs" dxfId="13183" priority="8398" stopIfTrue="1" operator="equal">
      <formula>"Muy Baja"</formula>
    </cfRule>
  </conditionalFormatting>
  <conditionalFormatting sqref="AP366">
    <cfRule type="cellIs" dxfId="13182" priority="8353" stopIfTrue="1" operator="equal">
      <formula>"Alta"</formula>
    </cfRule>
  </conditionalFormatting>
  <conditionalFormatting sqref="AP366">
    <cfRule type="cellIs" dxfId="13181" priority="8355" stopIfTrue="1" operator="equal">
      <formula>"Baja"</formula>
    </cfRule>
  </conditionalFormatting>
  <conditionalFormatting sqref="AP366">
    <cfRule type="cellIs" dxfId="13180" priority="8354" stopIfTrue="1" operator="equal">
      <formula>"Media"</formula>
    </cfRule>
  </conditionalFormatting>
  <conditionalFormatting sqref="AP366">
    <cfRule type="cellIs" dxfId="13179" priority="8352" stopIfTrue="1" operator="equal">
      <formula>"Muy Alta"</formula>
    </cfRule>
  </conditionalFormatting>
  <conditionalFormatting sqref="AP366">
    <cfRule type="cellIs" dxfId="13178" priority="8356" stopIfTrue="1" operator="equal">
      <formula>"Muy Baja"</formula>
    </cfRule>
  </conditionalFormatting>
  <conditionalFormatting sqref="V364:V365">
    <cfRule type="cellIs" dxfId="13177" priority="8457" stopIfTrue="1" operator="equal">
      <formula>"Alta"</formula>
    </cfRule>
  </conditionalFormatting>
  <conditionalFormatting sqref="V364:V365">
    <cfRule type="cellIs" dxfId="13176" priority="8459" stopIfTrue="1" operator="equal">
      <formula>"Baja"</formula>
    </cfRule>
  </conditionalFormatting>
  <conditionalFormatting sqref="V364:V365">
    <cfRule type="cellIs" dxfId="13175" priority="8458" stopIfTrue="1" operator="equal">
      <formula>"Media"</formula>
    </cfRule>
  </conditionalFormatting>
  <conditionalFormatting sqref="V364:V365">
    <cfRule type="cellIs" dxfId="13174" priority="8456" stopIfTrue="1" operator="equal">
      <formula>"Muy Alta"</formula>
    </cfRule>
  </conditionalFormatting>
  <conditionalFormatting sqref="V364:V365">
    <cfRule type="cellIs" dxfId="13173" priority="8460" stopIfTrue="1" operator="equal">
      <formula>"Muy Baja"</formula>
    </cfRule>
  </conditionalFormatting>
  <conditionalFormatting sqref="AW364">
    <cfRule type="containsText" dxfId="13172" priority="8431" operator="containsText" text="VALORAR">
      <formula>NOT(ISERROR(SEARCH("VALORAR",AW364)))</formula>
    </cfRule>
    <cfRule type="containsText" dxfId="13171" priority="8432" operator="containsText" text="Extrema">
      <formula>NOT(ISERROR(SEARCH("Extrema",AW364)))</formula>
    </cfRule>
    <cfRule type="containsText" dxfId="13170" priority="8433" operator="containsText" text="Alta">
      <formula>NOT(ISERROR(SEARCH("Alta",AW364)))</formula>
    </cfRule>
    <cfRule type="containsText" dxfId="13169" priority="8434" operator="containsText" text="Moderada">
      <formula>NOT(ISERROR(SEARCH("Moderada",AW364)))</formula>
    </cfRule>
    <cfRule type="containsText" dxfId="13168" priority="8435" operator="containsText" text="Baja">
      <formula>NOT(ISERROR(SEARCH("Baja",AW364)))</formula>
    </cfRule>
  </conditionalFormatting>
  <conditionalFormatting sqref="AW364">
    <cfRule type="containsText" dxfId="13167" priority="8436" operator="containsText" text="VALORAR">
      <formula>NOT(ISERROR(SEARCH("VALORAR",AW364)))</formula>
    </cfRule>
    <cfRule type="containsText" dxfId="13166" priority="8437" operator="containsText" text="Extrema">
      <formula>NOT(ISERROR(SEARCH("Extrema",AW364)))</formula>
    </cfRule>
    <cfRule type="containsText" dxfId="13165" priority="8438" operator="containsText" text="Alta">
      <formula>NOT(ISERROR(SEARCH("Alta",AW364)))</formula>
    </cfRule>
    <cfRule type="containsText" dxfId="13164" priority="8439" operator="containsText" text="Moderada">
      <formula>NOT(ISERROR(SEARCH("Moderada",AW364)))</formula>
    </cfRule>
    <cfRule type="containsText" dxfId="13163" priority="8440" operator="containsText" text="Baja">
      <formula>NOT(ISERROR(SEARCH("Baja",AW364)))</formula>
    </cfRule>
  </conditionalFormatting>
  <conditionalFormatting sqref="AP364">
    <cfRule type="cellIs" dxfId="13162" priority="8423" stopIfTrue="1" operator="equal">
      <formula>"Alta"</formula>
    </cfRule>
  </conditionalFormatting>
  <conditionalFormatting sqref="AP364">
    <cfRule type="cellIs" dxfId="13161" priority="8425" stopIfTrue="1" operator="equal">
      <formula>"Baja"</formula>
    </cfRule>
  </conditionalFormatting>
  <conditionalFormatting sqref="AP364">
    <cfRule type="cellIs" dxfId="13160" priority="8424" stopIfTrue="1" operator="equal">
      <formula>"Media"</formula>
    </cfRule>
  </conditionalFormatting>
  <conditionalFormatting sqref="AP364">
    <cfRule type="cellIs" dxfId="13159" priority="8422" stopIfTrue="1" operator="equal">
      <formula>"Muy Alta"</formula>
    </cfRule>
  </conditionalFormatting>
  <conditionalFormatting sqref="AP364">
    <cfRule type="cellIs" dxfId="13158" priority="8426" stopIfTrue="1" operator="equal">
      <formula>"Muy Baja"</formula>
    </cfRule>
  </conditionalFormatting>
  <conditionalFormatting sqref="AP365">
    <cfRule type="cellIs" dxfId="13157" priority="8409" stopIfTrue="1" operator="equal">
      <formula>"Alta"</formula>
    </cfRule>
  </conditionalFormatting>
  <conditionalFormatting sqref="AP365">
    <cfRule type="cellIs" dxfId="13156" priority="8411" stopIfTrue="1" operator="equal">
      <formula>"Baja"</formula>
    </cfRule>
  </conditionalFormatting>
  <conditionalFormatting sqref="AP365">
    <cfRule type="cellIs" dxfId="13155" priority="8410" stopIfTrue="1" operator="equal">
      <formula>"Media"</formula>
    </cfRule>
  </conditionalFormatting>
  <conditionalFormatting sqref="AP365">
    <cfRule type="cellIs" dxfId="13154" priority="8408" stopIfTrue="1" operator="equal">
      <formula>"Muy Alta"</formula>
    </cfRule>
  </conditionalFormatting>
  <conditionalFormatting sqref="AP365">
    <cfRule type="cellIs" dxfId="13153" priority="8412" stopIfTrue="1" operator="equal">
      <formula>"Muy Baja"</formula>
    </cfRule>
  </conditionalFormatting>
  <conditionalFormatting sqref="AE366:AE367">
    <cfRule type="containsText" dxfId="13152" priority="8361" operator="containsText" text="VALORAR">
      <formula>NOT(ISERROR(SEARCH("VALORAR",AE366)))</formula>
    </cfRule>
    <cfRule type="containsText" dxfId="13151" priority="8362" operator="containsText" text="Extrema">
      <formula>NOT(ISERROR(SEARCH("Extrema",AE366)))</formula>
    </cfRule>
    <cfRule type="containsText" dxfId="13150" priority="8363" operator="containsText" text="Alta">
      <formula>NOT(ISERROR(SEARCH("Alta",AE366)))</formula>
    </cfRule>
    <cfRule type="containsText" dxfId="13149" priority="8364" operator="containsText" text="Moderada">
      <formula>NOT(ISERROR(SEARCH("Moderada",AE366)))</formula>
    </cfRule>
    <cfRule type="containsText" dxfId="13148" priority="8365" operator="containsText" text="Baja">
      <formula>NOT(ISERROR(SEARCH("Baja",AE366)))</formula>
    </cfRule>
  </conditionalFormatting>
  <conditionalFormatting sqref="AE366:AE367">
    <cfRule type="containsText" dxfId="13147" priority="8366" operator="containsText" text="VALORAR">
      <formula>NOT(ISERROR(SEARCH("VALORAR",AE366)))</formula>
    </cfRule>
    <cfRule type="containsText" dxfId="13146" priority="8367" operator="containsText" text="Extrema">
      <formula>NOT(ISERROR(SEARCH("Extrema",AE366)))</formula>
    </cfRule>
    <cfRule type="containsText" dxfId="13145" priority="8368" operator="containsText" text="Alta">
      <formula>NOT(ISERROR(SEARCH("Alta",AE366)))</formula>
    </cfRule>
    <cfRule type="containsText" dxfId="13144" priority="8369" operator="containsText" text="Moderada">
      <formula>NOT(ISERROR(SEARCH("Moderada",AE366)))</formula>
    </cfRule>
    <cfRule type="containsText" dxfId="13143" priority="8370" operator="containsText" text="Baja">
      <formula>NOT(ISERROR(SEARCH("Baja",AE366)))</formula>
    </cfRule>
  </conditionalFormatting>
  <conditionalFormatting sqref="V366:V367">
    <cfRule type="cellIs" dxfId="13142" priority="8377" stopIfTrue="1" operator="equal">
      <formula>"Alta"</formula>
    </cfRule>
  </conditionalFormatting>
  <conditionalFormatting sqref="V366:V367">
    <cfRule type="cellIs" dxfId="13141" priority="8379" stopIfTrue="1" operator="equal">
      <formula>"Baja"</formula>
    </cfRule>
  </conditionalFormatting>
  <conditionalFormatting sqref="V366:V367">
    <cfRule type="cellIs" dxfId="13140" priority="8378" stopIfTrue="1" operator="equal">
      <formula>"Media"</formula>
    </cfRule>
  </conditionalFormatting>
  <conditionalFormatting sqref="V366:V367">
    <cfRule type="cellIs" dxfId="13139" priority="8376" stopIfTrue="1" operator="equal">
      <formula>"Muy Alta"</formula>
    </cfRule>
  </conditionalFormatting>
  <conditionalFormatting sqref="V366:V367">
    <cfRule type="cellIs" dxfId="13138" priority="8380" stopIfTrue="1" operator="equal">
      <formula>"Muy Baja"</formula>
    </cfRule>
  </conditionalFormatting>
  <conditionalFormatting sqref="AP367">
    <cfRule type="cellIs" dxfId="13137" priority="8339" stopIfTrue="1" operator="equal">
      <formula>"Alta"</formula>
    </cfRule>
  </conditionalFormatting>
  <conditionalFormatting sqref="AP367">
    <cfRule type="cellIs" dxfId="13136" priority="8341" stopIfTrue="1" operator="equal">
      <formula>"Baja"</formula>
    </cfRule>
  </conditionalFormatting>
  <conditionalFormatting sqref="AP367">
    <cfRule type="cellIs" dxfId="13135" priority="8340" stopIfTrue="1" operator="equal">
      <formula>"Media"</formula>
    </cfRule>
  </conditionalFormatting>
  <conditionalFormatting sqref="AP367">
    <cfRule type="cellIs" dxfId="13134" priority="8338" stopIfTrue="1" operator="equal">
      <formula>"Muy Alta"</formula>
    </cfRule>
  </conditionalFormatting>
  <conditionalFormatting sqref="AP367">
    <cfRule type="cellIs" dxfId="13133" priority="8342" stopIfTrue="1" operator="equal">
      <formula>"Muy Baja"</formula>
    </cfRule>
  </conditionalFormatting>
  <conditionalFormatting sqref="AE368">
    <cfRule type="containsText" dxfId="13132" priority="8305" operator="containsText" text="VALORAR">
      <formula>NOT(ISERROR(SEARCH("VALORAR",AE368)))</formula>
    </cfRule>
    <cfRule type="containsText" dxfId="13131" priority="8306" operator="containsText" text="Extrema">
      <formula>NOT(ISERROR(SEARCH("Extrema",AE368)))</formula>
    </cfRule>
    <cfRule type="containsText" dxfId="13130" priority="8307" operator="containsText" text="Alta">
      <formula>NOT(ISERROR(SEARCH("Alta",AE368)))</formula>
    </cfRule>
    <cfRule type="containsText" dxfId="13129" priority="8308" operator="containsText" text="Moderada">
      <formula>NOT(ISERROR(SEARCH("Moderada",AE368)))</formula>
    </cfRule>
    <cfRule type="containsText" dxfId="13128" priority="8309" operator="containsText" text="Baja">
      <formula>NOT(ISERROR(SEARCH("Baja",AE368)))</formula>
    </cfRule>
  </conditionalFormatting>
  <conditionalFormatting sqref="AE368">
    <cfRule type="containsText" dxfId="13127" priority="8310" operator="containsText" text="VALORAR">
      <formula>NOT(ISERROR(SEARCH("VALORAR",AE368)))</formula>
    </cfRule>
    <cfRule type="containsText" dxfId="13126" priority="8311" operator="containsText" text="Extrema">
      <formula>NOT(ISERROR(SEARCH("Extrema",AE368)))</formula>
    </cfRule>
    <cfRule type="containsText" dxfId="13125" priority="8312" operator="containsText" text="Alta">
      <formula>NOT(ISERROR(SEARCH("Alta",AE368)))</formula>
    </cfRule>
    <cfRule type="containsText" dxfId="13124" priority="8313" operator="containsText" text="Moderada">
      <formula>NOT(ISERROR(SEARCH("Moderada",AE368)))</formula>
    </cfRule>
    <cfRule type="containsText" dxfId="13123" priority="8314" operator="containsText" text="Baja">
      <formula>NOT(ISERROR(SEARCH("Baja",AE368)))</formula>
    </cfRule>
  </conditionalFormatting>
  <conditionalFormatting sqref="V368">
    <cfRule type="cellIs" dxfId="13122" priority="8321" stopIfTrue="1" operator="equal">
      <formula>"Alta"</formula>
    </cfRule>
  </conditionalFormatting>
  <conditionalFormatting sqref="V368">
    <cfRule type="cellIs" dxfId="13121" priority="8323" stopIfTrue="1" operator="equal">
      <formula>"Baja"</formula>
    </cfRule>
  </conditionalFormatting>
  <conditionalFormatting sqref="V368">
    <cfRule type="cellIs" dxfId="13120" priority="8322" stopIfTrue="1" operator="equal">
      <formula>"Media"</formula>
    </cfRule>
  </conditionalFormatting>
  <conditionalFormatting sqref="V368">
    <cfRule type="cellIs" dxfId="13119" priority="8320" stopIfTrue="1" operator="equal">
      <formula>"Muy Alta"</formula>
    </cfRule>
  </conditionalFormatting>
  <conditionalFormatting sqref="V368">
    <cfRule type="cellIs" dxfId="13118" priority="8324" stopIfTrue="1" operator="equal">
      <formula>"Muy Baja"</formula>
    </cfRule>
  </conditionalFormatting>
  <conditionalFormatting sqref="AP368">
    <cfRule type="cellIs" dxfId="13117" priority="8297" stopIfTrue="1" operator="equal">
      <formula>"Alta"</formula>
    </cfRule>
  </conditionalFormatting>
  <conditionalFormatting sqref="AP368">
    <cfRule type="cellIs" dxfId="13116" priority="8299" stopIfTrue="1" operator="equal">
      <formula>"Baja"</formula>
    </cfRule>
  </conditionalFormatting>
  <conditionalFormatting sqref="AP368">
    <cfRule type="cellIs" dxfId="13115" priority="8298" stopIfTrue="1" operator="equal">
      <formula>"Media"</formula>
    </cfRule>
  </conditionalFormatting>
  <conditionalFormatting sqref="AP368">
    <cfRule type="cellIs" dxfId="13114" priority="8296" stopIfTrue="1" operator="equal">
      <formula>"Muy Alta"</formula>
    </cfRule>
  </conditionalFormatting>
  <conditionalFormatting sqref="AP368">
    <cfRule type="cellIs" dxfId="13113" priority="8300" stopIfTrue="1" operator="equal">
      <formula>"Muy Baja"</formula>
    </cfRule>
  </conditionalFormatting>
  <conditionalFormatting sqref="AE370:AE371">
    <cfRule type="containsText" dxfId="13112" priority="8249" operator="containsText" text="VALORAR">
      <formula>NOT(ISERROR(SEARCH("VALORAR",AE370)))</formula>
    </cfRule>
    <cfRule type="containsText" dxfId="13111" priority="8250" operator="containsText" text="Extrema">
      <formula>NOT(ISERROR(SEARCH("Extrema",AE370)))</formula>
    </cfRule>
    <cfRule type="containsText" dxfId="13110" priority="8251" operator="containsText" text="Alta">
      <formula>NOT(ISERROR(SEARCH("Alta",AE370)))</formula>
    </cfRule>
    <cfRule type="containsText" dxfId="13109" priority="8252" operator="containsText" text="Moderada">
      <formula>NOT(ISERROR(SEARCH("Moderada",AE370)))</formula>
    </cfRule>
    <cfRule type="containsText" dxfId="13108" priority="8253" operator="containsText" text="Baja">
      <formula>NOT(ISERROR(SEARCH("Baja",AE370)))</formula>
    </cfRule>
  </conditionalFormatting>
  <conditionalFormatting sqref="AE370:AE371">
    <cfRule type="containsText" dxfId="13107" priority="8254" operator="containsText" text="VALORAR">
      <formula>NOT(ISERROR(SEARCH("VALORAR",AE370)))</formula>
    </cfRule>
    <cfRule type="containsText" dxfId="13106" priority="8255" operator="containsText" text="Extrema">
      <formula>NOT(ISERROR(SEARCH("Extrema",AE370)))</formula>
    </cfRule>
    <cfRule type="containsText" dxfId="13105" priority="8256" operator="containsText" text="Alta">
      <formula>NOT(ISERROR(SEARCH("Alta",AE370)))</formula>
    </cfRule>
    <cfRule type="containsText" dxfId="13104" priority="8257" operator="containsText" text="Moderada">
      <formula>NOT(ISERROR(SEARCH("Moderada",AE370)))</formula>
    </cfRule>
    <cfRule type="containsText" dxfId="13103" priority="8258" operator="containsText" text="Baja">
      <formula>NOT(ISERROR(SEARCH("Baja",AE370)))</formula>
    </cfRule>
  </conditionalFormatting>
  <conditionalFormatting sqref="AP375">
    <cfRule type="cellIs" dxfId="13102" priority="8203" stopIfTrue="1" operator="equal">
      <formula>"Alta"</formula>
    </cfRule>
  </conditionalFormatting>
  <conditionalFormatting sqref="AP375">
    <cfRule type="cellIs" dxfId="13101" priority="8205" stopIfTrue="1" operator="equal">
      <formula>"Baja"</formula>
    </cfRule>
  </conditionalFormatting>
  <conditionalFormatting sqref="AP375">
    <cfRule type="cellIs" dxfId="13100" priority="8204" stopIfTrue="1" operator="equal">
      <formula>"Media"</formula>
    </cfRule>
  </conditionalFormatting>
  <conditionalFormatting sqref="AP375">
    <cfRule type="cellIs" dxfId="13099" priority="8202" stopIfTrue="1" operator="equal">
      <formula>"Muy Alta"</formula>
    </cfRule>
  </conditionalFormatting>
  <conditionalFormatting sqref="AP375">
    <cfRule type="cellIs" dxfId="13098" priority="8206" stopIfTrue="1" operator="equal">
      <formula>"Muy Baja"</formula>
    </cfRule>
  </conditionalFormatting>
  <conditionalFormatting sqref="AP372">
    <cfRule type="cellIs" dxfId="13097" priority="8161" stopIfTrue="1" operator="equal">
      <formula>"Alta"</formula>
    </cfRule>
  </conditionalFormatting>
  <conditionalFormatting sqref="AP372">
    <cfRule type="cellIs" dxfId="13096" priority="8163" stopIfTrue="1" operator="equal">
      <formula>"Baja"</formula>
    </cfRule>
  </conditionalFormatting>
  <conditionalFormatting sqref="AP372">
    <cfRule type="cellIs" dxfId="13095" priority="8162" stopIfTrue="1" operator="equal">
      <formula>"Media"</formula>
    </cfRule>
  </conditionalFormatting>
  <conditionalFormatting sqref="AP372">
    <cfRule type="cellIs" dxfId="13094" priority="8160" stopIfTrue="1" operator="equal">
      <formula>"Muy Alta"</formula>
    </cfRule>
  </conditionalFormatting>
  <conditionalFormatting sqref="AP372">
    <cfRule type="cellIs" dxfId="13093" priority="8164" stopIfTrue="1" operator="equal">
      <formula>"Muy Baja"</formula>
    </cfRule>
  </conditionalFormatting>
  <conditionalFormatting sqref="V370:V371">
    <cfRule type="cellIs" dxfId="13092" priority="8265" stopIfTrue="1" operator="equal">
      <formula>"Alta"</formula>
    </cfRule>
  </conditionalFormatting>
  <conditionalFormatting sqref="V370:V371">
    <cfRule type="cellIs" dxfId="13091" priority="8267" stopIfTrue="1" operator="equal">
      <formula>"Baja"</formula>
    </cfRule>
  </conditionalFormatting>
  <conditionalFormatting sqref="V370:V371">
    <cfRule type="cellIs" dxfId="13090" priority="8266" stopIfTrue="1" operator="equal">
      <formula>"Media"</formula>
    </cfRule>
  </conditionalFormatting>
  <conditionalFormatting sqref="V370:V371">
    <cfRule type="cellIs" dxfId="13089" priority="8264" stopIfTrue="1" operator="equal">
      <formula>"Muy Alta"</formula>
    </cfRule>
  </conditionalFormatting>
  <conditionalFormatting sqref="V370:V371">
    <cfRule type="cellIs" dxfId="13088" priority="8268" stopIfTrue="1" operator="equal">
      <formula>"Muy Baja"</formula>
    </cfRule>
  </conditionalFormatting>
  <conditionalFormatting sqref="AW370">
    <cfRule type="containsText" dxfId="13087" priority="8239" operator="containsText" text="VALORAR">
      <formula>NOT(ISERROR(SEARCH("VALORAR",AW370)))</formula>
    </cfRule>
    <cfRule type="containsText" dxfId="13086" priority="8240" operator="containsText" text="Extrema">
      <formula>NOT(ISERROR(SEARCH("Extrema",AW370)))</formula>
    </cfRule>
    <cfRule type="containsText" dxfId="13085" priority="8241" operator="containsText" text="Alta">
      <formula>NOT(ISERROR(SEARCH("Alta",AW370)))</formula>
    </cfRule>
    <cfRule type="containsText" dxfId="13084" priority="8242" operator="containsText" text="Moderada">
      <formula>NOT(ISERROR(SEARCH("Moderada",AW370)))</formula>
    </cfRule>
    <cfRule type="containsText" dxfId="13083" priority="8243" operator="containsText" text="Baja">
      <formula>NOT(ISERROR(SEARCH("Baja",AW370)))</formula>
    </cfRule>
  </conditionalFormatting>
  <conditionalFormatting sqref="AW370">
    <cfRule type="containsText" dxfId="13082" priority="8244" operator="containsText" text="VALORAR">
      <formula>NOT(ISERROR(SEARCH("VALORAR",AW370)))</formula>
    </cfRule>
    <cfRule type="containsText" dxfId="13081" priority="8245" operator="containsText" text="Extrema">
      <formula>NOT(ISERROR(SEARCH("Extrema",AW370)))</formula>
    </cfRule>
    <cfRule type="containsText" dxfId="13080" priority="8246" operator="containsText" text="Alta">
      <formula>NOT(ISERROR(SEARCH("Alta",AW370)))</formula>
    </cfRule>
    <cfRule type="containsText" dxfId="13079" priority="8247" operator="containsText" text="Moderada">
      <formula>NOT(ISERROR(SEARCH("Moderada",AW370)))</formula>
    </cfRule>
    <cfRule type="containsText" dxfId="13078" priority="8248" operator="containsText" text="Baja">
      <formula>NOT(ISERROR(SEARCH("Baja",AW370)))</formula>
    </cfRule>
  </conditionalFormatting>
  <conditionalFormatting sqref="AP370">
    <cfRule type="cellIs" dxfId="13077" priority="8231" stopIfTrue="1" operator="equal">
      <formula>"Alta"</formula>
    </cfRule>
  </conditionalFormatting>
  <conditionalFormatting sqref="AP370">
    <cfRule type="cellIs" dxfId="13076" priority="8233" stopIfTrue="1" operator="equal">
      <formula>"Baja"</formula>
    </cfRule>
  </conditionalFormatting>
  <conditionalFormatting sqref="AP370">
    <cfRule type="cellIs" dxfId="13075" priority="8232" stopIfTrue="1" operator="equal">
      <formula>"Media"</formula>
    </cfRule>
  </conditionalFormatting>
  <conditionalFormatting sqref="AP370">
    <cfRule type="cellIs" dxfId="13074" priority="8230" stopIfTrue="1" operator="equal">
      <formula>"Muy Alta"</formula>
    </cfRule>
  </conditionalFormatting>
  <conditionalFormatting sqref="AP370">
    <cfRule type="cellIs" dxfId="13073" priority="8234" stopIfTrue="1" operator="equal">
      <formula>"Muy Baja"</formula>
    </cfRule>
  </conditionalFormatting>
  <conditionalFormatting sqref="AP371">
    <cfRule type="cellIs" dxfId="13072" priority="8217" stopIfTrue="1" operator="equal">
      <formula>"Alta"</formula>
    </cfRule>
  </conditionalFormatting>
  <conditionalFormatting sqref="AP371">
    <cfRule type="cellIs" dxfId="13071" priority="8219" stopIfTrue="1" operator="equal">
      <formula>"Baja"</formula>
    </cfRule>
  </conditionalFormatting>
  <conditionalFormatting sqref="AP371">
    <cfRule type="cellIs" dxfId="13070" priority="8218" stopIfTrue="1" operator="equal">
      <formula>"Media"</formula>
    </cfRule>
  </conditionalFormatting>
  <conditionalFormatting sqref="AP371">
    <cfRule type="cellIs" dxfId="13069" priority="8216" stopIfTrue="1" operator="equal">
      <formula>"Muy Alta"</formula>
    </cfRule>
  </conditionalFormatting>
  <conditionalFormatting sqref="AP371">
    <cfRule type="cellIs" dxfId="13068" priority="8220" stopIfTrue="1" operator="equal">
      <formula>"Muy Baja"</formula>
    </cfRule>
  </conditionalFormatting>
  <conditionalFormatting sqref="AE372:AE373">
    <cfRule type="containsText" dxfId="13067" priority="8169" operator="containsText" text="VALORAR">
      <formula>NOT(ISERROR(SEARCH("VALORAR",AE372)))</formula>
    </cfRule>
    <cfRule type="containsText" dxfId="13066" priority="8170" operator="containsText" text="Extrema">
      <formula>NOT(ISERROR(SEARCH("Extrema",AE372)))</formula>
    </cfRule>
    <cfRule type="containsText" dxfId="13065" priority="8171" operator="containsText" text="Alta">
      <formula>NOT(ISERROR(SEARCH("Alta",AE372)))</formula>
    </cfRule>
    <cfRule type="containsText" dxfId="13064" priority="8172" operator="containsText" text="Moderada">
      <formula>NOT(ISERROR(SEARCH("Moderada",AE372)))</formula>
    </cfRule>
    <cfRule type="containsText" dxfId="13063" priority="8173" operator="containsText" text="Baja">
      <formula>NOT(ISERROR(SEARCH("Baja",AE372)))</formula>
    </cfRule>
  </conditionalFormatting>
  <conditionalFormatting sqref="AE372:AE373">
    <cfRule type="containsText" dxfId="13062" priority="8174" operator="containsText" text="VALORAR">
      <formula>NOT(ISERROR(SEARCH("VALORAR",AE372)))</formula>
    </cfRule>
    <cfRule type="containsText" dxfId="13061" priority="8175" operator="containsText" text="Extrema">
      <formula>NOT(ISERROR(SEARCH("Extrema",AE372)))</formula>
    </cfRule>
    <cfRule type="containsText" dxfId="13060" priority="8176" operator="containsText" text="Alta">
      <formula>NOT(ISERROR(SEARCH("Alta",AE372)))</formula>
    </cfRule>
    <cfRule type="containsText" dxfId="13059" priority="8177" operator="containsText" text="Moderada">
      <formula>NOT(ISERROR(SEARCH("Moderada",AE372)))</formula>
    </cfRule>
    <cfRule type="containsText" dxfId="13058" priority="8178" operator="containsText" text="Baja">
      <formula>NOT(ISERROR(SEARCH("Baja",AE372)))</formula>
    </cfRule>
  </conditionalFormatting>
  <conditionalFormatting sqref="V372:V373">
    <cfRule type="cellIs" dxfId="13057" priority="8185" stopIfTrue="1" operator="equal">
      <formula>"Alta"</formula>
    </cfRule>
  </conditionalFormatting>
  <conditionalFormatting sqref="V372:V373">
    <cfRule type="cellIs" dxfId="13056" priority="8187" stopIfTrue="1" operator="equal">
      <formula>"Baja"</formula>
    </cfRule>
  </conditionalFormatting>
  <conditionalFormatting sqref="V372:V373">
    <cfRule type="cellIs" dxfId="13055" priority="8186" stopIfTrue="1" operator="equal">
      <formula>"Media"</formula>
    </cfRule>
  </conditionalFormatting>
  <conditionalFormatting sqref="V372:V373">
    <cfRule type="cellIs" dxfId="13054" priority="8184" stopIfTrue="1" operator="equal">
      <formula>"Muy Alta"</formula>
    </cfRule>
  </conditionalFormatting>
  <conditionalFormatting sqref="V372:V373">
    <cfRule type="cellIs" dxfId="13053" priority="8188" stopIfTrue="1" operator="equal">
      <formula>"Muy Baja"</formula>
    </cfRule>
  </conditionalFormatting>
  <conditionalFormatting sqref="AP373">
    <cfRule type="cellIs" dxfId="13052" priority="8147" stopIfTrue="1" operator="equal">
      <formula>"Alta"</formula>
    </cfRule>
  </conditionalFormatting>
  <conditionalFormatting sqref="AP373">
    <cfRule type="cellIs" dxfId="13051" priority="8149" stopIfTrue="1" operator="equal">
      <formula>"Baja"</formula>
    </cfRule>
  </conditionalFormatting>
  <conditionalFormatting sqref="AP373">
    <cfRule type="cellIs" dxfId="13050" priority="8148" stopIfTrue="1" operator="equal">
      <formula>"Media"</formula>
    </cfRule>
  </conditionalFormatting>
  <conditionalFormatting sqref="AP373">
    <cfRule type="cellIs" dxfId="13049" priority="8146" stopIfTrue="1" operator="equal">
      <formula>"Muy Alta"</formula>
    </cfRule>
  </conditionalFormatting>
  <conditionalFormatting sqref="AP373">
    <cfRule type="cellIs" dxfId="13048" priority="8150" stopIfTrue="1" operator="equal">
      <formula>"Muy Baja"</formula>
    </cfRule>
  </conditionalFormatting>
  <conditionalFormatting sqref="AE374">
    <cfRule type="containsText" dxfId="13047" priority="8113" operator="containsText" text="VALORAR">
      <formula>NOT(ISERROR(SEARCH("VALORAR",AE374)))</formula>
    </cfRule>
    <cfRule type="containsText" dxfId="13046" priority="8114" operator="containsText" text="Extrema">
      <formula>NOT(ISERROR(SEARCH("Extrema",AE374)))</formula>
    </cfRule>
    <cfRule type="containsText" dxfId="13045" priority="8115" operator="containsText" text="Alta">
      <formula>NOT(ISERROR(SEARCH("Alta",AE374)))</formula>
    </cfRule>
    <cfRule type="containsText" dxfId="13044" priority="8116" operator="containsText" text="Moderada">
      <formula>NOT(ISERROR(SEARCH("Moderada",AE374)))</formula>
    </cfRule>
    <cfRule type="containsText" dxfId="13043" priority="8117" operator="containsText" text="Baja">
      <formula>NOT(ISERROR(SEARCH("Baja",AE374)))</formula>
    </cfRule>
  </conditionalFormatting>
  <conditionalFormatting sqref="AE374">
    <cfRule type="containsText" dxfId="13042" priority="8118" operator="containsText" text="VALORAR">
      <formula>NOT(ISERROR(SEARCH("VALORAR",AE374)))</formula>
    </cfRule>
    <cfRule type="containsText" dxfId="13041" priority="8119" operator="containsText" text="Extrema">
      <formula>NOT(ISERROR(SEARCH("Extrema",AE374)))</formula>
    </cfRule>
    <cfRule type="containsText" dxfId="13040" priority="8120" operator="containsText" text="Alta">
      <formula>NOT(ISERROR(SEARCH("Alta",AE374)))</formula>
    </cfRule>
    <cfRule type="containsText" dxfId="13039" priority="8121" operator="containsText" text="Moderada">
      <formula>NOT(ISERROR(SEARCH("Moderada",AE374)))</formula>
    </cfRule>
    <cfRule type="containsText" dxfId="13038" priority="8122" operator="containsText" text="Baja">
      <formula>NOT(ISERROR(SEARCH("Baja",AE374)))</formula>
    </cfRule>
  </conditionalFormatting>
  <conditionalFormatting sqref="V374">
    <cfRule type="cellIs" dxfId="13037" priority="8129" stopIfTrue="1" operator="equal">
      <formula>"Alta"</formula>
    </cfRule>
  </conditionalFormatting>
  <conditionalFormatting sqref="V374">
    <cfRule type="cellIs" dxfId="13036" priority="8131" stopIfTrue="1" operator="equal">
      <formula>"Baja"</formula>
    </cfRule>
  </conditionalFormatting>
  <conditionalFormatting sqref="V374">
    <cfRule type="cellIs" dxfId="13035" priority="8130" stopIfTrue="1" operator="equal">
      <formula>"Media"</formula>
    </cfRule>
  </conditionalFormatting>
  <conditionalFormatting sqref="V374">
    <cfRule type="cellIs" dxfId="13034" priority="8128" stopIfTrue="1" operator="equal">
      <formula>"Muy Alta"</formula>
    </cfRule>
  </conditionalFormatting>
  <conditionalFormatting sqref="V374">
    <cfRule type="cellIs" dxfId="13033" priority="8132" stopIfTrue="1" operator="equal">
      <formula>"Muy Baja"</formula>
    </cfRule>
  </conditionalFormatting>
  <conditionalFormatting sqref="AP374">
    <cfRule type="cellIs" dxfId="13032" priority="8105" stopIfTrue="1" operator="equal">
      <formula>"Alta"</formula>
    </cfRule>
  </conditionalFormatting>
  <conditionalFormatting sqref="AP374">
    <cfRule type="cellIs" dxfId="13031" priority="8107" stopIfTrue="1" operator="equal">
      <formula>"Baja"</formula>
    </cfRule>
  </conditionalFormatting>
  <conditionalFormatting sqref="AP374">
    <cfRule type="cellIs" dxfId="13030" priority="8106" stopIfTrue="1" operator="equal">
      <formula>"Media"</formula>
    </cfRule>
  </conditionalFormatting>
  <conditionalFormatting sqref="AP374">
    <cfRule type="cellIs" dxfId="13029" priority="8104" stopIfTrue="1" operator="equal">
      <formula>"Muy Alta"</formula>
    </cfRule>
  </conditionalFormatting>
  <conditionalFormatting sqref="AP374">
    <cfRule type="cellIs" dxfId="13028" priority="8108" stopIfTrue="1" operator="equal">
      <formula>"Muy Baja"</formula>
    </cfRule>
  </conditionalFormatting>
  <conditionalFormatting sqref="AE382:AE383">
    <cfRule type="containsText" dxfId="13027" priority="7921" operator="containsText" text="VALORAR">
      <formula>NOT(ISERROR(SEARCH("VALORAR",AE382)))</formula>
    </cfRule>
    <cfRule type="containsText" dxfId="13026" priority="7922" operator="containsText" text="Extrema">
      <formula>NOT(ISERROR(SEARCH("Extrema",AE382)))</formula>
    </cfRule>
    <cfRule type="containsText" dxfId="13025" priority="7923" operator="containsText" text="Alta">
      <formula>NOT(ISERROR(SEARCH("Alta",AE382)))</formula>
    </cfRule>
    <cfRule type="containsText" dxfId="13024" priority="7924" operator="containsText" text="Moderada">
      <formula>NOT(ISERROR(SEARCH("Moderada",AE382)))</formula>
    </cfRule>
    <cfRule type="containsText" dxfId="13023" priority="7925" operator="containsText" text="Baja">
      <formula>NOT(ISERROR(SEARCH("Baja",AE382)))</formula>
    </cfRule>
  </conditionalFormatting>
  <conditionalFormatting sqref="AE382:AE383">
    <cfRule type="containsText" dxfId="13022" priority="7926" operator="containsText" text="VALORAR">
      <formula>NOT(ISERROR(SEARCH("VALORAR",AE382)))</formula>
    </cfRule>
    <cfRule type="containsText" dxfId="13021" priority="7927" operator="containsText" text="Extrema">
      <formula>NOT(ISERROR(SEARCH("Extrema",AE382)))</formula>
    </cfRule>
    <cfRule type="containsText" dxfId="13020" priority="7928" operator="containsText" text="Alta">
      <formula>NOT(ISERROR(SEARCH("Alta",AE382)))</formula>
    </cfRule>
    <cfRule type="containsText" dxfId="13019" priority="7929" operator="containsText" text="Moderada">
      <formula>NOT(ISERROR(SEARCH("Moderada",AE382)))</formula>
    </cfRule>
    <cfRule type="containsText" dxfId="13018" priority="7930" operator="containsText" text="Baja">
      <formula>NOT(ISERROR(SEARCH("Baja",AE382)))</formula>
    </cfRule>
  </conditionalFormatting>
  <conditionalFormatting sqref="AP387">
    <cfRule type="cellIs" dxfId="13017" priority="7875" stopIfTrue="1" operator="equal">
      <formula>"Alta"</formula>
    </cfRule>
  </conditionalFormatting>
  <conditionalFormatting sqref="AP387">
    <cfRule type="cellIs" dxfId="13016" priority="7877" stopIfTrue="1" operator="equal">
      <formula>"Baja"</formula>
    </cfRule>
  </conditionalFormatting>
  <conditionalFormatting sqref="AP387">
    <cfRule type="cellIs" dxfId="13015" priority="7876" stopIfTrue="1" operator="equal">
      <formula>"Media"</formula>
    </cfRule>
  </conditionalFormatting>
  <conditionalFormatting sqref="AP387">
    <cfRule type="cellIs" dxfId="13014" priority="7874" stopIfTrue="1" operator="equal">
      <formula>"Muy Alta"</formula>
    </cfRule>
  </conditionalFormatting>
  <conditionalFormatting sqref="AP387">
    <cfRule type="cellIs" dxfId="13013" priority="7878" stopIfTrue="1" operator="equal">
      <formula>"Muy Baja"</formula>
    </cfRule>
  </conditionalFormatting>
  <conditionalFormatting sqref="AP384">
    <cfRule type="cellIs" dxfId="13012" priority="7833" stopIfTrue="1" operator="equal">
      <formula>"Alta"</formula>
    </cfRule>
  </conditionalFormatting>
  <conditionalFormatting sqref="AP384">
    <cfRule type="cellIs" dxfId="13011" priority="7835" stopIfTrue="1" operator="equal">
      <formula>"Baja"</formula>
    </cfRule>
  </conditionalFormatting>
  <conditionalFormatting sqref="AP384">
    <cfRule type="cellIs" dxfId="13010" priority="7834" stopIfTrue="1" operator="equal">
      <formula>"Media"</formula>
    </cfRule>
  </conditionalFormatting>
  <conditionalFormatting sqref="AP384">
    <cfRule type="cellIs" dxfId="13009" priority="7832" stopIfTrue="1" operator="equal">
      <formula>"Muy Alta"</formula>
    </cfRule>
  </conditionalFormatting>
  <conditionalFormatting sqref="AP384">
    <cfRule type="cellIs" dxfId="13008" priority="7836" stopIfTrue="1" operator="equal">
      <formula>"Muy Baja"</formula>
    </cfRule>
  </conditionalFormatting>
  <conditionalFormatting sqref="V382:V383">
    <cfRule type="cellIs" dxfId="13007" priority="7937" stopIfTrue="1" operator="equal">
      <formula>"Alta"</formula>
    </cfRule>
  </conditionalFormatting>
  <conditionalFormatting sqref="V382:V383">
    <cfRule type="cellIs" dxfId="13006" priority="7939" stopIfTrue="1" operator="equal">
      <formula>"Baja"</formula>
    </cfRule>
  </conditionalFormatting>
  <conditionalFormatting sqref="V382:V383">
    <cfRule type="cellIs" dxfId="13005" priority="7938" stopIfTrue="1" operator="equal">
      <formula>"Media"</formula>
    </cfRule>
  </conditionalFormatting>
  <conditionalFormatting sqref="V382:V383">
    <cfRule type="cellIs" dxfId="13004" priority="7936" stopIfTrue="1" operator="equal">
      <formula>"Muy Alta"</formula>
    </cfRule>
  </conditionalFormatting>
  <conditionalFormatting sqref="V382:V383">
    <cfRule type="cellIs" dxfId="13003" priority="7940" stopIfTrue="1" operator="equal">
      <formula>"Muy Baja"</formula>
    </cfRule>
  </conditionalFormatting>
  <conditionalFormatting sqref="AE388:AE389">
    <cfRule type="containsText" dxfId="13002" priority="7785" operator="containsText" text="VALORAR">
      <formula>NOT(ISERROR(SEARCH("VALORAR",AE388)))</formula>
    </cfRule>
    <cfRule type="containsText" dxfId="13001" priority="7786" operator="containsText" text="Extrema">
      <formula>NOT(ISERROR(SEARCH("Extrema",AE388)))</formula>
    </cfRule>
    <cfRule type="containsText" dxfId="13000" priority="7787" operator="containsText" text="Alta">
      <formula>NOT(ISERROR(SEARCH("Alta",AE388)))</formula>
    </cfRule>
    <cfRule type="containsText" dxfId="12999" priority="7788" operator="containsText" text="Moderada">
      <formula>NOT(ISERROR(SEARCH("Moderada",AE388)))</formula>
    </cfRule>
    <cfRule type="containsText" dxfId="12998" priority="7789" operator="containsText" text="Baja">
      <formula>NOT(ISERROR(SEARCH("Baja",AE388)))</formula>
    </cfRule>
  </conditionalFormatting>
  <conditionalFormatting sqref="AE388:AE389">
    <cfRule type="containsText" dxfId="12997" priority="7790" operator="containsText" text="VALORAR">
      <formula>NOT(ISERROR(SEARCH("VALORAR",AE388)))</formula>
    </cfRule>
    <cfRule type="containsText" dxfId="12996" priority="7791" operator="containsText" text="Extrema">
      <formula>NOT(ISERROR(SEARCH("Extrema",AE388)))</formula>
    </cfRule>
    <cfRule type="containsText" dxfId="12995" priority="7792" operator="containsText" text="Alta">
      <formula>NOT(ISERROR(SEARCH("Alta",AE388)))</formula>
    </cfRule>
    <cfRule type="containsText" dxfId="12994" priority="7793" operator="containsText" text="Moderada">
      <formula>NOT(ISERROR(SEARCH("Moderada",AE388)))</formula>
    </cfRule>
    <cfRule type="containsText" dxfId="12993" priority="7794" operator="containsText" text="Baja">
      <formula>NOT(ISERROR(SEARCH("Baja",AE388)))</formula>
    </cfRule>
  </conditionalFormatting>
  <conditionalFormatting sqref="AW382">
    <cfRule type="containsText" dxfId="12992" priority="7911" operator="containsText" text="VALORAR">
      <formula>NOT(ISERROR(SEARCH("VALORAR",AW382)))</formula>
    </cfRule>
    <cfRule type="containsText" dxfId="12991" priority="7912" operator="containsText" text="Extrema">
      <formula>NOT(ISERROR(SEARCH("Extrema",AW382)))</formula>
    </cfRule>
    <cfRule type="containsText" dxfId="12990" priority="7913" operator="containsText" text="Alta">
      <formula>NOT(ISERROR(SEARCH("Alta",AW382)))</formula>
    </cfRule>
    <cfRule type="containsText" dxfId="12989" priority="7914" operator="containsText" text="Moderada">
      <formula>NOT(ISERROR(SEARCH("Moderada",AW382)))</formula>
    </cfRule>
    <cfRule type="containsText" dxfId="12988" priority="7915" operator="containsText" text="Baja">
      <formula>NOT(ISERROR(SEARCH("Baja",AW382)))</formula>
    </cfRule>
  </conditionalFormatting>
  <conditionalFormatting sqref="AW382">
    <cfRule type="containsText" dxfId="12987" priority="7916" operator="containsText" text="VALORAR">
      <formula>NOT(ISERROR(SEARCH("VALORAR",AW382)))</formula>
    </cfRule>
    <cfRule type="containsText" dxfId="12986" priority="7917" operator="containsText" text="Extrema">
      <formula>NOT(ISERROR(SEARCH("Extrema",AW382)))</formula>
    </cfRule>
    <cfRule type="containsText" dxfId="12985" priority="7918" operator="containsText" text="Alta">
      <formula>NOT(ISERROR(SEARCH("Alta",AW382)))</formula>
    </cfRule>
    <cfRule type="containsText" dxfId="12984" priority="7919" operator="containsText" text="Moderada">
      <formula>NOT(ISERROR(SEARCH("Moderada",AW382)))</formula>
    </cfRule>
    <cfRule type="containsText" dxfId="12983" priority="7920" operator="containsText" text="Baja">
      <formula>NOT(ISERROR(SEARCH("Baja",AW382)))</formula>
    </cfRule>
  </conditionalFormatting>
  <conditionalFormatting sqref="AP382">
    <cfRule type="cellIs" dxfId="12982" priority="7903" stopIfTrue="1" operator="equal">
      <formula>"Alta"</formula>
    </cfRule>
  </conditionalFormatting>
  <conditionalFormatting sqref="AP382">
    <cfRule type="cellIs" dxfId="12981" priority="7905" stopIfTrue="1" operator="equal">
      <formula>"Baja"</formula>
    </cfRule>
  </conditionalFormatting>
  <conditionalFormatting sqref="AP382">
    <cfRule type="cellIs" dxfId="12980" priority="7904" stopIfTrue="1" operator="equal">
      <formula>"Media"</formula>
    </cfRule>
  </conditionalFormatting>
  <conditionalFormatting sqref="AP382">
    <cfRule type="cellIs" dxfId="12979" priority="7902" stopIfTrue="1" operator="equal">
      <formula>"Muy Alta"</formula>
    </cfRule>
  </conditionalFormatting>
  <conditionalFormatting sqref="AP382">
    <cfRule type="cellIs" dxfId="12978" priority="7906" stopIfTrue="1" operator="equal">
      <formula>"Muy Baja"</formula>
    </cfRule>
  </conditionalFormatting>
  <conditionalFormatting sqref="AP383">
    <cfRule type="cellIs" dxfId="12977" priority="7889" stopIfTrue="1" operator="equal">
      <formula>"Alta"</formula>
    </cfRule>
  </conditionalFormatting>
  <conditionalFormatting sqref="AP383">
    <cfRule type="cellIs" dxfId="12976" priority="7891" stopIfTrue="1" operator="equal">
      <formula>"Baja"</formula>
    </cfRule>
  </conditionalFormatting>
  <conditionalFormatting sqref="AP383">
    <cfRule type="cellIs" dxfId="12975" priority="7890" stopIfTrue="1" operator="equal">
      <formula>"Media"</formula>
    </cfRule>
  </conditionalFormatting>
  <conditionalFormatting sqref="AP383">
    <cfRule type="cellIs" dxfId="12974" priority="7888" stopIfTrue="1" operator="equal">
      <formula>"Muy Alta"</formula>
    </cfRule>
  </conditionalFormatting>
  <conditionalFormatting sqref="AP383">
    <cfRule type="cellIs" dxfId="12973" priority="7892" stopIfTrue="1" operator="equal">
      <formula>"Muy Baja"</formula>
    </cfRule>
  </conditionalFormatting>
  <conditionalFormatting sqref="AP393">
    <cfRule type="cellIs" dxfId="12972" priority="7739" stopIfTrue="1" operator="equal">
      <formula>"Alta"</formula>
    </cfRule>
  </conditionalFormatting>
  <conditionalFormatting sqref="AP393">
    <cfRule type="cellIs" dxfId="12971" priority="7741" stopIfTrue="1" operator="equal">
      <formula>"Baja"</formula>
    </cfRule>
  </conditionalFormatting>
  <conditionalFormatting sqref="AP393">
    <cfRule type="cellIs" dxfId="12970" priority="7740" stopIfTrue="1" operator="equal">
      <formula>"Media"</formula>
    </cfRule>
  </conditionalFormatting>
  <conditionalFormatting sqref="AP393">
    <cfRule type="cellIs" dxfId="12969" priority="7738" stopIfTrue="1" operator="equal">
      <formula>"Muy Alta"</formula>
    </cfRule>
  </conditionalFormatting>
  <conditionalFormatting sqref="AP393">
    <cfRule type="cellIs" dxfId="12968" priority="7742" stopIfTrue="1" operator="equal">
      <formula>"Muy Baja"</formula>
    </cfRule>
  </conditionalFormatting>
  <conditionalFormatting sqref="AE384:AE385">
    <cfRule type="containsText" dxfId="12967" priority="7841" operator="containsText" text="VALORAR">
      <formula>NOT(ISERROR(SEARCH("VALORAR",AE384)))</formula>
    </cfRule>
    <cfRule type="containsText" dxfId="12966" priority="7842" operator="containsText" text="Extrema">
      <formula>NOT(ISERROR(SEARCH("Extrema",AE384)))</formula>
    </cfRule>
    <cfRule type="containsText" dxfId="12965" priority="7843" operator="containsText" text="Alta">
      <formula>NOT(ISERROR(SEARCH("Alta",AE384)))</formula>
    </cfRule>
    <cfRule type="containsText" dxfId="12964" priority="7844" operator="containsText" text="Moderada">
      <formula>NOT(ISERROR(SEARCH("Moderada",AE384)))</formula>
    </cfRule>
    <cfRule type="containsText" dxfId="12963" priority="7845" operator="containsText" text="Baja">
      <formula>NOT(ISERROR(SEARCH("Baja",AE384)))</formula>
    </cfRule>
  </conditionalFormatting>
  <conditionalFormatting sqref="AE384:AE385">
    <cfRule type="containsText" dxfId="12962" priority="7846" operator="containsText" text="VALORAR">
      <formula>NOT(ISERROR(SEARCH("VALORAR",AE384)))</formula>
    </cfRule>
    <cfRule type="containsText" dxfId="12961" priority="7847" operator="containsText" text="Extrema">
      <formula>NOT(ISERROR(SEARCH("Extrema",AE384)))</formula>
    </cfRule>
    <cfRule type="containsText" dxfId="12960" priority="7848" operator="containsText" text="Alta">
      <formula>NOT(ISERROR(SEARCH("Alta",AE384)))</formula>
    </cfRule>
    <cfRule type="containsText" dxfId="12959" priority="7849" operator="containsText" text="Moderada">
      <formula>NOT(ISERROR(SEARCH("Moderada",AE384)))</formula>
    </cfRule>
    <cfRule type="containsText" dxfId="12958" priority="7850" operator="containsText" text="Baja">
      <formula>NOT(ISERROR(SEARCH("Baja",AE384)))</formula>
    </cfRule>
  </conditionalFormatting>
  <conditionalFormatting sqref="V384:V385">
    <cfRule type="cellIs" dxfId="12957" priority="7857" stopIfTrue="1" operator="equal">
      <formula>"Alta"</formula>
    </cfRule>
  </conditionalFormatting>
  <conditionalFormatting sqref="V384:V385">
    <cfRule type="cellIs" dxfId="12956" priority="7859" stopIfTrue="1" operator="equal">
      <formula>"Baja"</formula>
    </cfRule>
  </conditionalFormatting>
  <conditionalFormatting sqref="V384:V385">
    <cfRule type="cellIs" dxfId="12955" priority="7858" stopIfTrue="1" operator="equal">
      <formula>"Media"</formula>
    </cfRule>
  </conditionalFormatting>
  <conditionalFormatting sqref="V384:V385">
    <cfRule type="cellIs" dxfId="12954" priority="7856" stopIfTrue="1" operator="equal">
      <formula>"Muy Alta"</formula>
    </cfRule>
  </conditionalFormatting>
  <conditionalFormatting sqref="V384:V385">
    <cfRule type="cellIs" dxfId="12953" priority="7860" stopIfTrue="1" operator="equal">
      <formula>"Muy Baja"</formula>
    </cfRule>
  </conditionalFormatting>
  <conditionalFormatting sqref="AP390">
    <cfRule type="cellIs" dxfId="12952" priority="7697" stopIfTrue="1" operator="equal">
      <formula>"Alta"</formula>
    </cfRule>
  </conditionalFormatting>
  <conditionalFormatting sqref="AP390">
    <cfRule type="cellIs" dxfId="12951" priority="7699" stopIfTrue="1" operator="equal">
      <formula>"Baja"</formula>
    </cfRule>
  </conditionalFormatting>
  <conditionalFormatting sqref="AP390">
    <cfRule type="cellIs" dxfId="12950" priority="7698" stopIfTrue="1" operator="equal">
      <formula>"Media"</formula>
    </cfRule>
  </conditionalFormatting>
  <conditionalFormatting sqref="AP390">
    <cfRule type="cellIs" dxfId="12949" priority="7696" stopIfTrue="1" operator="equal">
      <formula>"Muy Alta"</formula>
    </cfRule>
  </conditionalFormatting>
  <conditionalFormatting sqref="AP390">
    <cfRule type="cellIs" dxfId="12948" priority="7700" stopIfTrue="1" operator="equal">
      <formula>"Muy Baja"</formula>
    </cfRule>
  </conditionalFormatting>
  <conditionalFormatting sqref="AP385">
    <cfRule type="cellIs" dxfId="12947" priority="7819" stopIfTrue="1" operator="equal">
      <formula>"Alta"</formula>
    </cfRule>
  </conditionalFormatting>
  <conditionalFormatting sqref="AP385">
    <cfRule type="cellIs" dxfId="12946" priority="7821" stopIfTrue="1" operator="equal">
      <formula>"Baja"</formula>
    </cfRule>
  </conditionalFormatting>
  <conditionalFormatting sqref="AP385">
    <cfRule type="cellIs" dxfId="12945" priority="7820" stopIfTrue="1" operator="equal">
      <formula>"Media"</formula>
    </cfRule>
  </conditionalFormatting>
  <conditionalFormatting sqref="AP385">
    <cfRule type="cellIs" dxfId="12944" priority="7818" stopIfTrue="1" operator="equal">
      <formula>"Muy Alta"</formula>
    </cfRule>
  </conditionalFormatting>
  <conditionalFormatting sqref="AP385">
    <cfRule type="cellIs" dxfId="12943" priority="7822" stopIfTrue="1" operator="equal">
      <formula>"Muy Baja"</formula>
    </cfRule>
  </conditionalFormatting>
  <conditionalFormatting sqref="V388:V389">
    <cfRule type="cellIs" dxfId="12942" priority="7801" stopIfTrue="1" operator="equal">
      <formula>"Alta"</formula>
    </cfRule>
  </conditionalFormatting>
  <conditionalFormatting sqref="V388:V389">
    <cfRule type="cellIs" dxfId="12941" priority="7803" stopIfTrue="1" operator="equal">
      <formula>"Baja"</formula>
    </cfRule>
  </conditionalFormatting>
  <conditionalFormatting sqref="V388:V389">
    <cfRule type="cellIs" dxfId="12940" priority="7802" stopIfTrue="1" operator="equal">
      <formula>"Media"</formula>
    </cfRule>
  </conditionalFormatting>
  <conditionalFormatting sqref="V388:V389">
    <cfRule type="cellIs" dxfId="12939" priority="7800" stopIfTrue="1" operator="equal">
      <formula>"Muy Alta"</formula>
    </cfRule>
  </conditionalFormatting>
  <conditionalFormatting sqref="V388:V389">
    <cfRule type="cellIs" dxfId="12938" priority="7804" stopIfTrue="1" operator="equal">
      <formula>"Muy Baja"</formula>
    </cfRule>
  </conditionalFormatting>
  <conditionalFormatting sqref="AE394:AE395">
    <cfRule type="containsText" dxfId="12937" priority="7649" operator="containsText" text="VALORAR">
      <formula>NOT(ISERROR(SEARCH("VALORAR",AE394)))</formula>
    </cfRule>
    <cfRule type="containsText" dxfId="12936" priority="7650" operator="containsText" text="Extrema">
      <formula>NOT(ISERROR(SEARCH("Extrema",AE394)))</formula>
    </cfRule>
    <cfRule type="containsText" dxfId="12935" priority="7651" operator="containsText" text="Alta">
      <formula>NOT(ISERROR(SEARCH("Alta",AE394)))</formula>
    </cfRule>
    <cfRule type="containsText" dxfId="12934" priority="7652" operator="containsText" text="Moderada">
      <formula>NOT(ISERROR(SEARCH("Moderada",AE394)))</formula>
    </cfRule>
    <cfRule type="containsText" dxfId="12933" priority="7653" operator="containsText" text="Baja">
      <formula>NOT(ISERROR(SEARCH("Baja",AE394)))</formula>
    </cfRule>
  </conditionalFormatting>
  <conditionalFormatting sqref="AE394:AE395">
    <cfRule type="containsText" dxfId="12932" priority="7654" operator="containsText" text="VALORAR">
      <formula>NOT(ISERROR(SEARCH("VALORAR",AE394)))</formula>
    </cfRule>
    <cfRule type="containsText" dxfId="12931" priority="7655" operator="containsText" text="Extrema">
      <formula>NOT(ISERROR(SEARCH("Extrema",AE394)))</formula>
    </cfRule>
    <cfRule type="containsText" dxfId="12930" priority="7656" operator="containsText" text="Alta">
      <formula>NOT(ISERROR(SEARCH("Alta",AE394)))</formula>
    </cfRule>
    <cfRule type="containsText" dxfId="12929" priority="7657" operator="containsText" text="Moderada">
      <formula>NOT(ISERROR(SEARCH("Moderada",AE394)))</formula>
    </cfRule>
    <cfRule type="containsText" dxfId="12928" priority="7658" operator="containsText" text="Baja">
      <formula>NOT(ISERROR(SEARCH("Baja",AE394)))</formula>
    </cfRule>
  </conditionalFormatting>
  <conditionalFormatting sqref="AW388">
    <cfRule type="containsText" dxfId="12927" priority="7775" operator="containsText" text="VALORAR">
      <formula>NOT(ISERROR(SEARCH("VALORAR",AW388)))</formula>
    </cfRule>
    <cfRule type="containsText" dxfId="12926" priority="7776" operator="containsText" text="Extrema">
      <formula>NOT(ISERROR(SEARCH("Extrema",AW388)))</formula>
    </cfRule>
    <cfRule type="containsText" dxfId="12925" priority="7777" operator="containsText" text="Alta">
      <formula>NOT(ISERROR(SEARCH("Alta",AW388)))</formula>
    </cfRule>
    <cfRule type="containsText" dxfId="12924" priority="7778" operator="containsText" text="Moderada">
      <formula>NOT(ISERROR(SEARCH("Moderada",AW388)))</formula>
    </cfRule>
    <cfRule type="containsText" dxfId="12923" priority="7779" operator="containsText" text="Baja">
      <formula>NOT(ISERROR(SEARCH("Baja",AW388)))</formula>
    </cfRule>
  </conditionalFormatting>
  <conditionalFormatting sqref="AW388">
    <cfRule type="containsText" dxfId="12922" priority="7780" operator="containsText" text="VALORAR">
      <formula>NOT(ISERROR(SEARCH("VALORAR",AW388)))</formula>
    </cfRule>
    <cfRule type="containsText" dxfId="12921" priority="7781" operator="containsText" text="Extrema">
      <formula>NOT(ISERROR(SEARCH("Extrema",AW388)))</formula>
    </cfRule>
    <cfRule type="containsText" dxfId="12920" priority="7782" operator="containsText" text="Alta">
      <formula>NOT(ISERROR(SEARCH("Alta",AW388)))</formula>
    </cfRule>
    <cfRule type="containsText" dxfId="12919" priority="7783" operator="containsText" text="Moderada">
      <formula>NOT(ISERROR(SEARCH("Moderada",AW388)))</formula>
    </cfRule>
    <cfRule type="containsText" dxfId="12918" priority="7784" operator="containsText" text="Baja">
      <formula>NOT(ISERROR(SEARCH("Baja",AW388)))</formula>
    </cfRule>
  </conditionalFormatting>
  <conditionalFormatting sqref="AP388">
    <cfRule type="cellIs" dxfId="12917" priority="7767" stopIfTrue="1" operator="equal">
      <formula>"Alta"</formula>
    </cfRule>
  </conditionalFormatting>
  <conditionalFormatting sqref="AP388">
    <cfRule type="cellIs" dxfId="12916" priority="7769" stopIfTrue="1" operator="equal">
      <formula>"Baja"</formula>
    </cfRule>
  </conditionalFormatting>
  <conditionalFormatting sqref="AP388">
    <cfRule type="cellIs" dxfId="12915" priority="7768" stopIfTrue="1" operator="equal">
      <formula>"Media"</formula>
    </cfRule>
  </conditionalFormatting>
  <conditionalFormatting sqref="AP388">
    <cfRule type="cellIs" dxfId="12914" priority="7766" stopIfTrue="1" operator="equal">
      <formula>"Muy Alta"</formula>
    </cfRule>
  </conditionalFormatting>
  <conditionalFormatting sqref="AP388">
    <cfRule type="cellIs" dxfId="12913" priority="7770" stopIfTrue="1" operator="equal">
      <formula>"Muy Baja"</formula>
    </cfRule>
  </conditionalFormatting>
  <conditionalFormatting sqref="AP389">
    <cfRule type="cellIs" dxfId="12912" priority="7753" stopIfTrue="1" operator="equal">
      <formula>"Alta"</formula>
    </cfRule>
  </conditionalFormatting>
  <conditionalFormatting sqref="AP389">
    <cfRule type="cellIs" dxfId="12911" priority="7755" stopIfTrue="1" operator="equal">
      <formula>"Baja"</formula>
    </cfRule>
  </conditionalFormatting>
  <conditionalFormatting sqref="AP389">
    <cfRule type="cellIs" dxfId="12910" priority="7754" stopIfTrue="1" operator="equal">
      <formula>"Media"</formula>
    </cfRule>
  </conditionalFormatting>
  <conditionalFormatting sqref="AP389">
    <cfRule type="cellIs" dxfId="12909" priority="7752" stopIfTrue="1" operator="equal">
      <formula>"Muy Alta"</formula>
    </cfRule>
  </conditionalFormatting>
  <conditionalFormatting sqref="AP389">
    <cfRule type="cellIs" dxfId="12908" priority="7756" stopIfTrue="1" operator="equal">
      <formula>"Muy Baja"</formula>
    </cfRule>
  </conditionalFormatting>
  <conditionalFormatting sqref="AP399">
    <cfRule type="cellIs" dxfId="12907" priority="7603" stopIfTrue="1" operator="equal">
      <formula>"Alta"</formula>
    </cfRule>
  </conditionalFormatting>
  <conditionalFormatting sqref="AP399">
    <cfRule type="cellIs" dxfId="12906" priority="7605" stopIfTrue="1" operator="equal">
      <formula>"Baja"</formula>
    </cfRule>
  </conditionalFormatting>
  <conditionalFormatting sqref="AP399">
    <cfRule type="cellIs" dxfId="12905" priority="7604" stopIfTrue="1" operator="equal">
      <formula>"Media"</formula>
    </cfRule>
  </conditionalFormatting>
  <conditionalFormatting sqref="AP399">
    <cfRule type="cellIs" dxfId="12904" priority="7602" stopIfTrue="1" operator="equal">
      <formula>"Muy Alta"</formula>
    </cfRule>
  </conditionalFormatting>
  <conditionalFormatting sqref="AP399">
    <cfRule type="cellIs" dxfId="12903" priority="7606" stopIfTrue="1" operator="equal">
      <formula>"Muy Baja"</formula>
    </cfRule>
  </conditionalFormatting>
  <conditionalFormatting sqref="AE390:AE391">
    <cfRule type="containsText" dxfId="12902" priority="7705" operator="containsText" text="VALORAR">
      <formula>NOT(ISERROR(SEARCH("VALORAR",AE390)))</formula>
    </cfRule>
    <cfRule type="containsText" dxfId="12901" priority="7706" operator="containsText" text="Extrema">
      <formula>NOT(ISERROR(SEARCH("Extrema",AE390)))</formula>
    </cfRule>
    <cfRule type="containsText" dxfId="12900" priority="7707" operator="containsText" text="Alta">
      <formula>NOT(ISERROR(SEARCH("Alta",AE390)))</formula>
    </cfRule>
    <cfRule type="containsText" dxfId="12899" priority="7708" operator="containsText" text="Moderada">
      <formula>NOT(ISERROR(SEARCH("Moderada",AE390)))</formula>
    </cfRule>
    <cfRule type="containsText" dxfId="12898" priority="7709" operator="containsText" text="Baja">
      <formula>NOT(ISERROR(SEARCH("Baja",AE390)))</formula>
    </cfRule>
  </conditionalFormatting>
  <conditionalFormatting sqref="AE390:AE391">
    <cfRule type="containsText" dxfId="12897" priority="7710" operator="containsText" text="VALORAR">
      <formula>NOT(ISERROR(SEARCH("VALORAR",AE390)))</formula>
    </cfRule>
    <cfRule type="containsText" dxfId="12896" priority="7711" operator="containsText" text="Extrema">
      <formula>NOT(ISERROR(SEARCH("Extrema",AE390)))</formula>
    </cfRule>
    <cfRule type="containsText" dxfId="12895" priority="7712" operator="containsText" text="Alta">
      <formula>NOT(ISERROR(SEARCH("Alta",AE390)))</formula>
    </cfRule>
    <cfRule type="containsText" dxfId="12894" priority="7713" operator="containsText" text="Moderada">
      <formula>NOT(ISERROR(SEARCH("Moderada",AE390)))</formula>
    </cfRule>
    <cfRule type="containsText" dxfId="12893" priority="7714" operator="containsText" text="Baja">
      <formula>NOT(ISERROR(SEARCH("Baja",AE390)))</formula>
    </cfRule>
  </conditionalFormatting>
  <conditionalFormatting sqref="V390:V391">
    <cfRule type="cellIs" dxfId="12892" priority="7721" stopIfTrue="1" operator="equal">
      <formula>"Alta"</formula>
    </cfRule>
  </conditionalFormatting>
  <conditionalFormatting sqref="V390:V391">
    <cfRule type="cellIs" dxfId="12891" priority="7723" stopIfTrue="1" operator="equal">
      <formula>"Baja"</formula>
    </cfRule>
  </conditionalFormatting>
  <conditionalFormatting sqref="V390:V391">
    <cfRule type="cellIs" dxfId="12890" priority="7722" stopIfTrue="1" operator="equal">
      <formula>"Media"</formula>
    </cfRule>
  </conditionalFormatting>
  <conditionalFormatting sqref="V390:V391">
    <cfRule type="cellIs" dxfId="12889" priority="7720" stopIfTrue="1" operator="equal">
      <formula>"Muy Alta"</formula>
    </cfRule>
  </conditionalFormatting>
  <conditionalFormatting sqref="V390:V391">
    <cfRule type="cellIs" dxfId="12888" priority="7724" stopIfTrue="1" operator="equal">
      <formula>"Muy Baja"</formula>
    </cfRule>
  </conditionalFormatting>
  <conditionalFormatting sqref="AP396">
    <cfRule type="cellIs" dxfId="12887" priority="7561" stopIfTrue="1" operator="equal">
      <formula>"Alta"</formula>
    </cfRule>
  </conditionalFormatting>
  <conditionalFormatting sqref="AP396">
    <cfRule type="cellIs" dxfId="12886" priority="7563" stopIfTrue="1" operator="equal">
      <formula>"Baja"</formula>
    </cfRule>
  </conditionalFormatting>
  <conditionalFormatting sqref="AP396">
    <cfRule type="cellIs" dxfId="12885" priority="7562" stopIfTrue="1" operator="equal">
      <formula>"Media"</formula>
    </cfRule>
  </conditionalFormatting>
  <conditionalFormatting sqref="AP396">
    <cfRule type="cellIs" dxfId="12884" priority="7560" stopIfTrue="1" operator="equal">
      <formula>"Muy Alta"</formula>
    </cfRule>
  </conditionalFormatting>
  <conditionalFormatting sqref="AP396">
    <cfRule type="cellIs" dxfId="12883" priority="7564" stopIfTrue="1" operator="equal">
      <formula>"Muy Baja"</formula>
    </cfRule>
  </conditionalFormatting>
  <conditionalFormatting sqref="AP391">
    <cfRule type="cellIs" dxfId="12882" priority="7683" stopIfTrue="1" operator="equal">
      <formula>"Alta"</formula>
    </cfRule>
  </conditionalFormatting>
  <conditionalFormatting sqref="AP391">
    <cfRule type="cellIs" dxfId="12881" priority="7685" stopIfTrue="1" operator="equal">
      <formula>"Baja"</formula>
    </cfRule>
  </conditionalFormatting>
  <conditionalFormatting sqref="AP391">
    <cfRule type="cellIs" dxfId="12880" priority="7684" stopIfTrue="1" operator="equal">
      <formula>"Media"</formula>
    </cfRule>
  </conditionalFormatting>
  <conditionalFormatting sqref="AP391">
    <cfRule type="cellIs" dxfId="12879" priority="7682" stopIfTrue="1" operator="equal">
      <formula>"Muy Alta"</formula>
    </cfRule>
  </conditionalFormatting>
  <conditionalFormatting sqref="AP391">
    <cfRule type="cellIs" dxfId="12878" priority="7686" stopIfTrue="1" operator="equal">
      <formula>"Muy Baja"</formula>
    </cfRule>
  </conditionalFormatting>
  <conditionalFormatting sqref="V376:V377">
    <cfRule type="cellIs" dxfId="12877" priority="8073" stopIfTrue="1" operator="equal">
      <formula>"Alta"</formula>
    </cfRule>
  </conditionalFormatting>
  <conditionalFormatting sqref="V376:V377">
    <cfRule type="cellIs" dxfId="12876" priority="8075" stopIfTrue="1" operator="equal">
      <formula>"Baja"</formula>
    </cfRule>
  </conditionalFormatting>
  <conditionalFormatting sqref="V376:V377">
    <cfRule type="cellIs" dxfId="12875" priority="8074" stopIfTrue="1" operator="equal">
      <formula>"Media"</formula>
    </cfRule>
  </conditionalFormatting>
  <conditionalFormatting sqref="V376:V377">
    <cfRule type="cellIs" dxfId="12874" priority="8072" stopIfTrue="1" operator="equal">
      <formula>"Muy Alta"</formula>
    </cfRule>
  </conditionalFormatting>
  <conditionalFormatting sqref="V376:V377">
    <cfRule type="cellIs" dxfId="12873" priority="8076" stopIfTrue="1" operator="equal">
      <formula>"Muy Baja"</formula>
    </cfRule>
  </conditionalFormatting>
  <conditionalFormatting sqref="AE376:AE377">
    <cfRule type="containsText" dxfId="12872" priority="8057" operator="containsText" text="VALORAR">
      <formula>NOT(ISERROR(SEARCH("VALORAR",AE376)))</formula>
    </cfRule>
    <cfRule type="containsText" dxfId="12871" priority="8058" operator="containsText" text="Extrema">
      <formula>NOT(ISERROR(SEARCH("Extrema",AE376)))</formula>
    </cfRule>
    <cfRule type="containsText" dxfId="12870" priority="8059" operator="containsText" text="Alta">
      <formula>NOT(ISERROR(SEARCH("Alta",AE376)))</formula>
    </cfRule>
    <cfRule type="containsText" dxfId="12869" priority="8060" operator="containsText" text="Moderada">
      <formula>NOT(ISERROR(SEARCH("Moderada",AE376)))</formula>
    </cfRule>
    <cfRule type="containsText" dxfId="12868" priority="8061" operator="containsText" text="Baja">
      <formula>NOT(ISERROR(SEARCH("Baja",AE376)))</formula>
    </cfRule>
  </conditionalFormatting>
  <conditionalFormatting sqref="AE376:AE377">
    <cfRule type="containsText" dxfId="12867" priority="8062" operator="containsText" text="VALORAR">
      <formula>NOT(ISERROR(SEARCH("VALORAR",AE376)))</formula>
    </cfRule>
    <cfRule type="containsText" dxfId="12866" priority="8063" operator="containsText" text="Extrema">
      <formula>NOT(ISERROR(SEARCH("Extrema",AE376)))</formula>
    </cfRule>
    <cfRule type="containsText" dxfId="12865" priority="8064" operator="containsText" text="Alta">
      <formula>NOT(ISERROR(SEARCH("Alta",AE376)))</formula>
    </cfRule>
    <cfRule type="containsText" dxfId="12864" priority="8065" operator="containsText" text="Moderada">
      <formula>NOT(ISERROR(SEARCH("Moderada",AE376)))</formula>
    </cfRule>
    <cfRule type="containsText" dxfId="12863" priority="8066" operator="containsText" text="Baja">
      <formula>NOT(ISERROR(SEARCH("Baja",AE376)))</formula>
    </cfRule>
  </conditionalFormatting>
  <conditionalFormatting sqref="AW376">
    <cfRule type="containsText" dxfId="12862" priority="8047" operator="containsText" text="VALORAR">
      <formula>NOT(ISERROR(SEARCH("VALORAR",AW376)))</formula>
    </cfRule>
    <cfRule type="containsText" dxfId="12861" priority="8048" operator="containsText" text="Extrema">
      <formula>NOT(ISERROR(SEARCH("Extrema",AW376)))</formula>
    </cfRule>
    <cfRule type="containsText" dxfId="12860" priority="8049" operator="containsText" text="Alta">
      <formula>NOT(ISERROR(SEARCH("Alta",AW376)))</formula>
    </cfRule>
    <cfRule type="containsText" dxfId="12859" priority="8050" operator="containsText" text="Moderada">
      <formula>NOT(ISERROR(SEARCH("Moderada",AW376)))</formula>
    </cfRule>
    <cfRule type="containsText" dxfId="12858" priority="8051" operator="containsText" text="Baja">
      <formula>NOT(ISERROR(SEARCH("Baja",AW376)))</formula>
    </cfRule>
  </conditionalFormatting>
  <conditionalFormatting sqref="AW376">
    <cfRule type="containsText" dxfId="12857" priority="8052" operator="containsText" text="VALORAR">
      <formula>NOT(ISERROR(SEARCH("VALORAR",AW376)))</formula>
    </cfRule>
    <cfRule type="containsText" dxfId="12856" priority="8053" operator="containsText" text="Extrema">
      <formula>NOT(ISERROR(SEARCH("Extrema",AW376)))</formula>
    </cfRule>
    <cfRule type="containsText" dxfId="12855" priority="8054" operator="containsText" text="Alta">
      <formula>NOT(ISERROR(SEARCH("Alta",AW376)))</formula>
    </cfRule>
    <cfRule type="containsText" dxfId="12854" priority="8055" operator="containsText" text="Moderada">
      <formula>NOT(ISERROR(SEARCH("Moderada",AW376)))</formula>
    </cfRule>
    <cfRule type="containsText" dxfId="12853" priority="8056" operator="containsText" text="Baja">
      <formula>NOT(ISERROR(SEARCH("Baja",AW376)))</formula>
    </cfRule>
  </conditionalFormatting>
  <conditionalFormatting sqref="AP376">
    <cfRule type="cellIs" dxfId="12852" priority="8039" stopIfTrue="1" operator="equal">
      <formula>"Alta"</formula>
    </cfRule>
  </conditionalFormatting>
  <conditionalFormatting sqref="AP376">
    <cfRule type="cellIs" dxfId="12851" priority="8041" stopIfTrue="1" operator="equal">
      <formula>"Baja"</formula>
    </cfRule>
  </conditionalFormatting>
  <conditionalFormatting sqref="AP376">
    <cfRule type="cellIs" dxfId="12850" priority="8040" stopIfTrue="1" operator="equal">
      <formula>"Media"</formula>
    </cfRule>
  </conditionalFormatting>
  <conditionalFormatting sqref="AP376">
    <cfRule type="cellIs" dxfId="12849" priority="8038" stopIfTrue="1" operator="equal">
      <formula>"Muy Alta"</formula>
    </cfRule>
  </conditionalFormatting>
  <conditionalFormatting sqref="AP376">
    <cfRule type="cellIs" dxfId="12848" priority="8042" stopIfTrue="1" operator="equal">
      <formula>"Muy Baja"</formula>
    </cfRule>
  </conditionalFormatting>
  <conditionalFormatting sqref="AP377">
    <cfRule type="cellIs" dxfId="12847" priority="8025" stopIfTrue="1" operator="equal">
      <formula>"Alta"</formula>
    </cfRule>
  </conditionalFormatting>
  <conditionalFormatting sqref="AP377">
    <cfRule type="cellIs" dxfId="12846" priority="8027" stopIfTrue="1" operator="equal">
      <formula>"Baja"</formula>
    </cfRule>
  </conditionalFormatting>
  <conditionalFormatting sqref="AP377">
    <cfRule type="cellIs" dxfId="12845" priority="8026" stopIfTrue="1" operator="equal">
      <formula>"Media"</formula>
    </cfRule>
  </conditionalFormatting>
  <conditionalFormatting sqref="AP377">
    <cfRule type="cellIs" dxfId="12844" priority="8024" stopIfTrue="1" operator="equal">
      <formula>"Muy Alta"</formula>
    </cfRule>
  </conditionalFormatting>
  <conditionalFormatting sqref="AP377">
    <cfRule type="cellIs" dxfId="12843" priority="8028" stopIfTrue="1" operator="equal">
      <formula>"Muy Baja"</formula>
    </cfRule>
  </conditionalFormatting>
  <conditionalFormatting sqref="AP381">
    <cfRule type="cellIs" dxfId="12842" priority="8011" stopIfTrue="1" operator="equal">
      <formula>"Alta"</formula>
    </cfRule>
  </conditionalFormatting>
  <conditionalFormatting sqref="AP381">
    <cfRule type="cellIs" dxfId="12841" priority="8013" stopIfTrue="1" operator="equal">
      <formula>"Baja"</formula>
    </cfRule>
  </conditionalFormatting>
  <conditionalFormatting sqref="AP381">
    <cfRule type="cellIs" dxfId="12840" priority="8012" stopIfTrue="1" operator="equal">
      <formula>"Media"</formula>
    </cfRule>
  </conditionalFormatting>
  <conditionalFormatting sqref="AP381">
    <cfRule type="cellIs" dxfId="12839" priority="8010" stopIfTrue="1" operator="equal">
      <formula>"Muy Alta"</formula>
    </cfRule>
  </conditionalFormatting>
  <conditionalFormatting sqref="AP381">
    <cfRule type="cellIs" dxfId="12838" priority="8014" stopIfTrue="1" operator="equal">
      <formula>"Muy Baja"</formula>
    </cfRule>
  </conditionalFormatting>
  <conditionalFormatting sqref="AE378:AE379">
    <cfRule type="containsText" dxfId="12837" priority="7977" operator="containsText" text="VALORAR">
      <formula>NOT(ISERROR(SEARCH("VALORAR",AE378)))</formula>
    </cfRule>
    <cfRule type="containsText" dxfId="12836" priority="7978" operator="containsText" text="Extrema">
      <formula>NOT(ISERROR(SEARCH("Extrema",AE378)))</formula>
    </cfRule>
    <cfRule type="containsText" dxfId="12835" priority="7979" operator="containsText" text="Alta">
      <formula>NOT(ISERROR(SEARCH("Alta",AE378)))</formula>
    </cfRule>
    <cfRule type="containsText" dxfId="12834" priority="7980" operator="containsText" text="Moderada">
      <formula>NOT(ISERROR(SEARCH("Moderada",AE378)))</formula>
    </cfRule>
    <cfRule type="containsText" dxfId="12833" priority="7981" operator="containsText" text="Baja">
      <formula>NOT(ISERROR(SEARCH("Baja",AE378)))</formula>
    </cfRule>
  </conditionalFormatting>
  <conditionalFormatting sqref="AE378:AE379">
    <cfRule type="containsText" dxfId="12832" priority="7982" operator="containsText" text="VALORAR">
      <formula>NOT(ISERROR(SEARCH("VALORAR",AE378)))</formula>
    </cfRule>
    <cfRule type="containsText" dxfId="12831" priority="7983" operator="containsText" text="Extrema">
      <formula>NOT(ISERROR(SEARCH("Extrema",AE378)))</formula>
    </cfRule>
    <cfRule type="containsText" dxfId="12830" priority="7984" operator="containsText" text="Alta">
      <formula>NOT(ISERROR(SEARCH("Alta",AE378)))</formula>
    </cfRule>
    <cfRule type="containsText" dxfId="12829" priority="7985" operator="containsText" text="Moderada">
      <formula>NOT(ISERROR(SEARCH("Moderada",AE378)))</formula>
    </cfRule>
    <cfRule type="containsText" dxfId="12828" priority="7986" operator="containsText" text="Baja">
      <formula>NOT(ISERROR(SEARCH("Baja",AE378)))</formula>
    </cfRule>
  </conditionalFormatting>
  <conditionalFormatting sqref="V378:V379">
    <cfRule type="cellIs" dxfId="12827" priority="7993" stopIfTrue="1" operator="equal">
      <formula>"Alta"</formula>
    </cfRule>
  </conditionalFormatting>
  <conditionalFormatting sqref="V378:V379">
    <cfRule type="cellIs" dxfId="12826" priority="7995" stopIfTrue="1" operator="equal">
      <formula>"Baja"</formula>
    </cfRule>
  </conditionalFormatting>
  <conditionalFormatting sqref="V378:V379">
    <cfRule type="cellIs" dxfId="12825" priority="7994" stopIfTrue="1" operator="equal">
      <formula>"Media"</formula>
    </cfRule>
  </conditionalFormatting>
  <conditionalFormatting sqref="V378:V379">
    <cfRule type="cellIs" dxfId="12824" priority="7992" stopIfTrue="1" operator="equal">
      <formula>"Muy Alta"</formula>
    </cfRule>
  </conditionalFormatting>
  <conditionalFormatting sqref="V378:V379">
    <cfRule type="cellIs" dxfId="12823" priority="7996" stopIfTrue="1" operator="equal">
      <formula>"Muy Baja"</formula>
    </cfRule>
  </conditionalFormatting>
  <conditionalFormatting sqref="AP378">
    <cfRule type="cellIs" dxfId="12822" priority="7969" stopIfTrue="1" operator="equal">
      <formula>"Alta"</formula>
    </cfRule>
  </conditionalFormatting>
  <conditionalFormatting sqref="AP378">
    <cfRule type="cellIs" dxfId="12821" priority="7971" stopIfTrue="1" operator="equal">
      <formula>"Baja"</formula>
    </cfRule>
  </conditionalFormatting>
  <conditionalFormatting sqref="AP378">
    <cfRule type="cellIs" dxfId="12820" priority="7970" stopIfTrue="1" operator="equal">
      <formula>"Media"</formula>
    </cfRule>
  </conditionalFormatting>
  <conditionalFormatting sqref="AP378">
    <cfRule type="cellIs" dxfId="12819" priority="7968" stopIfTrue="1" operator="equal">
      <formula>"Muy Alta"</formula>
    </cfRule>
  </conditionalFormatting>
  <conditionalFormatting sqref="AP378">
    <cfRule type="cellIs" dxfId="12818" priority="7972" stopIfTrue="1" operator="equal">
      <formula>"Muy Baja"</formula>
    </cfRule>
  </conditionalFormatting>
  <conditionalFormatting sqref="AP379">
    <cfRule type="cellIs" dxfId="12817" priority="7955" stopIfTrue="1" operator="equal">
      <formula>"Alta"</formula>
    </cfRule>
  </conditionalFormatting>
  <conditionalFormatting sqref="AP379">
    <cfRule type="cellIs" dxfId="12816" priority="7957" stopIfTrue="1" operator="equal">
      <formula>"Baja"</formula>
    </cfRule>
  </conditionalFormatting>
  <conditionalFormatting sqref="AP379">
    <cfRule type="cellIs" dxfId="12815" priority="7956" stopIfTrue="1" operator="equal">
      <formula>"Media"</formula>
    </cfRule>
  </conditionalFormatting>
  <conditionalFormatting sqref="AP379">
    <cfRule type="cellIs" dxfId="12814" priority="7954" stopIfTrue="1" operator="equal">
      <formula>"Muy Alta"</formula>
    </cfRule>
  </conditionalFormatting>
  <conditionalFormatting sqref="AP379">
    <cfRule type="cellIs" dxfId="12813" priority="7958" stopIfTrue="1" operator="equal">
      <formula>"Muy Baja"</formula>
    </cfRule>
  </conditionalFormatting>
  <conditionalFormatting sqref="V394:V395">
    <cfRule type="cellIs" dxfId="12812" priority="7665" stopIfTrue="1" operator="equal">
      <formula>"Alta"</formula>
    </cfRule>
  </conditionalFormatting>
  <conditionalFormatting sqref="V394:V395">
    <cfRule type="cellIs" dxfId="12811" priority="7667" stopIfTrue="1" operator="equal">
      <formula>"Baja"</formula>
    </cfRule>
  </conditionalFormatting>
  <conditionalFormatting sqref="V394:V395">
    <cfRule type="cellIs" dxfId="12810" priority="7666" stopIfTrue="1" operator="equal">
      <formula>"Media"</formula>
    </cfRule>
  </conditionalFormatting>
  <conditionalFormatting sqref="V394:V395">
    <cfRule type="cellIs" dxfId="12809" priority="7664" stopIfTrue="1" operator="equal">
      <formula>"Muy Alta"</formula>
    </cfRule>
  </conditionalFormatting>
  <conditionalFormatting sqref="V394:V395">
    <cfRule type="cellIs" dxfId="12808" priority="7668" stopIfTrue="1" operator="equal">
      <formula>"Muy Baja"</formula>
    </cfRule>
  </conditionalFormatting>
  <conditionalFormatting sqref="AW394">
    <cfRule type="containsText" dxfId="12807" priority="7639" operator="containsText" text="VALORAR">
      <formula>NOT(ISERROR(SEARCH("VALORAR",AW394)))</formula>
    </cfRule>
    <cfRule type="containsText" dxfId="12806" priority="7640" operator="containsText" text="Extrema">
      <formula>NOT(ISERROR(SEARCH("Extrema",AW394)))</formula>
    </cfRule>
    <cfRule type="containsText" dxfId="12805" priority="7641" operator="containsText" text="Alta">
      <formula>NOT(ISERROR(SEARCH("Alta",AW394)))</formula>
    </cfRule>
    <cfRule type="containsText" dxfId="12804" priority="7642" operator="containsText" text="Moderada">
      <formula>NOT(ISERROR(SEARCH("Moderada",AW394)))</formula>
    </cfRule>
    <cfRule type="containsText" dxfId="12803" priority="7643" operator="containsText" text="Baja">
      <formula>NOT(ISERROR(SEARCH("Baja",AW394)))</formula>
    </cfRule>
  </conditionalFormatting>
  <conditionalFormatting sqref="AW394">
    <cfRule type="containsText" dxfId="12802" priority="7644" operator="containsText" text="VALORAR">
      <formula>NOT(ISERROR(SEARCH("VALORAR",AW394)))</formula>
    </cfRule>
    <cfRule type="containsText" dxfId="12801" priority="7645" operator="containsText" text="Extrema">
      <formula>NOT(ISERROR(SEARCH("Extrema",AW394)))</formula>
    </cfRule>
    <cfRule type="containsText" dxfId="12800" priority="7646" operator="containsText" text="Alta">
      <formula>NOT(ISERROR(SEARCH("Alta",AW394)))</formula>
    </cfRule>
    <cfRule type="containsText" dxfId="12799" priority="7647" operator="containsText" text="Moderada">
      <formula>NOT(ISERROR(SEARCH("Moderada",AW394)))</formula>
    </cfRule>
    <cfRule type="containsText" dxfId="12798" priority="7648" operator="containsText" text="Baja">
      <formula>NOT(ISERROR(SEARCH("Baja",AW394)))</formula>
    </cfRule>
  </conditionalFormatting>
  <conditionalFormatting sqref="AP394">
    <cfRule type="cellIs" dxfId="12797" priority="7631" stopIfTrue="1" operator="equal">
      <formula>"Alta"</formula>
    </cfRule>
  </conditionalFormatting>
  <conditionalFormatting sqref="AP394">
    <cfRule type="cellIs" dxfId="12796" priority="7633" stopIfTrue="1" operator="equal">
      <formula>"Baja"</formula>
    </cfRule>
  </conditionalFormatting>
  <conditionalFormatting sqref="AP394">
    <cfRule type="cellIs" dxfId="12795" priority="7632" stopIfTrue="1" operator="equal">
      <formula>"Media"</formula>
    </cfRule>
  </conditionalFormatting>
  <conditionalFormatting sqref="AP394">
    <cfRule type="cellIs" dxfId="12794" priority="7630" stopIfTrue="1" operator="equal">
      <formula>"Muy Alta"</formula>
    </cfRule>
  </conditionalFormatting>
  <conditionalFormatting sqref="AP394">
    <cfRule type="cellIs" dxfId="12793" priority="7634" stopIfTrue="1" operator="equal">
      <formula>"Muy Baja"</formula>
    </cfRule>
  </conditionalFormatting>
  <conditionalFormatting sqref="AP395">
    <cfRule type="cellIs" dxfId="12792" priority="7617" stopIfTrue="1" operator="equal">
      <formula>"Alta"</formula>
    </cfRule>
  </conditionalFormatting>
  <conditionalFormatting sqref="AP395">
    <cfRule type="cellIs" dxfId="12791" priority="7619" stopIfTrue="1" operator="equal">
      <formula>"Baja"</formula>
    </cfRule>
  </conditionalFormatting>
  <conditionalFormatting sqref="AP395">
    <cfRule type="cellIs" dxfId="12790" priority="7618" stopIfTrue="1" operator="equal">
      <formula>"Media"</formula>
    </cfRule>
  </conditionalFormatting>
  <conditionalFormatting sqref="AP395">
    <cfRule type="cellIs" dxfId="12789" priority="7616" stopIfTrue="1" operator="equal">
      <formula>"Muy Alta"</formula>
    </cfRule>
  </conditionalFormatting>
  <conditionalFormatting sqref="AP395">
    <cfRule type="cellIs" dxfId="12788" priority="7620" stopIfTrue="1" operator="equal">
      <formula>"Muy Baja"</formula>
    </cfRule>
  </conditionalFormatting>
  <conditionalFormatting sqref="AE396:AE397">
    <cfRule type="containsText" dxfId="12787" priority="7569" operator="containsText" text="VALORAR">
      <formula>NOT(ISERROR(SEARCH("VALORAR",AE396)))</formula>
    </cfRule>
    <cfRule type="containsText" dxfId="12786" priority="7570" operator="containsText" text="Extrema">
      <formula>NOT(ISERROR(SEARCH("Extrema",AE396)))</formula>
    </cfRule>
    <cfRule type="containsText" dxfId="12785" priority="7571" operator="containsText" text="Alta">
      <formula>NOT(ISERROR(SEARCH("Alta",AE396)))</formula>
    </cfRule>
    <cfRule type="containsText" dxfId="12784" priority="7572" operator="containsText" text="Moderada">
      <formula>NOT(ISERROR(SEARCH("Moderada",AE396)))</formula>
    </cfRule>
    <cfRule type="containsText" dxfId="12783" priority="7573" operator="containsText" text="Baja">
      <formula>NOT(ISERROR(SEARCH("Baja",AE396)))</formula>
    </cfRule>
  </conditionalFormatting>
  <conditionalFormatting sqref="AE396:AE397">
    <cfRule type="containsText" dxfId="12782" priority="7574" operator="containsText" text="VALORAR">
      <formula>NOT(ISERROR(SEARCH("VALORAR",AE396)))</formula>
    </cfRule>
    <cfRule type="containsText" dxfId="12781" priority="7575" operator="containsText" text="Extrema">
      <formula>NOT(ISERROR(SEARCH("Extrema",AE396)))</formula>
    </cfRule>
    <cfRule type="containsText" dxfId="12780" priority="7576" operator="containsText" text="Alta">
      <formula>NOT(ISERROR(SEARCH("Alta",AE396)))</formula>
    </cfRule>
    <cfRule type="containsText" dxfId="12779" priority="7577" operator="containsText" text="Moderada">
      <formula>NOT(ISERROR(SEARCH("Moderada",AE396)))</formula>
    </cfRule>
    <cfRule type="containsText" dxfId="12778" priority="7578" operator="containsText" text="Baja">
      <formula>NOT(ISERROR(SEARCH("Baja",AE396)))</formula>
    </cfRule>
  </conditionalFormatting>
  <conditionalFormatting sqref="V396:V397">
    <cfRule type="cellIs" dxfId="12777" priority="7585" stopIfTrue="1" operator="equal">
      <formula>"Alta"</formula>
    </cfRule>
  </conditionalFormatting>
  <conditionalFormatting sqref="V396:V397">
    <cfRule type="cellIs" dxfId="12776" priority="7587" stopIfTrue="1" operator="equal">
      <formula>"Baja"</formula>
    </cfRule>
  </conditionalFormatting>
  <conditionalFormatting sqref="V396:V397">
    <cfRule type="cellIs" dxfId="12775" priority="7586" stopIfTrue="1" operator="equal">
      <formula>"Media"</formula>
    </cfRule>
  </conditionalFormatting>
  <conditionalFormatting sqref="V396:V397">
    <cfRule type="cellIs" dxfId="12774" priority="7584" stopIfTrue="1" operator="equal">
      <formula>"Muy Alta"</formula>
    </cfRule>
  </conditionalFormatting>
  <conditionalFormatting sqref="V396:V397">
    <cfRule type="cellIs" dxfId="12773" priority="7588" stopIfTrue="1" operator="equal">
      <formula>"Muy Baja"</formula>
    </cfRule>
  </conditionalFormatting>
  <conditionalFormatting sqref="AP397">
    <cfRule type="cellIs" dxfId="12772" priority="7547" stopIfTrue="1" operator="equal">
      <formula>"Alta"</formula>
    </cfRule>
  </conditionalFormatting>
  <conditionalFormatting sqref="AP397">
    <cfRule type="cellIs" dxfId="12771" priority="7549" stopIfTrue="1" operator="equal">
      <formula>"Baja"</formula>
    </cfRule>
  </conditionalFormatting>
  <conditionalFormatting sqref="AP397">
    <cfRule type="cellIs" dxfId="12770" priority="7548" stopIfTrue="1" operator="equal">
      <formula>"Media"</formula>
    </cfRule>
  </conditionalFormatting>
  <conditionalFormatting sqref="AP397">
    <cfRule type="cellIs" dxfId="12769" priority="7546" stopIfTrue="1" operator="equal">
      <formula>"Muy Alta"</formula>
    </cfRule>
  </conditionalFormatting>
  <conditionalFormatting sqref="AP397">
    <cfRule type="cellIs" dxfId="12768" priority="7550" stopIfTrue="1" operator="equal">
      <formula>"Muy Baja"</formula>
    </cfRule>
  </conditionalFormatting>
  <conditionalFormatting sqref="AE406:AE407">
    <cfRule type="containsText" dxfId="12767" priority="7513" operator="containsText" text="VALORAR">
      <formula>NOT(ISERROR(SEARCH("VALORAR",AE406)))</formula>
    </cfRule>
    <cfRule type="containsText" dxfId="12766" priority="7514" operator="containsText" text="Extrema">
      <formula>NOT(ISERROR(SEARCH("Extrema",AE406)))</formula>
    </cfRule>
    <cfRule type="containsText" dxfId="12765" priority="7515" operator="containsText" text="Alta">
      <formula>NOT(ISERROR(SEARCH("Alta",AE406)))</formula>
    </cfRule>
    <cfRule type="containsText" dxfId="12764" priority="7516" operator="containsText" text="Moderada">
      <formula>NOT(ISERROR(SEARCH("Moderada",AE406)))</formula>
    </cfRule>
    <cfRule type="containsText" dxfId="12763" priority="7517" operator="containsText" text="Baja">
      <formula>NOT(ISERROR(SEARCH("Baja",AE406)))</formula>
    </cfRule>
  </conditionalFormatting>
  <conditionalFormatting sqref="AE406:AE407">
    <cfRule type="containsText" dxfId="12762" priority="7518" operator="containsText" text="VALORAR">
      <formula>NOT(ISERROR(SEARCH("VALORAR",AE406)))</formula>
    </cfRule>
    <cfRule type="containsText" dxfId="12761" priority="7519" operator="containsText" text="Extrema">
      <formula>NOT(ISERROR(SEARCH("Extrema",AE406)))</formula>
    </cfRule>
    <cfRule type="containsText" dxfId="12760" priority="7520" operator="containsText" text="Alta">
      <formula>NOT(ISERROR(SEARCH("Alta",AE406)))</formula>
    </cfRule>
    <cfRule type="containsText" dxfId="12759" priority="7521" operator="containsText" text="Moderada">
      <formula>NOT(ISERROR(SEARCH("Moderada",AE406)))</formula>
    </cfRule>
    <cfRule type="containsText" dxfId="12758" priority="7522" operator="containsText" text="Baja">
      <formula>NOT(ISERROR(SEARCH("Baja",AE406)))</formula>
    </cfRule>
  </conditionalFormatting>
  <conditionalFormatting sqref="AP411">
    <cfRule type="cellIs" dxfId="12757" priority="7467" stopIfTrue="1" operator="equal">
      <formula>"Alta"</formula>
    </cfRule>
  </conditionalFormatting>
  <conditionalFormatting sqref="AP411">
    <cfRule type="cellIs" dxfId="12756" priority="7469" stopIfTrue="1" operator="equal">
      <formula>"Baja"</formula>
    </cfRule>
  </conditionalFormatting>
  <conditionalFormatting sqref="AP411">
    <cfRule type="cellIs" dxfId="12755" priority="7468" stopIfTrue="1" operator="equal">
      <formula>"Media"</formula>
    </cfRule>
  </conditionalFormatting>
  <conditionalFormatting sqref="AP411">
    <cfRule type="cellIs" dxfId="12754" priority="7466" stopIfTrue="1" operator="equal">
      <formula>"Muy Alta"</formula>
    </cfRule>
  </conditionalFormatting>
  <conditionalFormatting sqref="AP411">
    <cfRule type="cellIs" dxfId="12753" priority="7470" stopIfTrue="1" operator="equal">
      <formula>"Muy Baja"</formula>
    </cfRule>
  </conditionalFormatting>
  <conditionalFormatting sqref="AP408">
    <cfRule type="cellIs" dxfId="12752" priority="7425" stopIfTrue="1" operator="equal">
      <formula>"Alta"</formula>
    </cfRule>
  </conditionalFormatting>
  <conditionalFormatting sqref="AP408">
    <cfRule type="cellIs" dxfId="12751" priority="7427" stopIfTrue="1" operator="equal">
      <formula>"Baja"</formula>
    </cfRule>
  </conditionalFormatting>
  <conditionalFormatting sqref="AP408">
    <cfRule type="cellIs" dxfId="12750" priority="7426" stopIfTrue="1" operator="equal">
      <formula>"Media"</formula>
    </cfRule>
  </conditionalFormatting>
  <conditionalFormatting sqref="AP408">
    <cfRule type="cellIs" dxfId="12749" priority="7424" stopIfTrue="1" operator="equal">
      <formula>"Muy Alta"</formula>
    </cfRule>
  </conditionalFormatting>
  <conditionalFormatting sqref="AP408">
    <cfRule type="cellIs" dxfId="12748" priority="7428" stopIfTrue="1" operator="equal">
      <formula>"Muy Baja"</formula>
    </cfRule>
  </conditionalFormatting>
  <conditionalFormatting sqref="V406:V407">
    <cfRule type="cellIs" dxfId="12747" priority="7529" stopIfTrue="1" operator="equal">
      <formula>"Alta"</formula>
    </cfRule>
  </conditionalFormatting>
  <conditionalFormatting sqref="V406:V407">
    <cfRule type="cellIs" dxfId="12746" priority="7531" stopIfTrue="1" operator="equal">
      <formula>"Baja"</formula>
    </cfRule>
  </conditionalFormatting>
  <conditionalFormatting sqref="V406:V407">
    <cfRule type="cellIs" dxfId="12745" priority="7530" stopIfTrue="1" operator="equal">
      <formula>"Media"</formula>
    </cfRule>
  </conditionalFormatting>
  <conditionalFormatting sqref="V406:V407">
    <cfRule type="cellIs" dxfId="12744" priority="7528" stopIfTrue="1" operator="equal">
      <formula>"Muy Alta"</formula>
    </cfRule>
  </conditionalFormatting>
  <conditionalFormatting sqref="V406:V407">
    <cfRule type="cellIs" dxfId="12743" priority="7532" stopIfTrue="1" operator="equal">
      <formula>"Muy Baja"</formula>
    </cfRule>
  </conditionalFormatting>
  <conditionalFormatting sqref="AW406">
    <cfRule type="containsText" dxfId="12742" priority="7503" operator="containsText" text="VALORAR">
      <formula>NOT(ISERROR(SEARCH("VALORAR",AW406)))</formula>
    </cfRule>
    <cfRule type="containsText" dxfId="12741" priority="7504" operator="containsText" text="Extrema">
      <formula>NOT(ISERROR(SEARCH("Extrema",AW406)))</formula>
    </cfRule>
    <cfRule type="containsText" dxfId="12740" priority="7505" operator="containsText" text="Alta">
      <formula>NOT(ISERROR(SEARCH("Alta",AW406)))</formula>
    </cfRule>
    <cfRule type="containsText" dxfId="12739" priority="7506" operator="containsText" text="Moderada">
      <formula>NOT(ISERROR(SEARCH("Moderada",AW406)))</formula>
    </cfRule>
    <cfRule type="containsText" dxfId="12738" priority="7507" operator="containsText" text="Baja">
      <formula>NOT(ISERROR(SEARCH("Baja",AW406)))</formula>
    </cfRule>
  </conditionalFormatting>
  <conditionalFormatting sqref="AW406">
    <cfRule type="containsText" dxfId="12737" priority="7508" operator="containsText" text="VALORAR">
      <formula>NOT(ISERROR(SEARCH("VALORAR",AW406)))</formula>
    </cfRule>
    <cfRule type="containsText" dxfId="12736" priority="7509" operator="containsText" text="Extrema">
      <formula>NOT(ISERROR(SEARCH("Extrema",AW406)))</formula>
    </cfRule>
    <cfRule type="containsText" dxfId="12735" priority="7510" operator="containsText" text="Alta">
      <formula>NOT(ISERROR(SEARCH("Alta",AW406)))</formula>
    </cfRule>
    <cfRule type="containsText" dxfId="12734" priority="7511" operator="containsText" text="Moderada">
      <formula>NOT(ISERROR(SEARCH("Moderada",AW406)))</formula>
    </cfRule>
    <cfRule type="containsText" dxfId="12733" priority="7512" operator="containsText" text="Baja">
      <formula>NOT(ISERROR(SEARCH("Baja",AW406)))</formula>
    </cfRule>
  </conditionalFormatting>
  <conditionalFormatting sqref="AP406">
    <cfRule type="cellIs" dxfId="12732" priority="7495" stopIfTrue="1" operator="equal">
      <formula>"Alta"</formula>
    </cfRule>
  </conditionalFormatting>
  <conditionalFormatting sqref="AP406">
    <cfRule type="cellIs" dxfId="12731" priority="7497" stopIfTrue="1" operator="equal">
      <formula>"Baja"</formula>
    </cfRule>
  </conditionalFormatting>
  <conditionalFormatting sqref="AP406">
    <cfRule type="cellIs" dxfId="12730" priority="7496" stopIfTrue="1" operator="equal">
      <formula>"Media"</formula>
    </cfRule>
  </conditionalFormatting>
  <conditionalFormatting sqref="AP406">
    <cfRule type="cellIs" dxfId="12729" priority="7494" stopIfTrue="1" operator="equal">
      <formula>"Muy Alta"</formula>
    </cfRule>
  </conditionalFormatting>
  <conditionalFormatting sqref="AP406">
    <cfRule type="cellIs" dxfId="12728" priority="7498" stopIfTrue="1" operator="equal">
      <formula>"Muy Baja"</formula>
    </cfRule>
  </conditionalFormatting>
  <conditionalFormatting sqref="AP407">
    <cfRule type="cellIs" dxfId="12727" priority="7481" stopIfTrue="1" operator="equal">
      <formula>"Alta"</formula>
    </cfRule>
  </conditionalFormatting>
  <conditionalFormatting sqref="AP407">
    <cfRule type="cellIs" dxfId="12726" priority="7483" stopIfTrue="1" operator="equal">
      <formula>"Baja"</formula>
    </cfRule>
  </conditionalFormatting>
  <conditionalFormatting sqref="AP407">
    <cfRule type="cellIs" dxfId="12725" priority="7482" stopIfTrue="1" operator="equal">
      <formula>"Media"</formula>
    </cfRule>
  </conditionalFormatting>
  <conditionalFormatting sqref="AP407">
    <cfRule type="cellIs" dxfId="12724" priority="7480" stopIfTrue="1" operator="equal">
      <formula>"Muy Alta"</formula>
    </cfRule>
  </conditionalFormatting>
  <conditionalFormatting sqref="AP407">
    <cfRule type="cellIs" dxfId="12723" priority="7484" stopIfTrue="1" operator="equal">
      <formula>"Muy Baja"</formula>
    </cfRule>
  </conditionalFormatting>
  <conditionalFormatting sqref="AE408:AE409">
    <cfRule type="containsText" dxfId="12722" priority="7433" operator="containsText" text="VALORAR">
      <formula>NOT(ISERROR(SEARCH("VALORAR",AE408)))</formula>
    </cfRule>
    <cfRule type="containsText" dxfId="12721" priority="7434" operator="containsText" text="Extrema">
      <formula>NOT(ISERROR(SEARCH("Extrema",AE408)))</formula>
    </cfRule>
    <cfRule type="containsText" dxfId="12720" priority="7435" operator="containsText" text="Alta">
      <formula>NOT(ISERROR(SEARCH("Alta",AE408)))</formula>
    </cfRule>
    <cfRule type="containsText" dxfId="12719" priority="7436" operator="containsText" text="Moderada">
      <formula>NOT(ISERROR(SEARCH("Moderada",AE408)))</formula>
    </cfRule>
    <cfRule type="containsText" dxfId="12718" priority="7437" operator="containsText" text="Baja">
      <formula>NOT(ISERROR(SEARCH("Baja",AE408)))</formula>
    </cfRule>
  </conditionalFormatting>
  <conditionalFormatting sqref="AE408:AE409">
    <cfRule type="containsText" dxfId="12717" priority="7438" operator="containsText" text="VALORAR">
      <formula>NOT(ISERROR(SEARCH("VALORAR",AE408)))</formula>
    </cfRule>
    <cfRule type="containsText" dxfId="12716" priority="7439" operator="containsText" text="Extrema">
      <formula>NOT(ISERROR(SEARCH("Extrema",AE408)))</formula>
    </cfRule>
    <cfRule type="containsText" dxfId="12715" priority="7440" operator="containsText" text="Alta">
      <formula>NOT(ISERROR(SEARCH("Alta",AE408)))</formula>
    </cfRule>
    <cfRule type="containsText" dxfId="12714" priority="7441" operator="containsText" text="Moderada">
      <formula>NOT(ISERROR(SEARCH("Moderada",AE408)))</formula>
    </cfRule>
    <cfRule type="containsText" dxfId="12713" priority="7442" operator="containsText" text="Baja">
      <formula>NOT(ISERROR(SEARCH("Baja",AE408)))</formula>
    </cfRule>
  </conditionalFormatting>
  <conditionalFormatting sqref="V408:V409">
    <cfRule type="cellIs" dxfId="12712" priority="7449" stopIfTrue="1" operator="equal">
      <formula>"Alta"</formula>
    </cfRule>
  </conditionalFormatting>
  <conditionalFormatting sqref="V408:V409">
    <cfRule type="cellIs" dxfId="12711" priority="7451" stopIfTrue="1" operator="equal">
      <formula>"Baja"</formula>
    </cfRule>
  </conditionalFormatting>
  <conditionalFormatting sqref="V408:V409">
    <cfRule type="cellIs" dxfId="12710" priority="7450" stopIfTrue="1" operator="equal">
      <formula>"Media"</formula>
    </cfRule>
  </conditionalFormatting>
  <conditionalFormatting sqref="V408:V409">
    <cfRule type="cellIs" dxfId="12709" priority="7448" stopIfTrue="1" operator="equal">
      <formula>"Muy Alta"</formula>
    </cfRule>
  </conditionalFormatting>
  <conditionalFormatting sqref="V408:V409">
    <cfRule type="cellIs" dxfId="12708" priority="7452" stopIfTrue="1" operator="equal">
      <formula>"Muy Baja"</formula>
    </cfRule>
  </conditionalFormatting>
  <conditionalFormatting sqref="AP409">
    <cfRule type="cellIs" dxfId="12707" priority="7411" stopIfTrue="1" operator="equal">
      <formula>"Alta"</formula>
    </cfRule>
  </conditionalFormatting>
  <conditionalFormatting sqref="AP409">
    <cfRule type="cellIs" dxfId="12706" priority="7413" stopIfTrue="1" operator="equal">
      <formula>"Baja"</formula>
    </cfRule>
  </conditionalFormatting>
  <conditionalFormatting sqref="AP409">
    <cfRule type="cellIs" dxfId="12705" priority="7412" stopIfTrue="1" operator="equal">
      <formula>"Media"</formula>
    </cfRule>
  </conditionalFormatting>
  <conditionalFormatting sqref="AP409">
    <cfRule type="cellIs" dxfId="12704" priority="7410" stopIfTrue="1" operator="equal">
      <formula>"Muy Alta"</formula>
    </cfRule>
  </conditionalFormatting>
  <conditionalFormatting sqref="AP409">
    <cfRule type="cellIs" dxfId="12703" priority="7414" stopIfTrue="1" operator="equal">
      <formula>"Muy Baja"</formula>
    </cfRule>
  </conditionalFormatting>
  <conditionalFormatting sqref="AE400:AE401">
    <cfRule type="containsText" dxfId="12702" priority="7377" operator="containsText" text="VALORAR">
      <formula>NOT(ISERROR(SEARCH("VALORAR",AE400)))</formula>
    </cfRule>
    <cfRule type="containsText" dxfId="12701" priority="7378" operator="containsText" text="Extrema">
      <formula>NOT(ISERROR(SEARCH("Extrema",AE400)))</formula>
    </cfRule>
    <cfRule type="containsText" dxfId="12700" priority="7379" operator="containsText" text="Alta">
      <formula>NOT(ISERROR(SEARCH("Alta",AE400)))</formula>
    </cfRule>
    <cfRule type="containsText" dxfId="12699" priority="7380" operator="containsText" text="Moderada">
      <formula>NOT(ISERROR(SEARCH("Moderada",AE400)))</formula>
    </cfRule>
    <cfRule type="containsText" dxfId="12698" priority="7381" operator="containsText" text="Baja">
      <formula>NOT(ISERROR(SEARCH("Baja",AE400)))</formula>
    </cfRule>
  </conditionalFormatting>
  <conditionalFormatting sqref="AE400:AE401">
    <cfRule type="containsText" dxfId="12697" priority="7382" operator="containsText" text="VALORAR">
      <formula>NOT(ISERROR(SEARCH("VALORAR",AE400)))</formula>
    </cfRule>
    <cfRule type="containsText" dxfId="12696" priority="7383" operator="containsText" text="Extrema">
      <formula>NOT(ISERROR(SEARCH("Extrema",AE400)))</formula>
    </cfRule>
    <cfRule type="containsText" dxfId="12695" priority="7384" operator="containsText" text="Alta">
      <formula>NOT(ISERROR(SEARCH("Alta",AE400)))</formula>
    </cfRule>
    <cfRule type="containsText" dxfId="12694" priority="7385" operator="containsText" text="Moderada">
      <formula>NOT(ISERROR(SEARCH("Moderada",AE400)))</formula>
    </cfRule>
    <cfRule type="containsText" dxfId="12693" priority="7386" operator="containsText" text="Baja">
      <formula>NOT(ISERROR(SEARCH("Baja",AE400)))</formula>
    </cfRule>
  </conditionalFormatting>
  <conditionalFormatting sqref="AP405">
    <cfRule type="cellIs" dxfId="12692" priority="7331" stopIfTrue="1" operator="equal">
      <formula>"Alta"</formula>
    </cfRule>
  </conditionalFormatting>
  <conditionalFormatting sqref="AP405">
    <cfRule type="cellIs" dxfId="12691" priority="7333" stopIfTrue="1" operator="equal">
      <formula>"Baja"</formula>
    </cfRule>
  </conditionalFormatting>
  <conditionalFormatting sqref="AP405">
    <cfRule type="cellIs" dxfId="12690" priority="7332" stopIfTrue="1" operator="equal">
      <formula>"Media"</formula>
    </cfRule>
  </conditionalFormatting>
  <conditionalFormatting sqref="AP405">
    <cfRule type="cellIs" dxfId="12689" priority="7330" stopIfTrue="1" operator="equal">
      <formula>"Muy Alta"</formula>
    </cfRule>
  </conditionalFormatting>
  <conditionalFormatting sqref="AP405">
    <cfRule type="cellIs" dxfId="12688" priority="7334" stopIfTrue="1" operator="equal">
      <formula>"Muy Baja"</formula>
    </cfRule>
  </conditionalFormatting>
  <conditionalFormatting sqref="AP402">
    <cfRule type="cellIs" dxfId="12687" priority="7289" stopIfTrue="1" operator="equal">
      <formula>"Alta"</formula>
    </cfRule>
  </conditionalFormatting>
  <conditionalFormatting sqref="AP402">
    <cfRule type="cellIs" dxfId="12686" priority="7291" stopIfTrue="1" operator="equal">
      <formula>"Baja"</formula>
    </cfRule>
  </conditionalFormatting>
  <conditionalFormatting sqref="AP402">
    <cfRule type="cellIs" dxfId="12685" priority="7290" stopIfTrue="1" operator="equal">
      <formula>"Media"</formula>
    </cfRule>
  </conditionalFormatting>
  <conditionalFormatting sqref="AP402">
    <cfRule type="cellIs" dxfId="12684" priority="7288" stopIfTrue="1" operator="equal">
      <formula>"Muy Alta"</formula>
    </cfRule>
  </conditionalFormatting>
  <conditionalFormatting sqref="AP402">
    <cfRule type="cellIs" dxfId="12683" priority="7292" stopIfTrue="1" operator="equal">
      <formula>"Muy Baja"</formula>
    </cfRule>
  </conditionalFormatting>
  <conditionalFormatting sqref="V400:V401">
    <cfRule type="cellIs" dxfId="12682" priority="7393" stopIfTrue="1" operator="equal">
      <formula>"Alta"</formula>
    </cfRule>
  </conditionalFormatting>
  <conditionalFormatting sqref="V400:V401">
    <cfRule type="cellIs" dxfId="12681" priority="7395" stopIfTrue="1" operator="equal">
      <formula>"Baja"</formula>
    </cfRule>
  </conditionalFormatting>
  <conditionalFormatting sqref="V400:V401">
    <cfRule type="cellIs" dxfId="12680" priority="7394" stopIfTrue="1" operator="equal">
      <formula>"Media"</formula>
    </cfRule>
  </conditionalFormatting>
  <conditionalFormatting sqref="V400:V401">
    <cfRule type="cellIs" dxfId="12679" priority="7392" stopIfTrue="1" operator="equal">
      <formula>"Muy Alta"</formula>
    </cfRule>
  </conditionalFormatting>
  <conditionalFormatting sqref="V400:V401">
    <cfRule type="cellIs" dxfId="12678" priority="7396" stopIfTrue="1" operator="equal">
      <formula>"Muy Baja"</formula>
    </cfRule>
  </conditionalFormatting>
  <conditionalFormatting sqref="AW400">
    <cfRule type="containsText" dxfId="12677" priority="7367" operator="containsText" text="VALORAR">
      <formula>NOT(ISERROR(SEARCH("VALORAR",AW400)))</formula>
    </cfRule>
    <cfRule type="containsText" dxfId="12676" priority="7368" operator="containsText" text="Extrema">
      <formula>NOT(ISERROR(SEARCH("Extrema",AW400)))</formula>
    </cfRule>
    <cfRule type="containsText" dxfId="12675" priority="7369" operator="containsText" text="Alta">
      <formula>NOT(ISERROR(SEARCH("Alta",AW400)))</formula>
    </cfRule>
    <cfRule type="containsText" dxfId="12674" priority="7370" operator="containsText" text="Moderada">
      <formula>NOT(ISERROR(SEARCH("Moderada",AW400)))</formula>
    </cfRule>
    <cfRule type="containsText" dxfId="12673" priority="7371" operator="containsText" text="Baja">
      <formula>NOT(ISERROR(SEARCH("Baja",AW400)))</formula>
    </cfRule>
  </conditionalFormatting>
  <conditionalFormatting sqref="AW400">
    <cfRule type="containsText" dxfId="12672" priority="7372" operator="containsText" text="VALORAR">
      <formula>NOT(ISERROR(SEARCH("VALORAR",AW400)))</formula>
    </cfRule>
    <cfRule type="containsText" dxfId="12671" priority="7373" operator="containsText" text="Extrema">
      <formula>NOT(ISERROR(SEARCH("Extrema",AW400)))</formula>
    </cfRule>
    <cfRule type="containsText" dxfId="12670" priority="7374" operator="containsText" text="Alta">
      <formula>NOT(ISERROR(SEARCH("Alta",AW400)))</formula>
    </cfRule>
    <cfRule type="containsText" dxfId="12669" priority="7375" operator="containsText" text="Moderada">
      <formula>NOT(ISERROR(SEARCH("Moderada",AW400)))</formula>
    </cfRule>
    <cfRule type="containsText" dxfId="12668" priority="7376" operator="containsText" text="Baja">
      <formula>NOT(ISERROR(SEARCH("Baja",AW400)))</formula>
    </cfRule>
  </conditionalFormatting>
  <conditionalFormatting sqref="AP400">
    <cfRule type="cellIs" dxfId="12667" priority="7359" stopIfTrue="1" operator="equal">
      <formula>"Alta"</formula>
    </cfRule>
  </conditionalFormatting>
  <conditionalFormatting sqref="AP400">
    <cfRule type="cellIs" dxfId="12666" priority="7361" stopIfTrue="1" operator="equal">
      <formula>"Baja"</formula>
    </cfRule>
  </conditionalFormatting>
  <conditionalFormatting sqref="AP400">
    <cfRule type="cellIs" dxfId="12665" priority="7360" stopIfTrue="1" operator="equal">
      <formula>"Media"</formula>
    </cfRule>
  </conditionalFormatting>
  <conditionalFormatting sqref="AP400">
    <cfRule type="cellIs" dxfId="12664" priority="7358" stopIfTrue="1" operator="equal">
      <formula>"Muy Alta"</formula>
    </cfRule>
  </conditionalFormatting>
  <conditionalFormatting sqref="AP400">
    <cfRule type="cellIs" dxfId="12663" priority="7362" stopIfTrue="1" operator="equal">
      <formula>"Muy Baja"</formula>
    </cfRule>
  </conditionalFormatting>
  <conditionalFormatting sqref="AP401">
    <cfRule type="cellIs" dxfId="12662" priority="7345" stopIfTrue="1" operator="equal">
      <formula>"Alta"</formula>
    </cfRule>
  </conditionalFormatting>
  <conditionalFormatting sqref="AP401">
    <cfRule type="cellIs" dxfId="12661" priority="7347" stopIfTrue="1" operator="equal">
      <formula>"Baja"</formula>
    </cfRule>
  </conditionalFormatting>
  <conditionalFormatting sqref="AP401">
    <cfRule type="cellIs" dxfId="12660" priority="7346" stopIfTrue="1" operator="equal">
      <formula>"Media"</formula>
    </cfRule>
  </conditionalFormatting>
  <conditionalFormatting sqref="AP401">
    <cfRule type="cellIs" dxfId="12659" priority="7344" stopIfTrue="1" operator="equal">
      <formula>"Muy Alta"</formula>
    </cfRule>
  </conditionalFormatting>
  <conditionalFormatting sqref="AP401">
    <cfRule type="cellIs" dxfId="12658" priority="7348" stopIfTrue="1" operator="equal">
      <formula>"Muy Baja"</formula>
    </cfRule>
  </conditionalFormatting>
  <conditionalFormatting sqref="AE402:AE403">
    <cfRule type="containsText" dxfId="12657" priority="7297" operator="containsText" text="VALORAR">
      <formula>NOT(ISERROR(SEARCH("VALORAR",AE402)))</formula>
    </cfRule>
    <cfRule type="containsText" dxfId="12656" priority="7298" operator="containsText" text="Extrema">
      <formula>NOT(ISERROR(SEARCH("Extrema",AE402)))</formula>
    </cfRule>
    <cfRule type="containsText" dxfId="12655" priority="7299" operator="containsText" text="Alta">
      <formula>NOT(ISERROR(SEARCH("Alta",AE402)))</formula>
    </cfRule>
    <cfRule type="containsText" dxfId="12654" priority="7300" operator="containsText" text="Moderada">
      <formula>NOT(ISERROR(SEARCH("Moderada",AE402)))</formula>
    </cfRule>
    <cfRule type="containsText" dxfId="12653" priority="7301" operator="containsText" text="Baja">
      <formula>NOT(ISERROR(SEARCH("Baja",AE402)))</formula>
    </cfRule>
  </conditionalFormatting>
  <conditionalFormatting sqref="AE402:AE403">
    <cfRule type="containsText" dxfId="12652" priority="7302" operator="containsText" text="VALORAR">
      <formula>NOT(ISERROR(SEARCH("VALORAR",AE402)))</formula>
    </cfRule>
    <cfRule type="containsText" dxfId="12651" priority="7303" operator="containsText" text="Extrema">
      <formula>NOT(ISERROR(SEARCH("Extrema",AE402)))</formula>
    </cfRule>
    <cfRule type="containsText" dxfId="12650" priority="7304" operator="containsText" text="Alta">
      <formula>NOT(ISERROR(SEARCH("Alta",AE402)))</formula>
    </cfRule>
    <cfRule type="containsText" dxfId="12649" priority="7305" operator="containsText" text="Moderada">
      <formula>NOT(ISERROR(SEARCH("Moderada",AE402)))</formula>
    </cfRule>
    <cfRule type="containsText" dxfId="12648" priority="7306" operator="containsText" text="Baja">
      <formula>NOT(ISERROR(SEARCH("Baja",AE402)))</formula>
    </cfRule>
  </conditionalFormatting>
  <conditionalFormatting sqref="V402:V403">
    <cfRule type="cellIs" dxfId="12647" priority="7313" stopIfTrue="1" operator="equal">
      <formula>"Alta"</formula>
    </cfRule>
  </conditionalFormatting>
  <conditionalFormatting sqref="V402:V403">
    <cfRule type="cellIs" dxfId="12646" priority="7315" stopIfTrue="1" operator="equal">
      <formula>"Baja"</formula>
    </cfRule>
  </conditionalFormatting>
  <conditionalFormatting sqref="V402:V403">
    <cfRule type="cellIs" dxfId="12645" priority="7314" stopIfTrue="1" operator="equal">
      <formula>"Media"</formula>
    </cfRule>
  </conditionalFormatting>
  <conditionalFormatting sqref="V402:V403">
    <cfRule type="cellIs" dxfId="12644" priority="7312" stopIfTrue="1" operator="equal">
      <formula>"Muy Alta"</formula>
    </cfRule>
  </conditionalFormatting>
  <conditionalFormatting sqref="V402:V403">
    <cfRule type="cellIs" dxfId="12643" priority="7316" stopIfTrue="1" operator="equal">
      <formula>"Muy Baja"</formula>
    </cfRule>
  </conditionalFormatting>
  <conditionalFormatting sqref="AP403">
    <cfRule type="cellIs" dxfId="12642" priority="7275" stopIfTrue="1" operator="equal">
      <formula>"Alta"</formula>
    </cfRule>
  </conditionalFormatting>
  <conditionalFormatting sqref="AP403">
    <cfRule type="cellIs" dxfId="12641" priority="7277" stopIfTrue="1" operator="equal">
      <formula>"Baja"</formula>
    </cfRule>
  </conditionalFormatting>
  <conditionalFormatting sqref="AP403">
    <cfRule type="cellIs" dxfId="12640" priority="7276" stopIfTrue="1" operator="equal">
      <formula>"Media"</formula>
    </cfRule>
  </conditionalFormatting>
  <conditionalFormatting sqref="AP403">
    <cfRule type="cellIs" dxfId="12639" priority="7274" stopIfTrue="1" operator="equal">
      <formula>"Muy Alta"</formula>
    </cfRule>
  </conditionalFormatting>
  <conditionalFormatting sqref="AP403">
    <cfRule type="cellIs" dxfId="12638" priority="7278" stopIfTrue="1" operator="equal">
      <formula>"Muy Baja"</formula>
    </cfRule>
  </conditionalFormatting>
  <conditionalFormatting sqref="AE380">
    <cfRule type="containsText" dxfId="12637" priority="7241" operator="containsText" text="VALORAR">
      <formula>NOT(ISERROR(SEARCH("VALORAR",AE380)))</formula>
    </cfRule>
    <cfRule type="containsText" dxfId="12636" priority="7242" operator="containsText" text="Extrema">
      <formula>NOT(ISERROR(SEARCH("Extrema",AE380)))</formula>
    </cfRule>
    <cfRule type="containsText" dxfId="12635" priority="7243" operator="containsText" text="Alta">
      <formula>NOT(ISERROR(SEARCH("Alta",AE380)))</formula>
    </cfRule>
    <cfRule type="containsText" dxfId="12634" priority="7244" operator="containsText" text="Moderada">
      <formula>NOT(ISERROR(SEARCH("Moderada",AE380)))</formula>
    </cfRule>
    <cfRule type="containsText" dxfId="12633" priority="7245" operator="containsText" text="Baja">
      <formula>NOT(ISERROR(SEARCH("Baja",AE380)))</formula>
    </cfRule>
  </conditionalFormatting>
  <conditionalFormatting sqref="AE380">
    <cfRule type="containsText" dxfId="12632" priority="7246" operator="containsText" text="VALORAR">
      <formula>NOT(ISERROR(SEARCH("VALORAR",AE380)))</formula>
    </cfRule>
    <cfRule type="containsText" dxfId="12631" priority="7247" operator="containsText" text="Extrema">
      <formula>NOT(ISERROR(SEARCH("Extrema",AE380)))</formula>
    </cfRule>
    <cfRule type="containsText" dxfId="12630" priority="7248" operator="containsText" text="Alta">
      <formula>NOT(ISERROR(SEARCH("Alta",AE380)))</formula>
    </cfRule>
    <cfRule type="containsText" dxfId="12629" priority="7249" operator="containsText" text="Moderada">
      <formula>NOT(ISERROR(SEARCH("Moderada",AE380)))</formula>
    </cfRule>
    <cfRule type="containsText" dxfId="12628" priority="7250" operator="containsText" text="Baja">
      <formula>NOT(ISERROR(SEARCH("Baja",AE380)))</formula>
    </cfRule>
  </conditionalFormatting>
  <conditionalFormatting sqref="V380">
    <cfRule type="cellIs" dxfId="12627" priority="7257" stopIfTrue="1" operator="equal">
      <formula>"Alta"</formula>
    </cfRule>
  </conditionalFormatting>
  <conditionalFormatting sqref="V380">
    <cfRule type="cellIs" dxfId="12626" priority="7259" stopIfTrue="1" operator="equal">
      <formula>"Baja"</formula>
    </cfRule>
  </conditionalFormatting>
  <conditionalFormatting sqref="V380">
    <cfRule type="cellIs" dxfId="12625" priority="7258" stopIfTrue="1" operator="equal">
      <formula>"Media"</formula>
    </cfRule>
  </conditionalFormatting>
  <conditionalFormatting sqref="V380">
    <cfRule type="cellIs" dxfId="12624" priority="7256" stopIfTrue="1" operator="equal">
      <formula>"Muy Alta"</formula>
    </cfRule>
  </conditionalFormatting>
  <conditionalFormatting sqref="V380">
    <cfRule type="cellIs" dxfId="12623" priority="7260" stopIfTrue="1" operator="equal">
      <formula>"Muy Baja"</formula>
    </cfRule>
  </conditionalFormatting>
  <conditionalFormatting sqref="AP380">
    <cfRule type="cellIs" dxfId="12622" priority="7233" stopIfTrue="1" operator="equal">
      <formula>"Alta"</formula>
    </cfRule>
  </conditionalFormatting>
  <conditionalFormatting sqref="AP380">
    <cfRule type="cellIs" dxfId="12621" priority="7235" stopIfTrue="1" operator="equal">
      <formula>"Baja"</formula>
    </cfRule>
  </conditionalFormatting>
  <conditionalFormatting sqref="AP380">
    <cfRule type="cellIs" dxfId="12620" priority="7234" stopIfTrue="1" operator="equal">
      <formula>"Media"</formula>
    </cfRule>
  </conditionalFormatting>
  <conditionalFormatting sqref="AP380">
    <cfRule type="cellIs" dxfId="12619" priority="7232" stopIfTrue="1" operator="equal">
      <formula>"Muy Alta"</formula>
    </cfRule>
  </conditionalFormatting>
  <conditionalFormatting sqref="AP380">
    <cfRule type="cellIs" dxfId="12618" priority="7236" stopIfTrue="1" operator="equal">
      <formula>"Muy Baja"</formula>
    </cfRule>
  </conditionalFormatting>
  <conditionalFormatting sqref="AE386">
    <cfRule type="containsText" dxfId="12617" priority="7199" operator="containsText" text="VALORAR">
      <formula>NOT(ISERROR(SEARCH("VALORAR",AE386)))</formula>
    </cfRule>
    <cfRule type="containsText" dxfId="12616" priority="7200" operator="containsText" text="Extrema">
      <formula>NOT(ISERROR(SEARCH("Extrema",AE386)))</formula>
    </cfRule>
    <cfRule type="containsText" dxfId="12615" priority="7201" operator="containsText" text="Alta">
      <formula>NOT(ISERROR(SEARCH("Alta",AE386)))</formula>
    </cfRule>
    <cfRule type="containsText" dxfId="12614" priority="7202" operator="containsText" text="Moderada">
      <formula>NOT(ISERROR(SEARCH("Moderada",AE386)))</formula>
    </cfRule>
    <cfRule type="containsText" dxfId="12613" priority="7203" operator="containsText" text="Baja">
      <formula>NOT(ISERROR(SEARCH("Baja",AE386)))</formula>
    </cfRule>
  </conditionalFormatting>
  <conditionalFormatting sqref="AE386">
    <cfRule type="containsText" dxfId="12612" priority="7204" operator="containsText" text="VALORAR">
      <formula>NOT(ISERROR(SEARCH("VALORAR",AE386)))</formula>
    </cfRule>
    <cfRule type="containsText" dxfId="12611" priority="7205" operator="containsText" text="Extrema">
      <formula>NOT(ISERROR(SEARCH("Extrema",AE386)))</formula>
    </cfRule>
    <cfRule type="containsText" dxfId="12610" priority="7206" operator="containsText" text="Alta">
      <formula>NOT(ISERROR(SEARCH("Alta",AE386)))</formula>
    </cfRule>
    <cfRule type="containsText" dxfId="12609" priority="7207" operator="containsText" text="Moderada">
      <formula>NOT(ISERROR(SEARCH("Moderada",AE386)))</formula>
    </cfRule>
    <cfRule type="containsText" dxfId="12608" priority="7208" operator="containsText" text="Baja">
      <formula>NOT(ISERROR(SEARCH("Baja",AE386)))</formula>
    </cfRule>
  </conditionalFormatting>
  <conditionalFormatting sqref="V386">
    <cfRule type="cellIs" dxfId="12607" priority="7215" stopIfTrue="1" operator="equal">
      <formula>"Alta"</formula>
    </cfRule>
  </conditionalFormatting>
  <conditionalFormatting sqref="V386">
    <cfRule type="cellIs" dxfId="12606" priority="7217" stopIfTrue="1" operator="equal">
      <formula>"Baja"</formula>
    </cfRule>
  </conditionalFormatting>
  <conditionalFormatting sqref="V386">
    <cfRule type="cellIs" dxfId="12605" priority="7216" stopIfTrue="1" operator="equal">
      <formula>"Media"</formula>
    </cfRule>
  </conditionalFormatting>
  <conditionalFormatting sqref="V386">
    <cfRule type="cellIs" dxfId="12604" priority="7214" stopIfTrue="1" operator="equal">
      <formula>"Muy Alta"</formula>
    </cfRule>
  </conditionalFormatting>
  <conditionalFormatting sqref="V386">
    <cfRule type="cellIs" dxfId="12603" priority="7218" stopIfTrue="1" operator="equal">
      <formula>"Muy Baja"</formula>
    </cfRule>
  </conditionalFormatting>
  <conditionalFormatting sqref="AP386">
    <cfRule type="cellIs" dxfId="12602" priority="7191" stopIfTrue="1" operator="equal">
      <formula>"Alta"</formula>
    </cfRule>
  </conditionalFormatting>
  <conditionalFormatting sqref="AP386">
    <cfRule type="cellIs" dxfId="12601" priority="7193" stopIfTrue="1" operator="equal">
      <formula>"Baja"</formula>
    </cfRule>
  </conditionalFormatting>
  <conditionalFormatting sqref="AP386">
    <cfRule type="cellIs" dxfId="12600" priority="7192" stopIfTrue="1" operator="equal">
      <formula>"Media"</formula>
    </cfRule>
  </conditionalFormatting>
  <conditionalFormatting sqref="AP386">
    <cfRule type="cellIs" dxfId="12599" priority="7190" stopIfTrue="1" operator="equal">
      <formula>"Muy Alta"</formula>
    </cfRule>
  </conditionalFormatting>
  <conditionalFormatting sqref="AP386">
    <cfRule type="cellIs" dxfId="12598" priority="7194" stopIfTrue="1" operator="equal">
      <formula>"Muy Baja"</formula>
    </cfRule>
  </conditionalFormatting>
  <conditionalFormatting sqref="AE392">
    <cfRule type="containsText" dxfId="12597" priority="7157" operator="containsText" text="VALORAR">
      <formula>NOT(ISERROR(SEARCH("VALORAR",AE392)))</formula>
    </cfRule>
    <cfRule type="containsText" dxfId="12596" priority="7158" operator="containsText" text="Extrema">
      <formula>NOT(ISERROR(SEARCH("Extrema",AE392)))</formula>
    </cfRule>
    <cfRule type="containsText" dxfId="12595" priority="7159" operator="containsText" text="Alta">
      <formula>NOT(ISERROR(SEARCH("Alta",AE392)))</formula>
    </cfRule>
    <cfRule type="containsText" dxfId="12594" priority="7160" operator="containsText" text="Moderada">
      <formula>NOT(ISERROR(SEARCH("Moderada",AE392)))</formula>
    </cfRule>
    <cfRule type="containsText" dxfId="12593" priority="7161" operator="containsText" text="Baja">
      <formula>NOT(ISERROR(SEARCH("Baja",AE392)))</formula>
    </cfRule>
  </conditionalFormatting>
  <conditionalFormatting sqref="AE392">
    <cfRule type="containsText" dxfId="12592" priority="7162" operator="containsText" text="VALORAR">
      <formula>NOT(ISERROR(SEARCH("VALORAR",AE392)))</formula>
    </cfRule>
    <cfRule type="containsText" dxfId="12591" priority="7163" operator="containsText" text="Extrema">
      <formula>NOT(ISERROR(SEARCH("Extrema",AE392)))</formula>
    </cfRule>
    <cfRule type="containsText" dxfId="12590" priority="7164" operator="containsText" text="Alta">
      <formula>NOT(ISERROR(SEARCH("Alta",AE392)))</formula>
    </cfRule>
    <cfRule type="containsText" dxfId="12589" priority="7165" operator="containsText" text="Moderada">
      <formula>NOT(ISERROR(SEARCH("Moderada",AE392)))</formula>
    </cfRule>
    <cfRule type="containsText" dxfId="12588" priority="7166" operator="containsText" text="Baja">
      <formula>NOT(ISERROR(SEARCH("Baja",AE392)))</formula>
    </cfRule>
  </conditionalFormatting>
  <conditionalFormatting sqref="V392">
    <cfRule type="cellIs" dxfId="12587" priority="7173" stopIfTrue="1" operator="equal">
      <formula>"Alta"</formula>
    </cfRule>
  </conditionalFormatting>
  <conditionalFormatting sqref="V392">
    <cfRule type="cellIs" dxfId="12586" priority="7175" stopIfTrue="1" operator="equal">
      <formula>"Baja"</formula>
    </cfRule>
  </conditionalFormatting>
  <conditionalFormatting sqref="V392">
    <cfRule type="cellIs" dxfId="12585" priority="7174" stopIfTrue="1" operator="equal">
      <formula>"Media"</formula>
    </cfRule>
  </conditionalFormatting>
  <conditionalFormatting sqref="V392">
    <cfRule type="cellIs" dxfId="12584" priority="7172" stopIfTrue="1" operator="equal">
      <formula>"Muy Alta"</formula>
    </cfRule>
  </conditionalFormatting>
  <conditionalFormatting sqref="V392">
    <cfRule type="cellIs" dxfId="12583" priority="7176" stopIfTrue="1" operator="equal">
      <formula>"Muy Baja"</formula>
    </cfRule>
  </conditionalFormatting>
  <conditionalFormatting sqref="AP392">
    <cfRule type="cellIs" dxfId="12582" priority="7149" stopIfTrue="1" operator="equal">
      <formula>"Alta"</formula>
    </cfRule>
  </conditionalFormatting>
  <conditionalFormatting sqref="AP392">
    <cfRule type="cellIs" dxfId="12581" priority="7151" stopIfTrue="1" operator="equal">
      <formula>"Baja"</formula>
    </cfRule>
  </conditionalFormatting>
  <conditionalFormatting sqref="AP392">
    <cfRule type="cellIs" dxfId="12580" priority="7150" stopIfTrue="1" operator="equal">
      <formula>"Media"</formula>
    </cfRule>
  </conditionalFormatting>
  <conditionalFormatting sqref="AP392">
    <cfRule type="cellIs" dxfId="12579" priority="7148" stopIfTrue="1" operator="equal">
      <formula>"Muy Alta"</formula>
    </cfRule>
  </conditionalFormatting>
  <conditionalFormatting sqref="AP392">
    <cfRule type="cellIs" dxfId="12578" priority="7152" stopIfTrue="1" operator="equal">
      <formula>"Muy Baja"</formula>
    </cfRule>
  </conditionalFormatting>
  <conditionalFormatting sqref="AE398">
    <cfRule type="containsText" dxfId="12577" priority="7115" operator="containsText" text="VALORAR">
      <formula>NOT(ISERROR(SEARCH("VALORAR",AE398)))</formula>
    </cfRule>
    <cfRule type="containsText" dxfId="12576" priority="7116" operator="containsText" text="Extrema">
      <formula>NOT(ISERROR(SEARCH("Extrema",AE398)))</formula>
    </cfRule>
    <cfRule type="containsText" dxfId="12575" priority="7117" operator="containsText" text="Alta">
      <formula>NOT(ISERROR(SEARCH("Alta",AE398)))</formula>
    </cfRule>
    <cfRule type="containsText" dxfId="12574" priority="7118" operator="containsText" text="Moderada">
      <formula>NOT(ISERROR(SEARCH("Moderada",AE398)))</formula>
    </cfRule>
    <cfRule type="containsText" dxfId="12573" priority="7119" operator="containsText" text="Baja">
      <formula>NOT(ISERROR(SEARCH("Baja",AE398)))</formula>
    </cfRule>
  </conditionalFormatting>
  <conditionalFormatting sqref="AE398">
    <cfRule type="containsText" dxfId="12572" priority="7120" operator="containsText" text="VALORAR">
      <formula>NOT(ISERROR(SEARCH("VALORAR",AE398)))</formula>
    </cfRule>
    <cfRule type="containsText" dxfId="12571" priority="7121" operator="containsText" text="Extrema">
      <formula>NOT(ISERROR(SEARCH("Extrema",AE398)))</formula>
    </cfRule>
    <cfRule type="containsText" dxfId="12570" priority="7122" operator="containsText" text="Alta">
      <formula>NOT(ISERROR(SEARCH("Alta",AE398)))</formula>
    </cfRule>
    <cfRule type="containsText" dxfId="12569" priority="7123" operator="containsText" text="Moderada">
      <formula>NOT(ISERROR(SEARCH("Moderada",AE398)))</formula>
    </cfRule>
    <cfRule type="containsText" dxfId="12568" priority="7124" operator="containsText" text="Baja">
      <formula>NOT(ISERROR(SEARCH("Baja",AE398)))</formula>
    </cfRule>
  </conditionalFormatting>
  <conditionalFormatting sqref="V398">
    <cfRule type="cellIs" dxfId="12567" priority="7131" stopIfTrue="1" operator="equal">
      <formula>"Alta"</formula>
    </cfRule>
  </conditionalFormatting>
  <conditionalFormatting sqref="V398">
    <cfRule type="cellIs" dxfId="12566" priority="7133" stopIfTrue="1" operator="equal">
      <formula>"Baja"</formula>
    </cfRule>
  </conditionalFormatting>
  <conditionalFormatting sqref="V398">
    <cfRule type="cellIs" dxfId="12565" priority="7132" stopIfTrue="1" operator="equal">
      <formula>"Media"</formula>
    </cfRule>
  </conditionalFormatting>
  <conditionalFormatting sqref="V398">
    <cfRule type="cellIs" dxfId="12564" priority="7130" stopIfTrue="1" operator="equal">
      <formula>"Muy Alta"</formula>
    </cfRule>
  </conditionalFormatting>
  <conditionalFormatting sqref="V398">
    <cfRule type="cellIs" dxfId="12563" priority="7134" stopIfTrue="1" operator="equal">
      <formula>"Muy Baja"</formula>
    </cfRule>
  </conditionalFormatting>
  <conditionalFormatting sqref="AP398">
    <cfRule type="cellIs" dxfId="12562" priority="7107" stopIfTrue="1" operator="equal">
      <formula>"Alta"</formula>
    </cfRule>
  </conditionalFormatting>
  <conditionalFormatting sqref="AP398">
    <cfRule type="cellIs" dxfId="12561" priority="7109" stopIfTrue="1" operator="equal">
      <formula>"Baja"</formula>
    </cfRule>
  </conditionalFormatting>
  <conditionalFormatting sqref="AP398">
    <cfRule type="cellIs" dxfId="12560" priority="7108" stopIfTrue="1" operator="equal">
      <formula>"Media"</formula>
    </cfRule>
  </conditionalFormatting>
  <conditionalFormatting sqref="AP398">
    <cfRule type="cellIs" dxfId="12559" priority="7106" stopIfTrue="1" operator="equal">
      <formula>"Muy Alta"</formula>
    </cfRule>
  </conditionalFormatting>
  <conditionalFormatting sqref="AP398">
    <cfRule type="cellIs" dxfId="12558" priority="7110" stopIfTrue="1" operator="equal">
      <formula>"Muy Baja"</formula>
    </cfRule>
  </conditionalFormatting>
  <conditionalFormatting sqref="AE404">
    <cfRule type="containsText" dxfId="12557" priority="7073" operator="containsText" text="VALORAR">
      <formula>NOT(ISERROR(SEARCH("VALORAR",AE404)))</formula>
    </cfRule>
    <cfRule type="containsText" dxfId="12556" priority="7074" operator="containsText" text="Extrema">
      <formula>NOT(ISERROR(SEARCH("Extrema",AE404)))</formula>
    </cfRule>
    <cfRule type="containsText" dxfId="12555" priority="7075" operator="containsText" text="Alta">
      <formula>NOT(ISERROR(SEARCH("Alta",AE404)))</formula>
    </cfRule>
    <cfRule type="containsText" dxfId="12554" priority="7076" operator="containsText" text="Moderada">
      <formula>NOT(ISERROR(SEARCH("Moderada",AE404)))</formula>
    </cfRule>
    <cfRule type="containsText" dxfId="12553" priority="7077" operator="containsText" text="Baja">
      <formula>NOT(ISERROR(SEARCH("Baja",AE404)))</formula>
    </cfRule>
  </conditionalFormatting>
  <conditionalFormatting sqref="AE404">
    <cfRule type="containsText" dxfId="12552" priority="7078" operator="containsText" text="VALORAR">
      <formula>NOT(ISERROR(SEARCH("VALORAR",AE404)))</formula>
    </cfRule>
    <cfRule type="containsText" dxfId="12551" priority="7079" operator="containsText" text="Extrema">
      <formula>NOT(ISERROR(SEARCH("Extrema",AE404)))</formula>
    </cfRule>
    <cfRule type="containsText" dxfId="12550" priority="7080" operator="containsText" text="Alta">
      <formula>NOT(ISERROR(SEARCH("Alta",AE404)))</formula>
    </cfRule>
    <cfRule type="containsText" dxfId="12549" priority="7081" operator="containsText" text="Moderada">
      <formula>NOT(ISERROR(SEARCH("Moderada",AE404)))</formula>
    </cfRule>
    <cfRule type="containsText" dxfId="12548" priority="7082" operator="containsText" text="Baja">
      <formula>NOT(ISERROR(SEARCH("Baja",AE404)))</formula>
    </cfRule>
  </conditionalFormatting>
  <conditionalFormatting sqref="V404">
    <cfRule type="cellIs" dxfId="12547" priority="7089" stopIfTrue="1" operator="equal">
      <formula>"Alta"</formula>
    </cfRule>
  </conditionalFormatting>
  <conditionalFormatting sqref="V404">
    <cfRule type="cellIs" dxfId="12546" priority="7091" stopIfTrue="1" operator="equal">
      <formula>"Baja"</formula>
    </cfRule>
  </conditionalFormatting>
  <conditionalFormatting sqref="V404">
    <cfRule type="cellIs" dxfId="12545" priority="7090" stopIfTrue="1" operator="equal">
      <formula>"Media"</formula>
    </cfRule>
  </conditionalFormatting>
  <conditionalFormatting sqref="V404">
    <cfRule type="cellIs" dxfId="12544" priority="7088" stopIfTrue="1" operator="equal">
      <formula>"Muy Alta"</formula>
    </cfRule>
  </conditionalFormatting>
  <conditionalFormatting sqref="V404">
    <cfRule type="cellIs" dxfId="12543" priority="7092" stopIfTrue="1" operator="equal">
      <formula>"Muy Baja"</formula>
    </cfRule>
  </conditionalFormatting>
  <conditionalFormatting sqref="AP404">
    <cfRule type="cellIs" dxfId="12542" priority="7065" stopIfTrue="1" operator="equal">
      <formula>"Alta"</formula>
    </cfRule>
  </conditionalFormatting>
  <conditionalFormatting sqref="AP404">
    <cfRule type="cellIs" dxfId="12541" priority="7067" stopIfTrue="1" operator="equal">
      <formula>"Baja"</formula>
    </cfRule>
  </conditionalFormatting>
  <conditionalFormatting sqref="AP404">
    <cfRule type="cellIs" dxfId="12540" priority="7066" stopIfTrue="1" operator="equal">
      <formula>"Media"</formula>
    </cfRule>
  </conditionalFormatting>
  <conditionalFormatting sqref="AP404">
    <cfRule type="cellIs" dxfId="12539" priority="7064" stopIfTrue="1" operator="equal">
      <formula>"Muy Alta"</formula>
    </cfRule>
  </conditionalFormatting>
  <conditionalFormatting sqref="AP404">
    <cfRule type="cellIs" dxfId="12538" priority="7068" stopIfTrue="1" operator="equal">
      <formula>"Muy Baja"</formula>
    </cfRule>
  </conditionalFormatting>
  <conditionalFormatting sqref="AE410">
    <cfRule type="containsText" dxfId="12537" priority="7031" operator="containsText" text="VALORAR">
      <formula>NOT(ISERROR(SEARCH("VALORAR",AE410)))</formula>
    </cfRule>
    <cfRule type="containsText" dxfId="12536" priority="7032" operator="containsText" text="Extrema">
      <formula>NOT(ISERROR(SEARCH("Extrema",AE410)))</formula>
    </cfRule>
    <cfRule type="containsText" dxfId="12535" priority="7033" operator="containsText" text="Alta">
      <formula>NOT(ISERROR(SEARCH("Alta",AE410)))</formula>
    </cfRule>
    <cfRule type="containsText" dxfId="12534" priority="7034" operator="containsText" text="Moderada">
      <formula>NOT(ISERROR(SEARCH("Moderada",AE410)))</formula>
    </cfRule>
    <cfRule type="containsText" dxfId="12533" priority="7035" operator="containsText" text="Baja">
      <formula>NOT(ISERROR(SEARCH("Baja",AE410)))</formula>
    </cfRule>
  </conditionalFormatting>
  <conditionalFormatting sqref="AE410">
    <cfRule type="containsText" dxfId="12532" priority="7036" operator="containsText" text="VALORAR">
      <formula>NOT(ISERROR(SEARCH("VALORAR",AE410)))</formula>
    </cfRule>
    <cfRule type="containsText" dxfId="12531" priority="7037" operator="containsText" text="Extrema">
      <formula>NOT(ISERROR(SEARCH("Extrema",AE410)))</formula>
    </cfRule>
    <cfRule type="containsText" dxfId="12530" priority="7038" operator="containsText" text="Alta">
      <formula>NOT(ISERROR(SEARCH("Alta",AE410)))</formula>
    </cfRule>
    <cfRule type="containsText" dxfId="12529" priority="7039" operator="containsText" text="Moderada">
      <formula>NOT(ISERROR(SEARCH("Moderada",AE410)))</formula>
    </cfRule>
    <cfRule type="containsText" dxfId="12528" priority="7040" operator="containsText" text="Baja">
      <formula>NOT(ISERROR(SEARCH("Baja",AE410)))</formula>
    </cfRule>
  </conditionalFormatting>
  <conditionalFormatting sqref="V410">
    <cfRule type="cellIs" dxfId="12527" priority="7047" stopIfTrue="1" operator="equal">
      <formula>"Alta"</formula>
    </cfRule>
  </conditionalFormatting>
  <conditionalFormatting sqref="V410">
    <cfRule type="cellIs" dxfId="12526" priority="7049" stopIfTrue="1" operator="equal">
      <formula>"Baja"</formula>
    </cfRule>
  </conditionalFormatting>
  <conditionalFormatting sqref="V410">
    <cfRule type="cellIs" dxfId="12525" priority="7048" stopIfTrue="1" operator="equal">
      <formula>"Media"</formula>
    </cfRule>
  </conditionalFormatting>
  <conditionalFormatting sqref="V410">
    <cfRule type="cellIs" dxfId="12524" priority="7046" stopIfTrue="1" operator="equal">
      <formula>"Muy Alta"</formula>
    </cfRule>
  </conditionalFormatting>
  <conditionalFormatting sqref="V410">
    <cfRule type="cellIs" dxfId="12523" priority="7050" stopIfTrue="1" operator="equal">
      <formula>"Muy Baja"</formula>
    </cfRule>
  </conditionalFormatting>
  <conditionalFormatting sqref="AP410">
    <cfRule type="cellIs" dxfId="12522" priority="7023" stopIfTrue="1" operator="equal">
      <formula>"Alta"</formula>
    </cfRule>
  </conditionalFormatting>
  <conditionalFormatting sqref="AP410">
    <cfRule type="cellIs" dxfId="12521" priority="7025" stopIfTrue="1" operator="equal">
      <formula>"Baja"</formula>
    </cfRule>
  </conditionalFormatting>
  <conditionalFormatting sqref="AP410">
    <cfRule type="cellIs" dxfId="12520" priority="7024" stopIfTrue="1" operator="equal">
      <formula>"Media"</formula>
    </cfRule>
  </conditionalFormatting>
  <conditionalFormatting sqref="AP410">
    <cfRule type="cellIs" dxfId="12519" priority="7022" stopIfTrue="1" operator="equal">
      <formula>"Muy Alta"</formula>
    </cfRule>
  </conditionalFormatting>
  <conditionalFormatting sqref="AP410">
    <cfRule type="cellIs" dxfId="12518" priority="7026" stopIfTrue="1" operator="equal">
      <formula>"Muy Baja"</formula>
    </cfRule>
  </conditionalFormatting>
  <conditionalFormatting sqref="AE418:AE419">
    <cfRule type="containsText" dxfId="12517" priority="6961" operator="containsText" text="VALORAR">
      <formula>NOT(ISERROR(SEARCH("VALORAR",AE418)))</formula>
    </cfRule>
    <cfRule type="containsText" dxfId="12516" priority="6962" operator="containsText" text="Extrema">
      <formula>NOT(ISERROR(SEARCH("Extrema",AE418)))</formula>
    </cfRule>
    <cfRule type="containsText" dxfId="12515" priority="6963" operator="containsText" text="Alta">
      <formula>NOT(ISERROR(SEARCH("Alta",AE418)))</formula>
    </cfRule>
    <cfRule type="containsText" dxfId="12514" priority="6964" operator="containsText" text="Moderada">
      <formula>NOT(ISERROR(SEARCH("Moderada",AE418)))</formula>
    </cfRule>
    <cfRule type="containsText" dxfId="12513" priority="6965" operator="containsText" text="Baja">
      <formula>NOT(ISERROR(SEARCH("Baja",AE418)))</formula>
    </cfRule>
  </conditionalFormatting>
  <conditionalFormatting sqref="AE418:AE419">
    <cfRule type="containsText" dxfId="12512" priority="6966" operator="containsText" text="VALORAR">
      <formula>NOT(ISERROR(SEARCH("VALORAR",AE418)))</formula>
    </cfRule>
    <cfRule type="containsText" dxfId="12511" priority="6967" operator="containsText" text="Extrema">
      <formula>NOT(ISERROR(SEARCH("Extrema",AE418)))</formula>
    </cfRule>
    <cfRule type="containsText" dxfId="12510" priority="6968" operator="containsText" text="Alta">
      <formula>NOT(ISERROR(SEARCH("Alta",AE418)))</formula>
    </cfRule>
    <cfRule type="containsText" dxfId="12509" priority="6969" operator="containsText" text="Moderada">
      <formula>NOT(ISERROR(SEARCH("Moderada",AE418)))</formula>
    </cfRule>
    <cfRule type="containsText" dxfId="12508" priority="6970" operator="containsText" text="Baja">
      <formula>NOT(ISERROR(SEARCH("Baja",AE418)))</formula>
    </cfRule>
  </conditionalFormatting>
  <conditionalFormatting sqref="AP423">
    <cfRule type="cellIs" dxfId="12507" priority="6915" stopIfTrue="1" operator="equal">
      <formula>"Alta"</formula>
    </cfRule>
  </conditionalFormatting>
  <conditionalFormatting sqref="AP423">
    <cfRule type="cellIs" dxfId="12506" priority="6917" stopIfTrue="1" operator="equal">
      <formula>"Baja"</formula>
    </cfRule>
  </conditionalFormatting>
  <conditionalFormatting sqref="AP423">
    <cfRule type="cellIs" dxfId="12505" priority="6916" stopIfTrue="1" operator="equal">
      <formula>"Media"</formula>
    </cfRule>
  </conditionalFormatting>
  <conditionalFormatting sqref="AP423">
    <cfRule type="cellIs" dxfId="12504" priority="6914" stopIfTrue="1" operator="equal">
      <formula>"Muy Alta"</formula>
    </cfRule>
  </conditionalFormatting>
  <conditionalFormatting sqref="AP423">
    <cfRule type="cellIs" dxfId="12503" priority="6918" stopIfTrue="1" operator="equal">
      <formula>"Muy Baja"</formula>
    </cfRule>
  </conditionalFormatting>
  <conditionalFormatting sqref="AP420">
    <cfRule type="cellIs" dxfId="12502" priority="6873" stopIfTrue="1" operator="equal">
      <formula>"Alta"</formula>
    </cfRule>
  </conditionalFormatting>
  <conditionalFormatting sqref="AP420">
    <cfRule type="cellIs" dxfId="12501" priority="6875" stopIfTrue="1" operator="equal">
      <formula>"Baja"</formula>
    </cfRule>
  </conditionalFormatting>
  <conditionalFormatting sqref="AP420">
    <cfRule type="cellIs" dxfId="12500" priority="6874" stopIfTrue="1" operator="equal">
      <formula>"Media"</formula>
    </cfRule>
  </conditionalFormatting>
  <conditionalFormatting sqref="AP420">
    <cfRule type="cellIs" dxfId="12499" priority="6872" stopIfTrue="1" operator="equal">
      <formula>"Muy Alta"</formula>
    </cfRule>
  </conditionalFormatting>
  <conditionalFormatting sqref="AP420">
    <cfRule type="cellIs" dxfId="12498" priority="6876" stopIfTrue="1" operator="equal">
      <formula>"Muy Baja"</formula>
    </cfRule>
  </conditionalFormatting>
  <conditionalFormatting sqref="V418:V419">
    <cfRule type="cellIs" dxfId="12497" priority="6977" stopIfTrue="1" operator="equal">
      <formula>"Alta"</formula>
    </cfRule>
  </conditionalFormatting>
  <conditionalFormatting sqref="V418:V419">
    <cfRule type="cellIs" dxfId="12496" priority="6979" stopIfTrue="1" operator="equal">
      <formula>"Baja"</formula>
    </cfRule>
  </conditionalFormatting>
  <conditionalFormatting sqref="V418:V419">
    <cfRule type="cellIs" dxfId="12495" priority="6978" stopIfTrue="1" operator="equal">
      <formula>"Media"</formula>
    </cfRule>
  </conditionalFormatting>
  <conditionalFormatting sqref="V418:V419">
    <cfRule type="cellIs" dxfId="12494" priority="6976" stopIfTrue="1" operator="equal">
      <formula>"Muy Alta"</formula>
    </cfRule>
  </conditionalFormatting>
  <conditionalFormatting sqref="V418:V419">
    <cfRule type="cellIs" dxfId="12493" priority="6980" stopIfTrue="1" operator="equal">
      <formula>"Muy Baja"</formula>
    </cfRule>
  </conditionalFormatting>
  <conditionalFormatting sqref="AW418">
    <cfRule type="containsText" dxfId="12492" priority="6951" operator="containsText" text="VALORAR">
      <formula>NOT(ISERROR(SEARCH("VALORAR",AW418)))</formula>
    </cfRule>
    <cfRule type="containsText" dxfId="12491" priority="6952" operator="containsText" text="Extrema">
      <formula>NOT(ISERROR(SEARCH("Extrema",AW418)))</formula>
    </cfRule>
    <cfRule type="containsText" dxfId="12490" priority="6953" operator="containsText" text="Alta">
      <formula>NOT(ISERROR(SEARCH("Alta",AW418)))</formula>
    </cfRule>
    <cfRule type="containsText" dxfId="12489" priority="6954" operator="containsText" text="Moderada">
      <formula>NOT(ISERROR(SEARCH("Moderada",AW418)))</formula>
    </cfRule>
    <cfRule type="containsText" dxfId="12488" priority="6955" operator="containsText" text="Baja">
      <formula>NOT(ISERROR(SEARCH("Baja",AW418)))</formula>
    </cfRule>
  </conditionalFormatting>
  <conditionalFormatting sqref="AW418">
    <cfRule type="containsText" dxfId="12487" priority="6956" operator="containsText" text="VALORAR">
      <formula>NOT(ISERROR(SEARCH("VALORAR",AW418)))</formula>
    </cfRule>
    <cfRule type="containsText" dxfId="12486" priority="6957" operator="containsText" text="Extrema">
      <formula>NOT(ISERROR(SEARCH("Extrema",AW418)))</formula>
    </cfRule>
    <cfRule type="containsText" dxfId="12485" priority="6958" operator="containsText" text="Alta">
      <formula>NOT(ISERROR(SEARCH("Alta",AW418)))</formula>
    </cfRule>
    <cfRule type="containsText" dxfId="12484" priority="6959" operator="containsText" text="Moderada">
      <formula>NOT(ISERROR(SEARCH("Moderada",AW418)))</formula>
    </cfRule>
    <cfRule type="containsText" dxfId="12483" priority="6960" operator="containsText" text="Baja">
      <formula>NOT(ISERROR(SEARCH("Baja",AW418)))</formula>
    </cfRule>
  </conditionalFormatting>
  <conditionalFormatting sqref="AP418">
    <cfRule type="cellIs" dxfId="12482" priority="6943" stopIfTrue="1" operator="equal">
      <formula>"Alta"</formula>
    </cfRule>
  </conditionalFormatting>
  <conditionalFormatting sqref="AP418">
    <cfRule type="cellIs" dxfId="12481" priority="6945" stopIfTrue="1" operator="equal">
      <formula>"Baja"</formula>
    </cfRule>
  </conditionalFormatting>
  <conditionalFormatting sqref="AP418">
    <cfRule type="cellIs" dxfId="12480" priority="6944" stopIfTrue="1" operator="equal">
      <formula>"Media"</formula>
    </cfRule>
  </conditionalFormatting>
  <conditionalFormatting sqref="AP418">
    <cfRule type="cellIs" dxfId="12479" priority="6942" stopIfTrue="1" operator="equal">
      <formula>"Muy Alta"</formula>
    </cfRule>
  </conditionalFormatting>
  <conditionalFormatting sqref="AP418">
    <cfRule type="cellIs" dxfId="12478" priority="6946" stopIfTrue="1" operator="equal">
      <formula>"Muy Baja"</formula>
    </cfRule>
  </conditionalFormatting>
  <conditionalFormatting sqref="AP419">
    <cfRule type="cellIs" dxfId="12477" priority="6929" stopIfTrue="1" operator="equal">
      <formula>"Alta"</formula>
    </cfRule>
  </conditionalFormatting>
  <conditionalFormatting sqref="AP419">
    <cfRule type="cellIs" dxfId="12476" priority="6931" stopIfTrue="1" operator="equal">
      <formula>"Baja"</formula>
    </cfRule>
  </conditionalFormatting>
  <conditionalFormatting sqref="AP419">
    <cfRule type="cellIs" dxfId="12475" priority="6930" stopIfTrue="1" operator="equal">
      <formula>"Media"</formula>
    </cfRule>
  </conditionalFormatting>
  <conditionalFormatting sqref="AP419">
    <cfRule type="cellIs" dxfId="12474" priority="6928" stopIfTrue="1" operator="equal">
      <formula>"Muy Alta"</formula>
    </cfRule>
  </conditionalFormatting>
  <conditionalFormatting sqref="AP419">
    <cfRule type="cellIs" dxfId="12473" priority="6932" stopIfTrue="1" operator="equal">
      <formula>"Muy Baja"</formula>
    </cfRule>
  </conditionalFormatting>
  <conditionalFormatting sqref="AE420:AE421">
    <cfRule type="containsText" dxfId="12472" priority="6881" operator="containsText" text="VALORAR">
      <formula>NOT(ISERROR(SEARCH("VALORAR",AE420)))</formula>
    </cfRule>
    <cfRule type="containsText" dxfId="12471" priority="6882" operator="containsText" text="Extrema">
      <formula>NOT(ISERROR(SEARCH("Extrema",AE420)))</formula>
    </cfRule>
    <cfRule type="containsText" dxfId="12470" priority="6883" operator="containsText" text="Alta">
      <formula>NOT(ISERROR(SEARCH("Alta",AE420)))</formula>
    </cfRule>
    <cfRule type="containsText" dxfId="12469" priority="6884" operator="containsText" text="Moderada">
      <formula>NOT(ISERROR(SEARCH("Moderada",AE420)))</formula>
    </cfRule>
    <cfRule type="containsText" dxfId="12468" priority="6885" operator="containsText" text="Baja">
      <formula>NOT(ISERROR(SEARCH("Baja",AE420)))</formula>
    </cfRule>
  </conditionalFormatting>
  <conditionalFormatting sqref="AE420:AE421">
    <cfRule type="containsText" dxfId="12467" priority="6886" operator="containsText" text="VALORAR">
      <formula>NOT(ISERROR(SEARCH("VALORAR",AE420)))</formula>
    </cfRule>
    <cfRule type="containsText" dxfId="12466" priority="6887" operator="containsText" text="Extrema">
      <formula>NOT(ISERROR(SEARCH("Extrema",AE420)))</formula>
    </cfRule>
    <cfRule type="containsText" dxfId="12465" priority="6888" operator="containsText" text="Alta">
      <formula>NOT(ISERROR(SEARCH("Alta",AE420)))</formula>
    </cfRule>
    <cfRule type="containsText" dxfId="12464" priority="6889" operator="containsText" text="Moderada">
      <formula>NOT(ISERROR(SEARCH("Moderada",AE420)))</formula>
    </cfRule>
    <cfRule type="containsText" dxfId="12463" priority="6890" operator="containsText" text="Baja">
      <formula>NOT(ISERROR(SEARCH("Baja",AE420)))</formula>
    </cfRule>
  </conditionalFormatting>
  <conditionalFormatting sqref="V420:V421">
    <cfRule type="cellIs" dxfId="12462" priority="6897" stopIfTrue="1" operator="equal">
      <formula>"Alta"</formula>
    </cfRule>
  </conditionalFormatting>
  <conditionalFormatting sqref="V420:V421">
    <cfRule type="cellIs" dxfId="12461" priority="6899" stopIfTrue="1" operator="equal">
      <formula>"Baja"</formula>
    </cfRule>
  </conditionalFormatting>
  <conditionalFormatting sqref="V420:V421">
    <cfRule type="cellIs" dxfId="12460" priority="6898" stopIfTrue="1" operator="equal">
      <formula>"Media"</formula>
    </cfRule>
  </conditionalFormatting>
  <conditionalFormatting sqref="V420:V421">
    <cfRule type="cellIs" dxfId="12459" priority="6896" stopIfTrue="1" operator="equal">
      <formula>"Muy Alta"</formula>
    </cfRule>
  </conditionalFormatting>
  <conditionalFormatting sqref="V420:V421">
    <cfRule type="cellIs" dxfId="12458" priority="6900" stopIfTrue="1" operator="equal">
      <formula>"Muy Baja"</formula>
    </cfRule>
  </conditionalFormatting>
  <conditionalFormatting sqref="AP421">
    <cfRule type="cellIs" dxfId="12457" priority="6859" stopIfTrue="1" operator="equal">
      <formula>"Alta"</formula>
    </cfRule>
  </conditionalFormatting>
  <conditionalFormatting sqref="AP421">
    <cfRule type="cellIs" dxfId="12456" priority="6861" stopIfTrue="1" operator="equal">
      <formula>"Baja"</formula>
    </cfRule>
  </conditionalFormatting>
  <conditionalFormatting sqref="AP421">
    <cfRule type="cellIs" dxfId="12455" priority="6860" stopIfTrue="1" operator="equal">
      <formula>"Media"</formula>
    </cfRule>
  </conditionalFormatting>
  <conditionalFormatting sqref="AP421">
    <cfRule type="cellIs" dxfId="12454" priority="6858" stopIfTrue="1" operator="equal">
      <formula>"Muy Alta"</formula>
    </cfRule>
  </conditionalFormatting>
  <conditionalFormatting sqref="AP421">
    <cfRule type="cellIs" dxfId="12453" priority="6862" stopIfTrue="1" operator="equal">
      <formula>"Muy Baja"</formula>
    </cfRule>
  </conditionalFormatting>
  <conditionalFormatting sqref="AE422">
    <cfRule type="containsText" dxfId="12452" priority="6825" operator="containsText" text="VALORAR">
      <formula>NOT(ISERROR(SEARCH("VALORAR",AE422)))</formula>
    </cfRule>
    <cfRule type="containsText" dxfId="12451" priority="6826" operator="containsText" text="Extrema">
      <formula>NOT(ISERROR(SEARCH("Extrema",AE422)))</formula>
    </cfRule>
    <cfRule type="containsText" dxfId="12450" priority="6827" operator="containsText" text="Alta">
      <formula>NOT(ISERROR(SEARCH("Alta",AE422)))</formula>
    </cfRule>
    <cfRule type="containsText" dxfId="12449" priority="6828" operator="containsText" text="Moderada">
      <formula>NOT(ISERROR(SEARCH("Moderada",AE422)))</formula>
    </cfRule>
    <cfRule type="containsText" dxfId="12448" priority="6829" operator="containsText" text="Baja">
      <formula>NOT(ISERROR(SEARCH("Baja",AE422)))</formula>
    </cfRule>
  </conditionalFormatting>
  <conditionalFormatting sqref="AE422">
    <cfRule type="containsText" dxfId="12447" priority="6830" operator="containsText" text="VALORAR">
      <formula>NOT(ISERROR(SEARCH("VALORAR",AE422)))</formula>
    </cfRule>
    <cfRule type="containsText" dxfId="12446" priority="6831" operator="containsText" text="Extrema">
      <formula>NOT(ISERROR(SEARCH("Extrema",AE422)))</formula>
    </cfRule>
    <cfRule type="containsText" dxfId="12445" priority="6832" operator="containsText" text="Alta">
      <formula>NOT(ISERROR(SEARCH("Alta",AE422)))</formula>
    </cfRule>
    <cfRule type="containsText" dxfId="12444" priority="6833" operator="containsText" text="Moderada">
      <formula>NOT(ISERROR(SEARCH("Moderada",AE422)))</formula>
    </cfRule>
    <cfRule type="containsText" dxfId="12443" priority="6834" operator="containsText" text="Baja">
      <formula>NOT(ISERROR(SEARCH("Baja",AE422)))</formula>
    </cfRule>
  </conditionalFormatting>
  <conditionalFormatting sqref="V422">
    <cfRule type="cellIs" dxfId="12442" priority="6841" stopIfTrue="1" operator="equal">
      <formula>"Alta"</formula>
    </cfRule>
  </conditionalFormatting>
  <conditionalFormatting sqref="V422">
    <cfRule type="cellIs" dxfId="12441" priority="6843" stopIfTrue="1" operator="equal">
      <formula>"Baja"</formula>
    </cfRule>
  </conditionalFormatting>
  <conditionalFormatting sqref="V422">
    <cfRule type="cellIs" dxfId="12440" priority="6842" stopIfTrue="1" operator="equal">
      <formula>"Media"</formula>
    </cfRule>
  </conditionalFormatting>
  <conditionalFormatting sqref="V422">
    <cfRule type="cellIs" dxfId="12439" priority="6840" stopIfTrue="1" operator="equal">
      <formula>"Muy Alta"</formula>
    </cfRule>
  </conditionalFormatting>
  <conditionalFormatting sqref="V422">
    <cfRule type="cellIs" dxfId="12438" priority="6844" stopIfTrue="1" operator="equal">
      <formula>"Muy Baja"</formula>
    </cfRule>
  </conditionalFormatting>
  <conditionalFormatting sqref="AP422">
    <cfRule type="cellIs" dxfId="12437" priority="6817" stopIfTrue="1" operator="equal">
      <formula>"Alta"</formula>
    </cfRule>
  </conditionalFormatting>
  <conditionalFormatting sqref="AP422">
    <cfRule type="cellIs" dxfId="12436" priority="6819" stopIfTrue="1" operator="equal">
      <formula>"Baja"</formula>
    </cfRule>
  </conditionalFormatting>
  <conditionalFormatting sqref="AP422">
    <cfRule type="cellIs" dxfId="12435" priority="6818" stopIfTrue="1" operator="equal">
      <formula>"Media"</formula>
    </cfRule>
  </conditionalFormatting>
  <conditionalFormatting sqref="AP422">
    <cfRule type="cellIs" dxfId="12434" priority="6816" stopIfTrue="1" operator="equal">
      <formula>"Muy Alta"</formula>
    </cfRule>
  </conditionalFormatting>
  <conditionalFormatting sqref="AP422">
    <cfRule type="cellIs" dxfId="12433" priority="6820" stopIfTrue="1" operator="equal">
      <formula>"Muy Baja"</formula>
    </cfRule>
  </conditionalFormatting>
  <conditionalFormatting sqref="AE412:AE413">
    <cfRule type="containsText" dxfId="12432" priority="6769" operator="containsText" text="VALORAR">
      <formula>NOT(ISERROR(SEARCH("VALORAR",AE412)))</formula>
    </cfRule>
    <cfRule type="containsText" dxfId="12431" priority="6770" operator="containsText" text="Extrema">
      <formula>NOT(ISERROR(SEARCH("Extrema",AE412)))</formula>
    </cfRule>
    <cfRule type="containsText" dxfId="12430" priority="6771" operator="containsText" text="Alta">
      <formula>NOT(ISERROR(SEARCH("Alta",AE412)))</formula>
    </cfRule>
    <cfRule type="containsText" dxfId="12429" priority="6772" operator="containsText" text="Moderada">
      <formula>NOT(ISERROR(SEARCH("Moderada",AE412)))</formula>
    </cfRule>
    <cfRule type="containsText" dxfId="12428" priority="6773" operator="containsText" text="Baja">
      <formula>NOT(ISERROR(SEARCH("Baja",AE412)))</formula>
    </cfRule>
  </conditionalFormatting>
  <conditionalFormatting sqref="AE412:AE413">
    <cfRule type="containsText" dxfId="12427" priority="6774" operator="containsText" text="VALORAR">
      <formula>NOT(ISERROR(SEARCH("VALORAR",AE412)))</formula>
    </cfRule>
    <cfRule type="containsText" dxfId="12426" priority="6775" operator="containsText" text="Extrema">
      <formula>NOT(ISERROR(SEARCH("Extrema",AE412)))</formula>
    </cfRule>
    <cfRule type="containsText" dxfId="12425" priority="6776" operator="containsText" text="Alta">
      <formula>NOT(ISERROR(SEARCH("Alta",AE412)))</formula>
    </cfRule>
    <cfRule type="containsText" dxfId="12424" priority="6777" operator="containsText" text="Moderada">
      <formula>NOT(ISERROR(SEARCH("Moderada",AE412)))</formula>
    </cfRule>
    <cfRule type="containsText" dxfId="12423" priority="6778" operator="containsText" text="Baja">
      <formula>NOT(ISERROR(SEARCH("Baja",AE412)))</formula>
    </cfRule>
  </conditionalFormatting>
  <conditionalFormatting sqref="AP417">
    <cfRule type="cellIs" dxfId="12422" priority="6723" stopIfTrue="1" operator="equal">
      <formula>"Alta"</formula>
    </cfRule>
  </conditionalFormatting>
  <conditionalFormatting sqref="AP417">
    <cfRule type="cellIs" dxfId="12421" priority="6725" stopIfTrue="1" operator="equal">
      <formula>"Baja"</formula>
    </cfRule>
  </conditionalFormatting>
  <conditionalFormatting sqref="AP417">
    <cfRule type="cellIs" dxfId="12420" priority="6724" stopIfTrue="1" operator="equal">
      <formula>"Media"</formula>
    </cfRule>
  </conditionalFormatting>
  <conditionalFormatting sqref="AP417">
    <cfRule type="cellIs" dxfId="12419" priority="6722" stopIfTrue="1" operator="equal">
      <formula>"Muy Alta"</formula>
    </cfRule>
  </conditionalFormatting>
  <conditionalFormatting sqref="AP417">
    <cfRule type="cellIs" dxfId="12418" priority="6726" stopIfTrue="1" operator="equal">
      <formula>"Muy Baja"</formula>
    </cfRule>
  </conditionalFormatting>
  <conditionalFormatting sqref="AP414">
    <cfRule type="cellIs" dxfId="12417" priority="6681" stopIfTrue="1" operator="equal">
      <formula>"Alta"</formula>
    </cfRule>
  </conditionalFormatting>
  <conditionalFormatting sqref="AP414">
    <cfRule type="cellIs" dxfId="12416" priority="6683" stopIfTrue="1" operator="equal">
      <formula>"Baja"</formula>
    </cfRule>
  </conditionalFormatting>
  <conditionalFormatting sqref="AP414">
    <cfRule type="cellIs" dxfId="12415" priority="6682" stopIfTrue="1" operator="equal">
      <formula>"Media"</formula>
    </cfRule>
  </conditionalFormatting>
  <conditionalFormatting sqref="AP414">
    <cfRule type="cellIs" dxfId="12414" priority="6680" stopIfTrue="1" operator="equal">
      <formula>"Muy Alta"</formula>
    </cfRule>
  </conditionalFormatting>
  <conditionalFormatting sqref="AP414">
    <cfRule type="cellIs" dxfId="12413" priority="6684" stopIfTrue="1" operator="equal">
      <formula>"Muy Baja"</formula>
    </cfRule>
  </conditionalFormatting>
  <conditionalFormatting sqref="V412:V413">
    <cfRule type="cellIs" dxfId="12412" priority="6785" stopIfTrue="1" operator="equal">
      <formula>"Alta"</formula>
    </cfRule>
  </conditionalFormatting>
  <conditionalFormatting sqref="V412:V413">
    <cfRule type="cellIs" dxfId="12411" priority="6787" stopIfTrue="1" operator="equal">
      <formula>"Baja"</formula>
    </cfRule>
  </conditionalFormatting>
  <conditionalFormatting sqref="V412:V413">
    <cfRule type="cellIs" dxfId="12410" priority="6786" stopIfTrue="1" operator="equal">
      <formula>"Media"</formula>
    </cfRule>
  </conditionalFormatting>
  <conditionalFormatting sqref="V412:V413">
    <cfRule type="cellIs" dxfId="12409" priority="6784" stopIfTrue="1" operator="equal">
      <formula>"Muy Alta"</formula>
    </cfRule>
  </conditionalFormatting>
  <conditionalFormatting sqref="V412:V413">
    <cfRule type="cellIs" dxfId="12408" priority="6788" stopIfTrue="1" operator="equal">
      <formula>"Muy Baja"</formula>
    </cfRule>
  </conditionalFormatting>
  <conditionalFormatting sqref="AW412">
    <cfRule type="containsText" dxfId="12407" priority="6759" operator="containsText" text="VALORAR">
      <formula>NOT(ISERROR(SEARCH("VALORAR",AW412)))</formula>
    </cfRule>
    <cfRule type="containsText" dxfId="12406" priority="6760" operator="containsText" text="Extrema">
      <formula>NOT(ISERROR(SEARCH("Extrema",AW412)))</formula>
    </cfRule>
    <cfRule type="containsText" dxfId="12405" priority="6761" operator="containsText" text="Alta">
      <formula>NOT(ISERROR(SEARCH("Alta",AW412)))</formula>
    </cfRule>
    <cfRule type="containsText" dxfId="12404" priority="6762" operator="containsText" text="Moderada">
      <formula>NOT(ISERROR(SEARCH("Moderada",AW412)))</formula>
    </cfRule>
    <cfRule type="containsText" dxfId="12403" priority="6763" operator="containsText" text="Baja">
      <formula>NOT(ISERROR(SEARCH("Baja",AW412)))</formula>
    </cfRule>
  </conditionalFormatting>
  <conditionalFormatting sqref="AW412">
    <cfRule type="containsText" dxfId="12402" priority="6764" operator="containsText" text="VALORAR">
      <formula>NOT(ISERROR(SEARCH("VALORAR",AW412)))</formula>
    </cfRule>
    <cfRule type="containsText" dxfId="12401" priority="6765" operator="containsText" text="Extrema">
      <formula>NOT(ISERROR(SEARCH("Extrema",AW412)))</formula>
    </cfRule>
    <cfRule type="containsText" dxfId="12400" priority="6766" operator="containsText" text="Alta">
      <formula>NOT(ISERROR(SEARCH("Alta",AW412)))</formula>
    </cfRule>
    <cfRule type="containsText" dxfId="12399" priority="6767" operator="containsText" text="Moderada">
      <formula>NOT(ISERROR(SEARCH("Moderada",AW412)))</formula>
    </cfRule>
    <cfRule type="containsText" dxfId="12398" priority="6768" operator="containsText" text="Baja">
      <formula>NOT(ISERROR(SEARCH("Baja",AW412)))</formula>
    </cfRule>
  </conditionalFormatting>
  <conditionalFormatting sqref="AP412">
    <cfRule type="cellIs" dxfId="12397" priority="6751" stopIfTrue="1" operator="equal">
      <formula>"Alta"</formula>
    </cfRule>
  </conditionalFormatting>
  <conditionalFormatting sqref="AP412">
    <cfRule type="cellIs" dxfId="12396" priority="6753" stopIfTrue="1" operator="equal">
      <formula>"Baja"</formula>
    </cfRule>
  </conditionalFormatting>
  <conditionalFormatting sqref="AP412">
    <cfRule type="cellIs" dxfId="12395" priority="6752" stopIfTrue="1" operator="equal">
      <formula>"Media"</formula>
    </cfRule>
  </conditionalFormatting>
  <conditionalFormatting sqref="AP412">
    <cfRule type="cellIs" dxfId="12394" priority="6750" stopIfTrue="1" operator="equal">
      <formula>"Muy Alta"</formula>
    </cfRule>
  </conditionalFormatting>
  <conditionalFormatting sqref="AP412">
    <cfRule type="cellIs" dxfId="12393" priority="6754" stopIfTrue="1" operator="equal">
      <formula>"Muy Baja"</formula>
    </cfRule>
  </conditionalFormatting>
  <conditionalFormatting sqref="AP413">
    <cfRule type="cellIs" dxfId="12392" priority="6737" stopIfTrue="1" operator="equal">
      <formula>"Alta"</formula>
    </cfRule>
  </conditionalFormatting>
  <conditionalFormatting sqref="AP413">
    <cfRule type="cellIs" dxfId="12391" priority="6739" stopIfTrue="1" operator="equal">
      <formula>"Baja"</formula>
    </cfRule>
  </conditionalFormatting>
  <conditionalFormatting sqref="AP413">
    <cfRule type="cellIs" dxfId="12390" priority="6738" stopIfTrue="1" operator="equal">
      <formula>"Media"</formula>
    </cfRule>
  </conditionalFormatting>
  <conditionalFormatting sqref="AP413">
    <cfRule type="cellIs" dxfId="12389" priority="6736" stopIfTrue="1" operator="equal">
      <formula>"Muy Alta"</formula>
    </cfRule>
  </conditionalFormatting>
  <conditionalFormatting sqref="AP413">
    <cfRule type="cellIs" dxfId="12388" priority="6740" stopIfTrue="1" operator="equal">
      <formula>"Muy Baja"</formula>
    </cfRule>
  </conditionalFormatting>
  <conditionalFormatting sqref="AE414:AE415">
    <cfRule type="containsText" dxfId="12387" priority="6689" operator="containsText" text="VALORAR">
      <formula>NOT(ISERROR(SEARCH("VALORAR",AE414)))</formula>
    </cfRule>
    <cfRule type="containsText" dxfId="12386" priority="6690" operator="containsText" text="Extrema">
      <formula>NOT(ISERROR(SEARCH("Extrema",AE414)))</formula>
    </cfRule>
    <cfRule type="containsText" dxfId="12385" priority="6691" operator="containsText" text="Alta">
      <formula>NOT(ISERROR(SEARCH("Alta",AE414)))</formula>
    </cfRule>
    <cfRule type="containsText" dxfId="12384" priority="6692" operator="containsText" text="Moderada">
      <formula>NOT(ISERROR(SEARCH("Moderada",AE414)))</formula>
    </cfRule>
    <cfRule type="containsText" dxfId="12383" priority="6693" operator="containsText" text="Baja">
      <formula>NOT(ISERROR(SEARCH("Baja",AE414)))</formula>
    </cfRule>
  </conditionalFormatting>
  <conditionalFormatting sqref="AE414:AE415">
    <cfRule type="containsText" dxfId="12382" priority="6694" operator="containsText" text="VALORAR">
      <formula>NOT(ISERROR(SEARCH("VALORAR",AE414)))</formula>
    </cfRule>
    <cfRule type="containsText" dxfId="12381" priority="6695" operator="containsText" text="Extrema">
      <formula>NOT(ISERROR(SEARCH("Extrema",AE414)))</formula>
    </cfRule>
    <cfRule type="containsText" dxfId="12380" priority="6696" operator="containsText" text="Alta">
      <formula>NOT(ISERROR(SEARCH("Alta",AE414)))</formula>
    </cfRule>
    <cfRule type="containsText" dxfId="12379" priority="6697" operator="containsText" text="Moderada">
      <formula>NOT(ISERROR(SEARCH("Moderada",AE414)))</formula>
    </cfRule>
    <cfRule type="containsText" dxfId="12378" priority="6698" operator="containsText" text="Baja">
      <formula>NOT(ISERROR(SEARCH("Baja",AE414)))</formula>
    </cfRule>
  </conditionalFormatting>
  <conditionalFormatting sqref="V414:V415">
    <cfRule type="cellIs" dxfId="12377" priority="6705" stopIfTrue="1" operator="equal">
      <formula>"Alta"</formula>
    </cfRule>
  </conditionalFormatting>
  <conditionalFormatting sqref="V414:V415">
    <cfRule type="cellIs" dxfId="12376" priority="6707" stopIfTrue="1" operator="equal">
      <formula>"Baja"</formula>
    </cfRule>
  </conditionalFormatting>
  <conditionalFormatting sqref="V414:V415">
    <cfRule type="cellIs" dxfId="12375" priority="6706" stopIfTrue="1" operator="equal">
      <formula>"Media"</formula>
    </cfRule>
  </conditionalFormatting>
  <conditionalFormatting sqref="V414:V415">
    <cfRule type="cellIs" dxfId="12374" priority="6704" stopIfTrue="1" operator="equal">
      <formula>"Muy Alta"</formula>
    </cfRule>
  </conditionalFormatting>
  <conditionalFormatting sqref="V414:V415">
    <cfRule type="cellIs" dxfId="12373" priority="6708" stopIfTrue="1" operator="equal">
      <formula>"Muy Baja"</formula>
    </cfRule>
  </conditionalFormatting>
  <conditionalFormatting sqref="AP415">
    <cfRule type="cellIs" dxfId="12372" priority="6667" stopIfTrue="1" operator="equal">
      <formula>"Alta"</formula>
    </cfRule>
  </conditionalFormatting>
  <conditionalFormatting sqref="AP415">
    <cfRule type="cellIs" dxfId="12371" priority="6669" stopIfTrue="1" operator="equal">
      <formula>"Baja"</formula>
    </cfRule>
  </conditionalFormatting>
  <conditionalFormatting sqref="AP415">
    <cfRule type="cellIs" dxfId="12370" priority="6668" stopIfTrue="1" operator="equal">
      <formula>"Media"</formula>
    </cfRule>
  </conditionalFormatting>
  <conditionalFormatting sqref="AP415">
    <cfRule type="cellIs" dxfId="12369" priority="6666" stopIfTrue="1" operator="equal">
      <formula>"Muy Alta"</formula>
    </cfRule>
  </conditionalFormatting>
  <conditionalFormatting sqref="AP415">
    <cfRule type="cellIs" dxfId="12368" priority="6670" stopIfTrue="1" operator="equal">
      <formula>"Muy Baja"</formula>
    </cfRule>
  </conditionalFormatting>
  <conditionalFormatting sqref="AE416">
    <cfRule type="containsText" dxfId="12367" priority="6633" operator="containsText" text="VALORAR">
      <formula>NOT(ISERROR(SEARCH("VALORAR",AE416)))</formula>
    </cfRule>
    <cfRule type="containsText" dxfId="12366" priority="6634" operator="containsText" text="Extrema">
      <formula>NOT(ISERROR(SEARCH("Extrema",AE416)))</formula>
    </cfRule>
    <cfRule type="containsText" dxfId="12365" priority="6635" operator="containsText" text="Alta">
      <formula>NOT(ISERROR(SEARCH("Alta",AE416)))</formula>
    </cfRule>
    <cfRule type="containsText" dxfId="12364" priority="6636" operator="containsText" text="Moderada">
      <formula>NOT(ISERROR(SEARCH("Moderada",AE416)))</formula>
    </cfRule>
    <cfRule type="containsText" dxfId="12363" priority="6637" operator="containsText" text="Baja">
      <formula>NOT(ISERROR(SEARCH("Baja",AE416)))</formula>
    </cfRule>
  </conditionalFormatting>
  <conditionalFormatting sqref="AE416">
    <cfRule type="containsText" dxfId="12362" priority="6638" operator="containsText" text="VALORAR">
      <formula>NOT(ISERROR(SEARCH("VALORAR",AE416)))</formula>
    </cfRule>
    <cfRule type="containsText" dxfId="12361" priority="6639" operator="containsText" text="Extrema">
      <formula>NOT(ISERROR(SEARCH("Extrema",AE416)))</formula>
    </cfRule>
    <cfRule type="containsText" dxfId="12360" priority="6640" operator="containsText" text="Alta">
      <formula>NOT(ISERROR(SEARCH("Alta",AE416)))</formula>
    </cfRule>
    <cfRule type="containsText" dxfId="12359" priority="6641" operator="containsText" text="Moderada">
      <formula>NOT(ISERROR(SEARCH("Moderada",AE416)))</formula>
    </cfRule>
    <cfRule type="containsText" dxfId="12358" priority="6642" operator="containsText" text="Baja">
      <formula>NOT(ISERROR(SEARCH("Baja",AE416)))</formula>
    </cfRule>
  </conditionalFormatting>
  <conditionalFormatting sqref="V416">
    <cfRule type="cellIs" dxfId="12357" priority="6649" stopIfTrue="1" operator="equal">
      <formula>"Alta"</formula>
    </cfRule>
  </conditionalFormatting>
  <conditionalFormatting sqref="V416">
    <cfRule type="cellIs" dxfId="12356" priority="6651" stopIfTrue="1" operator="equal">
      <formula>"Baja"</formula>
    </cfRule>
  </conditionalFormatting>
  <conditionalFormatting sqref="V416">
    <cfRule type="cellIs" dxfId="12355" priority="6650" stopIfTrue="1" operator="equal">
      <formula>"Media"</formula>
    </cfRule>
  </conditionalFormatting>
  <conditionalFormatting sqref="V416">
    <cfRule type="cellIs" dxfId="12354" priority="6648" stopIfTrue="1" operator="equal">
      <formula>"Muy Alta"</formula>
    </cfRule>
  </conditionalFormatting>
  <conditionalFormatting sqref="V416">
    <cfRule type="cellIs" dxfId="12353" priority="6652" stopIfTrue="1" operator="equal">
      <formula>"Muy Baja"</formula>
    </cfRule>
  </conditionalFormatting>
  <conditionalFormatting sqref="AP416">
    <cfRule type="cellIs" dxfId="12352" priority="6625" stopIfTrue="1" operator="equal">
      <formula>"Alta"</formula>
    </cfRule>
  </conditionalFormatting>
  <conditionalFormatting sqref="AP416">
    <cfRule type="cellIs" dxfId="12351" priority="6627" stopIfTrue="1" operator="equal">
      <formula>"Baja"</formula>
    </cfRule>
  </conditionalFormatting>
  <conditionalFormatting sqref="AP416">
    <cfRule type="cellIs" dxfId="12350" priority="6626" stopIfTrue="1" operator="equal">
      <formula>"Media"</formula>
    </cfRule>
  </conditionalFormatting>
  <conditionalFormatting sqref="AP416">
    <cfRule type="cellIs" dxfId="12349" priority="6624" stopIfTrue="1" operator="equal">
      <formula>"Muy Alta"</formula>
    </cfRule>
  </conditionalFormatting>
  <conditionalFormatting sqref="AP416">
    <cfRule type="cellIs" dxfId="12348" priority="6628" stopIfTrue="1" operator="equal">
      <formula>"Muy Baja"</formula>
    </cfRule>
  </conditionalFormatting>
  <conditionalFormatting sqref="AE424:AE425">
    <cfRule type="containsText" dxfId="12347" priority="6577" operator="containsText" text="VALORAR">
      <formula>NOT(ISERROR(SEARCH("VALORAR",AE424)))</formula>
    </cfRule>
    <cfRule type="containsText" dxfId="12346" priority="6578" operator="containsText" text="Extrema">
      <formula>NOT(ISERROR(SEARCH("Extrema",AE424)))</formula>
    </cfRule>
    <cfRule type="containsText" dxfId="12345" priority="6579" operator="containsText" text="Alta">
      <formula>NOT(ISERROR(SEARCH("Alta",AE424)))</formula>
    </cfRule>
    <cfRule type="containsText" dxfId="12344" priority="6580" operator="containsText" text="Moderada">
      <formula>NOT(ISERROR(SEARCH("Moderada",AE424)))</formula>
    </cfRule>
    <cfRule type="containsText" dxfId="12343" priority="6581" operator="containsText" text="Baja">
      <formula>NOT(ISERROR(SEARCH("Baja",AE424)))</formula>
    </cfRule>
  </conditionalFormatting>
  <conditionalFormatting sqref="AE424:AE425">
    <cfRule type="containsText" dxfId="12342" priority="6582" operator="containsText" text="VALORAR">
      <formula>NOT(ISERROR(SEARCH("VALORAR",AE424)))</formula>
    </cfRule>
    <cfRule type="containsText" dxfId="12341" priority="6583" operator="containsText" text="Extrema">
      <formula>NOT(ISERROR(SEARCH("Extrema",AE424)))</formula>
    </cfRule>
    <cfRule type="containsText" dxfId="12340" priority="6584" operator="containsText" text="Alta">
      <formula>NOT(ISERROR(SEARCH("Alta",AE424)))</formula>
    </cfRule>
    <cfRule type="containsText" dxfId="12339" priority="6585" operator="containsText" text="Moderada">
      <formula>NOT(ISERROR(SEARCH("Moderada",AE424)))</formula>
    </cfRule>
    <cfRule type="containsText" dxfId="12338" priority="6586" operator="containsText" text="Baja">
      <formula>NOT(ISERROR(SEARCH("Baja",AE424)))</formula>
    </cfRule>
  </conditionalFormatting>
  <conditionalFormatting sqref="AP429">
    <cfRule type="cellIs" dxfId="12337" priority="6531" stopIfTrue="1" operator="equal">
      <formula>"Alta"</formula>
    </cfRule>
  </conditionalFormatting>
  <conditionalFormatting sqref="AP429">
    <cfRule type="cellIs" dxfId="12336" priority="6533" stopIfTrue="1" operator="equal">
      <formula>"Baja"</formula>
    </cfRule>
  </conditionalFormatting>
  <conditionalFormatting sqref="AP429">
    <cfRule type="cellIs" dxfId="12335" priority="6532" stopIfTrue="1" operator="equal">
      <formula>"Media"</formula>
    </cfRule>
  </conditionalFormatting>
  <conditionalFormatting sqref="AP429">
    <cfRule type="cellIs" dxfId="12334" priority="6530" stopIfTrue="1" operator="equal">
      <formula>"Muy Alta"</formula>
    </cfRule>
  </conditionalFormatting>
  <conditionalFormatting sqref="AP429">
    <cfRule type="cellIs" dxfId="12333" priority="6534" stopIfTrue="1" operator="equal">
      <formula>"Muy Baja"</formula>
    </cfRule>
  </conditionalFormatting>
  <conditionalFormatting sqref="AP426">
    <cfRule type="cellIs" dxfId="12332" priority="6489" stopIfTrue="1" operator="equal">
      <formula>"Alta"</formula>
    </cfRule>
  </conditionalFormatting>
  <conditionalFormatting sqref="AP426">
    <cfRule type="cellIs" dxfId="12331" priority="6491" stopIfTrue="1" operator="equal">
      <formula>"Baja"</formula>
    </cfRule>
  </conditionalFormatting>
  <conditionalFormatting sqref="AP426">
    <cfRule type="cellIs" dxfId="12330" priority="6490" stopIfTrue="1" operator="equal">
      <formula>"Media"</formula>
    </cfRule>
  </conditionalFormatting>
  <conditionalFormatting sqref="AP426">
    <cfRule type="cellIs" dxfId="12329" priority="6488" stopIfTrue="1" operator="equal">
      <formula>"Muy Alta"</formula>
    </cfRule>
  </conditionalFormatting>
  <conditionalFormatting sqref="AP426">
    <cfRule type="cellIs" dxfId="12328" priority="6492" stopIfTrue="1" operator="equal">
      <formula>"Muy Baja"</formula>
    </cfRule>
  </conditionalFormatting>
  <conditionalFormatting sqref="V424:V425">
    <cfRule type="cellIs" dxfId="12327" priority="6593" stopIfTrue="1" operator="equal">
      <formula>"Alta"</formula>
    </cfRule>
  </conditionalFormatting>
  <conditionalFormatting sqref="V424:V425">
    <cfRule type="cellIs" dxfId="12326" priority="6595" stopIfTrue="1" operator="equal">
      <formula>"Baja"</formula>
    </cfRule>
  </conditionalFormatting>
  <conditionalFormatting sqref="V424:V425">
    <cfRule type="cellIs" dxfId="12325" priority="6594" stopIfTrue="1" operator="equal">
      <formula>"Media"</formula>
    </cfRule>
  </conditionalFormatting>
  <conditionalFormatting sqref="V424:V425">
    <cfRule type="cellIs" dxfId="12324" priority="6592" stopIfTrue="1" operator="equal">
      <formula>"Muy Alta"</formula>
    </cfRule>
  </conditionalFormatting>
  <conditionalFormatting sqref="V424:V425">
    <cfRule type="cellIs" dxfId="12323" priority="6596" stopIfTrue="1" operator="equal">
      <formula>"Muy Baja"</formula>
    </cfRule>
  </conditionalFormatting>
  <conditionalFormatting sqref="AW424">
    <cfRule type="containsText" dxfId="12322" priority="6567" operator="containsText" text="VALORAR">
      <formula>NOT(ISERROR(SEARCH("VALORAR",AW424)))</formula>
    </cfRule>
    <cfRule type="containsText" dxfId="12321" priority="6568" operator="containsText" text="Extrema">
      <formula>NOT(ISERROR(SEARCH("Extrema",AW424)))</formula>
    </cfRule>
    <cfRule type="containsText" dxfId="12320" priority="6569" operator="containsText" text="Alta">
      <formula>NOT(ISERROR(SEARCH("Alta",AW424)))</formula>
    </cfRule>
    <cfRule type="containsText" dxfId="12319" priority="6570" operator="containsText" text="Moderada">
      <formula>NOT(ISERROR(SEARCH("Moderada",AW424)))</formula>
    </cfRule>
    <cfRule type="containsText" dxfId="12318" priority="6571" operator="containsText" text="Baja">
      <formula>NOT(ISERROR(SEARCH("Baja",AW424)))</formula>
    </cfRule>
  </conditionalFormatting>
  <conditionalFormatting sqref="AW424">
    <cfRule type="containsText" dxfId="12317" priority="6572" operator="containsText" text="VALORAR">
      <formula>NOT(ISERROR(SEARCH("VALORAR",AW424)))</formula>
    </cfRule>
    <cfRule type="containsText" dxfId="12316" priority="6573" operator="containsText" text="Extrema">
      <formula>NOT(ISERROR(SEARCH("Extrema",AW424)))</formula>
    </cfRule>
    <cfRule type="containsText" dxfId="12315" priority="6574" operator="containsText" text="Alta">
      <formula>NOT(ISERROR(SEARCH("Alta",AW424)))</formula>
    </cfRule>
    <cfRule type="containsText" dxfId="12314" priority="6575" operator="containsText" text="Moderada">
      <formula>NOT(ISERROR(SEARCH("Moderada",AW424)))</formula>
    </cfRule>
    <cfRule type="containsText" dxfId="12313" priority="6576" operator="containsText" text="Baja">
      <formula>NOT(ISERROR(SEARCH("Baja",AW424)))</formula>
    </cfRule>
  </conditionalFormatting>
  <conditionalFormatting sqref="AP424">
    <cfRule type="cellIs" dxfId="12312" priority="6559" stopIfTrue="1" operator="equal">
      <formula>"Alta"</formula>
    </cfRule>
  </conditionalFormatting>
  <conditionalFormatting sqref="AP424">
    <cfRule type="cellIs" dxfId="12311" priority="6561" stopIfTrue="1" operator="equal">
      <formula>"Baja"</formula>
    </cfRule>
  </conditionalFormatting>
  <conditionalFormatting sqref="AP424">
    <cfRule type="cellIs" dxfId="12310" priority="6560" stopIfTrue="1" operator="equal">
      <formula>"Media"</formula>
    </cfRule>
  </conditionalFormatting>
  <conditionalFormatting sqref="AP424">
    <cfRule type="cellIs" dxfId="12309" priority="6558" stopIfTrue="1" operator="equal">
      <formula>"Muy Alta"</formula>
    </cfRule>
  </conditionalFormatting>
  <conditionalFormatting sqref="AP424">
    <cfRule type="cellIs" dxfId="12308" priority="6562" stopIfTrue="1" operator="equal">
      <formula>"Muy Baja"</formula>
    </cfRule>
  </conditionalFormatting>
  <conditionalFormatting sqref="AP425">
    <cfRule type="cellIs" dxfId="12307" priority="6545" stopIfTrue="1" operator="equal">
      <formula>"Alta"</formula>
    </cfRule>
  </conditionalFormatting>
  <conditionalFormatting sqref="AP425">
    <cfRule type="cellIs" dxfId="12306" priority="6547" stopIfTrue="1" operator="equal">
      <formula>"Baja"</formula>
    </cfRule>
  </conditionalFormatting>
  <conditionalFormatting sqref="AP425">
    <cfRule type="cellIs" dxfId="12305" priority="6546" stopIfTrue="1" operator="equal">
      <formula>"Media"</formula>
    </cfRule>
  </conditionalFormatting>
  <conditionalFormatting sqref="AP425">
    <cfRule type="cellIs" dxfId="12304" priority="6544" stopIfTrue="1" operator="equal">
      <formula>"Muy Alta"</formula>
    </cfRule>
  </conditionalFormatting>
  <conditionalFormatting sqref="AP425">
    <cfRule type="cellIs" dxfId="12303" priority="6548" stopIfTrue="1" operator="equal">
      <formula>"Muy Baja"</formula>
    </cfRule>
  </conditionalFormatting>
  <conditionalFormatting sqref="AE426:AE427">
    <cfRule type="containsText" dxfId="12302" priority="6497" operator="containsText" text="VALORAR">
      <formula>NOT(ISERROR(SEARCH("VALORAR",AE426)))</formula>
    </cfRule>
    <cfRule type="containsText" dxfId="12301" priority="6498" operator="containsText" text="Extrema">
      <formula>NOT(ISERROR(SEARCH("Extrema",AE426)))</formula>
    </cfRule>
    <cfRule type="containsText" dxfId="12300" priority="6499" operator="containsText" text="Alta">
      <formula>NOT(ISERROR(SEARCH("Alta",AE426)))</formula>
    </cfRule>
    <cfRule type="containsText" dxfId="12299" priority="6500" operator="containsText" text="Moderada">
      <formula>NOT(ISERROR(SEARCH("Moderada",AE426)))</formula>
    </cfRule>
    <cfRule type="containsText" dxfId="12298" priority="6501" operator="containsText" text="Baja">
      <formula>NOT(ISERROR(SEARCH("Baja",AE426)))</formula>
    </cfRule>
  </conditionalFormatting>
  <conditionalFormatting sqref="AE426:AE427">
    <cfRule type="containsText" dxfId="12297" priority="6502" operator="containsText" text="VALORAR">
      <formula>NOT(ISERROR(SEARCH("VALORAR",AE426)))</formula>
    </cfRule>
    <cfRule type="containsText" dxfId="12296" priority="6503" operator="containsText" text="Extrema">
      <formula>NOT(ISERROR(SEARCH("Extrema",AE426)))</formula>
    </cfRule>
    <cfRule type="containsText" dxfId="12295" priority="6504" operator="containsText" text="Alta">
      <formula>NOT(ISERROR(SEARCH("Alta",AE426)))</formula>
    </cfRule>
    <cfRule type="containsText" dxfId="12294" priority="6505" operator="containsText" text="Moderada">
      <formula>NOT(ISERROR(SEARCH("Moderada",AE426)))</formula>
    </cfRule>
    <cfRule type="containsText" dxfId="12293" priority="6506" operator="containsText" text="Baja">
      <formula>NOT(ISERROR(SEARCH("Baja",AE426)))</formula>
    </cfRule>
  </conditionalFormatting>
  <conditionalFormatting sqref="V426:V427">
    <cfRule type="cellIs" dxfId="12292" priority="6513" stopIfTrue="1" operator="equal">
      <formula>"Alta"</formula>
    </cfRule>
  </conditionalFormatting>
  <conditionalFormatting sqref="V426:V427">
    <cfRule type="cellIs" dxfId="12291" priority="6515" stopIfTrue="1" operator="equal">
      <formula>"Baja"</formula>
    </cfRule>
  </conditionalFormatting>
  <conditionalFormatting sqref="V426:V427">
    <cfRule type="cellIs" dxfId="12290" priority="6514" stopIfTrue="1" operator="equal">
      <formula>"Media"</formula>
    </cfRule>
  </conditionalFormatting>
  <conditionalFormatting sqref="V426:V427">
    <cfRule type="cellIs" dxfId="12289" priority="6512" stopIfTrue="1" operator="equal">
      <formula>"Muy Alta"</formula>
    </cfRule>
  </conditionalFormatting>
  <conditionalFormatting sqref="V426:V427">
    <cfRule type="cellIs" dxfId="12288" priority="6516" stopIfTrue="1" operator="equal">
      <formula>"Muy Baja"</formula>
    </cfRule>
  </conditionalFormatting>
  <conditionalFormatting sqref="AP427">
    <cfRule type="cellIs" dxfId="12287" priority="6475" stopIfTrue="1" operator="equal">
      <formula>"Alta"</formula>
    </cfRule>
  </conditionalFormatting>
  <conditionalFormatting sqref="AP427">
    <cfRule type="cellIs" dxfId="12286" priority="6477" stopIfTrue="1" operator="equal">
      <formula>"Baja"</formula>
    </cfRule>
  </conditionalFormatting>
  <conditionalFormatting sqref="AP427">
    <cfRule type="cellIs" dxfId="12285" priority="6476" stopIfTrue="1" operator="equal">
      <formula>"Media"</formula>
    </cfRule>
  </conditionalFormatting>
  <conditionalFormatting sqref="AP427">
    <cfRule type="cellIs" dxfId="12284" priority="6474" stopIfTrue="1" operator="equal">
      <formula>"Muy Alta"</formula>
    </cfRule>
  </conditionalFormatting>
  <conditionalFormatting sqref="AP427">
    <cfRule type="cellIs" dxfId="12283" priority="6478" stopIfTrue="1" operator="equal">
      <formula>"Muy Baja"</formula>
    </cfRule>
  </conditionalFormatting>
  <conditionalFormatting sqref="AE428">
    <cfRule type="containsText" dxfId="12282" priority="6441" operator="containsText" text="VALORAR">
      <formula>NOT(ISERROR(SEARCH("VALORAR",AE428)))</formula>
    </cfRule>
    <cfRule type="containsText" dxfId="12281" priority="6442" operator="containsText" text="Extrema">
      <formula>NOT(ISERROR(SEARCH("Extrema",AE428)))</formula>
    </cfRule>
    <cfRule type="containsText" dxfId="12280" priority="6443" operator="containsText" text="Alta">
      <formula>NOT(ISERROR(SEARCH("Alta",AE428)))</formula>
    </cfRule>
    <cfRule type="containsText" dxfId="12279" priority="6444" operator="containsText" text="Moderada">
      <formula>NOT(ISERROR(SEARCH("Moderada",AE428)))</formula>
    </cfRule>
    <cfRule type="containsText" dxfId="12278" priority="6445" operator="containsText" text="Baja">
      <formula>NOT(ISERROR(SEARCH("Baja",AE428)))</formula>
    </cfRule>
  </conditionalFormatting>
  <conditionalFormatting sqref="AE428">
    <cfRule type="containsText" dxfId="12277" priority="6446" operator="containsText" text="VALORAR">
      <formula>NOT(ISERROR(SEARCH("VALORAR",AE428)))</formula>
    </cfRule>
    <cfRule type="containsText" dxfId="12276" priority="6447" operator="containsText" text="Extrema">
      <formula>NOT(ISERROR(SEARCH("Extrema",AE428)))</formula>
    </cfRule>
    <cfRule type="containsText" dxfId="12275" priority="6448" operator="containsText" text="Alta">
      <formula>NOT(ISERROR(SEARCH("Alta",AE428)))</formula>
    </cfRule>
    <cfRule type="containsText" dxfId="12274" priority="6449" operator="containsText" text="Moderada">
      <formula>NOT(ISERROR(SEARCH("Moderada",AE428)))</formula>
    </cfRule>
    <cfRule type="containsText" dxfId="12273" priority="6450" operator="containsText" text="Baja">
      <formula>NOT(ISERROR(SEARCH("Baja",AE428)))</formula>
    </cfRule>
  </conditionalFormatting>
  <conditionalFormatting sqref="V428">
    <cfRule type="cellIs" dxfId="12272" priority="6457" stopIfTrue="1" operator="equal">
      <formula>"Alta"</formula>
    </cfRule>
  </conditionalFormatting>
  <conditionalFormatting sqref="V428">
    <cfRule type="cellIs" dxfId="12271" priority="6459" stopIfTrue="1" operator="equal">
      <formula>"Baja"</formula>
    </cfRule>
  </conditionalFormatting>
  <conditionalFormatting sqref="V428">
    <cfRule type="cellIs" dxfId="12270" priority="6458" stopIfTrue="1" operator="equal">
      <formula>"Media"</formula>
    </cfRule>
  </conditionalFormatting>
  <conditionalFormatting sqref="V428">
    <cfRule type="cellIs" dxfId="12269" priority="6456" stopIfTrue="1" operator="equal">
      <formula>"Muy Alta"</formula>
    </cfRule>
  </conditionalFormatting>
  <conditionalFormatting sqref="V428">
    <cfRule type="cellIs" dxfId="12268" priority="6460" stopIfTrue="1" operator="equal">
      <formula>"Muy Baja"</formula>
    </cfRule>
  </conditionalFormatting>
  <conditionalFormatting sqref="AP428">
    <cfRule type="cellIs" dxfId="12267" priority="6433" stopIfTrue="1" operator="equal">
      <formula>"Alta"</formula>
    </cfRule>
  </conditionalFormatting>
  <conditionalFormatting sqref="AP428">
    <cfRule type="cellIs" dxfId="12266" priority="6435" stopIfTrue="1" operator="equal">
      <formula>"Baja"</formula>
    </cfRule>
  </conditionalFormatting>
  <conditionalFormatting sqref="AP428">
    <cfRule type="cellIs" dxfId="12265" priority="6434" stopIfTrue="1" operator="equal">
      <formula>"Media"</formula>
    </cfRule>
  </conditionalFormatting>
  <conditionalFormatting sqref="AP428">
    <cfRule type="cellIs" dxfId="12264" priority="6432" stopIfTrue="1" operator="equal">
      <formula>"Muy Alta"</formula>
    </cfRule>
  </conditionalFormatting>
  <conditionalFormatting sqref="AP428">
    <cfRule type="cellIs" dxfId="12263" priority="6436" stopIfTrue="1" operator="equal">
      <formula>"Muy Baja"</formula>
    </cfRule>
  </conditionalFormatting>
  <conditionalFormatting sqref="AE430:AE431">
    <cfRule type="containsText" dxfId="12262" priority="6385" operator="containsText" text="VALORAR">
      <formula>NOT(ISERROR(SEARCH("VALORAR",AE430)))</formula>
    </cfRule>
    <cfRule type="containsText" dxfId="12261" priority="6386" operator="containsText" text="Extrema">
      <formula>NOT(ISERROR(SEARCH("Extrema",AE430)))</formula>
    </cfRule>
    <cfRule type="containsText" dxfId="12260" priority="6387" operator="containsText" text="Alta">
      <formula>NOT(ISERROR(SEARCH("Alta",AE430)))</formula>
    </cfRule>
    <cfRule type="containsText" dxfId="12259" priority="6388" operator="containsText" text="Moderada">
      <formula>NOT(ISERROR(SEARCH("Moderada",AE430)))</formula>
    </cfRule>
    <cfRule type="containsText" dxfId="12258" priority="6389" operator="containsText" text="Baja">
      <formula>NOT(ISERROR(SEARCH("Baja",AE430)))</formula>
    </cfRule>
  </conditionalFormatting>
  <conditionalFormatting sqref="AE430:AE431">
    <cfRule type="containsText" dxfId="12257" priority="6390" operator="containsText" text="VALORAR">
      <formula>NOT(ISERROR(SEARCH("VALORAR",AE430)))</formula>
    </cfRule>
    <cfRule type="containsText" dxfId="12256" priority="6391" operator="containsText" text="Extrema">
      <formula>NOT(ISERROR(SEARCH("Extrema",AE430)))</formula>
    </cfRule>
    <cfRule type="containsText" dxfId="12255" priority="6392" operator="containsText" text="Alta">
      <formula>NOT(ISERROR(SEARCH("Alta",AE430)))</formula>
    </cfRule>
    <cfRule type="containsText" dxfId="12254" priority="6393" operator="containsText" text="Moderada">
      <formula>NOT(ISERROR(SEARCH("Moderada",AE430)))</formula>
    </cfRule>
    <cfRule type="containsText" dxfId="12253" priority="6394" operator="containsText" text="Baja">
      <formula>NOT(ISERROR(SEARCH("Baja",AE430)))</formula>
    </cfRule>
  </conditionalFormatting>
  <conditionalFormatting sqref="AP435">
    <cfRule type="cellIs" dxfId="12252" priority="6339" stopIfTrue="1" operator="equal">
      <formula>"Alta"</formula>
    </cfRule>
  </conditionalFormatting>
  <conditionalFormatting sqref="AP435">
    <cfRule type="cellIs" dxfId="12251" priority="6341" stopIfTrue="1" operator="equal">
      <formula>"Baja"</formula>
    </cfRule>
  </conditionalFormatting>
  <conditionalFormatting sqref="AP435">
    <cfRule type="cellIs" dxfId="12250" priority="6340" stopIfTrue="1" operator="equal">
      <formula>"Media"</formula>
    </cfRule>
  </conditionalFormatting>
  <conditionalFormatting sqref="AP435">
    <cfRule type="cellIs" dxfId="12249" priority="6338" stopIfTrue="1" operator="equal">
      <formula>"Muy Alta"</formula>
    </cfRule>
  </conditionalFormatting>
  <conditionalFormatting sqref="AP435">
    <cfRule type="cellIs" dxfId="12248" priority="6342" stopIfTrue="1" operator="equal">
      <formula>"Muy Baja"</formula>
    </cfRule>
  </conditionalFormatting>
  <conditionalFormatting sqref="AP432">
    <cfRule type="cellIs" dxfId="12247" priority="6297" stopIfTrue="1" operator="equal">
      <formula>"Alta"</formula>
    </cfRule>
  </conditionalFormatting>
  <conditionalFormatting sqref="AP432">
    <cfRule type="cellIs" dxfId="12246" priority="6299" stopIfTrue="1" operator="equal">
      <formula>"Baja"</formula>
    </cfRule>
  </conditionalFormatting>
  <conditionalFormatting sqref="AP432">
    <cfRule type="cellIs" dxfId="12245" priority="6298" stopIfTrue="1" operator="equal">
      <formula>"Media"</formula>
    </cfRule>
  </conditionalFormatting>
  <conditionalFormatting sqref="AP432">
    <cfRule type="cellIs" dxfId="12244" priority="6296" stopIfTrue="1" operator="equal">
      <formula>"Muy Alta"</formula>
    </cfRule>
  </conditionalFormatting>
  <conditionalFormatting sqref="AP432">
    <cfRule type="cellIs" dxfId="12243" priority="6300" stopIfTrue="1" operator="equal">
      <formula>"Muy Baja"</formula>
    </cfRule>
  </conditionalFormatting>
  <conditionalFormatting sqref="V430:V431">
    <cfRule type="cellIs" dxfId="12242" priority="6401" stopIfTrue="1" operator="equal">
      <formula>"Alta"</formula>
    </cfRule>
  </conditionalFormatting>
  <conditionalFormatting sqref="V430:V431">
    <cfRule type="cellIs" dxfId="12241" priority="6403" stopIfTrue="1" operator="equal">
      <formula>"Baja"</formula>
    </cfRule>
  </conditionalFormatting>
  <conditionalFormatting sqref="V430:V431">
    <cfRule type="cellIs" dxfId="12240" priority="6402" stopIfTrue="1" operator="equal">
      <formula>"Media"</formula>
    </cfRule>
  </conditionalFormatting>
  <conditionalFormatting sqref="V430:V431">
    <cfRule type="cellIs" dxfId="12239" priority="6400" stopIfTrue="1" operator="equal">
      <formula>"Muy Alta"</formula>
    </cfRule>
  </conditionalFormatting>
  <conditionalFormatting sqref="V430:V431">
    <cfRule type="cellIs" dxfId="12238" priority="6404" stopIfTrue="1" operator="equal">
      <formula>"Muy Baja"</formula>
    </cfRule>
  </conditionalFormatting>
  <conditionalFormatting sqref="AW430">
    <cfRule type="containsText" dxfId="12237" priority="6375" operator="containsText" text="VALORAR">
      <formula>NOT(ISERROR(SEARCH("VALORAR",AW430)))</formula>
    </cfRule>
    <cfRule type="containsText" dxfId="12236" priority="6376" operator="containsText" text="Extrema">
      <formula>NOT(ISERROR(SEARCH("Extrema",AW430)))</formula>
    </cfRule>
    <cfRule type="containsText" dxfId="12235" priority="6377" operator="containsText" text="Alta">
      <formula>NOT(ISERROR(SEARCH("Alta",AW430)))</formula>
    </cfRule>
    <cfRule type="containsText" dxfId="12234" priority="6378" operator="containsText" text="Moderada">
      <formula>NOT(ISERROR(SEARCH("Moderada",AW430)))</formula>
    </cfRule>
    <cfRule type="containsText" dxfId="12233" priority="6379" operator="containsText" text="Baja">
      <formula>NOT(ISERROR(SEARCH("Baja",AW430)))</formula>
    </cfRule>
  </conditionalFormatting>
  <conditionalFormatting sqref="AW430">
    <cfRule type="containsText" dxfId="12232" priority="6380" operator="containsText" text="VALORAR">
      <formula>NOT(ISERROR(SEARCH("VALORAR",AW430)))</formula>
    </cfRule>
    <cfRule type="containsText" dxfId="12231" priority="6381" operator="containsText" text="Extrema">
      <formula>NOT(ISERROR(SEARCH("Extrema",AW430)))</formula>
    </cfRule>
    <cfRule type="containsText" dxfId="12230" priority="6382" operator="containsText" text="Alta">
      <formula>NOT(ISERROR(SEARCH("Alta",AW430)))</formula>
    </cfRule>
    <cfRule type="containsText" dxfId="12229" priority="6383" operator="containsText" text="Moderada">
      <formula>NOT(ISERROR(SEARCH("Moderada",AW430)))</formula>
    </cfRule>
    <cfRule type="containsText" dxfId="12228" priority="6384" operator="containsText" text="Baja">
      <formula>NOT(ISERROR(SEARCH("Baja",AW430)))</formula>
    </cfRule>
  </conditionalFormatting>
  <conditionalFormatting sqref="AP430">
    <cfRule type="cellIs" dxfId="12227" priority="6367" stopIfTrue="1" operator="equal">
      <formula>"Alta"</formula>
    </cfRule>
  </conditionalFormatting>
  <conditionalFormatting sqref="AP430">
    <cfRule type="cellIs" dxfId="12226" priority="6369" stopIfTrue="1" operator="equal">
      <formula>"Baja"</formula>
    </cfRule>
  </conditionalFormatting>
  <conditionalFormatting sqref="AP430">
    <cfRule type="cellIs" dxfId="12225" priority="6368" stopIfTrue="1" operator="equal">
      <formula>"Media"</formula>
    </cfRule>
  </conditionalFormatting>
  <conditionalFormatting sqref="AP430">
    <cfRule type="cellIs" dxfId="12224" priority="6366" stopIfTrue="1" operator="equal">
      <formula>"Muy Alta"</formula>
    </cfRule>
  </conditionalFormatting>
  <conditionalFormatting sqref="AP430">
    <cfRule type="cellIs" dxfId="12223" priority="6370" stopIfTrue="1" operator="equal">
      <formula>"Muy Baja"</formula>
    </cfRule>
  </conditionalFormatting>
  <conditionalFormatting sqref="AP431">
    <cfRule type="cellIs" dxfId="12222" priority="6353" stopIfTrue="1" operator="equal">
      <formula>"Alta"</formula>
    </cfRule>
  </conditionalFormatting>
  <conditionalFormatting sqref="AP431">
    <cfRule type="cellIs" dxfId="12221" priority="6355" stopIfTrue="1" operator="equal">
      <formula>"Baja"</formula>
    </cfRule>
  </conditionalFormatting>
  <conditionalFormatting sqref="AP431">
    <cfRule type="cellIs" dxfId="12220" priority="6354" stopIfTrue="1" operator="equal">
      <formula>"Media"</formula>
    </cfRule>
  </conditionalFormatting>
  <conditionalFormatting sqref="AP431">
    <cfRule type="cellIs" dxfId="12219" priority="6352" stopIfTrue="1" operator="equal">
      <formula>"Muy Alta"</formula>
    </cfRule>
  </conditionalFormatting>
  <conditionalFormatting sqref="AP431">
    <cfRule type="cellIs" dxfId="12218" priority="6356" stopIfTrue="1" operator="equal">
      <formula>"Muy Baja"</formula>
    </cfRule>
  </conditionalFormatting>
  <conditionalFormatting sqref="AE432:AE433">
    <cfRule type="containsText" dxfId="12217" priority="6305" operator="containsText" text="VALORAR">
      <formula>NOT(ISERROR(SEARCH("VALORAR",AE432)))</formula>
    </cfRule>
    <cfRule type="containsText" dxfId="12216" priority="6306" operator="containsText" text="Extrema">
      <formula>NOT(ISERROR(SEARCH("Extrema",AE432)))</formula>
    </cfRule>
    <cfRule type="containsText" dxfId="12215" priority="6307" operator="containsText" text="Alta">
      <formula>NOT(ISERROR(SEARCH("Alta",AE432)))</formula>
    </cfRule>
    <cfRule type="containsText" dxfId="12214" priority="6308" operator="containsText" text="Moderada">
      <formula>NOT(ISERROR(SEARCH("Moderada",AE432)))</formula>
    </cfRule>
    <cfRule type="containsText" dxfId="12213" priority="6309" operator="containsText" text="Baja">
      <formula>NOT(ISERROR(SEARCH("Baja",AE432)))</formula>
    </cfRule>
  </conditionalFormatting>
  <conditionalFormatting sqref="AE432:AE433">
    <cfRule type="containsText" dxfId="12212" priority="6310" operator="containsText" text="VALORAR">
      <formula>NOT(ISERROR(SEARCH("VALORAR",AE432)))</formula>
    </cfRule>
    <cfRule type="containsText" dxfId="12211" priority="6311" operator="containsText" text="Extrema">
      <formula>NOT(ISERROR(SEARCH("Extrema",AE432)))</formula>
    </cfRule>
    <cfRule type="containsText" dxfId="12210" priority="6312" operator="containsText" text="Alta">
      <formula>NOT(ISERROR(SEARCH("Alta",AE432)))</formula>
    </cfRule>
    <cfRule type="containsText" dxfId="12209" priority="6313" operator="containsText" text="Moderada">
      <formula>NOT(ISERROR(SEARCH("Moderada",AE432)))</formula>
    </cfRule>
    <cfRule type="containsText" dxfId="12208" priority="6314" operator="containsText" text="Baja">
      <formula>NOT(ISERROR(SEARCH("Baja",AE432)))</formula>
    </cfRule>
  </conditionalFormatting>
  <conditionalFormatting sqref="V432:V433">
    <cfRule type="cellIs" dxfId="12207" priority="6321" stopIfTrue="1" operator="equal">
      <formula>"Alta"</formula>
    </cfRule>
  </conditionalFormatting>
  <conditionalFormatting sqref="V432:V433">
    <cfRule type="cellIs" dxfId="12206" priority="6323" stopIfTrue="1" operator="equal">
      <formula>"Baja"</formula>
    </cfRule>
  </conditionalFormatting>
  <conditionalFormatting sqref="V432:V433">
    <cfRule type="cellIs" dxfId="12205" priority="6322" stopIfTrue="1" operator="equal">
      <formula>"Media"</formula>
    </cfRule>
  </conditionalFormatting>
  <conditionalFormatting sqref="V432:V433">
    <cfRule type="cellIs" dxfId="12204" priority="6320" stopIfTrue="1" operator="equal">
      <formula>"Muy Alta"</formula>
    </cfRule>
  </conditionalFormatting>
  <conditionalFormatting sqref="V432:V433">
    <cfRule type="cellIs" dxfId="12203" priority="6324" stopIfTrue="1" operator="equal">
      <formula>"Muy Baja"</formula>
    </cfRule>
  </conditionalFormatting>
  <conditionalFormatting sqref="AP433">
    <cfRule type="cellIs" dxfId="12202" priority="6283" stopIfTrue="1" operator="equal">
      <formula>"Alta"</formula>
    </cfRule>
  </conditionalFormatting>
  <conditionalFormatting sqref="AP433">
    <cfRule type="cellIs" dxfId="12201" priority="6285" stopIfTrue="1" operator="equal">
      <formula>"Baja"</formula>
    </cfRule>
  </conditionalFormatting>
  <conditionalFormatting sqref="AP433">
    <cfRule type="cellIs" dxfId="12200" priority="6284" stopIfTrue="1" operator="equal">
      <formula>"Media"</formula>
    </cfRule>
  </conditionalFormatting>
  <conditionalFormatting sqref="AP433">
    <cfRule type="cellIs" dxfId="12199" priority="6282" stopIfTrue="1" operator="equal">
      <formula>"Muy Alta"</formula>
    </cfRule>
  </conditionalFormatting>
  <conditionalFormatting sqref="AP433">
    <cfRule type="cellIs" dxfId="12198" priority="6286" stopIfTrue="1" operator="equal">
      <formula>"Muy Baja"</formula>
    </cfRule>
  </conditionalFormatting>
  <conditionalFormatting sqref="AE434">
    <cfRule type="containsText" dxfId="12197" priority="6249" operator="containsText" text="VALORAR">
      <formula>NOT(ISERROR(SEARCH("VALORAR",AE434)))</formula>
    </cfRule>
    <cfRule type="containsText" dxfId="12196" priority="6250" operator="containsText" text="Extrema">
      <formula>NOT(ISERROR(SEARCH("Extrema",AE434)))</formula>
    </cfRule>
    <cfRule type="containsText" dxfId="12195" priority="6251" operator="containsText" text="Alta">
      <formula>NOT(ISERROR(SEARCH("Alta",AE434)))</formula>
    </cfRule>
    <cfRule type="containsText" dxfId="12194" priority="6252" operator="containsText" text="Moderada">
      <formula>NOT(ISERROR(SEARCH("Moderada",AE434)))</formula>
    </cfRule>
    <cfRule type="containsText" dxfId="12193" priority="6253" operator="containsText" text="Baja">
      <formula>NOT(ISERROR(SEARCH("Baja",AE434)))</formula>
    </cfRule>
  </conditionalFormatting>
  <conditionalFormatting sqref="AE434">
    <cfRule type="containsText" dxfId="12192" priority="6254" operator="containsText" text="VALORAR">
      <formula>NOT(ISERROR(SEARCH("VALORAR",AE434)))</formula>
    </cfRule>
    <cfRule type="containsText" dxfId="12191" priority="6255" operator="containsText" text="Extrema">
      <formula>NOT(ISERROR(SEARCH("Extrema",AE434)))</formula>
    </cfRule>
    <cfRule type="containsText" dxfId="12190" priority="6256" operator="containsText" text="Alta">
      <formula>NOT(ISERROR(SEARCH("Alta",AE434)))</formula>
    </cfRule>
    <cfRule type="containsText" dxfId="12189" priority="6257" operator="containsText" text="Moderada">
      <formula>NOT(ISERROR(SEARCH("Moderada",AE434)))</formula>
    </cfRule>
    <cfRule type="containsText" dxfId="12188" priority="6258" operator="containsText" text="Baja">
      <formula>NOT(ISERROR(SEARCH("Baja",AE434)))</formula>
    </cfRule>
  </conditionalFormatting>
  <conditionalFormatting sqref="V434">
    <cfRule type="cellIs" dxfId="12187" priority="6265" stopIfTrue="1" operator="equal">
      <formula>"Alta"</formula>
    </cfRule>
  </conditionalFormatting>
  <conditionalFormatting sqref="V434">
    <cfRule type="cellIs" dxfId="12186" priority="6267" stopIfTrue="1" operator="equal">
      <formula>"Baja"</formula>
    </cfRule>
  </conditionalFormatting>
  <conditionalFormatting sqref="V434">
    <cfRule type="cellIs" dxfId="12185" priority="6266" stopIfTrue="1" operator="equal">
      <formula>"Media"</formula>
    </cfRule>
  </conditionalFormatting>
  <conditionalFormatting sqref="V434">
    <cfRule type="cellIs" dxfId="12184" priority="6264" stopIfTrue="1" operator="equal">
      <formula>"Muy Alta"</formula>
    </cfRule>
  </conditionalFormatting>
  <conditionalFormatting sqref="V434">
    <cfRule type="cellIs" dxfId="12183" priority="6268" stopIfTrue="1" operator="equal">
      <formula>"Muy Baja"</formula>
    </cfRule>
  </conditionalFormatting>
  <conditionalFormatting sqref="AP434">
    <cfRule type="cellIs" dxfId="12182" priority="6241" stopIfTrue="1" operator="equal">
      <formula>"Alta"</formula>
    </cfRule>
  </conditionalFormatting>
  <conditionalFormatting sqref="AP434">
    <cfRule type="cellIs" dxfId="12181" priority="6243" stopIfTrue="1" operator="equal">
      <formula>"Baja"</formula>
    </cfRule>
  </conditionalFormatting>
  <conditionalFormatting sqref="AP434">
    <cfRule type="cellIs" dxfId="12180" priority="6242" stopIfTrue="1" operator="equal">
      <formula>"Media"</formula>
    </cfRule>
  </conditionalFormatting>
  <conditionalFormatting sqref="AP434">
    <cfRule type="cellIs" dxfId="12179" priority="6240" stopIfTrue="1" operator="equal">
      <formula>"Muy Alta"</formula>
    </cfRule>
  </conditionalFormatting>
  <conditionalFormatting sqref="AP434">
    <cfRule type="cellIs" dxfId="12178" priority="6244" stopIfTrue="1" operator="equal">
      <formula>"Muy Baja"</formula>
    </cfRule>
  </conditionalFormatting>
  <conditionalFormatting sqref="AE442:AE443">
    <cfRule type="containsText" dxfId="12177" priority="6057" operator="containsText" text="VALORAR">
      <formula>NOT(ISERROR(SEARCH("VALORAR",AE442)))</formula>
    </cfRule>
    <cfRule type="containsText" dxfId="12176" priority="6058" operator="containsText" text="Extrema">
      <formula>NOT(ISERROR(SEARCH("Extrema",AE442)))</formula>
    </cfRule>
    <cfRule type="containsText" dxfId="12175" priority="6059" operator="containsText" text="Alta">
      <formula>NOT(ISERROR(SEARCH("Alta",AE442)))</formula>
    </cfRule>
    <cfRule type="containsText" dxfId="12174" priority="6060" operator="containsText" text="Moderada">
      <formula>NOT(ISERROR(SEARCH("Moderada",AE442)))</formula>
    </cfRule>
    <cfRule type="containsText" dxfId="12173" priority="6061" operator="containsText" text="Baja">
      <formula>NOT(ISERROR(SEARCH("Baja",AE442)))</formula>
    </cfRule>
  </conditionalFormatting>
  <conditionalFormatting sqref="AE442:AE443">
    <cfRule type="containsText" dxfId="12172" priority="6062" operator="containsText" text="VALORAR">
      <formula>NOT(ISERROR(SEARCH("VALORAR",AE442)))</formula>
    </cfRule>
    <cfRule type="containsText" dxfId="12171" priority="6063" operator="containsText" text="Extrema">
      <formula>NOT(ISERROR(SEARCH("Extrema",AE442)))</formula>
    </cfRule>
    <cfRule type="containsText" dxfId="12170" priority="6064" operator="containsText" text="Alta">
      <formula>NOT(ISERROR(SEARCH("Alta",AE442)))</formula>
    </cfRule>
    <cfRule type="containsText" dxfId="12169" priority="6065" operator="containsText" text="Moderada">
      <formula>NOT(ISERROR(SEARCH("Moderada",AE442)))</formula>
    </cfRule>
    <cfRule type="containsText" dxfId="12168" priority="6066" operator="containsText" text="Baja">
      <formula>NOT(ISERROR(SEARCH("Baja",AE442)))</formula>
    </cfRule>
  </conditionalFormatting>
  <conditionalFormatting sqref="AP447">
    <cfRule type="cellIs" dxfId="12167" priority="6011" stopIfTrue="1" operator="equal">
      <formula>"Alta"</formula>
    </cfRule>
  </conditionalFormatting>
  <conditionalFormatting sqref="AP447">
    <cfRule type="cellIs" dxfId="12166" priority="6013" stopIfTrue="1" operator="equal">
      <formula>"Baja"</formula>
    </cfRule>
  </conditionalFormatting>
  <conditionalFormatting sqref="AP447">
    <cfRule type="cellIs" dxfId="12165" priority="6012" stopIfTrue="1" operator="equal">
      <formula>"Media"</formula>
    </cfRule>
  </conditionalFormatting>
  <conditionalFormatting sqref="AP447">
    <cfRule type="cellIs" dxfId="12164" priority="6010" stopIfTrue="1" operator="equal">
      <formula>"Muy Alta"</formula>
    </cfRule>
  </conditionalFormatting>
  <conditionalFormatting sqref="AP447">
    <cfRule type="cellIs" dxfId="12163" priority="6014" stopIfTrue="1" operator="equal">
      <formula>"Muy Baja"</formula>
    </cfRule>
  </conditionalFormatting>
  <conditionalFormatting sqref="AP444">
    <cfRule type="cellIs" dxfId="12162" priority="5969" stopIfTrue="1" operator="equal">
      <formula>"Alta"</formula>
    </cfRule>
  </conditionalFormatting>
  <conditionalFormatting sqref="AP444">
    <cfRule type="cellIs" dxfId="12161" priority="5971" stopIfTrue="1" operator="equal">
      <formula>"Baja"</formula>
    </cfRule>
  </conditionalFormatting>
  <conditionalFormatting sqref="AP444">
    <cfRule type="cellIs" dxfId="12160" priority="5970" stopIfTrue="1" operator="equal">
      <formula>"Media"</formula>
    </cfRule>
  </conditionalFormatting>
  <conditionalFormatting sqref="AP444">
    <cfRule type="cellIs" dxfId="12159" priority="5968" stopIfTrue="1" operator="equal">
      <formula>"Muy Alta"</formula>
    </cfRule>
  </conditionalFormatting>
  <conditionalFormatting sqref="AP444">
    <cfRule type="cellIs" dxfId="12158" priority="5972" stopIfTrue="1" operator="equal">
      <formula>"Muy Baja"</formula>
    </cfRule>
  </conditionalFormatting>
  <conditionalFormatting sqref="V442:V443">
    <cfRule type="cellIs" dxfId="12157" priority="6073" stopIfTrue="1" operator="equal">
      <formula>"Alta"</formula>
    </cfRule>
  </conditionalFormatting>
  <conditionalFormatting sqref="V442:V443">
    <cfRule type="cellIs" dxfId="12156" priority="6075" stopIfTrue="1" operator="equal">
      <formula>"Baja"</formula>
    </cfRule>
  </conditionalFormatting>
  <conditionalFormatting sqref="V442:V443">
    <cfRule type="cellIs" dxfId="12155" priority="6074" stopIfTrue="1" operator="equal">
      <formula>"Media"</formula>
    </cfRule>
  </conditionalFormatting>
  <conditionalFormatting sqref="V442:V443">
    <cfRule type="cellIs" dxfId="12154" priority="6072" stopIfTrue="1" operator="equal">
      <formula>"Muy Alta"</formula>
    </cfRule>
  </conditionalFormatting>
  <conditionalFormatting sqref="V442:V443">
    <cfRule type="cellIs" dxfId="12153" priority="6076" stopIfTrue="1" operator="equal">
      <formula>"Muy Baja"</formula>
    </cfRule>
  </conditionalFormatting>
  <conditionalFormatting sqref="AE448:AE449">
    <cfRule type="containsText" dxfId="12152" priority="5921" operator="containsText" text="VALORAR">
      <formula>NOT(ISERROR(SEARCH("VALORAR",AE448)))</formula>
    </cfRule>
    <cfRule type="containsText" dxfId="12151" priority="5922" operator="containsText" text="Extrema">
      <formula>NOT(ISERROR(SEARCH("Extrema",AE448)))</formula>
    </cfRule>
    <cfRule type="containsText" dxfId="12150" priority="5923" operator="containsText" text="Alta">
      <formula>NOT(ISERROR(SEARCH("Alta",AE448)))</formula>
    </cfRule>
    <cfRule type="containsText" dxfId="12149" priority="5924" operator="containsText" text="Moderada">
      <formula>NOT(ISERROR(SEARCH("Moderada",AE448)))</formula>
    </cfRule>
    <cfRule type="containsText" dxfId="12148" priority="5925" operator="containsText" text="Baja">
      <formula>NOT(ISERROR(SEARCH("Baja",AE448)))</formula>
    </cfRule>
  </conditionalFormatting>
  <conditionalFormatting sqref="AE448:AE449">
    <cfRule type="containsText" dxfId="12147" priority="5926" operator="containsText" text="VALORAR">
      <formula>NOT(ISERROR(SEARCH("VALORAR",AE448)))</formula>
    </cfRule>
    <cfRule type="containsText" dxfId="12146" priority="5927" operator="containsText" text="Extrema">
      <formula>NOT(ISERROR(SEARCH("Extrema",AE448)))</formula>
    </cfRule>
    <cfRule type="containsText" dxfId="12145" priority="5928" operator="containsText" text="Alta">
      <formula>NOT(ISERROR(SEARCH("Alta",AE448)))</formula>
    </cfRule>
    <cfRule type="containsText" dxfId="12144" priority="5929" operator="containsText" text="Moderada">
      <formula>NOT(ISERROR(SEARCH("Moderada",AE448)))</formula>
    </cfRule>
    <cfRule type="containsText" dxfId="12143" priority="5930" operator="containsText" text="Baja">
      <formula>NOT(ISERROR(SEARCH("Baja",AE448)))</formula>
    </cfRule>
  </conditionalFormatting>
  <conditionalFormatting sqref="AW442">
    <cfRule type="containsText" dxfId="12142" priority="6047" operator="containsText" text="VALORAR">
      <formula>NOT(ISERROR(SEARCH("VALORAR",AW442)))</formula>
    </cfRule>
    <cfRule type="containsText" dxfId="12141" priority="6048" operator="containsText" text="Extrema">
      <formula>NOT(ISERROR(SEARCH("Extrema",AW442)))</formula>
    </cfRule>
    <cfRule type="containsText" dxfId="12140" priority="6049" operator="containsText" text="Alta">
      <formula>NOT(ISERROR(SEARCH("Alta",AW442)))</formula>
    </cfRule>
    <cfRule type="containsText" dxfId="12139" priority="6050" operator="containsText" text="Moderada">
      <formula>NOT(ISERROR(SEARCH("Moderada",AW442)))</formula>
    </cfRule>
    <cfRule type="containsText" dxfId="12138" priority="6051" operator="containsText" text="Baja">
      <formula>NOT(ISERROR(SEARCH("Baja",AW442)))</formula>
    </cfRule>
  </conditionalFormatting>
  <conditionalFormatting sqref="AW442">
    <cfRule type="containsText" dxfId="12137" priority="6052" operator="containsText" text="VALORAR">
      <formula>NOT(ISERROR(SEARCH("VALORAR",AW442)))</formula>
    </cfRule>
    <cfRule type="containsText" dxfId="12136" priority="6053" operator="containsText" text="Extrema">
      <formula>NOT(ISERROR(SEARCH("Extrema",AW442)))</formula>
    </cfRule>
    <cfRule type="containsText" dxfId="12135" priority="6054" operator="containsText" text="Alta">
      <formula>NOT(ISERROR(SEARCH("Alta",AW442)))</formula>
    </cfRule>
    <cfRule type="containsText" dxfId="12134" priority="6055" operator="containsText" text="Moderada">
      <formula>NOT(ISERROR(SEARCH("Moderada",AW442)))</formula>
    </cfRule>
    <cfRule type="containsText" dxfId="12133" priority="6056" operator="containsText" text="Baja">
      <formula>NOT(ISERROR(SEARCH("Baja",AW442)))</formula>
    </cfRule>
  </conditionalFormatting>
  <conditionalFormatting sqref="AP442">
    <cfRule type="cellIs" dxfId="12132" priority="6039" stopIfTrue="1" operator="equal">
      <formula>"Alta"</formula>
    </cfRule>
  </conditionalFormatting>
  <conditionalFormatting sqref="AP442">
    <cfRule type="cellIs" dxfId="12131" priority="6041" stopIfTrue="1" operator="equal">
      <formula>"Baja"</formula>
    </cfRule>
  </conditionalFormatting>
  <conditionalFormatting sqref="AP442">
    <cfRule type="cellIs" dxfId="12130" priority="6040" stopIfTrue="1" operator="equal">
      <formula>"Media"</formula>
    </cfRule>
  </conditionalFormatting>
  <conditionalFormatting sqref="AP442">
    <cfRule type="cellIs" dxfId="12129" priority="6038" stopIfTrue="1" operator="equal">
      <formula>"Muy Alta"</formula>
    </cfRule>
  </conditionalFormatting>
  <conditionalFormatting sqref="AP442">
    <cfRule type="cellIs" dxfId="12128" priority="6042" stopIfTrue="1" operator="equal">
      <formula>"Muy Baja"</formula>
    </cfRule>
  </conditionalFormatting>
  <conditionalFormatting sqref="AP443">
    <cfRule type="cellIs" dxfId="12127" priority="6025" stopIfTrue="1" operator="equal">
      <formula>"Alta"</formula>
    </cfRule>
  </conditionalFormatting>
  <conditionalFormatting sqref="AP443">
    <cfRule type="cellIs" dxfId="12126" priority="6027" stopIfTrue="1" operator="equal">
      <formula>"Baja"</formula>
    </cfRule>
  </conditionalFormatting>
  <conditionalFormatting sqref="AP443">
    <cfRule type="cellIs" dxfId="12125" priority="6026" stopIfTrue="1" operator="equal">
      <formula>"Media"</formula>
    </cfRule>
  </conditionalFormatting>
  <conditionalFormatting sqref="AP443">
    <cfRule type="cellIs" dxfId="12124" priority="6024" stopIfTrue="1" operator="equal">
      <formula>"Muy Alta"</formula>
    </cfRule>
  </conditionalFormatting>
  <conditionalFormatting sqref="AP443">
    <cfRule type="cellIs" dxfId="12123" priority="6028" stopIfTrue="1" operator="equal">
      <formula>"Muy Baja"</formula>
    </cfRule>
  </conditionalFormatting>
  <conditionalFormatting sqref="AP453">
    <cfRule type="cellIs" dxfId="12122" priority="5875" stopIfTrue="1" operator="equal">
      <formula>"Alta"</formula>
    </cfRule>
  </conditionalFormatting>
  <conditionalFormatting sqref="AP453">
    <cfRule type="cellIs" dxfId="12121" priority="5877" stopIfTrue="1" operator="equal">
      <formula>"Baja"</formula>
    </cfRule>
  </conditionalFormatting>
  <conditionalFormatting sqref="AP453">
    <cfRule type="cellIs" dxfId="12120" priority="5876" stopIfTrue="1" operator="equal">
      <formula>"Media"</formula>
    </cfRule>
  </conditionalFormatting>
  <conditionalFormatting sqref="AP453">
    <cfRule type="cellIs" dxfId="12119" priority="5874" stopIfTrue="1" operator="equal">
      <formula>"Muy Alta"</formula>
    </cfRule>
  </conditionalFormatting>
  <conditionalFormatting sqref="AP453">
    <cfRule type="cellIs" dxfId="12118" priority="5878" stopIfTrue="1" operator="equal">
      <formula>"Muy Baja"</formula>
    </cfRule>
  </conditionalFormatting>
  <conditionalFormatting sqref="AE444:AE445">
    <cfRule type="containsText" dxfId="12117" priority="5977" operator="containsText" text="VALORAR">
      <formula>NOT(ISERROR(SEARCH("VALORAR",AE444)))</formula>
    </cfRule>
    <cfRule type="containsText" dxfId="12116" priority="5978" operator="containsText" text="Extrema">
      <formula>NOT(ISERROR(SEARCH("Extrema",AE444)))</formula>
    </cfRule>
    <cfRule type="containsText" dxfId="12115" priority="5979" operator="containsText" text="Alta">
      <formula>NOT(ISERROR(SEARCH("Alta",AE444)))</formula>
    </cfRule>
    <cfRule type="containsText" dxfId="12114" priority="5980" operator="containsText" text="Moderada">
      <formula>NOT(ISERROR(SEARCH("Moderada",AE444)))</formula>
    </cfRule>
    <cfRule type="containsText" dxfId="12113" priority="5981" operator="containsText" text="Baja">
      <formula>NOT(ISERROR(SEARCH("Baja",AE444)))</formula>
    </cfRule>
  </conditionalFormatting>
  <conditionalFormatting sqref="AE444:AE445">
    <cfRule type="containsText" dxfId="12112" priority="5982" operator="containsText" text="VALORAR">
      <formula>NOT(ISERROR(SEARCH("VALORAR",AE444)))</formula>
    </cfRule>
    <cfRule type="containsText" dxfId="12111" priority="5983" operator="containsText" text="Extrema">
      <formula>NOT(ISERROR(SEARCH("Extrema",AE444)))</formula>
    </cfRule>
    <cfRule type="containsText" dxfId="12110" priority="5984" operator="containsText" text="Alta">
      <formula>NOT(ISERROR(SEARCH("Alta",AE444)))</formula>
    </cfRule>
    <cfRule type="containsText" dxfId="12109" priority="5985" operator="containsText" text="Moderada">
      <formula>NOT(ISERROR(SEARCH("Moderada",AE444)))</formula>
    </cfRule>
    <cfRule type="containsText" dxfId="12108" priority="5986" operator="containsText" text="Baja">
      <formula>NOT(ISERROR(SEARCH("Baja",AE444)))</formula>
    </cfRule>
  </conditionalFormatting>
  <conditionalFormatting sqref="V444:V445">
    <cfRule type="cellIs" dxfId="12107" priority="5993" stopIfTrue="1" operator="equal">
      <formula>"Alta"</formula>
    </cfRule>
  </conditionalFormatting>
  <conditionalFormatting sqref="V444:V445">
    <cfRule type="cellIs" dxfId="12106" priority="5995" stopIfTrue="1" operator="equal">
      <formula>"Baja"</formula>
    </cfRule>
  </conditionalFormatting>
  <conditionalFormatting sqref="V444:V445">
    <cfRule type="cellIs" dxfId="12105" priority="5994" stopIfTrue="1" operator="equal">
      <formula>"Media"</formula>
    </cfRule>
  </conditionalFormatting>
  <conditionalFormatting sqref="V444:V445">
    <cfRule type="cellIs" dxfId="12104" priority="5992" stopIfTrue="1" operator="equal">
      <formula>"Muy Alta"</formula>
    </cfRule>
  </conditionalFormatting>
  <conditionalFormatting sqref="V444:V445">
    <cfRule type="cellIs" dxfId="12103" priority="5996" stopIfTrue="1" operator="equal">
      <formula>"Muy Baja"</formula>
    </cfRule>
  </conditionalFormatting>
  <conditionalFormatting sqref="AP450">
    <cfRule type="cellIs" dxfId="12102" priority="5833" stopIfTrue="1" operator="equal">
      <formula>"Alta"</formula>
    </cfRule>
  </conditionalFormatting>
  <conditionalFormatting sqref="AP450">
    <cfRule type="cellIs" dxfId="12101" priority="5835" stopIfTrue="1" operator="equal">
      <formula>"Baja"</formula>
    </cfRule>
  </conditionalFormatting>
  <conditionalFormatting sqref="AP450">
    <cfRule type="cellIs" dxfId="12100" priority="5834" stopIfTrue="1" operator="equal">
      <formula>"Media"</formula>
    </cfRule>
  </conditionalFormatting>
  <conditionalFormatting sqref="AP450">
    <cfRule type="cellIs" dxfId="12099" priority="5832" stopIfTrue="1" operator="equal">
      <formula>"Muy Alta"</formula>
    </cfRule>
  </conditionalFormatting>
  <conditionalFormatting sqref="AP450">
    <cfRule type="cellIs" dxfId="12098" priority="5836" stopIfTrue="1" operator="equal">
      <formula>"Muy Baja"</formula>
    </cfRule>
  </conditionalFormatting>
  <conditionalFormatting sqref="AP445">
    <cfRule type="cellIs" dxfId="12097" priority="5955" stopIfTrue="1" operator="equal">
      <formula>"Alta"</formula>
    </cfRule>
  </conditionalFormatting>
  <conditionalFormatting sqref="AP445">
    <cfRule type="cellIs" dxfId="12096" priority="5957" stopIfTrue="1" operator="equal">
      <formula>"Baja"</formula>
    </cfRule>
  </conditionalFormatting>
  <conditionalFormatting sqref="AP445">
    <cfRule type="cellIs" dxfId="12095" priority="5956" stopIfTrue="1" operator="equal">
      <formula>"Media"</formula>
    </cfRule>
  </conditionalFormatting>
  <conditionalFormatting sqref="AP445">
    <cfRule type="cellIs" dxfId="12094" priority="5954" stopIfTrue="1" operator="equal">
      <formula>"Muy Alta"</formula>
    </cfRule>
  </conditionalFormatting>
  <conditionalFormatting sqref="AP445">
    <cfRule type="cellIs" dxfId="12093" priority="5958" stopIfTrue="1" operator="equal">
      <formula>"Muy Baja"</formula>
    </cfRule>
  </conditionalFormatting>
  <conditionalFormatting sqref="V448:V449">
    <cfRule type="cellIs" dxfId="12092" priority="5937" stopIfTrue="1" operator="equal">
      <formula>"Alta"</formula>
    </cfRule>
  </conditionalFormatting>
  <conditionalFormatting sqref="V448:V449">
    <cfRule type="cellIs" dxfId="12091" priority="5939" stopIfTrue="1" operator="equal">
      <formula>"Baja"</formula>
    </cfRule>
  </conditionalFormatting>
  <conditionalFormatting sqref="V448:V449">
    <cfRule type="cellIs" dxfId="12090" priority="5938" stopIfTrue="1" operator="equal">
      <formula>"Media"</formula>
    </cfRule>
  </conditionalFormatting>
  <conditionalFormatting sqref="V448:V449">
    <cfRule type="cellIs" dxfId="12089" priority="5936" stopIfTrue="1" operator="equal">
      <formula>"Muy Alta"</formula>
    </cfRule>
  </conditionalFormatting>
  <conditionalFormatting sqref="V448:V449">
    <cfRule type="cellIs" dxfId="12088" priority="5940" stopIfTrue="1" operator="equal">
      <formula>"Muy Baja"</formula>
    </cfRule>
  </conditionalFormatting>
  <conditionalFormatting sqref="AE454:AE455">
    <cfRule type="containsText" dxfId="12087" priority="5785" operator="containsText" text="VALORAR">
      <formula>NOT(ISERROR(SEARCH("VALORAR",AE454)))</formula>
    </cfRule>
    <cfRule type="containsText" dxfId="12086" priority="5786" operator="containsText" text="Extrema">
      <formula>NOT(ISERROR(SEARCH("Extrema",AE454)))</formula>
    </cfRule>
    <cfRule type="containsText" dxfId="12085" priority="5787" operator="containsText" text="Alta">
      <formula>NOT(ISERROR(SEARCH("Alta",AE454)))</formula>
    </cfRule>
    <cfRule type="containsText" dxfId="12084" priority="5788" operator="containsText" text="Moderada">
      <formula>NOT(ISERROR(SEARCH("Moderada",AE454)))</formula>
    </cfRule>
    <cfRule type="containsText" dxfId="12083" priority="5789" operator="containsText" text="Baja">
      <formula>NOT(ISERROR(SEARCH("Baja",AE454)))</formula>
    </cfRule>
  </conditionalFormatting>
  <conditionalFormatting sqref="AE454:AE455">
    <cfRule type="containsText" dxfId="12082" priority="5790" operator="containsText" text="VALORAR">
      <formula>NOT(ISERROR(SEARCH("VALORAR",AE454)))</formula>
    </cfRule>
    <cfRule type="containsText" dxfId="12081" priority="5791" operator="containsText" text="Extrema">
      <formula>NOT(ISERROR(SEARCH("Extrema",AE454)))</formula>
    </cfRule>
    <cfRule type="containsText" dxfId="12080" priority="5792" operator="containsText" text="Alta">
      <formula>NOT(ISERROR(SEARCH("Alta",AE454)))</formula>
    </cfRule>
    <cfRule type="containsText" dxfId="12079" priority="5793" operator="containsText" text="Moderada">
      <formula>NOT(ISERROR(SEARCH("Moderada",AE454)))</formula>
    </cfRule>
    <cfRule type="containsText" dxfId="12078" priority="5794" operator="containsText" text="Baja">
      <formula>NOT(ISERROR(SEARCH("Baja",AE454)))</formula>
    </cfRule>
  </conditionalFormatting>
  <conditionalFormatting sqref="AW448">
    <cfRule type="containsText" dxfId="12077" priority="5911" operator="containsText" text="VALORAR">
      <formula>NOT(ISERROR(SEARCH("VALORAR",AW448)))</formula>
    </cfRule>
    <cfRule type="containsText" dxfId="12076" priority="5912" operator="containsText" text="Extrema">
      <formula>NOT(ISERROR(SEARCH("Extrema",AW448)))</formula>
    </cfRule>
    <cfRule type="containsText" dxfId="12075" priority="5913" operator="containsText" text="Alta">
      <formula>NOT(ISERROR(SEARCH("Alta",AW448)))</formula>
    </cfRule>
    <cfRule type="containsText" dxfId="12074" priority="5914" operator="containsText" text="Moderada">
      <formula>NOT(ISERROR(SEARCH("Moderada",AW448)))</formula>
    </cfRule>
    <cfRule type="containsText" dxfId="12073" priority="5915" operator="containsText" text="Baja">
      <formula>NOT(ISERROR(SEARCH("Baja",AW448)))</formula>
    </cfRule>
  </conditionalFormatting>
  <conditionalFormatting sqref="AW448">
    <cfRule type="containsText" dxfId="12072" priority="5916" operator="containsText" text="VALORAR">
      <formula>NOT(ISERROR(SEARCH("VALORAR",AW448)))</formula>
    </cfRule>
    <cfRule type="containsText" dxfId="12071" priority="5917" operator="containsText" text="Extrema">
      <formula>NOT(ISERROR(SEARCH("Extrema",AW448)))</formula>
    </cfRule>
    <cfRule type="containsText" dxfId="12070" priority="5918" operator="containsText" text="Alta">
      <formula>NOT(ISERROR(SEARCH("Alta",AW448)))</formula>
    </cfRule>
    <cfRule type="containsText" dxfId="12069" priority="5919" operator="containsText" text="Moderada">
      <formula>NOT(ISERROR(SEARCH("Moderada",AW448)))</formula>
    </cfRule>
    <cfRule type="containsText" dxfId="12068" priority="5920" operator="containsText" text="Baja">
      <formula>NOT(ISERROR(SEARCH("Baja",AW448)))</formula>
    </cfRule>
  </conditionalFormatting>
  <conditionalFormatting sqref="AP448">
    <cfRule type="cellIs" dxfId="12067" priority="5903" stopIfTrue="1" operator="equal">
      <formula>"Alta"</formula>
    </cfRule>
  </conditionalFormatting>
  <conditionalFormatting sqref="AP448">
    <cfRule type="cellIs" dxfId="12066" priority="5905" stopIfTrue="1" operator="equal">
      <formula>"Baja"</formula>
    </cfRule>
  </conditionalFormatting>
  <conditionalFormatting sqref="AP448">
    <cfRule type="cellIs" dxfId="12065" priority="5904" stopIfTrue="1" operator="equal">
      <formula>"Media"</formula>
    </cfRule>
  </conditionalFormatting>
  <conditionalFormatting sqref="AP448">
    <cfRule type="cellIs" dxfId="12064" priority="5902" stopIfTrue="1" operator="equal">
      <formula>"Muy Alta"</formula>
    </cfRule>
  </conditionalFormatting>
  <conditionalFormatting sqref="AP448">
    <cfRule type="cellIs" dxfId="12063" priority="5906" stopIfTrue="1" operator="equal">
      <formula>"Muy Baja"</formula>
    </cfRule>
  </conditionalFormatting>
  <conditionalFormatting sqref="AP449">
    <cfRule type="cellIs" dxfId="12062" priority="5889" stopIfTrue="1" operator="equal">
      <formula>"Alta"</formula>
    </cfRule>
  </conditionalFormatting>
  <conditionalFormatting sqref="AP449">
    <cfRule type="cellIs" dxfId="12061" priority="5891" stopIfTrue="1" operator="equal">
      <formula>"Baja"</formula>
    </cfRule>
  </conditionalFormatting>
  <conditionalFormatting sqref="AP449">
    <cfRule type="cellIs" dxfId="12060" priority="5890" stopIfTrue="1" operator="equal">
      <formula>"Media"</formula>
    </cfRule>
  </conditionalFormatting>
  <conditionalFormatting sqref="AP449">
    <cfRule type="cellIs" dxfId="12059" priority="5888" stopIfTrue="1" operator="equal">
      <formula>"Muy Alta"</formula>
    </cfRule>
  </conditionalFormatting>
  <conditionalFormatting sqref="AP449">
    <cfRule type="cellIs" dxfId="12058" priority="5892" stopIfTrue="1" operator="equal">
      <formula>"Muy Baja"</formula>
    </cfRule>
  </conditionalFormatting>
  <conditionalFormatting sqref="AP459">
    <cfRule type="cellIs" dxfId="12057" priority="5739" stopIfTrue="1" operator="equal">
      <formula>"Alta"</formula>
    </cfRule>
  </conditionalFormatting>
  <conditionalFormatting sqref="AP459">
    <cfRule type="cellIs" dxfId="12056" priority="5741" stopIfTrue="1" operator="equal">
      <formula>"Baja"</formula>
    </cfRule>
  </conditionalFormatting>
  <conditionalFormatting sqref="AP459">
    <cfRule type="cellIs" dxfId="12055" priority="5740" stopIfTrue="1" operator="equal">
      <formula>"Media"</formula>
    </cfRule>
  </conditionalFormatting>
  <conditionalFormatting sqref="AP459">
    <cfRule type="cellIs" dxfId="12054" priority="5738" stopIfTrue="1" operator="equal">
      <formula>"Muy Alta"</formula>
    </cfRule>
  </conditionalFormatting>
  <conditionalFormatting sqref="AP459">
    <cfRule type="cellIs" dxfId="12053" priority="5742" stopIfTrue="1" operator="equal">
      <formula>"Muy Baja"</formula>
    </cfRule>
  </conditionalFormatting>
  <conditionalFormatting sqref="AE450:AE451">
    <cfRule type="containsText" dxfId="12052" priority="5841" operator="containsText" text="VALORAR">
      <formula>NOT(ISERROR(SEARCH("VALORAR",AE450)))</formula>
    </cfRule>
    <cfRule type="containsText" dxfId="12051" priority="5842" operator="containsText" text="Extrema">
      <formula>NOT(ISERROR(SEARCH("Extrema",AE450)))</formula>
    </cfRule>
    <cfRule type="containsText" dxfId="12050" priority="5843" operator="containsText" text="Alta">
      <formula>NOT(ISERROR(SEARCH("Alta",AE450)))</formula>
    </cfRule>
    <cfRule type="containsText" dxfId="12049" priority="5844" operator="containsText" text="Moderada">
      <formula>NOT(ISERROR(SEARCH("Moderada",AE450)))</formula>
    </cfRule>
    <cfRule type="containsText" dxfId="12048" priority="5845" operator="containsText" text="Baja">
      <formula>NOT(ISERROR(SEARCH("Baja",AE450)))</formula>
    </cfRule>
  </conditionalFormatting>
  <conditionalFormatting sqref="AE450:AE451">
    <cfRule type="containsText" dxfId="12047" priority="5846" operator="containsText" text="VALORAR">
      <formula>NOT(ISERROR(SEARCH("VALORAR",AE450)))</formula>
    </cfRule>
    <cfRule type="containsText" dxfId="12046" priority="5847" operator="containsText" text="Extrema">
      <formula>NOT(ISERROR(SEARCH("Extrema",AE450)))</formula>
    </cfRule>
    <cfRule type="containsText" dxfId="12045" priority="5848" operator="containsText" text="Alta">
      <formula>NOT(ISERROR(SEARCH("Alta",AE450)))</formula>
    </cfRule>
    <cfRule type="containsText" dxfId="12044" priority="5849" operator="containsText" text="Moderada">
      <formula>NOT(ISERROR(SEARCH("Moderada",AE450)))</formula>
    </cfRule>
    <cfRule type="containsText" dxfId="12043" priority="5850" operator="containsText" text="Baja">
      <formula>NOT(ISERROR(SEARCH("Baja",AE450)))</formula>
    </cfRule>
  </conditionalFormatting>
  <conditionalFormatting sqref="V450:V451">
    <cfRule type="cellIs" dxfId="12042" priority="5857" stopIfTrue="1" operator="equal">
      <formula>"Alta"</formula>
    </cfRule>
  </conditionalFormatting>
  <conditionalFormatting sqref="V450:V451">
    <cfRule type="cellIs" dxfId="12041" priority="5859" stopIfTrue="1" operator="equal">
      <formula>"Baja"</formula>
    </cfRule>
  </conditionalFormatting>
  <conditionalFormatting sqref="V450:V451">
    <cfRule type="cellIs" dxfId="12040" priority="5858" stopIfTrue="1" operator="equal">
      <formula>"Media"</formula>
    </cfRule>
  </conditionalFormatting>
  <conditionalFormatting sqref="V450:V451">
    <cfRule type="cellIs" dxfId="12039" priority="5856" stopIfTrue="1" operator="equal">
      <formula>"Muy Alta"</formula>
    </cfRule>
  </conditionalFormatting>
  <conditionalFormatting sqref="V450:V451">
    <cfRule type="cellIs" dxfId="12038" priority="5860" stopIfTrue="1" operator="equal">
      <formula>"Muy Baja"</formula>
    </cfRule>
  </conditionalFormatting>
  <conditionalFormatting sqref="AP456">
    <cfRule type="cellIs" dxfId="12037" priority="5697" stopIfTrue="1" operator="equal">
      <formula>"Alta"</formula>
    </cfRule>
  </conditionalFormatting>
  <conditionalFormatting sqref="AP456">
    <cfRule type="cellIs" dxfId="12036" priority="5699" stopIfTrue="1" operator="equal">
      <formula>"Baja"</formula>
    </cfRule>
  </conditionalFormatting>
  <conditionalFormatting sqref="AP456">
    <cfRule type="cellIs" dxfId="12035" priority="5698" stopIfTrue="1" operator="equal">
      <formula>"Media"</formula>
    </cfRule>
  </conditionalFormatting>
  <conditionalFormatting sqref="AP456">
    <cfRule type="cellIs" dxfId="12034" priority="5696" stopIfTrue="1" operator="equal">
      <formula>"Muy Alta"</formula>
    </cfRule>
  </conditionalFormatting>
  <conditionalFormatting sqref="AP456">
    <cfRule type="cellIs" dxfId="12033" priority="5700" stopIfTrue="1" operator="equal">
      <formula>"Muy Baja"</formula>
    </cfRule>
  </conditionalFormatting>
  <conditionalFormatting sqref="AP451">
    <cfRule type="cellIs" dxfId="12032" priority="5819" stopIfTrue="1" operator="equal">
      <formula>"Alta"</formula>
    </cfRule>
  </conditionalFormatting>
  <conditionalFormatting sqref="AP451">
    <cfRule type="cellIs" dxfId="12031" priority="5821" stopIfTrue="1" operator="equal">
      <formula>"Baja"</formula>
    </cfRule>
  </conditionalFormatting>
  <conditionalFormatting sqref="AP451">
    <cfRule type="cellIs" dxfId="12030" priority="5820" stopIfTrue="1" operator="equal">
      <formula>"Media"</formula>
    </cfRule>
  </conditionalFormatting>
  <conditionalFormatting sqref="AP451">
    <cfRule type="cellIs" dxfId="12029" priority="5818" stopIfTrue="1" operator="equal">
      <formula>"Muy Alta"</formula>
    </cfRule>
  </conditionalFormatting>
  <conditionalFormatting sqref="AP451">
    <cfRule type="cellIs" dxfId="12028" priority="5822" stopIfTrue="1" operator="equal">
      <formula>"Muy Baja"</formula>
    </cfRule>
  </conditionalFormatting>
  <conditionalFormatting sqref="V436:V437">
    <cfRule type="cellIs" dxfId="12027" priority="6209" stopIfTrue="1" operator="equal">
      <formula>"Alta"</formula>
    </cfRule>
  </conditionalFormatting>
  <conditionalFormatting sqref="V436:V437">
    <cfRule type="cellIs" dxfId="12026" priority="6211" stopIfTrue="1" operator="equal">
      <formula>"Baja"</formula>
    </cfRule>
  </conditionalFormatting>
  <conditionalFormatting sqref="V436:V437">
    <cfRule type="cellIs" dxfId="12025" priority="6210" stopIfTrue="1" operator="equal">
      <formula>"Media"</formula>
    </cfRule>
  </conditionalFormatting>
  <conditionalFormatting sqref="V436:V437">
    <cfRule type="cellIs" dxfId="12024" priority="6208" stopIfTrue="1" operator="equal">
      <formula>"Muy Alta"</formula>
    </cfRule>
  </conditionalFormatting>
  <conditionalFormatting sqref="V436:V437">
    <cfRule type="cellIs" dxfId="12023" priority="6212" stopIfTrue="1" operator="equal">
      <formula>"Muy Baja"</formula>
    </cfRule>
  </conditionalFormatting>
  <conditionalFormatting sqref="AE436:AE437">
    <cfRule type="containsText" dxfId="12022" priority="6193" operator="containsText" text="VALORAR">
      <formula>NOT(ISERROR(SEARCH("VALORAR",AE436)))</formula>
    </cfRule>
    <cfRule type="containsText" dxfId="12021" priority="6194" operator="containsText" text="Extrema">
      <formula>NOT(ISERROR(SEARCH("Extrema",AE436)))</formula>
    </cfRule>
    <cfRule type="containsText" dxfId="12020" priority="6195" operator="containsText" text="Alta">
      <formula>NOT(ISERROR(SEARCH("Alta",AE436)))</formula>
    </cfRule>
    <cfRule type="containsText" dxfId="12019" priority="6196" operator="containsText" text="Moderada">
      <formula>NOT(ISERROR(SEARCH("Moderada",AE436)))</formula>
    </cfRule>
    <cfRule type="containsText" dxfId="12018" priority="6197" operator="containsText" text="Baja">
      <formula>NOT(ISERROR(SEARCH("Baja",AE436)))</formula>
    </cfRule>
  </conditionalFormatting>
  <conditionalFormatting sqref="AE436:AE437">
    <cfRule type="containsText" dxfId="12017" priority="6198" operator="containsText" text="VALORAR">
      <formula>NOT(ISERROR(SEARCH("VALORAR",AE436)))</formula>
    </cfRule>
    <cfRule type="containsText" dxfId="12016" priority="6199" operator="containsText" text="Extrema">
      <formula>NOT(ISERROR(SEARCH("Extrema",AE436)))</formula>
    </cfRule>
    <cfRule type="containsText" dxfId="12015" priority="6200" operator="containsText" text="Alta">
      <formula>NOT(ISERROR(SEARCH("Alta",AE436)))</formula>
    </cfRule>
    <cfRule type="containsText" dxfId="12014" priority="6201" operator="containsText" text="Moderada">
      <formula>NOT(ISERROR(SEARCH("Moderada",AE436)))</formula>
    </cfRule>
    <cfRule type="containsText" dxfId="12013" priority="6202" operator="containsText" text="Baja">
      <formula>NOT(ISERROR(SEARCH("Baja",AE436)))</formula>
    </cfRule>
  </conditionalFormatting>
  <conditionalFormatting sqref="AW436">
    <cfRule type="containsText" dxfId="12012" priority="6183" operator="containsText" text="VALORAR">
      <formula>NOT(ISERROR(SEARCH("VALORAR",AW436)))</formula>
    </cfRule>
    <cfRule type="containsText" dxfId="12011" priority="6184" operator="containsText" text="Extrema">
      <formula>NOT(ISERROR(SEARCH("Extrema",AW436)))</formula>
    </cfRule>
    <cfRule type="containsText" dxfId="12010" priority="6185" operator="containsText" text="Alta">
      <formula>NOT(ISERROR(SEARCH("Alta",AW436)))</formula>
    </cfRule>
    <cfRule type="containsText" dxfId="12009" priority="6186" operator="containsText" text="Moderada">
      <formula>NOT(ISERROR(SEARCH("Moderada",AW436)))</formula>
    </cfRule>
    <cfRule type="containsText" dxfId="12008" priority="6187" operator="containsText" text="Baja">
      <formula>NOT(ISERROR(SEARCH("Baja",AW436)))</formula>
    </cfRule>
  </conditionalFormatting>
  <conditionalFormatting sqref="AW436">
    <cfRule type="containsText" dxfId="12007" priority="6188" operator="containsText" text="VALORAR">
      <formula>NOT(ISERROR(SEARCH("VALORAR",AW436)))</formula>
    </cfRule>
    <cfRule type="containsText" dxfId="12006" priority="6189" operator="containsText" text="Extrema">
      <formula>NOT(ISERROR(SEARCH("Extrema",AW436)))</formula>
    </cfRule>
    <cfRule type="containsText" dxfId="12005" priority="6190" operator="containsText" text="Alta">
      <formula>NOT(ISERROR(SEARCH("Alta",AW436)))</formula>
    </cfRule>
    <cfRule type="containsText" dxfId="12004" priority="6191" operator="containsText" text="Moderada">
      <formula>NOT(ISERROR(SEARCH("Moderada",AW436)))</formula>
    </cfRule>
    <cfRule type="containsText" dxfId="12003" priority="6192" operator="containsText" text="Baja">
      <formula>NOT(ISERROR(SEARCH("Baja",AW436)))</formula>
    </cfRule>
  </conditionalFormatting>
  <conditionalFormatting sqref="AP436">
    <cfRule type="cellIs" dxfId="12002" priority="6175" stopIfTrue="1" operator="equal">
      <formula>"Alta"</formula>
    </cfRule>
  </conditionalFormatting>
  <conditionalFormatting sqref="AP436">
    <cfRule type="cellIs" dxfId="12001" priority="6177" stopIfTrue="1" operator="equal">
      <formula>"Baja"</formula>
    </cfRule>
  </conditionalFormatting>
  <conditionalFormatting sqref="AP436">
    <cfRule type="cellIs" dxfId="12000" priority="6176" stopIfTrue="1" operator="equal">
      <formula>"Media"</formula>
    </cfRule>
  </conditionalFormatting>
  <conditionalFormatting sqref="AP436">
    <cfRule type="cellIs" dxfId="11999" priority="6174" stopIfTrue="1" operator="equal">
      <formula>"Muy Alta"</formula>
    </cfRule>
  </conditionalFormatting>
  <conditionalFormatting sqref="AP436">
    <cfRule type="cellIs" dxfId="11998" priority="6178" stopIfTrue="1" operator="equal">
      <formula>"Muy Baja"</formula>
    </cfRule>
  </conditionalFormatting>
  <conditionalFormatting sqref="AP437">
    <cfRule type="cellIs" dxfId="11997" priority="6161" stopIfTrue="1" operator="equal">
      <formula>"Alta"</formula>
    </cfRule>
  </conditionalFormatting>
  <conditionalFormatting sqref="AP437">
    <cfRule type="cellIs" dxfId="11996" priority="6163" stopIfTrue="1" operator="equal">
      <formula>"Baja"</formula>
    </cfRule>
  </conditionalFormatting>
  <conditionalFormatting sqref="AP437">
    <cfRule type="cellIs" dxfId="11995" priority="6162" stopIfTrue="1" operator="equal">
      <formula>"Media"</formula>
    </cfRule>
  </conditionalFormatting>
  <conditionalFormatting sqref="AP437">
    <cfRule type="cellIs" dxfId="11994" priority="6160" stopIfTrue="1" operator="equal">
      <formula>"Muy Alta"</formula>
    </cfRule>
  </conditionalFormatting>
  <conditionalFormatting sqref="AP437">
    <cfRule type="cellIs" dxfId="11993" priority="6164" stopIfTrue="1" operator="equal">
      <formula>"Muy Baja"</formula>
    </cfRule>
  </conditionalFormatting>
  <conditionalFormatting sqref="AP441">
    <cfRule type="cellIs" dxfId="11992" priority="6147" stopIfTrue="1" operator="equal">
      <formula>"Alta"</formula>
    </cfRule>
  </conditionalFormatting>
  <conditionalFormatting sqref="AP441">
    <cfRule type="cellIs" dxfId="11991" priority="6149" stopIfTrue="1" operator="equal">
      <formula>"Baja"</formula>
    </cfRule>
  </conditionalFormatting>
  <conditionalFormatting sqref="AP441">
    <cfRule type="cellIs" dxfId="11990" priority="6148" stopIfTrue="1" operator="equal">
      <formula>"Media"</formula>
    </cfRule>
  </conditionalFormatting>
  <conditionalFormatting sqref="AP441">
    <cfRule type="cellIs" dxfId="11989" priority="6146" stopIfTrue="1" operator="equal">
      <formula>"Muy Alta"</formula>
    </cfRule>
  </conditionalFormatting>
  <conditionalFormatting sqref="AP441">
    <cfRule type="cellIs" dxfId="11988" priority="6150" stopIfTrue="1" operator="equal">
      <formula>"Muy Baja"</formula>
    </cfRule>
  </conditionalFormatting>
  <conditionalFormatting sqref="AE438:AE439">
    <cfRule type="containsText" dxfId="11987" priority="6113" operator="containsText" text="VALORAR">
      <formula>NOT(ISERROR(SEARCH("VALORAR",AE438)))</formula>
    </cfRule>
    <cfRule type="containsText" dxfId="11986" priority="6114" operator="containsText" text="Extrema">
      <formula>NOT(ISERROR(SEARCH("Extrema",AE438)))</formula>
    </cfRule>
    <cfRule type="containsText" dxfId="11985" priority="6115" operator="containsText" text="Alta">
      <formula>NOT(ISERROR(SEARCH("Alta",AE438)))</formula>
    </cfRule>
    <cfRule type="containsText" dxfId="11984" priority="6116" operator="containsText" text="Moderada">
      <formula>NOT(ISERROR(SEARCH("Moderada",AE438)))</formula>
    </cfRule>
    <cfRule type="containsText" dxfId="11983" priority="6117" operator="containsText" text="Baja">
      <formula>NOT(ISERROR(SEARCH("Baja",AE438)))</formula>
    </cfRule>
  </conditionalFormatting>
  <conditionalFormatting sqref="AE438:AE439">
    <cfRule type="containsText" dxfId="11982" priority="6118" operator="containsText" text="VALORAR">
      <formula>NOT(ISERROR(SEARCH("VALORAR",AE438)))</formula>
    </cfRule>
    <cfRule type="containsText" dxfId="11981" priority="6119" operator="containsText" text="Extrema">
      <formula>NOT(ISERROR(SEARCH("Extrema",AE438)))</formula>
    </cfRule>
    <cfRule type="containsText" dxfId="11980" priority="6120" operator="containsText" text="Alta">
      <formula>NOT(ISERROR(SEARCH("Alta",AE438)))</formula>
    </cfRule>
    <cfRule type="containsText" dxfId="11979" priority="6121" operator="containsText" text="Moderada">
      <formula>NOT(ISERROR(SEARCH("Moderada",AE438)))</formula>
    </cfRule>
    <cfRule type="containsText" dxfId="11978" priority="6122" operator="containsText" text="Baja">
      <formula>NOT(ISERROR(SEARCH("Baja",AE438)))</formula>
    </cfRule>
  </conditionalFormatting>
  <conditionalFormatting sqref="V438:V439">
    <cfRule type="cellIs" dxfId="11977" priority="6129" stopIfTrue="1" operator="equal">
      <formula>"Alta"</formula>
    </cfRule>
  </conditionalFormatting>
  <conditionalFormatting sqref="V438:V439">
    <cfRule type="cellIs" dxfId="11976" priority="6131" stopIfTrue="1" operator="equal">
      <formula>"Baja"</formula>
    </cfRule>
  </conditionalFormatting>
  <conditionalFormatting sqref="V438:V439">
    <cfRule type="cellIs" dxfId="11975" priority="6130" stopIfTrue="1" operator="equal">
      <formula>"Media"</formula>
    </cfRule>
  </conditionalFormatting>
  <conditionalFormatting sqref="V438:V439">
    <cfRule type="cellIs" dxfId="11974" priority="6128" stopIfTrue="1" operator="equal">
      <formula>"Muy Alta"</formula>
    </cfRule>
  </conditionalFormatting>
  <conditionalFormatting sqref="V438:V439">
    <cfRule type="cellIs" dxfId="11973" priority="6132" stopIfTrue="1" operator="equal">
      <formula>"Muy Baja"</formula>
    </cfRule>
  </conditionalFormatting>
  <conditionalFormatting sqref="AP438">
    <cfRule type="cellIs" dxfId="11972" priority="6105" stopIfTrue="1" operator="equal">
      <formula>"Alta"</formula>
    </cfRule>
  </conditionalFormatting>
  <conditionalFormatting sqref="AP438">
    <cfRule type="cellIs" dxfId="11971" priority="6107" stopIfTrue="1" operator="equal">
      <formula>"Baja"</formula>
    </cfRule>
  </conditionalFormatting>
  <conditionalFormatting sqref="AP438">
    <cfRule type="cellIs" dxfId="11970" priority="6106" stopIfTrue="1" operator="equal">
      <formula>"Media"</formula>
    </cfRule>
  </conditionalFormatting>
  <conditionalFormatting sqref="AP438">
    <cfRule type="cellIs" dxfId="11969" priority="6104" stopIfTrue="1" operator="equal">
      <formula>"Muy Alta"</formula>
    </cfRule>
  </conditionalFormatting>
  <conditionalFormatting sqref="AP438">
    <cfRule type="cellIs" dxfId="11968" priority="6108" stopIfTrue="1" operator="equal">
      <formula>"Muy Baja"</formula>
    </cfRule>
  </conditionalFormatting>
  <conditionalFormatting sqref="AP439">
    <cfRule type="cellIs" dxfId="11967" priority="6091" stopIfTrue="1" operator="equal">
      <formula>"Alta"</formula>
    </cfRule>
  </conditionalFormatting>
  <conditionalFormatting sqref="AP439">
    <cfRule type="cellIs" dxfId="11966" priority="6093" stopIfTrue="1" operator="equal">
      <formula>"Baja"</formula>
    </cfRule>
  </conditionalFormatting>
  <conditionalFormatting sqref="AP439">
    <cfRule type="cellIs" dxfId="11965" priority="6092" stopIfTrue="1" operator="equal">
      <formula>"Media"</formula>
    </cfRule>
  </conditionalFormatting>
  <conditionalFormatting sqref="AP439">
    <cfRule type="cellIs" dxfId="11964" priority="6090" stopIfTrue="1" operator="equal">
      <formula>"Muy Alta"</formula>
    </cfRule>
  </conditionalFormatting>
  <conditionalFormatting sqref="AP439">
    <cfRule type="cellIs" dxfId="11963" priority="6094" stopIfTrue="1" operator="equal">
      <formula>"Muy Baja"</formula>
    </cfRule>
  </conditionalFormatting>
  <conditionalFormatting sqref="V454:V455">
    <cfRule type="cellIs" dxfId="11962" priority="5801" stopIfTrue="1" operator="equal">
      <formula>"Alta"</formula>
    </cfRule>
  </conditionalFormatting>
  <conditionalFormatting sqref="V454:V455">
    <cfRule type="cellIs" dxfId="11961" priority="5803" stopIfTrue="1" operator="equal">
      <formula>"Baja"</formula>
    </cfRule>
  </conditionalFormatting>
  <conditionalFormatting sqref="V454:V455">
    <cfRule type="cellIs" dxfId="11960" priority="5802" stopIfTrue="1" operator="equal">
      <formula>"Media"</formula>
    </cfRule>
  </conditionalFormatting>
  <conditionalFormatting sqref="V454:V455">
    <cfRule type="cellIs" dxfId="11959" priority="5800" stopIfTrue="1" operator="equal">
      <formula>"Muy Alta"</formula>
    </cfRule>
  </conditionalFormatting>
  <conditionalFormatting sqref="V454:V455">
    <cfRule type="cellIs" dxfId="11958" priority="5804" stopIfTrue="1" operator="equal">
      <formula>"Muy Baja"</formula>
    </cfRule>
  </conditionalFormatting>
  <conditionalFormatting sqref="AW454">
    <cfRule type="containsText" dxfId="11957" priority="5775" operator="containsText" text="VALORAR">
      <formula>NOT(ISERROR(SEARCH("VALORAR",AW454)))</formula>
    </cfRule>
    <cfRule type="containsText" dxfId="11956" priority="5776" operator="containsText" text="Extrema">
      <formula>NOT(ISERROR(SEARCH("Extrema",AW454)))</formula>
    </cfRule>
    <cfRule type="containsText" dxfId="11955" priority="5777" operator="containsText" text="Alta">
      <formula>NOT(ISERROR(SEARCH("Alta",AW454)))</formula>
    </cfRule>
    <cfRule type="containsText" dxfId="11954" priority="5778" operator="containsText" text="Moderada">
      <formula>NOT(ISERROR(SEARCH("Moderada",AW454)))</formula>
    </cfRule>
    <cfRule type="containsText" dxfId="11953" priority="5779" operator="containsText" text="Baja">
      <formula>NOT(ISERROR(SEARCH("Baja",AW454)))</formula>
    </cfRule>
  </conditionalFormatting>
  <conditionalFormatting sqref="AW454">
    <cfRule type="containsText" dxfId="11952" priority="5780" operator="containsText" text="VALORAR">
      <formula>NOT(ISERROR(SEARCH("VALORAR",AW454)))</formula>
    </cfRule>
    <cfRule type="containsText" dxfId="11951" priority="5781" operator="containsText" text="Extrema">
      <formula>NOT(ISERROR(SEARCH("Extrema",AW454)))</formula>
    </cfRule>
    <cfRule type="containsText" dxfId="11950" priority="5782" operator="containsText" text="Alta">
      <formula>NOT(ISERROR(SEARCH("Alta",AW454)))</formula>
    </cfRule>
    <cfRule type="containsText" dxfId="11949" priority="5783" operator="containsText" text="Moderada">
      <formula>NOT(ISERROR(SEARCH("Moderada",AW454)))</formula>
    </cfRule>
    <cfRule type="containsText" dxfId="11948" priority="5784" operator="containsText" text="Baja">
      <formula>NOT(ISERROR(SEARCH("Baja",AW454)))</formula>
    </cfRule>
  </conditionalFormatting>
  <conditionalFormatting sqref="AP454">
    <cfRule type="cellIs" dxfId="11947" priority="5767" stopIfTrue="1" operator="equal">
      <formula>"Alta"</formula>
    </cfRule>
  </conditionalFormatting>
  <conditionalFormatting sqref="AP454">
    <cfRule type="cellIs" dxfId="11946" priority="5769" stopIfTrue="1" operator="equal">
      <formula>"Baja"</formula>
    </cfRule>
  </conditionalFormatting>
  <conditionalFormatting sqref="AP454">
    <cfRule type="cellIs" dxfId="11945" priority="5768" stopIfTrue="1" operator="equal">
      <formula>"Media"</formula>
    </cfRule>
  </conditionalFormatting>
  <conditionalFormatting sqref="AP454">
    <cfRule type="cellIs" dxfId="11944" priority="5766" stopIfTrue="1" operator="equal">
      <formula>"Muy Alta"</formula>
    </cfRule>
  </conditionalFormatting>
  <conditionalFormatting sqref="AP454">
    <cfRule type="cellIs" dxfId="11943" priority="5770" stopIfTrue="1" operator="equal">
      <formula>"Muy Baja"</formula>
    </cfRule>
  </conditionalFormatting>
  <conditionalFormatting sqref="AP455">
    <cfRule type="cellIs" dxfId="11942" priority="5753" stopIfTrue="1" operator="equal">
      <formula>"Alta"</formula>
    </cfRule>
  </conditionalFormatting>
  <conditionalFormatting sqref="AP455">
    <cfRule type="cellIs" dxfId="11941" priority="5755" stopIfTrue="1" operator="equal">
      <formula>"Baja"</formula>
    </cfRule>
  </conditionalFormatting>
  <conditionalFormatting sqref="AP455">
    <cfRule type="cellIs" dxfId="11940" priority="5754" stopIfTrue="1" operator="equal">
      <formula>"Media"</formula>
    </cfRule>
  </conditionalFormatting>
  <conditionalFormatting sqref="AP455">
    <cfRule type="cellIs" dxfId="11939" priority="5752" stopIfTrue="1" operator="equal">
      <formula>"Muy Alta"</formula>
    </cfRule>
  </conditionalFormatting>
  <conditionalFormatting sqref="AP455">
    <cfRule type="cellIs" dxfId="11938" priority="5756" stopIfTrue="1" operator="equal">
      <formula>"Muy Baja"</formula>
    </cfRule>
  </conditionalFormatting>
  <conditionalFormatting sqref="AE456:AE457">
    <cfRule type="containsText" dxfId="11937" priority="5705" operator="containsText" text="VALORAR">
      <formula>NOT(ISERROR(SEARCH("VALORAR",AE456)))</formula>
    </cfRule>
    <cfRule type="containsText" dxfId="11936" priority="5706" operator="containsText" text="Extrema">
      <formula>NOT(ISERROR(SEARCH("Extrema",AE456)))</formula>
    </cfRule>
    <cfRule type="containsText" dxfId="11935" priority="5707" operator="containsText" text="Alta">
      <formula>NOT(ISERROR(SEARCH("Alta",AE456)))</formula>
    </cfRule>
    <cfRule type="containsText" dxfId="11934" priority="5708" operator="containsText" text="Moderada">
      <formula>NOT(ISERROR(SEARCH("Moderada",AE456)))</formula>
    </cfRule>
    <cfRule type="containsText" dxfId="11933" priority="5709" operator="containsText" text="Baja">
      <formula>NOT(ISERROR(SEARCH("Baja",AE456)))</formula>
    </cfRule>
  </conditionalFormatting>
  <conditionalFormatting sqref="AE456:AE457">
    <cfRule type="containsText" dxfId="11932" priority="5710" operator="containsText" text="VALORAR">
      <formula>NOT(ISERROR(SEARCH("VALORAR",AE456)))</formula>
    </cfRule>
    <cfRule type="containsText" dxfId="11931" priority="5711" operator="containsText" text="Extrema">
      <formula>NOT(ISERROR(SEARCH("Extrema",AE456)))</formula>
    </cfRule>
    <cfRule type="containsText" dxfId="11930" priority="5712" operator="containsText" text="Alta">
      <formula>NOT(ISERROR(SEARCH("Alta",AE456)))</formula>
    </cfRule>
    <cfRule type="containsText" dxfId="11929" priority="5713" operator="containsText" text="Moderada">
      <formula>NOT(ISERROR(SEARCH("Moderada",AE456)))</formula>
    </cfRule>
    <cfRule type="containsText" dxfId="11928" priority="5714" operator="containsText" text="Baja">
      <formula>NOT(ISERROR(SEARCH("Baja",AE456)))</formula>
    </cfRule>
  </conditionalFormatting>
  <conditionalFormatting sqref="V456:V457">
    <cfRule type="cellIs" dxfId="11927" priority="5721" stopIfTrue="1" operator="equal">
      <formula>"Alta"</formula>
    </cfRule>
  </conditionalFormatting>
  <conditionalFormatting sqref="V456:V457">
    <cfRule type="cellIs" dxfId="11926" priority="5723" stopIfTrue="1" operator="equal">
      <formula>"Baja"</formula>
    </cfRule>
  </conditionalFormatting>
  <conditionalFormatting sqref="V456:V457">
    <cfRule type="cellIs" dxfId="11925" priority="5722" stopIfTrue="1" operator="equal">
      <formula>"Media"</formula>
    </cfRule>
  </conditionalFormatting>
  <conditionalFormatting sqref="V456:V457">
    <cfRule type="cellIs" dxfId="11924" priority="5720" stopIfTrue="1" operator="equal">
      <formula>"Muy Alta"</formula>
    </cfRule>
  </conditionalFormatting>
  <conditionalFormatting sqref="V456:V457">
    <cfRule type="cellIs" dxfId="11923" priority="5724" stopIfTrue="1" operator="equal">
      <formula>"Muy Baja"</formula>
    </cfRule>
  </conditionalFormatting>
  <conditionalFormatting sqref="AP457">
    <cfRule type="cellIs" dxfId="11922" priority="5683" stopIfTrue="1" operator="equal">
      <formula>"Alta"</formula>
    </cfRule>
  </conditionalFormatting>
  <conditionalFormatting sqref="AP457">
    <cfRule type="cellIs" dxfId="11921" priority="5685" stopIfTrue="1" operator="equal">
      <formula>"Baja"</formula>
    </cfRule>
  </conditionalFormatting>
  <conditionalFormatting sqref="AP457">
    <cfRule type="cellIs" dxfId="11920" priority="5684" stopIfTrue="1" operator="equal">
      <formula>"Media"</formula>
    </cfRule>
  </conditionalFormatting>
  <conditionalFormatting sqref="AP457">
    <cfRule type="cellIs" dxfId="11919" priority="5682" stopIfTrue="1" operator="equal">
      <formula>"Muy Alta"</formula>
    </cfRule>
  </conditionalFormatting>
  <conditionalFormatting sqref="AP457">
    <cfRule type="cellIs" dxfId="11918" priority="5686" stopIfTrue="1" operator="equal">
      <formula>"Muy Baja"</formula>
    </cfRule>
  </conditionalFormatting>
  <conditionalFormatting sqref="AE466:AE467">
    <cfRule type="containsText" dxfId="11917" priority="5649" operator="containsText" text="VALORAR">
      <formula>NOT(ISERROR(SEARCH("VALORAR",AE466)))</formula>
    </cfRule>
    <cfRule type="containsText" dxfId="11916" priority="5650" operator="containsText" text="Extrema">
      <formula>NOT(ISERROR(SEARCH("Extrema",AE466)))</formula>
    </cfRule>
    <cfRule type="containsText" dxfId="11915" priority="5651" operator="containsText" text="Alta">
      <formula>NOT(ISERROR(SEARCH("Alta",AE466)))</formula>
    </cfRule>
    <cfRule type="containsText" dxfId="11914" priority="5652" operator="containsText" text="Moderada">
      <formula>NOT(ISERROR(SEARCH("Moderada",AE466)))</formula>
    </cfRule>
    <cfRule type="containsText" dxfId="11913" priority="5653" operator="containsText" text="Baja">
      <formula>NOT(ISERROR(SEARCH("Baja",AE466)))</formula>
    </cfRule>
  </conditionalFormatting>
  <conditionalFormatting sqref="AE466:AE467">
    <cfRule type="containsText" dxfId="11912" priority="5654" operator="containsText" text="VALORAR">
      <formula>NOT(ISERROR(SEARCH("VALORAR",AE466)))</formula>
    </cfRule>
    <cfRule type="containsText" dxfId="11911" priority="5655" operator="containsText" text="Extrema">
      <formula>NOT(ISERROR(SEARCH("Extrema",AE466)))</formula>
    </cfRule>
    <cfRule type="containsText" dxfId="11910" priority="5656" operator="containsText" text="Alta">
      <formula>NOT(ISERROR(SEARCH("Alta",AE466)))</formula>
    </cfRule>
    <cfRule type="containsText" dxfId="11909" priority="5657" operator="containsText" text="Moderada">
      <formula>NOT(ISERROR(SEARCH("Moderada",AE466)))</formula>
    </cfRule>
    <cfRule type="containsText" dxfId="11908" priority="5658" operator="containsText" text="Baja">
      <formula>NOT(ISERROR(SEARCH("Baja",AE466)))</formula>
    </cfRule>
  </conditionalFormatting>
  <conditionalFormatting sqref="AP471">
    <cfRule type="cellIs" dxfId="11907" priority="5603" stopIfTrue="1" operator="equal">
      <formula>"Alta"</formula>
    </cfRule>
  </conditionalFormatting>
  <conditionalFormatting sqref="AP471">
    <cfRule type="cellIs" dxfId="11906" priority="5605" stopIfTrue="1" operator="equal">
      <formula>"Baja"</formula>
    </cfRule>
  </conditionalFormatting>
  <conditionalFormatting sqref="AP471">
    <cfRule type="cellIs" dxfId="11905" priority="5604" stopIfTrue="1" operator="equal">
      <formula>"Media"</formula>
    </cfRule>
  </conditionalFormatting>
  <conditionalFormatting sqref="AP471">
    <cfRule type="cellIs" dxfId="11904" priority="5602" stopIfTrue="1" operator="equal">
      <formula>"Muy Alta"</formula>
    </cfRule>
  </conditionalFormatting>
  <conditionalFormatting sqref="AP471">
    <cfRule type="cellIs" dxfId="11903" priority="5606" stopIfTrue="1" operator="equal">
      <formula>"Muy Baja"</formula>
    </cfRule>
  </conditionalFormatting>
  <conditionalFormatting sqref="AP468">
    <cfRule type="cellIs" dxfId="11902" priority="5561" stopIfTrue="1" operator="equal">
      <formula>"Alta"</formula>
    </cfRule>
  </conditionalFormatting>
  <conditionalFormatting sqref="AP468">
    <cfRule type="cellIs" dxfId="11901" priority="5563" stopIfTrue="1" operator="equal">
      <formula>"Baja"</formula>
    </cfRule>
  </conditionalFormatting>
  <conditionalFormatting sqref="AP468">
    <cfRule type="cellIs" dxfId="11900" priority="5562" stopIfTrue="1" operator="equal">
      <formula>"Media"</formula>
    </cfRule>
  </conditionalFormatting>
  <conditionalFormatting sqref="AP468">
    <cfRule type="cellIs" dxfId="11899" priority="5560" stopIfTrue="1" operator="equal">
      <formula>"Muy Alta"</formula>
    </cfRule>
  </conditionalFormatting>
  <conditionalFormatting sqref="AP468">
    <cfRule type="cellIs" dxfId="11898" priority="5564" stopIfTrue="1" operator="equal">
      <formula>"Muy Baja"</formula>
    </cfRule>
  </conditionalFormatting>
  <conditionalFormatting sqref="V466:V467">
    <cfRule type="cellIs" dxfId="11897" priority="5665" stopIfTrue="1" operator="equal">
      <formula>"Alta"</formula>
    </cfRule>
  </conditionalFormatting>
  <conditionalFormatting sqref="V466:V467">
    <cfRule type="cellIs" dxfId="11896" priority="5667" stopIfTrue="1" operator="equal">
      <formula>"Baja"</formula>
    </cfRule>
  </conditionalFormatting>
  <conditionalFormatting sqref="V466:V467">
    <cfRule type="cellIs" dxfId="11895" priority="5666" stopIfTrue="1" operator="equal">
      <formula>"Media"</formula>
    </cfRule>
  </conditionalFormatting>
  <conditionalFormatting sqref="V466:V467">
    <cfRule type="cellIs" dxfId="11894" priority="5664" stopIfTrue="1" operator="equal">
      <formula>"Muy Alta"</formula>
    </cfRule>
  </conditionalFormatting>
  <conditionalFormatting sqref="V466:V467">
    <cfRule type="cellIs" dxfId="11893" priority="5668" stopIfTrue="1" operator="equal">
      <formula>"Muy Baja"</formula>
    </cfRule>
  </conditionalFormatting>
  <conditionalFormatting sqref="AW466">
    <cfRule type="containsText" dxfId="11892" priority="5639" operator="containsText" text="VALORAR">
      <formula>NOT(ISERROR(SEARCH("VALORAR",AW466)))</formula>
    </cfRule>
    <cfRule type="containsText" dxfId="11891" priority="5640" operator="containsText" text="Extrema">
      <formula>NOT(ISERROR(SEARCH("Extrema",AW466)))</formula>
    </cfRule>
    <cfRule type="containsText" dxfId="11890" priority="5641" operator="containsText" text="Alta">
      <formula>NOT(ISERROR(SEARCH("Alta",AW466)))</formula>
    </cfRule>
    <cfRule type="containsText" dxfId="11889" priority="5642" operator="containsText" text="Moderada">
      <formula>NOT(ISERROR(SEARCH("Moderada",AW466)))</formula>
    </cfRule>
    <cfRule type="containsText" dxfId="11888" priority="5643" operator="containsText" text="Baja">
      <formula>NOT(ISERROR(SEARCH("Baja",AW466)))</formula>
    </cfRule>
  </conditionalFormatting>
  <conditionalFormatting sqref="AW466">
    <cfRule type="containsText" dxfId="11887" priority="5644" operator="containsText" text="VALORAR">
      <formula>NOT(ISERROR(SEARCH("VALORAR",AW466)))</formula>
    </cfRule>
    <cfRule type="containsText" dxfId="11886" priority="5645" operator="containsText" text="Extrema">
      <formula>NOT(ISERROR(SEARCH("Extrema",AW466)))</formula>
    </cfRule>
    <cfRule type="containsText" dxfId="11885" priority="5646" operator="containsText" text="Alta">
      <formula>NOT(ISERROR(SEARCH("Alta",AW466)))</formula>
    </cfRule>
    <cfRule type="containsText" dxfId="11884" priority="5647" operator="containsText" text="Moderada">
      <formula>NOT(ISERROR(SEARCH("Moderada",AW466)))</formula>
    </cfRule>
    <cfRule type="containsText" dxfId="11883" priority="5648" operator="containsText" text="Baja">
      <formula>NOT(ISERROR(SEARCH("Baja",AW466)))</formula>
    </cfRule>
  </conditionalFormatting>
  <conditionalFormatting sqref="AP466">
    <cfRule type="cellIs" dxfId="11882" priority="5631" stopIfTrue="1" operator="equal">
      <formula>"Alta"</formula>
    </cfRule>
  </conditionalFormatting>
  <conditionalFormatting sqref="AP466">
    <cfRule type="cellIs" dxfId="11881" priority="5633" stopIfTrue="1" operator="equal">
      <formula>"Baja"</formula>
    </cfRule>
  </conditionalFormatting>
  <conditionalFormatting sqref="AP466">
    <cfRule type="cellIs" dxfId="11880" priority="5632" stopIfTrue="1" operator="equal">
      <formula>"Media"</formula>
    </cfRule>
  </conditionalFormatting>
  <conditionalFormatting sqref="AP466">
    <cfRule type="cellIs" dxfId="11879" priority="5630" stopIfTrue="1" operator="equal">
      <formula>"Muy Alta"</formula>
    </cfRule>
  </conditionalFormatting>
  <conditionalFormatting sqref="AP466">
    <cfRule type="cellIs" dxfId="11878" priority="5634" stopIfTrue="1" operator="equal">
      <formula>"Muy Baja"</formula>
    </cfRule>
  </conditionalFormatting>
  <conditionalFormatting sqref="AP467">
    <cfRule type="cellIs" dxfId="11877" priority="5617" stopIfTrue="1" operator="equal">
      <formula>"Alta"</formula>
    </cfRule>
  </conditionalFormatting>
  <conditionalFormatting sqref="AP467">
    <cfRule type="cellIs" dxfId="11876" priority="5619" stopIfTrue="1" operator="equal">
      <formula>"Baja"</formula>
    </cfRule>
  </conditionalFormatting>
  <conditionalFormatting sqref="AP467">
    <cfRule type="cellIs" dxfId="11875" priority="5618" stopIfTrue="1" operator="equal">
      <formula>"Media"</formula>
    </cfRule>
  </conditionalFormatting>
  <conditionalFormatting sqref="AP467">
    <cfRule type="cellIs" dxfId="11874" priority="5616" stopIfTrue="1" operator="equal">
      <formula>"Muy Alta"</formula>
    </cfRule>
  </conditionalFormatting>
  <conditionalFormatting sqref="AP467">
    <cfRule type="cellIs" dxfId="11873" priority="5620" stopIfTrue="1" operator="equal">
      <formula>"Muy Baja"</formula>
    </cfRule>
  </conditionalFormatting>
  <conditionalFormatting sqref="AE468:AE469">
    <cfRule type="containsText" dxfId="11872" priority="5569" operator="containsText" text="VALORAR">
      <formula>NOT(ISERROR(SEARCH("VALORAR",AE468)))</formula>
    </cfRule>
    <cfRule type="containsText" dxfId="11871" priority="5570" operator="containsText" text="Extrema">
      <formula>NOT(ISERROR(SEARCH("Extrema",AE468)))</formula>
    </cfRule>
    <cfRule type="containsText" dxfId="11870" priority="5571" operator="containsText" text="Alta">
      <formula>NOT(ISERROR(SEARCH("Alta",AE468)))</formula>
    </cfRule>
    <cfRule type="containsText" dxfId="11869" priority="5572" operator="containsText" text="Moderada">
      <formula>NOT(ISERROR(SEARCH("Moderada",AE468)))</formula>
    </cfRule>
    <cfRule type="containsText" dxfId="11868" priority="5573" operator="containsText" text="Baja">
      <formula>NOT(ISERROR(SEARCH("Baja",AE468)))</formula>
    </cfRule>
  </conditionalFormatting>
  <conditionalFormatting sqref="AE468:AE469">
    <cfRule type="containsText" dxfId="11867" priority="5574" operator="containsText" text="VALORAR">
      <formula>NOT(ISERROR(SEARCH("VALORAR",AE468)))</formula>
    </cfRule>
    <cfRule type="containsText" dxfId="11866" priority="5575" operator="containsText" text="Extrema">
      <formula>NOT(ISERROR(SEARCH("Extrema",AE468)))</formula>
    </cfRule>
    <cfRule type="containsText" dxfId="11865" priority="5576" operator="containsText" text="Alta">
      <formula>NOT(ISERROR(SEARCH("Alta",AE468)))</formula>
    </cfRule>
    <cfRule type="containsText" dxfId="11864" priority="5577" operator="containsText" text="Moderada">
      <formula>NOT(ISERROR(SEARCH("Moderada",AE468)))</formula>
    </cfRule>
    <cfRule type="containsText" dxfId="11863" priority="5578" operator="containsText" text="Baja">
      <formula>NOT(ISERROR(SEARCH("Baja",AE468)))</formula>
    </cfRule>
  </conditionalFormatting>
  <conditionalFormatting sqref="V468:V469">
    <cfRule type="cellIs" dxfId="11862" priority="5585" stopIfTrue="1" operator="equal">
      <formula>"Alta"</formula>
    </cfRule>
  </conditionalFormatting>
  <conditionalFormatting sqref="V468:V469">
    <cfRule type="cellIs" dxfId="11861" priority="5587" stopIfTrue="1" operator="equal">
      <formula>"Baja"</formula>
    </cfRule>
  </conditionalFormatting>
  <conditionalFormatting sqref="V468:V469">
    <cfRule type="cellIs" dxfId="11860" priority="5586" stopIfTrue="1" operator="equal">
      <formula>"Media"</formula>
    </cfRule>
  </conditionalFormatting>
  <conditionalFormatting sqref="V468:V469">
    <cfRule type="cellIs" dxfId="11859" priority="5584" stopIfTrue="1" operator="equal">
      <formula>"Muy Alta"</formula>
    </cfRule>
  </conditionalFormatting>
  <conditionalFormatting sqref="V468:V469">
    <cfRule type="cellIs" dxfId="11858" priority="5588" stopIfTrue="1" operator="equal">
      <formula>"Muy Baja"</formula>
    </cfRule>
  </conditionalFormatting>
  <conditionalFormatting sqref="AP469">
    <cfRule type="cellIs" dxfId="11857" priority="5547" stopIfTrue="1" operator="equal">
      <formula>"Alta"</formula>
    </cfRule>
  </conditionalFormatting>
  <conditionalFormatting sqref="AP469">
    <cfRule type="cellIs" dxfId="11856" priority="5549" stopIfTrue="1" operator="equal">
      <formula>"Baja"</formula>
    </cfRule>
  </conditionalFormatting>
  <conditionalFormatting sqref="AP469">
    <cfRule type="cellIs" dxfId="11855" priority="5548" stopIfTrue="1" operator="equal">
      <formula>"Media"</formula>
    </cfRule>
  </conditionalFormatting>
  <conditionalFormatting sqref="AP469">
    <cfRule type="cellIs" dxfId="11854" priority="5546" stopIfTrue="1" operator="equal">
      <formula>"Muy Alta"</formula>
    </cfRule>
  </conditionalFormatting>
  <conditionalFormatting sqref="AP469">
    <cfRule type="cellIs" dxfId="11853" priority="5550" stopIfTrue="1" operator="equal">
      <formula>"Muy Baja"</formula>
    </cfRule>
  </conditionalFormatting>
  <conditionalFormatting sqref="AE460:AE461">
    <cfRule type="containsText" dxfId="11852" priority="5513" operator="containsText" text="VALORAR">
      <formula>NOT(ISERROR(SEARCH("VALORAR",AE460)))</formula>
    </cfRule>
    <cfRule type="containsText" dxfId="11851" priority="5514" operator="containsText" text="Extrema">
      <formula>NOT(ISERROR(SEARCH("Extrema",AE460)))</formula>
    </cfRule>
    <cfRule type="containsText" dxfId="11850" priority="5515" operator="containsText" text="Alta">
      <formula>NOT(ISERROR(SEARCH("Alta",AE460)))</formula>
    </cfRule>
    <cfRule type="containsText" dxfId="11849" priority="5516" operator="containsText" text="Moderada">
      <formula>NOT(ISERROR(SEARCH("Moderada",AE460)))</formula>
    </cfRule>
    <cfRule type="containsText" dxfId="11848" priority="5517" operator="containsText" text="Baja">
      <formula>NOT(ISERROR(SEARCH("Baja",AE460)))</formula>
    </cfRule>
  </conditionalFormatting>
  <conditionalFormatting sqref="AE460:AE461">
    <cfRule type="containsText" dxfId="11847" priority="5518" operator="containsText" text="VALORAR">
      <formula>NOT(ISERROR(SEARCH("VALORAR",AE460)))</formula>
    </cfRule>
    <cfRule type="containsText" dxfId="11846" priority="5519" operator="containsText" text="Extrema">
      <formula>NOT(ISERROR(SEARCH("Extrema",AE460)))</formula>
    </cfRule>
    <cfRule type="containsText" dxfId="11845" priority="5520" operator="containsText" text="Alta">
      <formula>NOT(ISERROR(SEARCH("Alta",AE460)))</formula>
    </cfRule>
    <cfRule type="containsText" dxfId="11844" priority="5521" operator="containsText" text="Moderada">
      <formula>NOT(ISERROR(SEARCH("Moderada",AE460)))</formula>
    </cfRule>
    <cfRule type="containsText" dxfId="11843" priority="5522" operator="containsText" text="Baja">
      <formula>NOT(ISERROR(SEARCH("Baja",AE460)))</formula>
    </cfRule>
  </conditionalFormatting>
  <conditionalFormatting sqref="AP465">
    <cfRule type="cellIs" dxfId="11842" priority="5467" stopIfTrue="1" operator="equal">
      <formula>"Alta"</formula>
    </cfRule>
  </conditionalFormatting>
  <conditionalFormatting sqref="AP465">
    <cfRule type="cellIs" dxfId="11841" priority="5469" stopIfTrue="1" operator="equal">
      <formula>"Baja"</formula>
    </cfRule>
  </conditionalFormatting>
  <conditionalFormatting sqref="AP465">
    <cfRule type="cellIs" dxfId="11840" priority="5468" stopIfTrue="1" operator="equal">
      <formula>"Media"</formula>
    </cfRule>
  </conditionalFormatting>
  <conditionalFormatting sqref="AP465">
    <cfRule type="cellIs" dxfId="11839" priority="5466" stopIfTrue="1" operator="equal">
      <formula>"Muy Alta"</formula>
    </cfRule>
  </conditionalFormatting>
  <conditionalFormatting sqref="AP465">
    <cfRule type="cellIs" dxfId="11838" priority="5470" stopIfTrue="1" operator="equal">
      <formula>"Muy Baja"</formula>
    </cfRule>
  </conditionalFormatting>
  <conditionalFormatting sqref="AP462">
    <cfRule type="cellIs" dxfId="11837" priority="5425" stopIfTrue="1" operator="equal">
      <formula>"Alta"</formula>
    </cfRule>
  </conditionalFormatting>
  <conditionalFormatting sqref="AP462">
    <cfRule type="cellIs" dxfId="11836" priority="5427" stopIfTrue="1" operator="equal">
      <formula>"Baja"</formula>
    </cfRule>
  </conditionalFormatting>
  <conditionalFormatting sqref="AP462">
    <cfRule type="cellIs" dxfId="11835" priority="5426" stopIfTrue="1" operator="equal">
      <formula>"Media"</formula>
    </cfRule>
  </conditionalFormatting>
  <conditionalFormatting sqref="AP462">
    <cfRule type="cellIs" dxfId="11834" priority="5424" stopIfTrue="1" operator="equal">
      <formula>"Muy Alta"</formula>
    </cfRule>
  </conditionalFormatting>
  <conditionalFormatting sqref="AP462">
    <cfRule type="cellIs" dxfId="11833" priority="5428" stopIfTrue="1" operator="equal">
      <formula>"Muy Baja"</formula>
    </cfRule>
  </conditionalFormatting>
  <conditionalFormatting sqref="V460:V461">
    <cfRule type="cellIs" dxfId="11832" priority="5529" stopIfTrue="1" operator="equal">
      <formula>"Alta"</formula>
    </cfRule>
  </conditionalFormatting>
  <conditionalFormatting sqref="V460:V461">
    <cfRule type="cellIs" dxfId="11831" priority="5531" stopIfTrue="1" operator="equal">
      <formula>"Baja"</formula>
    </cfRule>
  </conditionalFormatting>
  <conditionalFormatting sqref="V460:V461">
    <cfRule type="cellIs" dxfId="11830" priority="5530" stopIfTrue="1" operator="equal">
      <formula>"Media"</formula>
    </cfRule>
  </conditionalFormatting>
  <conditionalFormatting sqref="V460:V461">
    <cfRule type="cellIs" dxfId="11829" priority="5528" stopIfTrue="1" operator="equal">
      <formula>"Muy Alta"</formula>
    </cfRule>
  </conditionalFormatting>
  <conditionalFormatting sqref="V460:V461">
    <cfRule type="cellIs" dxfId="11828" priority="5532" stopIfTrue="1" operator="equal">
      <formula>"Muy Baja"</formula>
    </cfRule>
  </conditionalFormatting>
  <conditionalFormatting sqref="AW460">
    <cfRule type="containsText" dxfId="11827" priority="5503" operator="containsText" text="VALORAR">
      <formula>NOT(ISERROR(SEARCH("VALORAR",AW460)))</formula>
    </cfRule>
    <cfRule type="containsText" dxfId="11826" priority="5504" operator="containsText" text="Extrema">
      <formula>NOT(ISERROR(SEARCH("Extrema",AW460)))</formula>
    </cfRule>
    <cfRule type="containsText" dxfId="11825" priority="5505" operator="containsText" text="Alta">
      <formula>NOT(ISERROR(SEARCH("Alta",AW460)))</formula>
    </cfRule>
    <cfRule type="containsText" dxfId="11824" priority="5506" operator="containsText" text="Moderada">
      <formula>NOT(ISERROR(SEARCH("Moderada",AW460)))</formula>
    </cfRule>
    <cfRule type="containsText" dxfId="11823" priority="5507" operator="containsText" text="Baja">
      <formula>NOT(ISERROR(SEARCH("Baja",AW460)))</formula>
    </cfRule>
  </conditionalFormatting>
  <conditionalFormatting sqref="AW460">
    <cfRule type="containsText" dxfId="11822" priority="5508" operator="containsText" text="VALORAR">
      <formula>NOT(ISERROR(SEARCH("VALORAR",AW460)))</formula>
    </cfRule>
    <cfRule type="containsText" dxfId="11821" priority="5509" operator="containsText" text="Extrema">
      <formula>NOT(ISERROR(SEARCH("Extrema",AW460)))</formula>
    </cfRule>
    <cfRule type="containsText" dxfId="11820" priority="5510" operator="containsText" text="Alta">
      <formula>NOT(ISERROR(SEARCH("Alta",AW460)))</formula>
    </cfRule>
    <cfRule type="containsText" dxfId="11819" priority="5511" operator="containsText" text="Moderada">
      <formula>NOT(ISERROR(SEARCH("Moderada",AW460)))</formula>
    </cfRule>
    <cfRule type="containsText" dxfId="11818" priority="5512" operator="containsText" text="Baja">
      <formula>NOT(ISERROR(SEARCH("Baja",AW460)))</formula>
    </cfRule>
  </conditionalFormatting>
  <conditionalFormatting sqref="AP460">
    <cfRule type="cellIs" dxfId="11817" priority="5495" stopIfTrue="1" operator="equal">
      <formula>"Alta"</formula>
    </cfRule>
  </conditionalFormatting>
  <conditionalFormatting sqref="AP460">
    <cfRule type="cellIs" dxfId="11816" priority="5497" stopIfTrue="1" operator="equal">
      <formula>"Baja"</formula>
    </cfRule>
  </conditionalFormatting>
  <conditionalFormatting sqref="AP460">
    <cfRule type="cellIs" dxfId="11815" priority="5496" stopIfTrue="1" operator="equal">
      <formula>"Media"</formula>
    </cfRule>
  </conditionalFormatting>
  <conditionalFormatting sqref="AP460">
    <cfRule type="cellIs" dxfId="11814" priority="5494" stopIfTrue="1" operator="equal">
      <formula>"Muy Alta"</formula>
    </cfRule>
  </conditionalFormatting>
  <conditionalFormatting sqref="AP460">
    <cfRule type="cellIs" dxfId="11813" priority="5498" stopIfTrue="1" operator="equal">
      <formula>"Muy Baja"</formula>
    </cfRule>
  </conditionalFormatting>
  <conditionalFormatting sqref="AP461">
    <cfRule type="cellIs" dxfId="11812" priority="5481" stopIfTrue="1" operator="equal">
      <formula>"Alta"</formula>
    </cfRule>
  </conditionalFormatting>
  <conditionalFormatting sqref="AP461">
    <cfRule type="cellIs" dxfId="11811" priority="5483" stopIfTrue="1" operator="equal">
      <formula>"Baja"</formula>
    </cfRule>
  </conditionalFormatting>
  <conditionalFormatting sqref="AP461">
    <cfRule type="cellIs" dxfId="11810" priority="5482" stopIfTrue="1" operator="equal">
      <formula>"Media"</formula>
    </cfRule>
  </conditionalFormatting>
  <conditionalFormatting sqref="AP461">
    <cfRule type="cellIs" dxfId="11809" priority="5480" stopIfTrue="1" operator="equal">
      <formula>"Muy Alta"</formula>
    </cfRule>
  </conditionalFormatting>
  <conditionalFormatting sqref="AP461">
    <cfRule type="cellIs" dxfId="11808" priority="5484" stopIfTrue="1" operator="equal">
      <formula>"Muy Baja"</formula>
    </cfRule>
  </conditionalFormatting>
  <conditionalFormatting sqref="AE462:AE463">
    <cfRule type="containsText" dxfId="11807" priority="5433" operator="containsText" text="VALORAR">
      <formula>NOT(ISERROR(SEARCH("VALORAR",AE462)))</formula>
    </cfRule>
    <cfRule type="containsText" dxfId="11806" priority="5434" operator="containsText" text="Extrema">
      <formula>NOT(ISERROR(SEARCH("Extrema",AE462)))</formula>
    </cfRule>
    <cfRule type="containsText" dxfId="11805" priority="5435" operator="containsText" text="Alta">
      <formula>NOT(ISERROR(SEARCH("Alta",AE462)))</formula>
    </cfRule>
    <cfRule type="containsText" dxfId="11804" priority="5436" operator="containsText" text="Moderada">
      <formula>NOT(ISERROR(SEARCH("Moderada",AE462)))</formula>
    </cfRule>
    <cfRule type="containsText" dxfId="11803" priority="5437" operator="containsText" text="Baja">
      <formula>NOT(ISERROR(SEARCH("Baja",AE462)))</formula>
    </cfRule>
  </conditionalFormatting>
  <conditionalFormatting sqref="AE462:AE463">
    <cfRule type="containsText" dxfId="11802" priority="5438" operator="containsText" text="VALORAR">
      <formula>NOT(ISERROR(SEARCH("VALORAR",AE462)))</formula>
    </cfRule>
    <cfRule type="containsText" dxfId="11801" priority="5439" operator="containsText" text="Extrema">
      <formula>NOT(ISERROR(SEARCH("Extrema",AE462)))</formula>
    </cfRule>
    <cfRule type="containsText" dxfId="11800" priority="5440" operator="containsText" text="Alta">
      <formula>NOT(ISERROR(SEARCH("Alta",AE462)))</formula>
    </cfRule>
    <cfRule type="containsText" dxfId="11799" priority="5441" operator="containsText" text="Moderada">
      <formula>NOT(ISERROR(SEARCH("Moderada",AE462)))</formula>
    </cfRule>
    <cfRule type="containsText" dxfId="11798" priority="5442" operator="containsText" text="Baja">
      <formula>NOT(ISERROR(SEARCH("Baja",AE462)))</formula>
    </cfRule>
  </conditionalFormatting>
  <conditionalFormatting sqref="V462:V463">
    <cfRule type="cellIs" dxfId="11797" priority="5449" stopIfTrue="1" operator="equal">
      <formula>"Alta"</formula>
    </cfRule>
  </conditionalFormatting>
  <conditionalFormatting sqref="V462:V463">
    <cfRule type="cellIs" dxfId="11796" priority="5451" stopIfTrue="1" operator="equal">
      <formula>"Baja"</formula>
    </cfRule>
  </conditionalFormatting>
  <conditionalFormatting sqref="V462:V463">
    <cfRule type="cellIs" dxfId="11795" priority="5450" stopIfTrue="1" operator="equal">
      <formula>"Media"</formula>
    </cfRule>
  </conditionalFormatting>
  <conditionalFormatting sqref="V462:V463">
    <cfRule type="cellIs" dxfId="11794" priority="5448" stopIfTrue="1" operator="equal">
      <formula>"Muy Alta"</formula>
    </cfRule>
  </conditionalFormatting>
  <conditionalFormatting sqref="V462:V463">
    <cfRule type="cellIs" dxfId="11793" priority="5452" stopIfTrue="1" operator="equal">
      <formula>"Muy Baja"</formula>
    </cfRule>
  </conditionalFormatting>
  <conditionalFormatting sqref="AP463">
    <cfRule type="cellIs" dxfId="11792" priority="5411" stopIfTrue="1" operator="equal">
      <formula>"Alta"</formula>
    </cfRule>
  </conditionalFormatting>
  <conditionalFormatting sqref="AP463">
    <cfRule type="cellIs" dxfId="11791" priority="5413" stopIfTrue="1" operator="equal">
      <formula>"Baja"</formula>
    </cfRule>
  </conditionalFormatting>
  <conditionalFormatting sqref="AP463">
    <cfRule type="cellIs" dxfId="11790" priority="5412" stopIfTrue="1" operator="equal">
      <formula>"Media"</formula>
    </cfRule>
  </conditionalFormatting>
  <conditionalFormatting sqref="AP463">
    <cfRule type="cellIs" dxfId="11789" priority="5410" stopIfTrue="1" operator="equal">
      <formula>"Muy Alta"</formula>
    </cfRule>
  </conditionalFormatting>
  <conditionalFormatting sqref="AP463">
    <cfRule type="cellIs" dxfId="11788" priority="5414" stopIfTrue="1" operator="equal">
      <formula>"Muy Baja"</formula>
    </cfRule>
  </conditionalFormatting>
  <conditionalFormatting sqref="AE440">
    <cfRule type="containsText" dxfId="11787" priority="5377" operator="containsText" text="VALORAR">
      <formula>NOT(ISERROR(SEARCH("VALORAR",AE440)))</formula>
    </cfRule>
    <cfRule type="containsText" dxfId="11786" priority="5378" operator="containsText" text="Extrema">
      <formula>NOT(ISERROR(SEARCH("Extrema",AE440)))</formula>
    </cfRule>
    <cfRule type="containsText" dxfId="11785" priority="5379" operator="containsText" text="Alta">
      <formula>NOT(ISERROR(SEARCH("Alta",AE440)))</formula>
    </cfRule>
    <cfRule type="containsText" dxfId="11784" priority="5380" operator="containsText" text="Moderada">
      <formula>NOT(ISERROR(SEARCH("Moderada",AE440)))</formula>
    </cfRule>
    <cfRule type="containsText" dxfId="11783" priority="5381" operator="containsText" text="Baja">
      <formula>NOT(ISERROR(SEARCH("Baja",AE440)))</formula>
    </cfRule>
  </conditionalFormatting>
  <conditionalFormatting sqref="AE440">
    <cfRule type="containsText" dxfId="11782" priority="5382" operator="containsText" text="VALORAR">
      <formula>NOT(ISERROR(SEARCH("VALORAR",AE440)))</formula>
    </cfRule>
    <cfRule type="containsText" dxfId="11781" priority="5383" operator="containsText" text="Extrema">
      <formula>NOT(ISERROR(SEARCH("Extrema",AE440)))</formula>
    </cfRule>
    <cfRule type="containsText" dxfId="11780" priority="5384" operator="containsText" text="Alta">
      <formula>NOT(ISERROR(SEARCH("Alta",AE440)))</formula>
    </cfRule>
    <cfRule type="containsText" dxfId="11779" priority="5385" operator="containsText" text="Moderada">
      <formula>NOT(ISERROR(SEARCH("Moderada",AE440)))</formula>
    </cfRule>
    <cfRule type="containsText" dxfId="11778" priority="5386" operator="containsText" text="Baja">
      <formula>NOT(ISERROR(SEARCH("Baja",AE440)))</formula>
    </cfRule>
  </conditionalFormatting>
  <conditionalFormatting sqref="V440">
    <cfRule type="cellIs" dxfId="11777" priority="5393" stopIfTrue="1" operator="equal">
      <formula>"Alta"</formula>
    </cfRule>
  </conditionalFormatting>
  <conditionalFormatting sqref="V440">
    <cfRule type="cellIs" dxfId="11776" priority="5395" stopIfTrue="1" operator="equal">
      <formula>"Baja"</formula>
    </cfRule>
  </conditionalFormatting>
  <conditionalFormatting sqref="V440">
    <cfRule type="cellIs" dxfId="11775" priority="5394" stopIfTrue="1" operator="equal">
      <formula>"Media"</formula>
    </cfRule>
  </conditionalFormatting>
  <conditionalFormatting sqref="V440">
    <cfRule type="cellIs" dxfId="11774" priority="5392" stopIfTrue="1" operator="equal">
      <formula>"Muy Alta"</formula>
    </cfRule>
  </conditionalFormatting>
  <conditionalFormatting sqref="V440">
    <cfRule type="cellIs" dxfId="11773" priority="5396" stopIfTrue="1" operator="equal">
      <formula>"Muy Baja"</formula>
    </cfRule>
  </conditionalFormatting>
  <conditionalFormatting sqref="AP440">
    <cfRule type="cellIs" dxfId="11772" priority="5369" stopIfTrue="1" operator="equal">
      <formula>"Alta"</formula>
    </cfRule>
  </conditionalFormatting>
  <conditionalFormatting sqref="AP440">
    <cfRule type="cellIs" dxfId="11771" priority="5371" stopIfTrue="1" operator="equal">
      <formula>"Baja"</formula>
    </cfRule>
  </conditionalFormatting>
  <conditionalFormatting sqref="AP440">
    <cfRule type="cellIs" dxfId="11770" priority="5370" stopIfTrue="1" operator="equal">
      <formula>"Media"</formula>
    </cfRule>
  </conditionalFormatting>
  <conditionalFormatting sqref="AP440">
    <cfRule type="cellIs" dxfId="11769" priority="5368" stopIfTrue="1" operator="equal">
      <formula>"Muy Alta"</formula>
    </cfRule>
  </conditionalFormatting>
  <conditionalFormatting sqref="AP440">
    <cfRule type="cellIs" dxfId="11768" priority="5372" stopIfTrue="1" operator="equal">
      <formula>"Muy Baja"</formula>
    </cfRule>
  </conditionalFormatting>
  <conditionalFormatting sqref="AE446">
    <cfRule type="containsText" dxfId="11767" priority="5335" operator="containsText" text="VALORAR">
      <formula>NOT(ISERROR(SEARCH("VALORAR",AE446)))</formula>
    </cfRule>
    <cfRule type="containsText" dxfId="11766" priority="5336" operator="containsText" text="Extrema">
      <formula>NOT(ISERROR(SEARCH("Extrema",AE446)))</formula>
    </cfRule>
    <cfRule type="containsText" dxfId="11765" priority="5337" operator="containsText" text="Alta">
      <formula>NOT(ISERROR(SEARCH("Alta",AE446)))</formula>
    </cfRule>
    <cfRule type="containsText" dxfId="11764" priority="5338" operator="containsText" text="Moderada">
      <formula>NOT(ISERROR(SEARCH("Moderada",AE446)))</formula>
    </cfRule>
    <cfRule type="containsText" dxfId="11763" priority="5339" operator="containsText" text="Baja">
      <formula>NOT(ISERROR(SEARCH("Baja",AE446)))</formula>
    </cfRule>
  </conditionalFormatting>
  <conditionalFormatting sqref="AE446">
    <cfRule type="containsText" dxfId="11762" priority="5340" operator="containsText" text="VALORAR">
      <formula>NOT(ISERROR(SEARCH("VALORAR",AE446)))</formula>
    </cfRule>
    <cfRule type="containsText" dxfId="11761" priority="5341" operator="containsText" text="Extrema">
      <formula>NOT(ISERROR(SEARCH("Extrema",AE446)))</formula>
    </cfRule>
    <cfRule type="containsText" dxfId="11760" priority="5342" operator="containsText" text="Alta">
      <formula>NOT(ISERROR(SEARCH("Alta",AE446)))</formula>
    </cfRule>
    <cfRule type="containsText" dxfId="11759" priority="5343" operator="containsText" text="Moderada">
      <formula>NOT(ISERROR(SEARCH("Moderada",AE446)))</formula>
    </cfRule>
    <cfRule type="containsText" dxfId="11758" priority="5344" operator="containsText" text="Baja">
      <formula>NOT(ISERROR(SEARCH("Baja",AE446)))</formula>
    </cfRule>
  </conditionalFormatting>
  <conditionalFormatting sqref="V446">
    <cfRule type="cellIs" dxfId="11757" priority="5351" stopIfTrue="1" operator="equal">
      <formula>"Alta"</formula>
    </cfRule>
  </conditionalFormatting>
  <conditionalFormatting sqref="V446">
    <cfRule type="cellIs" dxfId="11756" priority="5353" stopIfTrue="1" operator="equal">
      <formula>"Baja"</formula>
    </cfRule>
  </conditionalFormatting>
  <conditionalFormatting sqref="V446">
    <cfRule type="cellIs" dxfId="11755" priority="5352" stopIfTrue="1" operator="equal">
      <formula>"Media"</formula>
    </cfRule>
  </conditionalFormatting>
  <conditionalFormatting sqref="V446">
    <cfRule type="cellIs" dxfId="11754" priority="5350" stopIfTrue="1" operator="equal">
      <formula>"Muy Alta"</formula>
    </cfRule>
  </conditionalFormatting>
  <conditionalFormatting sqref="V446">
    <cfRule type="cellIs" dxfId="11753" priority="5354" stopIfTrue="1" operator="equal">
      <formula>"Muy Baja"</formula>
    </cfRule>
  </conditionalFormatting>
  <conditionalFormatting sqref="AP446">
    <cfRule type="cellIs" dxfId="11752" priority="5327" stopIfTrue="1" operator="equal">
      <formula>"Alta"</formula>
    </cfRule>
  </conditionalFormatting>
  <conditionalFormatting sqref="AP446">
    <cfRule type="cellIs" dxfId="11751" priority="5329" stopIfTrue="1" operator="equal">
      <formula>"Baja"</formula>
    </cfRule>
  </conditionalFormatting>
  <conditionalFormatting sqref="AP446">
    <cfRule type="cellIs" dxfId="11750" priority="5328" stopIfTrue="1" operator="equal">
      <formula>"Media"</formula>
    </cfRule>
  </conditionalFormatting>
  <conditionalFormatting sqref="AP446">
    <cfRule type="cellIs" dxfId="11749" priority="5326" stopIfTrue="1" operator="equal">
      <formula>"Muy Alta"</formula>
    </cfRule>
  </conditionalFormatting>
  <conditionalFormatting sqref="AP446">
    <cfRule type="cellIs" dxfId="11748" priority="5330" stopIfTrue="1" operator="equal">
      <formula>"Muy Baja"</formula>
    </cfRule>
  </conditionalFormatting>
  <conditionalFormatting sqref="AE452">
    <cfRule type="containsText" dxfId="11747" priority="5293" operator="containsText" text="VALORAR">
      <formula>NOT(ISERROR(SEARCH("VALORAR",AE452)))</formula>
    </cfRule>
    <cfRule type="containsText" dxfId="11746" priority="5294" operator="containsText" text="Extrema">
      <formula>NOT(ISERROR(SEARCH("Extrema",AE452)))</formula>
    </cfRule>
    <cfRule type="containsText" dxfId="11745" priority="5295" operator="containsText" text="Alta">
      <formula>NOT(ISERROR(SEARCH("Alta",AE452)))</formula>
    </cfRule>
    <cfRule type="containsText" dxfId="11744" priority="5296" operator="containsText" text="Moderada">
      <formula>NOT(ISERROR(SEARCH("Moderada",AE452)))</formula>
    </cfRule>
    <cfRule type="containsText" dxfId="11743" priority="5297" operator="containsText" text="Baja">
      <formula>NOT(ISERROR(SEARCH("Baja",AE452)))</formula>
    </cfRule>
  </conditionalFormatting>
  <conditionalFormatting sqref="AE452">
    <cfRule type="containsText" dxfId="11742" priority="5298" operator="containsText" text="VALORAR">
      <formula>NOT(ISERROR(SEARCH("VALORAR",AE452)))</formula>
    </cfRule>
    <cfRule type="containsText" dxfId="11741" priority="5299" operator="containsText" text="Extrema">
      <formula>NOT(ISERROR(SEARCH("Extrema",AE452)))</formula>
    </cfRule>
    <cfRule type="containsText" dxfId="11740" priority="5300" operator="containsText" text="Alta">
      <formula>NOT(ISERROR(SEARCH("Alta",AE452)))</formula>
    </cfRule>
    <cfRule type="containsText" dxfId="11739" priority="5301" operator="containsText" text="Moderada">
      <formula>NOT(ISERROR(SEARCH("Moderada",AE452)))</formula>
    </cfRule>
    <cfRule type="containsText" dxfId="11738" priority="5302" operator="containsText" text="Baja">
      <formula>NOT(ISERROR(SEARCH("Baja",AE452)))</formula>
    </cfRule>
  </conditionalFormatting>
  <conditionalFormatting sqref="V452">
    <cfRule type="cellIs" dxfId="11737" priority="5309" stopIfTrue="1" operator="equal">
      <formula>"Alta"</formula>
    </cfRule>
  </conditionalFormatting>
  <conditionalFormatting sqref="V452">
    <cfRule type="cellIs" dxfId="11736" priority="5311" stopIfTrue="1" operator="equal">
      <formula>"Baja"</formula>
    </cfRule>
  </conditionalFormatting>
  <conditionalFormatting sqref="V452">
    <cfRule type="cellIs" dxfId="11735" priority="5310" stopIfTrue="1" operator="equal">
      <formula>"Media"</formula>
    </cfRule>
  </conditionalFormatting>
  <conditionalFormatting sqref="V452">
    <cfRule type="cellIs" dxfId="11734" priority="5308" stopIfTrue="1" operator="equal">
      <formula>"Muy Alta"</formula>
    </cfRule>
  </conditionalFormatting>
  <conditionalFormatting sqref="V452">
    <cfRule type="cellIs" dxfId="11733" priority="5312" stopIfTrue="1" operator="equal">
      <formula>"Muy Baja"</formula>
    </cfRule>
  </conditionalFormatting>
  <conditionalFormatting sqref="AP452">
    <cfRule type="cellIs" dxfId="11732" priority="5285" stopIfTrue="1" operator="equal">
      <formula>"Alta"</formula>
    </cfRule>
  </conditionalFormatting>
  <conditionalFormatting sqref="AP452">
    <cfRule type="cellIs" dxfId="11731" priority="5287" stopIfTrue="1" operator="equal">
      <formula>"Baja"</formula>
    </cfRule>
  </conditionalFormatting>
  <conditionalFormatting sqref="AP452">
    <cfRule type="cellIs" dxfId="11730" priority="5286" stopIfTrue="1" operator="equal">
      <formula>"Media"</formula>
    </cfRule>
  </conditionalFormatting>
  <conditionalFormatting sqref="AP452">
    <cfRule type="cellIs" dxfId="11729" priority="5284" stopIfTrue="1" operator="equal">
      <formula>"Muy Alta"</formula>
    </cfRule>
  </conditionalFormatting>
  <conditionalFormatting sqref="AP452">
    <cfRule type="cellIs" dxfId="11728" priority="5288" stopIfTrue="1" operator="equal">
      <formula>"Muy Baja"</formula>
    </cfRule>
  </conditionalFormatting>
  <conditionalFormatting sqref="AE458">
    <cfRule type="containsText" dxfId="11727" priority="5251" operator="containsText" text="VALORAR">
      <formula>NOT(ISERROR(SEARCH("VALORAR",AE458)))</formula>
    </cfRule>
    <cfRule type="containsText" dxfId="11726" priority="5252" operator="containsText" text="Extrema">
      <formula>NOT(ISERROR(SEARCH("Extrema",AE458)))</formula>
    </cfRule>
    <cfRule type="containsText" dxfId="11725" priority="5253" operator="containsText" text="Alta">
      <formula>NOT(ISERROR(SEARCH("Alta",AE458)))</formula>
    </cfRule>
    <cfRule type="containsText" dxfId="11724" priority="5254" operator="containsText" text="Moderada">
      <formula>NOT(ISERROR(SEARCH("Moderada",AE458)))</formula>
    </cfRule>
    <cfRule type="containsText" dxfId="11723" priority="5255" operator="containsText" text="Baja">
      <formula>NOT(ISERROR(SEARCH("Baja",AE458)))</formula>
    </cfRule>
  </conditionalFormatting>
  <conditionalFormatting sqref="AE458">
    <cfRule type="containsText" dxfId="11722" priority="5256" operator="containsText" text="VALORAR">
      <formula>NOT(ISERROR(SEARCH("VALORAR",AE458)))</formula>
    </cfRule>
    <cfRule type="containsText" dxfId="11721" priority="5257" operator="containsText" text="Extrema">
      <formula>NOT(ISERROR(SEARCH("Extrema",AE458)))</formula>
    </cfRule>
    <cfRule type="containsText" dxfId="11720" priority="5258" operator="containsText" text="Alta">
      <formula>NOT(ISERROR(SEARCH("Alta",AE458)))</formula>
    </cfRule>
    <cfRule type="containsText" dxfId="11719" priority="5259" operator="containsText" text="Moderada">
      <formula>NOT(ISERROR(SEARCH("Moderada",AE458)))</formula>
    </cfRule>
    <cfRule type="containsText" dxfId="11718" priority="5260" operator="containsText" text="Baja">
      <formula>NOT(ISERROR(SEARCH("Baja",AE458)))</formula>
    </cfRule>
  </conditionalFormatting>
  <conditionalFormatting sqref="V458">
    <cfRule type="cellIs" dxfId="11717" priority="5267" stopIfTrue="1" operator="equal">
      <formula>"Alta"</formula>
    </cfRule>
  </conditionalFormatting>
  <conditionalFormatting sqref="V458">
    <cfRule type="cellIs" dxfId="11716" priority="5269" stopIfTrue="1" operator="equal">
      <formula>"Baja"</formula>
    </cfRule>
  </conditionalFormatting>
  <conditionalFormatting sqref="V458">
    <cfRule type="cellIs" dxfId="11715" priority="5268" stopIfTrue="1" operator="equal">
      <formula>"Media"</formula>
    </cfRule>
  </conditionalFormatting>
  <conditionalFormatting sqref="V458">
    <cfRule type="cellIs" dxfId="11714" priority="5266" stopIfTrue="1" operator="equal">
      <formula>"Muy Alta"</formula>
    </cfRule>
  </conditionalFormatting>
  <conditionalFormatting sqref="V458">
    <cfRule type="cellIs" dxfId="11713" priority="5270" stopIfTrue="1" operator="equal">
      <formula>"Muy Baja"</formula>
    </cfRule>
  </conditionalFormatting>
  <conditionalFormatting sqref="AP458">
    <cfRule type="cellIs" dxfId="11712" priority="5243" stopIfTrue="1" operator="equal">
      <formula>"Alta"</formula>
    </cfRule>
  </conditionalFormatting>
  <conditionalFormatting sqref="AP458">
    <cfRule type="cellIs" dxfId="11711" priority="5245" stopIfTrue="1" operator="equal">
      <formula>"Baja"</formula>
    </cfRule>
  </conditionalFormatting>
  <conditionalFormatting sqref="AP458">
    <cfRule type="cellIs" dxfId="11710" priority="5244" stopIfTrue="1" operator="equal">
      <formula>"Media"</formula>
    </cfRule>
  </conditionalFormatting>
  <conditionalFormatting sqref="AP458">
    <cfRule type="cellIs" dxfId="11709" priority="5242" stopIfTrue="1" operator="equal">
      <formula>"Muy Alta"</formula>
    </cfRule>
  </conditionalFormatting>
  <conditionalFormatting sqref="AP458">
    <cfRule type="cellIs" dxfId="11708" priority="5246" stopIfTrue="1" operator="equal">
      <formula>"Muy Baja"</formula>
    </cfRule>
  </conditionalFormatting>
  <conditionalFormatting sqref="AE464">
    <cfRule type="containsText" dxfId="11707" priority="5209" operator="containsText" text="VALORAR">
      <formula>NOT(ISERROR(SEARCH("VALORAR",AE464)))</formula>
    </cfRule>
    <cfRule type="containsText" dxfId="11706" priority="5210" operator="containsText" text="Extrema">
      <formula>NOT(ISERROR(SEARCH("Extrema",AE464)))</formula>
    </cfRule>
    <cfRule type="containsText" dxfId="11705" priority="5211" operator="containsText" text="Alta">
      <formula>NOT(ISERROR(SEARCH("Alta",AE464)))</formula>
    </cfRule>
    <cfRule type="containsText" dxfId="11704" priority="5212" operator="containsText" text="Moderada">
      <formula>NOT(ISERROR(SEARCH("Moderada",AE464)))</formula>
    </cfRule>
    <cfRule type="containsText" dxfId="11703" priority="5213" operator="containsText" text="Baja">
      <formula>NOT(ISERROR(SEARCH("Baja",AE464)))</formula>
    </cfRule>
  </conditionalFormatting>
  <conditionalFormatting sqref="AE464">
    <cfRule type="containsText" dxfId="11702" priority="5214" operator="containsText" text="VALORAR">
      <formula>NOT(ISERROR(SEARCH("VALORAR",AE464)))</formula>
    </cfRule>
    <cfRule type="containsText" dxfId="11701" priority="5215" operator="containsText" text="Extrema">
      <formula>NOT(ISERROR(SEARCH("Extrema",AE464)))</formula>
    </cfRule>
    <cfRule type="containsText" dxfId="11700" priority="5216" operator="containsText" text="Alta">
      <formula>NOT(ISERROR(SEARCH("Alta",AE464)))</formula>
    </cfRule>
    <cfRule type="containsText" dxfId="11699" priority="5217" operator="containsText" text="Moderada">
      <formula>NOT(ISERROR(SEARCH("Moderada",AE464)))</formula>
    </cfRule>
    <cfRule type="containsText" dxfId="11698" priority="5218" operator="containsText" text="Baja">
      <formula>NOT(ISERROR(SEARCH("Baja",AE464)))</formula>
    </cfRule>
  </conditionalFormatting>
  <conditionalFormatting sqref="V464">
    <cfRule type="cellIs" dxfId="11697" priority="5225" stopIfTrue="1" operator="equal">
      <formula>"Alta"</formula>
    </cfRule>
  </conditionalFormatting>
  <conditionalFormatting sqref="V464">
    <cfRule type="cellIs" dxfId="11696" priority="5227" stopIfTrue="1" operator="equal">
      <formula>"Baja"</formula>
    </cfRule>
  </conditionalFormatting>
  <conditionalFormatting sqref="V464">
    <cfRule type="cellIs" dxfId="11695" priority="5226" stopIfTrue="1" operator="equal">
      <formula>"Media"</formula>
    </cfRule>
  </conditionalFormatting>
  <conditionalFormatting sqref="V464">
    <cfRule type="cellIs" dxfId="11694" priority="5224" stopIfTrue="1" operator="equal">
      <formula>"Muy Alta"</formula>
    </cfRule>
  </conditionalFormatting>
  <conditionalFormatting sqref="V464">
    <cfRule type="cellIs" dxfId="11693" priority="5228" stopIfTrue="1" operator="equal">
      <formula>"Muy Baja"</formula>
    </cfRule>
  </conditionalFormatting>
  <conditionalFormatting sqref="AP464">
    <cfRule type="cellIs" dxfId="11692" priority="5201" stopIfTrue="1" operator="equal">
      <formula>"Alta"</formula>
    </cfRule>
  </conditionalFormatting>
  <conditionalFormatting sqref="AP464">
    <cfRule type="cellIs" dxfId="11691" priority="5203" stopIfTrue="1" operator="equal">
      <formula>"Baja"</formula>
    </cfRule>
  </conditionalFormatting>
  <conditionalFormatting sqref="AP464">
    <cfRule type="cellIs" dxfId="11690" priority="5202" stopIfTrue="1" operator="equal">
      <formula>"Media"</formula>
    </cfRule>
  </conditionalFormatting>
  <conditionalFormatting sqref="AP464">
    <cfRule type="cellIs" dxfId="11689" priority="5200" stopIfTrue="1" operator="equal">
      <formula>"Muy Alta"</formula>
    </cfRule>
  </conditionalFormatting>
  <conditionalFormatting sqref="AP464">
    <cfRule type="cellIs" dxfId="11688" priority="5204" stopIfTrue="1" operator="equal">
      <formula>"Muy Baja"</formula>
    </cfRule>
  </conditionalFormatting>
  <conditionalFormatting sqref="AE470">
    <cfRule type="containsText" dxfId="11687" priority="5167" operator="containsText" text="VALORAR">
      <formula>NOT(ISERROR(SEARCH("VALORAR",AE470)))</formula>
    </cfRule>
    <cfRule type="containsText" dxfId="11686" priority="5168" operator="containsText" text="Extrema">
      <formula>NOT(ISERROR(SEARCH("Extrema",AE470)))</formula>
    </cfRule>
    <cfRule type="containsText" dxfId="11685" priority="5169" operator="containsText" text="Alta">
      <formula>NOT(ISERROR(SEARCH("Alta",AE470)))</formula>
    </cfRule>
    <cfRule type="containsText" dxfId="11684" priority="5170" operator="containsText" text="Moderada">
      <formula>NOT(ISERROR(SEARCH("Moderada",AE470)))</formula>
    </cfRule>
    <cfRule type="containsText" dxfId="11683" priority="5171" operator="containsText" text="Baja">
      <formula>NOT(ISERROR(SEARCH("Baja",AE470)))</formula>
    </cfRule>
  </conditionalFormatting>
  <conditionalFormatting sqref="AE470">
    <cfRule type="containsText" dxfId="11682" priority="5172" operator="containsText" text="VALORAR">
      <formula>NOT(ISERROR(SEARCH("VALORAR",AE470)))</formula>
    </cfRule>
    <cfRule type="containsText" dxfId="11681" priority="5173" operator="containsText" text="Extrema">
      <formula>NOT(ISERROR(SEARCH("Extrema",AE470)))</formula>
    </cfRule>
    <cfRule type="containsText" dxfId="11680" priority="5174" operator="containsText" text="Alta">
      <formula>NOT(ISERROR(SEARCH("Alta",AE470)))</formula>
    </cfRule>
    <cfRule type="containsText" dxfId="11679" priority="5175" operator="containsText" text="Moderada">
      <formula>NOT(ISERROR(SEARCH("Moderada",AE470)))</formula>
    </cfRule>
    <cfRule type="containsText" dxfId="11678" priority="5176" operator="containsText" text="Baja">
      <formula>NOT(ISERROR(SEARCH("Baja",AE470)))</formula>
    </cfRule>
  </conditionalFormatting>
  <conditionalFormatting sqref="V470">
    <cfRule type="cellIs" dxfId="11677" priority="5183" stopIfTrue="1" operator="equal">
      <formula>"Alta"</formula>
    </cfRule>
  </conditionalFormatting>
  <conditionalFormatting sqref="V470">
    <cfRule type="cellIs" dxfId="11676" priority="5185" stopIfTrue="1" operator="equal">
      <formula>"Baja"</formula>
    </cfRule>
  </conditionalFormatting>
  <conditionalFormatting sqref="V470">
    <cfRule type="cellIs" dxfId="11675" priority="5184" stopIfTrue="1" operator="equal">
      <formula>"Media"</formula>
    </cfRule>
  </conditionalFormatting>
  <conditionalFormatting sqref="V470">
    <cfRule type="cellIs" dxfId="11674" priority="5182" stopIfTrue="1" operator="equal">
      <formula>"Muy Alta"</formula>
    </cfRule>
  </conditionalFormatting>
  <conditionalFormatting sqref="V470">
    <cfRule type="cellIs" dxfId="11673" priority="5186" stopIfTrue="1" operator="equal">
      <formula>"Muy Baja"</formula>
    </cfRule>
  </conditionalFormatting>
  <conditionalFormatting sqref="AP470">
    <cfRule type="cellIs" dxfId="11672" priority="5159" stopIfTrue="1" operator="equal">
      <formula>"Alta"</formula>
    </cfRule>
  </conditionalFormatting>
  <conditionalFormatting sqref="AP470">
    <cfRule type="cellIs" dxfId="11671" priority="5161" stopIfTrue="1" operator="equal">
      <formula>"Baja"</formula>
    </cfRule>
  </conditionalFormatting>
  <conditionalFormatting sqref="AP470">
    <cfRule type="cellIs" dxfId="11670" priority="5160" stopIfTrue="1" operator="equal">
      <formula>"Media"</formula>
    </cfRule>
  </conditionalFormatting>
  <conditionalFormatting sqref="AP470">
    <cfRule type="cellIs" dxfId="11669" priority="5158" stopIfTrue="1" operator="equal">
      <formula>"Muy Alta"</formula>
    </cfRule>
  </conditionalFormatting>
  <conditionalFormatting sqref="AP470">
    <cfRule type="cellIs" dxfId="11668" priority="5162" stopIfTrue="1" operator="equal">
      <formula>"Muy Baja"</formula>
    </cfRule>
  </conditionalFormatting>
  <conditionalFormatting sqref="AE478:AE479">
    <cfRule type="containsText" dxfId="11667" priority="5097" operator="containsText" text="VALORAR">
      <formula>NOT(ISERROR(SEARCH("VALORAR",AE478)))</formula>
    </cfRule>
    <cfRule type="containsText" dxfId="11666" priority="5098" operator="containsText" text="Extrema">
      <formula>NOT(ISERROR(SEARCH("Extrema",AE478)))</formula>
    </cfRule>
    <cfRule type="containsText" dxfId="11665" priority="5099" operator="containsText" text="Alta">
      <formula>NOT(ISERROR(SEARCH("Alta",AE478)))</formula>
    </cfRule>
    <cfRule type="containsText" dxfId="11664" priority="5100" operator="containsText" text="Moderada">
      <formula>NOT(ISERROR(SEARCH("Moderada",AE478)))</formula>
    </cfRule>
    <cfRule type="containsText" dxfId="11663" priority="5101" operator="containsText" text="Baja">
      <formula>NOT(ISERROR(SEARCH("Baja",AE478)))</formula>
    </cfRule>
  </conditionalFormatting>
  <conditionalFormatting sqref="AE478:AE479">
    <cfRule type="containsText" dxfId="11662" priority="5102" operator="containsText" text="VALORAR">
      <formula>NOT(ISERROR(SEARCH("VALORAR",AE478)))</formula>
    </cfRule>
    <cfRule type="containsText" dxfId="11661" priority="5103" operator="containsText" text="Extrema">
      <formula>NOT(ISERROR(SEARCH("Extrema",AE478)))</formula>
    </cfRule>
    <cfRule type="containsText" dxfId="11660" priority="5104" operator="containsText" text="Alta">
      <formula>NOT(ISERROR(SEARCH("Alta",AE478)))</formula>
    </cfRule>
    <cfRule type="containsText" dxfId="11659" priority="5105" operator="containsText" text="Moderada">
      <formula>NOT(ISERROR(SEARCH("Moderada",AE478)))</formula>
    </cfRule>
    <cfRule type="containsText" dxfId="11658" priority="5106" operator="containsText" text="Baja">
      <formula>NOT(ISERROR(SEARCH("Baja",AE478)))</formula>
    </cfRule>
  </conditionalFormatting>
  <conditionalFormatting sqref="AP483">
    <cfRule type="cellIs" dxfId="11657" priority="5051" stopIfTrue="1" operator="equal">
      <formula>"Alta"</formula>
    </cfRule>
  </conditionalFormatting>
  <conditionalFormatting sqref="AP483">
    <cfRule type="cellIs" dxfId="11656" priority="5053" stopIfTrue="1" operator="equal">
      <formula>"Baja"</formula>
    </cfRule>
  </conditionalFormatting>
  <conditionalFormatting sqref="AP483">
    <cfRule type="cellIs" dxfId="11655" priority="5052" stopIfTrue="1" operator="equal">
      <formula>"Media"</formula>
    </cfRule>
  </conditionalFormatting>
  <conditionalFormatting sqref="AP483">
    <cfRule type="cellIs" dxfId="11654" priority="5050" stopIfTrue="1" operator="equal">
      <formula>"Muy Alta"</formula>
    </cfRule>
  </conditionalFormatting>
  <conditionalFormatting sqref="AP483">
    <cfRule type="cellIs" dxfId="11653" priority="5054" stopIfTrue="1" operator="equal">
      <formula>"Muy Baja"</formula>
    </cfRule>
  </conditionalFormatting>
  <conditionalFormatting sqref="AP480">
    <cfRule type="cellIs" dxfId="11652" priority="5009" stopIfTrue="1" operator="equal">
      <formula>"Alta"</formula>
    </cfRule>
  </conditionalFormatting>
  <conditionalFormatting sqref="AP480">
    <cfRule type="cellIs" dxfId="11651" priority="5011" stopIfTrue="1" operator="equal">
      <formula>"Baja"</formula>
    </cfRule>
  </conditionalFormatting>
  <conditionalFormatting sqref="AP480">
    <cfRule type="cellIs" dxfId="11650" priority="5010" stopIfTrue="1" operator="equal">
      <formula>"Media"</formula>
    </cfRule>
  </conditionalFormatting>
  <conditionalFormatting sqref="AP480">
    <cfRule type="cellIs" dxfId="11649" priority="5008" stopIfTrue="1" operator="equal">
      <formula>"Muy Alta"</formula>
    </cfRule>
  </conditionalFormatting>
  <conditionalFormatting sqref="AP480">
    <cfRule type="cellIs" dxfId="11648" priority="5012" stopIfTrue="1" operator="equal">
      <formula>"Muy Baja"</formula>
    </cfRule>
  </conditionalFormatting>
  <conditionalFormatting sqref="V478:V479">
    <cfRule type="cellIs" dxfId="11647" priority="5113" stopIfTrue="1" operator="equal">
      <formula>"Alta"</formula>
    </cfRule>
  </conditionalFormatting>
  <conditionalFormatting sqref="V478:V479">
    <cfRule type="cellIs" dxfId="11646" priority="5115" stopIfTrue="1" operator="equal">
      <formula>"Baja"</formula>
    </cfRule>
  </conditionalFormatting>
  <conditionalFormatting sqref="V478:V479">
    <cfRule type="cellIs" dxfId="11645" priority="5114" stopIfTrue="1" operator="equal">
      <formula>"Media"</formula>
    </cfRule>
  </conditionalFormatting>
  <conditionalFormatting sqref="V478:V479">
    <cfRule type="cellIs" dxfId="11644" priority="5112" stopIfTrue="1" operator="equal">
      <formula>"Muy Alta"</formula>
    </cfRule>
  </conditionalFormatting>
  <conditionalFormatting sqref="V478:V479">
    <cfRule type="cellIs" dxfId="11643" priority="5116" stopIfTrue="1" operator="equal">
      <formula>"Muy Baja"</formula>
    </cfRule>
  </conditionalFormatting>
  <conditionalFormatting sqref="AW478">
    <cfRule type="containsText" dxfId="11642" priority="5087" operator="containsText" text="VALORAR">
      <formula>NOT(ISERROR(SEARCH("VALORAR",AW478)))</formula>
    </cfRule>
    <cfRule type="containsText" dxfId="11641" priority="5088" operator="containsText" text="Extrema">
      <formula>NOT(ISERROR(SEARCH("Extrema",AW478)))</formula>
    </cfRule>
    <cfRule type="containsText" dxfId="11640" priority="5089" operator="containsText" text="Alta">
      <formula>NOT(ISERROR(SEARCH("Alta",AW478)))</formula>
    </cfRule>
    <cfRule type="containsText" dxfId="11639" priority="5090" operator="containsText" text="Moderada">
      <formula>NOT(ISERROR(SEARCH("Moderada",AW478)))</formula>
    </cfRule>
    <cfRule type="containsText" dxfId="11638" priority="5091" operator="containsText" text="Baja">
      <formula>NOT(ISERROR(SEARCH("Baja",AW478)))</formula>
    </cfRule>
  </conditionalFormatting>
  <conditionalFormatting sqref="AW478">
    <cfRule type="containsText" dxfId="11637" priority="5092" operator="containsText" text="VALORAR">
      <formula>NOT(ISERROR(SEARCH("VALORAR",AW478)))</formula>
    </cfRule>
    <cfRule type="containsText" dxfId="11636" priority="5093" operator="containsText" text="Extrema">
      <formula>NOT(ISERROR(SEARCH("Extrema",AW478)))</formula>
    </cfRule>
    <cfRule type="containsText" dxfId="11635" priority="5094" operator="containsText" text="Alta">
      <formula>NOT(ISERROR(SEARCH("Alta",AW478)))</formula>
    </cfRule>
    <cfRule type="containsText" dxfId="11634" priority="5095" operator="containsText" text="Moderada">
      <formula>NOT(ISERROR(SEARCH("Moderada",AW478)))</formula>
    </cfRule>
    <cfRule type="containsText" dxfId="11633" priority="5096" operator="containsText" text="Baja">
      <formula>NOT(ISERROR(SEARCH("Baja",AW478)))</formula>
    </cfRule>
  </conditionalFormatting>
  <conditionalFormatting sqref="AP478">
    <cfRule type="cellIs" dxfId="11632" priority="5079" stopIfTrue="1" operator="equal">
      <formula>"Alta"</formula>
    </cfRule>
  </conditionalFormatting>
  <conditionalFormatting sqref="AP478">
    <cfRule type="cellIs" dxfId="11631" priority="5081" stopIfTrue="1" operator="equal">
      <formula>"Baja"</formula>
    </cfRule>
  </conditionalFormatting>
  <conditionalFormatting sqref="AP478">
    <cfRule type="cellIs" dxfId="11630" priority="5080" stopIfTrue="1" operator="equal">
      <formula>"Media"</formula>
    </cfRule>
  </conditionalFormatting>
  <conditionalFormatting sqref="AP478">
    <cfRule type="cellIs" dxfId="11629" priority="5078" stopIfTrue="1" operator="equal">
      <formula>"Muy Alta"</formula>
    </cfRule>
  </conditionalFormatting>
  <conditionalFormatting sqref="AP478">
    <cfRule type="cellIs" dxfId="11628" priority="5082" stopIfTrue="1" operator="equal">
      <formula>"Muy Baja"</formula>
    </cfRule>
  </conditionalFormatting>
  <conditionalFormatting sqref="AP479">
    <cfRule type="cellIs" dxfId="11627" priority="5065" stopIfTrue="1" operator="equal">
      <formula>"Alta"</formula>
    </cfRule>
  </conditionalFormatting>
  <conditionalFormatting sqref="AP479">
    <cfRule type="cellIs" dxfId="11626" priority="5067" stopIfTrue="1" operator="equal">
      <formula>"Baja"</formula>
    </cfRule>
  </conditionalFormatting>
  <conditionalFormatting sqref="AP479">
    <cfRule type="cellIs" dxfId="11625" priority="5066" stopIfTrue="1" operator="equal">
      <formula>"Media"</formula>
    </cfRule>
  </conditionalFormatting>
  <conditionalFormatting sqref="AP479">
    <cfRule type="cellIs" dxfId="11624" priority="5064" stopIfTrue="1" operator="equal">
      <formula>"Muy Alta"</formula>
    </cfRule>
  </conditionalFormatting>
  <conditionalFormatting sqref="AP479">
    <cfRule type="cellIs" dxfId="11623" priority="5068" stopIfTrue="1" operator="equal">
      <formula>"Muy Baja"</formula>
    </cfRule>
  </conditionalFormatting>
  <conditionalFormatting sqref="AE480:AE481">
    <cfRule type="containsText" dxfId="11622" priority="5017" operator="containsText" text="VALORAR">
      <formula>NOT(ISERROR(SEARCH("VALORAR",AE480)))</formula>
    </cfRule>
    <cfRule type="containsText" dxfId="11621" priority="5018" operator="containsText" text="Extrema">
      <formula>NOT(ISERROR(SEARCH("Extrema",AE480)))</formula>
    </cfRule>
    <cfRule type="containsText" dxfId="11620" priority="5019" operator="containsText" text="Alta">
      <formula>NOT(ISERROR(SEARCH("Alta",AE480)))</formula>
    </cfRule>
    <cfRule type="containsText" dxfId="11619" priority="5020" operator="containsText" text="Moderada">
      <formula>NOT(ISERROR(SEARCH("Moderada",AE480)))</formula>
    </cfRule>
    <cfRule type="containsText" dxfId="11618" priority="5021" operator="containsText" text="Baja">
      <formula>NOT(ISERROR(SEARCH("Baja",AE480)))</formula>
    </cfRule>
  </conditionalFormatting>
  <conditionalFormatting sqref="AE480:AE481">
    <cfRule type="containsText" dxfId="11617" priority="5022" operator="containsText" text="VALORAR">
      <formula>NOT(ISERROR(SEARCH("VALORAR",AE480)))</formula>
    </cfRule>
    <cfRule type="containsText" dxfId="11616" priority="5023" operator="containsText" text="Extrema">
      <formula>NOT(ISERROR(SEARCH("Extrema",AE480)))</formula>
    </cfRule>
    <cfRule type="containsText" dxfId="11615" priority="5024" operator="containsText" text="Alta">
      <formula>NOT(ISERROR(SEARCH("Alta",AE480)))</formula>
    </cfRule>
    <cfRule type="containsText" dxfId="11614" priority="5025" operator="containsText" text="Moderada">
      <formula>NOT(ISERROR(SEARCH("Moderada",AE480)))</formula>
    </cfRule>
    <cfRule type="containsText" dxfId="11613" priority="5026" operator="containsText" text="Baja">
      <formula>NOT(ISERROR(SEARCH("Baja",AE480)))</formula>
    </cfRule>
  </conditionalFormatting>
  <conditionalFormatting sqref="V480:V481">
    <cfRule type="cellIs" dxfId="11612" priority="5033" stopIfTrue="1" operator="equal">
      <formula>"Alta"</formula>
    </cfRule>
  </conditionalFormatting>
  <conditionalFormatting sqref="V480:V481">
    <cfRule type="cellIs" dxfId="11611" priority="5035" stopIfTrue="1" operator="equal">
      <formula>"Baja"</formula>
    </cfRule>
  </conditionalFormatting>
  <conditionalFormatting sqref="V480:V481">
    <cfRule type="cellIs" dxfId="11610" priority="5034" stopIfTrue="1" operator="equal">
      <formula>"Media"</formula>
    </cfRule>
  </conditionalFormatting>
  <conditionalFormatting sqref="V480:V481">
    <cfRule type="cellIs" dxfId="11609" priority="5032" stopIfTrue="1" operator="equal">
      <formula>"Muy Alta"</formula>
    </cfRule>
  </conditionalFormatting>
  <conditionalFormatting sqref="V480:V481">
    <cfRule type="cellIs" dxfId="11608" priority="5036" stopIfTrue="1" operator="equal">
      <formula>"Muy Baja"</formula>
    </cfRule>
  </conditionalFormatting>
  <conditionalFormatting sqref="AP481">
    <cfRule type="cellIs" dxfId="11607" priority="4995" stopIfTrue="1" operator="equal">
      <formula>"Alta"</formula>
    </cfRule>
  </conditionalFormatting>
  <conditionalFormatting sqref="AP481">
    <cfRule type="cellIs" dxfId="11606" priority="4997" stopIfTrue="1" operator="equal">
      <formula>"Baja"</formula>
    </cfRule>
  </conditionalFormatting>
  <conditionalFormatting sqref="AP481">
    <cfRule type="cellIs" dxfId="11605" priority="4996" stopIfTrue="1" operator="equal">
      <formula>"Media"</formula>
    </cfRule>
  </conditionalFormatting>
  <conditionalFormatting sqref="AP481">
    <cfRule type="cellIs" dxfId="11604" priority="4994" stopIfTrue="1" operator="equal">
      <formula>"Muy Alta"</formula>
    </cfRule>
  </conditionalFormatting>
  <conditionalFormatting sqref="AP481">
    <cfRule type="cellIs" dxfId="11603" priority="4998" stopIfTrue="1" operator="equal">
      <formula>"Muy Baja"</formula>
    </cfRule>
  </conditionalFormatting>
  <conditionalFormatting sqref="AE482">
    <cfRule type="containsText" dxfId="11602" priority="4961" operator="containsText" text="VALORAR">
      <formula>NOT(ISERROR(SEARCH("VALORAR",AE482)))</formula>
    </cfRule>
    <cfRule type="containsText" dxfId="11601" priority="4962" operator="containsText" text="Extrema">
      <formula>NOT(ISERROR(SEARCH("Extrema",AE482)))</formula>
    </cfRule>
    <cfRule type="containsText" dxfId="11600" priority="4963" operator="containsText" text="Alta">
      <formula>NOT(ISERROR(SEARCH("Alta",AE482)))</formula>
    </cfRule>
    <cfRule type="containsText" dxfId="11599" priority="4964" operator="containsText" text="Moderada">
      <formula>NOT(ISERROR(SEARCH("Moderada",AE482)))</formula>
    </cfRule>
    <cfRule type="containsText" dxfId="11598" priority="4965" operator="containsText" text="Baja">
      <formula>NOT(ISERROR(SEARCH("Baja",AE482)))</formula>
    </cfRule>
  </conditionalFormatting>
  <conditionalFormatting sqref="AE482">
    <cfRule type="containsText" dxfId="11597" priority="4966" operator="containsText" text="VALORAR">
      <formula>NOT(ISERROR(SEARCH("VALORAR",AE482)))</formula>
    </cfRule>
    <cfRule type="containsText" dxfId="11596" priority="4967" operator="containsText" text="Extrema">
      <formula>NOT(ISERROR(SEARCH("Extrema",AE482)))</formula>
    </cfRule>
    <cfRule type="containsText" dxfId="11595" priority="4968" operator="containsText" text="Alta">
      <formula>NOT(ISERROR(SEARCH("Alta",AE482)))</formula>
    </cfRule>
    <cfRule type="containsText" dxfId="11594" priority="4969" operator="containsText" text="Moderada">
      <formula>NOT(ISERROR(SEARCH("Moderada",AE482)))</formula>
    </cfRule>
    <cfRule type="containsText" dxfId="11593" priority="4970" operator="containsText" text="Baja">
      <formula>NOT(ISERROR(SEARCH("Baja",AE482)))</formula>
    </cfRule>
  </conditionalFormatting>
  <conditionalFormatting sqref="V482">
    <cfRule type="cellIs" dxfId="11592" priority="4977" stopIfTrue="1" operator="equal">
      <formula>"Alta"</formula>
    </cfRule>
  </conditionalFormatting>
  <conditionalFormatting sqref="V482">
    <cfRule type="cellIs" dxfId="11591" priority="4979" stopIfTrue="1" operator="equal">
      <formula>"Baja"</formula>
    </cfRule>
  </conditionalFormatting>
  <conditionalFormatting sqref="V482">
    <cfRule type="cellIs" dxfId="11590" priority="4978" stopIfTrue="1" operator="equal">
      <formula>"Media"</formula>
    </cfRule>
  </conditionalFormatting>
  <conditionalFormatting sqref="V482">
    <cfRule type="cellIs" dxfId="11589" priority="4976" stopIfTrue="1" operator="equal">
      <formula>"Muy Alta"</formula>
    </cfRule>
  </conditionalFormatting>
  <conditionalFormatting sqref="V482">
    <cfRule type="cellIs" dxfId="11588" priority="4980" stopIfTrue="1" operator="equal">
      <formula>"Muy Baja"</formula>
    </cfRule>
  </conditionalFormatting>
  <conditionalFormatting sqref="AP482">
    <cfRule type="cellIs" dxfId="11587" priority="4953" stopIfTrue="1" operator="equal">
      <formula>"Alta"</formula>
    </cfRule>
  </conditionalFormatting>
  <conditionalFormatting sqref="AP482">
    <cfRule type="cellIs" dxfId="11586" priority="4955" stopIfTrue="1" operator="equal">
      <formula>"Baja"</formula>
    </cfRule>
  </conditionalFormatting>
  <conditionalFormatting sqref="AP482">
    <cfRule type="cellIs" dxfId="11585" priority="4954" stopIfTrue="1" operator="equal">
      <formula>"Media"</formula>
    </cfRule>
  </conditionalFormatting>
  <conditionalFormatting sqref="AP482">
    <cfRule type="cellIs" dxfId="11584" priority="4952" stopIfTrue="1" operator="equal">
      <formula>"Muy Alta"</formula>
    </cfRule>
  </conditionalFormatting>
  <conditionalFormatting sqref="AP482">
    <cfRule type="cellIs" dxfId="11583" priority="4956" stopIfTrue="1" operator="equal">
      <formula>"Muy Baja"</formula>
    </cfRule>
  </conditionalFormatting>
  <conditionalFormatting sqref="AE472:AE473">
    <cfRule type="containsText" dxfId="11582" priority="4905" operator="containsText" text="VALORAR">
      <formula>NOT(ISERROR(SEARCH("VALORAR",AE472)))</formula>
    </cfRule>
    <cfRule type="containsText" dxfId="11581" priority="4906" operator="containsText" text="Extrema">
      <formula>NOT(ISERROR(SEARCH("Extrema",AE472)))</formula>
    </cfRule>
    <cfRule type="containsText" dxfId="11580" priority="4907" operator="containsText" text="Alta">
      <formula>NOT(ISERROR(SEARCH("Alta",AE472)))</formula>
    </cfRule>
    <cfRule type="containsText" dxfId="11579" priority="4908" operator="containsText" text="Moderada">
      <formula>NOT(ISERROR(SEARCH("Moderada",AE472)))</formula>
    </cfRule>
    <cfRule type="containsText" dxfId="11578" priority="4909" operator="containsText" text="Baja">
      <formula>NOT(ISERROR(SEARCH("Baja",AE472)))</formula>
    </cfRule>
  </conditionalFormatting>
  <conditionalFormatting sqref="AE472:AE473">
    <cfRule type="containsText" dxfId="11577" priority="4910" operator="containsText" text="VALORAR">
      <formula>NOT(ISERROR(SEARCH("VALORAR",AE472)))</formula>
    </cfRule>
    <cfRule type="containsText" dxfId="11576" priority="4911" operator="containsText" text="Extrema">
      <formula>NOT(ISERROR(SEARCH("Extrema",AE472)))</formula>
    </cfRule>
    <cfRule type="containsText" dxfId="11575" priority="4912" operator="containsText" text="Alta">
      <formula>NOT(ISERROR(SEARCH("Alta",AE472)))</formula>
    </cfRule>
    <cfRule type="containsText" dxfId="11574" priority="4913" operator="containsText" text="Moderada">
      <formula>NOT(ISERROR(SEARCH("Moderada",AE472)))</formula>
    </cfRule>
    <cfRule type="containsText" dxfId="11573" priority="4914" operator="containsText" text="Baja">
      <formula>NOT(ISERROR(SEARCH("Baja",AE472)))</formula>
    </cfRule>
  </conditionalFormatting>
  <conditionalFormatting sqref="AP477">
    <cfRule type="cellIs" dxfId="11572" priority="4859" stopIfTrue="1" operator="equal">
      <formula>"Alta"</formula>
    </cfRule>
  </conditionalFormatting>
  <conditionalFormatting sqref="AP477">
    <cfRule type="cellIs" dxfId="11571" priority="4861" stopIfTrue="1" operator="equal">
      <formula>"Baja"</formula>
    </cfRule>
  </conditionalFormatting>
  <conditionalFormatting sqref="AP477">
    <cfRule type="cellIs" dxfId="11570" priority="4860" stopIfTrue="1" operator="equal">
      <formula>"Media"</formula>
    </cfRule>
  </conditionalFormatting>
  <conditionalFormatting sqref="AP477">
    <cfRule type="cellIs" dxfId="11569" priority="4858" stopIfTrue="1" operator="equal">
      <formula>"Muy Alta"</formula>
    </cfRule>
  </conditionalFormatting>
  <conditionalFormatting sqref="AP477">
    <cfRule type="cellIs" dxfId="11568" priority="4862" stopIfTrue="1" operator="equal">
      <formula>"Muy Baja"</formula>
    </cfRule>
  </conditionalFormatting>
  <conditionalFormatting sqref="AP474">
    <cfRule type="cellIs" dxfId="11567" priority="4817" stopIfTrue="1" operator="equal">
      <formula>"Alta"</formula>
    </cfRule>
  </conditionalFormatting>
  <conditionalFormatting sqref="AP474">
    <cfRule type="cellIs" dxfId="11566" priority="4819" stopIfTrue="1" operator="equal">
      <formula>"Baja"</formula>
    </cfRule>
  </conditionalFormatting>
  <conditionalFormatting sqref="AP474">
    <cfRule type="cellIs" dxfId="11565" priority="4818" stopIfTrue="1" operator="equal">
      <formula>"Media"</formula>
    </cfRule>
  </conditionalFormatting>
  <conditionalFormatting sqref="AP474">
    <cfRule type="cellIs" dxfId="11564" priority="4816" stopIfTrue="1" operator="equal">
      <formula>"Muy Alta"</formula>
    </cfRule>
  </conditionalFormatting>
  <conditionalFormatting sqref="AP474">
    <cfRule type="cellIs" dxfId="11563" priority="4820" stopIfTrue="1" operator="equal">
      <formula>"Muy Baja"</formula>
    </cfRule>
  </conditionalFormatting>
  <conditionalFormatting sqref="V472:V473">
    <cfRule type="cellIs" dxfId="11562" priority="4921" stopIfTrue="1" operator="equal">
      <formula>"Alta"</formula>
    </cfRule>
  </conditionalFormatting>
  <conditionalFormatting sqref="V472:V473">
    <cfRule type="cellIs" dxfId="11561" priority="4923" stopIfTrue="1" operator="equal">
      <formula>"Baja"</formula>
    </cfRule>
  </conditionalFormatting>
  <conditionalFormatting sqref="V472:V473">
    <cfRule type="cellIs" dxfId="11560" priority="4922" stopIfTrue="1" operator="equal">
      <formula>"Media"</formula>
    </cfRule>
  </conditionalFormatting>
  <conditionalFormatting sqref="V472:V473">
    <cfRule type="cellIs" dxfId="11559" priority="4920" stopIfTrue="1" operator="equal">
      <formula>"Muy Alta"</formula>
    </cfRule>
  </conditionalFormatting>
  <conditionalFormatting sqref="V472:V473">
    <cfRule type="cellIs" dxfId="11558" priority="4924" stopIfTrue="1" operator="equal">
      <formula>"Muy Baja"</formula>
    </cfRule>
  </conditionalFormatting>
  <conditionalFormatting sqref="AW472">
    <cfRule type="containsText" dxfId="11557" priority="4895" operator="containsText" text="VALORAR">
      <formula>NOT(ISERROR(SEARCH("VALORAR",AW472)))</formula>
    </cfRule>
    <cfRule type="containsText" dxfId="11556" priority="4896" operator="containsText" text="Extrema">
      <formula>NOT(ISERROR(SEARCH("Extrema",AW472)))</formula>
    </cfRule>
    <cfRule type="containsText" dxfId="11555" priority="4897" operator="containsText" text="Alta">
      <formula>NOT(ISERROR(SEARCH("Alta",AW472)))</formula>
    </cfRule>
    <cfRule type="containsText" dxfId="11554" priority="4898" operator="containsText" text="Moderada">
      <formula>NOT(ISERROR(SEARCH("Moderada",AW472)))</formula>
    </cfRule>
    <cfRule type="containsText" dxfId="11553" priority="4899" operator="containsText" text="Baja">
      <formula>NOT(ISERROR(SEARCH("Baja",AW472)))</formula>
    </cfRule>
  </conditionalFormatting>
  <conditionalFormatting sqref="AW472">
    <cfRule type="containsText" dxfId="11552" priority="4900" operator="containsText" text="VALORAR">
      <formula>NOT(ISERROR(SEARCH("VALORAR",AW472)))</formula>
    </cfRule>
    <cfRule type="containsText" dxfId="11551" priority="4901" operator="containsText" text="Extrema">
      <formula>NOT(ISERROR(SEARCH("Extrema",AW472)))</formula>
    </cfRule>
    <cfRule type="containsText" dxfId="11550" priority="4902" operator="containsText" text="Alta">
      <formula>NOT(ISERROR(SEARCH("Alta",AW472)))</formula>
    </cfRule>
    <cfRule type="containsText" dxfId="11549" priority="4903" operator="containsText" text="Moderada">
      <formula>NOT(ISERROR(SEARCH("Moderada",AW472)))</formula>
    </cfRule>
    <cfRule type="containsText" dxfId="11548" priority="4904" operator="containsText" text="Baja">
      <formula>NOT(ISERROR(SEARCH("Baja",AW472)))</formula>
    </cfRule>
  </conditionalFormatting>
  <conditionalFormatting sqref="AP472">
    <cfRule type="cellIs" dxfId="11547" priority="4887" stopIfTrue="1" operator="equal">
      <formula>"Alta"</formula>
    </cfRule>
  </conditionalFormatting>
  <conditionalFormatting sqref="AP472">
    <cfRule type="cellIs" dxfId="11546" priority="4889" stopIfTrue="1" operator="equal">
      <formula>"Baja"</formula>
    </cfRule>
  </conditionalFormatting>
  <conditionalFormatting sqref="AP472">
    <cfRule type="cellIs" dxfId="11545" priority="4888" stopIfTrue="1" operator="equal">
      <formula>"Media"</formula>
    </cfRule>
  </conditionalFormatting>
  <conditionalFormatting sqref="AP472">
    <cfRule type="cellIs" dxfId="11544" priority="4886" stopIfTrue="1" operator="equal">
      <formula>"Muy Alta"</formula>
    </cfRule>
  </conditionalFormatting>
  <conditionalFormatting sqref="AP472">
    <cfRule type="cellIs" dxfId="11543" priority="4890" stopIfTrue="1" operator="equal">
      <formula>"Muy Baja"</formula>
    </cfRule>
  </conditionalFormatting>
  <conditionalFormatting sqref="AP473">
    <cfRule type="cellIs" dxfId="11542" priority="4873" stopIfTrue="1" operator="equal">
      <formula>"Alta"</formula>
    </cfRule>
  </conditionalFormatting>
  <conditionalFormatting sqref="AP473">
    <cfRule type="cellIs" dxfId="11541" priority="4875" stopIfTrue="1" operator="equal">
      <formula>"Baja"</formula>
    </cfRule>
  </conditionalFormatting>
  <conditionalFormatting sqref="AP473">
    <cfRule type="cellIs" dxfId="11540" priority="4874" stopIfTrue="1" operator="equal">
      <formula>"Media"</formula>
    </cfRule>
  </conditionalFormatting>
  <conditionalFormatting sqref="AP473">
    <cfRule type="cellIs" dxfId="11539" priority="4872" stopIfTrue="1" operator="equal">
      <formula>"Muy Alta"</formula>
    </cfRule>
  </conditionalFormatting>
  <conditionalFormatting sqref="AP473">
    <cfRule type="cellIs" dxfId="11538" priority="4876" stopIfTrue="1" operator="equal">
      <formula>"Muy Baja"</formula>
    </cfRule>
  </conditionalFormatting>
  <conditionalFormatting sqref="AE474:AE475">
    <cfRule type="containsText" dxfId="11537" priority="4825" operator="containsText" text="VALORAR">
      <formula>NOT(ISERROR(SEARCH("VALORAR",AE474)))</formula>
    </cfRule>
    <cfRule type="containsText" dxfId="11536" priority="4826" operator="containsText" text="Extrema">
      <formula>NOT(ISERROR(SEARCH("Extrema",AE474)))</formula>
    </cfRule>
    <cfRule type="containsText" dxfId="11535" priority="4827" operator="containsText" text="Alta">
      <formula>NOT(ISERROR(SEARCH("Alta",AE474)))</formula>
    </cfRule>
    <cfRule type="containsText" dxfId="11534" priority="4828" operator="containsText" text="Moderada">
      <formula>NOT(ISERROR(SEARCH("Moderada",AE474)))</formula>
    </cfRule>
    <cfRule type="containsText" dxfId="11533" priority="4829" operator="containsText" text="Baja">
      <formula>NOT(ISERROR(SEARCH("Baja",AE474)))</formula>
    </cfRule>
  </conditionalFormatting>
  <conditionalFormatting sqref="AE474:AE475">
    <cfRule type="containsText" dxfId="11532" priority="4830" operator="containsText" text="VALORAR">
      <formula>NOT(ISERROR(SEARCH("VALORAR",AE474)))</formula>
    </cfRule>
    <cfRule type="containsText" dxfId="11531" priority="4831" operator="containsText" text="Extrema">
      <formula>NOT(ISERROR(SEARCH("Extrema",AE474)))</formula>
    </cfRule>
    <cfRule type="containsText" dxfId="11530" priority="4832" operator="containsText" text="Alta">
      <formula>NOT(ISERROR(SEARCH("Alta",AE474)))</formula>
    </cfRule>
    <cfRule type="containsText" dxfId="11529" priority="4833" operator="containsText" text="Moderada">
      <formula>NOT(ISERROR(SEARCH("Moderada",AE474)))</formula>
    </cfRule>
    <cfRule type="containsText" dxfId="11528" priority="4834" operator="containsText" text="Baja">
      <formula>NOT(ISERROR(SEARCH("Baja",AE474)))</formula>
    </cfRule>
  </conditionalFormatting>
  <conditionalFormatting sqref="V474:V475">
    <cfRule type="cellIs" dxfId="11527" priority="4841" stopIfTrue="1" operator="equal">
      <formula>"Alta"</formula>
    </cfRule>
  </conditionalFormatting>
  <conditionalFormatting sqref="V474:V475">
    <cfRule type="cellIs" dxfId="11526" priority="4843" stopIfTrue="1" operator="equal">
      <formula>"Baja"</formula>
    </cfRule>
  </conditionalFormatting>
  <conditionalFormatting sqref="V474:V475">
    <cfRule type="cellIs" dxfId="11525" priority="4842" stopIfTrue="1" operator="equal">
      <formula>"Media"</formula>
    </cfRule>
  </conditionalFormatting>
  <conditionalFormatting sqref="V474:V475">
    <cfRule type="cellIs" dxfId="11524" priority="4840" stopIfTrue="1" operator="equal">
      <formula>"Muy Alta"</formula>
    </cfRule>
  </conditionalFormatting>
  <conditionalFormatting sqref="V474:V475">
    <cfRule type="cellIs" dxfId="11523" priority="4844" stopIfTrue="1" operator="equal">
      <formula>"Muy Baja"</formula>
    </cfRule>
  </conditionalFormatting>
  <conditionalFormatting sqref="AP475">
    <cfRule type="cellIs" dxfId="11522" priority="4803" stopIfTrue="1" operator="equal">
      <formula>"Alta"</formula>
    </cfRule>
  </conditionalFormatting>
  <conditionalFormatting sqref="AP475">
    <cfRule type="cellIs" dxfId="11521" priority="4805" stopIfTrue="1" operator="equal">
      <formula>"Baja"</formula>
    </cfRule>
  </conditionalFormatting>
  <conditionalFormatting sqref="AP475">
    <cfRule type="cellIs" dxfId="11520" priority="4804" stopIfTrue="1" operator="equal">
      <formula>"Media"</formula>
    </cfRule>
  </conditionalFormatting>
  <conditionalFormatting sqref="AP475">
    <cfRule type="cellIs" dxfId="11519" priority="4802" stopIfTrue="1" operator="equal">
      <formula>"Muy Alta"</formula>
    </cfRule>
  </conditionalFormatting>
  <conditionalFormatting sqref="AP475">
    <cfRule type="cellIs" dxfId="11518" priority="4806" stopIfTrue="1" operator="equal">
      <formula>"Muy Baja"</formula>
    </cfRule>
  </conditionalFormatting>
  <conditionalFormatting sqref="AE476">
    <cfRule type="containsText" dxfId="11517" priority="4769" operator="containsText" text="VALORAR">
      <formula>NOT(ISERROR(SEARCH("VALORAR",AE476)))</formula>
    </cfRule>
    <cfRule type="containsText" dxfId="11516" priority="4770" operator="containsText" text="Extrema">
      <formula>NOT(ISERROR(SEARCH("Extrema",AE476)))</formula>
    </cfRule>
    <cfRule type="containsText" dxfId="11515" priority="4771" operator="containsText" text="Alta">
      <formula>NOT(ISERROR(SEARCH("Alta",AE476)))</formula>
    </cfRule>
    <cfRule type="containsText" dxfId="11514" priority="4772" operator="containsText" text="Moderada">
      <formula>NOT(ISERROR(SEARCH("Moderada",AE476)))</formula>
    </cfRule>
    <cfRule type="containsText" dxfId="11513" priority="4773" operator="containsText" text="Baja">
      <formula>NOT(ISERROR(SEARCH("Baja",AE476)))</formula>
    </cfRule>
  </conditionalFormatting>
  <conditionalFormatting sqref="AE476">
    <cfRule type="containsText" dxfId="11512" priority="4774" operator="containsText" text="VALORAR">
      <formula>NOT(ISERROR(SEARCH("VALORAR",AE476)))</formula>
    </cfRule>
    <cfRule type="containsText" dxfId="11511" priority="4775" operator="containsText" text="Extrema">
      <formula>NOT(ISERROR(SEARCH("Extrema",AE476)))</formula>
    </cfRule>
    <cfRule type="containsText" dxfId="11510" priority="4776" operator="containsText" text="Alta">
      <formula>NOT(ISERROR(SEARCH("Alta",AE476)))</formula>
    </cfRule>
    <cfRule type="containsText" dxfId="11509" priority="4777" operator="containsText" text="Moderada">
      <formula>NOT(ISERROR(SEARCH("Moderada",AE476)))</formula>
    </cfRule>
    <cfRule type="containsText" dxfId="11508" priority="4778" operator="containsText" text="Baja">
      <formula>NOT(ISERROR(SEARCH("Baja",AE476)))</formula>
    </cfRule>
  </conditionalFormatting>
  <conditionalFormatting sqref="V476">
    <cfRule type="cellIs" dxfId="11507" priority="4785" stopIfTrue="1" operator="equal">
      <formula>"Alta"</formula>
    </cfRule>
  </conditionalFormatting>
  <conditionalFormatting sqref="V476">
    <cfRule type="cellIs" dxfId="11506" priority="4787" stopIfTrue="1" operator="equal">
      <formula>"Baja"</formula>
    </cfRule>
  </conditionalFormatting>
  <conditionalFormatting sqref="V476">
    <cfRule type="cellIs" dxfId="11505" priority="4786" stopIfTrue="1" operator="equal">
      <formula>"Media"</formula>
    </cfRule>
  </conditionalFormatting>
  <conditionalFormatting sqref="V476">
    <cfRule type="cellIs" dxfId="11504" priority="4784" stopIfTrue="1" operator="equal">
      <formula>"Muy Alta"</formula>
    </cfRule>
  </conditionalFormatting>
  <conditionalFormatting sqref="V476">
    <cfRule type="cellIs" dxfId="11503" priority="4788" stopIfTrue="1" operator="equal">
      <formula>"Muy Baja"</formula>
    </cfRule>
  </conditionalFormatting>
  <conditionalFormatting sqref="AP476">
    <cfRule type="cellIs" dxfId="11502" priority="4761" stopIfTrue="1" operator="equal">
      <formula>"Alta"</formula>
    </cfRule>
  </conditionalFormatting>
  <conditionalFormatting sqref="AP476">
    <cfRule type="cellIs" dxfId="11501" priority="4763" stopIfTrue="1" operator="equal">
      <formula>"Baja"</formula>
    </cfRule>
  </conditionalFormatting>
  <conditionalFormatting sqref="AP476">
    <cfRule type="cellIs" dxfId="11500" priority="4762" stopIfTrue="1" operator="equal">
      <formula>"Media"</formula>
    </cfRule>
  </conditionalFormatting>
  <conditionalFormatting sqref="AP476">
    <cfRule type="cellIs" dxfId="11499" priority="4760" stopIfTrue="1" operator="equal">
      <formula>"Muy Alta"</formula>
    </cfRule>
  </conditionalFormatting>
  <conditionalFormatting sqref="AP476">
    <cfRule type="cellIs" dxfId="11498" priority="4764" stopIfTrue="1" operator="equal">
      <formula>"Muy Baja"</formula>
    </cfRule>
  </conditionalFormatting>
  <conditionalFormatting sqref="AE484:AE485">
    <cfRule type="containsText" dxfId="11497" priority="4713" operator="containsText" text="VALORAR">
      <formula>NOT(ISERROR(SEARCH("VALORAR",AE484)))</formula>
    </cfRule>
    <cfRule type="containsText" dxfId="11496" priority="4714" operator="containsText" text="Extrema">
      <formula>NOT(ISERROR(SEARCH("Extrema",AE484)))</formula>
    </cfRule>
    <cfRule type="containsText" dxfId="11495" priority="4715" operator="containsText" text="Alta">
      <formula>NOT(ISERROR(SEARCH("Alta",AE484)))</formula>
    </cfRule>
    <cfRule type="containsText" dxfId="11494" priority="4716" operator="containsText" text="Moderada">
      <formula>NOT(ISERROR(SEARCH("Moderada",AE484)))</formula>
    </cfRule>
    <cfRule type="containsText" dxfId="11493" priority="4717" operator="containsText" text="Baja">
      <formula>NOT(ISERROR(SEARCH("Baja",AE484)))</formula>
    </cfRule>
  </conditionalFormatting>
  <conditionalFormatting sqref="AE484:AE485">
    <cfRule type="containsText" dxfId="11492" priority="4718" operator="containsText" text="VALORAR">
      <formula>NOT(ISERROR(SEARCH("VALORAR",AE484)))</formula>
    </cfRule>
    <cfRule type="containsText" dxfId="11491" priority="4719" operator="containsText" text="Extrema">
      <formula>NOT(ISERROR(SEARCH("Extrema",AE484)))</formula>
    </cfRule>
    <cfRule type="containsText" dxfId="11490" priority="4720" operator="containsText" text="Alta">
      <formula>NOT(ISERROR(SEARCH("Alta",AE484)))</formula>
    </cfRule>
    <cfRule type="containsText" dxfId="11489" priority="4721" operator="containsText" text="Moderada">
      <formula>NOT(ISERROR(SEARCH("Moderada",AE484)))</formula>
    </cfRule>
    <cfRule type="containsText" dxfId="11488" priority="4722" operator="containsText" text="Baja">
      <formula>NOT(ISERROR(SEARCH("Baja",AE484)))</formula>
    </cfRule>
  </conditionalFormatting>
  <conditionalFormatting sqref="AP489">
    <cfRule type="cellIs" dxfId="11487" priority="4667" stopIfTrue="1" operator="equal">
      <formula>"Alta"</formula>
    </cfRule>
  </conditionalFormatting>
  <conditionalFormatting sqref="AP489">
    <cfRule type="cellIs" dxfId="11486" priority="4669" stopIfTrue="1" operator="equal">
      <formula>"Baja"</formula>
    </cfRule>
  </conditionalFormatting>
  <conditionalFormatting sqref="AP489">
    <cfRule type="cellIs" dxfId="11485" priority="4668" stopIfTrue="1" operator="equal">
      <formula>"Media"</formula>
    </cfRule>
  </conditionalFormatting>
  <conditionalFormatting sqref="AP489">
    <cfRule type="cellIs" dxfId="11484" priority="4666" stopIfTrue="1" operator="equal">
      <formula>"Muy Alta"</formula>
    </cfRule>
  </conditionalFormatting>
  <conditionalFormatting sqref="AP489">
    <cfRule type="cellIs" dxfId="11483" priority="4670" stopIfTrue="1" operator="equal">
      <formula>"Muy Baja"</formula>
    </cfRule>
  </conditionalFormatting>
  <conditionalFormatting sqref="AP486">
    <cfRule type="cellIs" dxfId="11482" priority="4625" stopIfTrue="1" operator="equal">
      <formula>"Alta"</formula>
    </cfRule>
  </conditionalFormatting>
  <conditionalFormatting sqref="AP486">
    <cfRule type="cellIs" dxfId="11481" priority="4627" stopIfTrue="1" operator="equal">
      <formula>"Baja"</formula>
    </cfRule>
  </conditionalFormatting>
  <conditionalFormatting sqref="AP486">
    <cfRule type="cellIs" dxfId="11480" priority="4626" stopIfTrue="1" operator="equal">
      <formula>"Media"</formula>
    </cfRule>
  </conditionalFormatting>
  <conditionalFormatting sqref="AP486">
    <cfRule type="cellIs" dxfId="11479" priority="4624" stopIfTrue="1" operator="equal">
      <formula>"Muy Alta"</formula>
    </cfRule>
  </conditionalFormatting>
  <conditionalFormatting sqref="AP486">
    <cfRule type="cellIs" dxfId="11478" priority="4628" stopIfTrue="1" operator="equal">
      <formula>"Muy Baja"</formula>
    </cfRule>
  </conditionalFormatting>
  <conditionalFormatting sqref="V484:V485">
    <cfRule type="cellIs" dxfId="11477" priority="4729" stopIfTrue="1" operator="equal">
      <formula>"Alta"</formula>
    </cfRule>
  </conditionalFormatting>
  <conditionalFormatting sqref="V484:V485">
    <cfRule type="cellIs" dxfId="11476" priority="4731" stopIfTrue="1" operator="equal">
      <formula>"Baja"</formula>
    </cfRule>
  </conditionalFormatting>
  <conditionalFormatting sqref="V484:V485">
    <cfRule type="cellIs" dxfId="11475" priority="4730" stopIfTrue="1" operator="equal">
      <formula>"Media"</formula>
    </cfRule>
  </conditionalFormatting>
  <conditionalFormatting sqref="V484:V485">
    <cfRule type="cellIs" dxfId="11474" priority="4728" stopIfTrue="1" operator="equal">
      <formula>"Muy Alta"</formula>
    </cfRule>
  </conditionalFormatting>
  <conditionalFormatting sqref="V484:V485">
    <cfRule type="cellIs" dxfId="11473" priority="4732" stopIfTrue="1" operator="equal">
      <formula>"Muy Baja"</formula>
    </cfRule>
  </conditionalFormatting>
  <conditionalFormatting sqref="AW484">
    <cfRule type="containsText" dxfId="11472" priority="4703" operator="containsText" text="VALORAR">
      <formula>NOT(ISERROR(SEARCH("VALORAR",AW484)))</formula>
    </cfRule>
    <cfRule type="containsText" dxfId="11471" priority="4704" operator="containsText" text="Extrema">
      <formula>NOT(ISERROR(SEARCH("Extrema",AW484)))</formula>
    </cfRule>
    <cfRule type="containsText" dxfId="11470" priority="4705" operator="containsText" text="Alta">
      <formula>NOT(ISERROR(SEARCH("Alta",AW484)))</formula>
    </cfRule>
    <cfRule type="containsText" dxfId="11469" priority="4706" operator="containsText" text="Moderada">
      <formula>NOT(ISERROR(SEARCH("Moderada",AW484)))</formula>
    </cfRule>
    <cfRule type="containsText" dxfId="11468" priority="4707" operator="containsText" text="Baja">
      <formula>NOT(ISERROR(SEARCH("Baja",AW484)))</formula>
    </cfRule>
  </conditionalFormatting>
  <conditionalFormatting sqref="AW484">
    <cfRule type="containsText" dxfId="11467" priority="4708" operator="containsText" text="VALORAR">
      <formula>NOT(ISERROR(SEARCH("VALORAR",AW484)))</formula>
    </cfRule>
    <cfRule type="containsText" dxfId="11466" priority="4709" operator="containsText" text="Extrema">
      <formula>NOT(ISERROR(SEARCH("Extrema",AW484)))</formula>
    </cfRule>
    <cfRule type="containsText" dxfId="11465" priority="4710" operator="containsText" text="Alta">
      <formula>NOT(ISERROR(SEARCH("Alta",AW484)))</formula>
    </cfRule>
    <cfRule type="containsText" dxfId="11464" priority="4711" operator="containsText" text="Moderada">
      <formula>NOT(ISERROR(SEARCH("Moderada",AW484)))</formula>
    </cfRule>
    <cfRule type="containsText" dxfId="11463" priority="4712" operator="containsText" text="Baja">
      <formula>NOT(ISERROR(SEARCH("Baja",AW484)))</formula>
    </cfRule>
  </conditionalFormatting>
  <conditionalFormatting sqref="AP484">
    <cfRule type="cellIs" dxfId="11462" priority="4695" stopIfTrue="1" operator="equal">
      <formula>"Alta"</formula>
    </cfRule>
  </conditionalFormatting>
  <conditionalFormatting sqref="AP484">
    <cfRule type="cellIs" dxfId="11461" priority="4697" stopIfTrue="1" operator="equal">
      <formula>"Baja"</formula>
    </cfRule>
  </conditionalFormatting>
  <conditionalFormatting sqref="AP484">
    <cfRule type="cellIs" dxfId="11460" priority="4696" stopIfTrue="1" operator="equal">
      <formula>"Media"</formula>
    </cfRule>
  </conditionalFormatting>
  <conditionalFormatting sqref="AP484">
    <cfRule type="cellIs" dxfId="11459" priority="4694" stopIfTrue="1" operator="equal">
      <formula>"Muy Alta"</formula>
    </cfRule>
  </conditionalFormatting>
  <conditionalFormatting sqref="AP484">
    <cfRule type="cellIs" dxfId="11458" priority="4698" stopIfTrue="1" operator="equal">
      <formula>"Muy Baja"</formula>
    </cfRule>
  </conditionalFormatting>
  <conditionalFormatting sqref="AP485">
    <cfRule type="cellIs" dxfId="11457" priority="4681" stopIfTrue="1" operator="equal">
      <formula>"Alta"</formula>
    </cfRule>
  </conditionalFormatting>
  <conditionalFormatting sqref="AP485">
    <cfRule type="cellIs" dxfId="11456" priority="4683" stopIfTrue="1" operator="equal">
      <formula>"Baja"</formula>
    </cfRule>
  </conditionalFormatting>
  <conditionalFormatting sqref="AP485">
    <cfRule type="cellIs" dxfId="11455" priority="4682" stopIfTrue="1" operator="equal">
      <formula>"Media"</formula>
    </cfRule>
  </conditionalFormatting>
  <conditionalFormatting sqref="AP485">
    <cfRule type="cellIs" dxfId="11454" priority="4680" stopIfTrue="1" operator="equal">
      <formula>"Muy Alta"</formula>
    </cfRule>
  </conditionalFormatting>
  <conditionalFormatting sqref="AP485">
    <cfRule type="cellIs" dxfId="11453" priority="4684" stopIfTrue="1" operator="equal">
      <formula>"Muy Baja"</formula>
    </cfRule>
  </conditionalFormatting>
  <conditionalFormatting sqref="AE486:AE487">
    <cfRule type="containsText" dxfId="11452" priority="4633" operator="containsText" text="VALORAR">
      <formula>NOT(ISERROR(SEARCH("VALORAR",AE486)))</formula>
    </cfRule>
    <cfRule type="containsText" dxfId="11451" priority="4634" operator="containsText" text="Extrema">
      <formula>NOT(ISERROR(SEARCH("Extrema",AE486)))</formula>
    </cfRule>
    <cfRule type="containsText" dxfId="11450" priority="4635" operator="containsText" text="Alta">
      <formula>NOT(ISERROR(SEARCH("Alta",AE486)))</formula>
    </cfRule>
    <cfRule type="containsText" dxfId="11449" priority="4636" operator="containsText" text="Moderada">
      <formula>NOT(ISERROR(SEARCH("Moderada",AE486)))</formula>
    </cfRule>
    <cfRule type="containsText" dxfId="11448" priority="4637" operator="containsText" text="Baja">
      <formula>NOT(ISERROR(SEARCH("Baja",AE486)))</formula>
    </cfRule>
  </conditionalFormatting>
  <conditionalFormatting sqref="AE486:AE487">
    <cfRule type="containsText" dxfId="11447" priority="4638" operator="containsText" text="VALORAR">
      <formula>NOT(ISERROR(SEARCH("VALORAR",AE486)))</formula>
    </cfRule>
    <cfRule type="containsText" dxfId="11446" priority="4639" operator="containsText" text="Extrema">
      <formula>NOT(ISERROR(SEARCH("Extrema",AE486)))</formula>
    </cfRule>
    <cfRule type="containsText" dxfId="11445" priority="4640" operator="containsText" text="Alta">
      <formula>NOT(ISERROR(SEARCH("Alta",AE486)))</formula>
    </cfRule>
    <cfRule type="containsText" dxfId="11444" priority="4641" operator="containsText" text="Moderada">
      <formula>NOT(ISERROR(SEARCH("Moderada",AE486)))</formula>
    </cfRule>
    <cfRule type="containsText" dxfId="11443" priority="4642" operator="containsText" text="Baja">
      <formula>NOT(ISERROR(SEARCH("Baja",AE486)))</formula>
    </cfRule>
  </conditionalFormatting>
  <conditionalFormatting sqref="V486:V487">
    <cfRule type="cellIs" dxfId="11442" priority="4649" stopIfTrue="1" operator="equal">
      <formula>"Alta"</formula>
    </cfRule>
  </conditionalFormatting>
  <conditionalFormatting sqref="V486:V487">
    <cfRule type="cellIs" dxfId="11441" priority="4651" stopIfTrue="1" operator="equal">
      <formula>"Baja"</formula>
    </cfRule>
  </conditionalFormatting>
  <conditionalFormatting sqref="V486:V487">
    <cfRule type="cellIs" dxfId="11440" priority="4650" stopIfTrue="1" operator="equal">
      <formula>"Media"</formula>
    </cfRule>
  </conditionalFormatting>
  <conditionalFormatting sqref="V486:V487">
    <cfRule type="cellIs" dxfId="11439" priority="4648" stopIfTrue="1" operator="equal">
      <formula>"Muy Alta"</formula>
    </cfRule>
  </conditionalFormatting>
  <conditionalFormatting sqref="V486:V487">
    <cfRule type="cellIs" dxfId="11438" priority="4652" stopIfTrue="1" operator="equal">
      <formula>"Muy Baja"</formula>
    </cfRule>
  </conditionalFormatting>
  <conditionalFormatting sqref="AP487">
    <cfRule type="cellIs" dxfId="11437" priority="4611" stopIfTrue="1" operator="equal">
      <formula>"Alta"</formula>
    </cfRule>
  </conditionalFormatting>
  <conditionalFormatting sqref="AP487">
    <cfRule type="cellIs" dxfId="11436" priority="4613" stopIfTrue="1" operator="equal">
      <formula>"Baja"</formula>
    </cfRule>
  </conditionalFormatting>
  <conditionalFormatting sqref="AP487">
    <cfRule type="cellIs" dxfId="11435" priority="4612" stopIfTrue="1" operator="equal">
      <formula>"Media"</formula>
    </cfRule>
  </conditionalFormatting>
  <conditionalFormatting sqref="AP487">
    <cfRule type="cellIs" dxfId="11434" priority="4610" stopIfTrue="1" operator="equal">
      <formula>"Muy Alta"</formula>
    </cfRule>
  </conditionalFormatting>
  <conditionalFormatting sqref="AP487">
    <cfRule type="cellIs" dxfId="11433" priority="4614" stopIfTrue="1" operator="equal">
      <formula>"Muy Baja"</formula>
    </cfRule>
  </conditionalFormatting>
  <conditionalFormatting sqref="AE488">
    <cfRule type="containsText" dxfId="11432" priority="4577" operator="containsText" text="VALORAR">
      <formula>NOT(ISERROR(SEARCH("VALORAR",AE488)))</formula>
    </cfRule>
    <cfRule type="containsText" dxfId="11431" priority="4578" operator="containsText" text="Extrema">
      <formula>NOT(ISERROR(SEARCH("Extrema",AE488)))</formula>
    </cfRule>
    <cfRule type="containsText" dxfId="11430" priority="4579" operator="containsText" text="Alta">
      <formula>NOT(ISERROR(SEARCH("Alta",AE488)))</formula>
    </cfRule>
    <cfRule type="containsText" dxfId="11429" priority="4580" operator="containsText" text="Moderada">
      <formula>NOT(ISERROR(SEARCH("Moderada",AE488)))</formula>
    </cfRule>
    <cfRule type="containsText" dxfId="11428" priority="4581" operator="containsText" text="Baja">
      <formula>NOT(ISERROR(SEARCH("Baja",AE488)))</formula>
    </cfRule>
  </conditionalFormatting>
  <conditionalFormatting sqref="AE488">
    <cfRule type="containsText" dxfId="11427" priority="4582" operator="containsText" text="VALORAR">
      <formula>NOT(ISERROR(SEARCH("VALORAR",AE488)))</formula>
    </cfRule>
    <cfRule type="containsText" dxfId="11426" priority="4583" operator="containsText" text="Extrema">
      <formula>NOT(ISERROR(SEARCH("Extrema",AE488)))</formula>
    </cfRule>
    <cfRule type="containsText" dxfId="11425" priority="4584" operator="containsText" text="Alta">
      <formula>NOT(ISERROR(SEARCH("Alta",AE488)))</formula>
    </cfRule>
    <cfRule type="containsText" dxfId="11424" priority="4585" operator="containsText" text="Moderada">
      <formula>NOT(ISERROR(SEARCH("Moderada",AE488)))</formula>
    </cfRule>
    <cfRule type="containsText" dxfId="11423" priority="4586" operator="containsText" text="Baja">
      <formula>NOT(ISERROR(SEARCH("Baja",AE488)))</formula>
    </cfRule>
  </conditionalFormatting>
  <conditionalFormatting sqref="V488">
    <cfRule type="cellIs" dxfId="11422" priority="4593" stopIfTrue="1" operator="equal">
      <formula>"Alta"</formula>
    </cfRule>
  </conditionalFormatting>
  <conditionalFormatting sqref="V488">
    <cfRule type="cellIs" dxfId="11421" priority="4595" stopIfTrue="1" operator="equal">
      <formula>"Baja"</formula>
    </cfRule>
  </conditionalFormatting>
  <conditionalFormatting sqref="V488">
    <cfRule type="cellIs" dxfId="11420" priority="4594" stopIfTrue="1" operator="equal">
      <formula>"Media"</formula>
    </cfRule>
  </conditionalFormatting>
  <conditionalFormatting sqref="V488">
    <cfRule type="cellIs" dxfId="11419" priority="4592" stopIfTrue="1" operator="equal">
      <formula>"Muy Alta"</formula>
    </cfRule>
  </conditionalFormatting>
  <conditionalFormatting sqref="V488">
    <cfRule type="cellIs" dxfId="11418" priority="4596" stopIfTrue="1" operator="equal">
      <formula>"Muy Baja"</formula>
    </cfRule>
  </conditionalFormatting>
  <conditionalFormatting sqref="AP488">
    <cfRule type="cellIs" dxfId="11417" priority="4569" stopIfTrue="1" operator="equal">
      <formula>"Alta"</formula>
    </cfRule>
  </conditionalFormatting>
  <conditionalFormatting sqref="AP488">
    <cfRule type="cellIs" dxfId="11416" priority="4571" stopIfTrue="1" operator="equal">
      <formula>"Baja"</formula>
    </cfRule>
  </conditionalFormatting>
  <conditionalFormatting sqref="AP488">
    <cfRule type="cellIs" dxfId="11415" priority="4570" stopIfTrue="1" operator="equal">
      <formula>"Media"</formula>
    </cfRule>
  </conditionalFormatting>
  <conditionalFormatting sqref="AP488">
    <cfRule type="cellIs" dxfId="11414" priority="4568" stopIfTrue="1" operator="equal">
      <formula>"Muy Alta"</formula>
    </cfRule>
  </conditionalFormatting>
  <conditionalFormatting sqref="AP488">
    <cfRule type="cellIs" dxfId="11413" priority="4572" stopIfTrue="1" operator="equal">
      <formula>"Muy Baja"</formula>
    </cfRule>
  </conditionalFormatting>
  <conditionalFormatting sqref="AE490:AE491">
    <cfRule type="containsText" dxfId="11412" priority="4521" operator="containsText" text="VALORAR">
      <formula>NOT(ISERROR(SEARCH("VALORAR",AE490)))</formula>
    </cfRule>
    <cfRule type="containsText" dxfId="11411" priority="4522" operator="containsText" text="Extrema">
      <formula>NOT(ISERROR(SEARCH("Extrema",AE490)))</formula>
    </cfRule>
    <cfRule type="containsText" dxfId="11410" priority="4523" operator="containsText" text="Alta">
      <formula>NOT(ISERROR(SEARCH("Alta",AE490)))</formula>
    </cfRule>
    <cfRule type="containsText" dxfId="11409" priority="4524" operator="containsText" text="Moderada">
      <formula>NOT(ISERROR(SEARCH("Moderada",AE490)))</formula>
    </cfRule>
    <cfRule type="containsText" dxfId="11408" priority="4525" operator="containsText" text="Baja">
      <formula>NOT(ISERROR(SEARCH("Baja",AE490)))</formula>
    </cfRule>
  </conditionalFormatting>
  <conditionalFormatting sqref="AE490:AE491">
    <cfRule type="containsText" dxfId="11407" priority="4526" operator="containsText" text="VALORAR">
      <formula>NOT(ISERROR(SEARCH("VALORAR",AE490)))</formula>
    </cfRule>
    <cfRule type="containsText" dxfId="11406" priority="4527" operator="containsText" text="Extrema">
      <formula>NOT(ISERROR(SEARCH("Extrema",AE490)))</formula>
    </cfRule>
    <cfRule type="containsText" dxfId="11405" priority="4528" operator="containsText" text="Alta">
      <formula>NOT(ISERROR(SEARCH("Alta",AE490)))</formula>
    </cfRule>
    <cfRule type="containsText" dxfId="11404" priority="4529" operator="containsText" text="Moderada">
      <formula>NOT(ISERROR(SEARCH("Moderada",AE490)))</formula>
    </cfRule>
    <cfRule type="containsText" dxfId="11403" priority="4530" operator="containsText" text="Baja">
      <formula>NOT(ISERROR(SEARCH("Baja",AE490)))</formula>
    </cfRule>
  </conditionalFormatting>
  <conditionalFormatting sqref="AP495">
    <cfRule type="cellIs" dxfId="11402" priority="4475" stopIfTrue="1" operator="equal">
      <formula>"Alta"</formula>
    </cfRule>
  </conditionalFormatting>
  <conditionalFormatting sqref="AP495">
    <cfRule type="cellIs" dxfId="11401" priority="4477" stopIfTrue="1" operator="equal">
      <formula>"Baja"</formula>
    </cfRule>
  </conditionalFormatting>
  <conditionalFormatting sqref="AP495">
    <cfRule type="cellIs" dxfId="11400" priority="4476" stopIfTrue="1" operator="equal">
      <formula>"Media"</formula>
    </cfRule>
  </conditionalFormatting>
  <conditionalFormatting sqref="AP495">
    <cfRule type="cellIs" dxfId="11399" priority="4474" stopIfTrue="1" operator="equal">
      <formula>"Muy Alta"</formula>
    </cfRule>
  </conditionalFormatting>
  <conditionalFormatting sqref="AP495">
    <cfRule type="cellIs" dxfId="11398" priority="4478" stopIfTrue="1" operator="equal">
      <formula>"Muy Baja"</formula>
    </cfRule>
  </conditionalFormatting>
  <conditionalFormatting sqref="AP492">
    <cfRule type="cellIs" dxfId="11397" priority="4433" stopIfTrue="1" operator="equal">
      <formula>"Alta"</formula>
    </cfRule>
  </conditionalFormatting>
  <conditionalFormatting sqref="AP492">
    <cfRule type="cellIs" dxfId="11396" priority="4435" stopIfTrue="1" operator="equal">
      <formula>"Baja"</formula>
    </cfRule>
  </conditionalFormatting>
  <conditionalFormatting sqref="AP492">
    <cfRule type="cellIs" dxfId="11395" priority="4434" stopIfTrue="1" operator="equal">
      <formula>"Media"</formula>
    </cfRule>
  </conditionalFormatting>
  <conditionalFormatting sqref="AP492">
    <cfRule type="cellIs" dxfId="11394" priority="4432" stopIfTrue="1" operator="equal">
      <formula>"Muy Alta"</formula>
    </cfRule>
  </conditionalFormatting>
  <conditionalFormatting sqref="AP492">
    <cfRule type="cellIs" dxfId="11393" priority="4436" stopIfTrue="1" operator="equal">
      <formula>"Muy Baja"</formula>
    </cfRule>
  </conditionalFormatting>
  <conditionalFormatting sqref="V490:V491">
    <cfRule type="cellIs" dxfId="11392" priority="4537" stopIfTrue="1" operator="equal">
      <formula>"Alta"</formula>
    </cfRule>
  </conditionalFormatting>
  <conditionalFormatting sqref="V490:V491">
    <cfRule type="cellIs" dxfId="11391" priority="4539" stopIfTrue="1" operator="equal">
      <formula>"Baja"</formula>
    </cfRule>
  </conditionalFormatting>
  <conditionalFormatting sqref="V490:V491">
    <cfRule type="cellIs" dxfId="11390" priority="4538" stopIfTrue="1" operator="equal">
      <formula>"Media"</formula>
    </cfRule>
  </conditionalFormatting>
  <conditionalFormatting sqref="V490:V491">
    <cfRule type="cellIs" dxfId="11389" priority="4536" stopIfTrue="1" operator="equal">
      <formula>"Muy Alta"</formula>
    </cfRule>
  </conditionalFormatting>
  <conditionalFormatting sqref="V490:V491">
    <cfRule type="cellIs" dxfId="11388" priority="4540" stopIfTrue="1" operator="equal">
      <formula>"Muy Baja"</formula>
    </cfRule>
  </conditionalFormatting>
  <conditionalFormatting sqref="AW490">
    <cfRule type="containsText" dxfId="11387" priority="4511" operator="containsText" text="VALORAR">
      <formula>NOT(ISERROR(SEARCH("VALORAR",AW490)))</formula>
    </cfRule>
    <cfRule type="containsText" dxfId="11386" priority="4512" operator="containsText" text="Extrema">
      <formula>NOT(ISERROR(SEARCH("Extrema",AW490)))</formula>
    </cfRule>
    <cfRule type="containsText" dxfId="11385" priority="4513" operator="containsText" text="Alta">
      <formula>NOT(ISERROR(SEARCH("Alta",AW490)))</formula>
    </cfRule>
    <cfRule type="containsText" dxfId="11384" priority="4514" operator="containsText" text="Moderada">
      <formula>NOT(ISERROR(SEARCH("Moderada",AW490)))</formula>
    </cfRule>
    <cfRule type="containsText" dxfId="11383" priority="4515" operator="containsText" text="Baja">
      <formula>NOT(ISERROR(SEARCH("Baja",AW490)))</formula>
    </cfRule>
  </conditionalFormatting>
  <conditionalFormatting sqref="AW490">
    <cfRule type="containsText" dxfId="11382" priority="4516" operator="containsText" text="VALORAR">
      <formula>NOT(ISERROR(SEARCH("VALORAR",AW490)))</formula>
    </cfRule>
    <cfRule type="containsText" dxfId="11381" priority="4517" operator="containsText" text="Extrema">
      <formula>NOT(ISERROR(SEARCH("Extrema",AW490)))</formula>
    </cfRule>
    <cfRule type="containsText" dxfId="11380" priority="4518" operator="containsText" text="Alta">
      <formula>NOT(ISERROR(SEARCH("Alta",AW490)))</formula>
    </cfRule>
    <cfRule type="containsText" dxfId="11379" priority="4519" operator="containsText" text="Moderada">
      <formula>NOT(ISERROR(SEARCH("Moderada",AW490)))</formula>
    </cfRule>
    <cfRule type="containsText" dxfId="11378" priority="4520" operator="containsText" text="Baja">
      <formula>NOT(ISERROR(SEARCH("Baja",AW490)))</formula>
    </cfRule>
  </conditionalFormatting>
  <conditionalFormatting sqref="AP490">
    <cfRule type="cellIs" dxfId="11377" priority="4503" stopIfTrue="1" operator="equal">
      <formula>"Alta"</formula>
    </cfRule>
  </conditionalFormatting>
  <conditionalFormatting sqref="AP490">
    <cfRule type="cellIs" dxfId="11376" priority="4505" stopIfTrue="1" operator="equal">
      <formula>"Baja"</formula>
    </cfRule>
  </conditionalFormatting>
  <conditionalFormatting sqref="AP490">
    <cfRule type="cellIs" dxfId="11375" priority="4504" stopIfTrue="1" operator="equal">
      <formula>"Media"</formula>
    </cfRule>
  </conditionalFormatting>
  <conditionalFormatting sqref="AP490">
    <cfRule type="cellIs" dxfId="11374" priority="4502" stopIfTrue="1" operator="equal">
      <formula>"Muy Alta"</formula>
    </cfRule>
  </conditionalFormatting>
  <conditionalFormatting sqref="AP490">
    <cfRule type="cellIs" dxfId="11373" priority="4506" stopIfTrue="1" operator="equal">
      <formula>"Muy Baja"</formula>
    </cfRule>
  </conditionalFormatting>
  <conditionalFormatting sqref="AP491">
    <cfRule type="cellIs" dxfId="11372" priority="4489" stopIfTrue="1" operator="equal">
      <formula>"Alta"</formula>
    </cfRule>
  </conditionalFormatting>
  <conditionalFormatting sqref="AP491">
    <cfRule type="cellIs" dxfId="11371" priority="4491" stopIfTrue="1" operator="equal">
      <formula>"Baja"</formula>
    </cfRule>
  </conditionalFormatting>
  <conditionalFormatting sqref="AP491">
    <cfRule type="cellIs" dxfId="11370" priority="4490" stopIfTrue="1" operator="equal">
      <formula>"Media"</formula>
    </cfRule>
  </conditionalFormatting>
  <conditionalFormatting sqref="AP491">
    <cfRule type="cellIs" dxfId="11369" priority="4488" stopIfTrue="1" operator="equal">
      <formula>"Muy Alta"</formula>
    </cfRule>
  </conditionalFormatting>
  <conditionalFormatting sqref="AP491">
    <cfRule type="cellIs" dxfId="11368" priority="4492" stopIfTrue="1" operator="equal">
      <formula>"Muy Baja"</formula>
    </cfRule>
  </conditionalFormatting>
  <conditionalFormatting sqref="AE492:AE493">
    <cfRule type="containsText" dxfId="11367" priority="4441" operator="containsText" text="VALORAR">
      <formula>NOT(ISERROR(SEARCH("VALORAR",AE492)))</formula>
    </cfRule>
    <cfRule type="containsText" dxfId="11366" priority="4442" operator="containsText" text="Extrema">
      <formula>NOT(ISERROR(SEARCH("Extrema",AE492)))</formula>
    </cfRule>
    <cfRule type="containsText" dxfId="11365" priority="4443" operator="containsText" text="Alta">
      <formula>NOT(ISERROR(SEARCH("Alta",AE492)))</formula>
    </cfRule>
    <cfRule type="containsText" dxfId="11364" priority="4444" operator="containsText" text="Moderada">
      <formula>NOT(ISERROR(SEARCH("Moderada",AE492)))</formula>
    </cfRule>
    <cfRule type="containsText" dxfId="11363" priority="4445" operator="containsText" text="Baja">
      <formula>NOT(ISERROR(SEARCH("Baja",AE492)))</formula>
    </cfRule>
  </conditionalFormatting>
  <conditionalFormatting sqref="AE492:AE493">
    <cfRule type="containsText" dxfId="11362" priority="4446" operator="containsText" text="VALORAR">
      <formula>NOT(ISERROR(SEARCH("VALORAR",AE492)))</formula>
    </cfRule>
    <cfRule type="containsText" dxfId="11361" priority="4447" operator="containsText" text="Extrema">
      <formula>NOT(ISERROR(SEARCH("Extrema",AE492)))</formula>
    </cfRule>
    <cfRule type="containsText" dxfId="11360" priority="4448" operator="containsText" text="Alta">
      <formula>NOT(ISERROR(SEARCH("Alta",AE492)))</formula>
    </cfRule>
    <cfRule type="containsText" dxfId="11359" priority="4449" operator="containsText" text="Moderada">
      <formula>NOT(ISERROR(SEARCH("Moderada",AE492)))</formula>
    </cfRule>
    <cfRule type="containsText" dxfId="11358" priority="4450" operator="containsText" text="Baja">
      <formula>NOT(ISERROR(SEARCH("Baja",AE492)))</formula>
    </cfRule>
  </conditionalFormatting>
  <conditionalFormatting sqref="V492:V493">
    <cfRule type="cellIs" dxfId="11357" priority="4457" stopIfTrue="1" operator="equal">
      <formula>"Alta"</formula>
    </cfRule>
  </conditionalFormatting>
  <conditionalFormatting sqref="V492:V493">
    <cfRule type="cellIs" dxfId="11356" priority="4459" stopIfTrue="1" operator="equal">
      <formula>"Baja"</formula>
    </cfRule>
  </conditionalFormatting>
  <conditionalFormatting sqref="V492:V493">
    <cfRule type="cellIs" dxfId="11355" priority="4458" stopIfTrue="1" operator="equal">
      <formula>"Media"</formula>
    </cfRule>
  </conditionalFormatting>
  <conditionalFormatting sqref="V492:V493">
    <cfRule type="cellIs" dxfId="11354" priority="4456" stopIfTrue="1" operator="equal">
      <formula>"Muy Alta"</formula>
    </cfRule>
  </conditionalFormatting>
  <conditionalFormatting sqref="V492:V493">
    <cfRule type="cellIs" dxfId="11353" priority="4460" stopIfTrue="1" operator="equal">
      <formula>"Muy Baja"</formula>
    </cfRule>
  </conditionalFormatting>
  <conditionalFormatting sqref="AP493">
    <cfRule type="cellIs" dxfId="11352" priority="4419" stopIfTrue="1" operator="equal">
      <formula>"Alta"</formula>
    </cfRule>
  </conditionalFormatting>
  <conditionalFormatting sqref="AP493">
    <cfRule type="cellIs" dxfId="11351" priority="4421" stopIfTrue="1" operator="equal">
      <formula>"Baja"</formula>
    </cfRule>
  </conditionalFormatting>
  <conditionalFormatting sqref="AP493">
    <cfRule type="cellIs" dxfId="11350" priority="4420" stopIfTrue="1" operator="equal">
      <formula>"Media"</formula>
    </cfRule>
  </conditionalFormatting>
  <conditionalFormatting sqref="AP493">
    <cfRule type="cellIs" dxfId="11349" priority="4418" stopIfTrue="1" operator="equal">
      <formula>"Muy Alta"</formula>
    </cfRule>
  </conditionalFormatting>
  <conditionalFormatting sqref="AP493">
    <cfRule type="cellIs" dxfId="11348" priority="4422" stopIfTrue="1" operator="equal">
      <formula>"Muy Baja"</formula>
    </cfRule>
  </conditionalFormatting>
  <conditionalFormatting sqref="AE494">
    <cfRule type="containsText" dxfId="11347" priority="4385" operator="containsText" text="VALORAR">
      <formula>NOT(ISERROR(SEARCH("VALORAR",AE494)))</formula>
    </cfRule>
    <cfRule type="containsText" dxfId="11346" priority="4386" operator="containsText" text="Extrema">
      <formula>NOT(ISERROR(SEARCH("Extrema",AE494)))</formula>
    </cfRule>
    <cfRule type="containsText" dxfId="11345" priority="4387" operator="containsText" text="Alta">
      <formula>NOT(ISERROR(SEARCH("Alta",AE494)))</formula>
    </cfRule>
    <cfRule type="containsText" dxfId="11344" priority="4388" operator="containsText" text="Moderada">
      <formula>NOT(ISERROR(SEARCH("Moderada",AE494)))</formula>
    </cfRule>
    <cfRule type="containsText" dxfId="11343" priority="4389" operator="containsText" text="Baja">
      <formula>NOT(ISERROR(SEARCH("Baja",AE494)))</formula>
    </cfRule>
  </conditionalFormatting>
  <conditionalFormatting sqref="AE494">
    <cfRule type="containsText" dxfId="11342" priority="4390" operator="containsText" text="VALORAR">
      <formula>NOT(ISERROR(SEARCH("VALORAR",AE494)))</formula>
    </cfRule>
    <cfRule type="containsText" dxfId="11341" priority="4391" operator="containsText" text="Extrema">
      <formula>NOT(ISERROR(SEARCH("Extrema",AE494)))</formula>
    </cfRule>
    <cfRule type="containsText" dxfId="11340" priority="4392" operator="containsText" text="Alta">
      <formula>NOT(ISERROR(SEARCH("Alta",AE494)))</formula>
    </cfRule>
    <cfRule type="containsText" dxfId="11339" priority="4393" operator="containsText" text="Moderada">
      <formula>NOT(ISERROR(SEARCH("Moderada",AE494)))</formula>
    </cfRule>
    <cfRule type="containsText" dxfId="11338" priority="4394" operator="containsText" text="Baja">
      <formula>NOT(ISERROR(SEARCH("Baja",AE494)))</formula>
    </cfRule>
  </conditionalFormatting>
  <conditionalFormatting sqref="V494">
    <cfRule type="cellIs" dxfId="11337" priority="4401" stopIfTrue="1" operator="equal">
      <formula>"Alta"</formula>
    </cfRule>
  </conditionalFormatting>
  <conditionalFormatting sqref="V494">
    <cfRule type="cellIs" dxfId="11336" priority="4403" stopIfTrue="1" operator="equal">
      <formula>"Baja"</formula>
    </cfRule>
  </conditionalFormatting>
  <conditionalFormatting sqref="V494">
    <cfRule type="cellIs" dxfId="11335" priority="4402" stopIfTrue="1" operator="equal">
      <formula>"Media"</formula>
    </cfRule>
  </conditionalFormatting>
  <conditionalFormatting sqref="V494">
    <cfRule type="cellIs" dxfId="11334" priority="4400" stopIfTrue="1" operator="equal">
      <formula>"Muy Alta"</formula>
    </cfRule>
  </conditionalFormatting>
  <conditionalFormatting sqref="V494">
    <cfRule type="cellIs" dxfId="11333" priority="4404" stopIfTrue="1" operator="equal">
      <formula>"Muy Baja"</formula>
    </cfRule>
  </conditionalFormatting>
  <conditionalFormatting sqref="AP494">
    <cfRule type="cellIs" dxfId="11332" priority="4377" stopIfTrue="1" operator="equal">
      <formula>"Alta"</formula>
    </cfRule>
  </conditionalFormatting>
  <conditionalFormatting sqref="AP494">
    <cfRule type="cellIs" dxfId="11331" priority="4379" stopIfTrue="1" operator="equal">
      <formula>"Baja"</formula>
    </cfRule>
  </conditionalFormatting>
  <conditionalFormatting sqref="AP494">
    <cfRule type="cellIs" dxfId="11330" priority="4378" stopIfTrue="1" operator="equal">
      <formula>"Media"</formula>
    </cfRule>
  </conditionalFormatting>
  <conditionalFormatting sqref="AP494">
    <cfRule type="cellIs" dxfId="11329" priority="4376" stopIfTrue="1" operator="equal">
      <formula>"Muy Alta"</formula>
    </cfRule>
  </conditionalFormatting>
  <conditionalFormatting sqref="AP494">
    <cfRule type="cellIs" dxfId="11328" priority="4380" stopIfTrue="1" operator="equal">
      <formula>"Muy Baja"</formula>
    </cfRule>
  </conditionalFormatting>
  <conditionalFormatting sqref="AE502:AE503">
    <cfRule type="containsText" dxfId="11327" priority="4193" operator="containsText" text="VALORAR">
      <formula>NOT(ISERROR(SEARCH("VALORAR",AE502)))</formula>
    </cfRule>
    <cfRule type="containsText" dxfId="11326" priority="4194" operator="containsText" text="Extrema">
      <formula>NOT(ISERROR(SEARCH("Extrema",AE502)))</formula>
    </cfRule>
    <cfRule type="containsText" dxfId="11325" priority="4195" operator="containsText" text="Alta">
      <formula>NOT(ISERROR(SEARCH("Alta",AE502)))</formula>
    </cfRule>
    <cfRule type="containsText" dxfId="11324" priority="4196" operator="containsText" text="Moderada">
      <formula>NOT(ISERROR(SEARCH("Moderada",AE502)))</formula>
    </cfRule>
    <cfRule type="containsText" dxfId="11323" priority="4197" operator="containsText" text="Baja">
      <formula>NOT(ISERROR(SEARCH("Baja",AE502)))</formula>
    </cfRule>
  </conditionalFormatting>
  <conditionalFormatting sqref="AE502:AE503">
    <cfRule type="containsText" dxfId="11322" priority="4198" operator="containsText" text="VALORAR">
      <formula>NOT(ISERROR(SEARCH("VALORAR",AE502)))</formula>
    </cfRule>
    <cfRule type="containsText" dxfId="11321" priority="4199" operator="containsText" text="Extrema">
      <formula>NOT(ISERROR(SEARCH("Extrema",AE502)))</formula>
    </cfRule>
    <cfRule type="containsText" dxfId="11320" priority="4200" operator="containsText" text="Alta">
      <formula>NOT(ISERROR(SEARCH("Alta",AE502)))</formula>
    </cfRule>
    <cfRule type="containsText" dxfId="11319" priority="4201" operator="containsText" text="Moderada">
      <formula>NOT(ISERROR(SEARCH("Moderada",AE502)))</formula>
    </cfRule>
    <cfRule type="containsText" dxfId="11318" priority="4202" operator="containsText" text="Baja">
      <formula>NOT(ISERROR(SEARCH("Baja",AE502)))</formula>
    </cfRule>
  </conditionalFormatting>
  <conditionalFormatting sqref="AP507">
    <cfRule type="cellIs" dxfId="11317" priority="4147" stopIfTrue="1" operator="equal">
      <formula>"Alta"</formula>
    </cfRule>
  </conditionalFormatting>
  <conditionalFormatting sqref="AP507">
    <cfRule type="cellIs" dxfId="11316" priority="4149" stopIfTrue="1" operator="equal">
      <formula>"Baja"</formula>
    </cfRule>
  </conditionalFormatting>
  <conditionalFormatting sqref="AP507">
    <cfRule type="cellIs" dxfId="11315" priority="4148" stopIfTrue="1" operator="equal">
      <formula>"Media"</formula>
    </cfRule>
  </conditionalFormatting>
  <conditionalFormatting sqref="AP507">
    <cfRule type="cellIs" dxfId="11314" priority="4146" stopIfTrue="1" operator="equal">
      <formula>"Muy Alta"</formula>
    </cfRule>
  </conditionalFormatting>
  <conditionalFormatting sqref="AP507">
    <cfRule type="cellIs" dxfId="11313" priority="4150" stopIfTrue="1" operator="equal">
      <formula>"Muy Baja"</formula>
    </cfRule>
  </conditionalFormatting>
  <conditionalFormatting sqref="AP504">
    <cfRule type="cellIs" dxfId="11312" priority="4105" stopIfTrue="1" operator="equal">
      <formula>"Alta"</formula>
    </cfRule>
  </conditionalFormatting>
  <conditionalFormatting sqref="AP504">
    <cfRule type="cellIs" dxfId="11311" priority="4107" stopIfTrue="1" operator="equal">
      <formula>"Baja"</formula>
    </cfRule>
  </conditionalFormatting>
  <conditionalFormatting sqref="AP504">
    <cfRule type="cellIs" dxfId="11310" priority="4106" stopIfTrue="1" operator="equal">
      <formula>"Media"</formula>
    </cfRule>
  </conditionalFormatting>
  <conditionalFormatting sqref="AP504">
    <cfRule type="cellIs" dxfId="11309" priority="4104" stopIfTrue="1" operator="equal">
      <formula>"Muy Alta"</formula>
    </cfRule>
  </conditionalFormatting>
  <conditionalFormatting sqref="AP504">
    <cfRule type="cellIs" dxfId="11308" priority="4108" stopIfTrue="1" operator="equal">
      <formula>"Muy Baja"</formula>
    </cfRule>
  </conditionalFormatting>
  <conditionalFormatting sqref="V502:V503">
    <cfRule type="cellIs" dxfId="11307" priority="4209" stopIfTrue="1" operator="equal">
      <formula>"Alta"</formula>
    </cfRule>
  </conditionalFormatting>
  <conditionalFormatting sqref="V502:V503">
    <cfRule type="cellIs" dxfId="11306" priority="4211" stopIfTrue="1" operator="equal">
      <formula>"Baja"</formula>
    </cfRule>
  </conditionalFormatting>
  <conditionalFormatting sqref="V502:V503">
    <cfRule type="cellIs" dxfId="11305" priority="4210" stopIfTrue="1" operator="equal">
      <formula>"Media"</formula>
    </cfRule>
  </conditionalFormatting>
  <conditionalFormatting sqref="V502:V503">
    <cfRule type="cellIs" dxfId="11304" priority="4208" stopIfTrue="1" operator="equal">
      <formula>"Muy Alta"</formula>
    </cfRule>
  </conditionalFormatting>
  <conditionalFormatting sqref="V502:V503">
    <cfRule type="cellIs" dxfId="11303" priority="4212" stopIfTrue="1" operator="equal">
      <formula>"Muy Baja"</formula>
    </cfRule>
  </conditionalFormatting>
  <conditionalFormatting sqref="AE508:AE509">
    <cfRule type="containsText" dxfId="11302" priority="4057" operator="containsText" text="VALORAR">
      <formula>NOT(ISERROR(SEARCH("VALORAR",AE508)))</formula>
    </cfRule>
    <cfRule type="containsText" dxfId="11301" priority="4058" operator="containsText" text="Extrema">
      <formula>NOT(ISERROR(SEARCH("Extrema",AE508)))</formula>
    </cfRule>
    <cfRule type="containsText" dxfId="11300" priority="4059" operator="containsText" text="Alta">
      <formula>NOT(ISERROR(SEARCH("Alta",AE508)))</formula>
    </cfRule>
    <cfRule type="containsText" dxfId="11299" priority="4060" operator="containsText" text="Moderada">
      <formula>NOT(ISERROR(SEARCH("Moderada",AE508)))</formula>
    </cfRule>
    <cfRule type="containsText" dxfId="11298" priority="4061" operator="containsText" text="Baja">
      <formula>NOT(ISERROR(SEARCH("Baja",AE508)))</formula>
    </cfRule>
  </conditionalFormatting>
  <conditionalFormatting sqref="AE508:AE509">
    <cfRule type="containsText" dxfId="11297" priority="4062" operator="containsText" text="VALORAR">
      <formula>NOT(ISERROR(SEARCH("VALORAR",AE508)))</formula>
    </cfRule>
    <cfRule type="containsText" dxfId="11296" priority="4063" operator="containsText" text="Extrema">
      <formula>NOT(ISERROR(SEARCH("Extrema",AE508)))</formula>
    </cfRule>
    <cfRule type="containsText" dxfId="11295" priority="4064" operator="containsText" text="Alta">
      <formula>NOT(ISERROR(SEARCH("Alta",AE508)))</formula>
    </cfRule>
    <cfRule type="containsText" dxfId="11294" priority="4065" operator="containsText" text="Moderada">
      <formula>NOT(ISERROR(SEARCH("Moderada",AE508)))</formula>
    </cfRule>
    <cfRule type="containsText" dxfId="11293" priority="4066" operator="containsText" text="Baja">
      <formula>NOT(ISERROR(SEARCH("Baja",AE508)))</formula>
    </cfRule>
  </conditionalFormatting>
  <conditionalFormatting sqref="AW502">
    <cfRule type="containsText" dxfId="11292" priority="4183" operator="containsText" text="VALORAR">
      <formula>NOT(ISERROR(SEARCH("VALORAR",AW502)))</formula>
    </cfRule>
    <cfRule type="containsText" dxfId="11291" priority="4184" operator="containsText" text="Extrema">
      <formula>NOT(ISERROR(SEARCH("Extrema",AW502)))</formula>
    </cfRule>
    <cfRule type="containsText" dxfId="11290" priority="4185" operator="containsText" text="Alta">
      <formula>NOT(ISERROR(SEARCH("Alta",AW502)))</formula>
    </cfRule>
    <cfRule type="containsText" dxfId="11289" priority="4186" operator="containsText" text="Moderada">
      <formula>NOT(ISERROR(SEARCH("Moderada",AW502)))</formula>
    </cfRule>
    <cfRule type="containsText" dxfId="11288" priority="4187" operator="containsText" text="Baja">
      <formula>NOT(ISERROR(SEARCH("Baja",AW502)))</formula>
    </cfRule>
  </conditionalFormatting>
  <conditionalFormatting sqref="AW502">
    <cfRule type="containsText" dxfId="11287" priority="4188" operator="containsText" text="VALORAR">
      <formula>NOT(ISERROR(SEARCH("VALORAR",AW502)))</formula>
    </cfRule>
    <cfRule type="containsText" dxfId="11286" priority="4189" operator="containsText" text="Extrema">
      <formula>NOT(ISERROR(SEARCH("Extrema",AW502)))</formula>
    </cfRule>
    <cfRule type="containsText" dxfId="11285" priority="4190" operator="containsText" text="Alta">
      <formula>NOT(ISERROR(SEARCH("Alta",AW502)))</formula>
    </cfRule>
    <cfRule type="containsText" dxfId="11284" priority="4191" operator="containsText" text="Moderada">
      <formula>NOT(ISERROR(SEARCH("Moderada",AW502)))</formula>
    </cfRule>
    <cfRule type="containsText" dxfId="11283" priority="4192" operator="containsText" text="Baja">
      <formula>NOT(ISERROR(SEARCH("Baja",AW502)))</formula>
    </cfRule>
  </conditionalFormatting>
  <conditionalFormatting sqref="AP502">
    <cfRule type="cellIs" dxfId="11282" priority="4175" stopIfTrue="1" operator="equal">
      <formula>"Alta"</formula>
    </cfRule>
  </conditionalFormatting>
  <conditionalFormatting sqref="AP502">
    <cfRule type="cellIs" dxfId="11281" priority="4177" stopIfTrue="1" operator="equal">
      <formula>"Baja"</formula>
    </cfRule>
  </conditionalFormatting>
  <conditionalFormatting sqref="AP502">
    <cfRule type="cellIs" dxfId="11280" priority="4176" stopIfTrue="1" operator="equal">
      <formula>"Media"</formula>
    </cfRule>
  </conditionalFormatting>
  <conditionalFormatting sqref="AP502">
    <cfRule type="cellIs" dxfId="11279" priority="4174" stopIfTrue="1" operator="equal">
      <formula>"Muy Alta"</formula>
    </cfRule>
  </conditionalFormatting>
  <conditionalFormatting sqref="AP502">
    <cfRule type="cellIs" dxfId="11278" priority="4178" stopIfTrue="1" operator="equal">
      <formula>"Muy Baja"</formula>
    </cfRule>
  </conditionalFormatting>
  <conditionalFormatting sqref="AP503">
    <cfRule type="cellIs" dxfId="11277" priority="4161" stopIfTrue="1" operator="equal">
      <formula>"Alta"</formula>
    </cfRule>
  </conditionalFormatting>
  <conditionalFormatting sqref="AP503">
    <cfRule type="cellIs" dxfId="11276" priority="4163" stopIfTrue="1" operator="equal">
      <formula>"Baja"</formula>
    </cfRule>
  </conditionalFormatting>
  <conditionalFormatting sqref="AP503">
    <cfRule type="cellIs" dxfId="11275" priority="4162" stopIfTrue="1" operator="equal">
      <formula>"Media"</formula>
    </cfRule>
  </conditionalFormatting>
  <conditionalFormatting sqref="AP503">
    <cfRule type="cellIs" dxfId="11274" priority="4160" stopIfTrue="1" operator="equal">
      <formula>"Muy Alta"</formula>
    </cfRule>
  </conditionalFormatting>
  <conditionalFormatting sqref="AP503">
    <cfRule type="cellIs" dxfId="11273" priority="4164" stopIfTrue="1" operator="equal">
      <formula>"Muy Baja"</formula>
    </cfRule>
  </conditionalFormatting>
  <conditionalFormatting sqref="AP513">
    <cfRule type="cellIs" dxfId="11272" priority="4011" stopIfTrue="1" operator="equal">
      <formula>"Alta"</formula>
    </cfRule>
  </conditionalFormatting>
  <conditionalFormatting sqref="AP513">
    <cfRule type="cellIs" dxfId="11271" priority="4013" stopIfTrue="1" operator="equal">
      <formula>"Baja"</formula>
    </cfRule>
  </conditionalFormatting>
  <conditionalFormatting sqref="AP513">
    <cfRule type="cellIs" dxfId="11270" priority="4012" stopIfTrue="1" operator="equal">
      <formula>"Media"</formula>
    </cfRule>
  </conditionalFormatting>
  <conditionalFormatting sqref="AP513">
    <cfRule type="cellIs" dxfId="11269" priority="4010" stopIfTrue="1" operator="equal">
      <formula>"Muy Alta"</formula>
    </cfRule>
  </conditionalFormatting>
  <conditionalFormatting sqref="AP513">
    <cfRule type="cellIs" dxfId="11268" priority="4014" stopIfTrue="1" operator="equal">
      <formula>"Muy Baja"</formula>
    </cfRule>
  </conditionalFormatting>
  <conditionalFormatting sqref="AE504:AE505">
    <cfRule type="containsText" dxfId="11267" priority="4113" operator="containsText" text="VALORAR">
      <formula>NOT(ISERROR(SEARCH("VALORAR",AE504)))</formula>
    </cfRule>
    <cfRule type="containsText" dxfId="11266" priority="4114" operator="containsText" text="Extrema">
      <formula>NOT(ISERROR(SEARCH("Extrema",AE504)))</formula>
    </cfRule>
    <cfRule type="containsText" dxfId="11265" priority="4115" operator="containsText" text="Alta">
      <formula>NOT(ISERROR(SEARCH("Alta",AE504)))</formula>
    </cfRule>
    <cfRule type="containsText" dxfId="11264" priority="4116" operator="containsText" text="Moderada">
      <formula>NOT(ISERROR(SEARCH("Moderada",AE504)))</formula>
    </cfRule>
    <cfRule type="containsText" dxfId="11263" priority="4117" operator="containsText" text="Baja">
      <formula>NOT(ISERROR(SEARCH("Baja",AE504)))</formula>
    </cfRule>
  </conditionalFormatting>
  <conditionalFormatting sqref="AE504:AE505">
    <cfRule type="containsText" dxfId="11262" priority="4118" operator="containsText" text="VALORAR">
      <formula>NOT(ISERROR(SEARCH("VALORAR",AE504)))</formula>
    </cfRule>
    <cfRule type="containsText" dxfId="11261" priority="4119" operator="containsText" text="Extrema">
      <formula>NOT(ISERROR(SEARCH("Extrema",AE504)))</formula>
    </cfRule>
    <cfRule type="containsText" dxfId="11260" priority="4120" operator="containsText" text="Alta">
      <formula>NOT(ISERROR(SEARCH("Alta",AE504)))</formula>
    </cfRule>
    <cfRule type="containsText" dxfId="11259" priority="4121" operator="containsText" text="Moderada">
      <formula>NOT(ISERROR(SEARCH("Moderada",AE504)))</formula>
    </cfRule>
    <cfRule type="containsText" dxfId="11258" priority="4122" operator="containsText" text="Baja">
      <formula>NOT(ISERROR(SEARCH("Baja",AE504)))</formula>
    </cfRule>
  </conditionalFormatting>
  <conditionalFormatting sqref="V504:V505">
    <cfRule type="cellIs" dxfId="11257" priority="4129" stopIfTrue="1" operator="equal">
      <formula>"Alta"</formula>
    </cfRule>
  </conditionalFormatting>
  <conditionalFormatting sqref="V504:V505">
    <cfRule type="cellIs" dxfId="11256" priority="4131" stopIfTrue="1" operator="equal">
      <formula>"Baja"</formula>
    </cfRule>
  </conditionalFormatting>
  <conditionalFormatting sqref="V504:V505">
    <cfRule type="cellIs" dxfId="11255" priority="4130" stopIfTrue="1" operator="equal">
      <formula>"Media"</formula>
    </cfRule>
  </conditionalFormatting>
  <conditionalFormatting sqref="V504:V505">
    <cfRule type="cellIs" dxfId="11254" priority="4128" stopIfTrue="1" operator="equal">
      <formula>"Muy Alta"</formula>
    </cfRule>
  </conditionalFormatting>
  <conditionalFormatting sqref="V504:V505">
    <cfRule type="cellIs" dxfId="11253" priority="4132" stopIfTrue="1" operator="equal">
      <formula>"Muy Baja"</formula>
    </cfRule>
  </conditionalFormatting>
  <conditionalFormatting sqref="AP510">
    <cfRule type="cellIs" dxfId="11252" priority="3969" stopIfTrue="1" operator="equal">
      <formula>"Alta"</formula>
    </cfRule>
  </conditionalFormatting>
  <conditionalFormatting sqref="AP510">
    <cfRule type="cellIs" dxfId="11251" priority="3971" stopIfTrue="1" operator="equal">
      <formula>"Baja"</formula>
    </cfRule>
  </conditionalFormatting>
  <conditionalFormatting sqref="AP510">
    <cfRule type="cellIs" dxfId="11250" priority="3970" stopIfTrue="1" operator="equal">
      <formula>"Media"</formula>
    </cfRule>
  </conditionalFormatting>
  <conditionalFormatting sqref="AP510">
    <cfRule type="cellIs" dxfId="11249" priority="3968" stopIfTrue="1" operator="equal">
      <formula>"Muy Alta"</formula>
    </cfRule>
  </conditionalFormatting>
  <conditionalFormatting sqref="AP510">
    <cfRule type="cellIs" dxfId="11248" priority="3972" stopIfTrue="1" operator="equal">
      <formula>"Muy Baja"</formula>
    </cfRule>
  </conditionalFormatting>
  <conditionalFormatting sqref="AP505">
    <cfRule type="cellIs" dxfId="11247" priority="4091" stopIfTrue="1" operator="equal">
      <formula>"Alta"</formula>
    </cfRule>
  </conditionalFormatting>
  <conditionalFormatting sqref="AP505">
    <cfRule type="cellIs" dxfId="11246" priority="4093" stopIfTrue="1" operator="equal">
      <formula>"Baja"</formula>
    </cfRule>
  </conditionalFormatting>
  <conditionalFormatting sqref="AP505">
    <cfRule type="cellIs" dxfId="11245" priority="4092" stopIfTrue="1" operator="equal">
      <formula>"Media"</formula>
    </cfRule>
  </conditionalFormatting>
  <conditionalFormatting sqref="AP505">
    <cfRule type="cellIs" dxfId="11244" priority="4090" stopIfTrue="1" operator="equal">
      <formula>"Muy Alta"</formula>
    </cfRule>
  </conditionalFormatting>
  <conditionalFormatting sqref="AP505">
    <cfRule type="cellIs" dxfId="11243" priority="4094" stopIfTrue="1" operator="equal">
      <formula>"Muy Baja"</formula>
    </cfRule>
  </conditionalFormatting>
  <conditionalFormatting sqref="V508:V509">
    <cfRule type="cellIs" dxfId="11242" priority="4073" stopIfTrue="1" operator="equal">
      <formula>"Alta"</formula>
    </cfRule>
  </conditionalFormatting>
  <conditionalFormatting sqref="V508:V509">
    <cfRule type="cellIs" dxfId="11241" priority="4075" stopIfTrue="1" operator="equal">
      <formula>"Baja"</formula>
    </cfRule>
  </conditionalFormatting>
  <conditionalFormatting sqref="V508:V509">
    <cfRule type="cellIs" dxfId="11240" priority="4074" stopIfTrue="1" operator="equal">
      <formula>"Media"</formula>
    </cfRule>
  </conditionalFormatting>
  <conditionalFormatting sqref="V508:V509">
    <cfRule type="cellIs" dxfId="11239" priority="4072" stopIfTrue="1" operator="equal">
      <formula>"Muy Alta"</formula>
    </cfRule>
  </conditionalFormatting>
  <conditionalFormatting sqref="V508:V509">
    <cfRule type="cellIs" dxfId="11238" priority="4076" stopIfTrue="1" operator="equal">
      <formula>"Muy Baja"</formula>
    </cfRule>
  </conditionalFormatting>
  <conditionalFormatting sqref="AE514:AE515">
    <cfRule type="containsText" dxfId="11237" priority="3921" operator="containsText" text="VALORAR">
      <formula>NOT(ISERROR(SEARCH("VALORAR",AE514)))</formula>
    </cfRule>
    <cfRule type="containsText" dxfId="11236" priority="3922" operator="containsText" text="Extrema">
      <formula>NOT(ISERROR(SEARCH("Extrema",AE514)))</formula>
    </cfRule>
    <cfRule type="containsText" dxfId="11235" priority="3923" operator="containsText" text="Alta">
      <formula>NOT(ISERROR(SEARCH("Alta",AE514)))</formula>
    </cfRule>
    <cfRule type="containsText" dxfId="11234" priority="3924" operator="containsText" text="Moderada">
      <formula>NOT(ISERROR(SEARCH("Moderada",AE514)))</formula>
    </cfRule>
    <cfRule type="containsText" dxfId="11233" priority="3925" operator="containsText" text="Baja">
      <formula>NOT(ISERROR(SEARCH("Baja",AE514)))</formula>
    </cfRule>
  </conditionalFormatting>
  <conditionalFormatting sqref="AE514:AE515">
    <cfRule type="containsText" dxfId="11232" priority="3926" operator="containsText" text="VALORAR">
      <formula>NOT(ISERROR(SEARCH("VALORAR",AE514)))</formula>
    </cfRule>
    <cfRule type="containsText" dxfId="11231" priority="3927" operator="containsText" text="Extrema">
      <formula>NOT(ISERROR(SEARCH("Extrema",AE514)))</formula>
    </cfRule>
    <cfRule type="containsText" dxfId="11230" priority="3928" operator="containsText" text="Alta">
      <formula>NOT(ISERROR(SEARCH("Alta",AE514)))</formula>
    </cfRule>
    <cfRule type="containsText" dxfId="11229" priority="3929" operator="containsText" text="Moderada">
      <formula>NOT(ISERROR(SEARCH("Moderada",AE514)))</formula>
    </cfRule>
    <cfRule type="containsText" dxfId="11228" priority="3930" operator="containsText" text="Baja">
      <formula>NOT(ISERROR(SEARCH("Baja",AE514)))</formula>
    </cfRule>
  </conditionalFormatting>
  <conditionalFormatting sqref="AW508">
    <cfRule type="containsText" dxfId="11227" priority="4047" operator="containsText" text="VALORAR">
      <formula>NOT(ISERROR(SEARCH("VALORAR",AW508)))</formula>
    </cfRule>
    <cfRule type="containsText" dxfId="11226" priority="4048" operator="containsText" text="Extrema">
      <formula>NOT(ISERROR(SEARCH("Extrema",AW508)))</formula>
    </cfRule>
    <cfRule type="containsText" dxfId="11225" priority="4049" operator="containsText" text="Alta">
      <formula>NOT(ISERROR(SEARCH("Alta",AW508)))</formula>
    </cfRule>
    <cfRule type="containsText" dxfId="11224" priority="4050" operator="containsText" text="Moderada">
      <formula>NOT(ISERROR(SEARCH("Moderada",AW508)))</formula>
    </cfRule>
    <cfRule type="containsText" dxfId="11223" priority="4051" operator="containsText" text="Baja">
      <formula>NOT(ISERROR(SEARCH("Baja",AW508)))</formula>
    </cfRule>
  </conditionalFormatting>
  <conditionalFormatting sqref="AW508">
    <cfRule type="containsText" dxfId="11222" priority="4052" operator="containsText" text="VALORAR">
      <formula>NOT(ISERROR(SEARCH("VALORAR",AW508)))</formula>
    </cfRule>
    <cfRule type="containsText" dxfId="11221" priority="4053" operator="containsText" text="Extrema">
      <formula>NOT(ISERROR(SEARCH("Extrema",AW508)))</formula>
    </cfRule>
    <cfRule type="containsText" dxfId="11220" priority="4054" operator="containsText" text="Alta">
      <formula>NOT(ISERROR(SEARCH("Alta",AW508)))</formula>
    </cfRule>
    <cfRule type="containsText" dxfId="11219" priority="4055" operator="containsText" text="Moderada">
      <formula>NOT(ISERROR(SEARCH("Moderada",AW508)))</formula>
    </cfRule>
    <cfRule type="containsText" dxfId="11218" priority="4056" operator="containsText" text="Baja">
      <formula>NOT(ISERROR(SEARCH("Baja",AW508)))</formula>
    </cfRule>
  </conditionalFormatting>
  <conditionalFormatting sqref="AP508">
    <cfRule type="cellIs" dxfId="11217" priority="4039" stopIfTrue="1" operator="equal">
      <formula>"Alta"</formula>
    </cfRule>
  </conditionalFormatting>
  <conditionalFormatting sqref="AP508">
    <cfRule type="cellIs" dxfId="11216" priority="4041" stopIfTrue="1" operator="equal">
      <formula>"Baja"</formula>
    </cfRule>
  </conditionalFormatting>
  <conditionalFormatting sqref="AP508">
    <cfRule type="cellIs" dxfId="11215" priority="4040" stopIfTrue="1" operator="equal">
      <formula>"Media"</formula>
    </cfRule>
  </conditionalFormatting>
  <conditionalFormatting sqref="AP508">
    <cfRule type="cellIs" dxfId="11214" priority="4038" stopIfTrue="1" operator="equal">
      <formula>"Muy Alta"</formula>
    </cfRule>
  </conditionalFormatting>
  <conditionalFormatting sqref="AP508">
    <cfRule type="cellIs" dxfId="11213" priority="4042" stopIfTrue="1" operator="equal">
      <formula>"Muy Baja"</formula>
    </cfRule>
  </conditionalFormatting>
  <conditionalFormatting sqref="AP509">
    <cfRule type="cellIs" dxfId="11212" priority="4025" stopIfTrue="1" operator="equal">
      <formula>"Alta"</formula>
    </cfRule>
  </conditionalFormatting>
  <conditionalFormatting sqref="AP509">
    <cfRule type="cellIs" dxfId="11211" priority="4027" stopIfTrue="1" operator="equal">
      <formula>"Baja"</formula>
    </cfRule>
  </conditionalFormatting>
  <conditionalFormatting sqref="AP509">
    <cfRule type="cellIs" dxfId="11210" priority="4026" stopIfTrue="1" operator="equal">
      <formula>"Media"</formula>
    </cfRule>
  </conditionalFormatting>
  <conditionalFormatting sqref="AP509">
    <cfRule type="cellIs" dxfId="11209" priority="4024" stopIfTrue="1" operator="equal">
      <formula>"Muy Alta"</formula>
    </cfRule>
  </conditionalFormatting>
  <conditionalFormatting sqref="AP509">
    <cfRule type="cellIs" dxfId="11208" priority="4028" stopIfTrue="1" operator="equal">
      <formula>"Muy Baja"</formula>
    </cfRule>
  </conditionalFormatting>
  <conditionalFormatting sqref="AP519">
    <cfRule type="cellIs" dxfId="11207" priority="3875" stopIfTrue="1" operator="equal">
      <formula>"Alta"</formula>
    </cfRule>
  </conditionalFormatting>
  <conditionalFormatting sqref="AP519">
    <cfRule type="cellIs" dxfId="11206" priority="3877" stopIfTrue="1" operator="equal">
      <formula>"Baja"</formula>
    </cfRule>
  </conditionalFormatting>
  <conditionalFormatting sqref="AP519">
    <cfRule type="cellIs" dxfId="11205" priority="3876" stopIfTrue="1" operator="equal">
      <formula>"Media"</formula>
    </cfRule>
  </conditionalFormatting>
  <conditionalFormatting sqref="AP519">
    <cfRule type="cellIs" dxfId="11204" priority="3874" stopIfTrue="1" operator="equal">
      <formula>"Muy Alta"</formula>
    </cfRule>
  </conditionalFormatting>
  <conditionalFormatting sqref="AP519">
    <cfRule type="cellIs" dxfId="11203" priority="3878" stopIfTrue="1" operator="equal">
      <formula>"Muy Baja"</formula>
    </cfRule>
  </conditionalFormatting>
  <conditionalFormatting sqref="AE510:AE511">
    <cfRule type="containsText" dxfId="11202" priority="3977" operator="containsText" text="VALORAR">
      <formula>NOT(ISERROR(SEARCH("VALORAR",AE510)))</formula>
    </cfRule>
    <cfRule type="containsText" dxfId="11201" priority="3978" operator="containsText" text="Extrema">
      <formula>NOT(ISERROR(SEARCH("Extrema",AE510)))</formula>
    </cfRule>
    <cfRule type="containsText" dxfId="11200" priority="3979" operator="containsText" text="Alta">
      <formula>NOT(ISERROR(SEARCH("Alta",AE510)))</formula>
    </cfRule>
    <cfRule type="containsText" dxfId="11199" priority="3980" operator="containsText" text="Moderada">
      <formula>NOT(ISERROR(SEARCH("Moderada",AE510)))</formula>
    </cfRule>
    <cfRule type="containsText" dxfId="11198" priority="3981" operator="containsText" text="Baja">
      <formula>NOT(ISERROR(SEARCH("Baja",AE510)))</formula>
    </cfRule>
  </conditionalFormatting>
  <conditionalFormatting sqref="AE510:AE511">
    <cfRule type="containsText" dxfId="11197" priority="3982" operator="containsText" text="VALORAR">
      <formula>NOT(ISERROR(SEARCH("VALORAR",AE510)))</formula>
    </cfRule>
    <cfRule type="containsText" dxfId="11196" priority="3983" operator="containsText" text="Extrema">
      <formula>NOT(ISERROR(SEARCH("Extrema",AE510)))</formula>
    </cfRule>
    <cfRule type="containsText" dxfId="11195" priority="3984" operator="containsText" text="Alta">
      <formula>NOT(ISERROR(SEARCH("Alta",AE510)))</formula>
    </cfRule>
    <cfRule type="containsText" dxfId="11194" priority="3985" operator="containsText" text="Moderada">
      <formula>NOT(ISERROR(SEARCH("Moderada",AE510)))</formula>
    </cfRule>
    <cfRule type="containsText" dxfId="11193" priority="3986" operator="containsText" text="Baja">
      <formula>NOT(ISERROR(SEARCH("Baja",AE510)))</formula>
    </cfRule>
  </conditionalFormatting>
  <conditionalFormatting sqref="V510:V511">
    <cfRule type="cellIs" dxfId="11192" priority="3993" stopIfTrue="1" operator="equal">
      <formula>"Alta"</formula>
    </cfRule>
  </conditionalFormatting>
  <conditionalFormatting sqref="V510:V511">
    <cfRule type="cellIs" dxfId="11191" priority="3995" stopIfTrue="1" operator="equal">
      <formula>"Baja"</formula>
    </cfRule>
  </conditionalFormatting>
  <conditionalFormatting sqref="V510:V511">
    <cfRule type="cellIs" dxfId="11190" priority="3994" stopIfTrue="1" operator="equal">
      <formula>"Media"</formula>
    </cfRule>
  </conditionalFormatting>
  <conditionalFormatting sqref="V510:V511">
    <cfRule type="cellIs" dxfId="11189" priority="3992" stopIfTrue="1" operator="equal">
      <formula>"Muy Alta"</formula>
    </cfRule>
  </conditionalFormatting>
  <conditionalFormatting sqref="V510:V511">
    <cfRule type="cellIs" dxfId="11188" priority="3996" stopIfTrue="1" operator="equal">
      <formula>"Muy Baja"</formula>
    </cfRule>
  </conditionalFormatting>
  <conditionalFormatting sqref="AP516">
    <cfRule type="cellIs" dxfId="11187" priority="3833" stopIfTrue="1" operator="equal">
      <formula>"Alta"</formula>
    </cfRule>
  </conditionalFormatting>
  <conditionalFormatting sqref="AP516">
    <cfRule type="cellIs" dxfId="11186" priority="3835" stopIfTrue="1" operator="equal">
      <formula>"Baja"</formula>
    </cfRule>
  </conditionalFormatting>
  <conditionalFormatting sqref="AP516">
    <cfRule type="cellIs" dxfId="11185" priority="3834" stopIfTrue="1" operator="equal">
      <formula>"Media"</formula>
    </cfRule>
  </conditionalFormatting>
  <conditionalFormatting sqref="AP516">
    <cfRule type="cellIs" dxfId="11184" priority="3832" stopIfTrue="1" operator="equal">
      <formula>"Muy Alta"</formula>
    </cfRule>
  </conditionalFormatting>
  <conditionalFormatting sqref="AP516">
    <cfRule type="cellIs" dxfId="11183" priority="3836" stopIfTrue="1" operator="equal">
      <formula>"Muy Baja"</formula>
    </cfRule>
  </conditionalFormatting>
  <conditionalFormatting sqref="AP511">
    <cfRule type="cellIs" dxfId="11182" priority="3955" stopIfTrue="1" operator="equal">
      <formula>"Alta"</formula>
    </cfRule>
  </conditionalFormatting>
  <conditionalFormatting sqref="AP511">
    <cfRule type="cellIs" dxfId="11181" priority="3957" stopIfTrue="1" operator="equal">
      <formula>"Baja"</formula>
    </cfRule>
  </conditionalFormatting>
  <conditionalFormatting sqref="AP511">
    <cfRule type="cellIs" dxfId="11180" priority="3956" stopIfTrue="1" operator="equal">
      <formula>"Media"</formula>
    </cfRule>
  </conditionalFormatting>
  <conditionalFormatting sqref="AP511">
    <cfRule type="cellIs" dxfId="11179" priority="3954" stopIfTrue="1" operator="equal">
      <formula>"Muy Alta"</formula>
    </cfRule>
  </conditionalFormatting>
  <conditionalFormatting sqref="AP511">
    <cfRule type="cellIs" dxfId="11178" priority="3958" stopIfTrue="1" operator="equal">
      <formula>"Muy Baja"</formula>
    </cfRule>
  </conditionalFormatting>
  <conditionalFormatting sqref="V496:V497">
    <cfRule type="cellIs" dxfId="11177" priority="4345" stopIfTrue="1" operator="equal">
      <formula>"Alta"</formula>
    </cfRule>
  </conditionalFormatting>
  <conditionalFormatting sqref="V496:V497">
    <cfRule type="cellIs" dxfId="11176" priority="4347" stopIfTrue="1" operator="equal">
      <formula>"Baja"</formula>
    </cfRule>
  </conditionalFormatting>
  <conditionalFormatting sqref="V496:V497">
    <cfRule type="cellIs" dxfId="11175" priority="4346" stopIfTrue="1" operator="equal">
      <formula>"Media"</formula>
    </cfRule>
  </conditionalFormatting>
  <conditionalFormatting sqref="V496:V497">
    <cfRule type="cellIs" dxfId="11174" priority="4344" stopIfTrue="1" operator="equal">
      <formula>"Muy Alta"</formula>
    </cfRule>
  </conditionalFormatting>
  <conditionalFormatting sqref="V496:V497">
    <cfRule type="cellIs" dxfId="11173" priority="4348" stopIfTrue="1" operator="equal">
      <formula>"Muy Baja"</formula>
    </cfRule>
  </conditionalFormatting>
  <conditionalFormatting sqref="AE496:AE497">
    <cfRule type="containsText" dxfId="11172" priority="4329" operator="containsText" text="VALORAR">
      <formula>NOT(ISERROR(SEARCH("VALORAR",AE496)))</formula>
    </cfRule>
    <cfRule type="containsText" dxfId="11171" priority="4330" operator="containsText" text="Extrema">
      <formula>NOT(ISERROR(SEARCH("Extrema",AE496)))</formula>
    </cfRule>
    <cfRule type="containsText" dxfId="11170" priority="4331" operator="containsText" text="Alta">
      <formula>NOT(ISERROR(SEARCH("Alta",AE496)))</formula>
    </cfRule>
    <cfRule type="containsText" dxfId="11169" priority="4332" operator="containsText" text="Moderada">
      <formula>NOT(ISERROR(SEARCH("Moderada",AE496)))</formula>
    </cfRule>
    <cfRule type="containsText" dxfId="11168" priority="4333" operator="containsText" text="Baja">
      <formula>NOT(ISERROR(SEARCH("Baja",AE496)))</formula>
    </cfRule>
  </conditionalFormatting>
  <conditionalFormatting sqref="AE496:AE497">
    <cfRule type="containsText" dxfId="11167" priority="4334" operator="containsText" text="VALORAR">
      <formula>NOT(ISERROR(SEARCH("VALORAR",AE496)))</formula>
    </cfRule>
    <cfRule type="containsText" dxfId="11166" priority="4335" operator="containsText" text="Extrema">
      <formula>NOT(ISERROR(SEARCH("Extrema",AE496)))</formula>
    </cfRule>
    <cfRule type="containsText" dxfId="11165" priority="4336" operator="containsText" text="Alta">
      <formula>NOT(ISERROR(SEARCH("Alta",AE496)))</formula>
    </cfRule>
    <cfRule type="containsText" dxfId="11164" priority="4337" operator="containsText" text="Moderada">
      <formula>NOT(ISERROR(SEARCH("Moderada",AE496)))</formula>
    </cfRule>
    <cfRule type="containsText" dxfId="11163" priority="4338" operator="containsText" text="Baja">
      <formula>NOT(ISERROR(SEARCH("Baja",AE496)))</formula>
    </cfRule>
  </conditionalFormatting>
  <conditionalFormatting sqref="AW496">
    <cfRule type="containsText" dxfId="11162" priority="4319" operator="containsText" text="VALORAR">
      <formula>NOT(ISERROR(SEARCH("VALORAR",AW496)))</formula>
    </cfRule>
    <cfRule type="containsText" dxfId="11161" priority="4320" operator="containsText" text="Extrema">
      <formula>NOT(ISERROR(SEARCH("Extrema",AW496)))</formula>
    </cfRule>
    <cfRule type="containsText" dxfId="11160" priority="4321" operator="containsText" text="Alta">
      <formula>NOT(ISERROR(SEARCH("Alta",AW496)))</formula>
    </cfRule>
    <cfRule type="containsText" dxfId="11159" priority="4322" operator="containsText" text="Moderada">
      <formula>NOT(ISERROR(SEARCH("Moderada",AW496)))</formula>
    </cfRule>
    <cfRule type="containsText" dxfId="11158" priority="4323" operator="containsText" text="Baja">
      <formula>NOT(ISERROR(SEARCH("Baja",AW496)))</formula>
    </cfRule>
  </conditionalFormatting>
  <conditionalFormatting sqref="AW496">
    <cfRule type="containsText" dxfId="11157" priority="4324" operator="containsText" text="VALORAR">
      <formula>NOT(ISERROR(SEARCH("VALORAR",AW496)))</formula>
    </cfRule>
    <cfRule type="containsText" dxfId="11156" priority="4325" operator="containsText" text="Extrema">
      <formula>NOT(ISERROR(SEARCH("Extrema",AW496)))</formula>
    </cfRule>
    <cfRule type="containsText" dxfId="11155" priority="4326" operator="containsText" text="Alta">
      <formula>NOT(ISERROR(SEARCH("Alta",AW496)))</formula>
    </cfRule>
    <cfRule type="containsText" dxfId="11154" priority="4327" operator="containsText" text="Moderada">
      <formula>NOT(ISERROR(SEARCH("Moderada",AW496)))</formula>
    </cfRule>
    <cfRule type="containsText" dxfId="11153" priority="4328" operator="containsText" text="Baja">
      <formula>NOT(ISERROR(SEARCH("Baja",AW496)))</formula>
    </cfRule>
  </conditionalFormatting>
  <conditionalFormatting sqref="AP496">
    <cfRule type="cellIs" dxfId="11152" priority="4311" stopIfTrue="1" operator="equal">
      <formula>"Alta"</formula>
    </cfRule>
  </conditionalFormatting>
  <conditionalFormatting sqref="AP496">
    <cfRule type="cellIs" dxfId="11151" priority="4313" stopIfTrue="1" operator="equal">
      <formula>"Baja"</formula>
    </cfRule>
  </conditionalFormatting>
  <conditionalFormatting sqref="AP496">
    <cfRule type="cellIs" dxfId="11150" priority="4312" stopIfTrue="1" operator="equal">
      <formula>"Media"</formula>
    </cfRule>
  </conditionalFormatting>
  <conditionalFormatting sqref="AP496">
    <cfRule type="cellIs" dxfId="11149" priority="4310" stopIfTrue="1" operator="equal">
      <formula>"Muy Alta"</formula>
    </cfRule>
  </conditionalFormatting>
  <conditionalFormatting sqref="AP496">
    <cfRule type="cellIs" dxfId="11148" priority="4314" stopIfTrue="1" operator="equal">
      <formula>"Muy Baja"</formula>
    </cfRule>
  </conditionalFormatting>
  <conditionalFormatting sqref="AP497">
    <cfRule type="cellIs" dxfId="11147" priority="4297" stopIfTrue="1" operator="equal">
      <formula>"Alta"</formula>
    </cfRule>
  </conditionalFormatting>
  <conditionalFormatting sqref="AP497">
    <cfRule type="cellIs" dxfId="11146" priority="4299" stopIfTrue="1" operator="equal">
      <formula>"Baja"</formula>
    </cfRule>
  </conditionalFormatting>
  <conditionalFormatting sqref="AP497">
    <cfRule type="cellIs" dxfId="11145" priority="4298" stopIfTrue="1" operator="equal">
      <formula>"Media"</formula>
    </cfRule>
  </conditionalFormatting>
  <conditionalFormatting sqref="AP497">
    <cfRule type="cellIs" dxfId="11144" priority="4296" stopIfTrue="1" operator="equal">
      <formula>"Muy Alta"</formula>
    </cfRule>
  </conditionalFormatting>
  <conditionalFormatting sqref="AP497">
    <cfRule type="cellIs" dxfId="11143" priority="4300" stopIfTrue="1" operator="equal">
      <formula>"Muy Baja"</formula>
    </cfRule>
  </conditionalFormatting>
  <conditionalFormatting sqref="AP501">
    <cfRule type="cellIs" dxfId="11142" priority="4283" stopIfTrue="1" operator="equal">
      <formula>"Alta"</formula>
    </cfRule>
  </conditionalFormatting>
  <conditionalFormatting sqref="AP501">
    <cfRule type="cellIs" dxfId="11141" priority="4285" stopIfTrue="1" operator="equal">
      <formula>"Baja"</formula>
    </cfRule>
  </conditionalFormatting>
  <conditionalFormatting sqref="AP501">
    <cfRule type="cellIs" dxfId="11140" priority="4284" stopIfTrue="1" operator="equal">
      <formula>"Media"</formula>
    </cfRule>
  </conditionalFormatting>
  <conditionalFormatting sqref="AP501">
    <cfRule type="cellIs" dxfId="11139" priority="4282" stopIfTrue="1" operator="equal">
      <formula>"Muy Alta"</formula>
    </cfRule>
  </conditionalFormatting>
  <conditionalFormatting sqref="AP501">
    <cfRule type="cellIs" dxfId="11138" priority="4286" stopIfTrue="1" operator="equal">
      <formula>"Muy Baja"</formula>
    </cfRule>
  </conditionalFormatting>
  <conditionalFormatting sqref="AE498:AE499">
    <cfRule type="containsText" dxfId="11137" priority="4249" operator="containsText" text="VALORAR">
      <formula>NOT(ISERROR(SEARCH("VALORAR",AE498)))</formula>
    </cfRule>
    <cfRule type="containsText" dxfId="11136" priority="4250" operator="containsText" text="Extrema">
      <formula>NOT(ISERROR(SEARCH("Extrema",AE498)))</formula>
    </cfRule>
    <cfRule type="containsText" dxfId="11135" priority="4251" operator="containsText" text="Alta">
      <formula>NOT(ISERROR(SEARCH("Alta",AE498)))</formula>
    </cfRule>
    <cfRule type="containsText" dxfId="11134" priority="4252" operator="containsText" text="Moderada">
      <formula>NOT(ISERROR(SEARCH("Moderada",AE498)))</formula>
    </cfRule>
    <cfRule type="containsText" dxfId="11133" priority="4253" operator="containsText" text="Baja">
      <formula>NOT(ISERROR(SEARCH("Baja",AE498)))</formula>
    </cfRule>
  </conditionalFormatting>
  <conditionalFormatting sqref="AE498:AE499">
    <cfRule type="containsText" dxfId="11132" priority="4254" operator="containsText" text="VALORAR">
      <formula>NOT(ISERROR(SEARCH("VALORAR",AE498)))</formula>
    </cfRule>
    <cfRule type="containsText" dxfId="11131" priority="4255" operator="containsText" text="Extrema">
      <formula>NOT(ISERROR(SEARCH("Extrema",AE498)))</formula>
    </cfRule>
    <cfRule type="containsText" dxfId="11130" priority="4256" operator="containsText" text="Alta">
      <formula>NOT(ISERROR(SEARCH("Alta",AE498)))</formula>
    </cfRule>
    <cfRule type="containsText" dxfId="11129" priority="4257" operator="containsText" text="Moderada">
      <formula>NOT(ISERROR(SEARCH("Moderada",AE498)))</formula>
    </cfRule>
    <cfRule type="containsText" dxfId="11128" priority="4258" operator="containsText" text="Baja">
      <formula>NOT(ISERROR(SEARCH("Baja",AE498)))</formula>
    </cfRule>
  </conditionalFormatting>
  <conditionalFormatting sqref="V498:V499">
    <cfRule type="cellIs" dxfId="11127" priority="4265" stopIfTrue="1" operator="equal">
      <formula>"Alta"</formula>
    </cfRule>
  </conditionalFormatting>
  <conditionalFormatting sqref="V498:V499">
    <cfRule type="cellIs" dxfId="11126" priority="4267" stopIfTrue="1" operator="equal">
      <formula>"Baja"</formula>
    </cfRule>
  </conditionalFormatting>
  <conditionalFormatting sqref="V498:V499">
    <cfRule type="cellIs" dxfId="11125" priority="4266" stopIfTrue="1" operator="equal">
      <formula>"Media"</formula>
    </cfRule>
  </conditionalFormatting>
  <conditionalFormatting sqref="V498:V499">
    <cfRule type="cellIs" dxfId="11124" priority="4264" stopIfTrue="1" operator="equal">
      <formula>"Muy Alta"</formula>
    </cfRule>
  </conditionalFormatting>
  <conditionalFormatting sqref="V498:V499">
    <cfRule type="cellIs" dxfId="11123" priority="4268" stopIfTrue="1" operator="equal">
      <formula>"Muy Baja"</formula>
    </cfRule>
  </conditionalFormatting>
  <conditionalFormatting sqref="AP498">
    <cfRule type="cellIs" dxfId="11122" priority="4241" stopIfTrue="1" operator="equal">
      <formula>"Alta"</formula>
    </cfRule>
  </conditionalFormatting>
  <conditionalFormatting sqref="AP498">
    <cfRule type="cellIs" dxfId="11121" priority="4243" stopIfTrue="1" operator="equal">
      <formula>"Baja"</formula>
    </cfRule>
  </conditionalFormatting>
  <conditionalFormatting sqref="AP498">
    <cfRule type="cellIs" dxfId="11120" priority="4242" stopIfTrue="1" operator="equal">
      <formula>"Media"</formula>
    </cfRule>
  </conditionalFormatting>
  <conditionalFormatting sqref="AP498">
    <cfRule type="cellIs" dxfId="11119" priority="4240" stopIfTrue="1" operator="equal">
      <formula>"Muy Alta"</formula>
    </cfRule>
  </conditionalFormatting>
  <conditionalFormatting sqref="AP498">
    <cfRule type="cellIs" dxfId="11118" priority="4244" stopIfTrue="1" operator="equal">
      <formula>"Muy Baja"</formula>
    </cfRule>
  </conditionalFormatting>
  <conditionalFormatting sqref="AP499">
    <cfRule type="cellIs" dxfId="11117" priority="4227" stopIfTrue="1" operator="equal">
      <formula>"Alta"</formula>
    </cfRule>
  </conditionalFormatting>
  <conditionalFormatting sqref="AP499">
    <cfRule type="cellIs" dxfId="11116" priority="4229" stopIfTrue="1" operator="equal">
      <formula>"Baja"</formula>
    </cfRule>
  </conditionalFormatting>
  <conditionalFormatting sqref="AP499">
    <cfRule type="cellIs" dxfId="11115" priority="4228" stopIfTrue="1" operator="equal">
      <formula>"Media"</formula>
    </cfRule>
  </conditionalFormatting>
  <conditionalFormatting sqref="AP499">
    <cfRule type="cellIs" dxfId="11114" priority="4226" stopIfTrue="1" operator="equal">
      <formula>"Muy Alta"</formula>
    </cfRule>
  </conditionalFormatting>
  <conditionalFormatting sqref="AP499">
    <cfRule type="cellIs" dxfId="11113" priority="4230" stopIfTrue="1" operator="equal">
      <formula>"Muy Baja"</formula>
    </cfRule>
  </conditionalFormatting>
  <conditionalFormatting sqref="V514:V515">
    <cfRule type="cellIs" dxfId="11112" priority="3937" stopIfTrue="1" operator="equal">
      <formula>"Alta"</formula>
    </cfRule>
  </conditionalFormatting>
  <conditionalFormatting sqref="V514:V515">
    <cfRule type="cellIs" dxfId="11111" priority="3939" stopIfTrue="1" operator="equal">
      <formula>"Baja"</formula>
    </cfRule>
  </conditionalFormatting>
  <conditionalFormatting sqref="V514:V515">
    <cfRule type="cellIs" dxfId="11110" priority="3938" stopIfTrue="1" operator="equal">
      <formula>"Media"</formula>
    </cfRule>
  </conditionalFormatting>
  <conditionalFormatting sqref="V514:V515">
    <cfRule type="cellIs" dxfId="11109" priority="3936" stopIfTrue="1" operator="equal">
      <formula>"Muy Alta"</formula>
    </cfRule>
  </conditionalFormatting>
  <conditionalFormatting sqref="V514:V515">
    <cfRule type="cellIs" dxfId="11108" priority="3940" stopIfTrue="1" operator="equal">
      <formula>"Muy Baja"</formula>
    </cfRule>
  </conditionalFormatting>
  <conditionalFormatting sqref="AW514">
    <cfRule type="containsText" dxfId="11107" priority="3911" operator="containsText" text="VALORAR">
      <formula>NOT(ISERROR(SEARCH("VALORAR",AW514)))</formula>
    </cfRule>
    <cfRule type="containsText" dxfId="11106" priority="3912" operator="containsText" text="Extrema">
      <formula>NOT(ISERROR(SEARCH("Extrema",AW514)))</formula>
    </cfRule>
    <cfRule type="containsText" dxfId="11105" priority="3913" operator="containsText" text="Alta">
      <formula>NOT(ISERROR(SEARCH("Alta",AW514)))</formula>
    </cfRule>
    <cfRule type="containsText" dxfId="11104" priority="3914" operator="containsText" text="Moderada">
      <formula>NOT(ISERROR(SEARCH("Moderada",AW514)))</formula>
    </cfRule>
    <cfRule type="containsText" dxfId="11103" priority="3915" operator="containsText" text="Baja">
      <formula>NOT(ISERROR(SEARCH("Baja",AW514)))</formula>
    </cfRule>
  </conditionalFormatting>
  <conditionalFormatting sqref="AW514">
    <cfRule type="containsText" dxfId="11102" priority="3916" operator="containsText" text="VALORAR">
      <formula>NOT(ISERROR(SEARCH("VALORAR",AW514)))</formula>
    </cfRule>
    <cfRule type="containsText" dxfId="11101" priority="3917" operator="containsText" text="Extrema">
      <formula>NOT(ISERROR(SEARCH("Extrema",AW514)))</formula>
    </cfRule>
    <cfRule type="containsText" dxfId="11100" priority="3918" operator="containsText" text="Alta">
      <formula>NOT(ISERROR(SEARCH("Alta",AW514)))</formula>
    </cfRule>
    <cfRule type="containsText" dxfId="11099" priority="3919" operator="containsText" text="Moderada">
      <formula>NOT(ISERROR(SEARCH("Moderada",AW514)))</formula>
    </cfRule>
    <cfRule type="containsText" dxfId="11098" priority="3920" operator="containsText" text="Baja">
      <formula>NOT(ISERROR(SEARCH("Baja",AW514)))</formula>
    </cfRule>
  </conditionalFormatting>
  <conditionalFormatting sqref="AP514">
    <cfRule type="cellIs" dxfId="11097" priority="3903" stopIfTrue="1" operator="equal">
      <formula>"Alta"</formula>
    </cfRule>
  </conditionalFormatting>
  <conditionalFormatting sqref="AP514">
    <cfRule type="cellIs" dxfId="11096" priority="3905" stopIfTrue="1" operator="equal">
      <formula>"Baja"</formula>
    </cfRule>
  </conditionalFormatting>
  <conditionalFormatting sqref="AP514">
    <cfRule type="cellIs" dxfId="11095" priority="3904" stopIfTrue="1" operator="equal">
      <formula>"Media"</formula>
    </cfRule>
  </conditionalFormatting>
  <conditionalFormatting sqref="AP514">
    <cfRule type="cellIs" dxfId="11094" priority="3902" stopIfTrue="1" operator="equal">
      <formula>"Muy Alta"</formula>
    </cfRule>
  </conditionalFormatting>
  <conditionalFormatting sqref="AP514">
    <cfRule type="cellIs" dxfId="11093" priority="3906" stopIfTrue="1" operator="equal">
      <formula>"Muy Baja"</formula>
    </cfRule>
  </conditionalFormatting>
  <conditionalFormatting sqref="AP515">
    <cfRule type="cellIs" dxfId="11092" priority="3889" stopIfTrue="1" operator="equal">
      <formula>"Alta"</formula>
    </cfRule>
  </conditionalFormatting>
  <conditionalFormatting sqref="AP515">
    <cfRule type="cellIs" dxfId="11091" priority="3891" stopIfTrue="1" operator="equal">
      <formula>"Baja"</formula>
    </cfRule>
  </conditionalFormatting>
  <conditionalFormatting sqref="AP515">
    <cfRule type="cellIs" dxfId="11090" priority="3890" stopIfTrue="1" operator="equal">
      <formula>"Media"</formula>
    </cfRule>
  </conditionalFormatting>
  <conditionalFormatting sqref="AP515">
    <cfRule type="cellIs" dxfId="11089" priority="3888" stopIfTrue="1" operator="equal">
      <formula>"Muy Alta"</formula>
    </cfRule>
  </conditionalFormatting>
  <conditionalFormatting sqref="AP515">
    <cfRule type="cellIs" dxfId="11088" priority="3892" stopIfTrue="1" operator="equal">
      <formula>"Muy Baja"</formula>
    </cfRule>
  </conditionalFormatting>
  <conditionalFormatting sqref="AE516:AE517">
    <cfRule type="containsText" dxfId="11087" priority="3841" operator="containsText" text="VALORAR">
      <formula>NOT(ISERROR(SEARCH("VALORAR",AE516)))</formula>
    </cfRule>
    <cfRule type="containsText" dxfId="11086" priority="3842" operator="containsText" text="Extrema">
      <formula>NOT(ISERROR(SEARCH("Extrema",AE516)))</formula>
    </cfRule>
    <cfRule type="containsText" dxfId="11085" priority="3843" operator="containsText" text="Alta">
      <formula>NOT(ISERROR(SEARCH("Alta",AE516)))</formula>
    </cfRule>
    <cfRule type="containsText" dxfId="11084" priority="3844" operator="containsText" text="Moderada">
      <formula>NOT(ISERROR(SEARCH("Moderada",AE516)))</formula>
    </cfRule>
    <cfRule type="containsText" dxfId="11083" priority="3845" operator="containsText" text="Baja">
      <formula>NOT(ISERROR(SEARCH("Baja",AE516)))</formula>
    </cfRule>
  </conditionalFormatting>
  <conditionalFormatting sqref="AE516:AE517">
    <cfRule type="containsText" dxfId="11082" priority="3846" operator="containsText" text="VALORAR">
      <formula>NOT(ISERROR(SEARCH("VALORAR",AE516)))</formula>
    </cfRule>
    <cfRule type="containsText" dxfId="11081" priority="3847" operator="containsText" text="Extrema">
      <formula>NOT(ISERROR(SEARCH("Extrema",AE516)))</formula>
    </cfRule>
    <cfRule type="containsText" dxfId="11080" priority="3848" operator="containsText" text="Alta">
      <formula>NOT(ISERROR(SEARCH("Alta",AE516)))</formula>
    </cfRule>
    <cfRule type="containsText" dxfId="11079" priority="3849" operator="containsText" text="Moderada">
      <formula>NOT(ISERROR(SEARCH("Moderada",AE516)))</formula>
    </cfRule>
    <cfRule type="containsText" dxfId="11078" priority="3850" operator="containsText" text="Baja">
      <formula>NOT(ISERROR(SEARCH("Baja",AE516)))</formula>
    </cfRule>
  </conditionalFormatting>
  <conditionalFormatting sqref="V516:V517">
    <cfRule type="cellIs" dxfId="11077" priority="3857" stopIfTrue="1" operator="equal">
      <formula>"Alta"</formula>
    </cfRule>
  </conditionalFormatting>
  <conditionalFormatting sqref="V516:V517">
    <cfRule type="cellIs" dxfId="11076" priority="3859" stopIfTrue="1" operator="equal">
      <formula>"Baja"</formula>
    </cfRule>
  </conditionalFormatting>
  <conditionalFormatting sqref="V516:V517">
    <cfRule type="cellIs" dxfId="11075" priority="3858" stopIfTrue="1" operator="equal">
      <formula>"Media"</formula>
    </cfRule>
  </conditionalFormatting>
  <conditionalFormatting sqref="V516:V517">
    <cfRule type="cellIs" dxfId="11074" priority="3856" stopIfTrue="1" operator="equal">
      <formula>"Muy Alta"</formula>
    </cfRule>
  </conditionalFormatting>
  <conditionalFormatting sqref="V516:V517">
    <cfRule type="cellIs" dxfId="11073" priority="3860" stopIfTrue="1" operator="equal">
      <formula>"Muy Baja"</formula>
    </cfRule>
  </conditionalFormatting>
  <conditionalFormatting sqref="AP517">
    <cfRule type="cellIs" dxfId="11072" priority="3819" stopIfTrue="1" operator="equal">
      <formula>"Alta"</formula>
    </cfRule>
  </conditionalFormatting>
  <conditionalFormatting sqref="AP517">
    <cfRule type="cellIs" dxfId="11071" priority="3821" stopIfTrue="1" operator="equal">
      <formula>"Baja"</formula>
    </cfRule>
  </conditionalFormatting>
  <conditionalFormatting sqref="AP517">
    <cfRule type="cellIs" dxfId="11070" priority="3820" stopIfTrue="1" operator="equal">
      <formula>"Media"</formula>
    </cfRule>
  </conditionalFormatting>
  <conditionalFormatting sqref="AP517">
    <cfRule type="cellIs" dxfId="11069" priority="3818" stopIfTrue="1" operator="equal">
      <formula>"Muy Alta"</formula>
    </cfRule>
  </conditionalFormatting>
  <conditionalFormatting sqref="AP517">
    <cfRule type="cellIs" dxfId="11068" priority="3822" stopIfTrue="1" operator="equal">
      <formula>"Muy Baja"</formula>
    </cfRule>
  </conditionalFormatting>
  <conditionalFormatting sqref="AE526:AE527">
    <cfRule type="containsText" dxfId="11067" priority="3785" operator="containsText" text="VALORAR">
      <formula>NOT(ISERROR(SEARCH("VALORAR",AE526)))</formula>
    </cfRule>
    <cfRule type="containsText" dxfId="11066" priority="3786" operator="containsText" text="Extrema">
      <formula>NOT(ISERROR(SEARCH("Extrema",AE526)))</formula>
    </cfRule>
    <cfRule type="containsText" dxfId="11065" priority="3787" operator="containsText" text="Alta">
      <formula>NOT(ISERROR(SEARCH("Alta",AE526)))</formula>
    </cfRule>
    <cfRule type="containsText" dxfId="11064" priority="3788" operator="containsText" text="Moderada">
      <formula>NOT(ISERROR(SEARCH("Moderada",AE526)))</formula>
    </cfRule>
    <cfRule type="containsText" dxfId="11063" priority="3789" operator="containsText" text="Baja">
      <formula>NOT(ISERROR(SEARCH("Baja",AE526)))</formula>
    </cfRule>
  </conditionalFormatting>
  <conditionalFormatting sqref="AE526:AE527">
    <cfRule type="containsText" dxfId="11062" priority="3790" operator="containsText" text="VALORAR">
      <formula>NOT(ISERROR(SEARCH("VALORAR",AE526)))</formula>
    </cfRule>
    <cfRule type="containsText" dxfId="11061" priority="3791" operator="containsText" text="Extrema">
      <formula>NOT(ISERROR(SEARCH("Extrema",AE526)))</formula>
    </cfRule>
    <cfRule type="containsText" dxfId="11060" priority="3792" operator="containsText" text="Alta">
      <formula>NOT(ISERROR(SEARCH("Alta",AE526)))</formula>
    </cfRule>
    <cfRule type="containsText" dxfId="11059" priority="3793" operator="containsText" text="Moderada">
      <formula>NOT(ISERROR(SEARCH("Moderada",AE526)))</formula>
    </cfRule>
    <cfRule type="containsText" dxfId="11058" priority="3794" operator="containsText" text="Baja">
      <formula>NOT(ISERROR(SEARCH("Baja",AE526)))</formula>
    </cfRule>
  </conditionalFormatting>
  <conditionalFormatting sqref="AP531">
    <cfRule type="cellIs" dxfId="11057" priority="3739" stopIfTrue="1" operator="equal">
      <formula>"Alta"</formula>
    </cfRule>
  </conditionalFormatting>
  <conditionalFormatting sqref="AP531">
    <cfRule type="cellIs" dxfId="11056" priority="3741" stopIfTrue="1" operator="equal">
      <formula>"Baja"</formula>
    </cfRule>
  </conditionalFormatting>
  <conditionalFormatting sqref="AP531">
    <cfRule type="cellIs" dxfId="11055" priority="3740" stopIfTrue="1" operator="equal">
      <formula>"Media"</formula>
    </cfRule>
  </conditionalFormatting>
  <conditionalFormatting sqref="AP531">
    <cfRule type="cellIs" dxfId="11054" priority="3738" stopIfTrue="1" operator="equal">
      <formula>"Muy Alta"</formula>
    </cfRule>
  </conditionalFormatting>
  <conditionalFormatting sqref="AP531">
    <cfRule type="cellIs" dxfId="11053" priority="3742" stopIfTrue="1" operator="equal">
      <formula>"Muy Baja"</formula>
    </cfRule>
  </conditionalFormatting>
  <conditionalFormatting sqref="AP528">
    <cfRule type="cellIs" dxfId="11052" priority="3697" stopIfTrue="1" operator="equal">
      <formula>"Alta"</formula>
    </cfRule>
  </conditionalFormatting>
  <conditionalFormatting sqref="AP528">
    <cfRule type="cellIs" dxfId="11051" priority="3699" stopIfTrue="1" operator="equal">
      <formula>"Baja"</formula>
    </cfRule>
  </conditionalFormatting>
  <conditionalFormatting sqref="AP528">
    <cfRule type="cellIs" dxfId="11050" priority="3698" stopIfTrue="1" operator="equal">
      <formula>"Media"</formula>
    </cfRule>
  </conditionalFormatting>
  <conditionalFormatting sqref="AP528">
    <cfRule type="cellIs" dxfId="11049" priority="3696" stopIfTrue="1" operator="equal">
      <formula>"Muy Alta"</formula>
    </cfRule>
  </conditionalFormatting>
  <conditionalFormatting sqref="AP528">
    <cfRule type="cellIs" dxfId="11048" priority="3700" stopIfTrue="1" operator="equal">
      <formula>"Muy Baja"</formula>
    </cfRule>
  </conditionalFormatting>
  <conditionalFormatting sqref="V526:V527">
    <cfRule type="cellIs" dxfId="11047" priority="3801" stopIfTrue="1" operator="equal">
      <formula>"Alta"</formula>
    </cfRule>
  </conditionalFormatting>
  <conditionalFormatting sqref="V526:V527">
    <cfRule type="cellIs" dxfId="11046" priority="3803" stopIfTrue="1" operator="equal">
      <formula>"Baja"</formula>
    </cfRule>
  </conditionalFormatting>
  <conditionalFormatting sqref="V526:V527">
    <cfRule type="cellIs" dxfId="11045" priority="3802" stopIfTrue="1" operator="equal">
      <formula>"Media"</formula>
    </cfRule>
  </conditionalFormatting>
  <conditionalFormatting sqref="V526:V527">
    <cfRule type="cellIs" dxfId="11044" priority="3800" stopIfTrue="1" operator="equal">
      <formula>"Muy Alta"</formula>
    </cfRule>
  </conditionalFormatting>
  <conditionalFormatting sqref="V526:V527">
    <cfRule type="cellIs" dxfId="11043" priority="3804" stopIfTrue="1" operator="equal">
      <formula>"Muy Baja"</formula>
    </cfRule>
  </conditionalFormatting>
  <conditionalFormatting sqref="AW526">
    <cfRule type="containsText" dxfId="11042" priority="3775" operator="containsText" text="VALORAR">
      <formula>NOT(ISERROR(SEARCH("VALORAR",AW526)))</formula>
    </cfRule>
    <cfRule type="containsText" dxfId="11041" priority="3776" operator="containsText" text="Extrema">
      <formula>NOT(ISERROR(SEARCH("Extrema",AW526)))</formula>
    </cfRule>
    <cfRule type="containsText" dxfId="11040" priority="3777" operator="containsText" text="Alta">
      <formula>NOT(ISERROR(SEARCH("Alta",AW526)))</formula>
    </cfRule>
    <cfRule type="containsText" dxfId="11039" priority="3778" operator="containsText" text="Moderada">
      <formula>NOT(ISERROR(SEARCH("Moderada",AW526)))</formula>
    </cfRule>
    <cfRule type="containsText" dxfId="11038" priority="3779" operator="containsText" text="Baja">
      <formula>NOT(ISERROR(SEARCH("Baja",AW526)))</formula>
    </cfRule>
  </conditionalFormatting>
  <conditionalFormatting sqref="AW526">
    <cfRule type="containsText" dxfId="11037" priority="3780" operator="containsText" text="VALORAR">
      <formula>NOT(ISERROR(SEARCH("VALORAR",AW526)))</formula>
    </cfRule>
    <cfRule type="containsText" dxfId="11036" priority="3781" operator="containsText" text="Extrema">
      <formula>NOT(ISERROR(SEARCH("Extrema",AW526)))</formula>
    </cfRule>
    <cfRule type="containsText" dxfId="11035" priority="3782" operator="containsText" text="Alta">
      <formula>NOT(ISERROR(SEARCH("Alta",AW526)))</formula>
    </cfRule>
    <cfRule type="containsText" dxfId="11034" priority="3783" operator="containsText" text="Moderada">
      <formula>NOT(ISERROR(SEARCH("Moderada",AW526)))</formula>
    </cfRule>
    <cfRule type="containsText" dxfId="11033" priority="3784" operator="containsText" text="Baja">
      <formula>NOT(ISERROR(SEARCH("Baja",AW526)))</formula>
    </cfRule>
  </conditionalFormatting>
  <conditionalFormatting sqref="AP526">
    <cfRule type="cellIs" dxfId="11032" priority="3767" stopIfTrue="1" operator="equal">
      <formula>"Alta"</formula>
    </cfRule>
  </conditionalFormatting>
  <conditionalFormatting sqref="AP526">
    <cfRule type="cellIs" dxfId="11031" priority="3769" stopIfTrue="1" operator="equal">
      <formula>"Baja"</formula>
    </cfRule>
  </conditionalFormatting>
  <conditionalFormatting sqref="AP526">
    <cfRule type="cellIs" dxfId="11030" priority="3768" stopIfTrue="1" operator="equal">
      <formula>"Media"</formula>
    </cfRule>
  </conditionalFormatting>
  <conditionalFormatting sqref="AP526">
    <cfRule type="cellIs" dxfId="11029" priority="3766" stopIfTrue="1" operator="equal">
      <formula>"Muy Alta"</formula>
    </cfRule>
  </conditionalFormatting>
  <conditionalFormatting sqref="AP526">
    <cfRule type="cellIs" dxfId="11028" priority="3770" stopIfTrue="1" operator="equal">
      <formula>"Muy Baja"</formula>
    </cfRule>
  </conditionalFormatting>
  <conditionalFormatting sqref="AP527">
    <cfRule type="cellIs" dxfId="11027" priority="3753" stopIfTrue="1" operator="equal">
      <formula>"Alta"</formula>
    </cfRule>
  </conditionalFormatting>
  <conditionalFormatting sqref="AP527">
    <cfRule type="cellIs" dxfId="11026" priority="3755" stopIfTrue="1" operator="equal">
      <formula>"Baja"</formula>
    </cfRule>
  </conditionalFormatting>
  <conditionalFormatting sqref="AP527">
    <cfRule type="cellIs" dxfId="11025" priority="3754" stopIfTrue="1" operator="equal">
      <formula>"Media"</formula>
    </cfRule>
  </conditionalFormatting>
  <conditionalFormatting sqref="AP527">
    <cfRule type="cellIs" dxfId="11024" priority="3752" stopIfTrue="1" operator="equal">
      <formula>"Muy Alta"</formula>
    </cfRule>
  </conditionalFormatting>
  <conditionalFormatting sqref="AP527">
    <cfRule type="cellIs" dxfId="11023" priority="3756" stopIfTrue="1" operator="equal">
      <formula>"Muy Baja"</formula>
    </cfRule>
  </conditionalFormatting>
  <conditionalFormatting sqref="AE528:AE529">
    <cfRule type="containsText" dxfId="11022" priority="3705" operator="containsText" text="VALORAR">
      <formula>NOT(ISERROR(SEARCH("VALORAR",AE528)))</formula>
    </cfRule>
    <cfRule type="containsText" dxfId="11021" priority="3706" operator="containsText" text="Extrema">
      <formula>NOT(ISERROR(SEARCH("Extrema",AE528)))</formula>
    </cfRule>
    <cfRule type="containsText" dxfId="11020" priority="3707" operator="containsText" text="Alta">
      <formula>NOT(ISERROR(SEARCH("Alta",AE528)))</formula>
    </cfRule>
    <cfRule type="containsText" dxfId="11019" priority="3708" operator="containsText" text="Moderada">
      <formula>NOT(ISERROR(SEARCH("Moderada",AE528)))</formula>
    </cfRule>
    <cfRule type="containsText" dxfId="11018" priority="3709" operator="containsText" text="Baja">
      <formula>NOT(ISERROR(SEARCH("Baja",AE528)))</formula>
    </cfRule>
  </conditionalFormatting>
  <conditionalFormatting sqref="AE528:AE529">
    <cfRule type="containsText" dxfId="11017" priority="3710" operator="containsText" text="VALORAR">
      <formula>NOT(ISERROR(SEARCH("VALORAR",AE528)))</formula>
    </cfRule>
    <cfRule type="containsText" dxfId="11016" priority="3711" operator="containsText" text="Extrema">
      <formula>NOT(ISERROR(SEARCH("Extrema",AE528)))</formula>
    </cfRule>
    <cfRule type="containsText" dxfId="11015" priority="3712" operator="containsText" text="Alta">
      <formula>NOT(ISERROR(SEARCH("Alta",AE528)))</formula>
    </cfRule>
    <cfRule type="containsText" dxfId="11014" priority="3713" operator="containsText" text="Moderada">
      <formula>NOT(ISERROR(SEARCH("Moderada",AE528)))</formula>
    </cfRule>
    <cfRule type="containsText" dxfId="11013" priority="3714" operator="containsText" text="Baja">
      <formula>NOT(ISERROR(SEARCH("Baja",AE528)))</formula>
    </cfRule>
  </conditionalFormatting>
  <conditionalFormatting sqref="V528:V529">
    <cfRule type="cellIs" dxfId="11012" priority="3721" stopIfTrue="1" operator="equal">
      <formula>"Alta"</formula>
    </cfRule>
  </conditionalFormatting>
  <conditionalFormatting sqref="V528:V529">
    <cfRule type="cellIs" dxfId="11011" priority="3723" stopIfTrue="1" operator="equal">
      <formula>"Baja"</formula>
    </cfRule>
  </conditionalFormatting>
  <conditionalFormatting sqref="V528:V529">
    <cfRule type="cellIs" dxfId="11010" priority="3722" stopIfTrue="1" operator="equal">
      <formula>"Media"</formula>
    </cfRule>
  </conditionalFormatting>
  <conditionalFormatting sqref="V528:V529">
    <cfRule type="cellIs" dxfId="11009" priority="3720" stopIfTrue="1" operator="equal">
      <formula>"Muy Alta"</formula>
    </cfRule>
  </conditionalFormatting>
  <conditionalFormatting sqref="V528:V529">
    <cfRule type="cellIs" dxfId="11008" priority="3724" stopIfTrue="1" operator="equal">
      <formula>"Muy Baja"</formula>
    </cfRule>
  </conditionalFormatting>
  <conditionalFormatting sqref="AP529">
    <cfRule type="cellIs" dxfId="11007" priority="3683" stopIfTrue="1" operator="equal">
      <formula>"Alta"</formula>
    </cfRule>
  </conditionalFormatting>
  <conditionalFormatting sqref="AP529">
    <cfRule type="cellIs" dxfId="11006" priority="3685" stopIfTrue="1" operator="equal">
      <formula>"Baja"</formula>
    </cfRule>
  </conditionalFormatting>
  <conditionalFormatting sqref="AP529">
    <cfRule type="cellIs" dxfId="11005" priority="3684" stopIfTrue="1" operator="equal">
      <formula>"Media"</formula>
    </cfRule>
  </conditionalFormatting>
  <conditionalFormatting sqref="AP529">
    <cfRule type="cellIs" dxfId="11004" priority="3682" stopIfTrue="1" operator="equal">
      <formula>"Muy Alta"</formula>
    </cfRule>
  </conditionalFormatting>
  <conditionalFormatting sqref="AP529">
    <cfRule type="cellIs" dxfId="11003" priority="3686" stopIfTrue="1" operator="equal">
      <formula>"Muy Baja"</formula>
    </cfRule>
  </conditionalFormatting>
  <conditionalFormatting sqref="AE520:AE521">
    <cfRule type="containsText" dxfId="11002" priority="3649" operator="containsText" text="VALORAR">
      <formula>NOT(ISERROR(SEARCH("VALORAR",AE520)))</formula>
    </cfRule>
    <cfRule type="containsText" dxfId="11001" priority="3650" operator="containsText" text="Extrema">
      <formula>NOT(ISERROR(SEARCH("Extrema",AE520)))</formula>
    </cfRule>
    <cfRule type="containsText" dxfId="11000" priority="3651" operator="containsText" text="Alta">
      <formula>NOT(ISERROR(SEARCH("Alta",AE520)))</formula>
    </cfRule>
    <cfRule type="containsText" dxfId="10999" priority="3652" operator="containsText" text="Moderada">
      <formula>NOT(ISERROR(SEARCH("Moderada",AE520)))</formula>
    </cfRule>
    <cfRule type="containsText" dxfId="10998" priority="3653" operator="containsText" text="Baja">
      <formula>NOT(ISERROR(SEARCH("Baja",AE520)))</formula>
    </cfRule>
  </conditionalFormatting>
  <conditionalFormatting sqref="AE520:AE521">
    <cfRule type="containsText" dxfId="10997" priority="3654" operator="containsText" text="VALORAR">
      <formula>NOT(ISERROR(SEARCH("VALORAR",AE520)))</formula>
    </cfRule>
    <cfRule type="containsText" dxfId="10996" priority="3655" operator="containsText" text="Extrema">
      <formula>NOT(ISERROR(SEARCH("Extrema",AE520)))</formula>
    </cfRule>
    <cfRule type="containsText" dxfId="10995" priority="3656" operator="containsText" text="Alta">
      <formula>NOT(ISERROR(SEARCH("Alta",AE520)))</formula>
    </cfRule>
    <cfRule type="containsText" dxfId="10994" priority="3657" operator="containsText" text="Moderada">
      <formula>NOT(ISERROR(SEARCH("Moderada",AE520)))</formula>
    </cfRule>
    <cfRule type="containsText" dxfId="10993" priority="3658" operator="containsText" text="Baja">
      <formula>NOT(ISERROR(SEARCH("Baja",AE520)))</formula>
    </cfRule>
  </conditionalFormatting>
  <conditionalFormatting sqref="AP525">
    <cfRule type="cellIs" dxfId="10992" priority="3603" stopIfTrue="1" operator="equal">
      <formula>"Alta"</formula>
    </cfRule>
  </conditionalFormatting>
  <conditionalFormatting sqref="AP525">
    <cfRule type="cellIs" dxfId="10991" priority="3605" stopIfTrue="1" operator="equal">
      <formula>"Baja"</formula>
    </cfRule>
  </conditionalFormatting>
  <conditionalFormatting sqref="AP525">
    <cfRule type="cellIs" dxfId="10990" priority="3604" stopIfTrue="1" operator="equal">
      <formula>"Media"</formula>
    </cfRule>
  </conditionalFormatting>
  <conditionalFormatting sqref="AP525">
    <cfRule type="cellIs" dxfId="10989" priority="3602" stopIfTrue="1" operator="equal">
      <formula>"Muy Alta"</formula>
    </cfRule>
  </conditionalFormatting>
  <conditionalFormatting sqref="AP525">
    <cfRule type="cellIs" dxfId="10988" priority="3606" stopIfTrue="1" operator="equal">
      <formula>"Muy Baja"</formula>
    </cfRule>
  </conditionalFormatting>
  <conditionalFormatting sqref="AP522">
    <cfRule type="cellIs" dxfId="10987" priority="3561" stopIfTrue="1" operator="equal">
      <formula>"Alta"</formula>
    </cfRule>
  </conditionalFormatting>
  <conditionalFormatting sqref="AP522">
    <cfRule type="cellIs" dxfId="10986" priority="3563" stopIfTrue="1" operator="equal">
      <formula>"Baja"</formula>
    </cfRule>
  </conditionalFormatting>
  <conditionalFormatting sqref="AP522">
    <cfRule type="cellIs" dxfId="10985" priority="3562" stopIfTrue="1" operator="equal">
      <formula>"Media"</formula>
    </cfRule>
  </conditionalFormatting>
  <conditionalFormatting sqref="AP522">
    <cfRule type="cellIs" dxfId="10984" priority="3560" stopIfTrue="1" operator="equal">
      <formula>"Muy Alta"</formula>
    </cfRule>
  </conditionalFormatting>
  <conditionalFormatting sqref="AP522">
    <cfRule type="cellIs" dxfId="10983" priority="3564" stopIfTrue="1" operator="equal">
      <formula>"Muy Baja"</formula>
    </cfRule>
  </conditionalFormatting>
  <conditionalFormatting sqref="V520:V521">
    <cfRule type="cellIs" dxfId="10982" priority="3665" stopIfTrue="1" operator="equal">
      <formula>"Alta"</formula>
    </cfRule>
  </conditionalFormatting>
  <conditionalFormatting sqref="V520:V521">
    <cfRule type="cellIs" dxfId="10981" priority="3667" stopIfTrue="1" operator="equal">
      <formula>"Baja"</formula>
    </cfRule>
  </conditionalFormatting>
  <conditionalFormatting sqref="V520:V521">
    <cfRule type="cellIs" dxfId="10980" priority="3666" stopIfTrue="1" operator="equal">
      <formula>"Media"</formula>
    </cfRule>
  </conditionalFormatting>
  <conditionalFormatting sqref="V520:V521">
    <cfRule type="cellIs" dxfId="10979" priority="3664" stopIfTrue="1" operator="equal">
      <formula>"Muy Alta"</formula>
    </cfRule>
  </conditionalFormatting>
  <conditionalFormatting sqref="V520:V521">
    <cfRule type="cellIs" dxfId="10978" priority="3668" stopIfTrue="1" operator="equal">
      <formula>"Muy Baja"</formula>
    </cfRule>
  </conditionalFormatting>
  <conditionalFormatting sqref="AW520">
    <cfRule type="containsText" dxfId="10977" priority="3639" operator="containsText" text="VALORAR">
      <formula>NOT(ISERROR(SEARCH("VALORAR",AW520)))</formula>
    </cfRule>
    <cfRule type="containsText" dxfId="10976" priority="3640" operator="containsText" text="Extrema">
      <formula>NOT(ISERROR(SEARCH("Extrema",AW520)))</formula>
    </cfRule>
    <cfRule type="containsText" dxfId="10975" priority="3641" operator="containsText" text="Alta">
      <formula>NOT(ISERROR(SEARCH("Alta",AW520)))</formula>
    </cfRule>
    <cfRule type="containsText" dxfId="10974" priority="3642" operator="containsText" text="Moderada">
      <formula>NOT(ISERROR(SEARCH("Moderada",AW520)))</formula>
    </cfRule>
    <cfRule type="containsText" dxfId="10973" priority="3643" operator="containsText" text="Baja">
      <formula>NOT(ISERROR(SEARCH("Baja",AW520)))</formula>
    </cfRule>
  </conditionalFormatting>
  <conditionalFormatting sqref="AW520">
    <cfRule type="containsText" dxfId="10972" priority="3644" operator="containsText" text="VALORAR">
      <formula>NOT(ISERROR(SEARCH("VALORAR",AW520)))</formula>
    </cfRule>
    <cfRule type="containsText" dxfId="10971" priority="3645" operator="containsText" text="Extrema">
      <formula>NOT(ISERROR(SEARCH("Extrema",AW520)))</formula>
    </cfRule>
    <cfRule type="containsText" dxfId="10970" priority="3646" operator="containsText" text="Alta">
      <formula>NOT(ISERROR(SEARCH("Alta",AW520)))</formula>
    </cfRule>
    <cfRule type="containsText" dxfId="10969" priority="3647" operator="containsText" text="Moderada">
      <formula>NOT(ISERROR(SEARCH("Moderada",AW520)))</formula>
    </cfRule>
    <cfRule type="containsText" dxfId="10968" priority="3648" operator="containsText" text="Baja">
      <formula>NOT(ISERROR(SEARCH("Baja",AW520)))</formula>
    </cfRule>
  </conditionalFormatting>
  <conditionalFormatting sqref="AP520">
    <cfRule type="cellIs" dxfId="10967" priority="3631" stopIfTrue="1" operator="equal">
      <formula>"Alta"</formula>
    </cfRule>
  </conditionalFormatting>
  <conditionalFormatting sqref="AP520">
    <cfRule type="cellIs" dxfId="10966" priority="3633" stopIfTrue="1" operator="equal">
      <formula>"Baja"</formula>
    </cfRule>
  </conditionalFormatting>
  <conditionalFormatting sqref="AP520">
    <cfRule type="cellIs" dxfId="10965" priority="3632" stopIfTrue="1" operator="equal">
      <formula>"Media"</formula>
    </cfRule>
  </conditionalFormatting>
  <conditionalFormatting sqref="AP520">
    <cfRule type="cellIs" dxfId="10964" priority="3630" stopIfTrue="1" operator="equal">
      <formula>"Muy Alta"</formula>
    </cfRule>
  </conditionalFormatting>
  <conditionalFormatting sqref="AP520">
    <cfRule type="cellIs" dxfId="10963" priority="3634" stopIfTrue="1" operator="equal">
      <formula>"Muy Baja"</formula>
    </cfRule>
  </conditionalFormatting>
  <conditionalFormatting sqref="AP521">
    <cfRule type="cellIs" dxfId="10962" priority="3617" stopIfTrue="1" operator="equal">
      <formula>"Alta"</formula>
    </cfRule>
  </conditionalFormatting>
  <conditionalFormatting sqref="AP521">
    <cfRule type="cellIs" dxfId="10961" priority="3619" stopIfTrue="1" operator="equal">
      <formula>"Baja"</formula>
    </cfRule>
  </conditionalFormatting>
  <conditionalFormatting sqref="AP521">
    <cfRule type="cellIs" dxfId="10960" priority="3618" stopIfTrue="1" operator="equal">
      <formula>"Media"</formula>
    </cfRule>
  </conditionalFormatting>
  <conditionalFormatting sqref="AP521">
    <cfRule type="cellIs" dxfId="10959" priority="3616" stopIfTrue="1" operator="equal">
      <formula>"Muy Alta"</formula>
    </cfRule>
  </conditionalFormatting>
  <conditionalFormatting sqref="AP521">
    <cfRule type="cellIs" dxfId="10958" priority="3620" stopIfTrue="1" operator="equal">
      <formula>"Muy Baja"</formula>
    </cfRule>
  </conditionalFormatting>
  <conditionalFormatting sqref="AE522:AE523">
    <cfRule type="containsText" dxfId="10957" priority="3569" operator="containsText" text="VALORAR">
      <formula>NOT(ISERROR(SEARCH("VALORAR",AE522)))</formula>
    </cfRule>
    <cfRule type="containsText" dxfId="10956" priority="3570" operator="containsText" text="Extrema">
      <formula>NOT(ISERROR(SEARCH("Extrema",AE522)))</formula>
    </cfRule>
    <cfRule type="containsText" dxfId="10955" priority="3571" operator="containsText" text="Alta">
      <formula>NOT(ISERROR(SEARCH("Alta",AE522)))</formula>
    </cfRule>
    <cfRule type="containsText" dxfId="10954" priority="3572" operator="containsText" text="Moderada">
      <formula>NOT(ISERROR(SEARCH("Moderada",AE522)))</formula>
    </cfRule>
    <cfRule type="containsText" dxfId="10953" priority="3573" operator="containsText" text="Baja">
      <formula>NOT(ISERROR(SEARCH("Baja",AE522)))</formula>
    </cfRule>
  </conditionalFormatting>
  <conditionalFormatting sqref="AE522:AE523">
    <cfRule type="containsText" dxfId="10952" priority="3574" operator="containsText" text="VALORAR">
      <formula>NOT(ISERROR(SEARCH("VALORAR",AE522)))</formula>
    </cfRule>
    <cfRule type="containsText" dxfId="10951" priority="3575" operator="containsText" text="Extrema">
      <formula>NOT(ISERROR(SEARCH("Extrema",AE522)))</formula>
    </cfRule>
    <cfRule type="containsText" dxfId="10950" priority="3576" operator="containsText" text="Alta">
      <formula>NOT(ISERROR(SEARCH("Alta",AE522)))</formula>
    </cfRule>
    <cfRule type="containsText" dxfId="10949" priority="3577" operator="containsText" text="Moderada">
      <formula>NOT(ISERROR(SEARCH("Moderada",AE522)))</formula>
    </cfRule>
    <cfRule type="containsText" dxfId="10948" priority="3578" operator="containsText" text="Baja">
      <formula>NOT(ISERROR(SEARCH("Baja",AE522)))</formula>
    </cfRule>
  </conditionalFormatting>
  <conditionalFormatting sqref="V522:V523">
    <cfRule type="cellIs" dxfId="10947" priority="3585" stopIfTrue="1" operator="equal">
      <formula>"Alta"</formula>
    </cfRule>
  </conditionalFormatting>
  <conditionalFormatting sqref="V522:V523">
    <cfRule type="cellIs" dxfId="10946" priority="3587" stopIfTrue="1" operator="equal">
      <formula>"Baja"</formula>
    </cfRule>
  </conditionalFormatting>
  <conditionalFormatting sqref="V522:V523">
    <cfRule type="cellIs" dxfId="10945" priority="3586" stopIfTrue="1" operator="equal">
      <formula>"Media"</formula>
    </cfRule>
  </conditionalFormatting>
  <conditionalFormatting sqref="V522:V523">
    <cfRule type="cellIs" dxfId="10944" priority="3584" stopIfTrue="1" operator="equal">
      <formula>"Muy Alta"</formula>
    </cfRule>
  </conditionalFormatting>
  <conditionalFormatting sqref="V522:V523">
    <cfRule type="cellIs" dxfId="10943" priority="3588" stopIfTrue="1" operator="equal">
      <formula>"Muy Baja"</formula>
    </cfRule>
  </conditionalFormatting>
  <conditionalFormatting sqref="AP523">
    <cfRule type="cellIs" dxfId="10942" priority="3547" stopIfTrue="1" operator="equal">
      <formula>"Alta"</formula>
    </cfRule>
  </conditionalFormatting>
  <conditionalFormatting sqref="AP523">
    <cfRule type="cellIs" dxfId="10941" priority="3549" stopIfTrue="1" operator="equal">
      <formula>"Baja"</formula>
    </cfRule>
  </conditionalFormatting>
  <conditionalFormatting sqref="AP523">
    <cfRule type="cellIs" dxfId="10940" priority="3548" stopIfTrue="1" operator="equal">
      <formula>"Media"</formula>
    </cfRule>
  </conditionalFormatting>
  <conditionalFormatting sqref="AP523">
    <cfRule type="cellIs" dxfId="10939" priority="3546" stopIfTrue="1" operator="equal">
      <formula>"Muy Alta"</formula>
    </cfRule>
  </conditionalFormatting>
  <conditionalFormatting sqref="AP523">
    <cfRule type="cellIs" dxfId="10938" priority="3550" stopIfTrue="1" operator="equal">
      <formula>"Muy Baja"</formula>
    </cfRule>
  </conditionalFormatting>
  <conditionalFormatting sqref="AE500">
    <cfRule type="containsText" dxfId="10937" priority="3513" operator="containsText" text="VALORAR">
      <formula>NOT(ISERROR(SEARCH("VALORAR",AE500)))</formula>
    </cfRule>
    <cfRule type="containsText" dxfId="10936" priority="3514" operator="containsText" text="Extrema">
      <formula>NOT(ISERROR(SEARCH("Extrema",AE500)))</formula>
    </cfRule>
    <cfRule type="containsText" dxfId="10935" priority="3515" operator="containsText" text="Alta">
      <formula>NOT(ISERROR(SEARCH("Alta",AE500)))</formula>
    </cfRule>
    <cfRule type="containsText" dxfId="10934" priority="3516" operator="containsText" text="Moderada">
      <formula>NOT(ISERROR(SEARCH("Moderada",AE500)))</formula>
    </cfRule>
    <cfRule type="containsText" dxfId="10933" priority="3517" operator="containsText" text="Baja">
      <formula>NOT(ISERROR(SEARCH("Baja",AE500)))</formula>
    </cfRule>
  </conditionalFormatting>
  <conditionalFormatting sqref="AE500">
    <cfRule type="containsText" dxfId="10932" priority="3518" operator="containsText" text="VALORAR">
      <formula>NOT(ISERROR(SEARCH("VALORAR",AE500)))</formula>
    </cfRule>
    <cfRule type="containsText" dxfId="10931" priority="3519" operator="containsText" text="Extrema">
      <formula>NOT(ISERROR(SEARCH("Extrema",AE500)))</formula>
    </cfRule>
    <cfRule type="containsText" dxfId="10930" priority="3520" operator="containsText" text="Alta">
      <formula>NOT(ISERROR(SEARCH("Alta",AE500)))</formula>
    </cfRule>
    <cfRule type="containsText" dxfId="10929" priority="3521" operator="containsText" text="Moderada">
      <formula>NOT(ISERROR(SEARCH("Moderada",AE500)))</formula>
    </cfRule>
    <cfRule type="containsText" dxfId="10928" priority="3522" operator="containsText" text="Baja">
      <formula>NOT(ISERROR(SEARCH("Baja",AE500)))</formula>
    </cfRule>
  </conditionalFormatting>
  <conditionalFormatting sqref="V500">
    <cfRule type="cellIs" dxfId="10927" priority="3529" stopIfTrue="1" operator="equal">
      <formula>"Alta"</formula>
    </cfRule>
  </conditionalFormatting>
  <conditionalFormatting sqref="V500">
    <cfRule type="cellIs" dxfId="10926" priority="3531" stopIfTrue="1" operator="equal">
      <formula>"Baja"</formula>
    </cfRule>
  </conditionalFormatting>
  <conditionalFormatting sqref="V500">
    <cfRule type="cellIs" dxfId="10925" priority="3530" stopIfTrue="1" operator="equal">
      <formula>"Media"</formula>
    </cfRule>
  </conditionalFormatting>
  <conditionalFormatting sqref="V500">
    <cfRule type="cellIs" dxfId="10924" priority="3528" stopIfTrue="1" operator="equal">
      <formula>"Muy Alta"</formula>
    </cfRule>
  </conditionalFormatting>
  <conditionalFormatting sqref="V500">
    <cfRule type="cellIs" dxfId="10923" priority="3532" stopIfTrue="1" operator="equal">
      <formula>"Muy Baja"</formula>
    </cfRule>
  </conditionalFormatting>
  <conditionalFormatting sqref="AP500">
    <cfRule type="cellIs" dxfId="10922" priority="3505" stopIfTrue="1" operator="equal">
      <formula>"Alta"</formula>
    </cfRule>
  </conditionalFormatting>
  <conditionalFormatting sqref="AP500">
    <cfRule type="cellIs" dxfId="10921" priority="3507" stopIfTrue="1" operator="equal">
      <formula>"Baja"</formula>
    </cfRule>
  </conditionalFormatting>
  <conditionalFormatting sqref="AP500">
    <cfRule type="cellIs" dxfId="10920" priority="3506" stopIfTrue="1" operator="equal">
      <formula>"Media"</formula>
    </cfRule>
  </conditionalFormatting>
  <conditionalFormatting sqref="AP500">
    <cfRule type="cellIs" dxfId="10919" priority="3504" stopIfTrue="1" operator="equal">
      <formula>"Muy Alta"</formula>
    </cfRule>
  </conditionalFormatting>
  <conditionalFormatting sqref="AP500">
    <cfRule type="cellIs" dxfId="10918" priority="3508" stopIfTrue="1" operator="equal">
      <formula>"Muy Baja"</formula>
    </cfRule>
  </conditionalFormatting>
  <conditionalFormatting sqref="AE506">
    <cfRule type="containsText" dxfId="10917" priority="3471" operator="containsText" text="VALORAR">
      <formula>NOT(ISERROR(SEARCH("VALORAR",AE506)))</formula>
    </cfRule>
    <cfRule type="containsText" dxfId="10916" priority="3472" operator="containsText" text="Extrema">
      <formula>NOT(ISERROR(SEARCH("Extrema",AE506)))</formula>
    </cfRule>
    <cfRule type="containsText" dxfId="10915" priority="3473" operator="containsText" text="Alta">
      <formula>NOT(ISERROR(SEARCH("Alta",AE506)))</formula>
    </cfRule>
    <cfRule type="containsText" dxfId="10914" priority="3474" operator="containsText" text="Moderada">
      <formula>NOT(ISERROR(SEARCH("Moderada",AE506)))</formula>
    </cfRule>
    <cfRule type="containsText" dxfId="10913" priority="3475" operator="containsText" text="Baja">
      <formula>NOT(ISERROR(SEARCH("Baja",AE506)))</formula>
    </cfRule>
  </conditionalFormatting>
  <conditionalFormatting sqref="AE506">
    <cfRule type="containsText" dxfId="10912" priority="3476" operator="containsText" text="VALORAR">
      <formula>NOT(ISERROR(SEARCH("VALORAR",AE506)))</formula>
    </cfRule>
    <cfRule type="containsText" dxfId="10911" priority="3477" operator="containsText" text="Extrema">
      <formula>NOT(ISERROR(SEARCH("Extrema",AE506)))</formula>
    </cfRule>
    <cfRule type="containsText" dxfId="10910" priority="3478" operator="containsText" text="Alta">
      <formula>NOT(ISERROR(SEARCH("Alta",AE506)))</formula>
    </cfRule>
    <cfRule type="containsText" dxfId="10909" priority="3479" operator="containsText" text="Moderada">
      <formula>NOT(ISERROR(SEARCH("Moderada",AE506)))</formula>
    </cfRule>
    <cfRule type="containsText" dxfId="10908" priority="3480" operator="containsText" text="Baja">
      <formula>NOT(ISERROR(SEARCH("Baja",AE506)))</formula>
    </cfRule>
  </conditionalFormatting>
  <conditionalFormatting sqref="V506">
    <cfRule type="cellIs" dxfId="10907" priority="3487" stopIfTrue="1" operator="equal">
      <formula>"Alta"</formula>
    </cfRule>
  </conditionalFormatting>
  <conditionalFormatting sqref="V506">
    <cfRule type="cellIs" dxfId="10906" priority="3489" stopIfTrue="1" operator="equal">
      <formula>"Baja"</formula>
    </cfRule>
  </conditionalFormatting>
  <conditionalFormatting sqref="V506">
    <cfRule type="cellIs" dxfId="10905" priority="3488" stopIfTrue="1" operator="equal">
      <formula>"Media"</formula>
    </cfRule>
  </conditionalFormatting>
  <conditionalFormatting sqref="V506">
    <cfRule type="cellIs" dxfId="10904" priority="3486" stopIfTrue="1" operator="equal">
      <formula>"Muy Alta"</formula>
    </cfRule>
  </conditionalFormatting>
  <conditionalFormatting sqref="V506">
    <cfRule type="cellIs" dxfId="10903" priority="3490" stopIfTrue="1" operator="equal">
      <formula>"Muy Baja"</formula>
    </cfRule>
  </conditionalFormatting>
  <conditionalFormatting sqref="AP506">
    <cfRule type="cellIs" dxfId="10902" priority="3463" stopIfTrue="1" operator="equal">
      <formula>"Alta"</formula>
    </cfRule>
  </conditionalFormatting>
  <conditionalFormatting sqref="AP506">
    <cfRule type="cellIs" dxfId="10901" priority="3465" stopIfTrue="1" operator="equal">
      <formula>"Baja"</formula>
    </cfRule>
  </conditionalFormatting>
  <conditionalFormatting sqref="AP506">
    <cfRule type="cellIs" dxfId="10900" priority="3464" stopIfTrue="1" operator="equal">
      <formula>"Media"</formula>
    </cfRule>
  </conditionalFormatting>
  <conditionalFormatting sqref="AP506">
    <cfRule type="cellIs" dxfId="10899" priority="3462" stopIfTrue="1" operator="equal">
      <formula>"Muy Alta"</formula>
    </cfRule>
  </conditionalFormatting>
  <conditionalFormatting sqref="AP506">
    <cfRule type="cellIs" dxfId="10898" priority="3466" stopIfTrue="1" operator="equal">
      <formula>"Muy Baja"</formula>
    </cfRule>
  </conditionalFormatting>
  <conditionalFormatting sqref="AE512">
    <cfRule type="containsText" dxfId="10897" priority="3429" operator="containsText" text="VALORAR">
      <formula>NOT(ISERROR(SEARCH("VALORAR",AE512)))</formula>
    </cfRule>
    <cfRule type="containsText" dxfId="10896" priority="3430" operator="containsText" text="Extrema">
      <formula>NOT(ISERROR(SEARCH("Extrema",AE512)))</formula>
    </cfRule>
    <cfRule type="containsText" dxfId="10895" priority="3431" operator="containsText" text="Alta">
      <formula>NOT(ISERROR(SEARCH("Alta",AE512)))</formula>
    </cfRule>
    <cfRule type="containsText" dxfId="10894" priority="3432" operator="containsText" text="Moderada">
      <formula>NOT(ISERROR(SEARCH("Moderada",AE512)))</formula>
    </cfRule>
    <cfRule type="containsText" dxfId="10893" priority="3433" operator="containsText" text="Baja">
      <formula>NOT(ISERROR(SEARCH("Baja",AE512)))</formula>
    </cfRule>
  </conditionalFormatting>
  <conditionalFormatting sqref="AE512">
    <cfRule type="containsText" dxfId="10892" priority="3434" operator="containsText" text="VALORAR">
      <formula>NOT(ISERROR(SEARCH("VALORAR",AE512)))</formula>
    </cfRule>
    <cfRule type="containsText" dxfId="10891" priority="3435" operator="containsText" text="Extrema">
      <formula>NOT(ISERROR(SEARCH("Extrema",AE512)))</formula>
    </cfRule>
    <cfRule type="containsText" dxfId="10890" priority="3436" operator="containsText" text="Alta">
      <formula>NOT(ISERROR(SEARCH("Alta",AE512)))</formula>
    </cfRule>
    <cfRule type="containsText" dxfId="10889" priority="3437" operator="containsText" text="Moderada">
      <formula>NOT(ISERROR(SEARCH("Moderada",AE512)))</formula>
    </cfRule>
    <cfRule type="containsText" dxfId="10888" priority="3438" operator="containsText" text="Baja">
      <formula>NOT(ISERROR(SEARCH("Baja",AE512)))</formula>
    </cfRule>
  </conditionalFormatting>
  <conditionalFormatting sqref="V512">
    <cfRule type="cellIs" dxfId="10887" priority="3445" stopIfTrue="1" operator="equal">
      <formula>"Alta"</formula>
    </cfRule>
  </conditionalFormatting>
  <conditionalFormatting sqref="V512">
    <cfRule type="cellIs" dxfId="10886" priority="3447" stopIfTrue="1" operator="equal">
      <formula>"Baja"</formula>
    </cfRule>
  </conditionalFormatting>
  <conditionalFormatting sqref="V512">
    <cfRule type="cellIs" dxfId="10885" priority="3446" stopIfTrue="1" operator="equal">
      <formula>"Media"</formula>
    </cfRule>
  </conditionalFormatting>
  <conditionalFormatting sqref="V512">
    <cfRule type="cellIs" dxfId="10884" priority="3444" stopIfTrue="1" operator="equal">
      <formula>"Muy Alta"</formula>
    </cfRule>
  </conditionalFormatting>
  <conditionalFormatting sqref="V512">
    <cfRule type="cellIs" dxfId="10883" priority="3448" stopIfTrue="1" operator="equal">
      <formula>"Muy Baja"</formula>
    </cfRule>
  </conditionalFormatting>
  <conditionalFormatting sqref="AP512">
    <cfRule type="cellIs" dxfId="10882" priority="3421" stopIfTrue="1" operator="equal">
      <formula>"Alta"</formula>
    </cfRule>
  </conditionalFormatting>
  <conditionalFormatting sqref="AP512">
    <cfRule type="cellIs" dxfId="10881" priority="3423" stopIfTrue="1" operator="equal">
      <formula>"Baja"</formula>
    </cfRule>
  </conditionalFormatting>
  <conditionalFormatting sqref="AP512">
    <cfRule type="cellIs" dxfId="10880" priority="3422" stopIfTrue="1" operator="equal">
      <formula>"Media"</formula>
    </cfRule>
  </conditionalFormatting>
  <conditionalFormatting sqref="AP512">
    <cfRule type="cellIs" dxfId="10879" priority="3420" stopIfTrue="1" operator="equal">
      <formula>"Muy Alta"</formula>
    </cfRule>
  </conditionalFormatting>
  <conditionalFormatting sqref="AP512">
    <cfRule type="cellIs" dxfId="10878" priority="3424" stopIfTrue="1" operator="equal">
      <formula>"Muy Baja"</formula>
    </cfRule>
  </conditionalFormatting>
  <conditionalFormatting sqref="AE518">
    <cfRule type="containsText" dxfId="10877" priority="3387" operator="containsText" text="VALORAR">
      <formula>NOT(ISERROR(SEARCH("VALORAR",AE518)))</formula>
    </cfRule>
    <cfRule type="containsText" dxfId="10876" priority="3388" operator="containsText" text="Extrema">
      <formula>NOT(ISERROR(SEARCH("Extrema",AE518)))</formula>
    </cfRule>
    <cfRule type="containsText" dxfId="10875" priority="3389" operator="containsText" text="Alta">
      <formula>NOT(ISERROR(SEARCH("Alta",AE518)))</formula>
    </cfRule>
    <cfRule type="containsText" dxfId="10874" priority="3390" operator="containsText" text="Moderada">
      <formula>NOT(ISERROR(SEARCH("Moderada",AE518)))</formula>
    </cfRule>
    <cfRule type="containsText" dxfId="10873" priority="3391" operator="containsText" text="Baja">
      <formula>NOT(ISERROR(SEARCH("Baja",AE518)))</formula>
    </cfRule>
  </conditionalFormatting>
  <conditionalFormatting sqref="AE518">
    <cfRule type="containsText" dxfId="10872" priority="3392" operator="containsText" text="VALORAR">
      <formula>NOT(ISERROR(SEARCH("VALORAR",AE518)))</formula>
    </cfRule>
    <cfRule type="containsText" dxfId="10871" priority="3393" operator="containsText" text="Extrema">
      <formula>NOT(ISERROR(SEARCH("Extrema",AE518)))</formula>
    </cfRule>
    <cfRule type="containsText" dxfId="10870" priority="3394" operator="containsText" text="Alta">
      <formula>NOT(ISERROR(SEARCH("Alta",AE518)))</formula>
    </cfRule>
    <cfRule type="containsText" dxfId="10869" priority="3395" operator="containsText" text="Moderada">
      <formula>NOT(ISERROR(SEARCH("Moderada",AE518)))</formula>
    </cfRule>
    <cfRule type="containsText" dxfId="10868" priority="3396" operator="containsText" text="Baja">
      <formula>NOT(ISERROR(SEARCH("Baja",AE518)))</formula>
    </cfRule>
  </conditionalFormatting>
  <conditionalFormatting sqref="V518">
    <cfRule type="cellIs" dxfId="10867" priority="3403" stopIfTrue="1" operator="equal">
      <formula>"Alta"</formula>
    </cfRule>
  </conditionalFormatting>
  <conditionalFormatting sqref="V518">
    <cfRule type="cellIs" dxfId="10866" priority="3405" stopIfTrue="1" operator="equal">
      <formula>"Baja"</formula>
    </cfRule>
  </conditionalFormatting>
  <conditionalFormatting sqref="V518">
    <cfRule type="cellIs" dxfId="10865" priority="3404" stopIfTrue="1" operator="equal">
      <formula>"Media"</formula>
    </cfRule>
  </conditionalFormatting>
  <conditionalFormatting sqref="V518">
    <cfRule type="cellIs" dxfId="10864" priority="3402" stopIfTrue="1" operator="equal">
      <formula>"Muy Alta"</formula>
    </cfRule>
  </conditionalFormatting>
  <conditionalFormatting sqref="V518">
    <cfRule type="cellIs" dxfId="10863" priority="3406" stopIfTrue="1" operator="equal">
      <formula>"Muy Baja"</formula>
    </cfRule>
  </conditionalFormatting>
  <conditionalFormatting sqref="AP518">
    <cfRule type="cellIs" dxfId="10862" priority="3379" stopIfTrue="1" operator="equal">
      <formula>"Alta"</formula>
    </cfRule>
  </conditionalFormatting>
  <conditionalFormatting sqref="AP518">
    <cfRule type="cellIs" dxfId="10861" priority="3381" stopIfTrue="1" operator="equal">
      <formula>"Baja"</formula>
    </cfRule>
  </conditionalFormatting>
  <conditionalFormatting sqref="AP518">
    <cfRule type="cellIs" dxfId="10860" priority="3380" stopIfTrue="1" operator="equal">
      <formula>"Media"</formula>
    </cfRule>
  </conditionalFormatting>
  <conditionalFormatting sqref="AP518">
    <cfRule type="cellIs" dxfId="10859" priority="3378" stopIfTrue="1" operator="equal">
      <formula>"Muy Alta"</formula>
    </cfRule>
  </conditionalFormatting>
  <conditionalFormatting sqref="AP518">
    <cfRule type="cellIs" dxfId="10858" priority="3382" stopIfTrue="1" operator="equal">
      <formula>"Muy Baja"</formula>
    </cfRule>
  </conditionalFormatting>
  <conditionalFormatting sqref="AE524">
    <cfRule type="containsText" dxfId="10857" priority="3345" operator="containsText" text="VALORAR">
      <formula>NOT(ISERROR(SEARCH("VALORAR",AE524)))</formula>
    </cfRule>
    <cfRule type="containsText" dxfId="10856" priority="3346" operator="containsText" text="Extrema">
      <formula>NOT(ISERROR(SEARCH("Extrema",AE524)))</formula>
    </cfRule>
    <cfRule type="containsText" dxfId="10855" priority="3347" operator="containsText" text="Alta">
      <formula>NOT(ISERROR(SEARCH("Alta",AE524)))</formula>
    </cfRule>
    <cfRule type="containsText" dxfId="10854" priority="3348" operator="containsText" text="Moderada">
      <formula>NOT(ISERROR(SEARCH("Moderada",AE524)))</formula>
    </cfRule>
    <cfRule type="containsText" dxfId="10853" priority="3349" operator="containsText" text="Baja">
      <formula>NOT(ISERROR(SEARCH("Baja",AE524)))</formula>
    </cfRule>
  </conditionalFormatting>
  <conditionalFormatting sqref="AE524">
    <cfRule type="containsText" dxfId="10852" priority="3350" operator="containsText" text="VALORAR">
      <formula>NOT(ISERROR(SEARCH("VALORAR",AE524)))</formula>
    </cfRule>
    <cfRule type="containsText" dxfId="10851" priority="3351" operator="containsText" text="Extrema">
      <formula>NOT(ISERROR(SEARCH("Extrema",AE524)))</formula>
    </cfRule>
    <cfRule type="containsText" dxfId="10850" priority="3352" operator="containsText" text="Alta">
      <formula>NOT(ISERROR(SEARCH("Alta",AE524)))</formula>
    </cfRule>
    <cfRule type="containsText" dxfId="10849" priority="3353" operator="containsText" text="Moderada">
      <formula>NOT(ISERROR(SEARCH("Moderada",AE524)))</formula>
    </cfRule>
    <cfRule type="containsText" dxfId="10848" priority="3354" operator="containsText" text="Baja">
      <formula>NOT(ISERROR(SEARCH("Baja",AE524)))</formula>
    </cfRule>
  </conditionalFormatting>
  <conditionalFormatting sqref="V524">
    <cfRule type="cellIs" dxfId="10847" priority="3361" stopIfTrue="1" operator="equal">
      <formula>"Alta"</formula>
    </cfRule>
  </conditionalFormatting>
  <conditionalFormatting sqref="V524">
    <cfRule type="cellIs" dxfId="10846" priority="3363" stopIfTrue="1" operator="equal">
      <formula>"Baja"</formula>
    </cfRule>
  </conditionalFormatting>
  <conditionalFormatting sqref="V524">
    <cfRule type="cellIs" dxfId="10845" priority="3362" stopIfTrue="1" operator="equal">
      <formula>"Media"</formula>
    </cfRule>
  </conditionalFormatting>
  <conditionalFormatting sqref="V524">
    <cfRule type="cellIs" dxfId="10844" priority="3360" stopIfTrue="1" operator="equal">
      <formula>"Muy Alta"</formula>
    </cfRule>
  </conditionalFormatting>
  <conditionalFormatting sqref="V524">
    <cfRule type="cellIs" dxfId="10843" priority="3364" stopIfTrue="1" operator="equal">
      <formula>"Muy Baja"</formula>
    </cfRule>
  </conditionalFormatting>
  <conditionalFormatting sqref="AP524">
    <cfRule type="cellIs" dxfId="10842" priority="3337" stopIfTrue="1" operator="equal">
      <formula>"Alta"</formula>
    </cfRule>
  </conditionalFormatting>
  <conditionalFormatting sqref="AP524">
    <cfRule type="cellIs" dxfId="10841" priority="3339" stopIfTrue="1" operator="equal">
      <formula>"Baja"</formula>
    </cfRule>
  </conditionalFormatting>
  <conditionalFormatting sqref="AP524">
    <cfRule type="cellIs" dxfId="10840" priority="3338" stopIfTrue="1" operator="equal">
      <formula>"Media"</formula>
    </cfRule>
  </conditionalFormatting>
  <conditionalFormatting sqref="AP524">
    <cfRule type="cellIs" dxfId="10839" priority="3336" stopIfTrue="1" operator="equal">
      <formula>"Muy Alta"</formula>
    </cfRule>
  </conditionalFormatting>
  <conditionalFormatting sqref="AP524">
    <cfRule type="cellIs" dxfId="10838" priority="3340" stopIfTrue="1" operator="equal">
      <formula>"Muy Baja"</formula>
    </cfRule>
  </conditionalFormatting>
  <conditionalFormatting sqref="AE530">
    <cfRule type="containsText" dxfId="10837" priority="3303" operator="containsText" text="VALORAR">
      <formula>NOT(ISERROR(SEARCH("VALORAR",AE530)))</formula>
    </cfRule>
    <cfRule type="containsText" dxfId="10836" priority="3304" operator="containsText" text="Extrema">
      <formula>NOT(ISERROR(SEARCH("Extrema",AE530)))</formula>
    </cfRule>
    <cfRule type="containsText" dxfId="10835" priority="3305" operator="containsText" text="Alta">
      <formula>NOT(ISERROR(SEARCH("Alta",AE530)))</formula>
    </cfRule>
    <cfRule type="containsText" dxfId="10834" priority="3306" operator="containsText" text="Moderada">
      <formula>NOT(ISERROR(SEARCH("Moderada",AE530)))</formula>
    </cfRule>
    <cfRule type="containsText" dxfId="10833" priority="3307" operator="containsText" text="Baja">
      <formula>NOT(ISERROR(SEARCH("Baja",AE530)))</formula>
    </cfRule>
  </conditionalFormatting>
  <conditionalFormatting sqref="AE530">
    <cfRule type="containsText" dxfId="10832" priority="3308" operator="containsText" text="VALORAR">
      <formula>NOT(ISERROR(SEARCH("VALORAR",AE530)))</formula>
    </cfRule>
    <cfRule type="containsText" dxfId="10831" priority="3309" operator="containsText" text="Extrema">
      <formula>NOT(ISERROR(SEARCH("Extrema",AE530)))</formula>
    </cfRule>
    <cfRule type="containsText" dxfId="10830" priority="3310" operator="containsText" text="Alta">
      <formula>NOT(ISERROR(SEARCH("Alta",AE530)))</formula>
    </cfRule>
    <cfRule type="containsText" dxfId="10829" priority="3311" operator="containsText" text="Moderada">
      <formula>NOT(ISERROR(SEARCH("Moderada",AE530)))</formula>
    </cfRule>
    <cfRule type="containsText" dxfId="10828" priority="3312" operator="containsText" text="Baja">
      <formula>NOT(ISERROR(SEARCH("Baja",AE530)))</formula>
    </cfRule>
  </conditionalFormatting>
  <conditionalFormatting sqref="V530">
    <cfRule type="cellIs" dxfId="10827" priority="3319" stopIfTrue="1" operator="equal">
      <formula>"Alta"</formula>
    </cfRule>
  </conditionalFormatting>
  <conditionalFormatting sqref="V530">
    <cfRule type="cellIs" dxfId="10826" priority="3321" stopIfTrue="1" operator="equal">
      <formula>"Baja"</formula>
    </cfRule>
  </conditionalFormatting>
  <conditionalFormatting sqref="V530">
    <cfRule type="cellIs" dxfId="10825" priority="3320" stopIfTrue="1" operator="equal">
      <formula>"Media"</formula>
    </cfRule>
  </conditionalFormatting>
  <conditionalFormatting sqref="V530">
    <cfRule type="cellIs" dxfId="10824" priority="3318" stopIfTrue="1" operator="equal">
      <formula>"Muy Alta"</formula>
    </cfRule>
  </conditionalFormatting>
  <conditionalFormatting sqref="V530">
    <cfRule type="cellIs" dxfId="10823" priority="3322" stopIfTrue="1" operator="equal">
      <formula>"Muy Baja"</formula>
    </cfRule>
  </conditionalFormatting>
  <conditionalFormatting sqref="AP530">
    <cfRule type="cellIs" dxfId="10822" priority="3295" stopIfTrue="1" operator="equal">
      <formula>"Alta"</formula>
    </cfRule>
  </conditionalFormatting>
  <conditionalFormatting sqref="AP530">
    <cfRule type="cellIs" dxfId="10821" priority="3297" stopIfTrue="1" operator="equal">
      <formula>"Baja"</formula>
    </cfRule>
  </conditionalFormatting>
  <conditionalFormatting sqref="AP530">
    <cfRule type="cellIs" dxfId="10820" priority="3296" stopIfTrue="1" operator="equal">
      <formula>"Media"</formula>
    </cfRule>
  </conditionalFormatting>
  <conditionalFormatting sqref="AP530">
    <cfRule type="cellIs" dxfId="10819" priority="3294" stopIfTrue="1" operator="equal">
      <formula>"Muy Alta"</formula>
    </cfRule>
  </conditionalFormatting>
  <conditionalFormatting sqref="AP530">
    <cfRule type="cellIs" dxfId="10818" priority="3298" stopIfTrue="1" operator="equal">
      <formula>"Muy Baja"</formula>
    </cfRule>
  </conditionalFormatting>
  <conditionalFormatting sqref="AE538:AE539">
    <cfRule type="containsText" dxfId="10817" priority="3233" operator="containsText" text="VALORAR">
      <formula>NOT(ISERROR(SEARCH("VALORAR",AE538)))</formula>
    </cfRule>
    <cfRule type="containsText" dxfId="10816" priority="3234" operator="containsText" text="Extrema">
      <formula>NOT(ISERROR(SEARCH("Extrema",AE538)))</formula>
    </cfRule>
    <cfRule type="containsText" dxfId="10815" priority="3235" operator="containsText" text="Alta">
      <formula>NOT(ISERROR(SEARCH("Alta",AE538)))</formula>
    </cfRule>
    <cfRule type="containsText" dxfId="10814" priority="3236" operator="containsText" text="Moderada">
      <formula>NOT(ISERROR(SEARCH("Moderada",AE538)))</formula>
    </cfRule>
    <cfRule type="containsText" dxfId="10813" priority="3237" operator="containsText" text="Baja">
      <formula>NOT(ISERROR(SEARCH("Baja",AE538)))</formula>
    </cfRule>
  </conditionalFormatting>
  <conditionalFormatting sqref="AE538:AE539">
    <cfRule type="containsText" dxfId="10812" priority="3238" operator="containsText" text="VALORAR">
      <formula>NOT(ISERROR(SEARCH("VALORAR",AE538)))</formula>
    </cfRule>
    <cfRule type="containsText" dxfId="10811" priority="3239" operator="containsText" text="Extrema">
      <formula>NOT(ISERROR(SEARCH("Extrema",AE538)))</formula>
    </cfRule>
    <cfRule type="containsText" dxfId="10810" priority="3240" operator="containsText" text="Alta">
      <formula>NOT(ISERROR(SEARCH("Alta",AE538)))</formula>
    </cfRule>
    <cfRule type="containsText" dxfId="10809" priority="3241" operator="containsText" text="Moderada">
      <formula>NOT(ISERROR(SEARCH("Moderada",AE538)))</formula>
    </cfRule>
    <cfRule type="containsText" dxfId="10808" priority="3242" operator="containsText" text="Baja">
      <formula>NOT(ISERROR(SEARCH("Baja",AE538)))</formula>
    </cfRule>
  </conditionalFormatting>
  <conditionalFormatting sqref="AP543">
    <cfRule type="cellIs" dxfId="10807" priority="3187" stopIfTrue="1" operator="equal">
      <formula>"Alta"</formula>
    </cfRule>
  </conditionalFormatting>
  <conditionalFormatting sqref="AP543">
    <cfRule type="cellIs" dxfId="10806" priority="3189" stopIfTrue="1" operator="equal">
      <formula>"Baja"</formula>
    </cfRule>
  </conditionalFormatting>
  <conditionalFormatting sqref="AP543">
    <cfRule type="cellIs" dxfId="10805" priority="3188" stopIfTrue="1" operator="equal">
      <formula>"Media"</formula>
    </cfRule>
  </conditionalFormatting>
  <conditionalFormatting sqref="AP543">
    <cfRule type="cellIs" dxfId="10804" priority="3186" stopIfTrue="1" operator="equal">
      <formula>"Muy Alta"</formula>
    </cfRule>
  </conditionalFormatting>
  <conditionalFormatting sqref="AP543">
    <cfRule type="cellIs" dxfId="10803" priority="3190" stopIfTrue="1" operator="equal">
      <formula>"Muy Baja"</formula>
    </cfRule>
  </conditionalFormatting>
  <conditionalFormatting sqref="AP540">
    <cfRule type="cellIs" dxfId="10802" priority="3145" stopIfTrue="1" operator="equal">
      <formula>"Alta"</formula>
    </cfRule>
  </conditionalFormatting>
  <conditionalFormatting sqref="AP540">
    <cfRule type="cellIs" dxfId="10801" priority="3147" stopIfTrue="1" operator="equal">
      <formula>"Baja"</formula>
    </cfRule>
  </conditionalFormatting>
  <conditionalFormatting sqref="AP540">
    <cfRule type="cellIs" dxfId="10800" priority="3146" stopIfTrue="1" operator="equal">
      <formula>"Media"</formula>
    </cfRule>
  </conditionalFormatting>
  <conditionalFormatting sqref="AP540">
    <cfRule type="cellIs" dxfId="10799" priority="3144" stopIfTrue="1" operator="equal">
      <formula>"Muy Alta"</formula>
    </cfRule>
  </conditionalFormatting>
  <conditionalFormatting sqref="AP540">
    <cfRule type="cellIs" dxfId="10798" priority="3148" stopIfTrue="1" operator="equal">
      <formula>"Muy Baja"</formula>
    </cfRule>
  </conditionalFormatting>
  <conditionalFormatting sqref="V538:V539">
    <cfRule type="cellIs" dxfId="10797" priority="3249" stopIfTrue="1" operator="equal">
      <formula>"Alta"</formula>
    </cfRule>
  </conditionalFormatting>
  <conditionalFormatting sqref="V538:V539">
    <cfRule type="cellIs" dxfId="10796" priority="3251" stopIfTrue="1" operator="equal">
      <formula>"Baja"</formula>
    </cfRule>
  </conditionalFormatting>
  <conditionalFormatting sqref="V538:V539">
    <cfRule type="cellIs" dxfId="10795" priority="3250" stopIfTrue="1" operator="equal">
      <formula>"Media"</formula>
    </cfRule>
  </conditionalFormatting>
  <conditionalFormatting sqref="V538:V539">
    <cfRule type="cellIs" dxfId="10794" priority="3248" stopIfTrue="1" operator="equal">
      <formula>"Muy Alta"</formula>
    </cfRule>
  </conditionalFormatting>
  <conditionalFormatting sqref="V538:V539">
    <cfRule type="cellIs" dxfId="10793" priority="3252" stopIfTrue="1" operator="equal">
      <formula>"Muy Baja"</formula>
    </cfRule>
  </conditionalFormatting>
  <conditionalFormatting sqref="AW538">
    <cfRule type="containsText" dxfId="10792" priority="3223" operator="containsText" text="VALORAR">
      <formula>NOT(ISERROR(SEARCH("VALORAR",AW538)))</formula>
    </cfRule>
    <cfRule type="containsText" dxfId="10791" priority="3224" operator="containsText" text="Extrema">
      <formula>NOT(ISERROR(SEARCH("Extrema",AW538)))</formula>
    </cfRule>
    <cfRule type="containsText" dxfId="10790" priority="3225" operator="containsText" text="Alta">
      <formula>NOT(ISERROR(SEARCH("Alta",AW538)))</formula>
    </cfRule>
    <cfRule type="containsText" dxfId="10789" priority="3226" operator="containsText" text="Moderada">
      <formula>NOT(ISERROR(SEARCH("Moderada",AW538)))</formula>
    </cfRule>
    <cfRule type="containsText" dxfId="10788" priority="3227" operator="containsText" text="Baja">
      <formula>NOT(ISERROR(SEARCH("Baja",AW538)))</formula>
    </cfRule>
  </conditionalFormatting>
  <conditionalFormatting sqref="AW538">
    <cfRule type="containsText" dxfId="10787" priority="3228" operator="containsText" text="VALORAR">
      <formula>NOT(ISERROR(SEARCH("VALORAR",AW538)))</formula>
    </cfRule>
    <cfRule type="containsText" dxfId="10786" priority="3229" operator="containsText" text="Extrema">
      <formula>NOT(ISERROR(SEARCH("Extrema",AW538)))</formula>
    </cfRule>
    <cfRule type="containsText" dxfId="10785" priority="3230" operator="containsText" text="Alta">
      <formula>NOT(ISERROR(SEARCH("Alta",AW538)))</formula>
    </cfRule>
    <cfRule type="containsText" dxfId="10784" priority="3231" operator="containsText" text="Moderada">
      <formula>NOT(ISERROR(SEARCH("Moderada",AW538)))</formula>
    </cfRule>
    <cfRule type="containsText" dxfId="10783" priority="3232" operator="containsText" text="Baja">
      <formula>NOT(ISERROR(SEARCH("Baja",AW538)))</formula>
    </cfRule>
  </conditionalFormatting>
  <conditionalFormatting sqref="AP538">
    <cfRule type="cellIs" dxfId="10782" priority="3215" stopIfTrue="1" operator="equal">
      <formula>"Alta"</formula>
    </cfRule>
  </conditionalFormatting>
  <conditionalFormatting sqref="AP538">
    <cfRule type="cellIs" dxfId="10781" priority="3217" stopIfTrue="1" operator="equal">
      <formula>"Baja"</formula>
    </cfRule>
  </conditionalFormatting>
  <conditionalFormatting sqref="AP538">
    <cfRule type="cellIs" dxfId="10780" priority="3216" stopIfTrue="1" operator="equal">
      <formula>"Media"</formula>
    </cfRule>
  </conditionalFormatting>
  <conditionalFormatting sqref="AP538">
    <cfRule type="cellIs" dxfId="10779" priority="3214" stopIfTrue="1" operator="equal">
      <formula>"Muy Alta"</formula>
    </cfRule>
  </conditionalFormatting>
  <conditionalFormatting sqref="AP538">
    <cfRule type="cellIs" dxfId="10778" priority="3218" stopIfTrue="1" operator="equal">
      <formula>"Muy Baja"</formula>
    </cfRule>
  </conditionalFormatting>
  <conditionalFormatting sqref="AP539">
    <cfRule type="cellIs" dxfId="10777" priority="3201" stopIfTrue="1" operator="equal">
      <formula>"Alta"</formula>
    </cfRule>
  </conditionalFormatting>
  <conditionalFormatting sqref="AP539">
    <cfRule type="cellIs" dxfId="10776" priority="3203" stopIfTrue="1" operator="equal">
      <formula>"Baja"</formula>
    </cfRule>
  </conditionalFormatting>
  <conditionalFormatting sqref="AP539">
    <cfRule type="cellIs" dxfId="10775" priority="3202" stopIfTrue="1" operator="equal">
      <formula>"Media"</formula>
    </cfRule>
  </conditionalFormatting>
  <conditionalFormatting sqref="AP539">
    <cfRule type="cellIs" dxfId="10774" priority="3200" stopIfTrue="1" operator="equal">
      <formula>"Muy Alta"</formula>
    </cfRule>
  </conditionalFormatting>
  <conditionalFormatting sqref="AP539">
    <cfRule type="cellIs" dxfId="10773" priority="3204" stopIfTrue="1" operator="equal">
      <formula>"Muy Baja"</formula>
    </cfRule>
  </conditionalFormatting>
  <conditionalFormatting sqref="AE540:AE541">
    <cfRule type="containsText" dxfId="10772" priority="3153" operator="containsText" text="VALORAR">
      <formula>NOT(ISERROR(SEARCH("VALORAR",AE540)))</formula>
    </cfRule>
    <cfRule type="containsText" dxfId="10771" priority="3154" operator="containsText" text="Extrema">
      <formula>NOT(ISERROR(SEARCH("Extrema",AE540)))</formula>
    </cfRule>
    <cfRule type="containsText" dxfId="10770" priority="3155" operator="containsText" text="Alta">
      <formula>NOT(ISERROR(SEARCH("Alta",AE540)))</formula>
    </cfRule>
    <cfRule type="containsText" dxfId="10769" priority="3156" operator="containsText" text="Moderada">
      <formula>NOT(ISERROR(SEARCH("Moderada",AE540)))</formula>
    </cfRule>
    <cfRule type="containsText" dxfId="10768" priority="3157" operator="containsText" text="Baja">
      <formula>NOT(ISERROR(SEARCH("Baja",AE540)))</formula>
    </cfRule>
  </conditionalFormatting>
  <conditionalFormatting sqref="AE540:AE541">
    <cfRule type="containsText" dxfId="10767" priority="3158" operator="containsText" text="VALORAR">
      <formula>NOT(ISERROR(SEARCH("VALORAR",AE540)))</formula>
    </cfRule>
    <cfRule type="containsText" dxfId="10766" priority="3159" operator="containsText" text="Extrema">
      <formula>NOT(ISERROR(SEARCH("Extrema",AE540)))</formula>
    </cfRule>
    <cfRule type="containsText" dxfId="10765" priority="3160" operator="containsText" text="Alta">
      <formula>NOT(ISERROR(SEARCH("Alta",AE540)))</formula>
    </cfRule>
    <cfRule type="containsText" dxfId="10764" priority="3161" operator="containsText" text="Moderada">
      <formula>NOT(ISERROR(SEARCH("Moderada",AE540)))</formula>
    </cfRule>
    <cfRule type="containsText" dxfId="10763" priority="3162" operator="containsText" text="Baja">
      <formula>NOT(ISERROR(SEARCH("Baja",AE540)))</formula>
    </cfRule>
  </conditionalFormatting>
  <conditionalFormatting sqref="V540:V541">
    <cfRule type="cellIs" dxfId="10762" priority="3169" stopIfTrue="1" operator="equal">
      <formula>"Alta"</formula>
    </cfRule>
  </conditionalFormatting>
  <conditionalFormatting sqref="V540:V541">
    <cfRule type="cellIs" dxfId="10761" priority="3171" stopIfTrue="1" operator="equal">
      <formula>"Baja"</formula>
    </cfRule>
  </conditionalFormatting>
  <conditionalFormatting sqref="V540:V541">
    <cfRule type="cellIs" dxfId="10760" priority="3170" stopIfTrue="1" operator="equal">
      <formula>"Media"</formula>
    </cfRule>
  </conditionalFormatting>
  <conditionalFormatting sqref="V540:V541">
    <cfRule type="cellIs" dxfId="10759" priority="3168" stopIfTrue="1" operator="equal">
      <formula>"Muy Alta"</formula>
    </cfRule>
  </conditionalFormatting>
  <conditionalFormatting sqref="V540:V541">
    <cfRule type="cellIs" dxfId="10758" priority="3172" stopIfTrue="1" operator="equal">
      <formula>"Muy Baja"</formula>
    </cfRule>
  </conditionalFormatting>
  <conditionalFormatting sqref="AP541">
    <cfRule type="cellIs" dxfId="10757" priority="3131" stopIfTrue="1" operator="equal">
      <formula>"Alta"</formula>
    </cfRule>
  </conditionalFormatting>
  <conditionalFormatting sqref="AP541">
    <cfRule type="cellIs" dxfId="10756" priority="3133" stopIfTrue="1" operator="equal">
      <formula>"Baja"</formula>
    </cfRule>
  </conditionalFormatting>
  <conditionalFormatting sqref="AP541">
    <cfRule type="cellIs" dxfId="10755" priority="3132" stopIfTrue="1" operator="equal">
      <formula>"Media"</formula>
    </cfRule>
  </conditionalFormatting>
  <conditionalFormatting sqref="AP541">
    <cfRule type="cellIs" dxfId="10754" priority="3130" stopIfTrue="1" operator="equal">
      <formula>"Muy Alta"</formula>
    </cfRule>
  </conditionalFormatting>
  <conditionalFormatting sqref="AP541">
    <cfRule type="cellIs" dxfId="10753" priority="3134" stopIfTrue="1" operator="equal">
      <formula>"Muy Baja"</formula>
    </cfRule>
  </conditionalFormatting>
  <conditionalFormatting sqref="AE542">
    <cfRule type="containsText" dxfId="10752" priority="3097" operator="containsText" text="VALORAR">
      <formula>NOT(ISERROR(SEARCH("VALORAR",AE542)))</formula>
    </cfRule>
    <cfRule type="containsText" dxfId="10751" priority="3098" operator="containsText" text="Extrema">
      <formula>NOT(ISERROR(SEARCH("Extrema",AE542)))</formula>
    </cfRule>
    <cfRule type="containsText" dxfId="10750" priority="3099" operator="containsText" text="Alta">
      <formula>NOT(ISERROR(SEARCH("Alta",AE542)))</formula>
    </cfRule>
    <cfRule type="containsText" dxfId="10749" priority="3100" operator="containsText" text="Moderada">
      <formula>NOT(ISERROR(SEARCH("Moderada",AE542)))</formula>
    </cfRule>
    <cfRule type="containsText" dxfId="10748" priority="3101" operator="containsText" text="Baja">
      <formula>NOT(ISERROR(SEARCH("Baja",AE542)))</formula>
    </cfRule>
  </conditionalFormatting>
  <conditionalFormatting sqref="AE542">
    <cfRule type="containsText" dxfId="10747" priority="3102" operator="containsText" text="VALORAR">
      <formula>NOT(ISERROR(SEARCH("VALORAR",AE542)))</formula>
    </cfRule>
    <cfRule type="containsText" dxfId="10746" priority="3103" operator="containsText" text="Extrema">
      <formula>NOT(ISERROR(SEARCH("Extrema",AE542)))</formula>
    </cfRule>
    <cfRule type="containsText" dxfId="10745" priority="3104" operator="containsText" text="Alta">
      <formula>NOT(ISERROR(SEARCH("Alta",AE542)))</formula>
    </cfRule>
    <cfRule type="containsText" dxfId="10744" priority="3105" operator="containsText" text="Moderada">
      <formula>NOT(ISERROR(SEARCH("Moderada",AE542)))</formula>
    </cfRule>
    <cfRule type="containsText" dxfId="10743" priority="3106" operator="containsText" text="Baja">
      <formula>NOT(ISERROR(SEARCH("Baja",AE542)))</formula>
    </cfRule>
  </conditionalFormatting>
  <conditionalFormatting sqref="V542">
    <cfRule type="cellIs" dxfId="10742" priority="3113" stopIfTrue="1" operator="equal">
      <formula>"Alta"</formula>
    </cfRule>
  </conditionalFormatting>
  <conditionalFormatting sqref="V542">
    <cfRule type="cellIs" dxfId="10741" priority="3115" stopIfTrue="1" operator="equal">
      <formula>"Baja"</formula>
    </cfRule>
  </conditionalFormatting>
  <conditionalFormatting sqref="V542">
    <cfRule type="cellIs" dxfId="10740" priority="3114" stopIfTrue="1" operator="equal">
      <formula>"Media"</formula>
    </cfRule>
  </conditionalFormatting>
  <conditionalFormatting sqref="V542">
    <cfRule type="cellIs" dxfId="10739" priority="3112" stopIfTrue="1" operator="equal">
      <formula>"Muy Alta"</formula>
    </cfRule>
  </conditionalFormatting>
  <conditionalFormatting sqref="V542">
    <cfRule type="cellIs" dxfId="10738" priority="3116" stopIfTrue="1" operator="equal">
      <formula>"Muy Baja"</formula>
    </cfRule>
  </conditionalFormatting>
  <conditionalFormatting sqref="AP542">
    <cfRule type="cellIs" dxfId="10737" priority="3089" stopIfTrue="1" operator="equal">
      <formula>"Alta"</formula>
    </cfRule>
  </conditionalFormatting>
  <conditionalFormatting sqref="AP542">
    <cfRule type="cellIs" dxfId="10736" priority="3091" stopIfTrue="1" operator="equal">
      <formula>"Baja"</formula>
    </cfRule>
  </conditionalFormatting>
  <conditionalFormatting sqref="AP542">
    <cfRule type="cellIs" dxfId="10735" priority="3090" stopIfTrue="1" operator="equal">
      <formula>"Media"</formula>
    </cfRule>
  </conditionalFormatting>
  <conditionalFormatting sqref="AP542">
    <cfRule type="cellIs" dxfId="10734" priority="3088" stopIfTrue="1" operator="equal">
      <formula>"Muy Alta"</formula>
    </cfRule>
  </conditionalFormatting>
  <conditionalFormatting sqref="AP542">
    <cfRule type="cellIs" dxfId="10733" priority="3092" stopIfTrue="1" operator="equal">
      <formula>"Muy Baja"</formula>
    </cfRule>
  </conditionalFormatting>
  <conditionalFormatting sqref="AE532:AE533">
    <cfRule type="containsText" dxfId="10732" priority="3041" operator="containsText" text="VALORAR">
      <formula>NOT(ISERROR(SEARCH("VALORAR",AE532)))</formula>
    </cfRule>
    <cfRule type="containsText" dxfId="10731" priority="3042" operator="containsText" text="Extrema">
      <formula>NOT(ISERROR(SEARCH("Extrema",AE532)))</formula>
    </cfRule>
    <cfRule type="containsText" dxfId="10730" priority="3043" operator="containsText" text="Alta">
      <formula>NOT(ISERROR(SEARCH("Alta",AE532)))</formula>
    </cfRule>
    <cfRule type="containsText" dxfId="10729" priority="3044" operator="containsText" text="Moderada">
      <formula>NOT(ISERROR(SEARCH("Moderada",AE532)))</formula>
    </cfRule>
    <cfRule type="containsText" dxfId="10728" priority="3045" operator="containsText" text="Baja">
      <formula>NOT(ISERROR(SEARCH("Baja",AE532)))</formula>
    </cfRule>
  </conditionalFormatting>
  <conditionalFormatting sqref="AE532:AE533">
    <cfRule type="containsText" dxfId="10727" priority="3046" operator="containsText" text="VALORAR">
      <formula>NOT(ISERROR(SEARCH("VALORAR",AE532)))</formula>
    </cfRule>
    <cfRule type="containsText" dxfId="10726" priority="3047" operator="containsText" text="Extrema">
      <formula>NOT(ISERROR(SEARCH("Extrema",AE532)))</formula>
    </cfRule>
    <cfRule type="containsText" dxfId="10725" priority="3048" operator="containsText" text="Alta">
      <formula>NOT(ISERROR(SEARCH("Alta",AE532)))</formula>
    </cfRule>
    <cfRule type="containsText" dxfId="10724" priority="3049" operator="containsText" text="Moderada">
      <formula>NOT(ISERROR(SEARCH("Moderada",AE532)))</formula>
    </cfRule>
    <cfRule type="containsText" dxfId="10723" priority="3050" operator="containsText" text="Baja">
      <formula>NOT(ISERROR(SEARCH("Baja",AE532)))</formula>
    </cfRule>
  </conditionalFormatting>
  <conditionalFormatting sqref="AP537">
    <cfRule type="cellIs" dxfId="10722" priority="2995" stopIfTrue="1" operator="equal">
      <formula>"Alta"</formula>
    </cfRule>
  </conditionalFormatting>
  <conditionalFormatting sqref="AP537">
    <cfRule type="cellIs" dxfId="10721" priority="2997" stopIfTrue="1" operator="equal">
      <formula>"Baja"</formula>
    </cfRule>
  </conditionalFormatting>
  <conditionalFormatting sqref="AP537">
    <cfRule type="cellIs" dxfId="10720" priority="2996" stopIfTrue="1" operator="equal">
      <formula>"Media"</formula>
    </cfRule>
  </conditionalFormatting>
  <conditionalFormatting sqref="AP537">
    <cfRule type="cellIs" dxfId="10719" priority="2994" stopIfTrue="1" operator="equal">
      <formula>"Muy Alta"</formula>
    </cfRule>
  </conditionalFormatting>
  <conditionalFormatting sqref="AP537">
    <cfRule type="cellIs" dxfId="10718" priority="2998" stopIfTrue="1" operator="equal">
      <formula>"Muy Baja"</formula>
    </cfRule>
  </conditionalFormatting>
  <conditionalFormatting sqref="AP534">
    <cfRule type="cellIs" dxfId="10717" priority="2953" stopIfTrue="1" operator="equal">
      <formula>"Alta"</formula>
    </cfRule>
  </conditionalFormatting>
  <conditionalFormatting sqref="AP534">
    <cfRule type="cellIs" dxfId="10716" priority="2955" stopIfTrue="1" operator="equal">
      <formula>"Baja"</formula>
    </cfRule>
  </conditionalFormatting>
  <conditionalFormatting sqref="AP534">
    <cfRule type="cellIs" dxfId="10715" priority="2954" stopIfTrue="1" operator="equal">
      <formula>"Media"</formula>
    </cfRule>
  </conditionalFormatting>
  <conditionalFormatting sqref="AP534">
    <cfRule type="cellIs" dxfId="10714" priority="2952" stopIfTrue="1" operator="equal">
      <formula>"Muy Alta"</formula>
    </cfRule>
  </conditionalFormatting>
  <conditionalFormatting sqref="AP534">
    <cfRule type="cellIs" dxfId="10713" priority="2956" stopIfTrue="1" operator="equal">
      <formula>"Muy Baja"</formula>
    </cfRule>
  </conditionalFormatting>
  <conditionalFormatting sqref="V532:V533">
    <cfRule type="cellIs" dxfId="10712" priority="3057" stopIfTrue="1" operator="equal">
      <formula>"Alta"</formula>
    </cfRule>
  </conditionalFormatting>
  <conditionalFormatting sqref="V532:V533">
    <cfRule type="cellIs" dxfId="10711" priority="3059" stopIfTrue="1" operator="equal">
      <formula>"Baja"</formula>
    </cfRule>
  </conditionalFormatting>
  <conditionalFormatting sqref="V532:V533">
    <cfRule type="cellIs" dxfId="10710" priority="3058" stopIfTrue="1" operator="equal">
      <formula>"Media"</formula>
    </cfRule>
  </conditionalFormatting>
  <conditionalFormatting sqref="V532:V533">
    <cfRule type="cellIs" dxfId="10709" priority="3056" stopIfTrue="1" operator="equal">
      <formula>"Muy Alta"</formula>
    </cfRule>
  </conditionalFormatting>
  <conditionalFormatting sqref="V532:V533">
    <cfRule type="cellIs" dxfId="10708" priority="3060" stopIfTrue="1" operator="equal">
      <formula>"Muy Baja"</formula>
    </cfRule>
  </conditionalFormatting>
  <conditionalFormatting sqref="AW532">
    <cfRule type="containsText" dxfId="10707" priority="3031" operator="containsText" text="VALORAR">
      <formula>NOT(ISERROR(SEARCH("VALORAR",AW532)))</formula>
    </cfRule>
    <cfRule type="containsText" dxfId="10706" priority="3032" operator="containsText" text="Extrema">
      <formula>NOT(ISERROR(SEARCH("Extrema",AW532)))</formula>
    </cfRule>
    <cfRule type="containsText" dxfId="10705" priority="3033" operator="containsText" text="Alta">
      <formula>NOT(ISERROR(SEARCH("Alta",AW532)))</formula>
    </cfRule>
    <cfRule type="containsText" dxfId="10704" priority="3034" operator="containsText" text="Moderada">
      <formula>NOT(ISERROR(SEARCH("Moderada",AW532)))</formula>
    </cfRule>
    <cfRule type="containsText" dxfId="10703" priority="3035" operator="containsText" text="Baja">
      <formula>NOT(ISERROR(SEARCH("Baja",AW532)))</formula>
    </cfRule>
  </conditionalFormatting>
  <conditionalFormatting sqref="AW532">
    <cfRule type="containsText" dxfId="10702" priority="3036" operator="containsText" text="VALORAR">
      <formula>NOT(ISERROR(SEARCH("VALORAR",AW532)))</formula>
    </cfRule>
    <cfRule type="containsText" dxfId="10701" priority="3037" operator="containsText" text="Extrema">
      <formula>NOT(ISERROR(SEARCH("Extrema",AW532)))</formula>
    </cfRule>
    <cfRule type="containsText" dxfId="10700" priority="3038" operator="containsText" text="Alta">
      <formula>NOT(ISERROR(SEARCH("Alta",AW532)))</formula>
    </cfRule>
    <cfRule type="containsText" dxfId="10699" priority="3039" operator="containsText" text="Moderada">
      <formula>NOT(ISERROR(SEARCH("Moderada",AW532)))</formula>
    </cfRule>
    <cfRule type="containsText" dxfId="10698" priority="3040" operator="containsText" text="Baja">
      <formula>NOT(ISERROR(SEARCH("Baja",AW532)))</formula>
    </cfRule>
  </conditionalFormatting>
  <conditionalFormatting sqref="AP532">
    <cfRule type="cellIs" dxfId="10697" priority="3023" stopIfTrue="1" operator="equal">
      <formula>"Alta"</formula>
    </cfRule>
  </conditionalFormatting>
  <conditionalFormatting sqref="AP532">
    <cfRule type="cellIs" dxfId="10696" priority="3025" stopIfTrue="1" operator="equal">
      <formula>"Baja"</formula>
    </cfRule>
  </conditionalFormatting>
  <conditionalFormatting sqref="AP532">
    <cfRule type="cellIs" dxfId="10695" priority="3024" stopIfTrue="1" operator="equal">
      <formula>"Media"</formula>
    </cfRule>
  </conditionalFormatting>
  <conditionalFormatting sqref="AP532">
    <cfRule type="cellIs" dxfId="10694" priority="3022" stopIfTrue="1" operator="equal">
      <formula>"Muy Alta"</formula>
    </cfRule>
  </conditionalFormatting>
  <conditionalFormatting sqref="AP532">
    <cfRule type="cellIs" dxfId="10693" priority="3026" stopIfTrue="1" operator="equal">
      <formula>"Muy Baja"</formula>
    </cfRule>
  </conditionalFormatting>
  <conditionalFormatting sqref="AP533">
    <cfRule type="cellIs" dxfId="10692" priority="3009" stopIfTrue="1" operator="equal">
      <formula>"Alta"</formula>
    </cfRule>
  </conditionalFormatting>
  <conditionalFormatting sqref="AP533">
    <cfRule type="cellIs" dxfId="10691" priority="3011" stopIfTrue="1" operator="equal">
      <formula>"Baja"</formula>
    </cfRule>
  </conditionalFormatting>
  <conditionalFormatting sqref="AP533">
    <cfRule type="cellIs" dxfId="10690" priority="3010" stopIfTrue="1" operator="equal">
      <formula>"Media"</formula>
    </cfRule>
  </conditionalFormatting>
  <conditionalFormatting sqref="AP533">
    <cfRule type="cellIs" dxfId="10689" priority="3008" stopIfTrue="1" operator="equal">
      <formula>"Muy Alta"</formula>
    </cfRule>
  </conditionalFormatting>
  <conditionalFormatting sqref="AP533">
    <cfRule type="cellIs" dxfId="10688" priority="3012" stopIfTrue="1" operator="equal">
      <formula>"Muy Baja"</formula>
    </cfRule>
  </conditionalFormatting>
  <conditionalFormatting sqref="AE534:AE535">
    <cfRule type="containsText" dxfId="10687" priority="2961" operator="containsText" text="VALORAR">
      <formula>NOT(ISERROR(SEARCH("VALORAR",AE534)))</formula>
    </cfRule>
    <cfRule type="containsText" dxfId="10686" priority="2962" operator="containsText" text="Extrema">
      <formula>NOT(ISERROR(SEARCH("Extrema",AE534)))</formula>
    </cfRule>
    <cfRule type="containsText" dxfId="10685" priority="2963" operator="containsText" text="Alta">
      <formula>NOT(ISERROR(SEARCH("Alta",AE534)))</formula>
    </cfRule>
    <cfRule type="containsText" dxfId="10684" priority="2964" operator="containsText" text="Moderada">
      <formula>NOT(ISERROR(SEARCH("Moderada",AE534)))</formula>
    </cfRule>
    <cfRule type="containsText" dxfId="10683" priority="2965" operator="containsText" text="Baja">
      <formula>NOT(ISERROR(SEARCH("Baja",AE534)))</formula>
    </cfRule>
  </conditionalFormatting>
  <conditionalFormatting sqref="AE534:AE535">
    <cfRule type="containsText" dxfId="10682" priority="2966" operator="containsText" text="VALORAR">
      <formula>NOT(ISERROR(SEARCH("VALORAR",AE534)))</formula>
    </cfRule>
    <cfRule type="containsText" dxfId="10681" priority="2967" operator="containsText" text="Extrema">
      <formula>NOT(ISERROR(SEARCH("Extrema",AE534)))</formula>
    </cfRule>
    <cfRule type="containsText" dxfId="10680" priority="2968" operator="containsText" text="Alta">
      <formula>NOT(ISERROR(SEARCH("Alta",AE534)))</formula>
    </cfRule>
    <cfRule type="containsText" dxfId="10679" priority="2969" operator="containsText" text="Moderada">
      <formula>NOT(ISERROR(SEARCH("Moderada",AE534)))</formula>
    </cfRule>
    <cfRule type="containsText" dxfId="10678" priority="2970" operator="containsText" text="Baja">
      <formula>NOT(ISERROR(SEARCH("Baja",AE534)))</formula>
    </cfRule>
  </conditionalFormatting>
  <conditionalFormatting sqref="V534:V535">
    <cfRule type="cellIs" dxfId="10677" priority="2977" stopIfTrue="1" operator="equal">
      <formula>"Alta"</formula>
    </cfRule>
  </conditionalFormatting>
  <conditionalFormatting sqref="V534:V535">
    <cfRule type="cellIs" dxfId="10676" priority="2979" stopIfTrue="1" operator="equal">
      <formula>"Baja"</formula>
    </cfRule>
  </conditionalFormatting>
  <conditionalFormatting sqref="V534:V535">
    <cfRule type="cellIs" dxfId="10675" priority="2978" stopIfTrue="1" operator="equal">
      <formula>"Media"</formula>
    </cfRule>
  </conditionalFormatting>
  <conditionalFormatting sqref="V534:V535">
    <cfRule type="cellIs" dxfId="10674" priority="2976" stopIfTrue="1" operator="equal">
      <formula>"Muy Alta"</formula>
    </cfRule>
  </conditionalFormatting>
  <conditionalFormatting sqref="V534:V535">
    <cfRule type="cellIs" dxfId="10673" priority="2980" stopIfTrue="1" operator="equal">
      <formula>"Muy Baja"</formula>
    </cfRule>
  </conditionalFormatting>
  <conditionalFormatting sqref="AP535">
    <cfRule type="cellIs" dxfId="10672" priority="2939" stopIfTrue="1" operator="equal">
      <formula>"Alta"</formula>
    </cfRule>
  </conditionalFormatting>
  <conditionalFormatting sqref="AP535">
    <cfRule type="cellIs" dxfId="10671" priority="2941" stopIfTrue="1" operator="equal">
      <formula>"Baja"</formula>
    </cfRule>
  </conditionalFormatting>
  <conditionalFormatting sqref="AP535">
    <cfRule type="cellIs" dxfId="10670" priority="2940" stopIfTrue="1" operator="equal">
      <formula>"Media"</formula>
    </cfRule>
  </conditionalFormatting>
  <conditionalFormatting sqref="AP535">
    <cfRule type="cellIs" dxfId="10669" priority="2938" stopIfTrue="1" operator="equal">
      <formula>"Muy Alta"</formula>
    </cfRule>
  </conditionalFormatting>
  <conditionalFormatting sqref="AP535">
    <cfRule type="cellIs" dxfId="10668" priority="2942" stopIfTrue="1" operator="equal">
      <formula>"Muy Baja"</formula>
    </cfRule>
  </conditionalFormatting>
  <conditionalFormatting sqref="AE536">
    <cfRule type="containsText" dxfId="10667" priority="2905" operator="containsText" text="VALORAR">
      <formula>NOT(ISERROR(SEARCH("VALORAR",AE536)))</formula>
    </cfRule>
    <cfRule type="containsText" dxfId="10666" priority="2906" operator="containsText" text="Extrema">
      <formula>NOT(ISERROR(SEARCH("Extrema",AE536)))</formula>
    </cfRule>
    <cfRule type="containsText" dxfId="10665" priority="2907" operator="containsText" text="Alta">
      <formula>NOT(ISERROR(SEARCH("Alta",AE536)))</formula>
    </cfRule>
    <cfRule type="containsText" dxfId="10664" priority="2908" operator="containsText" text="Moderada">
      <formula>NOT(ISERROR(SEARCH("Moderada",AE536)))</formula>
    </cfRule>
    <cfRule type="containsText" dxfId="10663" priority="2909" operator="containsText" text="Baja">
      <formula>NOT(ISERROR(SEARCH("Baja",AE536)))</formula>
    </cfRule>
  </conditionalFormatting>
  <conditionalFormatting sqref="AE536">
    <cfRule type="containsText" dxfId="10662" priority="2910" operator="containsText" text="VALORAR">
      <formula>NOT(ISERROR(SEARCH("VALORAR",AE536)))</formula>
    </cfRule>
    <cfRule type="containsText" dxfId="10661" priority="2911" operator="containsText" text="Extrema">
      <formula>NOT(ISERROR(SEARCH("Extrema",AE536)))</formula>
    </cfRule>
    <cfRule type="containsText" dxfId="10660" priority="2912" operator="containsText" text="Alta">
      <formula>NOT(ISERROR(SEARCH("Alta",AE536)))</formula>
    </cfRule>
    <cfRule type="containsText" dxfId="10659" priority="2913" operator="containsText" text="Moderada">
      <formula>NOT(ISERROR(SEARCH("Moderada",AE536)))</formula>
    </cfRule>
    <cfRule type="containsText" dxfId="10658" priority="2914" operator="containsText" text="Baja">
      <formula>NOT(ISERROR(SEARCH("Baja",AE536)))</formula>
    </cfRule>
  </conditionalFormatting>
  <conditionalFormatting sqref="V536">
    <cfRule type="cellIs" dxfId="10657" priority="2921" stopIfTrue="1" operator="equal">
      <formula>"Alta"</formula>
    </cfRule>
  </conditionalFormatting>
  <conditionalFormatting sqref="V536">
    <cfRule type="cellIs" dxfId="10656" priority="2923" stopIfTrue="1" operator="equal">
      <formula>"Baja"</formula>
    </cfRule>
  </conditionalFormatting>
  <conditionalFormatting sqref="V536">
    <cfRule type="cellIs" dxfId="10655" priority="2922" stopIfTrue="1" operator="equal">
      <formula>"Media"</formula>
    </cfRule>
  </conditionalFormatting>
  <conditionalFormatting sqref="V536">
    <cfRule type="cellIs" dxfId="10654" priority="2920" stopIfTrue="1" operator="equal">
      <formula>"Muy Alta"</formula>
    </cfRule>
  </conditionalFormatting>
  <conditionalFormatting sqref="V536">
    <cfRule type="cellIs" dxfId="10653" priority="2924" stopIfTrue="1" operator="equal">
      <formula>"Muy Baja"</formula>
    </cfRule>
  </conditionalFormatting>
  <conditionalFormatting sqref="AP536">
    <cfRule type="cellIs" dxfId="10652" priority="2897" stopIfTrue="1" operator="equal">
      <formula>"Alta"</formula>
    </cfRule>
  </conditionalFormatting>
  <conditionalFormatting sqref="AP536">
    <cfRule type="cellIs" dxfId="10651" priority="2899" stopIfTrue="1" operator="equal">
      <formula>"Baja"</formula>
    </cfRule>
  </conditionalFormatting>
  <conditionalFormatting sqref="AP536">
    <cfRule type="cellIs" dxfId="10650" priority="2898" stopIfTrue="1" operator="equal">
      <formula>"Media"</formula>
    </cfRule>
  </conditionalFormatting>
  <conditionalFormatting sqref="AP536">
    <cfRule type="cellIs" dxfId="10649" priority="2896" stopIfTrue="1" operator="equal">
      <formula>"Muy Alta"</formula>
    </cfRule>
  </conditionalFormatting>
  <conditionalFormatting sqref="AP536">
    <cfRule type="cellIs" dxfId="10648" priority="2900" stopIfTrue="1" operator="equal">
      <formula>"Muy Baja"</formula>
    </cfRule>
  </conditionalFormatting>
  <conditionalFormatting sqref="AE544:AE545">
    <cfRule type="containsText" dxfId="10647" priority="2849" operator="containsText" text="VALORAR">
      <formula>NOT(ISERROR(SEARCH("VALORAR",AE544)))</formula>
    </cfRule>
    <cfRule type="containsText" dxfId="10646" priority="2850" operator="containsText" text="Extrema">
      <formula>NOT(ISERROR(SEARCH("Extrema",AE544)))</formula>
    </cfRule>
    <cfRule type="containsText" dxfId="10645" priority="2851" operator="containsText" text="Alta">
      <formula>NOT(ISERROR(SEARCH("Alta",AE544)))</formula>
    </cfRule>
    <cfRule type="containsText" dxfId="10644" priority="2852" operator="containsText" text="Moderada">
      <formula>NOT(ISERROR(SEARCH("Moderada",AE544)))</formula>
    </cfRule>
    <cfRule type="containsText" dxfId="10643" priority="2853" operator="containsText" text="Baja">
      <formula>NOT(ISERROR(SEARCH("Baja",AE544)))</formula>
    </cfRule>
  </conditionalFormatting>
  <conditionalFormatting sqref="AE544:AE545">
    <cfRule type="containsText" dxfId="10642" priority="2854" operator="containsText" text="VALORAR">
      <formula>NOT(ISERROR(SEARCH("VALORAR",AE544)))</formula>
    </cfRule>
    <cfRule type="containsText" dxfId="10641" priority="2855" operator="containsText" text="Extrema">
      <formula>NOT(ISERROR(SEARCH("Extrema",AE544)))</formula>
    </cfRule>
    <cfRule type="containsText" dxfId="10640" priority="2856" operator="containsText" text="Alta">
      <formula>NOT(ISERROR(SEARCH("Alta",AE544)))</formula>
    </cfRule>
    <cfRule type="containsText" dxfId="10639" priority="2857" operator="containsText" text="Moderada">
      <formula>NOT(ISERROR(SEARCH("Moderada",AE544)))</formula>
    </cfRule>
    <cfRule type="containsText" dxfId="10638" priority="2858" operator="containsText" text="Baja">
      <formula>NOT(ISERROR(SEARCH("Baja",AE544)))</formula>
    </cfRule>
  </conditionalFormatting>
  <conditionalFormatting sqref="AP549">
    <cfRule type="cellIs" dxfId="10637" priority="2803" stopIfTrue="1" operator="equal">
      <formula>"Alta"</formula>
    </cfRule>
  </conditionalFormatting>
  <conditionalFormatting sqref="AP549">
    <cfRule type="cellIs" dxfId="10636" priority="2805" stopIfTrue="1" operator="equal">
      <formula>"Baja"</formula>
    </cfRule>
  </conditionalFormatting>
  <conditionalFormatting sqref="AP549">
    <cfRule type="cellIs" dxfId="10635" priority="2804" stopIfTrue="1" operator="equal">
      <formula>"Media"</formula>
    </cfRule>
  </conditionalFormatting>
  <conditionalFormatting sqref="AP549">
    <cfRule type="cellIs" dxfId="10634" priority="2802" stopIfTrue="1" operator="equal">
      <formula>"Muy Alta"</formula>
    </cfRule>
  </conditionalFormatting>
  <conditionalFormatting sqref="AP549">
    <cfRule type="cellIs" dxfId="10633" priority="2806" stopIfTrue="1" operator="equal">
      <formula>"Muy Baja"</formula>
    </cfRule>
  </conditionalFormatting>
  <conditionalFormatting sqref="AP546">
    <cfRule type="cellIs" dxfId="10632" priority="2761" stopIfTrue="1" operator="equal">
      <formula>"Alta"</formula>
    </cfRule>
  </conditionalFormatting>
  <conditionalFormatting sqref="AP546">
    <cfRule type="cellIs" dxfId="10631" priority="2763" stopIfTrue="1" operator="equal">
      <formula>"Baja"</formula>
    </cfRule>
  </conditionalFormatting>
  <conditionalFormatting sqref="AP546">
    <cfRule type="cellIs" dxfId="10630" priority="2762" stopIfTrue="1" operator="equal">
      <formula>"Media"</formula>
    </cfRule>
  </conditionalFormatting>
  <conditionalFormatting sqref="AP546">
    <cfRule type="cellIs" dxfId="10629" priority="2760" stopIfTrue="1" operator="equal">
      <formula>"Muy Alta"</formula>
    </cfRule>
  </conditionalFormatting>
  <conditionalFormatting sqref="AP546">
    <cfRule type="cellIs" dxfId="10628" priority="2764" stopIfTrue="1" operator="equal">
      <formula>"Muy Baja"</formula>
    </cfRule>
  </conditionalFormatting>
  <conditionalFormatting sqref="V544:V545">
    <cfRule type="cellIs" dxfId="10627" priority="2865" stopIfTrue="1" operator="equal">
      <formula>"Alta"</formula>
    </cfRule>
  </conditionalFormatting>
  <conditionalFormatting sqref="V544:V545">
    <cfRule type="cellIs" dxfId="10626" priority="2867" stopIfTrue="1" operator="equal">
      <formula>"Baja"</formula>
    </cfRule>
  </conditionalFormatting>
  <conditionalFormatting sqref="V544:V545">
    <cfRule type="cellIs" dxfId="10625" priority="2866" stopIfTrue="1" operator="equal">
      <formula>"Media"</formula>
    </cfRule>
  </conditionalFormatting>
  <conditionalFormatting sqref="V544:V545">
    <cfRule type="cellIs" dxfId="10624" priority="2864" stopIfTrue="1" operator="equal">
      <formula>"Muy Alta"</formula>
    </cfRule>
  </conditionalFormatting>
  <conditionalFormatting sqref="V544:V545">
    <cfRule type="cellIs" dxfId="10623" priority="2868" stopIfTrue="1" operator="equal">
      <formula>"Muy Baja"</formula>
    </cfRule>
  </conditionalFormatting>
  <conditionalFormatting sqref="AW544">
    <cfRule type="containsText" dxfId="10622" priority="2839" operator="containsText" text="VALORAR">
      <formula>NOT(ISERROR(SEARCH("VALORAR",AW544)))</formula>
    </cfRule>
    <cfRule type="containsText" dxfId="10621" priority="2840" operator="containsText" text="Extrema">
      <formula>NOT(ISERROR(SEARCH("Extrema",AW544)))</formula>
    </cfRule>
    <cfRule type="containsText" dxfId="10620" priority="2841" operator="containsText" text="Alta">
      <formula>NOT(ISERROR(SEARCH("Alta",AW544)))</formula>
    </cfRule>
    <cfRule type="containsText" dxfId="10619" priority="2842" operator="containsText" text="Moderada">
      <formula>NOT(ISERROR(SEARCH("Moderada",AW544)))</formula>
    </cfRule>
    <cfRule type="containsText" dxfId="10618" priority="2843" operator="containsText" text="Baja">
      <formula>NOT(ISERROR(SEARCH("Baja",AW544)))</formula>
    </cfRule>
  </conditionalFormatting>
  <conditionalFormatting sqref="AW544">
    <cfRule type="containsText" dxfId="10617" priority="2844" operator="containsText" text="VALORAR">
      <formula>NOT(ISERROR(SEARCH("VALORAR",AW544)))</formula>
    </cfRule>
    <cfRule type="containsText" dxfId="10616" priority="2845" operator="containsText" text="Extrema">
      <formula>NOT(ISERROR(SEARCH("Extrema",AW544)))</formula>
    </cfRule>
    <cfRule type="containsText" dxfId="10615" priority="2846" operator="containsText" text="Alta">
      <formula>NOT(ISERROR(SEARCH("Alta",AW544)))</formula>
    </cfRule>
    <cfRule type="containsText" dxfId="10614" priority="2847" operator="containsText" text="Moderada">
      <formula>NOT(ISERROR(SEARCH("Moderada",AW544)))</formula>
    </cfRule>
    <cfRule type="containsText" dxfId="10613" priority="2848" operator="containsText" text="Baja">
      <formula>NOT(ISERROR(SEARCH("Baja",AW544)))</formula>
    </cfRule>
  </conditionalFormatting>
  <conditionalFormatting sqref="AP544">
    <cfRule type="cellIs" dxfId="10612" priority="2831" stopIfTrue="1" operator="equal">
      <formula>"Alta"</formula>
    </cfRule>
  </conditionalFormatting>
  <conditionalFormatting sqref="AP544">
    <cfRule type="cellIs" dxfId="10611" priority="2833" stopIfTrue="1" operator="equal">
      <formula>"Baja"</formula>
    </cfRule>
  </conditionalFormatting>
  <conditionalFormatting sqref="AP544">
    <cfRule type="cellIs" dxfId="10610" priority="2832" stopIfTrue="1" operator="equal">
      <formula>"Media"</formula>
    </cfRule>
  </conditionalFormatting>
  <conditionalFormatting sqref="AP544">
    <cfRule type="cellIs" dxfId="10609" priority="2830" stopIfTrue="1" operator="equal">
      <formula>"Muy Alta"</formula>
    </cfRule>
  </conditionalFormatting>
  <conditionalFormatting sqref="AP544">
    <cfRule type="cellIs" dxfId="10608" priority="2834" stopIfTrue="1" operator="equal">
      <formula>"Muy Baja"</formula>
    </cfRule>
  </conditionalFormatting>
  <conditionalFormatting sqref="AP545">
    <cfRule type="cellIs" dxfId="10607" priority="2817" stopIfTrue="1" operator="equal">
      <formula>"Alta"</formula>
    </cfRule>
  </conditionalFormatting>
  <conditionalFormatting sqref="AP545">
    <cfRule type="cellIs" dxfId="10606" priority="2819" stopIfTrue="1" operator="equal">
      <formula>"Baja"</formula>
    </cfRule>
  </conditionalFormatting>
  <conditionalFormatting sqref="AP545">
    <cfRule type="cellIs" dxfId="10605" priority="2818" stopIfTrue="1" operator="equal">
      <formula>"Media"</formula>
    </cfRule>
  </conditionalFormatting>
  <conditionalFormatting sqref="AP545">
    <cfRule type="cellIs" dxfId="10604" priority="2816" stopIfTrue="1" operator="equal">
      <formula>"Muy Alta"</formula>
    </cfRule>
  </conditionalFormatting>
  <conditionalFormatting sqref="AP545">
    <cfRule type="cellIs" dxfId="10603" priority="2820" stopIfTrue="1" operator="equal">
      <formula>"Muy Baja"</formula>
    </cfRule>
  </conditionalFormatting>
  <conditionalFormatting sqref="AE546:AE547">
    <cfRule type="containsText" dxfId="10602" priority="2769" operator="containsText" text="VALORAR">
      <formula>NOT(ISERROR(SEARCH("VALORAR",AE546)))</formula>
    </cfRule>
    <cfRule type="containsText" dxfId="10601" priority="2770" operator="containsText" text="Extrema">
      <formula>NOT(ISERROR(SEARCH("Extrema",AE546)))</formula>
    </cfRule>
    <cfRule type="containsText" dxfId="10600" priority="2771" operator="containsText" text="Alta">
      <formula>NOT(ISERROR(SEARCH("Alta",AE546)))</formula>
    </cfRule>
    <cfRule type="containsText" dxfId="10599" priority="2772" operator="containsText" text="Moderada">
      <formula>NOT(ISERROR(SEARCH("Moderada",AE546)))</formula>
    </cfRule>
    <cfRule type="containsText" dxfId="10598" priority="2773" operator="containsText" text="Baja">
      <formula>NOT(ISERROR(SEARCH("Baja",AE546)))</formula>
    </cfRule>
  </conditionalFormatting>
  <conditionalFormatting sqref="AE546:AE547">
    <cfRule type="containsText" dxfId="10597" priority="2774" operator="containsText" text="VALORAR">
      <formula>NOT(ISERROR(SEARCH("VALORAR",AE546)))</formula>
    </cfRule>
    <cfRule type="containsText" dxfId="10596" priority="2775" operator="containsText" text="Extrema">
      <formula>NOT(ISERROR(SEARCH("Extrema",AE546)))</formula>
    </cfRule>
    <cfRule type="containsText" dxfId="10595" priority="2776" operator="containsText" text="Alta">
      <formula>NOT(ISERROR(SEARCH("Alta",AE546)))</formula>
    </cfRule>
    <cfRule type="containsText" dxfId="10594" priority="2777" operator="containsText" text="Moderada">
      <formula>NOT(ISERROR(SEARCH("Moderada",AE546)))</formula>
    </cfRule>
    <cfRule type="containsText" dxfId="10593" priority="2778" operator="containsText" text="Baja">
      <formula>NOT(ISERROR(SEARCH("Baja",AE546)))</formula>
    </cfRule>
  </conditionalFormatting>
  <conditionalFormatting sqref="V546:V547">
    <cfRule type="cellIs" dxfId="10592" priority="2785" stopIfTrue="1" operator="equal">
      <formula>"Alta"</formula>
    </cfRule>
  </conditionalFormatting>
  <conditionalFormatting sqref="V546:V547">
    <cfRule type="cellIs" dxfId="10591" priority="2787" stopIfTrue="1" operator="equal">
      <formula>"Baja"</formula>
    </cfRule>
  </conditionalFormatting>
  <conditionalFormatting sqref="V546:V547">
    <cfRule type="cellIs" dxfId="10590" priority="2786" stopIfTrue="1" operator="equal">
      <formula>"Media"</formula>
    </cfRule>
  </conditionalFormatting>
  <conditionalFormatting sqref="V546:V547">
    <cfRule type="cellIs" dxfId="10589" priority="2784" stopIfTrue="1" operator="equal">
      <formula>"Muy Alta"</formula>
    </cfRule>
  </conditionalFormatting>
  <conditionalFormatting sqref="V546:V547">
    <cfRule type="cellIs" dxfId="10588" priority="2788" stopIfTrue="1" operator="equal">
      <formula>"Muy Baja"</formula>
    </cfRule>
  </conditionalFormatting>
  <conditionalFormatting sqref="AP547">
    <cfRule type="cellIs" dxfId="10587" priority="2747" stopIfTrue="1" operator="equal">
      <formula>"Alta"</formula>
    </cfRule>
  </conditionalFormatting>
  <conditionalFormatting sqref="AP547">
    <cfRule type="cellIs" dxfId="10586" priority="2749" stopIfTrue="1" operator="equal">
      <formula>"Baja"</formula>
    </cfRule>
  </conditionalFormatting>
  <conditionalFormatting sqref="AP547">
    <cfRule type="cellIs" dxfId="10585" priority="2748" stopIfTrue="1" operator="equal">
      <formula>"Media"</formula>
    </cfRule>
  </conditionalFormatting>
  <conditionalFormatting sqref="AP547">
    <cfRule type="cellIs" dxfId="10584" priority="2746" stopIfTrue="1" operator="equal">
      <formula>"Muy Alta"</formula>
    </cfRule>
  </conditionalFormatting>
  <conditionalFormatting sqref="AP547">
    <cfRule type="cellIs" dxfId="10583" priority="2750" stopIfTrue="1" operator="equal">
      <formula>"Muy Baja"</formula>
    </cfRule>
  </conditionalFormatting>
  <conditionalFormatting sqref="AE548">
    <cfRule type="containsText" dxfId="10582" priority="2713" operator="containsText" text="VALORAR">
      <formula>NOT(ISERROR(SEARCH("VALORAR",AE548)))</formula>
    </cfRule>
    <cfRule type="containsText" dxfId="10581" priority="2714" operator="containsText" text="Extrema">
      <formula>NOT(ISERROR(SEARCH("Extrema",AE548)))</formula>
    </cfRule>
    <cfRule type="containsText" dxfId="10580" priority="2715" operator="containsText" text="Alta">
      <formula>NOT(ISERROR(SEARCH("Alta",AE548)))</formula>
    </cfRule>
    <cfRule type="containsText" dxfId="10579" priority="2716" operator="containsText" text="Moderada">
      <formula>NOT(ISERROR(SEARCH("Moderada",AE548)))</formula>
    </cfRule>
    <cfRule type="containsText" dxfId="10578" priority="2717" operator="containsText" text="Baja">
      <formula>NOT(ISERROR(SEARCH("Baja",AE548)))</formula>
    </cfRule>
  </conditionalFormatting>
  <conditionalFormatting sqref="AE548">
    <cfRule type="containsText" dxfId="10577" priority="2718" operator="containsText" text="VALORAR">
      <formula>NOT(ISERROR(SEARCH("VALORAR",AE548)))</formula>
    </cfRule>
    <cfRule type="containsText" dxfId="10576" priority="2719" operator="containsText" text="Extrema">
      <formula>NOT(ISERROR(SEARCH("Extrema",AE548)))</formula>
    </cfRule>
    <cfRule type="containsText" dxfId="10575" priority="2720" operator="containsText" text="Alta">
      <formula>NOT(ISERROR(SEARCH("Alta",AE548)))</formula>
    </cfRule>
    <cfRule type="containsText" dxfId="10574" priority="2721" operator="containsText" text="Moderada">
      <formula>NOT(ISERROR(SEARCH("Moderada",AE548)))</formula>
    </cfRule>
    <cfRule type="containsText" dxfId="10573" priority="2722" operator="containsText" text="Baja">
      <formula>NOT(ISERROR(SEARCH("Baja",AE548)))</formula>
    </cfRule>
  </conditionalFormatting>
  <conditionalFormatting sqref="V548">
    <cfRule type="cellIs" dxfId="10572" priority="2729" stopIfTrue="1" operator="equal">
      <formula>"Alta"</formula>
    </cfRule>
  </conditionalFormatting>
  <conditionalFormatting sqref="V548">
    <cfRule type="cellIs" dxfId="10571" priority="2731" stopIfTrue="1" operator="equal">
      <formula>"Baja"</formula>
    </cfRule>
  </conditionalFormatting>
  <conditionalFormatting sqref="V548">
    <cfRule type="cellIs" dxfId="10570" priority="2730" stopIfTrue="1" operator="equal">
      <formula>"Media"</formula>
    </cfRule>
  </conditionalFormatting>
  <conditionalFormatting sqref="V548">
    <cfRule type="cellIs" dxfId="10569" priority="2728" stopIfTrue="1" operator="equal">
      <formula>"Muy Alta"</formula>
    </cfRule>
  </conditionalFormatting>
  <conditionalFormatting sqref="V548">
    <cfRule type="cellIs" dxfId="10568" priority="2732" stopIfTrue="1" operator="equal">
      <formula>"Muy Baja"</formula>
    </cfRule>
  </conditionalFormatting>
  <conditionalFormatting sqref="AP548">
    <cfRule type="cellIs" dxfId="10567" priority="2705" stopIfTrue="1" operator="equal">
      <formula>"Alta"</formula>
    </cfRule>
  </conditionalFormatting>
  <conditionalFormatting sqref="AP548">
    <cfRule type="cellIs" dxfId="10566" priority="2707" stopIfTrue="1" operator="equal">
      <formula>"Baja"</formula>
    </cfRule>
  </conditionalFormatting>
  <conditionalFormatting sqref="AP548">
    <cfRule type="cellIs" dxfId="10565" priority="2706" stopIfTrue="1" operator="equal">
      <formula>"Media"</formula>
    </cfRule>
  </conditionalFormatting>
  <conditionalFormatting sqref="AP548">
    <cfRule type="cellIs" dxfId="10564" priority="2704" stopIfTrue="1" operator="equal">
      <formula>"Muy Alta"</formula>
    </cfRule>
  </conditionalFormatting>
  <conditionalFormatting sqref="AP548">
    <cfRule type="cellIs" dxfId="10563" priority="2708" stopIfTrue="1" operator="equal">
      <formula>"Muy Baja"</formula>
    </cfRule>
  </conditionalFormatting>
  <conditionalFormatting sqref="AE550:AE551">
    <cfRule type="containsText" dxfId="10562" priority="2657" operator="containsText" text="VALORAR">
      <formula>NOT(ISERROR(SEARCH("VALORAR",AE550)))</formula>
    </cfRule>
    <cfRule type="containsText" dxfId="10561" priority="2658" operator="containsText" text="Extrema">
      <formula>NOT(ISERROR(SEARCH("Extrema",AE550)))</formula>
    </cfRule>
    <cfRule type="containsText" dxfId="10560" priority="2659" operator="containsText" text="Alta">
      <formula>NOT(ISERROR(SEARCH("Alta",AE550)))</formula>
    </cfRule>
    <cfRule type="containsText" dxfId="10559" priority="2660" operator="containsText" text="Moderada">
      <formula>NOT(ISERROR(SEARCH("Moderada",AE550)))</formula>
    </cfRule>
    <cfRule type="containsText" dxfId="10558" priority="2661" operator="containsText" text="Baja">
      <formula>NOT(ISERROR(SEARCH("Baja",AE550)))</formula>
    </cfRule>
  </conditionalFormatting>
  <conditionalFormatting sqref="AE550:AE551">
    <cfRule type="containsText" dxfId="10557" priority="2662" operator="containsText" text="VALORAR">
      <formula>NOT(ISERROR(SEARCH("VALORAR",AE550)))</formula>
    </cfRule>
    <cfRule type="containsText" dxfId="10556" priority="2663" operator="containsText" text="Extrema">
      <formula>NOT(ISERROR(SEARCH("Extrema",AE550)))</formula>
    </cfRule>
    <cfRule type="containsText" dxfId="10555" priority="2664" operator="containsText" text="Alta">
      <formula>NOT(ISERROR(SEARCH("Alta",AE550)))</formula>
    </cfRule>
    <cfRule type="containsText" dxfId="10554" priority="2665" operator="containsText" text="Moderada">
      <formula>NOT(ISERROR(SEARCH("Moderada",AE550)))</formula>
    </cfRule>
    <cfRule type="containsText" dxfId="10553" priority="2666" operator="containsText" text="Baja">
      <formula>NOT(ISERROR(SEARCH("Baja",AE550)))</formula>
    </cfRule>
  </conditionalFormatting>
  <conditionalFormatting sqref="AP555">
    <cfRule type="cellIs" dxfId="10552" priority="2611" stopIfTrue="1" operator="equal">
      <formula>"Alta"</formula>
    </cfRule>
  </conditionalFormatting>
  <conditionalFormatting sqref="AP555">
    <cfRule type="cellIs" dxfId="10551" priority="2613" stopIfTrue="1" operator="equal">
      <formula>"Baja"</formula>
    </cfRule>
  </conditionalFormatting>
  <conditionalFormatting sqref="AP555">
    <cfRule type="cellIs" dxfId="10550" priority="2612" stopIfTrue="1" operator="equal">
      <formula>"Media"</formula>
    </cfRule>
  </conditionalFormatting>
  <conditionalFormatting sqref="AP555">
    <cfRule type="cellIs" dxfId="10549" priority="2610" stopIfTrue="1" operator="equal">
      <formula>"Muy Alta"</formula>
    </cfRule>
  </conditionalFormatting>
  <conditionalFormatting sqref="AP555">
    <cfRule type="cellIs" dxfId="10548" priority="2614" stopIfTrue="1" operator="equal">
      <formula>"Muy Baja"</formula>
    </cfRule>
  </conditionalFormatting>
  <conditionalFormatting sqref="AP552">
    <cfRule type="cellIs" dxfId="10547" priority="2569" stopIfTrue="1" operator="equal">
      <formula>"Alta"</formula>
    </cfRule>
  </conditionalFormatting>
  <conditionalFormatting sqref="AP552">
    <cfRule type="cellIs" dxfId="10546" priority="2571" stopIfTrue="1" operator="equal">
      <formula>"Baja"</formula>
    </cfRule>
  </conditionalFormatting>
  <conditionalFormatting sqref="AP552">
    <cfRule type="cellIs" dxfId="10545" priority="2570" stopIfTrue="1" operator="equal">
      <formula>"Media"</formula>
    </cfRule>
  </conditionalFormatting>
  <conditionalFormatting sqref="AP552">
    <cfRule type="cellIs" dxfId="10544" priority="2568" stopIfTrue="1" operator="equal">
      <formula>"Muy Alta"</formula>
    </cfRule>
  </conditionalFormatting>
  <conditionalFormatting sqref="AP552">
    <cfRule type="cellIs" dxfId="10543" priority="2572" stopIfTrue="1" operator="equal">
      <formula>"Muy Baja"</formula>
    </cfRule>
  </conditionalFormatting>
  <conditionalFormatting sqref="V550:V551">
    <cfRule type="cellIs" dxfId="10542" priority="2673" stopIfTrue="1" operator="equal">
      <formula>"Alta"</formula>
    </cfRule>
  </conditionalFormatting>
  <conditionalFormatting sqref="V550:V551">
    <cfRule type="cellIs" dxfId="10541" priority="2675" stopIfTrue="1" operator="equal">
      <formula>"Baja"</formula>
    </cfRule>
  </conditionalFormatting>
  <conditionalFormatting sqref="V550:V551">
    <cfRule type="cellIs" dxfId="10540" priority="2674" stopIfTrue="1" operator="equal">
      <formula>"Media"</formula>
    </cfRule>
  </conditionalFormatting>
  <conditionalFormatting sqref="V550:V551">
    <cfRule type="cellIs" dxfId="10539" priority="2672" stopIfTrue="1" operator="equal">
      <formula>"Muy Alta"</formula>
    </cfRule>
  </conditionalFormatting>
  <conditionalFormatting sqref="V550:V551">
    <cfRule type="cellIs" dxfId="10538" priority="2676" stopIfTrue="1" operator="equal">
      <formula>"Muy Baja"</formula>
    </cfRule>
  </conditionalFormatting>
  <conditionalFormatting sqref="AW550">
    <cfRule type="containsText" dxfId="10537" priority="2647" operator="containsText" text="VALORAR">
      <formula>NOT(ISERROR(SEARCH("VALORAR",AW550)))</formula>
    </cfRule>
    <cfRule type="containsText" dxfId="10536" priority="2648" operator="containsText" text="Extrema">
      <formula>NOT(ISERROR(SEARCH("Extrema",AW550)))</formula>
    </cfRule>
    <cfRule type="containsText" dxfId="10535" priority="2649" operator="containsText" text="Alta">
      <formula>NOT(ISERROR(SEARCH("Alta",AW550)))</formula>
    </cfRule>
    <cfRule type="containsText" dxfId="10534" priority="2650" operator="containsText" text="Moderada">
      <formula>NOT(ISERROR(SEARCH("Moderada",AW550)))</formula>
    </cfRule>
    <cfRule type="containsText" dxfId="10533" priority="2651" operator="containsText" text="Baja">
      <formula>NOT(ISERROR(SEARCH("Baja",AW550)))</formula>
    </cfRule>
  </conditionalFormatting>
  <conditionalFormatting sqref="AW550">
    <cfRule type="containsText" dxfId="10532" priority="2652" operator="containsText" text="VALORAR">
      <formula>NOT(ISERROR(SEARCH("VALORAR",AW550)))</formula>
    </cfRule>
    <cfRule type="containsText" dxfId="10531" priority="2653" operator="containsText" text="Extrema">
      <formula>NOT(ISERROR(SEARCH("Extrema",AW550)))</formula>
    </cfRule>
    <cfRule type="containsText" dxfId="10530" priority="2654" operator="containsText" text="Alta">
      <formula>NOT(ISERROR(SEARCH("Alta",AW550)))</formula>
    </cfRule>
    <cfRule type="containsText" dxfId="10529" priority="2655" operator="containsText" text="Moderada">
      <formula>NOT(ISERROR(SEARCH("Moderada",AW550)))</formula>
    </cfRule>
    <cfRule type="containsText" dxfId="10528" priority="2656" operator="containsText" text="Baja">
      <formula>NOT(ISERROR(SEARCH("Baja",AW550)))</formula>
    </cfRule>
  </conditionalFormatting>
  <conditionalFormatting sqref="AP550">
    <cfRule type="cellIs" dxfId="10527" priority="2639" stopIfTrue="1" operator="equal">
      <formula>"Alta"</formula>
    </cfRule>
  </conditionalFormatting>
  <conditionalFormatting sqref="AP550">
    <cfRule type="cellIs" dxfId="10526" priority="2641" stopIfTrue="1" operator="equal">
      <formula>"Baja"</formula>
    </cfRule>
  </conditionalFormatting>
  <conditionalFormatting sqref="AP550">
    <cfRule type="cellIs" dxfId="10525" priority="2640" stopIfTrue="1" operator="equal">
      <formula>"Media"</formula>
    </cfRule>
  </conditionalFormatting>
  <conditionalFormatting sqref="AP550">
    <cfRule type="cellIs" dxfId="10524" priority="2638" stopIfTrue="1" operator="equal">
      <formula>"Muy Alta"</formula>
    </cfRule>
  </conditionalFormatting>
  <conditionalFormatting sqref="AP550">
    <cfRule type="cellIs" dxfId="10523" priority="2642" stopIfTrue="1" operator="equal">
      <formula>"Muy Baja"</formula>
    </cfRule>
  </conditionalFormatting>
  <conditionalFormatting sqref="AP551">
    <cfRule type="cellIs" dxfId="10522" priority="2625" stopIfTrue="1" operator="equal">
      <formula>"Alta"</formula>
    </cfRule>
  </conditionalFormatting>
  <conditionalFormatting sqref="AP551">
    <cfRule type="cellIs" dxfId="10521" priority="2627" stopIfTrue="1" operator="equal">
      <formula>"Baja"</formula>
    </cfRule>
  </conditionalFormatting>
  <conditionalFormatting sqref="AP551">
    <cfRule type="cellIs" dxfId="10520" priority="2626" stopIfTrue="1" operator="equal">
      <formula>"Media"</formula>
    </cfRule>
  </conditionalFormatting>
  <conditionalFormatting sqref="AP551">
    <cfRule type="cellIs" dxfId="10519" priority="2624" stopIfTrue="1" operator="equal">
      <formula>"Muy Alta"</formula>
    </cfRule>
  </conditionalFormatting>
  <conditionalFormatting sqref="AP551">
    <cfRule type="cellIs" dxfId="10518" priority="2628" stopIfTrue="1" operator="equal">
      <formula>"Muy Baja"</formula>
    </cfRule>
  </conditionalFormatting>
  <conditionalFormatting sqref="AE552:AE553">
    <cfRule type="containsText" dxfId="10517" priority="2577" operator="containsText" text="VALORAR">
      <formula>NOT(ISERROR(SEARCH("VALORAR",AE552)))</formula>
    </cfRule>
    <cfRule type="containsText" dxfId="10516" priority="2578" operator="containsText" text="Extrema">
      <formula>NOT(ISERROR(SEARCH("Extrema",AE552)))</formula>
    </cfRule>
    <cfRule type="containsText" dxfId="10515" priority="2579" operator="containsText" text="Alta">
      <formula>NOT(ISERROR(SEARCH("Alta",AE552)))</formula>
    </cfRule>
    <cfRule type="containsText" dxfId="10514" priority="2580" operator="containsText" text="Moderada">
      <formula>NOT(ISERROR(SEARCH("Moderada",AE552)))</formula>
    </cfRule>
    <cfRule type="containsText" dxfId="10513" priority="2581" operator="containsText" text="Baja">
      <formula>NOT(ISERROR(SEARCH("Baja",AE552)))</formula>
    </cfRule>
  </conditionalFormatting>
  <conditionalFormatting sqref="AE552:AE553">
    <cfRule type="containsText" dxfId="10512" priority="2582" operator="containsText" text="VALORAR">
      <formula>NOT(ISERROR(SEARCH("VALORAR",AE552)))</formula>
    </cfRule>
    <cfRule type="containsText" dxfId="10511" priority="2583" operator="containsText" text="Extrema">
      <formula>NOT(ISERROR(SEARCH("Extrema",AE552)))</formula>
    </cfRule>
    <cfRule type="containsText" dxfId="10510" priority="2584" operator="containsText" text="Alta">
      <formula>NOT(ISERROR(SEARCH("Alta",AE552)))</formula>
    </cfRule>
    <cfRule type="containsText" dxfId="10509" priority="2585" operator="containsText" text="Moderada">
      <formula>NOT(ISERROR(SEARCH("Moderada",AE552)))</formula>
    </cfRule>
    <cfRule type="containsText" dxfId="10508" priority="2586" operator="containsText" text="Baja">
      <formula>NOT(ISERROR(SEARCH("Baja",AE552)))</formula>
    </cfRule>
  </conditionalFormatting>
  <conditionalFormatting sqref="V552:V553">
    <cfRule type="cellIs" dxfId="10507" priority="2593" stopIfTrue="1" operator="equal">
      <formula>"Alta"</formula>
    </cfRule>
  </conditionalFormatting>
  <conditionalFormatting sqref="V552:V553">
    <cfRule type="cellIs" dxfId="10506" priority="2595" stopIfTrue="1" operator="equal">
      <formula>"Baja"</formula>
    </cfRule>
  </conditionalFormatting>
  <conditionalFormatting sqref="V552:V553">
    <cfRule type="cellIs" dxfId="10505" priority="2594" stopIfTrue="1" operator="equal">
      <formula>"Media"</formula>
    </cfRule>
  </conditionalFormatting>
  <conditionalFormatting sqref="V552:V553">
    <cfRule type="cellIs" dxfId="10504" priority="2592" stopIfTrue="1" operator="equal">
      <formula>"Muy Alta"</formula>
    </cfRule>
  </conditionalFormatting>
  <conditionalFormatting sqref="V552:V553">
    <cfRule type="cellIs" dxfId="10503" priority="2596" stopIfTrue="1" operator="equal">
      <formula>"Muy Baja"</formula>
    </cfRule>
  </conditionalFormatting>
  <conditionalFormatting sqref="AP553">
    <cfRule type="cellIs" dxfId="10502" priority="2555" stopIfTrue="1" operator="equal">
      <formula>"Alta"</formula>
    </cfRule>
  </conditionalFormatting>
  <conditionalFormatting sqref="AP553">
    <cfRule type="cellIs" dxfId="10501" priority="2557" stopIfTrue="1" operator="equal">
      <formula>"Baja"</formula>
    </cfRule>
  </conditionalFormatting>
  <conditionalFormatting sqref="AP553">
    <cfRule type="cellIs" dxfId="10500" priority="2556" stopIfTrue="1" operator="equal">
      <formula>"Media"</formula>
    </cfRule>
  </conditionalFormatting>
  <conditionalFormatting sqref="AP553">
    <cfRule type="cellIs" dxfId="10499" priority="2554" stopIfTrue="1" operator="equal">
      <formula>"Muy Alta"</formula>
    </cfRule>
  </conditionalFormatting>
  <conditionalFormatting sqref="AP553">
    <cfRule type="cellIs" dxfId="10498" priority="2558" stopIfTrue="1" operator="equal">
      <formula>"Muy Baja"</formula>
    </cfRule>
  </conditionalFormatting>
  <conditionalFormatting sqref="AE554">
    <cfRule type="containsText" dxfId="10497" priority="2521" operator="containsText" text="VALORAR">
      <formula>NOT(ISERROR(SEARCH("VALORAR",AE554)))</formula>
    </cfRule>
    <cfRule type="containsText" dxfId="10496" priority="2522" operator="containsText" text="Extrema">
      <formula>NOT(ISERROR(SEARCH("Extrema",AE554)))</formula>
    </cfRule>
    <cfRule type="containsText" dxfId="10495" priority="2523" operator="containsText" text="Alta">
      <formula>NOT(ISERROR(SEARCH("Alta",AE554)))</formula>
    </cfRule>
    <cfRule type="containsText" dxfId="10494" priority="2524" operator="containsText" text="Moderada">
      <formula>NOT(ISERROR(SEARCH("Moderada",AE554)))</formula>
    </cfRule>
    <cfRule type="containsText" dxfId="10493" priority="2525" operator="containsText" text="Baja">
      <formula>NOT(ISERROR(SEARCH("Baja",AE554)))</formula>
    </cfRule>
  </conditionalFormatting>
  <conditionalFormatting sqref="AE554">
    <cfRule type="containsText" dxfId="10492" priority="2526" operator="containsText" text="VALORAR">
      <formula>NOT(ISERROR(SEARCH("VALORAR",AE554)))</formula>
    </cfRule>
    <cfRule type="containsText" dxfId="10491" priority="2527" operator="containsText" text="Extrema">
      <formula>NOT(ISERROR(SEARCH("Extrema",AE554)))</formula>
    </cfRule>
    <cfRule type="containsText" dxfId="10490" priority="2528" operator="containsText" text="Alta">
      <formula>NOT(ISERROR(SEARCH("Alta",AE554)))</formula>
    </cfRule>
    <cfRule type="containsText" dxfId="10489" priority="2529" operator="containsText" text="Moderada">
      <formula>NOT(ISERROR(SEARCH("Moderada",AE554)))</formula>
    </cfRule>
    <cfRule type="containsText" dxfId="10488" priority="2530" operator="containsText" text="Baja">
      <formula>NOT(ISERROR(SEARCH("Baja",AE554)))</formula>
    </cfRule>
  </conditionalFormatting>
  <conditionalFormatting sqref="V554">
    <cfRule type="cellIs" dxfId="10487" priority="2537" stopIfTrue="1" operator="equal">
      <formula>"Alta"</formula>
    </cfRule>
  </conditionalFormatting>
  <conditionalFormatting sqref="V554">
    <cfRule type="cellIs" dxfId="10486" priority="2539" stopIfTrue="1" operator="equal">
      <formula>"Baja"</formula>
    </cfRule>
  </conditionalFormatting>
  <conditionalFormatting sqref="V554">
    <cfRule type="cellIs" dxfId="10485" priority="2538" stopIfTrue="1" operator="equal">
      <formula>"Media"</formula>
    </cfRule>
  </conditionalFormatting>
  <conditionalFormatting sqref="V554">
    <cfRule type="cellIs" dxfId="10484" priority="2536" stopIfTrue="1" operator="equal">
      <formula>"Muy Alta"</formula>
    </cfRule>
  </conditionalFormatting>
  <conditionalFormatting sqref="V554">
    <cfRule type="cellIs" dxfId="10483" priority="2540" stopIfTrue="1" operator="equal">
      <formula>"Muy Baja"</formula>
    </cfRule>
  </conditionalFormatting>
  <conditionalFormatting sqref="AP554">
    <cfRule type="cellIs" dxfId="10482" priority="2513" stopIfTrue="1" operator="equal">
      <formula>"Alta"</formula>
    </cfRule>
  </conditionalFormatting>
  <conditionalFormatting sqref="AP554">
    <cfRule type="cellIs" dxfId="10481" priority="2515" stopIfTrue="1" operator="equal">
      <formula>"Baja"</formula>
    </cfRule>
  </conditionalFormatting>
  <conditionalFormatting sqref="AP554">
    <cfRule type="cellIs" dxfId="10480" priority="2514" stopIfTrue="1" operator="equal">
      <formula>"Media"</formula>
    </cfRule>
  </conditionalFormatting>
  <conditionalFormatting sqref="AP554">
    <cfRule type="cellIs" dxfId="10479" priority="2512" stopIfTrue="1" operator="equal">
      <formula>"Muy Alta"</formula>
    </cfRule>
  </conditionalFormatting>
  <conditionalFormatting sqref="AP554">
    <cfRule type="cellIs" dxfId="10478" priority="2516" stopIfTrue="1" operator="equal">
      <formula>"Muy Baja"</formula>
    </cfRule>
  </conditionalFormatting>
  <conditionalFormatting sqref="AE562:AE563">
    <cfRule type="containsText" dxfId="10477" priority="2329" operator="containsText" text="VALORAR">
      <formula>NOT(ISERROR(SEARCH("VALORAR",AE562)))</formula>
    </cfRule>
    <cfRule type="containsText" dxfId="10476" priority="2330" operator="containsText" text="Extrema">
      <formula>NOT(ISERROR(SEARCH("Extrema",AE562)))</formula>
    </cfRule>
    <cfRule type="containsText" dxfId="10475" priority="2331" operator="containsText" text="Alta">
      <formula>NOT(ISERROR(SEARCH("Alta",AE562)))</formula>
    </cfRule>
    <cfRule type="containsText" dxfId="10474" priority="2332" operator="containsText" text="Moderada">
      <formula>NOT(ISERROR(SEARCH("Moderada",AE562)))</formula>
    </cfRule>
    <cfRule type="containsText" dxfId="10473" priority="2333" operator="containsText" text="Baja">
      <formula>NOT(ISERROR(SEARCH("Baja",AE562)))</formula>
    </cfRule>
  </conditionalFormatting>
  <conditionalFormatting sqref="AE562:AE563">
    <cfRule type="containsText" dxfId="10472" priority="2334" operator="containsText" text="VALORAR">
      <formula>NOT(ISERROR(SEARCH("VALORAR",AE562)))</formula>
    </cfRule>
    <cfRule type="containsText" dxfId="10471" priority="2335" operator="containsText" text="Extrema">
      <formula>NOT(ISERROR(SEARCH("Extrema",AE562)))</formula>
    </cfRule>
    <cfRule type="containsText" dxfId="10470" priority="2336" operator="containsText" text="Alta">
      <formula>NOT(ISERROR(SEARCH("Alta",AE562)))</formula>
    </cfRule>
    <cfRule type="containsText" dxfId="10469" priority="2337" operator="containsText" text="Moderada">
      <formula>NOT(ISERROR(SEARCH("Moderada",AE562)))</formula>
    </cfRule>
    <cfRule type="containsText" dxfId="10468" priority="2338" operator="containsText" text="Baja">
      <formula>NOT(ISERROR(SEARCH("Baja",AE562)))</formula>
    </cfRule>
  </conditionalFormatting>
  <conditionalFormatting sqref="AP567">
    <cfRule type="cellIs" dxfId="10467" priority="2283" stopIfTrue="1" operator="equal">
      <formula>"Alta"</formula>
    </cfRule>
  </conditionalFormatting>
  <conditionalFormatting sqref="AP567">
    <cfRule type="cellIs" dxfId="10466" priority="2285" stopIfTrue="1" operator="equal">
      <formula>"Baja"</formula>
    </cfRule>
  </conditionalFormatting>
  <conditionalFormatting sqref="AP567">
    <cfRule type="cellIs" dxfId="10465" priority="2284" stopIfTrue="1" operator="equal">
      <formula>"Media"</formula>
    </cfRule>
  </conditionalFormatting>
  <conditionalFormatting sqref="AP567">
    <cfRule type="cellIs" dxfId="10464" priority="2282" stopIfTrue="1" operator="equal">
      <formula>"Muy Alta"</formula>
    </cfRule>
  </conditionalFormatting>
  <conditionalFormatting sqref="AP567">
    <cfRule type="cellIs" dxfId="10463" priority="2286" stopIfTrue="1" operator="equal">
      <formula>"Muy Baja"</formula>
    </cfRule>
  </conditionalFormatting>
  <conditionalFormatting sqref="AP564">
    <cfRule type="cellIs" dxfId="10462" priority="2241" stopIfTrue="1" operator="equal">
      <formula>"Alta"</formula>
    </cfRule>
  </conditionalFormatting>
  <conditionalFormatting sqref="AP564">
    <cfRule type="cellIs" dxfId="10461" priority="2243" stopIfTrue="1" operator="equal">
      <formula>"Baja"</formula>
    </cfRule>
  </conditionalFormatting>
  <conditionalFormatting sqref="AP564">
    <cfRule type="cellIs" dxfId="10460" priority="2242" stopIfTrue="1" operator="equal">
      <formula>"Media"</formula>
    </cfRule>
  </conditionalFormatting>
  <conditionalFormatting sqref="AP564">
    <cfRule type="cellIs" dxfId="10459" priority="2240" stopIfTrue="1" operator="equal">
      <formula>"Muy Alta"</formula>
    </cfRule>
  </conditionalFormatting>
  <conditionalFormatting sqref="AP564">
    <cfRule type="cellIs" dxfId="10458" priority="2244" stopIfTrue="1" operator="equal">
      <formula>"Muy Baja"</formula>
    </cfRule>
  </conditionalFormatting>
  <conditionalFormatting sqref="V562:V563">
    <cfRule type="cellIs" dxfId="10457" priority="2345" stopIfTrue="1" operator="equal">
      <formula>"Alta"</formula>
    </cfRule>
  </conditionalFormatting>
  <conditionalFormatting sqref="V562:V563">
    <cfRule type="cellIs" dxfId="10456" priority="2347" stopIfTrue="1" operator="equal">
      <formula>"Baja"</formula>
    </cfRule>
  </conditionalFormatting>
  <conditionalFormatting sqref="V562:V563">
    <cfRule type="cellIs" dxfId="10455" priority="2346" stopIfTrue="1" operator="equal">
      <formula>"Media"</formula>
    </cfRule>
  </conditionalFormatting>
  <conditionalFormatting sqref="V562:V563">
    <cfRule type="cellIs" dxfId="10454" priority="2344" stopIfTrue="1" operator="equal">
      <formula>"Muy Alta"</formula>
    </cfRule>
  </conditionalFormatting>
  <conditionalFormatting sqref="V562:V563">
    <cfRule type="cellIs" dxfId="10453" priority="2348" stopIfTrue="1" operator="equal">
      <formula>"Muy Baja"</formula>
    </cfRule>
  </conditionalFormatting>
  <conditionalFormatting sqref="AE568:AE569">
    <cfRule type="containsText" dxfId="10452" priority="2193" operator="containsText" text="VALORAR">
      <formula>NOT(ISERROR(SEARCH("VALORAR",AE568)))</formula>
    </cfRule>
    <cfRule type="containsText" dxfId="10451" priority="2194" operator="containsText" text="Extrema">
      <formula>NOT(ISERROR(SEARCH("Extrema",AE568)))</formula>
    </cfRule>
    <cfRule type="containsText" dxfId="10450" priority="2195" operator="containsText" text="Alta">
      <formula>NOT(ISERROR(SEARCH("Alta",AE568)))</formula>
    </cfRule>
    <cfRule type="containsText" dxfId="10449" priority="2196" operator="containsText" text="Moderada">
      <formula>NOT(ISERROR(SEARCH("Moderada",AE568)))</formula>
    </cfRule>
    <cfRule type="containsText" dxfId="10448" priority="2197" operator="containsText" text="Baja">
      <formula>NOT(ISERROR(SEARCH("Baja",AE568)))</formula>
    </cfRule>
  </conditionalFormatting>
  <conditionalFormatting sqref="AE568:AE569">
    <cfRule type="containsText" dxfId="10447" priority="2198" operator="containsText" text="VALORAR">
      <formula>NOT(ISERROR(SEARCH("VALORAR",AE568)))</formula>
    </cfRule>
    <cfRule type="containsText" dxfId="10446" priority="2199" operator="containsText" text="Extrema">
      <formula>NOT(ISERROR(SEARCH("Extrema",AE568)))</formula>
    </cfRule>
    <cfRule type="containsText" dxfId="10445" priority="2200" operator="containsText" text="Alta">
      <formula>NOT(ISERROR(SEARCH("Alta",AE568)))</formula>
    </cfRule>
    <cfRule type="containsText" dxfId="10444" priority="2201" operator="containsText" text="Moderada">
      <formula>NOT(ISERROR(SEARCH("Moderada",AE568)))</formula>
    </cfRule>
    <cfRule type="containsText" dxfId="10443" priority="2202" operator="containsText" text="Baja">
      <formula>NOT(ISERROR(SEARCH("Baja",AE568)))</formula>
    </cfRule>
  </conditionalFormatting>
  <conditionalFormatting sqref="AW562">
    <cfRule type="containsText" dxfId="10442" priority="2319" operator="containsText" text="VALORAR">
      <formula>NOT(ISERROR(SEARCH("VALORAR",AW562)))</formula>
    </cfRule>
    <cfRule type="containsText" dxfId="10441" priority="2320" operator="containsText" text="Extrema">
      <formula>NOT(ISERROR(SEARCH("Extrema",AW562)))</formula>
    </cfRule>
    <cfRule type="containsText" dxfId="10440" priority="2321" operator="containsText" text="Alta">
      <formula>NOT(ISERROR(SEARCH("Alta",AW562)))</formula>
    </cfRule>
    <cfRule type="containsText" dxfId="10439" priority="2322" operator="containsText" text="Moderada">
      <formula>NOT(ISERROR(SEARCH("Moderada",AW562)))</formula>
    </cfRule>
    <cfRule type="containsText" dxfId="10438" priority="2323" operator="containsText" text="Baja">
      <formula>NOT(ISERROR(SEARCH("Baja",AW562)))</formula>
    </cfRule>
  </conditionalFormatting>
  <conditionalFormatting sqref="AW562">
    <cfRule type="containsText" dxfId="10437" priority="2324" operator="containsText" text="VALORAR">
      <formula>NOT(ISERROR(SEARCH("VALORAR",AW562)))</formula>
    </cfRule>
    <cfRule type="containsText" dxfId="10436" priority="2325" operator="containsText" text="Extrema">
      <formula>NOT(ISERROR(SEARCH("Extrema",AW562)))</formula>
    </cfRule>
    <cfRule type="containsText" dxfId="10435" priority="2326" operator="containsText" text="Alta">
      <formula>NOT(ISERROR(SEARCH("Alta",AW562)))</formula>
    </cfRule>
    <cfRule type="containsText" dxfId="10434" priority="2327" operator="containsText" text="Moderada">
      <formula>NOT(ISERROR(SEARCH("Moderada",AW562)))</formula>
    </cfRule>
    <cfRule type="containsText" dxfId="10433" priority="2328" operator="containsText" text="Baja">
      <formula>NOT(ISERROR(SEARCH("Baja",AW562)))</formula>
    </cfRule>
  </conditionalFormatting>
  <conditionalFormatting sqref="AP562">
    <cfRule type="cellIs" dxfId="10432" priority="2311" stopIfTrue="1" operator="equal">
      <formula>"Alta"</formula>
    </cfRule>
  </conditionalFormatting>
  <conditionalFormatting sqref="AP562">
    <cfRule type="cellIs" dxfId="10431" priority="2313" stopIfTrue="1" operator="equal">
      <formula>"Baja"</formula>
    </cfRule>
  </conditionalFormatting>
  <conditionalFormatting sqref="AP562">
    <cfRule type="cellIs" dxfId="10430" priority="2312" stopIfTrue="1" operator="equal">
      <formula>"Media"</formula>
    </cfRule>
  </conditionalFormatting>
  <conditionalFormatting sqref="AP562">
    <cfRule type="cellIs" dxfId="10429" priority="2310" stopIfTrue="1" operator="equal">
      <formula>"Muy Alta"</formula>
    </cfRule>
  </conditionalFormatting>
  <conditionalFormatting sqref="AP562">
    <cfRule type="cellIs" dxfId="10428" priority="2314" stopIfTrue="1" operator="equal">
      <formula>"Muy Baja"</formula>
    </cfRule>
  </conditionalFormatting>
  <conditionalFormatting sqref="AP563">
    <cfRule type="cellIs" dxfId="10427" priority="2297" stopIfTrue="1" operator="equal">
      <formula>"Alta"</formula>
    </cfRule>
  </conditionalFormatting>
  <conditionalFormatting sqref="AP563">
    <cfRule type="cellIs" dxfId="10426" priority="2299" stopIfTrue="1" operator="equal">
      <formula>"Baja"</formula>
    </cfRule>
  </conditionalFormatting>
  <conditionalFormatting sqref="AP563">
    <cfRule type="cellIs" dxfId="10425" priority="2298" stopIfTrue="1" operator="equal">
      <formula>"Media"</formula>
    </cfRule>
  </conditionalFormatting>
  <conditionalFormatting sqref="AP563">
    <cfRule type="cellIs" dxfId="10424" priority="2296" stopIfTrue="1" operator="equal">
      <formula>"Muy Alta"</formula>
    </cfRule>
  </conditionalFormatting>
  <conditionalFormatting sqref="AP563">
    <cfRule type="cellIs" dxfId="10423" priority="2300" stopIfTrue="1" operator="equal">
      <formula>"Muy Baja"</formula>
    </cfRule>
  </conditionalFormatting>
  <conditionalFormatting sqref="AP573">
    <cfRule type="cellIs" dxfId="10422" priority="2147" stopIfTrue="1" operator="equal">
      <formula>"Alta"</formula>
    </cfRule>
  </conditionalFormatting>
  <conditionalFormatting sqref="AP573">
    <cfRule type="cellIs" dxfId="10421" priority="2149" stopIfTrue="1" operator="equal">
      <formula>"Baja"</formula>
    </cfRule>
  </conditionalFormatting>
  <conditionalFormatting sqref="AP573">
    <cfRule type="cellIs" dxfId="10420" priority="2148" stopIfTrue="1" operator="equal">
      <formula>"Media"</formula>
    </cfRule>
  </conditionalFormatting>
  <conditionalFormatting sqref="AP573">
    <cfRule type="cellIs" dxfId="10419" priority="2146" stopIfTrue="1" operator="equal">
      <formula>"Muy Alta"</formula>
    </cfRule>
  </conditionalFormatting>
  <conditionalFormatting sqref="AP573">
    <cfRule type="cellIs" dxfId="10418" priority="2150" stopIfTrue="1" operator="equal">
      <formula>"Muy Baja"</formula>
    </cfRule>
  </conditionalFormatting>
  <conditionalFormatting sqref="AE564:AE565">
    <cfRule type="containsText" dxfId="10417" priority="2249" operator="containsText" text="VALORAR">
      <formula>NOT(ISERROR(SEARCH("VALORAR",AE564)))</formula>
    </cfRule>
    <cfRule type="containsText" dxfId="10416" priority="2250" operator="containsText" text="Extrema">
      <formula>NOT(ISERROR(SEARCH("Extrema",AE564)))</formula>
    </cfRule>
    <cfRule type="containsText" dxfId="10415" priority="2251" operator="containsText" text="Alta">
      <formula>NOT(ISERROR(SEARCH("Alta",AE564)))</formula>
    </cfRule>
    <cfRule type="containsText" dxfId="10414" priority="2252" operator="containsText" text="Moderada">
      <formula>NOT(ISERROR(SEARCH("Moderada",AE564)))</formula>
    </cfRule>
    <cfRule type="containsText" dxfId="10413" priority="2253" operator="containsText" text="Baja">
      <formula>NOT(ISERROR(SEARCH("Baja",AE564)))</formula>
    </cfRule>
  </conditionalFormatting>
  <conditionalFormatting sqref="AE564:AE565">
    <cfRule type="containsText" dxfId="10412" priority="2254" operator="containsText" text="VALORAR">
      <formula>NOT(ISERROR(SEARCH("VALORAR",AE564)))</formula>
    </cfRule>
    <cfRule type="containsText" dxfId="10411" priority="2255" operator="containsText" text="Extrema">
      <formula>NOT(ISERROR(SEARCH("Extrema",AE564)))</formula>
    </cfRule>
    <cfRule type="containsText" dxfId="10410" priority="2256" operator="containsText" text="Alta">
      <formula>NOT(ISERROR(SEARCH("Alta",AE564)))</formula>
    </cfRule>
    <cfRule type="containsText" dxfId="10409" priority="2257" operator="containsText" text="Moderada">
      <formula>NOT(ISERROR(SEARCH("Moderada",AE564)))</formula>
    </cfRule>
    <cfRule type="containsText" dxfId="10408" priority="2258" operator="containsText" text="Baja">
      <formula>NOT(ISERROR(SEARCH("Baja",AE564)))</formula>
    </cfRule>
  </conditionalFormatting>
  <conditionalFormatting sqref="V564:V565">
    <cfRule type="cellIs" dxfId="10407" priority="2265" stopIfTrue="1" operator="equal">
      <formula>"Alta"</formula>
    </cfRule>
  </conditionalFormatting>
  <conditionalFormatting sqref="V564:V565">
    <cfRule type="cellIs" dxfId="10406" priority="2267" stopIfTrue="1" operator="equal">
      <formula>"Baja"</formula>
    </cfRule>
  </conditionalFormatting>
  <conditionalFormatting sqref="V564:V565">
    <cfRule type="cellIs" dxfId="10405" priority="2266" stopIfTrue="1" operator="equal">
      <formula>"Media"</formula>
    </cfRule>
  </conditionalFormatting>
  <conditionalFormatting sqref="V564:V565">
    <cfRule type="cellIs" dxfId="10404" priority="2264" stopIfTrue="1" operator="equal">
      <formula>"Muy Alta"</formula>
    </cfRule>
  </conditionalFormatting>
  <conditionalFormatting sqref="V564:V565">
    <cfRule type="cellIs" dxfId="10403" priority="2268" stopIfTrue="1" operator="equal">
      <formula>"Muy Baja"</formula>
    </cfRule>
  </conditionalFormatting>
  <conditionalFormatting sqref="AP570">
    <cfRule type="cellIs" dxfId="10402" priority="2105" stopIfTrue="1" operator="equal">
      <formula>"Alta"</formula>
    </cfRule>
  </conditionalFormatting>
  <conditionalFormatting sqref="AP570">
    <cfRule type="cellIs" dxfId="10401" priority="2107" stopIfTrue="1" operator="equal">
      <formula>"Baja"</formula>
    </cfRule>
  </conditionalFormatting>
  <conditionalFormatting sqref="AP570">
    <cfRule type="cellIs" dxfId="10400" priority="2106" stopIfTrue="1" operator="equal">
      <formula>"Media"</formula>
    </cfRule>
  </conditionalFormatting>
  <conditionalFormatting sqref="AP570">
    <cfRule type="cellIs" dxfId="10399" priority="2104" stopIfTrue="1" operator="equal">
      <formula>"Muy Alta"</formula>
    </cfRule>
  </conditionalFormatting>
  <conditionalFormatting sqref="AP570">
    <cfRule type="cellIs" dxfId="10398" priority="2108" stopIfTrue="1" operator="equal">
      <formula>"Muy Baja"</formula>
    </cfRule>
  </conditionalFormatting>
  <conditionalFormatting sqref="AP565">
    <cfRule type="cellIs" dxfId="10397" priority="2227" stopIfTrue="1" operator="equal">
      <formula>"Alta"</formula>
    </cfRule>
  </conditionalFormatting>
  <conditionalFormatting sqref="AP565">
    <cfRule type="cellIs" dxfId="10396" priority="2229" stopIfTrue="1" operator="equal">
      <formula>"Baja"</formula>
    </cfRule>
  </conditionalFormatting>
  <conditionalFormatting sqref="AP565">
    <cfRule type="cellIs" dxfId="10395" priority="2228" stopIfTrue="1" operator="equal">
      <formula>"Media"</formula>
    </cfRule>
  </conditionalFormatting>
  <conditionalFormatting sqref="AP565">
    <cfRule type="cellIs" dxfId="10394" priority="2226" stopIfTrue="1" operator="equal">
      <formula>"Muy Alta"</formula>
    </cfRule>
  </conditionalFormatting>
  <conditionalFormatting sqref="AP565">
    <cfRule type="cellIs" dxfId="10393" priority="2230" stopIfTrue="1" operator="equal">
      <formula>"Muy Baja"</formula>
    </cfRule>
  </conditionalFormatting>
  <conditionalFormatting sqref="V568:V569">
    <cfRule type="cellIs" dxfId="10392" priority="2209" stopIfTrue="1" operator="equal">
      <formula>"Alta"</formula>
    </cfRule>
  </conditionalFormatting>
  <conditionalFormatting sqref="V568:V569">
    <cfRule type="cellIs" dxfId="10391" priority="2211" stopIfTrue="1" operator="equal">
      <formula>"Baja"</formula>
    </cfRule>
  </conditionalFormatting>
  <conditionalFormatting sqref="V568:V569">
    <cfRule type="cellIs" dxfId="10390" priority="2210" stopIfTrue="1" operator="equal">
      <formula>"Media"</formula>
    </cfRule>
  </conditionalFormatting>
  <conditionalFormatting sqref="V568:V569">
    <cfRule type="cellIs" dxfId="10389" priority="2208" stopIfTrue="1" operator="equal">
      <formula>"Muy Alta"</formula>
    </cfRule>
  </conditionalFormatting>
  <conditionalFormatting sqref="V568:V569">
    <cfRule type="cellIs" dxfId="10388" priority="2212" stopIfTrue="1" operator="equal">
      <formula>"Muy Baja"</formula>
    </cfRule>
  </conditionalFormatting>
  <conditionalFormatting sqref="AE574:AE575">
    <cfRule type="containsText" dxfId="10387" priority="2057" operator="containsText" text="VALORAR">
      <formula>NOT(ISERROR(SEARCH("VALORAR",AE574)))</formula>
    </cfRule>
    <cfRule type="containsText" dxfId="10386" priority="2058" operator="containsText" text="Extrema">
      <formula>NOT(ISERROR(SEARCH("Extrema",AE574)))</formula>
    </cfRule>
    <cfRule type="containsText" dxfId="10385" priority="2059" operator="containsText" text="Alta">
      <formula>NOT(ISERROR(SEARCH("Alta",AE574)))</formula>
    </cfRule>
    <cfRule type="containsText" dxfId="10384" priority="2060" operator="containsText" text="Moderada">
      <formula>NOT(ISERROR(SEARCH("Moderada",AE574)))</formula>
    </cfRule>
    <cfRule type="containsText" dxfId="10383" priority="2061" operator="containsText" text="Baja">
      <formula>NOT(ISERROR(SEARCH("Baja",AE574)))</formula>
    </cfRule>
  </conditionalFormatting>
  <conditionalFormatting sqref="AE574:AE575">
    <cfRule type="containsText" dxfId="10382" priority="2062" operator="containsText" text="VALORAR">
      <formula>NOT(ISERROR(SEARCH("VALORAR",AE574)))</formula>
    </cfRule>
    <cfRule type="containsText" dxfId="10381" priority="2063" operator="containsText" text="Extrema">
      <formula>NOT(ISERROR(SEARCH("Extrema",AE574)))</formula>
    </cfRule>
    <cfRule type="containsText" dxfId="10380" priority="2064" operator="containsText" text="Alta">
      <formula>NOT(ISERROR(SEARCH("Alta",AE574)))</formula>
    </cfRule>
    <cfRule type="containsText" dxfId="10379" priority="2065" operator="containsText" text="Moderada">
      <formula>NOT(ISERROR(SEARCH("Moderada",AE574)))</formula>
    </cfRule>
    <cfRule type="containsText" dxfId="10378" priority="2066" operator="containsText" text="Baja">
      <formula>NOT(ISERROR(SEARCH("Baja",AE574)))</formula>
    </cfRule>
  </conditionalFormatting>
  <conditionalFormatting sqref="AW568">
    <cfRule type="containsText" dxfId="10377" priority="2183" operator="containsText" text="VALORAR">
      <formula>NOT(ISERROR(SEARCH("VALORAR",AW568)))</formula>
    </cfRule>
    <cfRule type="containsText" dxfId="10376" priority="2184" operator="containsText" text="Extrema">
      <formula>NOT(ISERROR(SEARCH("Extrema",AW568)))</formula>
    </cfRule>
    <cfRule type="containsText" dxfId="10375" priority="2185" operator="containsText" text="Alta">
      <formula>NOT(ISERROR(SEARCH("Alta",AW568)))</formula>
    </cfRule>
    <cfRule type="containsText" dxfId="10374" priority="2186" operator="containsText" text="Moderada">
      <formula>NOT(ISERROR(SEARCH("Moderada",AW568)))</formula>
    </cfRule>
    <cfRule type="containsText" dxfId="10373" priority="2187" operator="containsText" text="Baja">
      <formula>NOT(ISERROR(SEARCH("Baja",AW568)))</formula>
    </cfRule>
  </conditionalFormatting>
  <conditionalFormatting sqref="AW568">
    <cfRule type="containsText" dxfId="10372" priority="2188" operator="containsText" text="VALORAR">
      <formula>NOT(ISERROR(SEARCH("VALORAR",AW568)))</formula>
    </cfRule>
    <cfRule type="containsText" dxfId="10371" priority="2189" operator="containsText" text="Extrema">
      <formula>NOT(ISERROR(SEARCH("Extrema",AW568)))</formula>
    </cfRule>
    <cfRule type="containsText" dxfId="10370" priority="2190" operator="containsText" text="Alta">
      <formula>NOT(ISERROR(SEARCH("Alta",AW568)))</formula>
    </cfRule>
    <cfRule type="containsText" dxfId="10369" priority="2191" operator="containsText" text="Moderada">
      <formula>NOT(ISERROR(SEARCH("Moderada",AW568)))</formula>
    </cfRule>
    <cfRule type="containsText" dxfId="10368" priority="2192" operator="containsText" text="Baja">
      <formula>NOT(ISERROR(SEARCH("Baja",AW568)))</formula>
    </cfRule>
  </conditionalFormatting>
  <conditionalFormatting sqref="AP568">
    <cfRule type="cellIs" dxfId="10367" priority="2175" stopIfTrue="1" operator="equal">
      <formula>"Alta"</formula>
    </cfRule>
  </conditionalFormatting>
  <conditionalFormatting sqref="AP568">
    <cfRule type="cellIs" dxfId="10366" priority="2177" stopIfTrue="1" operator="equal">
      <formula>"Baja"</formula>
    </cfRule>
  </conditionalFormatting>
  <conditionalFormatting sqref="AP568">
    <cfRule type="cellIs" dxfId="10365" priority="2176" stopIfTrue="1" operator="equal">
      <formula>"Media"</formula>
    </cfRule>
  </conditionalFormatting>
  <conditionalFormatting sqref="AP568">
    <cfRule type="cellIs" dxfId="10364" priority="2174" stopIfTrue="1" operator="equal">
      <formula>"Muy Alta"</formula>
    </cfRule>
  </conditionalFormatting>
  <conditionalFormatting sqref="AP568">
    <cfRule type="cellIs" dxfId="10363" priority="2178" stopIfTrue="1" operator="equal">
      <formula>"Muy Baja"</formula>
    </cfRule>
  </conditionalFormatting>
  <conditionalFormatting sqref="AP569">
    <cfRule type="cellIs" dxfId="10362" priority="2161" stopIfTrue="1" operator="equal">
      <formula>"Alta"</formula>
    </cfRule>
  </conditionalFormatting>
  <conditionalFormatting sqref="AP569">
    <cfRule type="cellIs" dxfId="10361" priority="2163" stopIfTrue="1" operator="equal">
      <formula>"Baja"</formula>
    </cfRule>
  </conditionalFormatting>
  <conditionalFormatting sqref="AP569">
    <cfRule type="cellIs" dxfId="10360" priority="2162" stopIfTrue="1" operator="equal">
      <formula>"Media"</formula>
    </cfRule>
  </conditionalFormatting>
  <conditionalFormatting sqref="AP569">
    <cfRule type="cellIs" dxfId="10359" priority="2160" stopIfTrue="1" operator="equal">
      <formula>"Muy Alta"</formula>
    </cfRule>
  </conditionalFormatting>
  <conditionalFormatting sqref="AP569">
    <cfRule type="cellIs" dxfId="10358" priority="2164" stopIfTrue="1" operator="equal">
      <formula>"Muy Baja"</formula>
    </cfRule>
  </conditionalFormatting>
  <conditionalFormatting sqref="AP579">
    <cfRule type="cellIs" dxfId="10357" priority="2011" stopIfTrue="1" operator="equal">
      <formula>"Alta"</formula>
    </cfRule>
  </conditionalFormatting>
  <conditionalFormatting sqref="AP579">
    <cfRule type="cellIs" dxfId="10356" priority="2013" stopIfTrue="1" operator="equal">
      <formula>"Baja"</formula>
    </cfRule>
  </conditionalFormatting>
  <conditionalFormatting sqref="AP579">
    <cfRule type="cellIs" dxfId="10355" priority="2012" stopIfTrue="1" operator="equal">
      <formula>"Media"</formula>
    </cfRule>
  </conditionalFormatting>
  <conditionalFormatting sqref="AP579">
    <cfRule type="cellIs" dxfId="10354" priority="2010" stopIfTrue="1" operator="equal">
      <formula>"Muy Alta"</formula>
    </cfRule>
  </conditionalFormatting>
  <conditionalFormatting sqref="AP579">
    <cfRule type="cellIs" dxfId="10353" priority="2014" stopIfTrue="1" operator="equal">
      <formula>"Muy Baja"</formula>
    </cfRule>
  </conditionalFormatting>
  <conditionalFormatting sqref="AE570:AE571">
    <cfRule type="containsText" dxfId="10352" priority="2113" operator="containsText" text="VALORAR">
      <formula>NOT(ISERROR(SEARCH("VALORAR",AE570)))</formula>
    </cfRule>
    <cfRule type="containsText" dxfId="10351" priority="2114" operator="containsText" text="Extrema">
      <formula>NOT(ISERROR(SEARCH("Extrema",AE570)))</formula>
    </cfRule>
    <cfRule type="containsText" dxfId="10350" priority="2115" operator="containsText" text="Alta">
      <formula>NOT(ISERROR(SEARCH("Alta",AE570)))</formula>
    </cfRule>
    <cfRule type="containsText" dxfId="10349" priority="2116" operator="containsText" text="Moderada">
      <formula>NOT(ISERROR(SEARCH("Moderada",AE570)))</formula>
    </cfRule>
    <cfRule type="containsText" dxfId="10348" priority="2117" operator="containsText" text="Baja">
      <formula>NOT(ISERROR(SEARCH("Baja",AE570)))</formula>
    </cfRule>
  </conditionalFormatting>
  <conditionalFormatting sqref="AE570:AE571">
    <cfRule type="containsText" dxfId="10347" priority="2118" operator="containsText" text="VALORAR">
      <formula>NOT(ISERROR(SEARCH("VALORAR",AE570)))</formula>
    </cfRule>
    <cfRule type="containsText" dxfId="10346" priority="2119" operator="containsText" text="Extrema">
      <formula>NOT(ISERROR(SEARCH("Extrema",AE570)))</formula>
    </cfRule>
    <cfRule type="containsText" dxfId="10345" priority="2120" operator="containsText" text="Alta">
      <formula>NOT(ISERROR(SEARCH("Alta",AE570)))</formula>
    </cfRule>
    <cfRule type="containsText" dxfId="10344" priority="2121" operator="containsText" text="Moderada">
      <formula>NOT(ISERROR(SEARCH("Moderada",AE570)))</formula>
    </cfRule>
    <cfRule type="containsText" dxfId="10343" priority="2122" operator="containsText" text="Baja">
      <formula>NOT(ISERROR(SEARCH("Baja",AE570)))</formula>
    </cfRule>
  </conditionalFormatting>
  <conditionalFormatting sqref="V570:V571">
    <cfRule type="cellIs" dxfId="10342" priority="2129" stopIfTrue="1" operator="equal">
      <formula>"Alta"</formula>
    </cfRule>
  </conditionalFormatting>
  <conditionalFormatting sqref="V570:V571">
    <cfRule type="cellIs" dxfId="10341" priority="2131" stopIfTrue="1" operator="equal">
      <formula>"Baja"</formula>
    </cfRule>
  </conditionalFormatting>
  <conditionalFormatting sqref="V570:V571">
    <cfRule type="cellIs" dxfId="10340" priority="2130" stopIfTrue="1" operator="equal">
      <formula>"Media"</formula>
    </cfRule>
  </conditionalFormatting>
  <conditionalFormatting sqref="V570:V571">
    <cfRule type="cellIs" dxfId="10339" priority="2128" stopIfTrue="1" operator="equal">
      <formula>"Muy Alta"</formula>
    </cfRule>
  </conditionalFormatting>
  <conditionalFormatting sqref="V570:V571">
    <cfRule type="cellIs" dxfId="10338" priority="2132" stopIfTrue="1" operator="equal">
      <formula>"Muy Baja"</formula>
    </cfRule>
  </conditionalFormatting>
  <conditionalFormatting sqref="AP576">
    <cfRule type="cellIs" dxfId="10337" priority="1969" stopIfTrue="1" operator="equal">
      <formula>"Alta"</formula>
    </cfRule>
  </conditionalFormatting>
  <conditionalFormatting sqref="AP576">
    <cfRule type="cellIs" dxfId="10336" priority="1971" stopIfTrue="1" operator="equal">
      <formula>"Baja"</formula>
    </cfRule>
  </conditionalFormatting>
  <conditionalFormatting sqref="AP576">
    <cfRule type="cellIs" dxfId="10335" priority="1970" stopIfTrue="1" operator="equal">
      <formula>"Media"</formula>
    </cfRule>
  </conditionalFormatting>
  <conditionalFormatting sqref="AP576">
    <cfRule type="cellIs" dxfId="10334" priority="1968" stopIfTrue="1" operator="equal">
      <formula>"Muy Alta"</formula>
    </cfRule>
  </conditionalFormatting>
  <conditionalFormatting sqref="AP576">
    <cfRule type="cellIs" dxfId="10333" priority="1972" stopIfTrue="1" operator="equal">
      <formula>"Muy Baja"</formula>
    </cfRule>
  </conditionalFormatting>
  <conditionalFormatting sqref="AP571">
    <cfRule type="cellIs" dxfId="10332" priority="2091" stopIfTrue="1" operator="equal">
      <formula>"Alta"</formula>
    </cfRule>
  </conditionalFormatting>
  <conditionalFormatting sqref="AP571">
    <cfRule type="cellIs" dxfId="10331" priority="2093" stopIfTrue="1" operator="equal">
      <formula>"Baja"</formula>
    </cfRule>
  </conditionalFormatting>
  <conditionalFormatting sqref="AP571">
    <cfRule type="cellIs" dxfId="10330" priority="2092" stopIfTrue="1" operator="equal">
      <formula>"Media"</formula>
    </cfRule>
  </conditionalFormatting>
  <conditionalFormatting sqref="AP571">
    <cfRule type="cellIs" dxfId="10329" priority="2090" stopIfTrue="1" operator="equal">
      <formula>"Muy Alta"</formula>
    </cfRule>
  </conditionalFormatting>
  <conditionalFormatting sqref="AP571">
    <cfRule type="cellIs" dxfId="10328" priority="2094" stopIfTrue="1" operator="equal">
      <formula>"Muy Baja"</formula>
    </cfRule>
  </conditionalFormatting>
  <conditionalFormatting sqref="V556:V557">
    <cfRule type="cellIs" dxfId="10327" priority="2481" stopIfTrue="1" operator="equal">
      <formula>"Alta"</formula>
    </cfRule>
  </conditionalFormatting>
  <conditionalFormatting sqref="V556:V557">
    <cfRule type="cellIs" dxfId="10326" priority="2483" stopIfTrue="1" operator="equal">
      <formula>"Baja"</formula>
    </cfRule>
  </conditionalFormatting>
  <conditionalFormatting sqref="V556:V557">
    <cfRule type="cellIs" dxfId="10325" priority="2482" stopIfTrue="1" operator="equal">
      <formula>"Media"</formula>
    </cfRule>
  </conditionalFormatting>
  <conditionalFormatting sqref="V556:V557">
    <cfRule type="cellIs" dxfId="10324" priority="2480" stopIfTrue="1" operator="equal">
      <formula>"Muy Alta"</formula>
    </cfRule>
  </conditionalFormatting>
  <conditionalFormatting sqref="V556:V557">
    <cfRule type="cellIs" dxfId="10323" priority="2484" stopIfTrue="1" operator="equal">
      <formula>"Muy Baja"</formula>
    </cfRule>
  </conditionalFormatting>
  <conditionalFormatting sqref="AE556:AE557">
    <cfRule type="containsText" dxfId="10322" priority="2465" operator="containsText" text="VALORAR">
      <formula>NOT(ISERROR(SEARCH("VALORAR",AE556)))</formula>
    </cfRule>
    <cfRule type="containsText" dxfId="10321" priority="2466" operator="containsText" text="Extrema">
      <formula>NOT(ISERROR(SEARCH("Extrema",AE556)))</formula>
    </cfRule>
    <cfRule type="containsText" dxfId="10320" priority="2467" operator="containsText" text="Alta">
      <formula>NOT(ISERROR(SEARCH("Alta",AE556)))</formula>
    </cfRule>
    <cfRule type="containsText" dxfId="10319" priority="2468" operator="containsText" text="Moderada">
      <formula>NOT(ISERROR(SEARCH("Moderada",AE556)))</formula>
    </cfRule>
    <cfRule type="containsText" dxfId="10318" priority="2469" operator="containsText" text="Baja">
      <formula>NOT(ISERROR(SEARCH("Baja",AE556)))</formula>
    </cfRule>
  </conditionalFormatting>
  <conditionalFormatting sqref="AE556:AE557">
    <cfRule type="containsText" dxfId="10317" priority="2470" operator="containsText" text="VALORAR">
      <formula>NOT(ISERROR(SEARCH("VALORAR",AE556)))</formula>
    </cfRule>
    <cfRule type="containsText" dxfId="10316" priority="2471" operator="containsText" text="Extrema">
      <formula>NOT(ISERROR(SEARCH("Extrema",AE556)))</formula>
    </cfRule>
    <cfRule type="containsText" dxfId="10315" priority="2472" operator="containsText" text="Alta">
      <formula>NOT(ISERROR(SEARCH("Alta",AE556)))</formula>
    </cfRule>
    <cfRule type="containsText" dxfId="10314" priority="2473" operator="containsText" text="Moderada">
      <formula>NOT(ISERROR(SEARCH("Moderada",AE556)))</formula>
    </cfRule>
    <cfRule type="containsText" dxfId="10313" priority="2474" operator="containsText" text="Baja">
      <formula>NOT(ISERROR(SEARCH("Baja",AE556)))</formula>
    </cfRule>
  </conditionalFormatting>
  <conditionalFormatting sqref="AW556">
    <cfRule type="containsText" dxfId="10312" priority="2455" operator="containsText" text="VALORAR">
      <formula>NOT(ISERROR(SEARCH("VALORAR",AW556)))</formula>
    </cfRule>
    <cfRule type="containsText" dxfId="10311" priority="2456" operator="containsText" text="Extrema">
      <formula>NOT(ISERROR(SEARCH("Extrema",AW556)))</formula>
    </cfRule>
    <cfRule type="containsText" dxfId="10310" priority="2457" operator="containsText" text="Alta">
      <formula>NOT(ISERROR(SEARCH("Alta",AW556)))</formula>
    </cfRule>
    <cfRule type="containsText" dxfId="10309" priority="2458" operator="containsText" text="Moderada">
      <formula>NOT(ISERROR(SEARCH("Moderada",AW556)))</formula>
    </cfRule>
    <cfRule type="containsText" dxfId="10308" priority="2459" operator="containsText" text="Baja">
      <formula>NOT(ISERROR(SEARCH("Baja",AW556)))</formula>
    </cfRule>
  </conditionalFormatting>
  <conditionalFormatting sqref="AW556">
    <cfRule type="containsText" dxfId="10307" priority="2460" operator="containsText" text="VALORAR">
      <formula>NOT(ISERROR(SEARCH("VALORAR",AW556)))</formula>
    </cfRule>
    <cfRule type="containsText" dxfId="10306" priority="2461" operator="containsText" text="Extrema">
      <formula>NOT(ISERROR(SEARCH("Extrema",AW556)))</formula>
    </cfRule>
    <cfRule type="containsText" dxfId="10305" priority="2462" operator="containsText" text="Alta">
      <formula>NOT(ISERROR(SEARCH("Alta",AW556)))</formula>
    </cfRule>
    <cfRule type="containsText" dxfId="10304" priority="2463" operator="containsText" text="Moderada">
      <formula>NOT(ISERROR(SEARCH("Moderada",AW556)))</formula>
    </cfRule>
    <cfRule type="containsText" dxfId="10303" priority="2464" operator="containsText" text="Baja">
      <formula>NOT(ISERROR(SEARCH("Baja",AW556)))</formula>
    </cfRule>
  </conditionalFormatting>
  <conditionalFormatting sqref="AP556">
    <cfRule type="cellIs" dxfId="10302" priority="2447" stopIfTrue="1" operator="equal">
      <formula>"Alta"</formula>
    </cfRule>
  </conditionalFormatting>
  <conditionalFormatting sqref="AP556">
    <cfRule type="cellIs" dxfId="10301" priority="2449" stopIfTrue="1" operator="equal">
      <formula>"Baja"</formula>
    </cfRule>
  </conditionalFormatting>
  <conditionalFormatting sqref="AP556">
    <cfRule type="cellIs" dxfId="10300" priority="2448" stopIfTrue="1" operator="equal">
      <formula>"Media"</formula>
    </cfRule>
  </conditionalFormatting>
  <conditionalFormatting sqref="AP556">
    <cfRule type="cellIs" dxfId="10299" priority="2446" stopIfTrue="1" operator="equal">
      <formula>"Muy Alta"</formula>
    </cfRule>
  </conditionalFormatting>
  <conditionalFormatting sqref="AP556">
    <cfRule type="cellIs" dxfId="10298" priority="2450" stopIfTrue="1" operator="equal">
      <formula>"Muy Baja"</formula>
    </cfRule>
  </conditionalFormatting>
  <conditionalFormatting sqref="AP557">
    <cfRule type="cellIs" dxfId="10297" priority="2433" stopIfTrue="1" operator="equal">
      <formula>"Alta"</formula>
    </cfRule>
  </conditionalFormatting>
  <conditionalFormatting sqref="AP557">
    <cfRule type="cellIs" dxfId="10296" priority="2435" stopIfTrue="1" operator="equal">
      <formula>"Baja"</formula>
    </cfRule>
  </conditionalFormatting>
  <conditionalFormatting sqref="AP557">
    <cfRule type="cellIs" dxfId="10295" priority="2434" stopIfTrue="1" operator="equal">
      <formula>"Media"</formula>
    </cfRule>
  </conditionalFormatting>
  <conditionalFormatting sqref="AP557">
    <cfRule type="cellIs" dxfId="10294" priority="2432" stopIfTrue="1" operator="equal">
      <formula>"Muy Alta"</formula>
    </cfRule>
  </conditionalFormatting>
  <conditionalFormatting sqref="AP557">
    <cfRule type="cellIs" dxfId="10293" priority="2436" stopIfTrue="1" operator="equal">
      <formula>"Muy Baja"</formula>
    </cfRule>
  </conditionalFormatting>
  <conditionalFormatting sqref="AP561">
    <cfRule type="cellIs" dxfId="10292" priority="2419" stopIfTrue="1" operator="equal">
      <formula>"Alta"</formula>
    </cfRule>
  </conditionalFormatting>
  <conditionalFormatting sqref="AP561">
    <cfRule type="cellIs" dxfId="10291" priority="2421" stopIfTrue="1" operator="equal">
      <formula>"Baja"</formula>
    </cfRule>
  </conditionalFormatting>
  <conditionalFormatting sqref="AP561">
    <cfRule type="cellIs" dxfId="10290" priority="2420" stopIfTrue="1" operator="equal">
      <formula>"Media"</formula>
    </cfRule>
  </conditionalFormatting>
  <conditionalFormatting sqref="AP561">
    <cfRule type="cellIs" dxfId="10289" priority="2418" stopIfTrue="1" operator="equal">
      <formula>"Muy Alta"</formula>
    </cfRule>
  </conditionalFormatting>
  <conditionalFormatting sqref="AP561">
    <cfRule type="cellIs" dxfId="10288" priority="2422" stopIfTrue="1" operator="equal">
      <formula>"Muy Baja"</formula>
    </cfRule>
  </conditionalFormatting>
  <conditionalFormatting sqref="AE558:AE559">
    <cfRule type="containsText" dxfId="10287" priority="2385" operator="containsText" text="VALORAR">
      <formula>NOT(ISERROR(SEARCH("VALORAR",AE558)))</formula>
    </cfRule>
    <cfRule type="containsText" dxfId="10286" priority="2386" operator="containsText" text="Extrema">
      <formula>NOT(ISERROR(SEARCH("Extrema",AE558)))</formula>
    </cfRule>
    <cfRule type="containsText" dxfId="10285" priority="2387" operator="containsText" text="Alta">
      <formula>NOT(ISERROR(SEARCH("Alta",AE558)))</formula>
    </cfRule>
    <cfRule type="containsText" dxfId="10284" priority="2388" operator="containsText" text="Moderada">
      <formula>NOT(ISERROR(SEARCH("Moderada",AE558)))</formula>
    </cfRule>
    <cfRule type="containsText" dxfId="10283" priority="2389" operator="containsText" text="Baja">
      <formula>NOT(ISERROR(SEARCH("Baja",AE558)))</formula>
    </cfRule>
  </conditionalFormatting>
  <conditionalFormatting sqref="AE558:AE559">
    <cfRule type="containsText" dxfId="10282" priority="2390" operator="containsText" text="VALORAR">
      <formula>NOT(ISERROR(SEARCH("VALORAR",AE558)))</formula>
    </cfRule>
    <cfRule type="containsText" dxfId="10281" priority="2391" operator="containsText" text="Extrema">
      <formula>NOT(ISERROR(SEARCH("Extrema",AE558)))</formula>
    </cfRule>
    <cfRule type="containsText" dxfId="10280" priority="2392" operator="containsText" text="Alta">
      <formula>NOT(ISERROR(SEARCH("Alta",AE558)))</formula>
    </cfRule>
    <cfRule type="containsText" dxfId="10279" priority="2393" operator="containsText" text="Moderada">
      <formula>NOT(ISERROR(SEARCH("Moderada",AE558)))</formula>
    </cfRule>
    <cfRule type="containsText" dxfId="10278" priority="2394" operator="containsText" text="Baja">
      <formula>NOT(ISERROR(SEARCH("Baja",AE558)))</formula>
    </cfRule>
  </conditionalFormatting>
  <conditionalFormatting sqref="V558:V559">
    <cfRule type="cellIs" dxfId="10277" priority="2401" stopIfTrue="1" operator="equal">
      <formula>"Alta"</formula>
    </cfRule>
  </conditionalFormatting>
  <conditionalFormatting sqref="V558:V559">
    <cfRule type="cellIs" dxfId="10276" priority="2403" stopIfTrue="1" operator="equal">
      <formula>"Baja"</formula>
    </cfRule>
  </conditionalFormatting>
  <conditionalFormatting sqref="V558:V559">
    <cfRule type="cellIs" dxfId="10275" priority="2402" stopIfTrue="1" operator="equal">
      <formula>"Media"</formula>
    </cfRule>
  </conditionalFormatting>
  <conditionalFormatting sqref="V558:V559">
    <cfRule type="cellIs" dxfId="10274" priority="2400" stopIfTrue="1" operator="equal">
      <formula>"Muy Alta"</formula>
    </cfRule>
  </conditionalFormatting>
  <conditionalFormatting sqref="V558:V559">
    <cfRule type="cellIs" dxfId="10273" priority="2404" stopIfTrue="1" operator="equal">
      <formula>"Muy Baja"</formula>
    </cfRule>
  </conditionalFormatting>
  <conditionalFormatting sqref="AP558">
    <cfRule type="cellIs" dxfId="10272" priority="2377" stopIfTrue="1" operator="equal">
      <formula>"Alta"</formula>
    </cfRule>
  </conditionalFormatting>
  <conditionalFormatting sqref="AP558">
    <cfRule type="cellIs" dxfId="10271" priority="2379" stopIfTrue="1" operator="equal">
      <formula>"Baja"</formula>
    </cfRule>
  </conditionalFormatting>
  <conditionalFormatting sqref="AP558">
    <cfRule type="cellIs" dxfId="10270" priority="2378" stopIfTrue="1" operator="equal">
      <formula>"Media"</formula>
    </cfRule>
  </conditionalFormatting>
  <conditionalFormatting sqref="AP558">
    <cfRule type="cellIs" dxfId="10269" priority="2376" stopIfTrue="1" operator="equal">
      <formula>"Muy Alta"</formula>
    </cfRule>
  </conditionalFormatting>
  <conditionalFormatting sqref="AP558">
    <cfRule type="cellIs" dxfId="10268" priority="2380" stopIfTrue="1" operator="equal">
      <formula>"Muy Baja"</formula>
    </cfRule>
  </conditionalFormatting>
  <conditionalFormatting sqref="AP559">
    <cfRule type="cellIs" dxfId="10267" priority="2363" stopIfTrue="1" operator="equal">
      <formula>"Alta"</formula>
    </cfRule>
  </conditionalFormatting>
  <conditionalFormatting sqref="AP559">
    <cfRule type="cellIs" dxfId="10266" priority="2365" stopIfTrue="1" operator="equal">
      <formula>"Baja"</formula>
    </cfRule>
  </conditionalFormatting>
  <conditionalFormatting sqref="AP559">
    <cfRule type="cellIs" dxfId="10265" priority="2364" stopIfTrue="1" operator="equal">
      <formula>"Media"</formula>
    </cfRule>
  </conditionalFormatting>
  <conditionalFormatting sqref="AP559">
    <cfRule type="cellIs" dxfId="10264" priority="2362" stopIfTrue="1" operator="equal">
      <formula>"Muy Alta"</formula>
    </cfRule>
  </conditionalFormatting>
  <conditionalFormatting sqref="AP559">
    <cfRule type="cellIs" dxfId="10263" priority="2366" stopIfTrue="1" operator="equal">
      <formula>"Muy Baja"</formula>
    </cfRule>
  </conditionalFormatting>
  <conditionalFormatting sqref="V574:V575">
    <cfRule type="cellIs" dxfId="10262" priority="2073" stopIfTrue="1" operator="equal">
      <formula>"Alta"</formula>
    </cfRule>
  </conditionalFormatting>
  <conditionalFormatting sqref="V574:V575">
    <cfRule type="cellIs" dxfId="10261" priority="2075" stopIfTrue="1" operator="equal">
      <formula>"Baja"</formula>
    </cfRule>
  </conditionalFormatting>
  <conditionalFormatting sqref="V574:V575">
    <cfRule type="cellIs" dxfId="10260" priority="2074" stopIfTrue="1" operator="equal">
      <formula>"Media"</formula>
    </cfRule>
  </conditionalFormatting>
  <conditionalFormatting sqref="V574:V575">
    <cfRule type="cellIs" dxfId="10259" priority="2072" stopIfTrue="1" operator="equal">
      <formula>"Muy Alta"</formula>
    </cfRule>
  </conditionalFormatting>
  <conditionalFormatting sqref="V574:V575">
    <cfRule type="cellIs" dxfId="10258" priority="2076" stopIfTrue="1" operator="equal">
      <formula>"Muy Baja"</formula>
    </cfRule>
  </conditionalFormatting>
  <conditionalFormatting sqref="AW574">
    <cfRule type="containsText" dxfId="10257" priority="2047" operator="containsText" text="VALORAR">
      <formula>NOT(ISERROR(SEARCH("VALORAR",AW574)))</formula>
    </cfRule>
    <cfRule type="containsText" dxfId="10256" priority="2048" operator="containsText" text="Extrema">
      <formula>NOT(ISERROR(SEARCH("Extrema",AW574)))</formula>
    </cfRule>
    <cfRule type="containsText" dxfId="10255" priority="2049" operator="containsText" text="Alta">
      <formula>NOT(ISERROR(SEARCH("Alta",AW574)))</formula>
    </cfRule>
    <cfRule type="containsText" dxfId="10254" priority="2050" operator="containsText" text="Moderada">
      <formula>NOT(ISERROR(SEARCH("Moderada",AW574)))</formula>
    </cfRule>
    <cfRule type="containsText" dxfId="10253" priority="2051" operator="containsText" text="Baja">
      <formula>NOT(ISERROR(SEARCH("Baja",AW574)))</formula>
    </cfRule>
  </conditionalFormatting>
  <conditionalFormatting sqref="AW574">
    <cfRule type="containsText" dxfId="10252" priority="2052" operator="containsText" text="VALORAR">
      <formula>NOT(ISERROR(SEARCH("VALORAR",AW574)))</formula>
    </cfRule>
    <cfRule type="containsText" dxfId="10251" priority="2053" operator="containsText" text="Extrema">
      <formula>NOT(ISERROR(SEARCH("Extrema",AW574)))</formula>
    </cfRule>
    <cfRule type="containsText" dxfId="10250" priority="2054" operator="containsText" text="Alta">
      <formula>NOT(ISERROR(SEARCH("Alta",AW574)))</formula>
    </cfRule>
    <cfRule type="containsText" dxfId="10249" priority="2055" operator="containsText" text="Moderada">
      <formula>NOT(ISERROR(SEARCH("Moderada",AW574)))</formula>
    </cfRule>
    <cfRule type="containsText" dxfId="10248" priority="2056" operator="containsText" text="Baja">
      <formula>NOT(ISERROR(SEARCH("Baja",AW574)))</formula>
    </cfRule>
  </conditionalFormatting>
  <conditionalFormatting sqref="AP574">
    <cfRule type="cellIs" dxfId="10247" priority="2039" stopIfTrue="1" operator="equal">
      <formula>"Alta"</formula>
    </cfRule>
  </conditionalFormatting>
  <conditionalFormatting sqref="AP574">
    <cfRule type="cellIs" dxfId="10246" priority="2041" stopIfTrue="1" operator="equal">
      <formula>"Baja"</formula>
    </cfRule>
  </conditionalFormatting>
  <conditionalFormatting sqref="AP574">
    <cfRule type="cellIs" dxfId="10245" priority="2040" stopIfTrue="1" operator="equal">
      <formula>"Media"</formula>
    </cfRule>
  </conditionalFormatting>
  <conditionalFormatting sqref="AP574">
    <cfRule type="cellIs" dxfId="10244" priority="2038" stopIfTrue="1" operator="equal">
      <formula>"Muy Alta"</formula>
    </cfRule>
  </conditionalFormatting>
  <conditionalFormatting sqref="AP574">
    <cfRule type="cellIs" dxfId="10243" priority="2042" stopIfTrue="1" operator="equal">
      <formula>"Muy Baja"</formula>
    </cfRule>
  </conditionalFormatting>
  <conditionalFormatting sqref="AP575">
    <cfRule type="cellIs" dxfId="10242" priority="2025" stopIfTrue="1" operator="equal">
      <formula>"Alta"</formula>
    </cfRule>
  </conditionalFormatting>
  <conditionalFormatting sqref="AP575">
    <cfRule type="cellIs" dxfId="10241" priority="2027" stopIfTrue="1" operator="equal">
      <formula>"Baja"</formula>
    </cfRule>
  </conditionalFormatting>
  <conditionalFormatting sqref="AP575">
    <cfRule type="cellIs" dxfId="10240" priority="2026" stopIfTrue="1" operator="equal">
      <formula>"Media"</formula>
    </cfRule>
  </conditionalFormatting>
  <conditionalFormatting sqref="AP575">
    <cfRule type="cellIs" dxfId="10239" priority="2024" stopIfTrue="1" operator="equal">
      <formula>"Muy Alta"</formula>
    </cfRule>
  </conditionalFormatting>
  <conditionalFormatting sqref="AP575">
    <cfRule type="cellIs" dxfId="10238" priority="2028" stopIfTrue="1" operator="equal">
      <formula>"Muy Baja"</formula>
    </cfRule>
  </conditionalFormatting>
  <conditionalFormatting sqref="AE576:AE577">
    <cfRule type="containsText" dxfId="10237" priority="1977" operator="containsText" text="VALORAR">
      <formula>NOT(ISERROR(SEARCH("VALORAR",AE576)))</formula>
    </cfRule>
    <cfRule type="containsText" dxfId="10236" priority="1978" operator="containsText" text="Extrema">
      <formula>NOT(ISERROR(SEARCH("Extrema",AE576)))</formula>
    </cfRule>
    <cfRule type="containsText" dxfId="10235" priority="1979" operator="containsText" text="Alta">
      <formula>NOT(ISERROR(SEARCH("Alta",AE576)))</formula>
    </cfRule>
    <cfRule type="containsText" dxfId="10234" priority="1980" operator="containsText" text="Moderada">
      <formula>NOT(ISERROR(SEARCH("Moderada",AE576)))</formula>
    </cfRule>
    <cfRule type="containsText" dxfId="10233" priority="1981" operator="containsText" text="Baja">
      <formula>NOT(ISERROR(SEARCH("Baja",AE576)))</formula>
    </cfRule>
  </conditionalFormatting>
  <conditionalFormatting sqref="AE576:AE577">
    <cfRule type="containsText" dxfId="10232" priority="1982" operator="containsText" text="VALORAR">
      <formula>NOT(ISERROR(SEARCH("VALORAR",AE576)))</formula>
    </cfRule>
    <cfRule type="containsText" dxfId="10231" priority="1983" operator="containsText" text="Extrema">
      <formula>NOT(ISERROR(SEARCH("Extrema",AE576)))</formula>
    </cfRule>
    <cfRule type="containsText" dxfId="10230" priority="1984" operator="containsText" text="Alta">
      <formula>NOT(ISERROR(SEARCH("Alta",AE576)))</formula>
    </cfRule>
    <cfRule type="containsText" dxfId="10229" priority="1985" operator="containsText" text="Moderada">
      <formula>NOT(ISERROR(SEARCH("Moderada",AE576)))</formula>
    </cfRule>
    <cfRule type="containsText" dxfId="10228" priority="1986" operator="containsText" text="Baja">
      <formula>NOT(ISERROR(SEARCH("Baja",AE576)))</formula>
    </cfRule>
  </conditionalFormatting>
  <conditionalFormatting sqref="V576:V577">
    <cfRule type="cellIs" dxfId="10227" priority="1993" stopIfTrue="1" operator="equal">
      <formula>"Alta"</formula>
    </cfRule>
  </conditionalFormatting>
  <conditionalFormatting sqref="V576:V577">
    <cfRule type="cellIs" dxfId="10226" priority="1995" stopIfTrue="1" operator="equal">
      <formula>"Baja"</formula>
    </cfRule>
  </conditionalFormatting>
  <conditionalFormatting sqref="V576:V577">
    <cfRule type="cellIs" dxfId="10225" priority="1994" stopIfTrue="1" operator="equal">
      <formula>"Media"</formula>
    </cfRule>
  </conditionalFormatting>
  <conditionalFormatting sqref="V576:V577">
    <cfRule type="cellIs" dxfId="10224" priority="1992" stopIfTrue="1" operator="equal">
      <formula>"Muy Alta"</formula>
    </cfRule>
  </conditionalFormatting>
  <conditionalFormatting sqref="V576:V577">
    <cfRule type="cellIs" dxfId="10223" priority="1996" stopIfTrue="1" operator="equal">
      <formula>"Muy Baja"</formula>
    </cfRule>
  </conditionalFormatting>
  <conditionalFormatting sqref="AP577">
    <cfRule type="cellIs" dxfId="10222" priority="1955" stopIfTrue="1" operator="equal">
      <formula>"Alta"</formula>
    </cfRule>
  </conditionalFormatting>
  <conditionalFormatting sqref="AP577">
    <cfRule type="cellIs" dxfId="10221" priority="1957" stopIfTrue="1" operator="equal">
      <formula>"Baja"</formula>
    </cfRule>
  </conditionalFormatting>
  <conditionalFormatting sqref="AP577">
    <cfRule type="cellIs" dxfId="10220" priority="1956" stopIfTrue="1" operator="equal">
      <formula>"Media"</formula>
    </cfRule>
  </conditionalFormatting>
  <conditionalFormatting sqref="AP577">
    <cfRule type="cellIs" dxfId="10219" priority="1954" stopIfTrue="1" operator="equal">
      <formula>"Muy Alta"</formula>
    </cfRule>
  </conditionalFormatting>
  <conditionalFormatting sqref="AP577">
    <cfRule type="cellIs" dxfId="10218" priority="1958" stopIfTrue="1" operator="equal">
      <formula>"Muy Baja"</formula>
    </cfRule>
  </conditionalFormatting>
  <conditionalFormatting sqref="AE586:AE587">
    <cfRule type="containsText" dxfId="10217" priority="1921" operator="containsText" text="VALORAR">
      <formula>NOT(ISERROR(SEARCH("VALORAR",AE586)))</formula>
    </cfRule>
    <cfRule type="containsText" dxfId="10216" priority="1922" operator="containsText" text="Extrema">
      <formula>NOT(ISERROR(SEARCH("Extrema",AE586)))</formula>
    </cfRule>
    <cfRule type="containsText" dxfId="10215" priority="1923" operator="containsText" text="Alta">
      <formula>NOT(ISERROR(SEARCH("Alta",AE586)))</formula>
    </cfRule>
    <cfRule type="containsText" dxfId="10214" priority="1924" operator="containsText" text="Moderada">
      <formula>NOT(ISERROR(SEARCH("Moderada",AE586)))</formula>
    </cfRule>
    <cfRule type="containsText" dxfId="10213" priority="1925" operator="containsText" text="Baja">
      <formula>NOT(ISERROR(SEARCH("Baja",AE586)))</formula>
    </cfRule>
  </conditionalFormatting>
  <conditionalFormatting sqref="AE586:AE587">
    <cfRule type="containsText" dxfId="10212" priority="1926" operator="containsText" text="VALORAR">
      <formula>NOT(ISERROR(SEARCH("VALORAR",AE586)))</formula>
    </cfRule>
    <cfRule type="containsText" dxfId="10211" priority="1927" operator="containsText" text="Extrema">
      <formula>NOT(ISERROR(SEARCH("Extrema",AE586)))</formula>
    </cfRule>
    <cfRule type="containsText" dxfId="10210" priority="1928" operator="containsText" text="Alta">
      <formula>NOT(ISERROR(SEARCH("Alta",AE586)))</formula>
    </cfRule>
    <cfRule type="containsText" dxfId="10209" priority="1929" operator="containsText" text="Moderada">
      <formula>NOT(ISERROR(SEARCH("Moderada",AE586)))</formula>
    </cfRule>
    <cfRule type="containsText" dxfId="10208" priority="1930" operator="containsText" text="Baja">
      <formula>NOT(ISERROR(SEARCH("Baja",AE586)))</formula>
    </cfRule>
  </conditionalFormatting>
  <conditionalFormatting sqref="AP591">
    <cfRule type="cellIs" dxfId="10207" priority="1875" stopIfTrue="1" operator="equal">
      <formula>"Alta"</formula>
    </cfRule>
  </conditionalFormatting>
  <conditionalFormatting sqref="AP591">
    <cfRule type="cellIs" dxfId="10206" priority="1877" stopIfTrue="1" operator="equal">
      <formula>"Baja"</formula>
    </cfRule>
  </conditionalFormatting>
  <conditionalFormatting sqref="AP591">
    <cfRule type="cellIs" dxfId="10205" priority="1876" stopIfTrue="1" operator="equal">
      <formula>"Media"</formula>
    </cfRule>
  </conditionalFormatting>
  <conditionalFormatting sqref="AP591">
    <cfRule type="cellIs" dxfId="10204" priority="1874" stopIfTrue="1" operator="equal">
      <formula>"Muy Alta"</formula>
    </cfRule>
  </conditionalFormatting>
  <conditionalFormatting sqref="AP591">
    <cfRule type="cellIs" dxfId="10203" priority="1878" stopIfTrue="1" operator="equal">
      <formula>"Muy Baja"</formula>
    </cfRule>
  </conditionalFormatting>
  <conditionalFormatting sqref="AP588">
    <cfRule type="cellIs" dxfId="10202" priority="1833" stopIfTrue="1" operator="equal">
      <formula>"Alta"</formula>
    </cfRule>
  </conditionalFormatting>
  <conditionalFormatting sqref="AP588">
    <cfRule type="cellIs" dxfId="10201" priority="1835" stopIfTrue="1" operator="equal">
      <formula>"Baja"</formula>
    </cfRule>
  </conditionalFormatting>
  <conditionalFormatting sqref="AP588">
    <cfRule type="cellIs" dxfId="10200" priority="1834" stopIfTrue="1" operator="equal">
      <formula>"Media"</formula>
    </cfRule>
  </conditionalFormatting>
  <conditionalFormatting sqref="AP588">
    <cfRule type="cellIs" dxfId="10199" priority="1832" stopIfTrue="1" operator="equal">
      <formula>"Muy Alta"</formula>
    </cfRule>
  </conditionalFormatting>
  <conditionalFormatting sqref="AP588">
    <cfRule type="cellIs" dxfId="10198" priority="1836" stopIfTrue="1" operator="equal">
      <formula>"Muy Baja"</formula>
    </cfRule>
  </conditionalFormatting>
  <conditionalFormatting sqref="V586:V587">
    <cfRule type="cellIs" dxfId="10197" priority="1937" stopIfTrue="1" operator="equal">
      <formula>"Alta"</formula>
    </cfRule>
  </conditionalFormatting>
  <conditionalFormatting sqref="V586:V587">
    <cfRule type="cellIs" dxfId="10196" priority="1939" stopIfTrue="1" operator="equal">
      <formula>"Baja"</formula>
    </cfRule>
  </conditionalFormatting>
  <conditionalFormatting sqref="V586:V587">
    <cfRule type="cellIs" dxfId="10195" priority="1938" stopIfTrue="1" operator="equal">
      <formula>"Media"</formula>
    </cfRule>
  </conditionalFormatting>
  <conditionalFormatting sqref="V586:V587">
    <cfRule type="cellIs" dxfId="10194" priority="1936" stopIfTrue="1" operator="equal">
      <formula>"Muy Alta"</formula>
    </cfRule>
  </conditionalFormatting>
  <conditionalFormatting sqref="V586:V587">
    <cfRule type="cellIs" dxfId="10193" priority="1940" stopIfTrue="1" operator="equal">
      <formula>"Muy Baja"</formula>
    </cfRule>
  </conditionalFormatting>
  <conditionalFormatting sqref="AW586">
    <cfRule type="containsText" dxfId="10192" priority="1911" operator="containsText" text="VALORAR">
      <formula>NOT(ISERROR(SEARCH("VALORAR",AW586)))</formula>
    </cfRule>
    <cfRule type="containsText" dxfId="10191" priority="1912" operator="containsText" text="Extrema">
      <formula>NOT(ISERROR(SEARCH("Extrema",AW586)))</formula>
    </cfRule>
    <cfRule type="containsText" dxfId="10190" priority="1913" operator="containsText" text="Alta">
      <formula>NOT(ISERROR(SEARCH("Alta",AW586)))</formula>
    </cfRule>
    <cfRule type="containsText" dxfId="10189" priority="1914" operator="containsText" text="Moderada">
      <formula>NOT(ISERROR(SEARCH("Moderada",AW586)))</formula>
    </cfRule>
    <cfRule type="containsText" dxfId="10188" priority="1915" operator="containsText" text="Baja">
      <formula>NOT(ISERROR(SEARCH("Baja",AW586)))</formula>
    </cfRule>
  </conditionalFormatting>
  <conditionalFormatting sqref="AW586">
    <cfRule type="containsText" dxfId="10187" priority="1916" operator="containsText" text="VALORAR">
      <formula>NOT(ISERROR(SEARCH("VALORAR",AW586)))</formula>
    </cfRule>
    <cfRule type="containsText" dxfId="10186" priority="1917" operator="containsText" text="Extrema">
      <formula>NOT(ISERROR(SEARCH("Extrema",AW586)))</formula>
    </cfRule>
    <cfRule type="containsText" dxfId="10185" priority="1918" operator="containsText" text="Alta">
      <formula>NOT(ISERROR(SEARCH("Alta",AW586)))</formula>
    </cfRule>
    <cfRule type="containsText" dxfId="10184" priority="1919" operator="containsText" text="Moderada">
      <formula>NOT(ISERROR(SEARCH("Moderada",AW586)))</formula>
    </cfRule>
    <cfRule type="containsText" dxfId="10183" priority="1920" operator="containsText" text="Baja">
      <formula>NOT(ISERROR(SEARCH("Baja",AW586)))</formula>
    </cfRule>
  </conditionalFormatting>
  <conditionalFormatting sqref="AP586">
    <cfRule type="cellIs" dxfId="10182" priority="1903" stopIfTrue="1" operator="equal">
      <formula>"Alta"</formula>
    </cfRule>
  </conditionalFormatting>
  <conditionalFormatting sqref="AP586">
    <cfRule type="cellIs" dxfId="10181" priority="1905" stopIfTrue="1" operator="equal">
      <formula>"Baja"</formula>
    </cfRule>
  </conditionalFormatting>
  <conditionalFormatting sqref="AP586">
    <cfRule type="cellIs" dxfId="10180" priority="1904" stopIfTrue="1" operator="equal">
      <formula>"Media"</formula>
    </cfRule>
  </conditionalFormatting>
  <conditionalFormatting sqref="AP586">
    <cfRule type="cellIs" dxfId="10179" priority="1902" stopIfTrue="1" operator="equal">
      <formula>"Muy Alta"</formula>
    </cfRule>
  </conditionalFormatting>
  <conditionalFormatting sqref="AP586">
    <cfRule type="cellIs" dxfId="10178" priority="1906" stopIfTrue="1" operator="equal">
      <formula>"Muy Baja"</formula>
    </cfRule>
  </conditionalFormatting>
  <conditionalFormatting sqref="AP587">
    <cfRule type="cellIs" dxfId="10177" priority="1889" stopIfTrue="1" operator="equal">
      <formula>"Alta"</formula>
    </cfRule>
  </conditionalFormatting>
  <conditionalFormatting sqref="AP587">
    <cfRule type="cellIs" dxfId="10176" priority="1891" stopIfTrue="1" operator="equal">
      <formula>"Baja"</formula>
    </cfRule>
  </conditionalFormatting>
  <conditionalFormatting sqref="AP587">
    <cfRule type="cellIs" dxfId="10175" priority="1890" stopIfTrue="1" operator="equal">
      <formula>"Media"</formula>
    </cfRule>
  </conditionalFormatting>
  <conditionalFormatting sqref="AP587">
    <cfRule type="cellIs" dxfId="10174" priority="1888" stopIfTrue="1" operator="equal">
      <formula>"Muy Alta"</formula>
    </cfRule>
  </conditionalFormatting>
  <conditionalFormatting sqref="AP587">
    <cfRule type="cellIs" dxfId="10173" priority="1892" stopIfTrue="1" operator="equal">
      <formula>"Muy Baja"</formula>
    </cfRule>
  </conditionalFormatting>
  <conditionalFormatting sqref="AE588:AE589">
    <cfRule type="containsText" dxfId="10172" priority="1841" operator="containsText" text="VALORAR">
      <formula>NOT(ISERROR(SEARCH("VALORAR",AE588)))</formula>
    </cfRule>
    <cfRule type="containsText" dxfId="10171" priority="1842" operator="containsText" text="Extrema">
      <formula>NOT(ISERROR(SEARCH("Extrema",AE588)))</formula>
    </cfRule>
    <cfRule type="containsText" dxfId="10170" priority="1843" operator="containsText" text="Alta">
      <formula>NOT(ISERROR(SEARCH("Alta",AE588)))</formula>
    </cfRule>
    <cfRule type="containsText" dxfId="10169" priority="1844" operator="containsText" text="Moderada">
      <formula>NOT(ISERROR(SEARCH("Moderada",AE588)))</formula>
    </cfRule>
    <cfRule type="containsText" dxfId="10168" priority="1845" operator="containsText" text="Baja">
      <formula>NOT(ISERROR(SEARCH("Baja",AE588)))</formula>
    </cfRule>
  </conditionalFormatting>
  <conditionalFormatting sqref="AE588:AE589">
    <cfRule type="containsText" dxfId="10167" priority="1846" operator="containsText" text="VALORAR">
      <formula>NOT(ISERROR(SEARCH("VALORAR",AE588)))</formula>
    </cfRule>
    <cfRule type="containsText" dxfId="10166" priority="1847" operator="containsText" text="Extrema">
      <formula>NOT(ISERROR(SEARCH("Extrema",AE588)))</formula>
    </cfRule>
    <cfRule type="containsText" dxfId="10165" priority="1848" operator="containsText" text="Alta">
      <formula>NOT(ISERROR(SEARCH("Alta",AE588)))</formula>
    </cfRule>
    <cfRule type="containsText" dxfId="10164" priority="1849" operator="containsText" text="Moderada">
      <formula>NOT(ISERROR(SEARCH("Moderada",AE588)))</formula>
    </cfRule>
    <cfRule type="containsText" dxfId="10163" priority="1850" operator="containsText" text="Baja">
      <formula>NOT(ISERROR(SEARCH("Baja",AE588)))</formula>
    </cfRule>
  </conditionalFormatting>
  <conditionalFormatting sqref="V588:V589">
    <cfRule type="cellIs" dxfId="10162" priority="1857" stopIfTrue="1" operator="equal">
      <formula>"Alta"</formula>
    </cfRule>
  </conditionalFormatting>
  <conditionalFormatting sqref="V588:V589">
    <cfRule type="cellIs" dxfId="10161" priority="1859" stopIfTrue="1" operator="equal">
      <formula>"Baja"</formula>
    </cfRule>
  </conditionalFormatting>
  <conditionalFormatting sqref="V588:V589">
    <cfRule type="cellIs" dxfId="10160" priority="1858" stopIfTrue="1" operator="equal">
      <formula>"Media"</formula>
    </cfRule>
  </conditionalFormatting>
  <conditionalFormatting sqref="V588:V589">
    <cfRule type="cellIs" dxfId="10159" priority="1856" stopIfTrue="1" operator="equal">
      <formula>"Muy Alta"</formula>
    </cfRule>
  </conditionalFormatting>
  <conditionalFormatting sqref="V588:V589">
    <cfRule type="cellIs" dxfId="10158" priority="1860" stopIfTrue="1" operator="equal">
      <formula>"Muy Baja"</formula>
    </cfRule>
  </conditionalFormatting>
  <conditionalFormatting sqref="AP589">
    <cfRule type="cellIs" dxfId="10157" priority="1819" stopIfTrue="1" operator="equal">
      <formula>"Alta"</formula>
    </cfRule>
  </conditionalFormatting>
  <conditionalFormatting sqref="AP589">
    <cfRule type="cellIs" dxfId="10156" priority="1821" stopIfTrue="1" operator="equal">
      <formula>"Baja"</formula>
    </cfRule>
  </conditionalFormatting>
  <conditionalFormatting sqref="AP589">
    <cfRule type="cellIs" dxfId="10155" priority="1820" stopIfTrue="1" operator="equal">
      <formula>"Media"</formula>
    </cfRule>
  </conditionalFormatting>
  <conditionalFormatting sqref="AP589">
    <cfRule type="cellIs" dxfId="10154" priority="1818" stopIfTrue="1" operator="equal">
      <formula>"Muy Alta"</formula>
    </cfRule>
  </conditionalFormatting>
  <conditionalFormatting sqref="AP589">
    <cfRule type="cellIs" dxfId="10153" priority="1822" stopIfTrue="1" operator="equal">
      <formula>"Muy Baja"</formula>
    </cfRule>
  </conditionalFormatting>
  <conditionalFormatting sqref="AE580:AE581">
    <cfRule type="containsText" dxfId="10152" priority="1785" operator="containsText" text="VALORAR">
      <formula>NOT(ISERROR(SEARCH("VALORAR",AE580)))</formula>
    </cfRule>
    <cfRule type="containsText" dxfId="10151" priority="1786" operator="containsText" text="Extrema">
      <formula>NOT(ISERROR(SEARCH("Extrema",AE580)))</formula>
    </cfRule>
    <cfRule type="containsText" dxfId="10150" priority="1787" operator="containsText" text="Alta">
      <formula>NOT(ISERROR(SEARCH("Alta",AE580)))</formula>
    </cfRule>
    <cfRule type="containsText" dxfId="10149" priority="1788" operator="containsText" text="Moderada">
      <formula>NOT(ISERROR(SEARCH("Moderada",AE580)))</formula>
    </cfRule>
    <cfRule type="containsText" dxfId="10148" priority="1789" operator="containsText" text="Baja">
      <formula>NOT(ISERROR(SEARCH("Baja",AE580)))</formula>
    </cfRule>
  </conditionalFormatting>
  <conditionalFormatting sqref="AE580:AE581">
    <cfRule type="containsText" dxfId="10147" priority="1790" operator="containsText" text="VALORAR">
      <formula>NOT(ISERROR(SEARCH("VALORAR",AE580)))</formula>
    </cfRule>
    <cfRule type="containsText" dxfId="10146" priority="1791" operator="containsText" text="Extrema">
      <formula>NOT(ISERROR(SEARCH("Extrema",AE580)))</formula>
    </cfRule>
    <cfRule type="containsText" dxfId="10145" priority="1792" operator="containsText" text="Alta">
      <formula>NOT(ISERROR(SEARCH("Alta",AE580)))</formula>
    </cfRule>
    <cfRule type="containsText" dxfId="10144" priority="1793" operator="containsText" text="Moderada">
      <formula>NOT(ISERROR(SEARCH("Moderada",AE580)))</formula>
    </cfRule>
    <cfRule type="containsText" dxfId="10143" priority="1794" operator="containsText" text="Baja">
      <formula>NOT(ISERROR(SEARCH("Baja",AE580)))</formula>
    </cfRule>
  </conditionalFormatting>
  <conditionalFormatting sqref="AP585">
    <cfRule type="cellIs" dxfId="10142" priority="1739" stopIfTrue="1" operator="equal">
      <formula>"Alta"</formula>
    </cfRule>
  </conditionalFormatting>
  <conditionalFormatting sqref="AP585">
    <cfRule type="cellIs" dxfId="10141" priority="1741" stopIfTrue="1" operator="equal">
      <formula>"Baja"</formula>
    </cfRule>
  </conditionalFormatting>
  <conditionalFormatting sqref="AP585">
    <cfRule type="cellIs" dxfId="10140" priority="1740" stopIfTrue="1" operator="equal">
      <formula>"Media"</formula>
    </cfRule>
  </conditionalFormatting>
  <conditionalFormatting sqref="AP585">
    <cfRule type="cellIs" dxfId="10139" priority="1738" stopIfTrue="1" operator="equal">
      <formula>"Muy Alta"</formula>
    </cfRule>
  </conditionalFormatting>
  <conditionalFormatting sqref="AP585">
    <cfRule type="cellIs" dxfId="10138" priority="1742" stopIfTrue="1" operator="equal">
      <formula>"Muy Baja"</formula>
    </cfRule>
  </conditionalFormatting>
  <conditionalFormatting sqref="AP582">
    <cfRule type="cellIs" dxfId="10137" priority="1697" stopIfTrue="1" operator="equal">
      <formula>"Alta"</formula>
    </cfRule>
  </conditionalFormatting>
  <conditionalFormatting sqref="AP582">
    <cfRule type="cellIs" dxfId="10136" priority="1699" stopIfTrue="1" operator="equal">
      <formula>"Baja"</formula>
    </cfRule>
  </conditionalFormatting>
  <conditionalFormatting sqref="AP582">
    <cfRule type="cellIs" dxfId="10135" priority="1698" stopIfTrue="1" operator="equal">
      <formula>"Media"</formula>
    </cfRule>
  </conditionalFormatting>
  <conditionalFormatting sqref="AP582">
    <cfRule type="cellIs" dxfId="10134" priority="1696" stopIfTrue="1" operator="equal">
      <formula>"Muy Alta"</formula>
    </cfRule>
  </conditionalFormatting>
  <conditionalFormatting sqref="AP582">
    <cfRule type="cellIs" dxfId="10133" priority="1700" stopIfTrue="1" operator="equal">
      <formula>"Muy Baja"</formula>
    </cfRule>
  </conditionalFormatting>
  <conditionalFormatting sqref="V580:V581">
    <cfRule type="cellIs" dxfId="10132" priority="1801" stopIfTrue="1" operator="equal">
      <formula>"Alta"</formula>
    </cfRule>
  </conditionalFormatting>
  <conditionalFormatting sqref="V580:V581">
    <cfRule type="cellIs" dxfId="10131" priority="1803" stopIfTrue="1" operator="equal">
      <formula>"Baja"</formula>
    </cfRule>
  </conditionalFormatting>
  <conditionalFormatting sqref="V580:V581">
    <cfRule type="cellIs" dxfId="10130" priority="1802" stopIfTrue="1" operator="equal">
      <formula>"Media"</formula>
    </cfRule>
  </conditionalFormatting>
  <conditionalFormatting sqref="V580:V581">
    <cfRule type="cellIs" dxfId="10129" priority="1800" stopIfTrue="1" operator="equal">
      <formula>"Muy Alta"</formula>
    </cfRule>
  </conditionalFormatting>
  <conditionalFormatting sqref="V580:V581">
    <cfRule type="cellIs" dxfId="10128" priority="1804" stopIfTrue="1" operator="equal">
      <formula>"Muy Baja"</formula>
    </cfRule>
  </conditionalFormatting>
  <conditionalFormatting sqref="AW580">
    <cfRule type="containsText" dxfId="10127" priority="1775" operator="containsText" text="VALORAR">
      <formula>NOT(ISERROR(SEARCH("VALORAR",AW580)))</formula>
    </cfRule>
    <cfRule type="containsText" dxfId="10126" priority="1776" operator="containsText" text="Extrema">
      <formula>NOT(ISERROR(SEARCH("Extrema",AW580)))</formula>
    </cfRule>
    <cfRule type="containsText" dxfId="10125" priority="1777" operator="containsText" text="Alta">
      <formula>NOT(ISERROR(SEARCH("Alta",AW580)))</formula>
    </cfRule>
    <cfRule type="containsText" dxfId="10124" priority="1778" operator="containsText" text="Moderada">
      <formula>NOT(ISERROR(SEARCH("Moderada",AW580)))</formula>
    </cfRule>
    <cfRule type="containsText" dxfId="10123" priority="1779" operator="containsText" text="Baja">
      <formula>NOT(ISERROR(SEARCH("Baja",AW580)))</formula>
    </cfRule>
  </conditionalFormatting>
  <conditionalFormatting sqref="AW580">
    <cfRule type="containsText" dxfId="10122" priority="1780" operator="containsText" text="VALORAR">
      <formula>NOT(ISERROR(SEARCH("VALORAR",AW580)))</formula>
    </cfRule>
    <cfRule type="containsText" dxfId="10121" priority="1781" operator="containsText" text="Extrema">
      <formula>NOT(ISERROR(SEARCH("Extrema",AW580)))</formula>
    </cfRule>
    <cfRule type="containsText" dxfId="10120" priority="1782" operator="containsText" text="Alta">
      <formula>NOT(ISERROR(SEARCH("Alta",AW580)))</formula>
    </cfRule>
    <cfRule type="containsText" dxfId="10119" priority="1783" operator="containsText" text="Moderada">
      <formula>NOT(ISERROR(SEARCH("Moderada",AW580)))</formula>
    </cfRule>
    <cfRule type="containsText" dxfId="10118" priority="1784" operator="containsText" text="Baja">
      <formula>NOT(ISERROR(SEARCH("Baja",AW580)))</formula>
    </cfRule>
  </conditionalFormatting>
  <conditionalFormatting sqref="AP580">
    <cfRule type="cellIs" dxfId="10117" priority="1767" stopIfTrue="1" operator="equal">
      <formula>"Alta"</formula>
    </cfRule>
  </conditionalFormatting>
  <conditionalFormatting sqref="AP580">
    <cfRule type="cellIs" dxfId="10116" priority="1769" stopIfTrue="1" operator="equal">
      <formula>"Baja"</formula>
    </cfRule>
  </conditionalFormatting>
  <conditionalFormatting sqref="AP580">
    <cfRule type="cellIs" dxfId="10115" priority="1768" stopIfTrue="1" operator="equal">
      <formula>"Media"</formula>
    </cfRule>
  </conditionalFormatting>
  <conditionalFormatting sqref="AP580">
    <cfRule type="cellIs" dxfId="10114" priority="1766" stopIfTrue="1" operator="equal">
      <formula>"Muy Alta"</formula>
    </cfRule>
  </conditionalFormatting>
  <conditionalFormatting sqref="AP580">
    <cfRule type="cellIs" dxfId="10113" priority="1770" stopIfTrue="1" operator="equal">
      <formula>"Muy Baja"</formula>
    </cfRule>
  </conditionalFormatting>
  <conditionalFormatting sqref="AP581">
    <cfRule type="cellIs" dxfId="10112" priority="1753" stopIfTrue="1" operator="equal">
      <formula>"Alta"</formula>
    </cfRule>
  </conditionalFormatting>
  <conditionalFormatting sqref="AP581">
    <cfRule type="cellIs" dxfId="10111" priority="1755" stopIfTrue="1" operator="equal">
      <formula>"Baja"</formula>
    </cfRule>
  </conditionalFormatting>
  <conditionalFormatting sqref="AP581">
    <cfRule type="cellIs" dxfId="10110" priority="1754" stopIfTrue="1" operator="equal">
      <formula>"Media"</formula>
    </cfRule>
  </conditionalFormatting>
  <conditionalFormatting sqref="AP581">
    <cfRule type="cellIs" dxfId="10109" priority="1752" stopIfTrue="1" operator="equal">
      <formula>"Muy Alta"</formula>
    </cfRule>
  </conditionalFormatting>
  <conditionalFormatting sqref="AP581">
    <cfRule type="cellIs" dxfId="10108" priority="1756" stopIfTrue="1" operator="equal">
      <formula>"Muy Baja"</formula>
    </cfRule>
  </conditionalFormatting>
  <conditionalFormatting sqref="AE582:AE583">
    <cfRule type="containsText" dxfId="10107" priority="1705" operator="containsText" text="VALORAR">
      <formula>NOT(ISERROR(SEARCH("VALORAR",AE582)))</formula>
    </cfRule>
    <cfRule type="containsText" dxfId="10106" priority="1706" operator="containsText" text="Extrema">
      <formula>NOT(ISERROR(SEARCH("Extrema",AE582)))</formula>
    </cfRule>
    <cfRule type="containsText" dxfId="10105" priority="1707" operator="containsText" text="Alta">
      <formula>NOT(ISERROR(SEARCH("Alta",AE582)))</formula>
    </cfRule>
    <cfRule type="containsText" dxfId="10104" priority="1708" operator="containsText" text="Moderada">
      <formula>NOT(ISERROR(SEARCH("Moderada",AE582)))</formula>
    </cfRule>
    <cfRule type="containsText" dxfId="10103" priority="1709" operator="containsText" text="Baja">
      <formula>NOT(ISERROR(SEARCH("Baja",AE582)))</formula>
    </cfRule>
  </conditionalFormatting>
  <conditionalFormatting sqref="AE582:AE583">
    <cfRule type="containsText" dxfId="10102" priority="1710" operator="containsText" text="VALORAR">
      <formula>NOT(ISERROR(SEARCH("VALORAR",AE582)))</formula>
    </cfRule>
    <cfRule type="containsText" dxfId="10101" priority="1711" operator="containsText" text="Extrema">
      <formula>NOT(ISERROR(SEARCH("Extrema",AE582)))</formula>
    </cfRule>
    <cfRule type="containsText" dxfId="10100" priority="1712" operator="containsText" text="Alta">
      <formula>NOT(ISERROR(SEARCH("Alta",AE582)))</formula>
    </cfRule>
    <cfRule type="containsText" dxfId="10099" priority="1713" operator="containsText" text="Moderada">
      <formula>NOT(ISERROR(SEARCH("Moderada",AE582)))</formula>
    </cfRule>
    <cfRule type="containsText" dxfId="10098" priority="1714" operator="containsText" text="Baja">
      <formula>NOT(ISERROR(SEARCH("Baja",AE582)))</formula>
    </cfRule>
  </conditionalFormatting>
  <conditionalFormatting sqref="V582:V583">
    <cfRule type="cellIs" dxfId="10097" priority="1721" stopIfTrue="1" operator="equal">
      <formula>"Alta"</formula>
    </cfRule>
  </conditionalFormatting>
  <conditionalFormatting sqref="V582:V583">
    <cfRule type="cellIs" dxfId="10096" priority="1723" stopIfTrue="1" operator="equal">
      <formula>"Baja"</formula>
    </cfRule>
  </conditionalFormatting>
  <conditionalFormatting sqref="V582:V583">
    <cfRule type="cellIs" dxfId="10095" priority="1722" stopIfTrue="1" operator="equal">
      <formula>"Media"</formula>
    </cfRule>
  </conditionalFormatting>
  <conditionalFormatting sqref="V582:V583">
    <cfRule type="cellIs" dxfId="10094" priority="1720" stopIfTrue="1" operator="equal">
      <formula>"Muy Alta"</formula>
    </cfRule>
  </conditionalFormatting>
  <conditionalFormatting sqref="V582:V583">
    <cfRule type="cellIs" dxfId="10093" priority="1724" stopIfTrue="1" operator="equal">
      <formula>"Muy Baja"</formula>
    </cfRule>
  </conditionalFormatting>
  <conditionalFormatting sqref="AP583">
    <cfRule type="cellIs" dxfId="10092" priority="1683" stopIfTrue="1" operator="equal">
      <formula>"Alta"</formula>
    </cfRule>
  </conditionalFormatting>
  <conditionalFormatting sqref="AP583">
    <cfRule type="cellIs" dxfId="10091" priority="1685" stopIfTrue="1" operator="equal">
      <formula>"Baja"</formula>
    </cfRule>
  </conditionalFormatting>
  <conditionalFormatting sqref="AP583">
    <cfRule type="cellIs" dxfId="10090" priority="1684" stopIfTrue="1" operator="equal">
      <formula>"Media"</formula>
    </cfRule>
  </conditionalFormatting>
  <conditionalFormatting sqref="AP583">
    <cfRule type="cellIs" dxfId="10089" priority="1682" stopIfTrue="1" operator="equal">
      <formula>"Muy Alta"</formula>
    </cfRule>
  </conditionalFormatting>
  <conditionalFormatting sqref="AP583">
    <cfRule type="cellIs" dxfId="10088" priority="1686" stopIfTrue="1" operator="equal">
      <formula>"Muy Baja"</formula>
    </cfRule>
  </conditionalFormatting>
  <conditionalFormatting sqref="AE560">
    <cfRule type="containsText" dxfId="10087" priority="1649" operator="containsText" text="VALORAR">
      <formula>NOT(ISERROR(SEARCH("VALORAR",AE560)))</formula>
    </cfRule>
    <cfRule type="containsText" dxfId="10086" priority="1650" operator="containsText" text="Extrema">
      <formula>NOT(ISERROR(SEARCH("Extrema",AE560)))</formula>
    </cfRule>
    <cfRule type="containsText" dxfId="10085" priority="1651" operator="containsText" text="Alta">
      <formula>NOT(ISERROR(SEARCH("Alta",AE560)))</formula>
    </cfRule>
    <cfRule type="containsText" dxfId="10084" priority="1652" operator="containsText" text="Moderada">
      <formula>NOT(ISERROR(SEARCH("Moderada",AE560)))</formula>
    </cfRule>
    <cfRule type="containsText" dxfId="10083" priority="1653" operator="containsText" text="Baja">
      <formula>NOT(ISERROR(SEARCH("Baja",AE560)))</formula>
    </cfRule>
  </conditionalFormatting>
  <conditionalFormatting sqref="AE560">
    <cfRule type="containsText" dxfId="10082" priority="1654" operator="containsText" text="VALORAR">
      <formula>NOT(ISERROR(SEARCH("VALORAR",AE560)))</formula>
    </cfRule>
    <cfRule type="containsText" dxfId="10081" priority="1655" operator="containsText" text="Extrema">
      <formula>NOT(ISERROR(SEARCH("Extrema",AE560)))</formula>
    </cfRule>
    <cfRule type="containsText" dxfId="10080" priority="1656" operator="containsText" text="Alta">
      <formula>NOT(ISERROR(SEARCH("Alta",AE560)))</formula>
    </cfRule>
    <cfRule type="containsText" dxfId="10079" priority="1657" operator="containsText" text="Moderada">
      <formula>NOT(ISERROR(SEARCH("Moderada",AE560)))</formula>
    </cfRule>
    <cfRule type="containsText" dxfId="10078" priority="1658" operator="containsText" text="Baja">
      <formula>NOT(ISERROR(SEARCH("Baja",AE560)))</formula>
    </cfRule>
  </conditionalFormatting>
  <conditionalFormatting sqref="V560">
    <cfRule type="cellIs" dxfId="10077" priority="1665" stopIfTrue="1" operator="equal">
      <formula>"Alta"</formula>
    </cfRule>
  </conditionalFormatting>
  <conditionalFormatting sqref="V560">
    <cfRule type="cellIs" dxfId="10076" priority="1667" stopIfTrue="1" operator="equal">
      <formula>"Baja"</formula>
    </cfRule>
  </conditionalFormatting>
  <conditionalFormatting sqref="V560">
    <cfRule type="cellIs" dxfId="10075" priority="1666" stopIfTrue="1" operator="equal">
      <formula>"Media"</formula>
    </cfRule>
  </conditionalFormatting>
  <conditionalFormatting sqref="V560">
    <cfRule type="cellIs" dxfId="10074" priority="1664" stopIfTrue="1" operator="equal">
      <formula>"Muy Alta"</formula>
    </cfRule>
  </conditionalFormatting>
  <conditionalFormatting sqref="V560">
    <cfRule type="cellIs" dxfId="10073" priority="1668" stopIfTrue="1" operator="equal">
      <formula>"Muy Baja"</formula>
    </cfRule>
  </conditionalFormatting>
  <conditionalFormatting sqref="AP560">
    <cfRule type="cellIs" dxfId="10072" priority="1641" stopIfTrue="1" operator="equal">
      <formula>"Alta"</formula>
    </cfRule>
  </conditionalFormatting>
  <conditionalFormatting sqref="AP560">
    <cfRule type="cellIs" dxfId="10071" priority="1643" stopIfTrue="1" operator="equal">
      <formula>"Baja"</formula>
    </cfRule>
  </conditionalFormatting>
  <conditionalFormatting sqref="AP560">
    <cfRule type="cellIs" dxfId="10070" priority="1642" stopIfTrue="1" operator="equal">
      <formula>"Media"</formula>
    </cfRule>
  </conditionalFormatting>
  <conditionalFormatting sqref="AP560">
    <cfRule type="cellIs" dxfId="10069" priority="1640" stopIfTrue="1" operator="equal">
      <formula>"Muy Alta"</formula>
    </cfRule>
  </conditionalFormatting>
  <conditionalFormatting sqref="AP560">
    <cfRule type="cellIs" dxfId="10068" priority="1644" stopIfTrue="1" operator="equal">
      <formula>"Muy Baja"</formula>
    </cfRule>
  </conditionalFormatting>
  <conditionalFormatting sqref="AE566">
    <cfRule type="containsText" dxfId="10067" priority="1607" operator="containsText" text="VALORAR">
      <formula>NOT(ISERROR(SEARCH("VALORAR",AE566)))</formula>
    </cfRule>
    <cfRule type="containsText" dxfId="10066" priority="1608" operator="containsText" text="Extrema">
      <formula>NOT(ISERROR(SEARCH("Extrema",AE566)))</formula>
    </cfRule>
    <cfRule type="containsText" dxfId="10065" priority="1609" operator="containsText" text="Alta">
      <formula>NOT(ISERROR(SEARCH("Alta",AE566)))</formula>
    </cfRule>
    <cfRule type="containsText" dxfId="10064" priority="1610" operator="containsText" text="Moderada">
      <formula>NOT(ISERROR(SEARCH("Moderada",AE566)))</formula>
    </cfRule>
    <cfRule type="containsText" dxfId="10063" priority="1611" operator="containsText" text="Baja">
      <formula>NOT(ISERROR(SEARCH("Baja",AE566)))</formula>
    </cfRule>
  </conditionalFormatting>
  <conditionalFormatting sqref="AE566">
    <cfRule type="containsText" dxfId="10062" priority="1612" operator="containsText" text="VALORAR">
      <formula>NOT(ISERROR(SEARCH("VALORAR",AE566)))</formula>
    </cfRule>
    <cfRule type="containsText" dxfId="10061" priority="1613" operator="containsText" text="Extrema">
      <formula>NOT(ISERROR(SEARCH("Extrema",AE566)))</formula>
    </cfRule>
    <cfRule type="containsText" dxfId="10060" priority="1614" operator="containsText" text="Alta">
      <formula>NOT(ISERROR(SEARCH("Alta",AE566)))</formula>
    </cfRule>
    <cfRule type="containsText" dxfId="10059" priority="1615" operator="containsText" text="Moderada">
      <formula>NOT(ISERROR(SEARCH("Moderada",AE566)))</formula>
    </cfRule>
    <cfRule type="containsText" dxfId="10058" priority="1616" operator="containsText" text="Baja">
      <formula>NOT(ISERROR(SEARCH("Baja",AE566)))</formula>
    </cfRule>
  </conditionalFormatting>
  <conditionalFormatting sqref="V566">
    <cfRule type="cellIs" dxfId="10057" priority="1623" stopIfTrue="1" operator="equal">
      <formula>"Alta"</formula>
    </cfRule>
  </conditionalFormatting>
  <conditionalFormatting sqref="V566">
    <cfRule type="cellIs" dxfId="10056" priority="1625" stopIfTrue="1" operator="equal">
      <formula>"Baja"</formula>
    </cfRule>
  </conditionalFormatting>
  <conditionalFormatting sqref="V566">
    <cfRule type="cellIs" dxfId="10055" priority="1624" stopIfTrue="1" operator="equal">
      <formula>"Media"</formula>
    </cfRule>
  </conditionalFormatting>
  <conditionalFormatting sqref="V566">
    <cfRule type="cellIs" dxfId="10054" priority="1622" stopIfTrue="1" operator="equal">
      <formula>"Muy Alta"</formula>
    </cfRule>
  </conditionalFormatting>
  <conditionalFormatting sqref="V566">
    <cfRule type="cellIs" dxfId="10053" priority="1626" stopIfTrue="1" operator="equal">
      <formula>"Muy Baja"</formula>
    </cfRule>
  </conditionalFormatting>
  <conditionalFormatting sqref="AP566">
    <cfRule type="cellIs" dxfId="10052" priority="1599" stopIfTrue="1" operator="equal">
      <formula>"Alta"</formula>
    </cfRule>
  </conditionalFormatting>
  <conditionalFormatting sqref="AP566">
    <cfRule type="cellIs" dxfId="10051" priority="1601" stopIfTrue="1" operator="equal">
      <formula>"Baja"</formula>
    </cfRule>
  </conditionalFormatting>
  <conditionalFormatting sqref="AP566">
    <cfRule type="cellIs" dxfId="10050" priority="1600" stopIfTrue="1" operator="equal">
      <formula>"Media"</formula>
    </cfRule>
  </conditionalFormatting>
  <conditionalFormatting sqref="AP566">
    <cfRule type="cellIs" dxfId="10049" priority="1598" stopIfTrue="1" operator="equal">
      <formula>"Muy Alta"</formula>
    </cfRule>
  </conditionalFormatting>
  <conditionalFormatting sqref="AP566">
    <cfRule type="cellIs" dxfId="10048" priority="1602" stopIfTrue="1" operator="equal">
      <formula>"Muy Baja"</formula>
    </cfRule>
  </conditionalFormatting>
  <conditionalFormatting sqref="AE572">
    <cfRule type="containsText" dxfId="10047" priority="1565" operator="containsText" text="VALORAR">
      <formula>NOT(ISERROR(SEARCH("VALORAR",AE572)))</formula>
    </cfRule>
    <cfRule type="containsText" dxfId="10046" priority="1566" operator="containsText" text="Extrema">
      <formula>NOT(ISERROR(SEARCH("Extrema",AE572)))</formula>
    </cfRule>
    <cfRule type="containsText" dxfId="10045" priority="1567" operator="containsText" text="Alta">
      <formula>NOT(ISERROR(SEARCH("Alta",AE572)))</formula>
    </cfRule>
    <cfRule type="containsText" dxfId="10044" priority="1568" operator="containsText" text="Moderada">
      <formula>NOT(ISERROR(SEARCH("Moderada",AE572)))</formula>
    </cfRule>
    <cfRule type="containsText" dxfId="10043" priority="1569" operator="containsText" text="Baja">
      <formula>NOT(ISERROR(SEARCH("Baja",AE572)))</formula>
    </cfRule>
  </conditionalFormatting>
  <conditionalFormatting sqref="AE572">
    <cfRule type="containsText" dxfId="10042" priority="1570" operator="containsText" text="VALORAR">
      <formula>NOT(ISERROR(SEARCH("VALORAR",AE572)))</formula>
    </cfRule>
    <cfRule type="containsText" dxfId="10041" priority="1571" operator="containsText" text="Extrema">
      <formula>NOT(ISERROR(SEARCH("Extrema",AE572)))</formula>
    </cfRule>
    <cfRule type="containsText" dxfId="10040" priority="1572" operator="containsText" text="Alta">
      <formula>NOT(ISERROR(SEARCH("Alta",AE572)))</formula>
    </cfRule>
    <cfRule type="containsText" dxfId="10039" priority="1573" operator="containsText" text="Moderada">
      <formula>NOT(ISERROR(SEARCH("Moderada",AE572)))</formula>
    </cfRule>
    <cfRule type="containsText" dxfId="10038" priority="1574" operator="containsText" text="Baja">
      <formula>NOT(ISERROR(SEARCH("Baja",AE572)))</formula>
    </cfRule>
  </conditionalFormatting>
  <conditionalFormatting sqref="V572">
    <cfRule type="cellIs" dxfId="10037" priority="1581" stopIfTrue="1" operator="equal">
      <formula>"Alta"</formula>
    </cfRule>
  </conditionalFormatting>
  <conditionalFormatting sqref="V572">
    <cfRule type="cellIs" dxfId="10036" priority="1583" stopIfTrue="1" operator="equal">
      <formula>"Baja"</formula>
    </cfRule>
  </conditionalFormatting>
  <conditionalFormatting sqref="V572">
    <cfRule type="cellIs" dxfId="10035" priority="1582" stopIfTrue="1" operator="equal">
      <formula>"Media"</formula>
    </cfRule>
  </conditionalFormatting>
  <conditionalFormatting sqref="V572">
    <cfRule type="cellIs" dxfId="10034" priority="1580" stopIfTrue="1" operator="equal">
      <formula>"Muy Alta"</formula>
    </cfRule>
  </conditionalFormatting>
  <conditionalFormatting sqref="V572">
    <cfRule type="cellIs" dxfId="10033" priority="1584" stopIfTrue="1" operator="equal">
      <formula>"Muy Baja"</formula>
    </cfRule>
  </conditionalFormatting>
  <conditionalFormatting sqref="AP572">
    <cfRule type="cellIs" dxfId="10032" priority="1557" stopIfTrue="1" operator="equal">
      <formula>"Alta"</formula>
    </cfRule>
  </conditionalFormatting>
  <conditionalFormatting sqref="AP572">
    <cfRule type="cellIs" dxfId="10031" priority="1559" stopIfTrue="1" operator="equal">
      <formula>"Baja"</formula>
    </cfRule>
  </conditionalFormatting>
  <conditionalFormatting sqref="AP572">
    <cfRule type="cellIs" dxfId="10030" priority="1558" stopIfTrue="1" operator="equal">
      <formula>"Media"</formula>
    </cfRule>
  </conditionalFormatting>
  <conditionalFormatting sqref="AP572">
    <cfRule type="cellIs" dxfId="10029" priority="1556" stopIfTrue="1" operator="equal">
      <formula>"Muy Alta"</formula>
    </cfRule>
  </conditionalFormatting>
  <conditionalFormatting sqref="AP572">
    <cfRule type="cellIs" dxfId="10028" priority="1560" stopIfTrue="1" operator="equal">
      <formula>"Muy Baja"</formula>
    </cfRule>
  </conditionalFormatting>
  <conditionalFormatting sqref="AE578">
    <cfRule type="containsText" dxfId="10027" priority="1523" operator="containsText" text="VALORAR">
      <formula>NOT(ISERROR(SEARCH("VALORAR",AE578)))</formula>
    </cfRule>
    <cfRule type="containsText" dxfId="10026" priority="1524" operator="containsText" text="Extrema">
      <formula>NOT(ISERROR(SEARCH("Extrema",AE578)))</formula>
    </cfRule>
    <cfRule type="containsText" dxfId="10025" priority="1525" operator="containsText" text="Alta">
      <formula>NOT(ISERROR(SEARCH("Alta",AE578)))</formula>
    </cfRule>
    <cfRule type="containsText" dxfId="10024" priority="1526" operator="containsText" text="Moderada">
      <formula>NOT(ISERROR(SEARCH("Moderada",AE578)))</formula>
    </cfRule>
    <cfRule type="containsText" dxfId="10023" priority="1527" operator="containsText" text="Baja">
      <formula>NOT(ISERROR(SEARCH("Baja",AE578)))</formula>
    </cfRule>
  </conditionalFormatting>
  <conditionalFormatting sqref="AE578">
    <cfRule type="containsText" dxfId="10022" priority="1528" operator="containsText" text="VALORAR">
      <formula>NOT(ISERROR(SEARCH("VALORAR",AE578)))</formula>
    </cfRule>
    <cfRule type="containsText" dxfId="10021" priority="1529" operator="containsText" text="Extrema">
      <formula>NOT(ISERROR(SEARCH("Extrema",AE578)))</formula>
    </cfRule>
    <cfRule type="containsText" dxfId="10020" priority="1530" operator="containsText" text="Alta">
      <formula>NOT(ISERROR(SEARCH("Alta",AE578)))</formula>
    </cfRule>
    <cfRule type="containsText" dxfId="10019" priority="1531" operator="containsText" text="Moderada">
      <formula>NOT(ISERROR(SEARCH("Moderada",AE578)))</formula>
    </cfRule>
    <cfRule type="containsText" dxfId="10018" priority="1532" operator="containsText" text="Baja">
      <formula>NOT(ISERROR(SEARCH("Baja",AE578)))</formula>
    </cfRule>
  </conditionalFormatting>
  <conditionalFormatting sqref="V578">
    <cfRule type="cellIs" dxfId="10017" priority="1539" stopIfTrue="1" operator="equal">
      <formula>"Alta"</formula>
    </cfRule>
  </conditionalFormatting>
  <conditionalFormatting sqref="V578">
    <cfRule type="cellIs" dxfId="10016" priority="1541" stopIfTrue="1" operator="equal">
      <formula>"Baja"</formula>
    </cfRule>
  </conditionalFormatting>
  <conditionalFormatting sqref="V578">
    <cfRule type="cellIs" dxfId="10015" priority="1540" stopIfTrue="1" operator="equal">
      <formula>"Media"</formula>
    </cfRule>
  </conditionalFormatting>
  <conditionalFormatting sqref="V578">
    <cfRule type="cellIs" dxfId="10014" priority="1538" stopIfTrue="1" operator="equal">
      <formula>"Muy Alta"</formula>
    </cfRule>
  </conditionalFormatting>
  <conditionalFormatting sqref="V578">
    <cfRule type="cellIs" dxfId="10013" priority="1542" stopIfTrue="1" operator="equal">
      <formula>"Muy Baja"</formula>
    </cfRule>
  </conditionalFormatting>
  <conditionalFormatting sqref="AP578">
    <cfRule type="cellIs" dxfId="10012" priority="1515" stopIfTrue="1" operator="equal">
      <formula>"Alta"</formula>
    </cfRule>
  </conditionalFormatting>
  <conditionalFormatting sqref="AP578">
    <cfRule type="cellIs" dxfId="10011" priority="1517" stopIfTrue="1" operator="equal">
      <formula>"Baja"</formula>
    </cfRule>
  </conditionalFormatting>
  <conditionalFormatting sqref="AP578">
    <cfRule type="cellIs" dxfId="10010" priority="1516" stopIfTrue="1" operator="equal">
      <formula>"Media"</formula>
    </cfRule>
  </conditionalFormatting>
  <conditionalFormatting sqref="AP578">
    <cfRule type="cellIs" dxfId="10009" priority="1514" stopIfTrue="1" operator="equal">
      <formula>"Muy Alta"</formula>
    </cfRule>
  </conditionalFormatting>
  <conditionalFormatting sqref="AP578">
    <cfRule type="cellIs" dxfId="10008" priority="1518" stopIfTrue="1" operator="equal">
      <formula>"Muy Baja"</formula>
    </cfRule>
  </conditionalFormatting>
  <conditionalFormatting sqref="AE584">
    <cfRule type="containsText" dxfId="10007" priority="1481" operator="containsText" text="VALORAR">
      <formula>NOT(ISERROR(SEARCH("VALORAR",AE584)))</formula>
    </cfRule>
    <cfRule type="containsText" dxfId="10006" priority="1482" operator="containsText" text="Extrema">
      <formula>NOT(ISERROR(SEARCH("Extrema",AE584)))</formula>
    </cfRule>
    <cfRule type="containsText" dxfId="10005" priority="1483" operator="containsText" text="Alta">
      <formula>NOT(ISERROR(SEARCH("Alta",AE584)))</formula>
    </cfRule>
    <cfRule type="containsText" dxfId="10004" priority="1484" operator="containsText" text="Moderada">
      <formula>NOT(ISERROR(SEARCH("Moderada",AE584)))</formula>
    </cfRule>
    <cfRule type="containsText" dxfId="10003" priority="1485" operator="containsText" text="Baja">
      <formula>NOT(ISERROR(SEARCH("Baja",AE584)))</formula>
    </cfRule>
  </conditionalFormatting>
  <conditionalFormatting sqref="AE584">
    <cfRule type="containsText" dxfId="10002" priority="1486" operator="containsText" text="VALORAR">
      <formula>NOT(ISERROR(SEARCH("VALORAR",AE584)))</formula>
    </cfRule>
    <cfRule type="containsText" dxfId="10001" priority="1487" operator="containsText" text="Extrema">
      <formula>NOT(ISERROR(SEARCH("Extrema",AE584)))</formula>
    </cfRule>
    <cfRule type="containsText" dxfId="10000" priority="1488" operator="containsText" text="Alta">
      <formula>NOT(ISERROR(SEARCH("Alta",AE584)))</formula>
    </cfRule>
    <cfRule type="containsText" dxfId="9999" priority="1489" operator="containsText" text="Moderada">
      <formula>NOT(ISERROR(SEARCH("Moderada",AE584)))</formula>
    </cfRule>
    <cfRule type="containsText" dxfId="9998" priority="1490" operator="containsText" text="Baja">
      <formula>NOT(ISERROR(SEARCH("Baja",AE584)))</formula>
    </cfRule>
  </conditionalFormatting>
  <conditionalFormatting sqref="V584">
    <cfRule type="cellIs" dxfId="9997" priority="1497" stopIfTrue="1" operator="equal">
      <formula>"Alta"</formula>
    </cfRule>
  </conditionalFormatting>
  <conditionalFormatting sqref="V584">
    <cfRule type="cellIs" dxfId="9996" priority="1499" stopIfTrue="1" operator="equal">
      <formula>"Baja"</formula>
    </cfRule>
  </conditionalFormatting>
  <conditionalFormatting sqref="V584">
    <cfRule type="cellIs" dxfId="9995" priority="1498" stopIfTrue="1" operator="equal">
      <formula>"Media"</formula>
    </cfRule>
  </conditionalFormatting>
  <conditionalFormatting sqref="V584">
    <cfRule type="cellIs" dxfId="9994" priority="1496" stopIfTrue="1" operator="equal">
      <formula>"Muy Alta"</formula>
    </cfRule>
  </conditionalFormatting>
  <conditionalFormatting sqref="V584">
    <cfRule type="cellIs" dxfId="9993" priority="1500" stopIfTrue="1" operator="equal">
      <formula>"Muy Baja"</formula>
    </cfRule>
  </conditionalFormatting>
  <conditionalFormatting sqref="AP584">
    <cfRule type="cellIs" dxfId="9992" priority="1473" stopIfTrue="1" operator="equal">
      <formula>"Alta"</formula>
    </cfRule>
  </conditionalFormatting>
  <conditionalFormatting sqref="AP584">
    <cfRule type="cellIs" dxfId="9991" priority="1475" stopIfTrue="1" operator="equal">
      <formula>"Baja"</formula>
    </cfRule>
  </conditionalFormatting>
  <conditionalFormatting sqref="AP584">
    <cfRule type="cellIs" dxfId="9990" priority="1474" stopIfTrue="1" operator="equal">
      <formula>"Media"</formula>
    </cfRule>
  </conditionalFormatting>
  <conditionalFormatting sqref="AP584">
    <cfRule type="cellIs" dxfId="9989" priority="1472" stopIfTrue="1" operator="equal">
      <formula>"Muy Alta"</formula>
    </cfRule>
  </conditionalFormatting>
  <conditionalFormatting sqref="AP584">
    <cfRule type="cellIs" dxfId="9988" priority="1476" stopIfTrue="1" operator="equal">
      <formula>"Muy Baja"</formula>
    </cfRule>
  </conditionalFormatting>
  <conditionalFormatting sqref="AE590">
    <cfRule type="containsText" dxfId="9987" priority="1439" operator="containsText" text="VALORAR">
      <formula>NOT(ISERROR(SEARCH("VALORAR",AE590)))</formula>
    </cfRule>
    <cfRule type="containsText" dxfId="9986" priority="1440" operator="containsText" text="Extrema">
      <formula>NOT(ISERROR(SEARCH("Extrema",AE590)))</formula>
    </cfRule>
    <cfRule type="containsText" dxfId="9985" priority="1441" operator="containsText" text="Alta">
      <formula>NOT(ISERROR(SEARCH("Alta",AE590)))</formula>
    </cfRule>
    <cfRule type="containsText" dxfId="9984" priority="1442" operator="containsText" text="Moderada">
      <formula>NOT(ISERROR(SEARCH("Moderada",AE590)))</formula>
    </cfRule>
    <cfRule type="containsText" dxfId="9983" priority="1443" operator="containsText" text="Baja">
      <formula>NOT(ISERROR(SEARCH("Baja",AE590)))</formula>
    </cfRule>
  </conditionalFormatting>
  <conditionalFormatting sqref="AE590">
    <cfRule type="containsText" dxfId="9982" priority="1444" operator="containsText" text="VALORAR">
      <formula>NOT(ISERROR(SEARCH("VALORAR",AE590)))</formula>
    </cfRule>
    <cfRule type="containsText" dxfId="9981" priority="1445" operator="containsText" text="Extrema">
      <formula>NOT(ISERROR(SEARCH("Extrema",AE590)))</formula>
    </cfRule>
    <cfRule type="containsText" dxfId="9980" priority="1446" operator="containsText" text="Alta">
      <formula>NOT(ISERROR(SEARCH("Alta",AE590)))</formula>
    </cfRule>
    <cfRule type="containsText" dxfId="9979" priority="1447" operator="containsText" text="Moderada">
      <formula>NOT(ISERROR(SEARCH("Moderada",AE590)))</formula>
    </cfRule>
    <cfRule type="containsText" dxfId="9978" priority="1448" operator="containsText" text="Baja">
      <formula>NOT(ISERROR(SEARCH("Baja",AE590)))</formula>
    </cfRule>
  </conditionalFormatting>
  <conditionalFormatting sqref="V590">
    <cfRule type="cellIs" dxfId="9977" priority="1455" stopIfTrue="1" operator="equal">
      <formula>"Alta"</formula>
    </cfRule>
  </conditionalFormatting>
  <conditionalFormatting sqref="V590">
    <cfRule type="cellIs" dxfId="9976" priority="1457" stopIfTrue="1" operator="equal">
      <formula>"Baja"</formula>
    </cfRule>
  </conditionalFormatting>
  <conditionalFormatting sqref="V590">
    <cfRule type="cellIs" dxfId="9975" priority="1456" stopIfTrue="1" operator="equal">
      <formula>"Media"</formula>
    </cfRule>
  </conditionalFormatting>
  <conditionalFormatting sqref="V590">
    <cfRule type="cellIs" dxfId="9974" priority="1454" stopIfTrue="1" operator="equal">
      <formula>"Muy Alta"</formula>
    </cfRule>
  </conditionalFormatting>
  <conditionalFormatting sqref="V590">
    <cfRule type="cellIs" dxfId="9973" priority="1458" stopIfTrue="1" operator="equal">
      <formula>"Muy Baja"</formula>
    </cfRule>
  </conditionalFormatting>
  <conditionalFormatting sqref="AP590">
    <cfRule type="cellIs" dxfId="9972" priority="1431" stopIfTrue="1" operator="equal">
      <formula>"Alta"</formula>
    </cfRule>
  </conditionalFormatting>
  <conditionalFormatting sqref="AP590">
    <cfRule type="cellIs" dxfId="9971" priority="1433" stopIfTrue="1" operator="equal">
      <formula>"Baja"</formula>
    </cfRule>
  </conditionalFormatting>
  <conditionalFormatting sqref="AP590">
    <cfRule type="cellIs" dxfId="9970" priority="1432" stopIfTrue="1" operator="equal">
      <formula>"Media"</formula>
    </cfRule>
  </conditionalFormatting>
  <conditionalFormatting sqref="AP590">
    <cfRule type="cellIs" dxfId="9969" priority="1430" stopIfTrue="1" operator="equal">
      <formula>"Muy Alta"</formula>
    </cfRule>
  </conditionalFormatting>
  <conditionalFormatting sqref="AP590">
    <cfRule type="cellIs" dxfId="9968" priority="1434" stopIfTrue="1" operator="equal">
      <formula>"Muy Baja"</formula>
    </cfRule>
  </conditionalFormatting>
  <conditionalFormatting sqref="AE598:AE599">
    <cfRule type="containsText" dxfId="9967" priority="1369" operator="containsText" text="VALORAR">
      <formula>NOT(ISERROR(SEARCH("VALORAR",AE598)))</formula>
    </cfRule>
    <cfRule type="containsText" dxfId="9966" priority="1370" operator="containsText" text="Extrema">
      <formula>NOT(ISERROR(SEARCH("Extrema",AE598)))</formula>
    </cfRule>
    <cfRule type="containsText" dxfId="9965" priority="1371" operator="containsText" text="Alta">
      <formula>NOT(ISERROR(SEARCH("Alta",AE598)))</formula>
    </cfRule>
    <cfRule type="containsText" dxfId="9964" priority="1372" operator="containsText" text="Moderada">
      <formula>NOT(ISERROR(SEARCH("Moderada",AE598)))</formula>
    </cfRule>
    <cfRule type="containsText" dxfId="9963" priority="1373" operator="containsText" text="Baja">
      <formula>NOT(ISERROR(SEARCH("Baja",AE598)))</formula>
    </cfRule>
  </conditionalFormatting>
  <conditionalFormatting sqref="AE598:AE599">
    <cfRule type="containsText" dxfId="9962" priority="1374" operator="containsText" text="VALORAR">
      <formula>NOT(ISERROR(SEARCH("VALORAR",AE598)))</formula>
    </cfRule>
    <cfRule type="containsText" dxfId="9961" priority="1375" operator="containsText" text="Extrema">
      <formula>NOT(ISERROR(SEARCH("Extrema",AE598)))</formula>
    </cfRule>
    <cfRule type="containsText" dxfId="9960" priority="1376" operator="containsText" text="Alta">
      <formula>NOT(ISERROR(SEARCH("Alta",AE598)))</formula>
    </cfRule>
    <cfRule type="containsText" dxfId="9959" priority="1377" operator="containsText" text="Moderada">
      <formula>NOT(ISERROR(SEARCH("Moderada",AE598)))</formula>
    </cfRule>
    <cfRule type="containsText" dxfId="9958" priority="1378" operator="containsText" text="Baja">
      <formula>NOT(ISERROR(SEARCH("Baja",AE598)))</formula>
    </cfRule>
  </conditionalFormatting>
  <conditionalFormatting sqref="AP603">
    <cfRule type="cellIs" dxfId="9957" priority="1323" stopIfTrue="1" operator="equal">
      <formula>"Alta"</formula>
    </cfRule>
  </conditionalFormatting>
  <conditionalFormatting sqref="AP603">
    <cfRule type="cellIs" dxfId="9956" priority="1325" stopIfTrue="1" operator="equal">
      <formula>"Baja"</formula>
    </cfRule>
  </conditionalFormatting>
  <conditionalFormatting sqref="AP603">
    <cfRule type="cellIs" dxfId="9955" priority="1324" stopIfTrue="1" operator="equal">
      <formula>"Media"</formula>
    </cfRule>
  </conditionalFormatting>
  <conditionalFormatting sqref="AP603">
    <cfRule type="cellIs" dxfId="9954" priority="1322" stopIfTrue="1" operator="equal">
      <formula>"Muy Alta"</formula>
    </cfRule>
  </conditionalFormatting>
  <conditionalFormatting sqref="AP603">
    <cfRule type="cellIs" dxfId="9953" priority="1326" stopIfTrue="1" operator="equal">
      <formula>"Muy Baja"</formula>
    </cfRule>
  </conditionalFormatting>
  <conditionalFormatting sqref="AP600">
    <cfRule type="cellIs" dxfId="9952" priority="1281" stopIfTrue="1" operator="equal">
      <formula>"Alta"</formula>
    </cfRule>
  </conditionalFormatting>
  <conditionalFormatting sqref="AP600">
    <cfRule type="cellIs" dxfId="9951" priority="1283" stopIfTrue="1" operator="equal">
      <formula>"Baja"</formula>
    </cfRule>
  </conditionalFormatting>
  <conditionalFormatting sqref="AP600">
    <cfRule type="cellIs" dxfId="9950" priority="1282" stopIfTrue="1" operator="equal">
      <formula>"Media"</formula>
    </cfRule>
  </conditionalFormatting>
  <conditionalFormatting sqref="AP600">
    <cfRule type="cellIs" dxfId="9949" priority="1280" stopIfTrue="1" operator="equal">
      <formula>"Muy Alta"</formula>
    </cfRule>
  </conditionalFormatting>
  <conditionalFormatting sqref="AP600">
    <cfRule type="cellIs" dxfId="9948" priority="1284" stopIfTrue="1" operator="equal">
      <formula>"Muy Baja"</formula>
    </cfRule>
  </conditionalFormatting>
  <conditionalFormatting sqref="V598:V599">
    <cfRule type="cellIs" dxfId="9947" priority="1385" stopIfTrue="1" operator="equal">
      <formula>"Alta"</formula>
    </cfRule>
  </conditionalFormatting>
  <conditionalFormatting sqref="V598:V599">
    <cfRule type="cellIs" dxfId="9946" priority="1387" stopIfTrue="1" operator="equal">
      <formula>"Baja"</formula>
    </cfRule>
  </conditionalFormatting>
  <conditionalFormatting sqref="V598:V599">
    <cfRule type="cellIs" dxfId="9945" priority="1386" stopIfTrue="1" operator="equal">
      <formula>"Media"</formula>
    </cfRule>
  </conditionalFormatting>
  <conditionalFormatting sqref="V598:V599">
    <cfRule type="cellIs" dxfId="9944" priority="1384" stopIfTrue="1" operator="equal">
      <formula>"Muy Alta"</formula>
    </cfRule>
  </conditionalFormatting>
  <conditionalFormatting sqref="V598:V599">
    <cfRule type="cellIs" dxfId="9943" priority="1388" stopIfTrue="1" operator="equal">
      <formula>"Muy Baja"</formula>
    </cfRule>
  </conditionalFormatting>
  <conditionalFormatting sqref="AW598">
    <cfRule type="containsText" dxfId="9942" priority="1359" operator="containsText" text="VALORAR">
      <formula>NOT(ISERROR(SEARCH("VALORAR",AW598)))</formula>
    </cfRule>
    <cfRule type="containsText" dxfId="9941" priority="1360" operator="containsText" text="Extrema">
      <formula>NOT(ISERROR(SEARCH("Extrema",AW598)))</formula>
    </cfRule>
    <cfRule type="containsText" dxfId="9940" priority="1361" operator="containsText" text="Alta">
      <formula>NOT(ISERROR(SEARCH("Alta",AW598)))</formula>
    </cfRule>
    <cfRule type="containsText" dxfId="9939" priority="1362" operator="containsText" text="Moderada">
      <formula>NOT(ISERROR(SEARCH("Moderada",AW598)))</formula>
    </cfRule>
    <cfRule type="containsText" dxfId="9938" priority="1363" operator="containsText" text="Baja">
      <formula>NOT(ISERROR(SEARCH("Baja",AW598)))</formula>
    </cfRule>
  </conditionalFormatting>
  <conditionalFormatting sqref="AW598">
    <cfRule type="containsText" dxfId="9937" priority="1364" operator="containsText" text="VALORAR">
      <formula>NOT(ISERROR(SEARCH("VALORAR",AW598)))</formula>
    </cfRule>
    <cfRule type="containsText" dxfId="9936" priority="1365" operator="containsText" text="Extrema">
      <formula>NOT(ISERROR(SEARCH("Extrema",AW598)))</formula>
    </cfRule>
    <cfRule type="containsText" dxfId="9935" priority="1366" operator="containsText" text="Alta">
      <formula>NOT(ISERROR(SEARCH("Alta",AW598)))</formula>
    </cfRule>
    <cfRule type="containsText" dxfId="9934" priority="1367" operator="containsText" text="Moderada">
      <formula>NOT(ISERROR(SEARCH("Moderada",AW598)))</formula>
    </cfRule>
    <cfRule type="containsText" dxfId="9933" priority="1368" operator="containsText" text="Baja">
      <formula>NOT(ISERROR(SEARCH("Baja",AW598)))</formula>
    </cfRule>
  </conditionalFormatting>
  <conditionalFormatting sqref="AP598">
    <cfRule type="cellIs" dxfId="9932" priority="1351" stopIfTrue="1" operator="equal">
      <formula>"Alta"</formula>
    </cfRule>
  </conditionalFormatting>
  <conditionalFormatting sqref="AP598">
    <cfRule type="cellIs" dxfId="9931" priority="1353" stopIfTrue="1" operator="equal">
      <formula>"Baja"</formula>
    </cfRule>
  </conditionalFormatting>
  <conditionalFormatting sqref="AP598">
    <cfRule type="cellIs" dxfId="9930" priority="1352" stopIfTrue="1" operator="equal">
      <formula>"Media"</formula>
    </cfRule>
  </conditionalFormatting>
  <conditionalFormatting sqref="AP598">
    <cfRule type="cellIs" dxfId="9929" priority="1350" stopIfTrue="1" operator="equal">
      <formula>"Muy Alta"</formula>
    </cfRule>
  </conditionalFormatting>
  <conditionalFormatting sqref="AP598">
    <cfRule type="cellIs" dxfId="9928" priority="1354" stopIfTrue="1" operator="equal">
      <formula>"Muy Baja"</formula>
    </cfRule>
  </conditionalFormatting>
  <conditionalFormatting sqref="AP599">
    <cfRule type="cellIs" dxfId="9927" priority="1337" stopIfTrue="1" operator="equal">
      <formula>"Alta"</formula>
    </cfRule>
  </conditionalFormatting>
  <conditionalFormatting sqref="AP599">
    <cfRule type="cellIs" dxfId="9926" priority="1339" stopIfTrue="1" operator="equal">
      <formula>"Baja"</formula>
    </cfRule>
  </conditionalFormatting>
  <conditionalFormatting sqref="AP599">
    <cfRule type="cellIs" dxfId="9925" priority="1338" stopIfTrue="1" operator="equal">
      <formula>"Media"</formula>
    </cfRule>
  </conditionalFormatting>
  <conditionalFormatting sqref="AP599">
    <cfRule type="cellIs" dxfId="9924" priority="1336" stopIfTrue="1" operator="equal">
      <formula>"Muy Alta"</formula>
    </cfRule>
  </conditionalFormatting>
  <conditionalFormatting sqref="AP599">
    <cfRule type="cellIs" dxfId="9923" priority="1340" stopIfTrue="1" operator="equal">
      <formula>"Muy Baja"</formula>
    </cfRule>
  </conditionalFormatting>
  <conditionalFormatting sqref="AE600:AE601">
    <cfRule type="containsText" dxfId="9922" priority="1289" operator="containsText" text="VALORAR">
      <formula>NOT(ISERROR(SEARCH("VALORAR",AE600)))</formula>
    </cfRule>
    <cfRule type="containsText" dxfId="9921" priority="1290" operator="containsText" text="Extrema">
      <formula>NOT(ISERROR(SEARCH("Extrema",AE600)))</formula>
    </cfRule>
    <cfRule type="containsText" dxfId="9920" priority="1291" operator="containsText" text="Alta">
      <formula>NOT(ISERROR(SEARCH("Alta",AE600)))</formula>
    </cfRule>
    <cfRule type="containsText" dxfId="9919" priority="1292" operator="containsText" text="Moderada">
      <formula>NOT(ISERROR(SEARCH("Moderada",AE600)))</formula>
    </cfRule>
    <cfRule type="containsText" dxfId="9918" priority="1293" operator="containsText" text="Baja">
      <formula>NOT(ISERROR(SEARCH("Baja",AE600)))</formula>
    </cfRule>
  </conditionalFormatting>
  <conditionalFormatting sqref="AE600:AE601">
    <cfRule type="containsText" dxfId="9917" priority="1294" operator="containsText" text="VALORAR">
      <formula>NOT(ISERROR(SEARCH("VALORAR",AE600)))</formula>
    </cfRule>
    <cfRule type="containsText" dxfId="9916" priority="1295" operator="containsText" text="Extrema">
      <formula>NOT(ISERROR(SEARCH("Extrema",AE600)))</formula>
    </cfRule>
    <cfRule type="containsText" dxfId="9915" priority="1296" operator="containsText" text="Alta">
      <formula>NOT(ISERROR(SEARCH("Alta",AE600)))</formula>
    </cfRule>
    <cfRule type="containsText" dxfId="9914" priority="1297" operator="containsText" text="Moderada">
      <formula>NOT(ISERROR(SEARCH("Moderada",AE600)))</formula>
    </cfRule>
    <cfRule type="containsText" dxfId="9913" priority="1298" operator="containsText" text="Baja">
      <formula>NOT(ISERROR(SEARCH("Baja",AE600)))</formula>
    </cfRule>
  </conditionalFormatting>
  <conditionalFormatting sqref="V600:V601">
    <cfRule type="cellIs" dxfId="9912" priority="1305" stopIfTrue="1" operator="equal">
      <formula>"Alta"</formula>
    </cfRule>
  </conditionalFormatting>
  <conditionalFormatting sqref="V600:V601">
    <cfRule type="cellIs" dxfId="9911" priority="1307" stopIfTrue="1" operator="equal">
      <formula>"Baja"</formula>
    </cfRule>
  </conditionalFormatting>
  <conditionalFormatting sqref="V600:V601">
    <cfRule type="cellIs" dxfId="9910" priority="1306" stopIfTrue="1" operator="equal">
      <formula>"Media"</formula>
    </cfRule>
  </conditionalFormatting>
  <conditionalFormatting sqref="V600:V601">
    <cfRule type="cellIs" dxfId="9909" priority="1304" stopIfTrue="1" operator="equal">
      <formula>"Muy Alta"</formula>
    </cfRule>
  </conditionalFormatting>
  <conditionalFormatting sqref="V600:V601">
    <cfRule type="cellIs" dxfId="9908" priority="1308" stopIfTrue="1" operator="equal">
      <formula>"Muy Baja"</formula>
    </cfRule>
  </conditionalFormatting>
  <conditionalFormatting sqref="AP601">
    <cfRule type="cellIs" dxfId="9907" priority="1267" stopIfTrue="1" operator="equal">
      <formula>"Alta"</formula>
    </cfRule>
  </conditionalFormatting>
  <conditionalFormatting sqref="AP601">
    <cfRule type="cellIs" dxfId="9906" priority="1269" stopIfTrue="1" operator="equal">
      <formula>"Baja"</formula>
    </cfRule>
  </conditionalFormatting>
  <conditionalFormatting sqref="AP601">
    <cfRule type="cellIs" dxfId="9905" priority="1268" stopIfTrue="1" operator="equal">
      <formula>"Media"</formula>
    </cfRule>
  </conditionalFormatting>
  <conditionalFormatting sqref="AP601">
    <cfRule type="cellIs" dxfId="9904" priority="1266" stopIfTrue="1" operator="equal">
      <formula>"Muy Alta"</formula>
    </cfRule>
  </conditionalFormatting>
  <conditionalFormatting sqref="AP601">
    <cfRule type="cellIs" dxfId="9903" priority="1270" stopIfTrue="1" operator="equal">
      <formula>"Muy Baja"</formula>
    </cfRule>
  </conditionalFormatting>
  <conditionalFormatting sqref="AE602">
    <cfRule type="containsText" dxfId="9902" priority="1233" operator="containsText" text="VALORAR">
      <formula>NOT(ISERROR(SEARCH("VALORAR",AE602)))</formula>
    </cfRule>
    <cfRule type="containsText" dxfId="9901" priority="1234" operator="containsText" text="Extrema">
      <formula>NOT(ISERROR(SEARCH("Extrema",AE602)))</formula>
    </cfRule>
    <cfRule type="containsText" dxfId="9900" priority="1235" operator="containsText" text="Alta">
      <formula>NOT(ISERROR(SEARCH("Alta",AE602)))</formula>
    </cfRule>
    <cfRule type="containsText" dxfId="9899" priority="1236" operator="containsText" text="Moderada">
      <formula>NOT(ISERROR(SEARCH("Moderada",AE602)))</formula>
    </cfRule>
    <cfRule type="containsText" dxfId="9898" priority="1237" operator="containsText" text="Baja">
      <formula>NOT(ISERROR(SEARCH("Baja",AE602)))</formula>
    </cfRule>
  </conditionalFormatting>
  <conditionalFormatting sqref="AE602">
    <cfRule type="containsText" dxfId="9897" priority="1238" operator="containsText" text="VALORAR">
      <formula>NOT(ISERROR(SEARCH("VALORAR",AE602)))</formula>
    </cfRule>
    <cfRule type="containsText" dxfId="9896" priority="1239" operator="containsText" text="Extrema">
      <formula>NOT(ISERROR(SEARCH("Extrema",AE602)))</formula>
    </cfRule>
    <cfRule type="containsText" dxfId="9895" priority="1240" operator="containsText" text="Alta">
      <formula>NOT(ISERROR(SEARCH("Alta",AE602)))</formula>
    </cfRule>
    <cfRule type="containsText" dxfId="9894" priority="1241" operator="containsText" text="Moderada">
      <formula>NOT(ISERROR(SEARCH("Moderada",AE602)))</formula>
    </cfRule>
    <cfRule type="containsText" dxfId="9893" priority="1242" operator="containsText" text="Baja">
      <formula>NOT(ISERROR(SEARCH("Baja",AE602)))</formula>
    </cfRule>
  </conditionalFormatting>
  <conditionalFormatting sqref="V602">
    <cfRule type="cellIs" dxfId="9892" priority="1249" stopIfTrue="1" operator="equal">
      <formula>"Alta"</formula>
    </cfRule>
  </conditionalFormatting>
  <conditionalFormatting sqref="V602">
    <cfRule type="cellIs" dxfId="9891" priority="1251" stopIfTrue="1" operator="equal">
      <formula>"Baja"</formula>
    </cfRule>
  </conditionalFormatting>
  <conditionalFormatting sqref="V602">
    <cfRule type="cellIs" dxfId="9890" priority="1250" stopIfTrue="1" operator="equal">
      <formula>"Media"</formula>
    </cfRule>
  </conditionalFormatting>
  <conditionalFormatting sqref="V602">
    <cfRule type="cellIs" dxfId="9889" priority="1248" stopIfTrue="1" operator="equal">
      <formula>"Muy Alta"</formula>
    </cfRule>
  </conditionalFormatting>
  <conditionalFormatting sqref="V602">
    <cfRule type="cellIs" dxfId="9888" priority="1252" stopIfTrue="1" operator="equal">
      <formula>"Muy Baja"</formula>
    </cfRule>
  </conditionalFormatting>
  <conditionalFormatting sqref="AP602">
    <cfRule type="cellIs" dxfId="9887" priority="1225" stopIfTrue="1" operator="equal">
      <formula>"Alta"</formula>
    </cfRule>
  </conditionalFormatting>
  <conditionalFormatting sqref="AP602">
    <cfRule type="cellIs" dxfId="9886" priority="1227" stopIfTrue="1" operator="equal">
      <formula>"Baja"</formula>
    </cfRule>
  </conditionalFormatting>
  <conditionalFormatting sqref="AP602">
    <cfRule type="cellIs" dxfId="9885" priority="1226" stopIfTrue="1" operator="equal">
      <formula>"Media"</formula>
    </cfRule>
  </conditionalFormatting>
  <conditionalFormatting sqref="AP602">
    <cfRule type="cellIs" dxfId="9884" priority="1224" stopIfTrue="1" operator="equal">
      <formula>"Muy Alta"</formula>
    </cfRule>
  </conditionalFormatting>
  <conditionalFormatting sqref="AP602">
    <cfRule type="cellIs" dxfId="9883" priority="1228" stopIfTrue="1" operator="equal">
      <formula>"Muy Baja"</formula>
    </cfRule>
  </conditionalFormatting>
  <conditionalFormatting sqref="AE592:AE593">
    <cfRule type="containsText" dxfId="9882" priority="1177" operator="containsText" text="VALORAR">
      <formula>NOT(ISERROR(SEARCH("VALORAR",AE592)))</formula>
    </cfRule>
    <cfRule type="containsText" dxfId="9881" priority="1178" operator="containsText" text="Extrema">
      <formula>NOT(ISERROR(SEARCH("Extrema",AE592)))</formula>
    </cfRule>
    <cfRule type="containsText" dxfId="9880" priority="1179" operator="containsText" text="Alta">
      <formula>NOT(ISERROR(SEARCH("Alta",AE592)))</formula>
    </cfRule>
    <cfRule type="containsText" dxfId="9879" priority="1180" operator="containsText" text="Moderada">
      <formula>NOT(ISERROR(SEARCH("Moderada",AE592)))</formula>
    </cfRule>
    <cfRule type="containsText" dxfId="9878" priority="1181" operator="containsText" text="Baja">
      <formula>NOT(ISERROR(SEARCH("Baja",AE592)))</formula>
    </cfRule>
  </conditionalFormatting>
  <conditionalFormatting sqref="AE592:AE593">
    <cfRule type="containsText" dxfId="9877" priority="1182" operator="containsText" text="VALORAR">
      <formula>NOT(ISERROR(SEARCH("VALORAR",AE592)))</formula>
    </cfRule>
    <cfRule type="containsText" dxfId="9876" priority="1183" operator="containsText" text="Extrema">
      <formula>NOT(ISERROR(SEARCH("Extrema",AE592)))</formula>
    </cfRule>
    <cfRule type="containsText" dxfId="9875" priority="1184" operator="containsText" text="Alta">
      <formula>NOT(ISERROR(SEARCH("Alta",AE592)))</formula>
    </cfRule>
    <cfRule type="containsText" dxfId="9874" priority="1185" operator="containsText" text="Moderada">
      <formula>NOT(ISERROR(SEARCH("Moderada",AE592)))</formula>
    </cfRule>
    <cfRule type="containsText" dxfId="9873" priority="1186" operator="containsText" text="Baja">
      <formula>NOT(ISERROR(SEARCH("Baja",AE592)))</formula>
    </cfRule>
  </conditionalFormatting>
  <conditionalFormatting sqref="AP597">
    <cfRule type="cellIs" dxfId="9872" priority="1131" stopIfTrue="1" operator="equal">
      <formula>"Alta"</formula>
    </cfRule>
  </conditionalFormatting>
  <conditionalFormatting sqref="AP597">
    <cfRule type="cellIs" dxfId="9871" priority="1133" stopIfTrue="1" operator="equal">
      <formula>"Baja"</formula>
    </cfRule>
  </conditionalFormatting>
  <conditionalFormatting sqref="AP597">
    <cfRule type="cellIs" dxfId="9870" priority="1132" stopIfTrue="1" operator="equal">
      <formula>"Media"</formula>
    </cfRule>
  </conditionalFormatting>
  <conditionalFormatting sqref="AP597">
    <cfRule type="cellIs" dxfId="9869" priority="1130" stopIfTrue="1" operator="equal">
      <formula>"Muy Alta"</formula>
    </cfRule>
  </conditionalFormatting>
  <conditionalFormatting sqref="AP597">
    <cfRule type="cellIs" dxfId="9868" priority="1134" stopIfTrue="1" operator="equal">
      <formula>"Muy Baja"</formula>
    </cfRule>
  </conditionalFormatting>
  <conditionalFormatting sqref="AP594">
    <cfRule type="cellIs" dxfId="9867" priority="1089" stopIfTrue="1" operator="equal">
      <formula>"Alta"</formula>
    </cfRule>
  </conditionalFormatting>
  <conditionalFormatting sqref="AP594">
    <cfRule type="cellIs" dxfId="9866" priority="1091" stopIfTrue="1" operator="equal">
      <formula>"Baja"</formula>
    </cfRule>
  </conditionalFormatting>
  <conditionalFormatting sqref="AP594">
    <cfRule type="cellIs" dxfId="9865" priority="1090" stopIfTrue="1" operator="equal">
      <formula>"Media"</formula>
    </cfRule>
  </conditionalFormatting>
  <conditionalFormatting sqref="AP594">
    <cfRule type="cellIs" dxfId="9864" priority="1088" stopIfTrue="1" operator="equal">
      <formula>"Muy Alta"</formula>
    </cfRule>
  </conditionalFormatting>
  <conditionalFormatting sqref="AP594">
    <cfRule type="cellIs" dxfId="9863" priority="1092" stopIfTrue="1" operator="equal">
      <formula>"Muy Baja"</formula>
    </cfRule>
  </conditionalFormatting>
  <conditionalFormatting sqref="V592:V593">
    <cfRule type="cellIs" dxfId="9862" priority="1193" stopIfTrue="1" operator="equal">
      <formula>"Alta"</formula>
    </cfRule>
  </conditionalFormatting>
  <conditionalFormatting sqref="V592:V593">
    <cfRule type="cellIs" dxfId="9861" priority="1195" stopIfTrue="1" operator="equal">
      <formula>"Baja"</formula>
    </cfRule>
  </conditionalFormatting>
  <conditionalFormatting sqref="V592:V593">
    <cfRule type="cellIs" dxfId="9860" priority="1194" stopIfTrue="1" operator="equal">
      <formula>"Media"</formula>
    </cfRule>
  </conditionalFormatting>
  <conditionalFormatting sqref="V592:V593">
    <cfRule type="cellIs" dxfId="9859" priority="1192" stopIfTrue="1" operator="equal">
      <formula>"Muy Alta"</formula>
    </cfRule>
  </conditionalFormatting>
  <conditionalFormatting sqref="V592:V593">
    <cfRule type="cellIs" dxfId="9858" priority="1196" stopIfTrue="1" operator="equal">
      <formula>"Muy Baja"</formula>
    </cfRule>
  </conditionalFormatting>
  <conditionalFormatting sqref="AW592">
    <cfRule type="containsText" dxfId="9857" priority="1167" operator="containsText" text="VALORAR">
      <formula>NOT(ISERROR(SEARCH("VALORAR",AW592)))</formula>
    </cfRule>
    <cfRule type="containsText" dxfId="9856" priority="1168" operator="containsText" text="Extrema">
      <formula>NOT(ISERROR(SEARCH("Extrema",AW592)))</formula>
    </cfRule>
    <cfRule type="containsText" dxfId="9855" priority="1169" operator="containsText" text="Alta">
      <formula>NOT(ISERROR(SEARCH("Alta",AW592)))</formula>
    </cfRule>
    <cfRule type="containsText" dxfId="9854" priority="1170" operator="containsText" text="Moderada">
      <formula>NOT(ISERROR(SEARCH("Moderada",AW592)))</formula>
    </cfRule>
    <cfRule type="containsText" dxfId="9853" priority="1171" operator="containsText" text="Baja">
      <formula>NOT(ISERROR(SEARCH("Baja",AW592)))</formula>
    </cfRule>
  </conditionalFormatting>
  <conditionalFormatting sqref="AW592">
    <cfRule type="containsText" dxfId="9852" priority="1172" operator="containsText" text="VALORAR">
      <formula>NOT(ISERROR(SEARCH("VALORAR",AW592)))</formula>
    </cfRule>
    <cfRule type="containsText" dxfId="9851" priority="1173" operator="containsText" text="Extrema">
      <formula>NOT(ISERROR(SEARCH("Extrema",AW592)))</formula>
    </cfRule>
    <cfRule type="containsText" dxfId="9850" priority="1174" operator="containsText" text="Alta">
      <formula>NOT(ISERROR(SEARCH("Alta",AW592)))</formula>
    </cfRule>
    <cfRule type="containsText" dxfId="9849" priority="1175" operator="containsText" text="Moderada">
      <formula>NOT(ISERROR(SEARCH("Moderada",AW592)))</formula>
    </cfRule>
    <cfRule type="containsText" dxfId="9848" priority="1176" operator="containsText" text="Baja">
      <formula>NOT(ISERROR(SEARCH("Baja",AW592)))</formula>
    </cfRule>
  </conditionalFormatting>
  <conditionalFormatting sqref="AP592">
    <cfRule type="cellIs" dxfId="9847" priority="1159" stopIfTrue="1" operator="equal">
      <formula>"Alta"</formula>
    </cfRule>
  </conditionalFormatting>
  <conditionalFormatting sqref="AP592">
    <cfRule type="cellIs" dxfId="9846" priority="1161" stopIfTrue="1" operator="equal">
      <formula>"Baja"</formula>
    </cfRule>
  </conditionalFormatting>
  <conditionalFormatting sqref="AP592">
    <cfRule type="cellIs" dxfId="9845" priority="1160" stopIfTrue="1" operator="equal">
      <formula>"Media"</formula>
    </cfRule>
  </conditionalFormatting>
  <conditionalFormatting sqref="AP592">
    <cfRule type="cellIs" dxfId="9844" priority="1158" stopIfTrue="1" operator="equal">
      <formula>"Muy Alta"</formula>
    </cfRule>
  </conditionalFormatting>
  <conditionalFormatting sqref="AP592">
    <cfRule type="cellIs" dxfId="9843" priority="1162" stopIfTrue="1" operator="equal">
      <formula>"Muy Baja"</formula>
    </cfRule>
  </conditionalFormatting>
  <conditionalFormatting sqref="AP593">
    <cfRule type="cellIs" dxfId="9842" priority="1145" stopIfTrue="1" operator="equal">
      <formula>"Alta"</formula>
    </cfRule>
  </conditionalFormatting>
  <conditionalFormatting sqref="AP593">
    <cfRule type="cellIs" dxfId="9841" priority="1147" stopIfTrue="1" operator="equal">
      <formula>"Baja"</formula>
    </cfRule>
  </conditionalFormatting>
  <conditionalFormatting sqref="AP593">
    <cfRule type="cellIs" dxfId="9840" priority="1146" stopIfTrue="1" operator="equal">
      <formula>"Media"</formula>
    </cfRule>
  </conditionalFormatting>
  <conditionalFormatting sqref="AP593">
    <cfRule type="cellIs" dxfId="9839" priority="1144" stopIfTrue="1" operator="equal">
      <formula>"Muy Alta"</formula>
    </cfRule>
  </conditionalFormatting>
  <conditionalFormatting sqref="AP593">
    <cfRule type="cellIs" dxfId="9838" priority="1148" stopIfTrue="1" operator="equal">
      <formula>"Muy Baja"</formula>
    </cfRule>
  </conditionalFormatting>
  <conditionalFormatting sqref="AE594:AE595">
    <cfRule type="containsText" dxfId="9837" priority="1097" operator="containsText" text="VALORAR">
      <formula>NOT(ISERROR(SEARCH("VALORAR",AE594)))</formula>
    </cfRule>
    <cfRule type="containsText" dxfId="9836" priority="1098" operator="containsText" text="Extrema">
      <formula>NOT(ISERROR(SEARCH("Extrema",AE594)))</formula>
    </cfRule>
    <cfRule type="containsText" dxfId="9835" priority="1099" operator="containsText" text="Alta">
      <formula>NOT(ISERROR(SEARCH("Alta",AE594)))</formula>
    </cfRule>
    <cfRule type="containsText" dxfId="9834" priority="1100" operator="containsText" text="Moderada">
      <formula>NOT(ISERROR(SEARCH("Moderada",AE594)))</formula>
    </cfRule>
    <cfRule type="containsText" dxfId="9833" priority="1101" operator="containsText" text="Baja">
      <formula>NOT(ISERROR(SEARCH("Baja",AE594)))</formula>
    </cfRule>
  </conditionalFormatting>
  <conditionalFormatting sqref="AE594:AE595">
    <cfRule type="containsText" dxfId="9832" priority="1102" operator="containsText" text="VALORAR">
      <formula>NOT(ISERROR(SEARCH("VALORAR",AE594)))</formula>
    </cfRule>
    <cfRule type="containsText" dxfId="9831" priority="1103" operator="containsText" text="Extrema">
      <formula>NOT(ISERROR(SEARCH("Extrema",AE594)))</formula>
    </cfRule>
    <cfRule type="containsText" dxfId="9830" priority="1104" operator="containsText" text="Alta">
      <formula>NOT(ISERROR(SEARCH("Alta",AE594)))</formula>
    </cfRule>
    <cfRule type="containsText" dxfId="9829" priority="1105" operator="containsText" text="Moderada">
      <formula>NOT(ISERROR(SEARCH("Moderada",AE594)))</formula>
    </cfRule>
    <cfRule type="containsText" dxfId="9828" priority="1106" operator="containsText" text="Baja">
      <formula>NOT(ISERROR(SEARCH("Baja",AE594)))</formula>
    </cfRule>
  </conditionalFormatting>
  <conditionalFormatting sqref="V594:V595">
    <cfRule type="cellIs" dxfId="9827" priority="1113" stopIfTrue="1" operator="equal">
      <formula>"Alta"</formula>
    </cfRule>
  </conditionalFormatting>
  <conditionalFormatting sqref="V594:V595">
    <cfRule type="cellIs" dxfId="9826" priority="1115" stopIfTrue="1" operator="equal">
      <formula>"Baja"</formula>
    </cfRule>
  </conditionalFormatting>
  <conditionalFormatting sqref="V594:V595">
    <cfRule type="cellIs" dxfId="9825" priority="1114" stopIfTrue="1" operator="equal">
      <formula>"Media"</formula>
    </cfRule>
  </conditionalFormatting>
  <conditionalFormatting sqref="V594:V595">
    <cfRule type="cellIs" dxfId="9824" priority="1112" stopIfTrue="1" operator="equal">
      <formula>"Muy Alta"</formula>
    </cfRule>
  </conditionalFormatting>
  <conditionalFormatting sqref="V594:V595">
    <cfRule type="cellIs" dxfId="9823" priority="1116" stopIfTrue="1" operator="equal">
      <formula>"Muy Baja"</formula>
    </cfRule>
  </conditionalFormatting>
  <conditionalFormatting sqref="AP595">
    <cfRule type="cellIs" dxfId="9822" priority="1075" stopIfTrue="1" operator="equal">
      <formula>"Alta"</formula>
    </cfRule>
  </conditionalFormatting>
  <conditionalFormatting sqref="AP595">
    <cfRule type="cellIs" dxfId="9821" priority="1077" stopIfTrue="1" operator="equal">
      <formula>"Baja"</formula>
    </cfRule>
  </conditionalFormatting>
  <conditionalFormatting sqref="AP595">
    <cfRule type="cellIs" dxfId="9820" priority="1076" stopIfTrue="1" operator="equal">
      <formula>"Media"</formula>
    </cfRule>
  </conditionalFormatting>
  <conditionalFormatting sqref="AP595">
    <cfRule type="cellIs" dxfId="9819" priority="1074" stopIfTrue="1" operator="equal">
      <formula>"Muy Alta"</formula>
    </cfRule>
  </conditionalFormatting>
  <conditionalFormatting sqref="AP595">
    <cfRule type="cellIs" dxfId="9818" priority="1078" stopIfTrue="1" operator="equal">
      <formula>"Muy Baja"</formula>
    </cfRule>
  </conditionalFormatting>
  <conditionalFormatting sqref="AE596">
    <cfRule type="containsText" dxfId="9817" priority="1041" operator="containsText" text="VALORAR">
      <formula>NOT(ISERROR(SEARCH("VALORAR",AE596)))</formula>
    </cfRule>
    <cfRule type="containsText" dxfId="9816" priority="1042" operator="containsText" text="Extrema">
      <formula>NOT(ISERROR(SEARCH("Extrema",AE596)))</formula>
    </cfRule>
    <cfRule type="containsText" dxfId="9815" priority="1043" operator="containsText" text="Alta">
      <formula>NOT(ISERROR(SEARCH("Alta",AE596)))</formula>
    </cfRule>
    <cfRule type="containsText" dxfId="9814" priority="1044" operator="containsText" text="Moderada">
      <formula>NOT(ISERROR(SEARCH("Moderada",AE596)))</formula>
    </cfRule>
    <cfRule type="containsText" dxfId="9813" priority="1045" operator="containsText" text="Baja">
      <formula>NOT(ISERROR(SEARCH("Baja",AE596)))</formula>
    </cfRule>
  </conditionalFormatting>
  <conditionalFormatting sqref="AE596">
    <cfRule type="containsText" dxfId="9812" priority="1046" operator="containsText" text="VALORAR">
      <formula>NOT(ISERROR(SEARCH("VALORAR",AE596)))</formula>
    </cfRule>
    <cfRule type="containsText" dxfId="9811" priority="1047" operator="containsText" text="Extrema">
      <formula>NOT(ISERROR(SEARCH("Extrema",AE596)))</formula>
    </cfRule>
    <cfRule type="containsText" dxfId="9810" priority="1048" operator="containsText" text="Alta">
      <formula>NOT(ISERROR(SEARCH("Alta",AE596)))</formula>
    </cfRule>
    <cfRule type="containsText" dxfId="9809" priority="1049" operator="containsText" text="Moderada">
      <formula>NOT(ISERROR(SEARCH("Moderada",AE596)))</formula>
    </cfRule>
    <cfRule type="containsText" dxfId="9808" priority="1050" operator="containsText" text="Baja">
      <formula>NOT(ISERROR(SEARCH("Baja",AE596)))</formula>
    </cfRule>
  </conditionalFormatting>
  <conditionalFormatting sqref="V596">
    <cfRule type="cellIs" dxfId="9807" priority="1057" stopIfTrue="1" operator="equal">
      <formula>"Alta"</formula>
    </cfRule>
  </conditionalFormatting>
  <conditionalFormatting sqref="V596">
    <cfRule type="cellIs" dxfId="9806" priority="1059" stopIfTrue="1" operator="equal">
      <formula>"Baja"</formula>
    </cfRule>
  </conditionalFormatting>
  <conditionalFormatting sqref="V596">
    <cfRule type="cellIs" dxfId="9805" priority="1058" stopIfTrue="1" operator="equal">
      <formula>"Media"</formula>
    </cfRule>
  </conditionalFormatting>
  <conditionalFormatting sqref="V596">
    <cfRule type="cellIs" dxfId="9804" priority="1056" stopIfTrue="1" operator="equal">
      <formula>"Muy Alta"</formula>
    </cfRule>
  </conditionalFormatting>
  <conditionalFormatting sqref="V596">
    <cfRule type="cellIs" dxfId="9803" priority="1060" stopIfTrue="1" operator="equal">
      <formula>"Muy Baja"</formula>
    </cfRule>
  </conditionalFormatting>
  <conditionalFormatting sqref="AP596">
    <cfRule type="cellIs" dxfId="9802" priority="1033" stopIfTrue="1" operator="equal">
      <formula>"Alta"</formula>
    </cfRule>
  </conditionalFormatting>
  <conditionalFormatting sqref="AP596">
    <cfRule type="cellIs" dxfId="9801" priority="1035" stopIfTrue="1" operator="equal">
      <formula>"Baja"</formula>
    </cfRule>
  </conditionalFormatting>
  <conditionalFormatting sqref="AP596">
    <cfRule type="cellIs" dxfId="9800" priority="1034" stopIfTrue="1" operator="equal">
      <formula>"Media"</formula>
    </cfRule>
  </conditionalFormatting>
  <conditionalFormatting sqref="AP596">
    <cfRule type="cellIs" dxfId="9799" priority="1032" stopIfTrue="1" operator="equal">
      <formula>"Muy Alta"</formula>
    </cfRule>
  </conditionalFormatting>
  <conditionalFormatting sqref="AP596">
    <cfRule type="cellIs" dxfId="9798" priority="1036" stopIfTrue="1" operator="equal">
      <formula>"Muy Baja"</formula>
    </cfRule>
  </conditionalFormatting>
  <conditionalFormatting sqref="AE604:AE605">
    <cfRule type="containsText" dxfId="9797" priority="985" operator="containsText" text="VALORAR">
      <formula>NOT(ISERROR(SEARCH("VALORAR",AE604)))</formula>
    </cfRule>
    <cfRule type="containsText" dxfId="9796" priority="986" operator="containsText" text="Extrema">
      <formula>NOT(ISERROR(SEARCH("Extrema",AE604)))</formula>
    </cfRule>
    <cfRule type="containsText" dxfId="9795" priority="987" operator="containsText" text="Alta">
      <formula>NOT(ISERROR(SEARCH("Alta",AE604)))</formula>
    </cfRule>
    <cfRule type="containsText" dxfId="9794" priority="988" operator="containsText" text="Moderada">
      <formula>NOT(ISERROR(SEARCH("Moderada",AE604)))</formula>
    </cfRule>
    <cfRule type="containsText" dxfId="9793" priority="989" operator="containsText" text="Baja">
      <formula>NOT(ISERROR(SEARCH("Baja",AE604)))</formula>
    </cfRule>
  </conditionalFormatting>
  <conditionalFormatting sqref="AE604:AE605">
    <cfRule type="containsText" dxfId="9792" priority="990" operator="containsText" text="VALORAR">
      <formula>NOT(ISERROR(SEARCH("VALORAR",AE604)))</formula>
    </cfRule>
    <cfRule type="containsText" dxfId="9791" priority="991" operator="containsText" text="Extrema">
      <formula>NOT(ISERROR(SEARCH("Extrema",AE604)))</formula>
    </cfRule>
    <cfRule type="containsText" dxfId="9790" priority="992" operator="containsText" text="Alta">
      <formula>NOT(ISERROR(SEARCH("Alta",AE604)))</formula>
    </cfRule>
    <cfRule type="containsText" dxfId="9789" priority="993" operator="containsText" text="Moderada">
      <formula>NOT(ISERROR(SEARCH("Moderada",AE604)))</formula>
    </cfRule>
    <cfRule type="containsText" dxfId="9788" priority="994" operator="containsText" text="Baja">
      <formula>NOT(ISERROR(SEARCH("Baja",AE604)))</formula>
    </cfRule>
  </conditionalFormatting>
  <conditionalFormatting sqref="AP609">
    <cfRule type="cellIs" dxfId="9787" priority="939" stopIfTrue="1" operator="equal">
      <formula>"Alta"</formula>
    </cfRule>
  </conditionalFormatting>
  <conditionalFormatting sqref="AP609">
    <cfRule type="cellIs" dxfId="9786" priority="941" stopIfTrue="1" operator="equal">
      <formula>"Baja"</formula>
    </cfRule>
  </conditionalFormatting>
  <conditionalFormatting sqref="AP609">
    <cfRule type="cellIs" dxfId="9785" priority="940" stopIfTrue="1" operator="equal">
      <formula>"Media"</formula>
    </cfRule>
  </conditionalFormatting>
  <conditionalFormatting sqref="AP609">
    <cfRule type="cellIs" dxfId="9784" priority="938" stopIfTrue="1" operator="equal">
      <formula>"Muy Alta"</formula>
    </cfRule>
  </conditionalFormatting>
  <conditionalFormatting sqref="AP609">
    <cfRule type="cellIs" dxfId="9783" priority="942" stopIfTrue="1" operator="equal">
      <formula>"Muy Baja"</formula>
    </cfRule>
  </conditionalFormatting>
  <conditionalFormatting sqref="AP606">
    <cfRule type="cellIs" dxfId="9782" priority="897" stopIfTrue="1" operator="equal">
      <formula>"Alta"</formula>
    </cfRule>
  </conditionalFormatting>
  <conditionalFormatting sqref="AP606">
    <cfRule type="cellIs" dxfId="9781" priority="899" stopIfTrue="1" operator="equal">
      <formula>"Baja"</formula>
    </cfRule>
  </conditionalFormatting>
  <conditionalFormatting sqref="AP606">
    <cfRule type="cellIs" dxfId="9780" priority="898" stopIfTrue="1" operator="equal">
      <formula>"Media"</formula>
    </cfRule>
  </conditionalFormatting>
  <conditionalFormatting sqref="AP606">
    <cfRule type="cellIs" dxfId="9779" priority="896" stopIfTrue="1" operator="equal">
      <formula>"Muy Alta"</formula>
    </cfRule>
  </conditionalFormatting>
  <conditionalFormatting sqref="AP606">
    <cfRule type="cellIs" dxfId="9778" priority="900" stopIfTrue="1" operator="equal">
      <formula>"Muy Baja"</formula>
    </cfRule>
  </conditionalFormatting>
  <conditionalFormatting sqref="V604:V605">
    <cfRule type="cellIs" dxfId="9777" priority="1001" stopIfTrue="1" operator="equal">
      <formula>"Alta"</formula>
    </cfRule>
  </conditionalFormatting>
  <conditionalFormatting sqref="V604:V605">
    <cfRule type="cellIs" dxfId="9776" priority="1003" stopIfTrue="1" operator="equal">
      <formula>"Baja"</formula>
    </cfRule>
  </conditionalFormatting>
  <conditionalFormatting sqref="V604:V605">
    <cfRule type="cellIs" dxfId="9775" priority="1002" stopIfTrue="1" operator="equal">
      <formula>"Media"</formula>
    </cfRule>
  </conditionalFormatting>
  <conditionalFormatting sqref="V604:V605">
    <cfRule type="cellIs" dxfId="9774" priority="1000" stopIfTrue="1" operator="equal">
      <formula>"Muy Alta"</formula>
    </cfRule>
  </conditionalFormatting>
  <conditionalFormatting sqref="V604:V605">
    <cfRule type="cellIs" dxfId="9773" priority="1004" stopIfTrue="1" operator="equal">
      <formula>"Muy Baja"</formula>
    </cfRule>
  </conditionalFormatting>
  <conditionalFormatting sqref="AW604">
    <cfRule type="containsText" dxfId="9772" priority="975" operator="containsText" text="VALORAR">
      <formula>NOT(ISERROR(SEARCH("VALORAR",AW604)))</formula>
    </cfRule>
    <cfRule type="containsText" dxfId="9771" priority="976" operator="containsText" text="Extrema">
      <formula>NOT(ISERROR(SEARCH("Extrema",AW604)))</formula>
    </cfRule>
    <cfRule type="containsText" dxfId="9770" priority="977" operator="containsText" text="Alta">
      <formula>NOT(ISERROR(SEARCH("Alta",AW604)))</formula>
    </cfRule>
    <cfRule type="containsText" dxfId="9769" priority="978" operator="containsText" text="Moderada">
      <formula>NOT(ISERROR(SEARCH("Moderada",AW604)))</formula>
    </cfRule>
    <cfRule type="containsText" dxfId="9768" priority="979" operator="containsText" text="Baja">
      <formula>NOT(ISERROR(SEARCH("Baja",AW604)))</formula>
    </cfRule>
  </conditionalFormatting>
  <conditionalFormatting sqref="AW604">
    <cfRule type="containsText" dxfId="9767" priority="980" operator="containsText" text="VALORAR">
      <formula>NOT(ISERROR(SEARCH("VALORAR",AW604)))</formula>
    </cfRule>
    <cfRule type="containsText" dxfId="9766" priority="981" operator="containsText" text="Extrema">
      <formula>NOT(ISERROR(SEARCH("Extrema",AW604)))</formula>
    </cfRule>
    <cfRule type="containsText" dxfId="9765" priority="982" operator="containsText" text="Alta">
      <formula>NOT(ISERROR(SEARCH("Alta",AW604)))</formula>
    </cfRule>
    <cfRule type="containsText" dxfId="9764" priority="983" operator="containsText" text="Moderada">
      <formula>NOT(ISERROR(SEARCH("Moderada",AW604)))</formula>
    </cfRule>
    <cfRule type="containsText" dxfId="9763" priority="984" operator="containsText" text="Baja">
      <formula>NOT(ISERROR(SEARCH("Baja",AW604)))</formula>
    </cfRule>
  </conditionalFormatting>
  <conditionalFormatting sqref="AP604">
    <cfRule type="cellIs" dxfId="9762" priority="967" stopIfTrue="1" operator="equal">
      <formula>"Alta"</formula>
    </cfRule>
  </conditionalFormatting>
  <conditionalFormatting sqref="AP604">
    <cfRule type="cellIs" dxfId="9761" priority="969" stopIfTrue="1" operator="equal">
      <formula>"Baja"</formula>
    </cfRule>
  </conditionalFormatting>
  <conditionalFormatting sqref="AP604">
    <cfRule type="cellIs" dxfId="9760" priority="968" stopIfTrue="1" operator="equal">
      <formula>"Media"</formula>
    </cfRule>
  </conditionalFormatting>
  <conditionalFormatting sqref="AP604">
    <cfRule type="cellIs" dxfId="9759" priority="966" stopIfTrue="1" operator="equal">
      <formula>"Muy Alta"</formula>
    </cfRule>
  </conditionalFormatting>
  <conditionalFormatting sqref="AP604">
    <cfRule type="cellIs" dxfId="9758" priority="970" stopIfTrue="1" operator="equal">
      <formula>"Muy Baja"</formula>
    </cfRule>
  </conditionalFormatting>
  <conditionalFormatting sqref="AP605">
    <cfRule type="cellIs" dxfId="9757" priority="953" stopIfTrue="1" operator="equal">
      <formula>"Alta"</formula>
    </cfRule>
  </conditionalFormatting>
  <conditionalFormatting sqref="AP605">
    <cfRule type="cellIs" dxfId="9756" priority="955" stopIfTrue="1" operator="equal">
      <formula>"Baja"</formula>
    </cfRule>
  </conditionalFormatting>
  <conditionalFormatting sqref="AP605">
    <cfRule type="cellIs" dxfId="9755" priority="954" stopIfTrue="1" operator="equal">
      <formula>"Media"</formula>
    </cfRule>
  </conditionalFormatting>
  <conditionalFormatting sqref="AP605">
    <cfRule type="cellIs" dxfId="9754" priority="952" stopIfTrue="1" operator="equal">
      <formula>"Muy Alta"</formula>
    </cfRule>
  </conditionalFormatting>
  <conditionalFormatting sqref="AP605">
    <cfRule type="cellIs" dxfId="9753" priority="956" stopIfTrue="1" operator="equal">
      <formula>"Muy Baja"</formula>
    </cfRule>
  </conditionalFormatting>
  <conditionalFormatting sqref="AE606:AE607">
    <cfRule type="containsText" dxfId="9752" priority="905" operator="containsText" text="VALORAR">
      <formula>NOT(ISERROR(SEARCH("VALORAR",AE606)))</formula>
    </cfRule>
    <cfRule type="containsText" dxfId="9751" priority="906" operator="containsText" text="Extrema">
      <formula>NOT(ISERROR(SEARCH("Extrema",AE606)))</formula>
    </cfRule>
    <cfRule type="containsText" dxfId="9750" priority="907" operator="containsText" text="Alta">
      <formula>NOT(ISERROR(SEARCH("Alta",AE606)))</formula>
    </cfRule>
    <cfRule type="containsText" dxfId="9749" priority="908" operator="containsText" text="Moderada">
      <formula>NOT(ISERROR(SEARCH("Moderada",AE606)))</formula>
    </cfRule>
    <cfRule type="containsText" dxfId="9748" priority="909" operator="containsText" text="Baja">
      <formula>NOT(ISERROR(SEARCH("Baja",AE606)))</formula>
    </cfRule>
  </conditionalFormatting>
  <conditionalFormatting sqref="AE606:AE607">
    <cfRule type="containsText" dxfId="9747" priority="910" operator="containsText" text="VALORAR">
      <formula>NOT(ISERROR(SEARCH("VALORAR",AE606)))</formula>
    </cfRule>
    <cfRule type="containsText" dxfId="9746" priority="911" operator="containsText" text="Extrema">
      <formula>NOT(ISERROR(SEARCH("Extrema",AE606)))</formula>
    </cfRule>
    <cfRule type="containsText" dxfId="9745" priority="912" operator="containsText" text="Alta">
      <formula>NOT(ISERROR(SEARCH("Alta",AE606)))</formula>
    </cfRule>
    <cfRule type="containsText" dxfId="9744" priority="913" operator="containsText" text="Moderada">
      <formula>NOT(ISERROR(SEARCH("Moderada",AE606)))</formula>
    </cfRule>
    <cfRule type="containsText" dxfId="9743" priority="914" operator="containsText" text="Baja">
      <formula>NOT(ISERROR(SEARCH("Baja",AE606)))</formula>
    </cfRule>
  </conditionalFormatting>
  <conditionalFormatting sqref="V606:V607">
    <cfRule type="cellIs" dxfId="9742" priority="921" stopIfTrue="1" operator="equal">
      <formula>"Alta"</formula>
    </cfRule>
  </conditionalFormatting>
  <conditionalFormatting sqref="V606:V607">
    <cfRule type="cellIs" dxfId="9741" priority="923" stopIfTrue="1" operator="equal">
      <formula>"Baja"</formula>
    </cfRule>
  </conditionalFormatting>
  <conditionalFormatting sqref="V606:V607">
    <cfRule type="cellIs" dxfId="9740" priority="922" stopIfTrue="1" operator="equal">
      <formula>"Media"</formula>
    </cfRule>
  </conditionalFormatting>
  <conditionalFormatting sqref="V606:V607">
    <cfRule type="cellIs" dxfId="9739" priority="920" stopIfTrue="1" operator="equal">
      <formula>"Muy Alta"</formula>
    </cfRule>
  </conditionalFormatting>
  <conditionalFormatting sqref="V606:V607">
    <cfRule type="cellIs" dxfId="9738" priority="924" stopIfTrue="1" operator="equal">
      <formula>"Muy Baja"</formula>
    </cfRule>
  </conditionalFormatting>
  <conditionalFormatting sqref="AP607">
    <cfRule type="cellIs" dxfId="9737" priority="883" stopIfTrue="1" operator="equal">
      <formula>"Alta"</formula>
    </cfRule>
  </conditionalFormatting>
  <conditionalFormatting sqref="AP607">
    <cfRule type="cellIs" dxfId="9736" priority="885" stopIfTrue="1" operator="equal">
      <formula>"Baja"</formula>
    </cfRule>
  </conditionalFormatting>
  <conditionalFormatting sqref="AP607">
    <cfRule type="cellIs" dxfId="9735" priority="884" stopIfTrue="1" operator="equal">
      <formula>"Media"</formula>
    </cfRule>
  </conditionalFormatting>
  <conditionalFormatting sqref="AP607">
    <cfRule type="cellIs" dxfId="9734" priority="882" stopIfTrue="1" operator="equal">
      <formula>"Muy Alta"</formula>
    </cfRule>
  </conditionalFormatting>
  <conditionalFormatting sqref="AP607">
    <cfRule type="cellIs" dxfId="9733" priority="886" stopIfTrue="1" operator="equal">
      <formula>"Muy Baja"</formula>
    </cfRule>
  </conditionalFormatting>
  <conditionalFormatting sqref="AE608">
    <cfRule type="containsText" dxfId="9732" priority="849" operator="containsText" text="VALORAR">
      <formula>NOT(ISERROR(SEARCH("VALORAR",AE608)))</formula>
    </cfRule>
    <cfRule type="containsText" dxfId="9731" priority="850" operator="containsText" text="Extrema">
      <formula>NOT(ISERROR(SEARCH("Extrema",AE608)))</formula>
    </cfRule>
    <cfRule type="containsText" dxfId="9730" priority="851" operator="containsText" text="Alta">
      <formula>NOT(ISERROR(SEARCH("Alta",AE608)))</formula>
    </cfRule>
    <cfRule type="containsText" dxfId="9729" priority="852" operator="containsText" text="Moderada">
      <formula>NOT(ISERROR(SEARCH("Moderada",AE608)))</formula>
    </cfRule>
    <cfRule type="containsText" dxfId="9728" priority="853" operator="containsText" text="Baja">
      <formula>NOT(ISERROR(SEARCH("Baja",AE608)))</formula>
    </cfRule>
  </conditionalFormatting>
  <conditionalFormatting sqref="AE608">
    <cfRule type="containsText" dxfId="9727" priority="854" operator="containsText" text="VALORAR">
      <formula>NOT(ISERROR(SEARCH("VALORAR",AE608)))</formula>
    </cfRule>
    <cfRule type="containsText" dxfId="9726" priority="855" operator="containsText" text="Extrema">
      <formula>NOT(ISERROR(SEARCH("Extrema",AE608)))</formula>
    </cfRule>
    <cfRule type="containsText" dxfId="9725" priority="856" operator="containsText" text="Alta">
      <formula>NOT(ISERROR(SEARCH("Alta",AE608)))</formula>
    </cfRule>
    <cfRule type="containsText" dxfId="9724" priority="857" operator="containsText" text="Moderada">
      <formula>NOT(ISERROR(SEARCH("Moderada",AE608)))</formula>
    </cfRule>
    <cfRule type="containsText" dxfId="9723" priority="858" operator="containsText" text="Baja">
      <formula>NOT(ISERROR(SEARCH("Baja",AE608)))</formula>
    </cfRule>
  </conditionalFormatting>
  <conditionalFormatting sqref="V608">
    <cfRule type="cellIs" dxfId="9722" priority="865" stopIfTrue="1" operator="equal">
      <formula>"Alta"</formula>
    </cfRule>
  </conditionalFormatting>
  <conditionalFormatting sqref="V608">
    <cfRule type="cellIs" dxfId="9721" priority="867" stopIfTrue="1" operator="equal">
      <formula>"Baja"</formula>
    </cfRule>
  </conditionalFormatting>
  <conditionalFormatting sqref="V608">
    <cfRule type="cellIs" dxfId="9720" priority="866" stopIfTrue="1" operator="equal">
      <formula>"Media"</formula>
    </cfRule>
  </conditionalFormatting>
  <conditionalFormatting sqref="V608">
    <cfRule type="cellIs" dxfId="9719" priority="864" stopIfTrue="1" operator="equal">
      <formula>"Muy Alta"</formula>
    </cfRule>
  </conditionalFormatting>
  <conditionalFormatting sqref="V608">
    <cfRule type="cellIs" dxfId="9718" priority="868" stopIfTrue="1" operator="equal">
      <formula>"Muy Baja"</formula>
    </cfRule>
  </conditionalFormatting>
  <conditionalFormatting sqref="AP608">
    <cfRule type="cellIs" dxfId="9717" priority="841" stopIfTrue="1" operator="equal">
      <formula>"Alta"</formula>
    </cfRule>
  </conditionalFormatting>
  <conditionalFormatting sqref="AP608">
    <cfRule type="cellIs" dxfId="9716" priority="843" stopIfTrue="1" operator="equal">
      <formula>"Baja"</formula>
    </cfRule>
  </conditionalFormatting>
  <conditionalFormatting sqref="AP608">
    <cfRule type="cellIs" dxfId="9715" priority="842" stopIfTrue="1" operator="equal">
      <formula>"Media"</formula>
    </cfRule>
  </conditionalFormatting>
  <conditionalFormatting sqref="AP608">
    <cfRule type="cellIs" dxfId="9714" priority="840" stopIfTrue="1" operator="equal">
      <formula>"Muy Alta"</formula>
    </cfRule>
  </conditionalFormatting>
  <conditionalFormatting sqref="AP608">
    <cfRule type="cellIs" dxfId="9713" priority="844" stopIfTrue="1" operator="equal">
      <formula>"Muy Baja"</formula>
    </cfRule>
  </conditionalFormatting>
  <conditionalFormatting sqref="AE610:AE611">
    <cfRule type="containsText" dxfId="9712" priority="793" operator="containsText" text="VALORAR">
      <formula>NOT(ISERROR(SEARCH("VALORAR",AE610)))</formula>
    </cfRule>
    <cfRule type="containsText" dxfId="9711" priority="794" operator="containsText" text="Extrema">
      <formula>NOT(ISERROR(SEARCH("Extrema",AE610)))</formula>
    </cfRule>
    <cfRule type="containsText" dxfId="9710" priority="795" operator="containsText" text="Alta">
      <formula>NOT(ISERROR(SEARCH("Alta",AE610)))</formula>
    </cfRule>
    <cfRule type="containsText" dxfId="9709" priority="796" operator="containsText" text="Moderada">
      <formula>NOT(ISERROR(SEARCH("Moderada",AE610)))</formula>
    </cfRule>
    <cfRule type="containsText" dxfId="9708" priority="797" operator="containsText" text="Baja">
      <formula>NOT(ISERROR(SEARCH("Baja",AE610)))</formula>
    </cfRule>
  </conditionalFormatting>
  <conditionalFormatting sqref="AE610:AE611">
    <cfRule type="containsText" dxfId="9707" priority="798" operator="containsText" text="VALORAR">
      <formula>NOT(ISERROR(SEARCH("VALORAR",AE610)))</formula>
    </cfRule>
    <cfRule type="containsText" dxfId="9706" priority="799" operator="containsText" text="Extrema">
      <formula>NOT(ISERROR(SEARCH("Extrema",AE610)))</formula>
    </cfRule>
    <cfRule type="containsText" dxfId="9705" priority="800" operator="containsText" text="Alta">
      <formula>NOT(ISERROR(SEARCH("Alta",AE610)))</formula>
    </cfRule>
    <cfRule type="containsText" dxfId="9704" priority="801" operator="containsText" text="Moderada">
      <formula>NOT(ISERROR(SEARCH("Moderada",AE610)))</formula>
    </cfRule>
    <cfRule type="containsText" dxfId="9703" priority="802" operator="containsText" text="Baja">
      <formula>NOT(ISERROR(SEARCH("Baja",AE610)))</formula>
    </cfRule>
  </conditionalFormatting>
  <conditionalFormatting sqref="AP615">
    <cfRule type="cellIs" dxfId="9702" priority="747" stopIfTrue="1" operator="equal">
      <formula>"Alta"</formula>
    </cfRule>
  </conditionalFormatting>
  <conditionalFormatting sqref="AP615">
    <cfRule type="cellIs" dxfId="9701" priority="749" stopIfTrue="1" operator="equal">
      <formula>"Baja"</formula>
    </cfRule>
  </conditionalFormatting>
  <conditionalFormatting sqref="AP615">
    <cfRule type="cellIs" dxfId="9700" priority="748" stopIfTrue="1" operator="equal">
      <formula>"Media"</formula>
    </cfRule>
  </conditionalFormatting>
  <conditionalFormatting sqref="AP615">
    <cfRule type="cellIs" dxfId="9699" priority="746" stopIfTrue="1" operator="equal">
      <formula>"Muy Alta"</formula>
    </cfRule>
  </conditionalFormatting>
  <conditionalFormatting sqref="AP615">
    <cfRule type="cellIs" dxfId="9698" priority="750" stopIfTrue="1" operator="equal">
      <formula>"Muy Baja"</formula>
    </cfRule>
  </conditionalFormatting>
  <conditionalFormatting sqref="AP612">
    <cfRule type="cellIs" dxfId="9697" priority="705" stopIfTrue="1" operator="equal">
      <formula>"Alta"</formula>
    </cfRule>
  </conditionalFormatting>
  <conditionalFormatting sqref="AP612">
    <cfRule type="cellIs" dxfId="9696" priority="707" stopIfTrue="1" operator="equal">
      <formula>"Baja"</formula>
    </cfRule>
  </conditionalFormatting>
  <conditionalFormatting sqref="AP612">
    <cfRule type="cellIs" dxfId="9695" priority="706" stopIfTrue="1" operator="equal">
      <formula>"Media"</formula>
    </cfRule>
  </conditionalFormatting>
  <conditionalFormatting sqref="AP612">
    <cfRule type="cellIs" dxfId="9694" priority="704" stopIfTrue="1" operator="equal">
      <formula>"Muy Alta"</formula>
    </cfRule>
  </conditionalFormatting>
  <conditionalFormatting sqref="AP612">
    <cfRule type="cellIs" dxfId="9693" priority="708" stopIfTrue="1" operator="equal">
      <formula>"Muy Baja"</formula>
    </cfRule>
  </conditionalFormatting>
  <conditionalFormatting sqref="V610:V611">
    <cfRule type="cellIs" dxfId="9692" priority="809" stopIfTrue="1" operator="equal">
      <formula>"Alta"</formula>
    </cfRule>
  </conditionalFormatting>
  <conditionalFormatting sqref="V610:V611">
    <cfRule type="cellIs" dxfId="9691" priority="811" stopIfTrue="1" operator="equal">
      <formula>"Baja"</formula>
    </cfRule>
  </conditionalFormatting>
  <conditionalFormatting sqref="V610:V611">
    <cfRule type="cellIs" dxfId="9690" priority="810" stopIfTrue="1" operator="equal">
      <formula>"Media"</formula>
    </cfRule>
  </conditionalFormatting>
  <conditionalFormatting sqref="V610:V611">
    <cfRule type="cellIs" dxfId="9689" priority="808" stopIfTrue="1" operator="equal">
      <formula>"Muy Alta"</formula>
    </cfRule>
  </conditionalFormatting>
  <conditionalFormatting sqref="V610:V611">
    <cfRule type="cellIs" dxfId="9688" priority="812" stopIfTrue="1" operator="equal">
      <formula>"Muy Baja"</formula>
    </cfRule>
  </conditionalFormatting>
  <conditionalFormatting sqref="AW610">
    <cfRule type="containsText" dxfId="9687" priority="783" operator="containsText" text="VALORAR">
      <formula>NOT(ISERROR(SEARCH("VALORAR",AW610)))</formula>
    </cfRule>
    <cfRule type="containsText" dxfId="9686" priority="784" operator="containsText" text="Extrema">
      <formula>NOT(ISERROR(SEARCH("Extrema",AW610)))</formula>
    </cfRule>
    <cfRule type="containsText" dxfId="9685" priority="785" operator="containsText" text="Alta">
      <formula>NOT(ISERROR(SEARCH("Alta",AW610)))</formula>
    </cfRule>
    <cfRule type="containsText" dxfId="9684" priority="786" operator="containsText" text="Moderada">
      <formula>NOT(ISERROR(SEARCH("Moderada",AW610)))</formula>
    </cfRule>
    <cfRule type="containsText" dxfId="9683" priority="787" operator="containsText" text="Baja">
      <formula>NOT(ISERROR(SEARCH("Baja",AW610)))</formula>
    </cfRule>
  </conditionalFormatting>
  <conditionalFormatting sqref="AW610">
    <cfRule type="containsText" dxfId="9682" priority="788" operator="containsText" text="VALORAR">
      <formula>NOT(ISERROR(SEARCH("VALORAR",AW610)))</formula>
    </cfRule>
    <cfRule type="containsText" dxfId="9681" priority="789" operator="containsText" text="Extrema">
      <formula>NOT(ISERROR(SEARCH("Extrema",AW610)))</formula>
    </cfRule>
    <cfRule type="containsText" dxfId="9680" priority="790" operator="containsText" text="Alta">
      <formula>NOT(ISERROR(SEARCH("Alta",AW610)))</formula>
    </cfRule>
    <cfRule type="containsText" dxfId="9679" priority="791" operator="containsText" text="Moderada">
      <formula>NOT(ISERROR(SEARCH("Moderada",AW610)))</formula>
    </cfRule>
    <cfRule type="containsText" dxfId="9678" priority="792" operator="containsText" text="Baja">
      <formula>NOT(ISERROR(SEARCH("Baja",AW610)))</formula>
    </cfRule>
  </conditionalFormatting>
  <conditionalFormatting sqref="AP610">
    <cfRule type="cellIs" dxfId="9677" priority="775" stopIfTrue="1" operator="equal">
      <formula>"Alta"</formula>
    </cfRule>
  </conditionalFormatting>
  <conditionalFormatting sqref="AP610">
    <cfRule type="cellIs" dxfId="9676" priority="777" stopIfTrue="1" operator="equal">
      <formula>"Baja"</formula>
    </cfRule>
  </conditionalFormatting>
  <conditionalFormatting sqref="AP610">
    <cfRule type="cellIs" dxfId="9675" priority="776" stopIfTrue="1" operator="equal">
      <formula>"Media"</formula>
    </cfRule>
  </conditionalFormatting>
  <conditionalFormatting sqref="AP610">
    <cfRule type="cellIs" dxfId="9674" priority="774" stopIfTrue="1" operator="equal">
      <formula>"Muy Alta"</formula>
    </cfRule>
  </conditionalFormatting>
  <conditionalFormatting sqref="AP610">
    <cfRule type="cellIs" dxfId="9673" priority="778" stopIfTrue="1" operator="equal">
      <formula>"Muy Baja"</formula>
    </cfRule>
  </conditionalFormatting>
  <conditionalFormatting sqref="AP611">
    <cfRule type="cellIs" dxfId="9672" priority="761" stopIfTrue="1" operator="equal">
      <formula>"Alta"</formula>
    </cfRule>
  </conditionalFormatting>
  <conditionalFormatting sqref="AP611">
    <cfRule type="cellIs" dxfId="9671" priority="763" stopIfTrue="1" operator="equal">
      <formula>"Baja"</formula>
    </cfRule>
  </conditionalFormatting>
  <conditionalFormatting sqref="AP611">
    <cfRule type="cellIs" dxfId="9670" priority="762" stopIfTrue="1" operator="equal">
      <formula>"Media"</formula>
    </cfRule>
  </conditionalFormatting>
  <conditionalFormatting sqref="AP611">
    <cfRule type="cellIs" dxfId="9669" priority="760" stopIfTrue="1" operator="equal">
      <formula>"Muy Alta"</formula>
    </cfRule>
  </conditionalFormatting>
  <conditionalFormatting sqref="AP611">
    <cfRule type="cellIs" dxfId="9668" priority="764" stopIfTrue="1" operator="equal">
      <formula>"Muy Baja"</formula>
    </cfRule>
  </conditionalFormatting>
  <conditionalFormatting sqref="AE612:AE613">
    <cfRule type="containsText" dxfId="9667" priority="713" operator="containsText" text="VALORAR">
      <formula>NOT(ISERROR(SEARCH("VALORAR",AE612)))</formula>
    </cfRule>
    <cfRule type="containsText" dxfId="9666" priority="714" operator="containsText" text="Extrema">
      <formula>NOT(ISERROR(SEARCH("Extrema",AE612)))</formula>
    </cfRule>
    <cfRule type="containsText" dxfId="9665" priority="715" operator="containsText" text="Alta">
      <formula>NOT(ISERROR(SEARCH("Alta",AE612)))</formula>
    </cfRule>
    <cfRule type="containsText" dxfId="9664" priority="716" operator="containsText" text="Moderada">
      <formula>NOT(ISERROR(SEARCH("Moderada",AE612)))</formula>
    </cfRule>
    <cfRule type="containsText" dxfId="9663" priority="717" operator="containsText" text="Baja">
      <formula>NOT(ISERROR(SEARCH("Baja",AE612)))</formula>
    </cfRule>
  </conditionalFormatting>
  <conditionalFormatting sqref="AE612:AE613">
    <cfRule type="containsText" dxfId="9662" priority="718" operator="containsText" text="VALORAR">
      <formula>NOT(ISERROR(SEARCH("VALORAR",AE612)))</formula>
    </cfRule>
    <cfRule type="containsText" dxfId="9661" priority="719" operator="containsText" text="Extrema">
      <formula>NOT(ISERROR(SEARCH("Extrema",AE612)))</formula>
    </cfRule>
    <cfRule type="containsText" dxfId="9660" priority="720" operator="containsText" text="Alta">
      <formula>NOT(ISERROR(SEARCH("Alta",AE612)))</formula>
    </cfRule>
    <cfRule type="containsText" dxfId="9659" priority="721" operator="containsText" text="Moderada">
      <formula>NOT(ISERROR(SEARCH("Moderada",AE612)))</formula>
    </cfRule>
    <cfRule type="containsText" dxfId="9658" priority="722" operator="containsText" text="Baja">
      <formula>NOT(ISERROR(SEARCH("Baja",AE612)))</formula>
    </cfRule>
  </conditionalFormatting>
  <conditionalFormatting sqref="V612:V613">
    <cfRule type="cellIs" dxfId="9657" priority="729" stopIfTrue="1" operator="equal">
      <formula>"Alta"</formula>
    </cfRule>
  </conditionalFormatting>
  <conditionalFormatting sqref="V612:V613">
    <cfRule type="cellIs" dxfId="9656" priority="731" stopIfTrue="1" operator="equal">
      <formula>"Baja"</formula>
    </cfRule>
  </conditionalFormatting>
  <conditionalFormatting sqref="V612:V613">
    <cfRule type="cellIs" dxfId="9655" priority="730" stopIfTrue="1" operator="equal">
      <formula>"Media"</formula>
    </cfRule>
  </conditionalFormatting>
  <conditionalFormatting sqref="V612:V613">
    <cfRule type="cellIs" dxfId="9654" priority="728" stopIfTrue="1" operator="equal">
      <formula>"Muy Alta"</formula>
    </cfRule>
  </conditionalFormatting>
  <conditionalFormatting sqref="V612:V613">
    <cfRule type="cellIs" dxfId="9653" priority="732" stopIfTrue="1" operator="equal">
      <formula>"Muy Baja"</formula>
    </cfRule>
  </conditionalFormatting>
  <conditionalFormatting sqref="AP613">
    <cfRule type="cellIs" dxfId="9652" priority="691" stopIfTrue="1" operator="equal">
      <formula>"Alta"</formula>
    </cfRule>
  </conditionalFormatting>
  <conditionalFormatting sqref="AP613">
    <cfRule type="cellIs" dxfId="9651" priority="693" stopIfTrue="1" operator="equal">
      <formula>"Baja"</formula>
    </cfRule>
  </conditionalFormatting>
  <conditionalFormatting sqref="AP613">
    <cfRule type="cellIs" dxfId="9650" priority="692" stopIfTrue="1" operator="equal">
      <formula>"Media"</formula>
    </cfRule>
  </conditionalFormatting>
  <conditionalFormatting sqref="AP613">
    <cfRule type="cellIs" dxfId="9649" priority="690" stopIfTrue="1" operator="equal">
      <formula>"Muy Alta"</formula>
    </cfRule>
  </conditionalFormatting>
  <conditionalFormatting sqref="AP613">
    <cfRule type="cellIs" dxfId="9648" priority="694" stopIfTrue="1" operator="equal">
      <formula>"Muy Baja"</formula>
    </cfRule>
  </conditionalFormatting>
  <conditionalFormatting sqref="AE614">
    <cfRule type="containsText" dxfId="9647" priority="657" operator="containsText" text="VALORAR">
      <formula>NOT(ISERROR(SEARCH("VALORAR",AE614)))</formula>
    </cfRule>
    <cfRule type="containsText" dxfId="9646" priority="658" operator="containsText" text="Extrema">
      <formula>NOT(ISERROR(SEARCH("Extrema",AE614)))</formula>
    </cfRule>
    <cfRule type="containsText" dxfId="9645" priority="659" operator="containsText" text="Alta">
      <formula>NOT(ISERROR(SEARCH("Alta",AE614)))</formula>
    </cfRule>
    <cfRule type="containsText" dxfId="9644" priority="660" operator="containsText" text="Moderada">
      <formula>NOT(ISERROR(SEARCH("Moderada",AE614)))</formula>
    </cfRule>
    <cfRule type="containsText" dxfId="9643" priority="661" operator="containsText" text="Baja">
      <formula>NOT(ISERROR(SEARCH("Baja",AE614)))</formula>
    </cfRule>
  </conditionalFormatting>
  <conditionalFormatting sqref="AE614">
    <cfRule type="containsText" dxfId="9642" priority="662" operator="containsText" text="VALORAR">
      <formula>NOT(ISERROR(SEARCH("VALORAR",AE614)))</formula>
    </cfRule>
    <cfRule type="containsText" dxfId="9641" priority="663" operator="containsText" text="Extrema">
      <formula>NOT(ISERROR(SEARCH("Extrema",AE614)))</formula>
    </cfRule>
    <cfRule type="containsText" dxfId="9640" priority="664" operator="containsText" text="Alta">
      <formula>NOT(ISERROR(SEARCH("Alta",AE614)))</formula>
    </cfRule>
    <cfRule type="containsText" dxfId="9639" priority="665" operator="containsText" text="Moderada">
      <formula>NOT(ISERROR(SEARCH("Moderada",AE614)))</formula>
    </cfRule>
    <cfRule type="containsText" dxfId="9638" priority="666" operator="containsText" text="Baja">
      <formula>NOT(ISERROR(SEARCH("Baja",AE614)))</formula>
    </cfRule>
  </conditionalFormatting>
  <conditionalFormatting sqref="V614">
    <cfRule type="cellIs" dxfId="9637" priority="673" stopIfTrue="1" operator="equal">
      <formula>"Alta"</formula>
    </cfRule>
  </conditionalFormatting>
  <conditionalFormatting sqref="V614">
    <cfRule type="cellIs" dxfId="9636" priority="675" stopIfTrue="1" operator="equal">
      <formula>"Baja"</formula>
    </cfRule>
  </conditionalFormatting>
  <conditionalFormatting sqref="V614">
    <cfRule type="cellIs" dxfId="9635" priority="674" stopIfTrue="1" operator="equal">
      <formula>"Media"</formula>
    </cfRule>
  </conditionalFormatting>
  <conditionalFormatting sqref="V614">
    <cfRule type="cellIs" dxfId="9634" priority="672" stopIfTrue="1" operator="equal">
      <formula>"Muy Alta"</formula>
    </cfRule>
  </conditionalFormatting>
  <conditionalFormatting sqref="V614">
    <cfRule type="cellIs" dxfId="9633" priority="676" stopIfTrue="1" operator="equal">
      <formula>"Muy Baja"</formula>
    </cfRule>
  </conditionalFormatting>
  <conditionalFormatting sqref="AP614">
    <cfRule type="cellIs" dxfId="9632" priority="649" stopIfTrue="1" operator="equal">
      <formula>"Alta"</formula>
    </cfRule>
  </conditionalFormatting>
  <conditionalFormatting sqref="AP614">
    <cfRule type="cellIs" dxfId="9631" priority="651" stopIfTrue="1" operator="equal">
      <formula>"Baja"</formula>
    </cfRule>
  </conditionalFormatting>
  <conditionalFormatting sqref="AP614">
    <cfRule type="cellIs" dxfId="9630" priority="650" stopIfTrue="1" operator="equal">
      <formula>"Media"</formula>
    </cfRule>
  </conditionalFormatting>
  <conditionalFormatting sqref="AP614">
    <cfRule type="cellIs" dxfId="9629" priority="648" stopIfTrue="1" operator="equal">
      <formula>"Muy Alta"</formula>
    </cfRule>
  </conditionalFormatting>
  <conditionalFormatting sqref="AP614">
    <cfRule type="cellIs" dxfId="9628" priority="652" stopIfTrue="1" operator="equal">
      <formula>"Muy Baja"</formula>
    </cfRule>
  </conditionalFormatting>
  <conditionalFormatting sqref="V130:V131">
    <cfRule type="cellIs" dxfId="9627" priority="197" stopIfTrue="1" operator="equal">
      <formula>"Alta"</formula>
    </cfRule>
  </conditionalFormatting>
  <conditionalFormatting sqref="V130:V131">
    <cfRule type="cellIs" dxfId="9626" priority="199" stopIfTrue="1" operator="equal">
      <formula>"Baja"</formula>
    </cfRule>
  </conditionalFormatting>
  <conditionalFormatting sqref="V130:V131">
    <cfRule type="cellIs" dxfId="9625" priority="198" stopIfTrue="1" operator="equal">
      <formula>"Media"</formula>
    </cfRule>
  </conditionalFormatting>
  <conditionalFormatting sqref="V130:V131">
    <cfRule type="cellIs" dxfId="9624" priority="196" stopIfTrue="1" operator="equal">
      <formula>"Muy Alta"</formula>
    </cfRule>
  </conditionalFormatting>
  <conditionalFormatting sqref="V130:V131">
    <cfRule type="cellIs" dxfId="9623" priority="200" stopIfTrue="1" operator="equal">
      <formula>"Muy Baja"</formula>
    </cfRule>
  </conditionalFormatting>
  <conditionalFormatting sqref="AE130:AE131">
    <cfRule type="containsText" dxfId="9622" priority="181" operator="containsText" text="VALORAR">
      <formula>NOT(ISERROR(SEARCH("VALORAR",AE130)))</formula>
    </cfRule>
    <cfRule type="containsText" dxfId="9621" priority="182" operator="containsText" text="Extrema">
      <formula>NOT(ISERROR(SEARCH("Extrema",AE130)))</formula>
    </cfRule>
    <cfRule type="containsText" dxfId="9620" priority="183" operator="containsText" text="Alta">
      <formula>NOT(ISERROR(SEARCH("Alta",AE130)))</formula>
    </cfRule>
    <cfRule type="containsText" dxfId="9619" priority="184" operator="containsText" text="Moderada">
      <formula>NOT(ISERROR(SEARCH("Moderada",AE130)))</formula>
    </cfRule>
    <cfRule type="containsText" dxfId="9618" priority="185" operator="containsText" text="Baja">
      <formula>NOT(ISERROR(SEARCH("Baja",AE130)))</formula>
    </cfRule>
  </conditionalFormatting>
  <conditionalFormatting sqref="AE130:AE131">
    <cfRule type="containsText" dxfId="9617" priority="186" operator="containsText" text="VALORAR">
      <formula>NOT(ISERROR(SEARCH("VALORAR",AE130)))</formula>
    </cfRule>
    <cfRule type="containsText" dxfId="9616" priority="187" operator="containsText" text="Extrema">
      <formula>NOT(ISERROR(SEARCH("Extrema",AE130)))</formula>
    </cfRule>
    <cfRule type="containsText" dxfId="9615" priority="188" operator="containsText" text="Alta">
      <formula>NOT(ISERROR(SEARCH("Alta",AE130)))</formula>
    </cfRule>
    <cfRule type="containsText" dxfId="9614" priority="189" operator="containsText" text="Moderada">
      <formula>NOT(ISERROR(SEARCH("Moderada",AE130)))</formula>
    </cfRule>
    <cfRule type="containsText" dxfId="9613" priority="190" operator="containsText" text="Baja">
      <formula>NOT(ISERROR(SEARCH("Baja",AE130)))</formula>
    </cfRule>
  </conditionalFormatting>
  <conditionalFormatting sqref="AW130">
    <cfRule type="containsText" dxfId="9612" priority="171" operator="containsText" text="VALORAR">
      <formula>NOT(ISERROR(SEARCH("VALORAR",AW130)))</formula>
    </cfRule>
    <cfRule type="containsText" dxfId="9611" priority="172" operator="containsText" text="Extrema">
      <formula>NOT(ISERROR(SEARCH("Extrema",AW130)))</formula>
    </cfRule>
    <cfRule type="containsText" dxfId="9610" priority="173" operator="containsText" text="Alta">
      <formula>NOT(ISERROR(SEARCH("Alta",AW130)))</formula>
    </cfRule>
    <cfRule type="containsText" dxfId="9609" priority="174" operator="containsText" text="Moderada">
      <formula>NOT(ISERROR(SEARCH("Moderada",AW130)))</formula>
    </cfRule>
    <cfRule type="containsText" dxfId="9608" priority="175" operator="containsText" text="Baja">
      <formula>NOT(ISERROR(SEARCH("Baja",AW130)))</formula>
    </cfRule>
  </conditionalFormatting>
  <conditionalFormatting sqref="AW130">
    <cfRule type="containsText" dxfId="9607" priority="176" operator="containsText" text="VALORAR">
      <formula>NOT(ISERROR(SEARCH("VALORAR",AW130)))</formula>
    </cfRule>
    <cfRule type="containsText" dxfId="9606" priority="177" operator="containsText" text="Extrema">
      <formula>NOT(ISERROR(SEARCH("Extrema",AW130)))</formula>
    </cfRule>
    <cfRule type="containsText" dxfId="9605" priority="178" operator="containsText" text="Alta">
      <formula>NOT(ISERROR(SEARCH("Alta",AW130)))</formula>
    </cfRule>
    <cfRule type="containsText" dxfId="9604" priority="179" operator="containsText" text="Moderada">
      <formula>NOT(ISERROR(SEARCH("Moderada",AW130)))</formula>
    </cfRule>
    <cfRule type="containsText" dxfId="9603" priority="180" operator="containsText" text="Baja">
      <formula>NOT(ISERROR(SEARCH("Baja",AW130)))</formula>
    </cfRule>
  </conditionalFormatting>
  <conditionalFormatting sqref="AP130">
    <cfRule type="cellIs" dxfId="9602" priority="163" stopIfTrue="1" operator="equal">
      <formula>"Alta"</formula>
    </cfRule>
  </conditionalFormatting>
  <conditionalFormatting sqref="AP130">
    <cfRule type="cellIs" dxfId="9601" priority="165" stopIfTrue="1" operator="equal">
      <formula>"Baja"</formula>
    </cfRule>
  </conditionalFormatting>
  <conditionalFormatting sqref="AP130">
    <cfRule type="cellIs" dxfId="9600" priority="164" stopIfTrue="1" operator="equal">
      <formula>"Media"</formula>
    </cfRule>
  </conditionalFormatting>
  <conditionalFormatting sqref="AP130">
    <cfRule type="cellIs" dxfId="9599" priority="162" stopIfTrue="1" operator="equal">
      <formula>"Muy Alta"</formula>
    </cfRule>
  </conditionalFormatting>
  <conditionalFormatting sqref="AP130">
    <cfRule type="cellIs" dxfId="9598" priority="166" stopIfTrue="1" operator="equal">
      <formula>"Muy Baja"</formula>
    </cfRule>
  </conditionalFormatting>
  <conditionalFormatting sqref="AP131">
    <cfRule type="cellIs" dxfId="9597" priority="149" stopIfTrue="1" operator="equal">
      <formula>"Alta"</formula>
    </cfRule>
  </conditionalFormatting>
  <conditionalFormatting sqref="AP131">
    <cfRule type="cellIs" dxfId="9596" priority="151" stopIfTrue="1" operator="equal">
      <formula>"Baja"</formula>
    </cfRule>
  </conditionalFormatting>
  <conditionalFormatting sqref="AP131">
    <cfRule type="cellIs" dxfId="9595" priority="150" stopIfTrue="1" operator="equal">
      <formula>"Media"</formula>
    </cfRule>
  </conditionalFormatting>
  <conditionalFormatting sqref="AP131">
    <cfRule type="cellIs" dxfId="9594" priority="148" stopIfTrue="1" operator="equal">
      <formula>"Muy Alta"</formula>
    </cfRule>
  </conditionalFormatting>
  <conditionalFormatting sqref="AP131">
    <cfRule type="cellIs" dxfId="9593" priority="152" stopIfTrue="1" operator="equal">
      <formula>"Muy Baja"</formula>
    </cfRule>
  </conditionalFormatting>
  <conditionalFormatting sqref="AP135">
    <cfRule type="cellIs" dxfId="9592" priority="135" stopIfTrue="1" operator="equal">
      <formula>"Alta"</formula>
    </cfRule>
  </conditionalFormatting>
  <conditionalFormatting sqref="AP135">
    <cfRule type="cellIs" dxfId="9591" priority="137" stopIfTrue="1" operator="equal">
      <formula>"Baja"</formula>
    </cfRule>
  </conditionalFormatting>
  <conditionalFormatting sqref="AP135">
    <cfRule type="cellIs" dxfId="9590" priority="136" stopIfTrue="1" operator="equal">
      <formula>"Media"</formula>
    </cfRule>
  </conditionalFormatting>
  <conditionalFormatting sqref="AP135">
    <cfRule type="cellIs" dxfId="9589" priority="134" stopIfTrue="1" operator="equal">
      <formula>"Muy Alta"</formula>
    </cfRule>
  </conditionalFormatting>
  <conditionalFormatting sqref="AP135">
    <cfRule type="cellIs" dxfId="9588" priority="138" stopIfTrue="1" operator="equal">
      <formula>"Muy Baja"</formula>
    </cfRule>
  </conditionalFormatting>
  <conditionalFormatting sqref="AE132:AE133">
    <cfRule type="containsText" dxfId="9587" priority="101" operator="containsText" text="VALORAR">
      <formula>NOT(ISERROR(SEARCH("VALORAR",AE132)))</formula>
    </cfRule>
    <cfRule type="containsText" dxfId="9586" priority="102" operator="containsText" text="Extrema">
      <formula>NOT(ISERROR(SEARCH("Extrema",AE132)))</formula>
    </cfRule>
    <cfRule type="containsText" dxfId="9585" priority="103" operator="containsText" text="Alta">
      <formula>NOT(ISERROR(SEARCH("Alta",AE132)))</formula>
    </cfRule>
    <cfRule type="containsText" dxfId="9584" priority="104" operator="containsText" text="Moderada">
      <formula>NOT(ISERROR(SEARCH("Moderada",AE132)))</formula>
    </cfRule>
    <cfRule type="containsText" dxfId="9583" priority="105" operator="containsText" text="Baja">
      <formula>NOT(ISERROR(SEARCH("Baja",AE132)))</formula>
    </cfRule>
  </conditionalFormatting>
  <conditionalFormatting sqref="AE132:AE133">
    <cfRule type="containsText" dxfId="9582" priority="106" operator="containsText" text="VALORAR">
      <formula>NOT(ISERROR(SEARCH("VALORAR",AE132)))</formula>
    </cfRule>
    <cfRule type="containsText" dxfId="9581" priority="107" operator="containsText" text="Extrema">
      <formula>NOT(ISERROR(SEARCH("Extrema",AE132)))</formula>
    </cfRule>
    <cfRule type="containsText" dxfId="9580" priority="108" operator="containsText" text="Alta">
      <formula>NOT(ISERROR(SEARCH("Alta",AE132)))</formula>
    </cfRule>
    <cfRule type="containsText" dxfId="9579" priority="109" operator="containsText" text="Moderada">
      <formula>NOT(ISERROR(SEARCH("Moderada",AE132)))</formula>
    </cfRule>
    <cfRule type="containsText" dxfId="9578" priority="110" operator="containsText" text="Baja">
      <formula>NOT(ISERROR(SEARCH("Baja",AE132)))</formula>
    </cfRule>
  </conditionalFormatting>
  <conditionalFormatting sqref="V132:V133">
    <cfRule type="cellIs" dxfId="9577" priority="117" stopIfTrue="1" operator="equal">
      <formula>"Alta"</formula>
    </cfRule>
  </conditionalFormatting>
  <conditionalFormatting sqref="V132:V133">
    <cfRule type="cellIs" dxfId="9576" priority="119" stopIfTrue="1" operator="equal">
      <formula>"Baja"</formula>
    </cfRule>
  </conditionalFormatting>
  <conditionalFormatting sqref="V132:V133">
    <cfRule type="cellIs" dxfId="9575" priority="118" stopIfTrue="1" operator="equal">
      <formula>"Media"</formula>
    </cfRule>
  </conditionalFormatting>
  <conditionalFormatting sqref="V132:V133">
    <cfRule type="cellIs" dxfId="9574" priority="116" stopIfTrue="1" operator="equal">
      <formula>"Muy Alta"</formula>
    </cfRule>
  </conditionalFormatting>
  <conditionalFormatting sqref="V132:V133">
    <cfRule type="cellIs" dxfId="9573" priority="120" stopIfTrue="1" operator="equal">
      <formula>"Muy Baja"</formula>
    </cfRule>
  </conditionalFormatting>
  <conditionalFormatting sqref="AP132">
    <cfRule type="cellIs" dxfId="9572" priority="93" stopIfTrue="1" operator="equal">
      <formula>"Alta"</formula>
    </cfRule>
  </conditionalFormatting>
  <conditionalFormatting sqref="AP132">
    <cfRule type="cellIs" dxfId="9571" priority="95" stopIfTrue="1" operator="equal">
      <formula>"Baja"</formula>
    </cfRule>
  </conditionalFormatting>
  <conditionalFormatting sqref="AP132">
    <cfRule type="cellIs" dxfId="9570" priority="94" stopIfTrue="1" operator="equal">
      <formula>"Media"</formula>
    </cfRule>
  </conditionalFormatting>
  <conditionalFormatting sqref="AP132">
    <cfRule type="cellIs" dxfId="9569" priority="92" stopIfTrue="1" operator="equal">
      <formula>"Muy Alta"</formula>
    </cfRule>
  </conditionalFormatting>
  <conditionalFormatting sqref="AP132">
    <cfRule type="cellIs" dxfId="9568" priority="96" stopIfTrue="1" operator="equal">
      <formula>"Muy Baja"</formula>
    </cfRule>
  </conditionalFormatting>
  <conditionalFormatting sqref="AP133">
    <cfRule type="cellIs" dxfId="9567" priority="79" stopIfTrue="1" operator="equal">
      <formula>"Alta"</formula>
    </cfRule>
  </conditionalFormatting>
  <conditionalFormatting sqref="AP133">
    <cfRule type="cellIs" dxfId="9566" priority="81" stopIfTrue="1" operator="equal">
      <formula>"Baja"</formula>
    </cfRule>
  </conditionalFormatting>
  <conditionalFormatting sqref="AP133">
    <cfRule type="cellIs" dxfId="9565" priority="80" stopIfTrue="1" operator="equal">
      <formula>"Media"</formula>
    </cfRule>
  </conditionalFormatting>
  <conditionalFormatting sqref="AP133">
    <cfRule type="cellIs" dxfId="9564" priority="78" stopIfTrue="1" operator="equal">
      <formula>"Muy Alta"</formula>
    </cfRule>
  </conditionalFormatting>
  <conditionalFormatting sqref="AP133">
    <cfRule type="cellIs" dxfId="9563" priority="82" stopIfTrue="1" operator="equal">
      <formula>"Muy Baja"</formula>
    </cfRule>
  </conditionalFormatting>
  <conditionalFormatting sqref="AE134">
    <cfRule type="containsText" dxfId="9562" priority="45" operator="containsText" text="VALORAR">
      <formula>NOT(ISERROR(SEARCH("VALORAR",AE134)))</formula>
    </cfRule>
    <cfRule type="containsText" dxfId="9561" priority="46" operator="containsText" text="Extrema">
      <formula>NOT(ISERROR(SEARCH("Extrema",AE134)))</formula>
    </cfRule>
    <cfRule type="containsText" dxfId="9560" priority="47" operator="containsText" text="Alta">
      <formula>NOT(ISERROR(SEARCH("Alta",AE134)))</formula>
    </cfRule>
    <cfRule type="containsText" dxfId="9559" priority="48" operator="containsText" text="Moderada">
      <formula>NOT(ISERROR(SEARCH("Moderada",AE134)))</formula>
    </cfRule>
    <cfRule type="containsText" dxfId="9558" priority="49" operator="containsText" text="Baja">
      <formula>NOT(ISERROR(SEARCH("Baja",AE134)))</formula>
    </cfRule>
  </conditionalFormatting>
  <conditionalFormatting sqref="AE134">
    <cfRule type="containsText" dxfId="9557" priority="50" operator="containsText" text="VALORAR">
      <formula>NOT(ISERROR(SEARCH("VALORAR",AE134)))</formula>
    </cfRule>
    <cfRule type="containsText" dxfId="9556" priority="51" operator="containsText" text="Extrema">
      <formula>NOT(ISERROR(SEARCH("Extrema",AE134)))</formula>
    </cfRule>
    <cfRule type="containsText" dxfId="9555" priority="52" operator="containsText" text="Alta">
      <formula>NOT(ISERROR(SEARCH("Alta",AE134)))</formula>
    </cfRule>
    <cfRule type="containsText" dxfId="9554" priority="53" operator="containsText" text="Moderada">
      <formula>NOT(ISERROR(SEARCH("Moderada",AE134)))</formula>
    </cfRule>
    <cfRule type="containsText" dxfId="9553" priority="54" operator="containsText" text="Baja">
      <formula>NOT(ISERROR(SEARCH("Baja",AE134)))</formula>
    </cfRule>
  </conditionalFormatting>
  <conditionalFormatting sqref="V134">
    <cfRule type="cellIs" dxfId="9552" priority="61" stopIfTrue="1" operator="equal">
      <formula>"Alta"</formula>
    </cfRule>
  </conditionalFormatting>
  <conditionalFormatting sqref="V134">
    <cfRule type="cellIs" dxfId="9551" priority="63" stopIfTrue="1" operator="equal">
      <formula>"Baja"</formula>
    </cfRule>
  </conditionalFormatting>
  <conditionalFormatting sqref="V134">
    <cfRule type="cellIs" dxfId="9550" priority="62" stopIfTrue="1" operator="equal">
      <formula>"Media"</formula>
    </cfRule>
  </conditionalFormatting>
  <conditionalFormatting sqref="V134">
    <cfRule type="cellIs" dxfId="9549" priority="60" stopIfTrue="1" operator="equal">
      <formula>"Muy Alta"</formula>
    </cfRule>
  </conditionalFormatting>
  <conditionalFormatting sqref="V134">
    <cfRule type="cellIs" dxfId="9548" priority="64" stopIfTrue="1" operator="equal">
      <formula>"Muy Baja"</formula>
    </cfRule>
  </conditionalFormatting>
  <conditionalFormatting sqref="AP134">
    <cfRule type="cellIs" dxfId="9547" priority="37" stopIfTrue="1" operator="equal">
      <formula>"Alta"</formula>
    </cfRule>
  </conditionalFormatting>
  <conditionalFormatting sqref="AP134">
    <cfRule type="cellIs" dxfId="9546" priority="39" stopIfTrue="1" operator="equal">
      <formula>"Baja"</formula>
    </cfRule>
  </conditionalFormatting>
  <conditionalFormatting sqref="AP134">
    <cfRule type="cellIs" dxfId="9545" priority="38" stopIfTrue="1" operator="equal">
      <formula>"Media"</formula>
    </cfRule>
  </conditionalFormatting>
  <conditionalFormatting sqref="AP134">
    <cfRule type="cellIs" dxfId="9544" priority="36" stopIfTrue="1" operator="equal">
      <formula>"Muy Alta"</formula>
    </cfRule>
  </conditionalFormatting>
  <conditionalFormatting sqref="AP134">
    <cfRule type="cellIs" dxfId="9543" priority="40" stopIfTrue="1" operator="equal">
      <formula>"Muy Baja"</formula>
    </cfRule>
  </conditionalFormatting>
  <conditionalFormatting sqref="AE34:AE35">
    <cfRule type="containsText" dxfId="9542" priority="21" operator="containsText" text="VALORAR">
      <formula>NOT(ISERROR(SEARCH("VALORAR",AE34)))</formula>
    </cfRule>
    <cfRule type="containsText" dxfId="9541" priority="22" operator="containsText" text="Extrema">
      <formula>NOT(ISERROR(SEARCH("Extrema",AE34)))</formula>
    </cfRule>
    <cfRule type="containsText" dxfId="9540" priority="23" operator="containsText" text="Alta">
      <formula>NOT(ISERROR(SEARCH("Alta",AE34)))</formula>
    </cfRule>
    <cfRule type="containsText" dxfId="9539" priority="24" operator="containsText" text="Moderada">
      <formula>NOT(ISERROR(SEARCH("Moderada",AE34)))</formula>
    </cfRule>
    <cfRule type="containsText" dxfId="9538" priority="25" operator="containsText" text="Baja">
      <formula>NOT(ISERROR(SEARCH("Baja",AE34)))</formula>
    </cfRule>
  </conditionalFormatting>
  <conditionalFormatting sqref="AE34:AE35">
    <cfRule type="containsText" dxfId="9537" priority="26" operator="containsText" text="VALORAR">
      <formula>NOT(ISERROR(SEARCH("VALORAR",AE34)))</formula>
    </cfRule>
    <cfRule type="containsText" dxfId="9536" priority="27" operator="containsText" text="Extrema">
      <formula>NOT(ISERROR(SEARCH("Extrema",AE34)))</formula>
    </cfRule>
    <cfRule type="containsText" dxfId="9535" priority="28" operator="containsText" text="Alta">
      <formula>NOT(ISERROR(SEARCH("Alta",AE34)))</formula>
    </cfRule>
    <cfRule type="containsText" dxfId="9534" priority="29" operator="containsText" text="Moderada">
      <formula>NOT(ISERROR(SEARCH("Moderada",AE34)))</formula>
    </cfRule>
    <cfRule type="containsText" dxfId="9533" priority="30" operator="containsText" text="Baja">
      <formula>NOT(ISERROR(SEARCH("Baja",AE34)))</formula>
    </cfRule>
  </conditionalFormatting>
  <conditionalFormatting sqref="AE36:AE37">
    <cfRule type="containsText" dxfId="9532" priority="11" operator="containsText" text="VALORAR">
      <formula>NOT(ISERROR(SEARCH("VALORAR",AE36)))</formula>
    </cfRule>
    <cfRule type="containsText" dxfId="9531" priority="12" operator="containsText" text="Extrema">
      <formula>NOT(ISERROR(SEARCH("Extrema",AE36)))</formula>
    </cfRule>
    <cfRule type="containsText" dxfId="9530" priority="13" operator="containsText" text="Alta">
      <formula>NOT(ISERROR(SEARCH("Alta",AE36)))</formula>
    </cfRule>
    <cfRule type="containsText" dxfId="9529" priority="14" operator="containsText" text="Moderada">
      <formula>NOT(ISERROR(SEARCH("Moderada",AE36)))</formula>
    </cfRule>
    <cfRule type="containsText" dxfId="9528" priority="15" operator="containsText" text="Baja">
      <formula>NOT(ISERROR(SEARCH("Baja",AE36)))</formula>
    </cfRule>
  </conditionalFormatting>
  <conditionalFormatting sqref="AE36:AE37">
    <cfRule type="containsText" dxfId="9527" priority="16" operator="containsText" text="VALORAR">
      <formula>NOT(ISERROR(SEARCH("VALORAR",AE36)))</formula>
    </cfRule>
    <cfRule type="containsText" dxfId="9526" priority="17" operator="containsText" text="Extrema">
      <formula>NOT(ISERROR(SEARCH("Extrema",AE36)))</formula>
    </cfRule>
    <cfRule type="containsText" dxfId="9525" priority="18" operator="containsText" text="Alta">
      <formula>NOT(ISERROR(SEARCH("Alta",AE36)))</formula>
    </cfRule>
    <cfRule type="containsText" dxfId="9524" priority="19" operator="containsText" text="Moderada">
      <formula>NOT(ISERROR(SEARCH("Moderada",AE36)))</formula>
    </cfRule>
    <cfRule type="containsText" dxfId="9523" priority="20" operator="containsText" text="Baja">
      <formula>NOT(ISERROR(SEARCH("Baja",AE36)))</formula>
    </cfRule>
  </conditionalFormatting>
  <conditionalFormatting sqref="AE38">
    <cfRule type="containsText" dxfId="9522" priority="1" operator="containsText" text="VALORAR">
      <formula>NOT(ISERROR(SEARCH("VALORAR",AE38)))</formula>
    </cfRule>
    <cfRule type="containsText" dxfId="9521" priority="2" operator="containsText" text="Extrema">
      <formula>NOT(ISERROR(SEARCH("Extrema",AE38)))</formula>
    </cfRule>
    <cfRule type="containsText" dxfId="9520" priority="3" operator="containsText" text="Alta">
      <formula>NOT(ISERROR(SEARCH("Alta",AE38)))</formula>
    </cfRule>
    <cfRule type="containsText" dxfId="9519" priority="4" operator="containsText" text="Moderada">
      <formula>NOT(ISERROR(SEARCH("Moderada",AE38)))</formula>
    </cfRule>
    <cfRule type="containsText" dxfId="9518" priority="5" operator="containsText" text="Baja">
      <formula>NOT(ISERROR(SEARCH("Baja",AE38)))</formula>
    </cfRule>
  </conditionalFormatting>
  <conditionalFormatting sqref="AE38">
    <cfRule type="containsText" dxfId="9517" priority="6" operator="containsText" text="VALORAR">
      <formula>NOT(ISERROR(SEARCH("VALORAR",AE38)))</formula>
    </cfRule>
    <cfRule type="containsText" dxfId="9516" priority="7" operator="containsText" text="Extrema">
      <formula>NOT(ISERROR(SEARCH("Extrema",AE38)))</formula>
    </cfRule>
    <cfRule type="containsText" dxfId="9515" priority="8" operator="containsText" text="Alta">
      <formula>NOT(ISERROR(SEARCH("Alta",AE38)))</formula>
    </cfRule>
    <cfRule type="containsText" dxfId="9514" priority="9" operator="containsText" text="Moderada">
      <formula>NOT(ISERROR(SEARCH("Moderada",AE38)))</formula>
    </cfRule>
    <cfRule type="containsText" dxfId="9513" priority="10" operator="containsText" text="Baja">
      <formula>NOT(ISERROR(SEARCH("Baja",AE38)))</formula>
    </cfRule>
  </conditionalFormatting>
  <hyperlinks>
    <hyperlink ref="BM490" r:id="rId1" display="https://www.dadep.gov.co/transparencia/control/plan-anual-auditorias/evaluacion-independiente-del-sistema-control-interno-parametrizado_x000a__x000a_\172.26.1.6\ctrol_priv\CTROL-PRIV 2022\1. PAA\1.2. Informes y Req. de Ley\7. Reuniones del CICCI y ejercicio de Secretaría Técnica_x000a_" xr:uid="{00000000-0004-0000-0100-000000000000}"/>
    <hyperlink ref="BM496" r:id="rId2" xr:uid="{00000000-0004-0000-0100-000001000000}"/>
    <hyperlink ref="BM502" r:id="rId3" xr:uid="{00000000-0004-0000-0100-000002000000}"/>
    <hyperlink ref="BM400" r:id="rId4" xr:uid="{00000000-0004-0000-0100-000003000000}"/>
    <hyperlink ref="BM412" r:id="rId5" xr:uid="{00000000-0004-0000-0100-000004000000}"/>
    <hyperlink ref="BM382" r:id="rId6" xr:uid="{00000000-0004-0000-0100-000005000000}"/>
    <hyperlink ref="BM430" r:id="rId7" xr:uid="{00000000-0004-0000-0100-000006000000}"/>
    <hyperlink ref="BM46" r:id="rId8" xr:uid="{00000000-0004-0000-0100-000007000000}"/>
    <hyperlink ref="BM16" r:id="rId9" display="https://www.dadep.gov.co/transparencia/sistema-integrado-de-gestion/comite-institucional-gestion-y-desempeno/acta-001-del-18-febrero-2021" xr:uid="{00000000-0004-0000-0100-000008000000}"/>
    <hyperlink ref="BM22" r:id="rId10" xr:uid="{00000000-0004-0000-0100-000009000000}"/>
    <hyperlink ref="BM28" r:id="rId11" xr:uid="{00000000-0004-0000-0100-00000A000000}"/>
    <hyperlink ref="BM34" r:id="rId12" display="https://www.dadep.gov.co/transparencia/planeacion/plan-anticorrupcion" xr:uid="{00000000-0004-0000-0100-00000B000000}"/>
    <hyperlink ref="BM460" r:id="rId13" xr:uid="{00000000-0004-0000-0100-00000C000000}"/>
    <hyperlink ref="BM466" r:id="rId14" display="https://www.dadep.gov.co/transparencia/sistema-integrado-de-gestion/gestion-riesgos" xr:uid="{00000000-0004-0000-0100-00000D000000}"/>
    <hyperlink ref="BM472" r:id="rId15" display="https://www.dadep.gov.co/transparencia/planeacion/plan-anticorrupcion" xr:uid="{00000000-0004-0000-0100-00000E000000}"/>
    <hyperlink ref="BM478" r:id="rId16" display="https://dadepbta-my.sharepoint.com/personal/aoliveros_dadep_gov_co/_layouts/15/onedrive.aspx?id=%2Fsites%2FOficinaAsesoradePlaneacin%2FShared%20Documents&amp;listurl=https%3A%2F%2Fdadepbta%2Esharepoint%2Ecom%2Fsites%2FOficinaAsesoradePlaneacin%2FShared%20Documents" xr:uid="{00000000-0004-0000-0100-00000F000000}"/>
    <hyperlink ref="BM10" r:id="rId17" display="https://app.powerbi.com/view?r=eyJrIjoiYzQzMjcxNDQtNDllNC00ZDM0LTkzOGEtMGYxNWNlZjZkYjI5IiwidCI6ImQxMTE1ODBiLWI1ZjgtNDFkYS1hOTg3LTMzYmY0NDAyZTE0NSJ9&amp;pageName=ReportSection" xr:uid="{00000000-0004-0000-0100-000010000000}"/>
    <hyperlink ref="BM58" r:id="rId18" xr:uid="{00000000-0004-0000-0100-000011000000}"/>
    <hyperlink ref="BU34" r:id="rId19" display="https://www.dadep.gov.co/transparencia/planeacion/plan-anticorrupcion" xr:uid="{129BB273-C818-4156-880D-4468DE8EB8B5}"/>
    <hyperlink ref="BU412" r:id="rId20" xr:uid="{14B34739-B6FD-4AAA-A612-660897A74EA7}"/>
    <hyperlink ref="BM178" r:id="rId21" xr:uid="{A9791AF1-ADC8-45FF-A7EC-83E3827EB7B5}"/>
    <hyperlink ref="BM334" r:id="rId22" xr:uid="{4B79D427-31B9-4670-8649-011DD23D4CE8}"/>
    <hyperlink ref="BM340" r:id="rId23" display="https://www.dadep.gov.co/transparencia/planeacion/plan-anticorrupcion" xr:uid="{20E17860-BA3C-4D7E-B5F2-249B6E3CC211}"/>
    <hyperlink ref="BU340" r:id="rId24" display="https://www.dadep.gov.co/transparencia/planeacion/plan-anticorrupcion" xr:uid="{909BE512-48CC-4787-B087-7F1A61F6AC86}"/>
    <hyperlink ref="BY102" r:id="rId25" xr:uid="{618A1C87-7A1E-4E2D-AAEA-293E2E0CFF59}"/>
    <hyperlink ref="BU178" r:id="rId26" xr:uid="{3C30DC88-1D86-470B-A653-B3EDA81AF52D}"/>
  </hyperlinks>
  <printOptions horizontalCentered="1"/>
  <pageMargins left="0.39370078740157483" right="0.39370078740157483" top="0.39370078740157483" bottom="0.39370078740157483" header="0" footer="0"/>
  <pageSetup paperSize="5" scale="32" fitToWidth="2" fitToHeight="0" orientation="landscape" r:id="rId27"/>
  <rowBreaks count="7" manualBreakCount="7">
    <brk id="58" max="72" man="1"/>
    <brk id="143" max="72" man="1"/>
    <brk id="225" max="72" man="1"/>
    <brk id="291" max="72" man="1"/>
    <brk id="369" max="72" man="1"/>
    <brk id="419" max="72" man="1"/>
    <brk id="511" max="72" man="1"/>
  </rowBreaks>
  <colBreaks count="1" manualBreakCount="1">
    <brk id="50" max="619" man="1"/>
  </colBreaks>
  <drawing r:id="rId28"/>
  <legacyDrawing r:id="rId29"/>
  <extLst>
    <ext xmlns:x14="http://schemas.microsoft.com/office/spreadsheetml/2009/9/main" uri="{78C0D931-6437-407d-A8EE-F0AAD7539E65}">
      <x14:conditionalFormattings>
        <x14:conditionalFormatting xmlns:xm="http://schemas.microsoft.com/office/excel/2006/main">
          <x14:cfRule type="containsText" priority="22330" operator="containsText" id="{B606A3A5-75E5-48D5-BD37-BED8688B18E5}">
            <xm:f>NOT(ISERROR(SEARCH('Listados Datos'!$T$3,AB10)))</xm:f>
            <xm:f>'Listados Datos'!$T$3</xm:f>
            <x14:dxf>
              <fill>
                <patternFill patternType="solid">
                  <bgColor rgb="FFC00000"/>
                </patternFill>
              </fill>
            </x14:dxf>
          </x14:cfRule>
          <x14:cfRule type="containsText" priority="22331" operator="containsText" id="{3CB8F164-36F3-403D-BB77-71BD96736034}">
            <xm:f>NOT(ISERROR(SEARCH('Listados Datos'!$T$4,AB10)))</xm:f>
            <xm:f>'Listados Datos'!$T$4</xm:f>
            <x14:dxf>
              <font>
                <b/>
                <i val="0"/>
                <color theme="0"/>
              </font>
              <fill>
                <patternFill>
                  <bgColor rgb="FFE26B0A"/>
                </patternFill>
              </fill>
            </x14:dxf>
          </x14:cfRule>
          <x14:cfRule type="containsText" priority="22332" operator="containsText" id="{3CBF0FE2-43DA-426F-B23E-FDFBD228E4FB}">
            <xm:f>NOT(ISERROR(SEARCH('Listados Datos'!$T$5,AB10)))</xm:f>
            <xm:f>'Listados Datos'!$T$5</xm:f>
            <x14:dxf>
              <font>
                <b/>
                <i val="0"/>
                <color auto="1"/>
              </font>
              <fill>
                <patternFill>
                  <bgColor rgb="FFFFFF00"/>
                </patternFill>
              </fill>
            </x14:dxf>
          </x14:cfRule>
          <x14:cfRule type="containsText" priority="22333" operator="containsText" id="{52286BDB-0E29-4989-9207-9860C566CA04}">
            <xm:f>NOT(ISERROR(SEARCH('Listados Datos'!$T$6,AB10)))</xm:f>
            <xm:f>'Listados Datos'!$T$6</xm:f>
            <x14:dxf>
              <font>
                <b/>
                <i val="0"/>
              </font>
              <fill>
                <patternFill>
                  <bgColor rgb="FF92D050"/>
                </patternFill>
              </fill>
            </x14:dxf>
          </x14:cfRule>
          <xm:sqref>AB10:AB11 AF21:AF23 AF27:AF29 AF33 AF10:AF13 AF15:AF17</xm:sqref>
        </x14:conditionalFormatting>
        <x14:conditionalFormatting xmlns:xm="http://schemas.microsoft.com/office/excel/2006/main">
          <x14:cfRule type="containsText" priority="20331" operator="containsText" id="{E2AA4A48-E9E2-4F84-93B3-7ABE496B2DE8}">
            <xm:f>NOT(ISERROR(SEARCH('Listados Datos'!$D$3,B10)))</xm:f>
            <xm:f>'Listados Datos'!$D$3</xm:f>
            <x14:dxf>
              <font>
                <b/>
                <i val="0"/>
                <color theme="0"/>
              </font>
              <fill>
                <patternFill>
                  <bgColor rgb="FFC00000"/>
                </patternFill>
              </fill>
            </x14:dxf>
          </x14:cfRule>
          <x14:cfRule type="containsText" priority="20332" operator="containsText" id="{03C8D67D-B5EC-470F-A944-6B59A3D401BD}">
            <xm:f>NOT(ISERROR(SEARCH('Listados Datos'!$D$4,B10)))</xm:f>
            <xm:f>'Listados Datos'!$D$4</xm:f>
            <x14:dxf>
              <font>
                <b/>
                <i val="0"/>
                <color theme="0"/>
              </font>
              <fill>
                <patternFill>
                  <bgColor rgb="FFC00000"/>
                </patternFill>
              </fill>
            </x14:dxf>
          </x14:cfRule>
          <x14:cfRule type="containsText" priority="21960" operator="containsText" id="{BFC4F79F-2CE3-4D46-B17C-553647A4B1BA}">
            <xm:f>NOT(ISERROR(SEARCH('Listados Datos'!$D$5,B10)))</xm:f>
            <xm:f>'Listados Datos'!$D$5</xm:f>
            <x14:dxf>
              <font>
                <b/>
                <i val="0"/>
                <color theme="0"/>
              </font>
              <fill>
                <patternFill>
                  <bgColor rgb="FFC00000"/>
                </patternFill>
              </fill>
            </x14:dxf>
          </x14:cfRule>
          <x14:cfRule type="containsText" priority="21961" operator="containsText" id="{D924A5CD-8EF9-41D4-89F9-505F6C94B629}">
            <xm:f>NOT(ISERROR(SEARCH('Listados Datos'!$D$6,B10)))</xm:f>
            <xm:f>'Listados Datos'!$D$6</xm:f>
            <x14:dxf>
              <font>
                <b/>
                <i val="0"/>
                <color theme="0"/>
              </font>
              <fill>
                <patternFill>
                  <bgColor rgb="FFE3351F"/>
                </patternFill>
              </fill>
            </x14:dxf>
          </x14:cfRule>
          <x14:cfRule type="containsText" priority="21962" operator="containsText" id="{AB42D5C0-45BD-4F5E-9381-64B8AFD231A2}">
            <xm:f>NOT(ISERROR(SEARCH('Listados Datos'!$D$7,B10)))</xm:f>
            <xm:f>'Listados Datos'!$D$7</xm:f>
            <x14:dxf>
              <font>
                <b/>
                <i val="0"/>
                <color theme="0"/>
              </font>
              <fill>
                <patternFill>
                  <bgColor rgb="FFE3351F"/>
                </patternFill>
              </fill>
            </x14:dxf>
          </x14:cfRule>
          <x14:cfRule type="containsText" priority="21963" operator="containsText" id="{28395127-5C69-4315-B921-6D37B6182F9E}">
            <xm:f>NOT(ISERROR(SEARCH('Listados Datos'!$D$8,B10)))</xm:f>
            <xm:f>'Listados Datos'!$D$8</xm:f>
            <x14:dxf>
              <font>
                <b/>
                <i val="0"/>
                <color theme="0"/>
              </font>
              <fill>
                <patternFill>
                  <bgColor rgb="FFE3351F"/>
                </patternFill>
              </fill>
            </x14:dxf>
          </x14:cfRule>
          <x14:cfRule type="containsText" priority="21964" operator="containsText" id="{BFD0F7E0-EBC5-40B1-BD6B-40153EEB929F}">
            <xm:f>NOT(ISERROR(SEARCH('Listados Datos'!$D$9,B10)))</xm:f>
            <xm:f>'Listados Datos'!$D$9</xm:f>
            <x14:dxf>
              <font>
                <b/>
                <i val="0"/>
                <color theme="0"/>
              </font>
              <fill>
                <patternFill>
                  <bgColor rgb="FFFFC000"/>
                </patternFill>
              </fill>
            </x14:dxf>
          </x14:cfRule>
          <x14:cfRule type="containsText" priority="21965" operator="containsText" id="{AF05A512-127F-47B0-BC72-2177FD64E74D}">
            <xm:f>NOT(ISERROR(SEARCH('Listados Datos'!$D$10,B10)))</xm:f>
            <xm:f>'Listados Datos'!$D$10</xm:f>
            <x14:dxf>
              <font>
                <b/>
                <i val="0"/>
                <color theme="0"/>
              </font>
              <fill>
                <patternFill>
                  <bgColor rgb="FFFFC000"/>
                </patternFill>
              </fill>
            </x14:dxf>
          </x14:cfRule>
          <x14:cfRule type="containsText" priority="21966" operator="containsText" id="{9D3D6431-7187-464E-A1E9-F2A764815CC5}">
            <xm:f>NOT(ISERROR(SEARCH('Listados Datos'!$D$11,B10)))</xm:f>
            <xm:f>'Listados Datos'!$D$11</xm:f>
            <x14:dxf>
              <font>
                <b/>
                <i val="0"/>
                <color theme="0"/>
              </font>
              <fill>
                <patternFill>
                  <bgColor rgb="FFFFC000"/>
                </patternFill>
              </fill>
            </x14:dxf>
          </x14:cfRule>
          <x14:cfRule type="containsText" priority="21967" operator="containsText" id="{92C86049-B452-491E-BCBA-A6B15C9535B8}">
            <xm:f>NOT(ISERROR(SEARCH('Listados Datos'!$D$12,B10)))</xm:f>
            <xm:f>'Listados Datos'!$D$12</xm:f>
            <x14:dxf>
              <font>
                <b/>
                <i val="0"/>
                <color theme="0"/>
              </font>
              <fill>
                <patternFill>
                  <bgColor rgb="FFFFC000"/>
                </patternFill>
              </fill>
            </x14:dxf>
          </x14:cfRule>
          <x14:cfRule type="containsText" priority="21968" operator="containsText" id="{8DA81D81-BA1D-497F-BBB9-848F3659D14A}">
            <xm:f>NOT(ISERROR(SEARCH('Listados Datos'!$D$13,B10)))</xm:f>
            <xm:f>'Listados Datos'!$D$13</xm:f>
            <x14:dxf>
              <font>
                <b/>
                <i val="0"/>
                <color theme="0"/>
              </font>
              <fill>
                <patternFill>
                  <bgColor rgb="FFFFC000"/>
                </patternFill>
              </fill>
            </x14:dxf>
          </x14:cfRule>
          <x14:cfRule type="containsText" priority="21969" operator="containsText" id="{6AA497CC-E139-40E1-A51F-B954678A0B71}">
            <xm:f>NOT(ISERROR(SEARCH('Listados Datos'!$D$14,B10)))</xm:f>
            <xm:f>'Listados Datos'!$D$14</xm:f>
            <x14:dxf>
              <font>
                <b/>
                <i val="0"/>
                <color theme="0"/>
              </font>
              <fill>
                <patternFill>
                  <bgColor rgb="FFFF0000"/>
                </patternFill>
              </fill>
            </x14:dxf>
          </x14:cfRule>
          <x14:cfRule type="containsText" priority="21970" operator="containsText" id="{DE731CC5-39CE-4AA2-900B-CF5674B7E9A3}">
            <xm:f>NOT(ISERROR(SEARCH('Listados Datos'!$D$15,B10)))</xm:f>
            <xm:f>'Listados Datos'!$D$15</xm:f>
            <x14:dxf>
              <font>
                <b/>
                <i val="0"/>
                <color theme="0"/>
              </font>
              <fill>
                <patternFill>
                  <bgColor rgb="FFFF0000"/>
                </patternFill>
              </fill>
            </x14:dxf>
          </x14:cfRule>
          <x14:cfRule type="containsText" priority="21971" operator="containsText" id="{CE17CD02-F0A1-4098-B99D-9D85A1261E9D}">
            <xm:f>NOT(ISERROR(SEARCH('Listados Datos'!$D$16,B10)))</xm:f>
            <xm:f>'Listados Datos'!$D$16</xm:f>
            <x14:dxf>
              <font>
                <b/>
                <i val="0"/>
                <color theme="0"/>
              </font>
              <fill>
                <patternFill>
                  <bgColor rgb="FFFF0000"/>
                </patternFill>
              </fill>
            </x14:dxf>
          </x14:cfRule>
          <xm:sqref>B10</xm:sqref>
        </x14:conditionalFormatting>
        <x14:conditionalFormatting xmlns:xm="http://schemas.microsoft.com/office/excel/2006/main">
          <x14:cfRule type="containsText" priority="21950" operator="containsText" id="{166265D8-401D-4C30-812F-9886E2B1FEDC}">
            <xm:f>NOT(ISERROR(SEARCH('Listados Datos'!$P$3,Z10)))</xm:f>
            <xm:f>'Listados Datos'!$P$3</xm:f>
            <x14:dxf>
              <fill>
                <patternFill>
                  <bgColor rgb="FF99CC00"/>
                </patternFill>
              </fill>
            </x14:dxf>
          </x14:cfRule>
          <x14:cfRule type="containsText" priority="21951" operator="containsText" id="{3A46A26F-E9EE-4805-AC28-9344F3C895C2}">
            <xm:f>NOT(ISERROR(SEARCH('Listados Datos'!$P$4,Z10)))</xm:f>
            <xm:f>'Listados Datos'!$P$4</xm:f>
            <x14:dxf>
              <fill>
                <patternFill>
                  <bgColor rgb="FF33CC33"/>
                </patternFill>
              </fill>
            </x14:dxf>
          </x14:cfRule>
          <x14:cfRule type="containsText" priority="21952" operator="containsText" id="{A139C544-03E8-4C73-BC08-1800F6F470D9}">
            <xm:f>NOT(ISERROR(SEARCH('Listados Datos'!$P$5,Z10)))</xm:f>
            <xm:f>'Listados Datos'!$P$5</xm:f>
            <x14:dxf>
              <fill>
                <patternFill>
                  <bgColor rgb="FFFFFF00"/>
                </patternFill>
              </fill>
            </x14:dxf>
          </x14:cfRule>
          <x14:cfRule type="containsText" priority="21953" operator="containsText" id="{84DF69C2-DBFC-4E67-A38B-69ED4EEEEB9D}">
            <xm:f>NOT(ISERROR(SEARCH('Listados Datos'!$P$6,Z10)))</xm:f>
            <xm:f>'Listados Datos'!$P$6</xm:f>
            <x14:dxf>
              <fill>
                <patternFill>
                  <bgColor rgb="FFFFC000"/>
                </patternFill>
              </fill>
            </x14:dxf>
          </x14:cfRule>
          <x14:cfRule type="containsText" priority="21954" operator="containsText" id="{2154EC61-1A4B-4D38-99F2-947E1AF90892}">
            <xm:f>NOT(ISERROR(SEARCH('Listados Datos'!$P$7,Z10)))</xm:f>
            <xm:f>'Listados Datos'!$P$7</xm:f>
            <x14:dxf>
              <fill>
                <patternFill>
                  <bgColor rgb="FFFF0000"/>
                </patternFill>
              </fill>
            </x14:dxf>
          </x14:cfRule>
          <xm:sqref>Z10:Z11</xm:sqref>
        </x14:conditionalFormatting>
        <x14:conditionalFormatting xmlns:xm="http://schemas.microsoft.com/office/excel/2006/main">
          <x14:cfRule type="containsText" priority="21902" operator="containsText" id="{B1763C97-C3F5-413F-BFD3-21326AF86702}">
            <xm:f>NOT(ISERROR(SEARCH('Listados Datos'!$T$3,AT10)))</xm:f>
            <xm:f>'Listados Datos'!$T$3</xm:f>
            <x14:dxf>
              <fill>
                <patternFill patternType="solid">
                  <bgColor rgb="FFC00000"/>
                </patternFill>
              </fill>
            </x14:dxf>
          </x14:cfRule>
          <x14:cfRule type="containsText" priority="21903" operator="containsText" id="{E7CB3021-3E7A-4BD7-A306-1F2C7A68DBA4}">
            <xm:f>NOT(ISERROR(SEARCH('Listados Datos'!$T$4,AT10)))</xm:f>
            <xm:f>'Listados Datos'!$T$4</xm:f>
            <x14:dxf>
              <font>
                <b/>
                <i val="0"/>
                <color theme="0"/>
              </font>
              <fill>
                <patternFill>
                  <bgColor rgb="FFE26B0A"/>
                </patternFill>
              </fill>
            </x14:dxf>
          </x14:cfRule>
          <x14:cfRule type="containsText" priority="21904" operator="containsText" id="{235DA258-1993-4D91-97F2-5C51B65CDE81}">
            <xm:f>NOT(ISERROR(SEARCH('Listados Datos'!$T$5,AT10)))</xm:f>
            <xm:f>'Listados Datos'!$T$5</xm:f>
            <x14:dxf>
              <font>
                <b/>
                <i val="0"/>
                <color auto="1"/>
              </font>
              <fill>
                <patternFill>
                  <bgColor rgb="FFFFFF00"/>
                </patternFill>
              </fill>
            </x14:dxf>
          </x14:cfRule>
          <x14:cfRule type="containsText" priority="21905" operator="containsText" id="{077F9F9E-E704-40F9-A0B7-77091DBEFC1B}">
            <xm:f>NOT(ISERROR(SEARCH('Listados Datos'!$T$6,AT10)))</xm:f>
            <xm:f>'Listados Datos'!$T$6</xm:f>
            <x14:dxf>
              <font>
                <b/>
                <i val="0"/>
              </font>
              <fill>
                <patternFill>
                  <bgColor rgb="FF92D050"/>
                </patternFill>
              </fill>
            </x14:dxf>
          </x14:cfRule>
          <xm:sqref>AT10</xm:sqref>
        </x14:conditionalFormatting>
        <x14:conditionalFormatting xmlns:xm="http://schemas.microsoft.com/office/excel/2006/main">
          <x14:cfRule type="containsText" priority="21892" operator="containsText" id="{F5EA6A84-E53D-46DF-9DAA-A61617C5E756}">
            <xm:f>NOT(ISERROR(SEARCH('Listados Datos'!$P$3,AR10)))</xm:f>
            <xm:f>'Listados Datos'!$P$3</xm:f>
            <x14:dxf>
              <fill>
                <patternFill>
                  <bgColor rgb="FF99CC00"/>
                </patternFill>
              </fill>
            </x14:dxf>
          </x14:cfRule>
          <x14:cfRule type="containsText" priority="21893" operator="containsText" id="{F9F1EBF2-9B2E-4BB3-BA81-D9A1CB13940E}">
            <xm:f>NOT(ISERROR(SEARCH('Listados Datos'!$P$4,AR10)))</xm:f>
            <xm:f>'Listados Datos'!$P$4</xm:f>
            <x14:dxf>
              <fill>
                <patternFill>
                  <bgColor rgb="FF33CC33"/>
                </patternFill>
              </fill>
            </x14:dxf>
          </x14:cfRule>
          <x14:cfRule type="containsText" priority="21894" operator="containsText" id="{BDF9A9D8-DC79-4F9A-A392-AAA7DA799FB5}">
            <xm:f>NOT(ISERROR(SEARCH('Listados Datos'!$P$5,AR10)))</xm:f>
            <xm:f>'Listados Datos'!$P$5</xm:f>
            <x14:dxf>
              <fill>
                <patternFill>
                  <bgColor rgb="FFFFFF00"/>
                </patternFill>
              </fill>
            </x14:dxf>
          </x14:cfRule>
          <x14:cfRule type="containsText" priority="21895" operator="containsText" id="{F2D4FF75-3F73-4583-A716-C0ED097C7BBD}">
            <xm:f>NOT(ISERROR(SEARCH('Listados Datos'!$P$6,AR10)))</xm:f>
            <xm:f>'Listados Datos'!$P$6</xm:f>
            <x14:dxf>
              <fill>
                <patternFill>
                  <bgColor rgb="FFFFC000"/>
                </patternFill>
              </fill>
            </x14:dxf>
          </x14:cfRule>
          <x14:cfRule type="containsText" priority="21896" operator="containsText" id="{AF07C044-D6B9-470A-B6EE-EDB38989B9B4}">
            <xm:f>NOT(ISERROR(SEARCH('Listados Datos'!$P$7,AR10)))</xm:f>
            <xm:f>'Listados Datos'!$P$7</xm:f>
            <x14:dxf>
              <fill>
                <patternFill>
                  <bgColor rgb="FFFF0000"/>
                </patternFill>
              </fill>
            </x14:dxf>
          </x14:cfRule>
          <xm:sqref>AR10</xm:sqref>
        </x14:conditionalFormatting>
        <x14:conditionalFormatting xmlns:xm="http://schemas.microsoft.com/office/excel/2006/main">
          <x14:cfRule type="containsText" priority="21739" operator="containsText" id="{9913F0C5-D86D-4907-A8E9-F4FC1B7582A7}">
            <xm:f>NOT(ISERROR(SEARCH('Listados Datos'!$T$3,AT11)))</xm:f>
            <xm:f>'Listados Datos'!$T$3</xm:f>
            <x14:dxf>
              <fill>
                <patternFill patternType="solid">
                  <bgColor rgb="FFC00000"/>
                </patternFill>
              </fill>
            </x14:dxf>
          </x14:cfRule>
          <x14:cfRule type="containsText" priority="21740" operator="containsText" id="{360E2F90-D0CB-48F6-B085-9482143BDBA0}">
            <xm:f>NOT(ISERROR(SEARCH('Listados Datos'!$T$4,AT11)))</xm:f>
            <xm:f>'Listados Datos'!$T$4</xm:f>
            <x14:dxf>
              <font>
                <b/>
                <i val="0"/>
                <color theme="0"/>
              </font>
              <fill>
                <patternFill>
                  <bgColor rgb="FFE26B0A"/>
                </patternFill>
              </fill>
            </x14:dxf>
          </x14:cfRule>
          <x14:cfRule type="containsText" priority="21741" operator="containsText" id="{B199ADE2-4587-4BF3-ABB2-F1249F5BBDD7}">
            <xm:f>NOT(ISERROR(SEARCH('Listados Datos'!$T$5,AT11)))</xm:f>
            <xm:f>'Listados Datos'!$T$5</xm:f>
            <x14:dxf>
              <font>
                <b/>
                <i val="0"/>
                <color auto="1"/>
              </font>
              <fill>
                <patternFill>
                  <bgColor rgb="FFFFFF00"/>
                </patternFill>
              </fill>
            </x14:dxf>
          </x14:cfRule>
          <x14:cfRule type="containsText" priority="21742" operator="containsText" id="{1BBA296E-CD54-4AF4-BD8C-25277A19D8C6}">
            <xm:f>NOT(ISERROR(SEARCH('Listados Datos'!$T$6,AT11)))</xm:f>
            <xm:f>'Listados Datos'!$T$6</xm:f>
            <x14:dxf>
              <font>
                <b/>
                <i val="0"/>
              </font>
              <fill>
                <patternFill>
                  <bgColor rgb="FF92D050"/>
                </patternFill>
              </fill>
            </x14:dxf>
          </x14:cfRule>
          <xm:sqref>AT11</xm:sqref>
        </x14:conditionalFormatting>
        <x14:conditionalFormatting xmlns:xm="http://schemas.microsoft.com/office/excel/2006/main">
          <x14:cfRule type="containsText" priority="21729" operator="containsText" id="{A5D69C26-8CFB-4AB5-81C6-DD056F2CBCB9}">
            <xm:f>NOT(ISERROR(SEARCH('Listados Datos'!$P$3,AR11)))</xm:f>
            <xm:f>'Listados Datos'!$P$3</xm:f>
            <x14:dxf>
              <fill>
                <patternFill>
                  <bgColor rgb="FF99CC00"/>
                </patternFill>
              </fill>
            </x14:dxf>
          </x14:cfRule>
          <x14:cfRule type="containsText" priority="21730" operator="containsText" id="{239F5177-EE66-4F32-9AA2-DB8AC8268D39}">
            <xm:f>NOT(ISERROR(SEARCH('Listados Datos'!$P$4,AR11)))</xm:f>
            <xm:f>'Listados Datos'!$P$4</xm:f>
            <x14:dxf>
              <fill>
                <patternFill>
                  <bgColor rgb="FF33CC33"/>
                </patternFill>
              </fill>
            </x14:dxf>
          </x14:cfRule>
          <x14:cfRule type="containsText" priority="21731" operator="containsText" id="{5BB059C4-B568-4A8A-800B-0896AB98E819}">
            <xm:f>NOT(ISERROR(SEARCH('Listados Datos'!$P$5,AR11)))</xm:f>
            <xm:f>'Listados Datos'!$P$5</xm:f>
            <x14:dxf>
              <fill>
                <patternFill>
                  <bgColor rgb="FFFFFF00"/>
                </patternFill>
              </fill>
            </x14:dxf>
          </x14:cfRule>
          <x14:cfRule type="containsText" priority="21732" operator="containsText" id="{8445DAC1-29F9-48C6-BA33-3A68608215FD}">
            <xm:f>NOT(ISERROR(SEARCH('Listados Datos'!$P$6,AR11)))</xm:f>
            <xm:f>'Listados Datos'!$P$6</xm:f>
            <x14:dxf>
              <fill>
                <patternFill>
                  <bgColor rgb="FFFFC000"/>
                </patternFill>
              </fill>
            </x14:dxf>
          </x14:cfRule>
          <x14:cfRule type="containsText" priority="21733" operator="containsText" id="{34DE002C-6422-4854-96B4-CEA9DAC6FC5B}">
            <xm:f>NOT(ISERROR(SEARCH('Listados Datos'!$P$7,AR11)))</xm:f>
            <xm:f>'Listados Datos'!$P$7</xm:f>
            <x14:dxf>
              <fill>
                <patternFill>
                  <bgColor rgb="FFFF0000"/>
                </patternFill>
              </fill>
            </x14:dxf>
          </x14:cfRule>
          <xm:sqref>AR11</xm:sqref>
        </x14:conditionalFormatting>
        <x14:conditionalFormatting xmlns:xm="http://schemas.microsoft.com/office/excel/2006/main">
          <x14:cfRule type="containsText" priority="21677" operator="containsText" id="{28B2F546-9D66-4114-9205-21B37AFB4E1C}">
            <xm:f>NOT(ISERROR(SEARCH('Listados Datos'!$T$3,AB16)))</xm:f>
            <xm:f>'Listados Datos'!$T$3</xm:f>
            <x14:dxf>
              <fill>
                <patternFill patternType="solid">
                  <bgColor rgb="FFC00000"/>
                </patternFill>
              </fill>
            </x14:dxf>
          </x14:cfRule>
          <x14:cfRule type="containsText" priority="21678" operator="containsText" id="{9085D0F7-FADA-49DD-949D-DE60CC4BACF7}">
            <xm:f>NOT(ISERROR(SEARCH('Listados Datos'!$T$4,AB16)))</xm:f>
            <xm:f>'Listados Datos'!$T$4</xm:f>
            <x14:dxf>
              <font>
                <b/>
                <i val="0"/>
                <color theme="0"/>
              </font>
              <fill>
                <patternFill>
                  <bgColor rgb="FFE26B0A"/>
                </patternFill>
              </fill>
            </x14:dxf>
          </x14:cfRule>
          <x14:cfRule type="containsText" priority="21679" operator="containsText" id="{F4FF4C34-ECCA-4BC8-91B8-25E0519DC175}">
            <xm:f>NOT(ISERROR(SEARCH('Listados Datos'!$T$5,AB16)))</xm:f>
            <xm:f>'Listados Datos'!$T$5</xm:f>
            <x14:dxf>
              <font>
                <b/>
                <i val="0"/>
                <color auto="1"/>
              </font>
              <fill>
                <patternFill>
                  <bgColor rgb="FFFFFF00"/>
                </patternFill>
              </fill>
            </x14:dxf>
          </x14:cfRule>
          <x14:cfRule type="containsText" priority="21680" operator="containsText" id="{AB3591E5-E054-4140-9E11-28366DF88011}">
            <xm:f>NOT(ISERROR(SEARCH('Listados Datos'!$T$6,AB16)))</xm:f>
            <xm:f>'Listados Datos'!$T$6</xm:f>
            <x14:dxf>
              <font>
                <b/>
                <i val="0"/>
              </font>
              <fill>
                <patternFill>
                  <bgColor rgb="FF92D050"/>
                </patternFill>
              </fill>
            </x14:dxf>
          </x14:cfRule>
          <xm:sqref>AB16:AB17</xm:sqref>
        </x14:conditionalFormatting>
        <x14:conditionalFormatting xmlns:xm="http://schemas.microsoft.com/office/excel/2006/main">
          <x14:cfRule type="containsText" priority="21667" operator="containsText" id="{394A2CEE-C800-4995-B040-3EE468E7D37F}">
            <xm:f>NOT(ISERROR(SEARCH('Listados Datos'!$P$3,Z16)))</xm:f>
            <xm:f>'Listados Datos'!$P$3</xm:f>
            <x14:dxf>
              <fill>
                <patternFill>
                  <bgColor rgb="FF99CC00"/>
                </patternFill>
              </fill>
            </x14:dxf>
          </x14:cfRule>
          <x14:cfRule type="containsText" priority="21668" operator="containsText" id="{08C6DF25-8C31-4379-BBC5-AAF818516A8E}">
            <xm:f>NOT(ISERROR(SEARCH('Listados Datos'!$P$4,Z16)))</xm:f>
            <xm:f>'Listados Datos'!$P$4</xm:f>
            <x14:dxf>
              <fill>
                <patternFill>
                  <bgColor rgb="FF33CC33"/>
                </patternFill>
              </fill>
            </x14:dxf>
          </x14:cfRule>
          <x14:cfRule type="containsText" priority="21669" operator="containsText" id="{93B3A8CA-F107-4D13-89A3-E8179ABE5787}">
            <xm:f>NOT(ISERROR(SEARCH('Listados Datos'!$P$5,Z16)))</xm:f>
            <xm:f>'Listados Datos'!$P$5</xm:f>
            <x14:dxf>
              <fill>
                <patternFill>
                  <bgColor rgb="FFFFFF00"/>
                </patternFill>
              </fill>
            </x14:dxf>
          </x14:cfRule>
          <x14:cfRule type="containsText" priority="21670" operator="containsText" id="{4F3FE9D8-192A-4C00-8DD4-D1B09CA3A3E2}">
            <xm:f>NOT(ISERROR(SEARCH('Listados Datos'!$P$6,Z16)))</xm:f>
            <xm:f>'Listados Datos'!$P$6</xm:f>
            <x14:dxf>
              <fill>
                <patternFill>
                  <bgColor rgb="FFFFC000"/>
                </patternFill>
              </fill>
            </x14:dxf>
          </x14:cfRule>
          <x14:cfRule type="containsText" priority="21671" operator="containsText" id="{B98E8591-A80E-4BD4-8A33-6D4C3AC1AF20}">
            <xm:f>NOT(ISERROR(SEARCH('Listados Datos'!$P$7,Z16)))</xm:f>
            <xm:f>'Listados Datos'!$P$7</xm:f>
            <x14:dxf>
              <fill>
                <patternFill>
                  <bgColor rgb="FFFF0000"/>
                </patternFill>
              </fill>
            </x14:dxf>
          </x14:cfRule>
          <xm:sqref>Z16:Z17</xm:sqref>
        </x14:conditionalFormatting>
        <x14:conditionalFormatting xmlns:xm="http://schemas.microsoft.com/office/excel/2006/main">
          <x14:cfRule type="containsText" priority="19517" operator="containsText" id="{C958F836-354B-4795-B0FF-F9217E9F8816}">
            <xm:f>NOT(ISERROR(SEARCH('Listados Datos'!$T$3,AF34)))</xm:f>
            <xm:f>'Listados Datos'!$T$3</xm:f>
            <x14:dxf>
              <fill>
                <patternFill patternType="solid">
                  <bgColor rgb="FFC00000"/>
                </patternFill>
              </fill>
            </x14:dxf>
          </x14:cfRule>
          <x14:cfRule type="containsText" priority="19518" operator="containsText" id="{F987F890-B27A-4890-A825-9E1738CD798A}">
            <xm:f>NOT(ISERROR(SEARCH('Listados Datos'!$T$4,AF34)))</xm:f>
            <xm:f>'Listados Datos'!$T$4</xm:f>
            <x14:dxf>
              <font>
                <b/>
                <i val="0"/>
                <color theme="0"/>
              </font>
              <fill>
                <patternFill>
                  <bgColor rgb="FFE26B0A"/>
                </patternFill>
              </fill>
            </x14:dxf>
          </x14:cfRule>
          <x14:cfRule type="containsText" priority="19519" operator="containsText" id="{BA97537B-D936-42DD-B363-22A7E405B3EE}">
            <xm:f>NOT(ISERROR(SEARCH('Listados Datos'!$T$5,AF34)))</xm:f>
            <xm:f>'Listados Datos'!$T$5</xm:f>
            <x14:dxf>
              <font>
                <b/>
                <i val="0"/>
                <color auto="1"/>
              </font>
              <fill>
                <patternFill>
                  <bgColor rgb="FFFFFF00"/>
                </patternFill>
              </fill>
            </x14:dxf>
          </x14:cfRule>
          <x14:cfRule type="containsText" priority="19520" operator="containsText" id="{8FD8E8B5-4B43-4F1E-B36C-AA705A284D86}">
            <xm:f>NOT(ISERROR(SEARCH('Listados Datos'!$T$6,AF34)))</xm:f>
            <xm:f>'Listados Datos'!$T$6</xm:f>
            <x14:dxf>
              <font>
                <b/>
                <i val="0"/>
              </font>
              <fill>
                <patternFill>
                  <bgColor rgb="FF92D050"/>
                </patternFill>
              </fill>
            </x14:dxf>
          </x14:cfRule>
          <xm:sqref>AF34:AF35 AF39</xm:sqref>
        </x14:conditionalFormatting>
        <x14:conditionalFormatting xmlns:xm="http://schemas.microsoft.com/office/excel/2006/main">
          <x14:cfRule type="containsText" priority="19453" operator="containsText" id="{8B83ADCD-86BC-4469-950B-C2BA3F086632}">
            <xm:f>NOT(ISERROR(SEARCH('Listados Datos'!$P$3,AR34)))</xm:f>
            <xm:f>'Listados Datos'!$P$3</xm:f>
            <x14:dxf>
              <fill>
                <patternFill>
                  <bgColor rgb="FF99CC00"/>
                </patternFill>
              </fill>
            </x14:dxf>
          </x14:cfRule>
          <x14:cfRule type="containsText" priority="19454" operator="containsText" id="{D7D14DDF-33D0-4CDF-BCD5-E9D7EC7743F3}">
            <xm:f>NOT(ISERROR(SEARCH('Listados Datos'!$P$4,AR34)))</xm:f>
            <xm:f>'Listados Datos'!$P$4</xm:f>
            <x14:dxf>
              <fill>
                <patternFill>
                  <bgColor rgb="FF33CC33"/>
                </patternFill>
              </fill>
            </x14:dxf>
          </x14:cfRule>
          <x14:cfRule type="containsText" priority="19455" operator="containsText" id="{0B10B076-04C6-476E-B911-DF772652D621}">
            <xm:f>NOT(ISERROR(SEARCH('Listados Datos'!$P$5,AR34)))</xm:f>
            <xm:f>'Listados Datos'!$P$5</xm:f>
            <x14:dxf>
              <fill>
                <patternFill>
                  <bgColor rgb="FFFFFF00"/>
                </patternFill>
              </fill>
            </x14:dxf>
          </x14:cfRule>
          <x14:cfRule type="containsText" priority="19456" operator="containsText" id="{8B451490-E5F8-401D-9D95-06CBFD417CC9}">
            <xm:f>NOT(ISERROR(SEARCH('Listados Datos'!$P$6,AR34)))</xm:f>
            <xm:f>'Listados Datos'!$P$6</xm:f>
            <x14:dxf>
              <fill>
                <patternFill>
                  <bgColor rgb="FFFFC000"/>
                </patternFill>
              </fill>
            </x14:dxf>
          </x14:cfRule>
          <x14:cfRule type="containsText" priority="19457" operator="containsText" id="{DB0CBB44-42DA-4BE3-9F9B-9990003AD932}">
            <xm:f>NOT(ISERROR(SEARCH('Listados Datos'!$P$7,AR34)))</xm:f>
            <xm:f>'Listados Datos'!$P$7</xm:f>
            <x14:dxf>
              <fill>
                <patternFill>
                  <bgColor rgb="FFFF0000"/>
                </patternFill>
              </fill>
            </x14:dxf>
          </x14:cfRule>
          <xm:sqref>AR34</xm:sqref>
        </x14:conditionalFormatting>
        <x14:conditionalFormatting xmlns:xm="http://schemas.microsoft.com/office/excel/2006/main">
          <x14:cfRule type="containsText" priority="21567" operator="containsText" id="{6576E372-613E-44C6-A3A0-72C568EA4FA2}">
            <xm:f>NOT(ISERROR(SEARCH('Listados Datos'!$T$3,AB22)))</xm:f>
            <xm:f>'Listados Datos'!$T$3</xm:f>
            <x14:dxf>
              <fill>
                <patternFill patternType="solid">
                  <bgColor rgb="FFC00000"/>
                </patternFill>
              </fill>
            </x14:dxf>
          </x14:cfRule>
          <x14:cfRule type="containsText" priority="21568" operator="containsText" id="{663CD3A7-FB17-45A9-84C0-39BCEBDD5F08}">
            <xm:f>NOT(ISERROR(SEARCH('Listados Datos'!$T$4,AB22)))</xm:f>
            <xm:f>'Listados Datos'!$T$4</xm:f>
            <x14:dxf>
              <font>
                <b/>
                <i val="0"/>
                <color theme="0"/>
              </font>
              <fill>
                <patternFill>
                  <bgColor rgb="FFE26B0A"/>
                </patternFill>
              </fill>
            </x14:dxf>
          </x14:cfRule>
          <x14:cfRule type="containsText" priority="21569" operator="containsText" id="{43EE654D-AE2C-4AFE-906D-6446F0B1F3CA}">
            <xm:f>NOT(ISERROR(SEARCH('Listados Datos'!$T$5,AB22)))</xm:f>
            <xm:f>'Listados Datos'!$T$5</xm:f>
            <x14:dxf>
              <font>
                <b/>
                <i val="0"/>
                <color auto="1"/>
              </font>
              <fill>
                <patternFill>
                  <bgColor rgb="FFFFFF00"/>
                </patternFill>
              </fill>
            </x14:dxf>
          </x14:cfRule>
          <x14:cfRule type="containsText" priority="21570" operator="containsText" id="{F02EA66B-B3AF-4317-8A3F-E92207073C9D}">
            <xm:f>NOT(ISERROR(SEARCH('Listados Datos'!$T$6,AB22)))</xm:f>
            <xm:f>'Listados Datos'!$T$6</xm:f>
            <x14:dxf>
              <font>
                <b/>
                <i val="0"/>
              </font>
              <fill>
                <patternFill>
                  <bgColor rgb="FF92D050"/>
                </patternFill>
              </fill>
            </x14:dxf>
          </x14:cfRule>
          <xm:sqref>AB22:AB23</xm:sqref>
        </x14:conditionalFormatting>
        <x14:conditionalFormatting xmlns:xm="http://schemas.microsoft.com/office/excel/2006/main">
          <x14:cfRule type="containsText" priority="21557" operator="containsText" id="{A6806A8F-088E-46D2-B678-213930B5A35C}">
            <xm:f>NOT(ISERROR(SEARCH('Listados Datos'!$P$3,Z22)))</xm:f>
            <xm:f>'Listados Datos'!$P$3</xm:f>
            <x14:dxf>
              <fill>
                <patternFill>
                  <bgColor rgb="FF99CC00"/>
                </patternFill>
              </fill>
            </x14:dxf>
          </x14:cfRule>
          <x14:cfRule type="containsText" priority="21558" operator="containsText" id="{1578B7CF-7D5D-49FF-8D32-BE1E9450ED96}">
            <xm:f>NOT(ISERROR(SEARCH('Listados Datos'!$P$4,Z22)))</xm:f>
            <xm:f>'Listados Datos'!$P$4</xm:f>
            <x14:dxf>
              <fill>
                <patternFill>
                  <bgColor rgb="FF33CC33"/>
                </patternFill>
              </fill>
            </x14:dxf>
          </x14:cfRule>
          <x14:cfRule type="containsText" priority="21559" operator="containsText" id="{7B59C5A4-2050-47D7-970C-07E2ED55F07F}">
            <xm:f>NOT(ISERROR(SEARCH('Listados Datos'!$P$5,Z22)))</xm:f>
            <xm:f>'Listados Datos'!$P$5</xm:f>
            <x14:dxf>
              <fill>
                <patternFill>
                  <bgColor rgb="FFFFFF00"/>
                </patternFill>
              </fill>
            </x14:dxf>
          </x14:cfRule>
          <x14:cfRule type="containsText" priority="21560" operator="containsText" id="{46CB4BD5-CD51-49BD-9BB3-C8301226C3F6}">
            <xm:f>NOT(ISERROR(SEARCH('Listados Datos'!$P$6,Z22)))</xm:f>
            <xm:f>'Listados Datos'!$P$6</xm:f>
            <x14:dxf>
              <fill>
                <patternFill>
                  <bgColor rgb="FFFFC000"/>
                </patternFill>
              </fill>
            </x14:dxf>
          </x14:cfRule>
          <x14:cfRule type="containsText" priority="21561" operator="containsText" id="{B4CC6F6F-A912-431E-9B7E-462A5BE100EE}">
            <xm:f>NOT(ISERROR(SEARCH('Listados Datos'!$P$7,Z22)))</xm:f>
            <xm:f>'Listados Datos'!$P$7</xm:f>
            <x14:dxf>
              <fill>
                <patternFill>
                  <bgColor rgb="FFFF0000"/>
                </patternFill>
              </fill>
            </x14:dxf>
          </x14:cfRule>
          <xm:sqref>Z22:Z23</xm:sqref>
        </x14:conditionalFormatting>
        <x14:conditionalFormatting xmlns:xm="http://schemas.microsoft.com/office/excel/2006/main">
          <x14:cfRule type="containsText" priority="19463" operator="containsText" id="{BFE8C9D1-522D-4CC6-B4E8-A1C815BD759F}">
            <xm:f>NOT(ISERROR(SEARCH('Listados Datos'!$T$3,AT34)))</xm:f>
            <xm:f>'Listados Datos'!$T$3</xm:f>
            <x14:dxf>
              <fill>
                <patternFill patternType="solid">
                  <bgColor rgb="FFC00000"/>
                </patternFill>
              </fill>
            </x14:dxf>
          </x14:cfRule>
          <x14:cfRule type="containsText" priority="19464" operator="containsText" id="{6A4300B8-950A-4A59-BD05-522049BF8282}">
            <xm:f>NOT(ISERROR(SEARCH('Listados Datos'!$T$4,AT34)))</xm:f>
            <xm:f>'Listados Datos'!$T$4</xm:f>
            <x14:dxf>
              <font>
                <b/>
                <i val="0"/>
                <color theme="0"/>
              </font>
              <fill>
                <patternFill>
                  <bgColor rgb="FFE26B0A"/>
                </patternFill>
              </fill>
            </x14:dxf>
          </x14:cfRule>
          <x14:cfRule type="containsText" priority="19465" operator="containsText" id="{7D61EBC0-A73F-4CC1-8300-D764BC741767}">
            <xm:f>NOT(ISERROR(SEARCH('Listados Datos'!$T$5,AT34)))</xm:f>
            <xm:f>'Listados Datos'!$T$5</xm:f>
            <x14:dxf>
              <font>
                <b/>
                <i val="0"/>
                <color auto="1"/>
              </font>
              <fill>
                <patternFill>
                  <bgColor rgb="FFFFFF00"/>
                </patternFill>
              </fill>
            </x14:dxf>
          </x14:cfRule>
          <x14:cfRule type="containsText" priority="19466" operator="containsText" id="{B8073373-3518-45F3-B120-6417E4B6F3FF}">
            <xm:f>NOT(ISERROR(SEARCH('Listados Datos'!$T$6,AT34)))</xm:f>
            <xm:f>'Listados Datos'!$T$6</xm:f>
            <x14:dxf>
              <font>
                <b/>
                <i val="0"/>
              </font>
              <fill>
                <patternFill>
                  <bgColor rgb="FF92D050"/>
                </patternFill>
              </fill>
            </x14:dxf>
          </x14:cfRule>
          <xm:sqref>AT34</xm:sqref>
        </x14:conditionalFormatting>
        <x14:conditionalFormatting xmlns:xm="http://schemas.microsoft.com/office/excel/2006/main">
          <x14:cfRule type="containsText" priority="21457" operator="containsText" id="{B537AB51-6800-4B43-951E-321F9213C33D}">
            <xm:f>NOT(ISERROR(SEARCH('Listados Datos'!$T$3,AB28)))</xm:f>
            <xm:f>'Listados Datos'!$T$3</xm:f>
            <x14:dxf>
              <fill>
                <patternFill patternType="solid">
                  <bgColor rgb="FFC00000"/>
                </patternFill>
              </fill>
            </x14:dxf>
          </x14:cfRule>
          <x14:cfRule type="containsText" priority="21458" operator="containsText" id="{31187692-EFDF-4A07-84DD-BE7D0CA4C3B7}">
            <xm:f>NOT(ISERROR(SEARCH('Listados Datos'!$T$4,AB28)))</xm:f>
            <xm:f>'Listados Datos'!$T$4</xm:f>
            <x14:dxf>
              <font>
                <b/>
                <i val="0"/>
                <color theme="0"/>
              </font>
              <fill>
                <patternFill>
                  <bgColor rgb="FFE26B0A"/>
                </patternFill>
              </fill>
            </x14:dxf>
          </x14:cfRule>
          <x14:cfRule type="containsText" priority="21459" operator="containsText" id="{D6D3C97E-DC4E-45FD-A1A6-CB8E1F31490A}">
            <xm:f>NOT(ISERROR(SEARCH('Listados Datos'!$T$5,AB28)))</xm:f>
            <xm:f>'Listados Datos'!$T$5</xm:f>
            <x14:dxf>
              <font>
                <b/>
                <i val="0"/>
                <color auto="1"/>
              </font>
              <fill>
                <patternFill>
                  <bgColor rgb="FFFFFF00"/>
                </patternFill>
              </fill>
            </x14:dxf>
          </x14:cfRule>
          <x14:cfRule type="containsText" priority="21460" operator="containsText" id="{BE69FC38-6400-4A03-B4F1-50467BDAF3DC}">
            <xm:f>NOT(ISERROR(SEARCH('Listados Datos'!$T$6,AB28)))</xm:f>
            <xm:f>'Listados Datos'!$T$6</xm:f>
            <x14:dxf>
              <font>
                <b/>
                <i val="0"/>
              </font>
              <fill>
                <patternFill>
                  <bgColor rgb="FF92D050"/>
                </patternFill>
              </fill>
            </x14:dxf>
          </x14:cfRule>
          <xm:sqref>AB28:AB29</xm:sqref>
        </x14:conditionalFormatting>
        <x14:conditionalFormatting xmlns:xm="http://schemas.microsoft.com/office/excel/2006/main">
          <x14:cfRule type="containsText" priority="21447" operator="containsText" id="{8B675902-4FAF-4228-A2EE-15338A498763}">
            <xm:f>NOT(ISERROR(SEARCH('Listados Datos'!$P$3,Z28)))</xm:f>
            <xm:f>'Listados Datos'!$P$3</xm:f>
            <x14:dxf>
              <fill>
                <patternFill>
                  <bgColor rgb="FF99CC00"/>
                </patternFill>
              </fill>
            </x14:dxf>
          </x14:cfRule>
          <x14:cfRule type="containsText" priority="21448" operator="containsText" id="{81655804-2E81-4E2E-8879-B2E2B373D792}">
            <xm:f>NOT(ISERROR(SEARCH('Listados Datos'!$P$4,Z28)))</xm:f>
            <xm:f>'Listados Datos'!$P$4</xm:f>
            <x14:dxf>
              <fill>
                <patternFill>
                  <bgColor rgb="FF33CC33"/>
                </patternFill>
              </fill>
            </x14:dxf>
          </x14:cfRule>
          <x14:cfRule type="containsText" priority="21449" operator="containsText" id="{B24E652B-858C-4957-97AF-FD977925C016}">
            <xm:f>NOT(ISERROR(SEARCH('Listados Datos'!$P$5,Z28)))</xm:f>
            <xm:f>'Listados Datos'!$P$5</xm:f>
            <x14:dxf>
              <fill>
                <patternFill>
                  <bgColor rgb="FFFFFF00"/>
                </patternFill>
              </fill>
            </x14:dxf>
          </x14:cfRule>
          <x14:cfRule type="containsText" priority="21450" operator="containsText" id="{77DF5368-3FB0-49F9-9E7F-61D256A2F61B}">
            <xm:f>NOT(ISERROR(SEARCH('Listados Datos'!$P$6,Z28)))</xm:f>
            <xm:f>'Listados Datos'!$P$6</xm:f>
            <x14:dxf>
              <fill>
                <patternFill>
                  <bgColor rgb="FFFFC000"/>
                </patternFill>
              </fill>
            </x14:dxf>
          </x14:cfRule>
          <x14:cfRule type="containsText" priority="21451" operator="containsText" id="{B689F803-86F7-40F3-A8E6-BBC84FC643A9}">
            <xm:f>NOT(ISERROR(SEARCH('Listados Datos'!$P$7,Z28)))</xm:f>
            <xm:f>'Listados Datos'!$P$7</xm:f>
            <x14:dxf>
              <fill>
                <patternFill>
                  <bgColor rgb="FFFF0000"/>
                </patternFill>
              </fill>
            </x14:dxf>
          </x14:cfRule>
          <xm:sqref>Z28:Z29</xm:sqref>
        </x14:conditionalFormatting>
        <x14:conditionalFormatting xmlns:xm="http://schemas.microsoft.com/office/excel/2006/main">
          <x14:cfRule type="containsText" priority="20009" operator="containsText" id="{D577C7F3-9CC1-4879-94D1-97CBDC9B1C88}">
            <xm:f>NOT(ISERROR(SEARCH('Listados Datos'!$T$3,AT24)))</xm:f>
            <xm:f>'Listados Datos'!$T$3</xm:f>
            <x14:dxf>
              <fill>
                <patternFill patternType="solid">
                  <bgColor rgb="FFC00000"/>
                </patternFill>
              </fill>
            </x14:dxf>
          </x14:cfRule>
          <x14:cfRule type="containsText" priority="20010" operator="containsText" id="{B0B7F4C8-40FC-4D16-B96A-4016FB815420}">
            <xm:f>NOT(ISERROR(SEARCH('Listados Datos'!$T$4,AT24)))</xm:f>
            <xm:f>'Listados Datos'!$T$4</xm:f>
            <x14:dxf>
              <font>
                <b/>
                <i val="0"/>
                <color theme="0"/>
              </font>
              <fill>
                <patternFill>
                  <bgColor rgb="FFE26B0A"/>
                </patternFill>
              </fill>
            </x14:dxf>
          </x14:cfRule>
          <x14:cfRule type="containsText" priority="20011" operator="containsText" id="{78CAE59A-4822-45DE-B842-9B9196FF706C}">
            <xm:f>NOT(ISERROR(SEARCH('Listados Datos'!$T$5,AT24)))</xm:f>
            <xm:f>'Listados Datos'!$T$5</xm:f>
            <x14:dxf>
              <font>
                <b/>
                <i val="0"/>
                <color auto="1"/>
              </font>
              <fill>
                <patternFill>
                  <bgColor rgb="FFFFFF00"/>
                </patternFill>
              </fill>
            </x14:dxf>
          </x14:cfRule>
          <x14:cfRule type="containsText" priority="20012" operator="containsText" id="{ED250895-9FE3-4746-9140-BDFA10E31F03}">
            <xm:f>NOT(ISERROR(SEARCH('Listados Datos'!$T$6,AT24)))</xm:f>
            <xm:f>'Listados Datos'!$T$6</xm:f>
            <x14:dxf>
              <font>
                <b/>
                <i val="0"/>
              </font>
              <fill>
                <patternFill>
                  <bgColor rgb="FF92D050"/>
                </patternFill>
              </fill>
            </x14:dxf>
          </x14:cfRule>
          <xm:sqref>AT24</xm:sqref>
        </x14:conditionalFormatting>
        <x14:conditionalFormatting xmlns:xm="http://schemas.microsoft.com/office/excel/2006/main">
          <x14:cfRule type="containsText" priority="19999" operator="containsText" id="{0AE127EE-235C-48DF-8AB2-F05EA457BEB9}">
            <xm:f>NOT(ISERROR(SEARCH('Listados Datos'!$P$3,AR24)))</xm:f>
            <xm:f>'Listados Datos'!$P$3</xm:f>
            <x14:dxf>
              <fill>
                <patternFill>
                  <bgColor rgb="FF99CC00"/>
                </patternFill>
              </fill>
            </x14:dxf>
          </x14:cfRule>
          <x14:cfRule type="containsText" priority="20000" operator="containsText" id="{F12AA109-C51B-4584-8888-0AF868684CFD}">
            <xm:f>NOT(ISERROR(SEARCH('Listados Datos'!$P$4,AR24)))</xm:f>
            <xm:f>'Listados Datos'!$P$4</xm:f>
            <x14:dxf>
              <fill>
                <patternFill>
                  <bgColor rgb="FF33CC33"/>
                </patternFill>
              </fill>
            </x14:dxf>
          </x14:cfRule>
          <x14:cfRule type="containsText" priority="20001" operator="containsText" id="{B457CB62-2E3C-44CC-9F3A-779B36AEA3A4}">
            <xm:f>NOT(ISERROR(SEARCH('Listados Datos'!$P$5,AR24)))</xm:f>
            <xm:f>'Listados Datos'!$P$5</xm:f>
            <x14:dxf>
              <fill>
                <patternFill>
                  <bgColor rgb="FFFFFF00"/>
                </patternFill>
              </fill>
            </x14:dxf>
          </x14:cfRule>
          <x14:cfRule type="containsText" priority="20002" operator="containsText" id="{58A7AE56-3FF3-4157-A877-D042912EB280}">
            <xm:f>NOT(ISERROR(SEARCH('Listados Datos'!$P$6,AR24)))</xm:f>
            <xm:f>'Listados Datos'!$P$6</xm:f>
            <x14:dxf>
              <fill>
                <patternFill>
                  <bgColor rgb="FFFFC000"/>
                </patternFill>
              </fill>
            </x14:dxf>
          </x14:cfRule>
          <x14:cfRule type="containsText" priority="20003" operator="containsText" id="{3EF791F5-79E8-4EB3-88CA-BE175733C8AB}">
            <xm:f>NOT(ISERROR(SEARCH('Listados Datos'!$P$7,AR24)))</xm:f>
            <xm:f>'Listados Datos'!$P$7</xm:f>
            <x14:dxf>
              <fill>
                <patternFill>
                  <bgColor rgb="FFFF0000"/>
                </patternFill>
              </fill>
            </x14:dxf>
          </x14:cfRule>
          <xm:sqref>AR24</xm:sqref>
        </x14:conditionalFormatting>
        <x14:conditionalFormatting xmlns:xm="http://schemas.microsoft.com/office/excel/2006/main">
          <x14:cfRule type="containsText" priority="19985" operator="containsText" id="{513C04AF-30F3-44D2-8A76-6595B483A896}">
            <xm:f>NOT(ISERROR(SEARCH('Listados Datos'!$P$3,AR25)))</xm:f>
            <xm:f>'Listados Datos'!$P$3</xm:f>
            <x14:dxf>
              <fill>
                <patternFill>
                  <bgColor rgb="FF99CC00"/>
                </patternFill>
              </fill>
            </x14:dxf>
          </x14:cfRule>
          <x14:cfRule type="containsText" priority="19986" operator="containsText" id="{D20027FE-B6E4-4717-BEA9-4F0F379F1918}">
            <xm:f>NOT(ISERROR(SEARCH('Listados Datos'!$P$4,AR25)))</xm:f>
            <xm:f>'Listados Datos'!$P$4</xm:f>
            <x14:dxf>
              <fill>
                <patternFill>
                  <bgColor rgb="FF33CC33"/>
                </patternFill>
              </fill>
            </x14:dxf>
          </x14:cfRule>
          <x14:cfRule type="containsText" priority="19987" operator="containsText" id="{828208B7-75CD-46CD-B4E6-A323CE3E6EA6}">
            <xm:f>NOT(ISERROR(SEARCH('Listados Datos'!$P$5,AR25)))</xm:f>
            <xm:f>'Listados Datos'!$P$5</xm:f>
            <x14:dxf>
              <fill>
                <patternFill>
                  <bgColor rgb="FFFFFF00"/>
                </patternFill>
              </fill>
            </x14:dxf>
          </x14:cfRule>
          <x14:cfRule type="containsText" priority="19988" operator="containsText" id="{B70D0AD8-0159-46A7-96F3-29F870946411}">
            <xm:f>NOT(ISERROR(SEARCH('Listados Datos'!$P$6,AR25)))</xm:f>
            <xm:f>'Listados Datos'!$P$6</xm:f>
            <x14:dxf>
              <fill>
                <patternFill>
                  <bgColor rgb="FFFFC000"/>
                </patternFill>
              </fill>
            </x14:dxf>
          </x14:cfRule>
          <x14:cfRule type="containsText" priority="19989" operator="containsText" id="{CB4154D1-E8E5-4D29-989E-76B9234389D7}">
            <xm:f>NOT(ISERROR(SEARCH('Listados Datos'!$P$7,AR25)))</xm:f>
            <xm:f>'Listados Datos'!$P$7</xm:f>
            <x14:dxf>
              <fill>
                <patternFill>
                  <bgColor rgb="FFFF0000"/>
                </patternFill>
              </fill>
            </x14:dxf>
          </x14:cfRule>
          <xm:sqref>AR25 AR27</xm:sqref>
        </x14:conditionalFormatting>
        <x14:conditionalFormatting xmlns:xm="http://schemas.microsoft.com/office/excel/2006/main">
          <x14:cfRule type="containsText" priority="19995" operator="containsText" id="{E790A1D5-1FF4-40F5-9560-C18FB936B25A}">
            <xm:f>NOT(ISERROR(SEARCH('Listados Datos'!$T$3,AT25)))</xm:f>
            <xm:f>'Listados Datos'!$T$3</xm:f>
            <x14:dxf>
              <fill>
                <patternFill patternType="solid">
                  <bgColor rgb="FFC00000"/>
                </patternFill>
              </fill>
            </x14:dxf>
          </x14:cfRule>
          <x14:cfRule type="containsText" priority="19996" operator="containsText" id="{B6BD9524-10E5-4AF3-84C3-90294985CE0D}">
            <xm:f>NOT(ISERROR(SEARCH('Listados Datos'!$T$4,AT25)))</xm:f>
            <xm:f>'Listados Datos'!$T$4</xm:f>
            <x14:dxf>
              <font>
                <b/>
                <i val="0"/>
                <color theme="0"/>
              </font>
              <fill>
                <patternFill>
                  <bgColor rgb="FFE26B0A"/>
                </patternFill>
              </fill>
            </x14:dxf>
          </x14:cfRule>
          <x14:cfRule type="containsText" priority="19997" operator="containsText" id="{10D28B8F-FD8B-48E8-B9CA-BDD84BE816A7}">
            <xm:f>NOT(ISERROR(SEARCH('Listados Datos'!$T$5,AT25)))</xm:f>
            <xm:f>'Listados Datos'!$T$5</xm:f>
            <x14:dxf>
              <font>
                <b/>
                <i val="0"/>
                <color auto="1"/>
              </font>
              <fill>
                <patternFill>
                  <bgColor rgb="FFFFFF00"/>
                </patternFill>
              </fill>
            </x14:dxf>
          </x14:cfRule>
          <x14:cfRule type="containsText" priority="19998" operator="containsText" id="{1E79A6D0-5B6C-494F-A271-949027F160D6}">
            <xm:f>NOT(ISERROR(SEARCH('Listados Datos'!$T$6,AT25)))</xm:f>
            <xm:f>'Listados Datos'!$T$6</xm:f>
            <x14:dxf>
              <font>
                <b/>
                <i val="0"/>
              </font>
              <fill>
                <patternFill>
                  <bgColor rgb="FF92D050"/>
                </patternFill>
              </fill>
            </x14:dxf>
          </x14:cfRule>
          <xm:sqref>AT25 AT27</xm:sqref>
        </x14:conditionalFormatting>
        <x14:conditionalFormatting xmlns:xm="http://schemas.microsoft.com/office/excel/2006/main">
          <x14:cfRule type="containsText" priority="19967" operator="containsText" id="{9FE9EF71-5182-4565-B79B-5FC1448E66F3}">
            <xm:f>NOT(ISERROR(SEARCH('Listados Datos'!$T$3,AT29)))</xm:f>
            <xm:f>'Listados Datos'!$T$3</xm:f>
            <x14:dxf>
              <fill>
                <patternFill patternType="solid">
                  <bgColor rgb="FFC00000"/>
                </patternFill>
              </fill>
            </x14:dxf>
          </x14:cfRule>
          <x14:cfRule type="containsText" priority="19968" operator="containsText" id="{38223450-FFCB-4AE2-A4B9-9E89D01079B8}">
            <xm:f>NOT(ISERROR(SEARCH('Listados Datos'!$T$4,AT29)))</xm:f>
            <xm:f>'Listados Datos'!$T$4</xm:f>
            <x14:dxf>
              <font>
                <b/>
                <i val="0"/>
                <color theme="0"/>
              </font>
              <fill>
                <patternFill>
                  <bgColor rgb="FFE26B0A"/>
                </patternFill>
              </fill>
            </x14:dxf>
          </x14:cfRule>
          <x14:cfRule type="containsText" priority="19969" operator="containsText" id="{D9562559-4F69-4B6D-8FE5-E8040B0ED977}">
            <xm:f>NOT(ISERROR(SEARCH('Listados Datos'!$T$5,AT29)))</xm:f>
            <xm:f>'Listados Datos'!$T$5</xm:f>
            <x14:dxf>
              <font>
                <b/>
                <i val="0"/>
                <color auto="1"/>
              </font>
              <fill>
                <patternFill>
                  <bgColor rgb="FFFFFF00"/>
                </patternFill>
              </fill>
            </x14:dxf>
          </x14:cfRule>
          <x14:cfRule type="containsText" priority="19970" operator="containsText" id="{248F254A-6123-4CF5-95A6-DA2F8431C247}">
            <xm:f>NOT(ISERROR(SEARCH('Listados Datos'!$T$6,AT29)))</xm:f>
            <xm:f>'Listados Datos'!$T$6</xm:f>
            <x14:dxf>
              <font>
                <b/>
                <i val="0"/>
              </font>
              <fill>
                <patternFill>
                  <bgColor rgb="FF92D050"/>
                </patternFill>
              </fill>
            </x14:dxf>
          </x14:cfRule>
          <xm:sqref>AT29</xm:sqref>
        </x14:conditionalFormatting>
        <x14:conditionalFormatting xmlns:xm="http://schemas.microsoft.com/office/excel/2006/main">
          <x14:cfRule type="containsText" priority="19957" operator="containsText" id="{B3FC4E85-4141-4399-BBB3-AFD7B297DBF6}">
            <xm:f>NOT(ISERROR(SEARCH('Listados Datos'!$P$3,AR29)))</xm:f>
            <xm:f>'Listados Datos'!$P$3</xm:f>
            <x14:dxf>
              <fill>
                <patternFill>
                  <bgColor rgb="FF99CC00"/>
                </patternFill>
              </fill>
            </x14:dxf>
          </x14:cfRule>
          <x14:cfRule type="containsText" priority="19958" operator="containsText" id="{10485AD5-70AB-41A6-8D6B-AE8ACB790BF0}">
            <xm:f>NOT(ISERROR(SEARCH('Listados Datos'!$P$4,AR29)))</xm:f>
            <xm:f>'Listados Datos'!$P$4</xm:f>
            <x14:dxf>
              <fill>
                <patternFill>
                  <bgColor rgb="FF33CC33"/>
                </patternFill>
              </fill>
            </x14:dxf>
          </x14:cfRule>
          <x14:cfRule type="containsText" priority="19959" operator="containsText" id="{416D807C-2CE5-49F2-AF7A-360BB9725A46}">
            <xm:f>NOT(ISERROR(SEARCH('Listados Datos'!$P$5,AR29)))</xm:f>
            <xm:f>'Listados Datos'!$P$5</xm:f>
            <x14:dxf>
              <fill>
                <patternFill>
                  <bgColor rgb="FFFFFF00"/>
                </patternFill>
              </fill>
            </x14:dxf>
          </x14:cfRule>
          <x14:cfRule type="containsText" priority="19960" operator="containsText" id="{A1F600D5-C340-47C1-87C3-E58C82FB81F9}">
            <xm:f>NOT(ISERROR(SEARCH('Listados Datos'!$P$6,AR29)))</xm:f>
            <xm:f>'Listados Datos'!$P$6</xm:f>
            <x14:dxf>
              <fill>
                <patternFill>
                  <bgColor rgb="FFFFC000"/>
                </patternFill>
              </fill>
            </x14:dxf>
          </x14:cfRule>
          <x14:cfRule type="containsText" priority="19961" operator="containsText" id="{55F16D81-29BF-4413-9FFB-BB0FAEA69BB9}">
            <xm:f>NOT(ISERROR(SEARCH('Listados Datos'!$P$7,AR29)))</xm:f>
            <xm:f>'Listados Datos'!$P$7</xm:f>
            <x14:dxf>
              <fill>
                <patternFill>
                  <bgColor rgb="FFFF0000"/>
                </patternFill>
              </fill>
            </x14:dxf>
          </x14:cfRule>
          <xm:sqref>AR29</xm:sqref>
        </x14:conditionalFormatting>
        <x14:conditionalFormatting xmlns:xm="http://schemas.microsoft.com/office/excel/2006/main">
          <x14:cfRule type="containsText" priority="20241" operator="containsText" id="{2664CDEC-0CDE-47FF-A2AF-B3C3F7259DE6}">
            <xm:f>NOT(ISERROR(SEARCH('Listados Datos'!$T$3,AT12)))</xm:f>
            <xm:f>'Listados Datos'!$T$3</xm:f>
            <x14:dxf>
              <fill>
                <patternFill patternType="solid">
                  <bgColor rgb="FFC00000"/>
                </patternFill>
              </fill>
            </x14:dxf>
          </x14:cfRule>
          <x14:cfRule type="containsText" priority="20242" operator="containsText" id="{98E64DA5-0FB4-4ACC-9820-C5B868402215}">
            <xm:f>NOT(ISERROR(SEARCH('Listados Datos'!$T$4,AT12)))</xm:f>
            <xm:f>'Listados Datos'!$T$4</xm:f>
            <x14:dxf>
              <font>
                <b/>
                <i val="0"/>
                <color theme="0"/>
              </font>
              <fill>
                <patternFill>
                  <bgColor rgb="FFE26B0A"/>
                </patternFill>
              </fill>
            </x14:dxf>
          </x14:cfRule>
          <x14:cfRule type="containsText" priority="20243" operator="containsText" id="{69149369-AF6F-474C-A4B5-F8397AFBA53C}">
            <xm:f>NOT(ISERROR(SEARCH('Listados Datos'!$T$5,AT12)))</xm:f>
            <xm:f>'Listados Datos'!$T$5</xm:f>
            <x14:dxf>
              <font>
                <b/>
                <i val="0"/>
                <color auto="1"/>
              </font>
              <fill>
                <patternFill>
                  <bgColor rgb="FFFFFF00"/>
                </patternFill>
              </fill>
            </x14:dxf>
          </x14:cfRule>
          <x14:cfRule type="containsText" priority="20244" operator="containsText" id="{7D6A549B-DE8C-4F1B-A301-4C4E9A65CC1C}">
            <xm:f>NOT(ISERROR(SEARCH('Listados Datos'!$T$6,AT12)))</xm:f>
            <xm:f>'Listados Datos'!$T$6</xm:f>
            <x14:dxf>
              <font>
                <b/>
                <i val="0"/>
              </font>
              <fill>
                <patternFill>
                  <bgColor rgb="FF92D050"/>
                </patternFill>
              </fill>
            </x14:dxf>
          </x14:cfRule>
          <xm:sqref>AT12</xm:sqref>
        </x14:conditionalFormatting>
        <x14:conditionalFormatting xmlns:xm="http://schemas.microsoft.com/office/excel/2006/main">
          <x14:cfRule type="containsText" priority="20231" operator="containsText" id="{11EDDB87-13AB-4BC1-9E9B-74A27B945109}">
            <xm:f>NOT(ISERROR(SEARCH('Listados Datos'!$P$3,AR12)))</xm:f>
            <xm:f>'Listados Datos'!$P$3</xm:f>
            <x14:dxf>
              <fill>
                <patternFill>
                  <bgColor rgb="FF99CC00"/>
                </patternFill>
              </fill>
            </x14:dxf>
          </x14:cfRule>
          <x14:cfRule type="containsText" priority="20232" operator="containsText" id="{786AEEA5-AE45-4DBC-9CDA-99B50C71686A}">
            <xm:f>NOT(ISERROR(SEARCH('Listados Datos'!$P$4,AR12)))</xm:f>
            <xm:f>'Listados Datos'!$P$4</xm:f>
            <x14:dxf>
              <fill>
                <patternFill>
                  <bgColor rgb="FF33CC33"/>
                </patternFill>
              </fill>
            </x14:dxf>
          </x14:cfRule>
          <x14:cfRule type="containsText" priority="20233" operator="containsText" id="{4A891729-0C10-4828-A306-147BE5B11DFF}">
            <xm:f>NOT(ISERROR(SEARCH('Listados Datos'!$P$5,AR12)))</xm:f>
            <xm:f>'Listados Datos'!$P$5</xm:f>
            <x14:dxf>
              <fill>
                <patternFill>
                  <bgColor rgb="FFFFFF00"/>
                </patternFill>
              </fill>
            </x14:dxf>
          </x14:cfRule>
          <x14:cfRule type="containsText" priority="20234" operator="containsText" id="{7D881198-DB9B-465D-ADDC-BE66B6AE8133}">
            <xm:f>NOT(ISERROR(SEARCH('Listados Datos'!$P$6,AR12)))</xm:f>
            <xm:f>'Listados Datos'!$P$6</xm:f>
            <x14:dxf>
              <fill>
                <patternFill>
                  <bgColor rgb="FFFFC000"/>
                </patternFill>
              </fill>
            </x14:dxf>
          </x14:cfRule>
          <x14:cfRule type="containsText" priority="20235" operator="containsText" id="{CEB37593-8899-4440-9284-A8CCB89BE805}">
            <xm:f>NOT(ISERROR(SEARCH('Listados Datos'!$P$7,AR12)))</xm:f>
            <xm:f>'Listados Datos'!$P$7</xm:f>
            <x14:dxf>
              <fill>
                <patternFill>
                  <bgColor rgb="FFFF0000"/>
                </patternFill>
              </fill>
            </x14:dxf>
          </x14:cfRule>
          <xm:sqref>AR12</xm:sqref>
        </x14:conditionalFormatting>
        <x14:conditionalFormatting xmlns:xm="http://schemas.microsoft.com/office/excel/2006/main">
          <x14:cfRule type="containsText" priority="19881" operator="containsText" id="{5E9BC800-F857-434B-B80E-0B2E59764E34}">
            <xm:f>NOT(ISERROR(SEARCH('Listados Datos'!$T$3,AT30)))</xm:f>
            <xm:f>'Listados Datos'!$T$3</xm:f>
            <x14:dxf>
              <fill>
                <patternFill patternType="solid">
                  <bgColor rgb="FFC00000"/>
                </patternFill>
              </fill>
            </x14:dxf>
          </x14:cfRule>
          <x14:cfRule type="containsText" priority="19882" operator="containsText" id="{F6696103-F1C4-489C-BBE4-50934E6D2A13}">
            <xm:f>NOT(ISERROR(SEARCH('Listados Datos'!$T$4,AT30)))</xm:f>
            <xm:f>'Listados Datos'!$T$4</xm:f>
            <x14:dxf>
              <font>
                <b/>
                <i val="0"/>
                <color theme="0"/>
              </font>
              <fill>
                <patternFill>
                  <bgColor rgb="FFE26B0A"/>
                </patternFill>
              </fill>
            </x14:dxf>
          </x14:cfRule>
          <x14:cfRule type="containsText" priority="19883" operator="containsText" id="{FE183A7B-C7D7-44F0-8504-0A4D63BFB337}">
            <xm:f>NOT(ISERROR(SEARCH('Listados Datos'!$T$5,AT30)))</xm:f>
            <xm:f>'Listados Datos'!$T$5</xm:f>
            <x14:dxf>
              <font>
                <b/>
                <i val="0"/>
                <color auto="1"/>
              </font>
              <fill>
                <patternFill>
                  <bgColor rgb="FFFFFF00"/>
                </patternFill>
              </fill>
            </x14:dxf>
          </x14:cfRule>
          <x14:cfRule type="containsText" priority="19884" operator="containsText" id="{F74DDD1F-6B8A-48A9-B970-57668A13CA6A}">
            <xm:f>NOT(ISERROR(SEARCH('Listados Datos'!$T$6,AT30)))</xm:f>
            <xm:f>'Listados Datos'!$T$6</xm:f>
            <x14:dxf>
              <font>
                <b/>
                <i val="0"/>
              </font>
              <fill>
                <patternFill>
                  <bgColor rgb="FF92D050"/>
                </patternFill>
              </fill>
            </x14:dxf>
          </x14:cfRule>
          <xm:sqref>AT30</xm:sqref>
        </x14:conditionalFormatting>
        <x14:conditionalFormatting xmlns:xm="http://schemas.microsoft.com/office/excel/2006/main">
          <x14:cfRule type="containsText" priority="19871" operator="containsText" id="{52076888-8D7C-4F6F-B001-6C8622EE6BE0}">
            <xm:f>NOT(ISERROR(SEARCH('Listados Datos'!$P$3,AR30)))</xm:f>
            <xm:f>'Listados Datos'!$P$3</xm:f>
            <x14:dxf>
              <fill>
                <patternFill>
                  <bgColor rgb="FF99CC00"/>
                </patternFill>
              </fill>
            </x14:dxf>
          </x14:cfRule>
          <x14:cfRule type="containsText" priority="19872" operator="containsText" id="{4F8FAC04-4265-4852-BEEE-D6D136AD86FC}">
            <xm:f>NOT(ISERROR(SEARCH('Listados Datos'!$P$4,AR30)))</xm:f>
            <xm:f>'Listados Datos'!$P$4</xm:f>
            <x14:dxf>
              <fill>
                <patternFill>
                  <bgColor rgb="FF33CC33"/>
                </patternFill>
              </fill>
            </x14:dxf>
          </x14:cfRule>
          <x14:cfRule type="containsText" priority="19873" operator="containsText" id="{864C4DA6-6142-4506-A2C3-B5F4169736A4}">
            <xm:f>NOT(ISERROR(SEARCH('Listados Datos'!$P$5,AR30)))</xm:f>
            <xm:f>'Listados Datos'!$P$5</xm:f>
            <x14:dxf>
              <fill>
                <patternFill>
                  <bgColor rgb="FFFFFF00"/>
                </patternFill>
              </fill>
            </x14:dxf>
          </x14:cfRule>
          <x14:cfRule type="containsText" priority="19874" operator="containsText" id="{47286D85-AB7F-4FD8-BF02-CC68FB69349C}">
            <xm:f>NOT(ISERROR(SEARCH('Listados Datos'!$P$6,AR30)))</xm:f>
            <xm:f>'Listados Datos'!$P$6</xm:f>
            <x14:dxf>
              <fill>
                <patternFill>
                  <bgColor rgb="FFFFC000"/>
                </patternFill>
              </fill>
            </x14:dxf>
          </x14:cfRule>
          <x14:cfRule type="containsText" priority="19875" operator="containsText" id="{FC37BE57-849E-42E6-AE94-BBE08EDE95E4}">
            <xm:f>NOT(ISERROR(SEARCH('Listados Datos'!$P$7,AR30)))</xm:f>
            <xm:f>'Listados Datos'!$P$7</xm:f>
            <x14:dxf>
              <fill>
                <patternFill>
                  <bgColor rgb="FFFF0000"/>
                </patternFill>
              </fill>
            </x14:dxf>
          </x14:cfRule>
          <xm:sqref>AR30</xm:sqref>
        </x14:conditionalFormatting>
        <x14:conditionalFormatting xmlns:xm="http://schemas.microsoft.com/office/excel/2006/main">
          <x14:cfRule type="containsText" priority="19939" operator="containsText" id="{7A45879B-6CBE-4561-936B-E81753010293}">
            <xm:f>NOT(ISERROR(SEARCH('Listados Datos'!$T$3,AT33)))</xm:f>
            <xm:f>'Listados Datos'!$T$3</xm:f>
            <x14:dxf>
              <fill>
                <patternFill patternType="solid">
                  <bgColor rgb="FFC00000"/>
                </patternFill>
              </fill>
            </x14:dxf>
          </x14:cfRule>
          <x14:cfRule type="containsText" priority="19940" operator="containsText" id="{02F96459-5668-4C20-A8EB-0EBD65E11C4D}">
            <xm:f>NOT(ISERROR(SEARCH('Listados Datos'!$T$4,AT33)))</xm:f>
            <xm:f>'Listados Datos'!$T$4</xm:f>
            <x14:dxf>
              <font>
                <b/>
                <i val="0"/>
                <color theme="0"/>
              </font>
              <fill>
                <patternFill>
                  <bgColor rgb="FFE26B0A"/>
                </patternFill>
              </fill>
            </x14:dxf>
          </x14:cfRule>
          <x14:cfRule type="containsText" priority="19941" operator="containsText" id="{198118FA-5D09-41B6-8D96-462F03B42E29}">
            <xm:f>NOT(ISERROR(SEARCH('Listados Datos'!$T$5,AT33)))</xm:f>
            <xm:f>'Listados Datos'!$T$5</xm:f>
            <x14:dxf>
              <font>
                <b/>
                <i val="0"/>
                <color auto="1"/>
              </font>
              <fill>
                <patternFill>
                  <bgColor rgb="FFFFFF00"/>
                </patternFill>
              </fill>
            </x14:dxf>
          </x14:cfRule>
          <x14:cfRule type="containsText" priority="19942" operator="containsText" id="{359B2E42-B4C8-42CE-933F-F931D94A8559}">
            <xm:f>NOT(ISERROR(SEARCH('Listados Datos'!$T$6,AT33)))</xm:f>
            <xm:f>'Listados Datos'!$T$6</xm:f>
            <x14:dxf>
              <font>
                <b/>
                <i val="0"/>
              </font>
              <fill>
                <patternFill>
                  <bgColor rgb="FF92D050"/>
                </patternFill>
              </fill>
            </x14:dxf>
          </x14:cfRule>
          <xm:sqref>AT33</xm:sqref>
        </x14:conditionalFormatting>
        <x14:conditionalFormatting xmlns:xm="http://schemas.microsoft.com/office/excel/2006/main">
          <x14:cfRule type="containsText" priority="19929" operator="containsText" id="{2415E6B4-4EB0-42EA-BA42-1AAD840408F1}">
            <xm:f>NOT(ISERROR(SEARCH('Listados Datos'!$P$3,AR33)))</xm:f>
            <xm:f>'Listados Datos'!$P$3</xm:f>
            <x14:dxf>
              <fill>
                <patternFill>
                  <bgColor rgb="FF99CC00"/>
                </patternFill>
              </fill>
            </x14:dxf>
          </x14:cfRule>
          <x14:cfRule type="containsText" priority="19930" operator="containsText" id="{D5A5CE8D-6861-4964-B500-96046555A7AB}">
            <xm:f>NOT(ISERROR(SEARCH('Listados Datos'!$P$4,AR33)))</xm:f>
            <xm:f>'Listados Datos'!$P$4</xm:f>
            <x14:dxf>
              <fill>
                <patternFill>
                  <bgColor rgb="FF33CC33"/>
                </patternFill>
              </fill>
            </x14:dxf>
          </x14:cfRule>
          <x14:cfRule type="containsText" priority="19931" operator="containsText" id="{B0B59701-9349-4771-B0BC-CD887135B972}">
            <xm:f>NOT(ISERROR(SEARCH('Listados Datos'!$P$5,AR33)))</xm:f>
            <xm:f>'Listados Datos'!$P$5</xm:f>
            <x14:dxf>
              <fill>
                <patternFill>
                  <bgColor rgb="FFFFFF00"/>
                </patternFill>
              </fill>
            </x14:dxf>
          </x14:cfRule>
          <x14:cfRule type="containsText" priority="19932" operator="containsText" id="{A47CC175-081D-4204-9C31-86C3D4EAEC9D}">
            <xm:f>NOT(ISERROR(SEARCH('Listados Datos'!$P$6,AR33)))</xm:f>
            <xm:f>'Listados Datos'!$P$6</xm:f>
            <x14:dxf>
              <fill>
                <patternFill>
                  <bgColor rgb="FFFFC000"/>
                </patternFill>
              </fill>
            </x14:dxf>
          </x14:cfRule>
          <x14:cfRule type="containsText" priority="19933" operator="containsText" id="{3F40AC8C-CD26-468D-AB6B-44ECC17E4F39}">
            <xm:f>NOT(ISERROR(SEARCH('Listados Datos'!$P$7,AR33)))</xm:f>
            <xm:f>'Listados Datos'!$P$7</xm:f>
            <x14:dxf>
              <fill>
                <patternFill>
                  <bgColor rgb="FFFF0000"/>
                </patternFill>
              </fill>
            </x14:dxf>
          </x14:cfRule>
          <xm:sqref>AR33</xm:sqref>
        </x14:conditionalFormatting>
        <x14:conditionalFormatting xmlns:xm="http://schemas.microsoft.com/office/excel/2006/main">
          <x14:cfRule type="containsText" priority="20223" operator="containsText" id="{74803615-1023-4A77-8C41-86A2DCEC923A}">
            <xm:f>NOT(ISERROR(SEARCH('Listados Datos'!$T$3,AT13)))</xm:f>
            <xm:f>'Listados Datos'!$T$3</xm:f>
            <x14:dxf>
              <fill>
                <patternFill patternType="solid">
                  <bgColor rgb="FFC00000"/>
                </patternFill>
              </fill>
            </x14:dxf>
          </x14:cfRule>
          <x14:cfRule type="containsText" priority="20224" operator="containsText" id="{A1B53B5B-D863-47CE-9DE9-89B908AC2213}">
            <xm:f>NOT(ISERROR(SEARCH('Listados Datos'!$T$4,AT13)))</xm:f>
            <xm:f>'Listados Datos'!$T$4</xm:f>
            <x14:dxf>
              <font>
                <b/>
                <i val="0"/>
                <color theme="0"/>
              </font>
              <fill>
                <patternFill>
                  <bgColor rgb="FFE26B0A"/>
                </patternFill>
              </fill>
            </x14:dxf>
          </x14:cfRule>
          <x14:cfRule type="containsText" priority="20225" operator="containsText" id="{0A0420AF-E26D-4526-B4FD-AD58DBDD785E}">
            <xm:f>NOT(ISERROR(SEARCH('Listados Datos'!$T$5,AT13)))</xm:f>
            <xm:f>'Listados Datos'!$T$5</xm:f>
            <x14:dxf>
              <font>
                <b/>
                <i val="0"/>
                <color auto="1"/>
              </font>
              <fill>
                <patternFill>
                  <bgColor rgb="FFFFFF00"/>
                </patternFill>
              </fill>
            </x14:dxf>
          </x14:cfRule>
          <x14:cfRule type="containsText" priority="20226" operator="containsText" id="{5B735640-F5A5-4FFF-825C-84228D8A0EB0}">
            <xm:f>NOT(ISERROR(SEARCH('Listados Datos'!$T$6,AT13)))</xm:f>
            <xm:f>'Listados Datos'!$T$6</xm:f>
            <x14:dxf>
              <font>
                <b/>
                <i val="0"/>
              </font>
              <fill>
                <patternFill>
                  <bgColor rgb="FF92D050"/>
                </patternFill>
              </fill>
            </x14:dxf>
          </x14:cfRule>
          <xm:sqref>AT13 AT15</xm:sqref>
        </x14:conditionalFormatting>
        <x14:conditionalFormatting xmlns:xm="http://schemas.microsoft.com/office/excel/2006/main">
          <x14:cfRule type="containsText" priority="20213" operator="containsText" id="{58E1FD39-5121-4D61-94A4-97843C16076D}">
            <xm:f>NOT(ISERROR(SEARCH('Listados Datos'!$P$3,AR13)))</xm:f>
            <xm:f>'Listados Datos'!$P$3</xm:f>
            <x14:dxf>
              <fill>
                <patternFill>
                  <bgColor rgb="FF99CC00"/>
                </patternFill>
              </fill>
            </x14:dxf>
          </x14:cfRule>
          <x14:cfRule type="containsText" priority="20214" operator="containsText" id="{2D3E7224-E870-405C-9F8F-C3F1CF2790C1}">
            <xm:f>NOT(ISERROR(SEARCH('Listados Datos'!$P$4,AR13)))</xm:f>
            <xm:f>'Listados Datos'!$P$4</xm:f>
            <x14:dxf>
              <fill>
                <patternFill>
                  <bgColor rgb="FF33CC33"/>
                </patternFill>
              </fill>
            </x14:dxf>
          </x14:cfRule>
          <x14:cfRule type="containsText" priority="20215" operator="containsText" id="{348A9134-3E87-40DC-80DE-A6FC82461F25}">
            <xm:f>NOT(ISERROR(SEARCH('Listados Datos'!$P$5,AR13)))</xm:f>
            <xm:f>'Listados Datos'!$P$5</xm:f>
            <x14:dxf>
              <fill>
                <patternFill>
                  <bgColor rgb="FFFFFF00"/>
                </patternFill>
              </fill>
            </x14:dxf>
          </x14:cfRule>
          <x14:cfRule type="containsText" priority="20216" operator="containsText" id="{6691DAF7-713B-491B-AD49-2139A0B4867B}">
            <xm:f>NOT(ISERROR(SEARCH('Listados Datos'!$P$6,AR13)))</xm:f>
            <xm:f>'Listados Datos'!$P$6</xm:f>
            <x14:dxf>
              <fill>
                <patternFill>
                  <bgColor rgb="FFFFC000"/>
                </patternFill>
              </fill>
            </x14:dxf>
          </x14:cfRule>
          <x14:cfRule type="containsText" priority="20217" operator="containsText" id="{8536A5C9-082B-431D-B8A0-5A766FA3624D}">
            <xm:f>NOT(ISERROR(SEARCH('Listados Datos'!$P$7,AR13)))</xm:f>
            <xm:f>'Listados Datos'!$P$7</xm:f>
            <x14:dxf>
              <fill>
                <patternFill>
                  <bgColor rgb="FFFF0000"/>
                </patternFill>
              </fill>
            </x14:dxf>
          </x14:cfRule>
          <xm:sqref>AR13 AR15</xm:sqref>
        </x14:conditionalFormatting>
        <x14:conditionalFormatting xmlns:xm="http://schemas.microsoft.com/office/excel/2006/main">
          <x14:cfRule type="containsText" priority="20209" operator="containsText" id="{D300B217-C1D9-4A6C-BBBA-6A3851F8B464}">
            <xm:f>NOT(ISERROR(SEARCH('Listados Datos'!$T$3,AF18)))</xm:f>
            <xm:f>'Listados Datos'!$T$3</xm:f>
            <x14:dxf>
              <fill>
                <patternFill patternType="solid">
                  <bgColor rgb="FFC00000"/>
                </patternFill>
              </fill>
            </x14:dxf>
          </x14:cfRule>
          <x14:cfRule type="containsText" priority="20210" operator="containsText" id="{07B9681D-9C36-434C-AC4D-F74696BFFDC9}">
            <xm:f>NOT(ISERROR(SEARCH('Listados Datos'!$T$4,AF18)))</xm:f>
            <xm:f>'Listados Datos'!$T$4</xm:f>
            <x14:dxf>
              <font>
                <b/>
                <i val="0"/>
                <color theme="0"/>
              </font>
              <fill>
                <patternFill>
                  <bgColor rgb="FFE26B0A"/>
                </patternFill>
              </fill>
            </x14:dxf>
          </x14:cfRule>
          <x14:cfRule type="containsText" priority="20211" operator="containsText" id="{4124F5DC-1EC9-4460-A8F1-827D7E95152E}">
            <xm:f>NOT(ISERROR(SEARCH('Listados Datos'!$T$5,AF18)))</xm:f>
            <xm:f>'Listados Datos'!$T$5</xm:f>
            <x14:dxf>
              <font>
                <b/>
                <i val="0"/>
                <color auto="1"/>
              </font>
              <fill>
                <patternFill>
                  <bgColor rgb="FFFFFF00"/>
                </patternFill>
              </fill>
            </x14:dxf>
          </x14:cfRule>
          <x14:cfRule type="containsText" priority="20212" operator="containsText" id="{71EC1EE1-F64F-43C1-92E1-B7C6D6A3645C}">
            <xm:f>NOT(ISERROR(SEARCH('Listados Datos'!$T$6,AF18)))</xm:f>
            <xm:f>'Listados Datos'!$T$6</xm:f>
            <x14:dxf>
              <font>
                <b/>
                <i val="0"/>
              </font>
              <fill>
                <patternFill>
                  <bgColor rgb="FF92D050"/>
                </patternFill>
              </fill>
            </x14:dxf>
          </x14:cfRule>
          <xm:sqref>AF18:AF19</xm:sqref>
        </x14:conditionalFormatting>
        <x14:conditionalFormatting xmlns:xm="http://schemas.microsoft.com/office/excel/2006/main">
          <x14:cfRule type="containsText" priority="20205" operator="containsText" id="{FA30F8AC-0C14-4314-8424-1C93E36C930D}">
            <xm:f>NOT(ISERROR(SEARCH('Listados Datos'!$T$3,AB18)))</xm:f>
            <xm:f>'Listados Datos'!$T$3</xm:f>
            <x14:dxf>
              <fill>
                <patternFill patternType="solid">
                  <bgColor rgb="FFC00000"/>
                </patternFill>
              </fill>
            </x14:dxf>
          </x14:cfRule>
          <x14:cfRule type="containsText" priority="20206" operator="containsText" id="{496FB7C6-1099-4792-87EA-938BEBAB8B78}">
            <xm:f>NOT(ISERROR(SEARCH('Listados Datos'!$T$4,AB18)))</xm:f>
            <xm:f>'Listados Datos'!$T$4</xm:f>
            <x14:dxf>
              <font>
                <b/>
                <i val="0"/>
                <color theme="0"/>
              </font>
              <fill>
                <patternFill>
                  <bgColor rgb="FFE26B0A"/>
                </patternFill>
              </fill>
            </x14:dxf>
          </x14:cfRule>
          <x14:cfRule type="containsText" priority="20207" operator="containsText" id="{901DF2DC-CDEE-4377-8DE4-FF80B9D6D429}">
            <xm:f>NOT(ISERROR(SEARCH('Listados Datos'!$T$5,AB18)))</xm:f>
            <xm:f>'Listados Datos'!$T$5</xm:f>
            <x14:dxf>
              <font>
                <b/>
                <i val="0"/>
                <color auto="1"/>
              </font>
              <fill>
                <patternFill>
                  <bgColor rgb="FFFFFF00"/>
                </patternFill>
              </fill>
            </x14:dxf>
          </x14:cfRule>
          <x14:cfRule type="containsText" priority="20208" operator="containsText" id="{5050AC26-7511-4C1D-B7D3-9B70F8DA3049}">
            <xm:f>NOT(ISERROR(SEARCH('Listados Datos'!$T$6,AB18)))</xm:f>
            <xm:f>'Listados Datos'!$T$6</xm:f>
            <x14:dxf>
              <font>
                <b/>
                <i val="0"/>
              </font>
              <fill>
                <patternFill>
                  <bgColor rgb="FF92D050"/>
                </patternFill>
              </fill>
            </x14:dxf>
          </x14:cfRule>
          <xm:sqref>AB18:AB19</xm:sqref>
        </x14:conditionalFormatting>
        <x14:conditionalFormatting xmlns:xm="http://schemas.microsoft.com/office/excel/2006/main">
          <x14:cfRule type="containsText" priority="20195" operator="containsText" id="{8EB17898-5E58-4313-856A-A46F876DB2FC}">
            <xm:f>NOT(ISERROR(SEARCH('Listados Datos'!$P$3,Z18)))</xm:f>
            <xm:f>'Listados Datos'!$P$3</xm:f>
            <x14:dxf>
              <fill>
                <patternFill>
                  <bgColor rgb="FF99CC00"/>
                </patternFill>
              </fill>
            </x14:dxf>
          </x14:cfRule>
          <x14:cfRule type="containsText" priority="20196" operator="containsText" id="{38BF1A36-077F-4FDF-8260-C02850AEA0E3}">
            <xm:f>NOT(ISERROR(SEARCH('Listados Datos'!$P$4,Z18)))</xm:f>
            <xm:f>'Listados Datos'!$P$4</xm:f>
            <x14:dxf>
              <fill>
                <patternFill>
                  <bgColor rgb="FF33CC33"/>
                </patternFill>
              </fill>
            </x14:dxf>
          </x14:cfRule>
          <x14:cfRule type="containsText" priority="20197" operator="containsText" id="{0B033459-F6DB-442C-B390-A74CDF82EB2E}">
            <xm:f>NOT(ISERROR(SEARCH('Listados Datos'!$P$5,Z18)))</xm:f>
            <xm:f>'Listados Datos'!$P$5</xm:f>
            <x14:dxf>
              <fill>
                <patternFill>
                  <bgColor rgb="FFFFFF00"/>
                </patternFill>
              </fill>
            </x14:dxf>
          </x14:cfRule>
          <x14:cfRule type="containsText" priority="20198" operator="containsText" id="{47849A31-2AC5-47C1-A995-6F5B838F2B13}">
            <xm:f>NOT(ISERROR(SEARCH('Listados Datos'!$P$6,Z18)))</xm:f>
            <xm:f>'Listados Datos'!$P$6</xm:f>
            <x14:dxf>
              <fill>
                <patternFill>
                  <bgColor rgb="FFFFC000"/>
                </patternFill>
              </fill>
            </x14:dxf>
          </x14:cfRule>
          <x14:cfRule type="containsText" priority="20199" operator="containsText" id="{D012E8F8-F81B-4940-BAEC-8BF3219D773B}">
            <xm:f>NOT(ISERROR(SEARCH('Listados Datos'!$P$7,Z18)))</xm:f>
            <xm:f>'Listados Datos'!$P$7</xm:f>
            <x14:dxf>
              <fill>
                <patternFill>
                  <bgColor rgb="FFFF0000"/>
                </patternFill>
              </fill>
            </x14:dxf>
          </x14:cfRule>
          <xm:sqref>Z18:Z19</xm:sqref>
        </x14:conditionalFormatting>
        <x14:conditionalFormatting xmlns:xm="http://schemas.microsoft.com/office/excel/2006/main">
          <x14:cfRule type="containsText" priority="20151" operator="containsText" id="{002CCC56-9652-476A-B1D5-4539D35ACC56}">
            <xm:f>NOT(ISERROR(SEARCH('Listados Datos'!$T$3,AF24)))</xm:f>
            <xm:f>'Listados Datos'!$T$3</xm:f>
            <x14:dxf>
              <fill>
                <patternFill patternType="solid">
                  <bgColor rgb="FFC00000"/>
                </patternFill>
              </fill>
            </x14:dxf>
          </x14:cfRule>
          <x14:cfRule type="containsText" priority="20152" operator="containsText" id="{E5CEF7F2-7148-43FD-872F-4DA6081238E2}">
            <xm:f>NOT(ISERROR(SEARCH('Listados Datos'!$T$4,AF24)))</xm:f>
            <xm:f>'Listados Datos'!$T$4</xm:f>
            <x14:dxf>
              <font>
                <b/>
                <i val="0"/>
                <color theme="0"/>
              </font>
              <fill>
                <patternFill>
                  <bgColor rgb="FFE26B0A"/>
                </patternFill>
              </fill>
            </x14:dxf>
          </x14:cfRule>
          <x14:cfRule type="containsText" priority="20153" operator="containsText" id="{9FDA5507-6C05-436F-B61E-F83A6018715B}">
            <xm:f>NOT(ISERROR(SEARCH('Listados Datos'!$T$5,AF24)))</xm:f>
            <xm:f>'Listados Datos'!$T$5</xm:f>
            <x14:dxf>
              <font>
                <b/>
                <i val="0"/>
                <color auto="1"/>
              </font>
              <fill>
                <patternFill>
                  <bgColor rgb="FFFFFF00"/>
                </patternFill>
              </fill>
            </x14:dxf>
          </x14:cfRule>
          <x14:cfRule type="containsText" priority="20154" operator="containsText" id="{C5CA6B63-C0BE-4524-986A-97C8853D4DC9}">
            <xm:f>NOT(ISERROR(SEARCH('Listados Datos'!$T$6,AF24)))</xm:f>
            <xm:f>'Listados Datos'!$T$6</xm:f>
            <x14:dxf>
              <font>
                <b/>
                <i val="0"/>
              </font>
              <fill>
                <patternFill>
                  <bgColor rgb="FF92D050"/>
                </patternFill>
              </fill>
            </x14:dxf>
          </x14:cfRule>
          <xm:sqref>AF24:AF25</xm:sqref>
        </x14:conditionalFormatting>
        <x14:conditionalFormatting xmlns:xm="http://schemas.microsoft.com/office/excel/2006/main">
          <x14:cfRule type="containsText" priority="18249" operator="containsText" id="{B0458026-EE1D-4BD6-A6CA-FF1EFE7182CF}">
            <xm:f>NOT(ISERROR(SEARCH('Listados Datos'!$P$3,AR81)))</xm:f>
            <xm:f>'Listados Datos'!$P$3</xm:f>
            <x14:dxf>
              <fill>
                <patternFill>
                  <bgColor rgb="FF99CC00"/>
                </patternFill>
              </fill>
            </x14:dxf>
          </x14:cfRule>
          <x14:cfRule type="containsText" priority="18250" operator="containsText" id="{356B81BA-E1DA-470B-8E62-831A7E65A73E}">
            <xm:f>NOT(ISERROR(SEARCH('Listados Datos'!$P$4,AR81)))</xm:f>
            <xm:f>'Listados Datos'!$P$4</xm:f>
            <x14:dxf>
              <fill>
                <patternFill>
                  <bgColor rgb="FF33CC33"/>
                </patternFill>
              </fill>
            </x14:dxf>
          </x14:cfRule>
          <x14:cfRule type="containsText" priority="18251" operator="containsText" id="{22A47A7F-7DFB-457E-AD4E-53E8EDDF1118}">
            <xm:f>NOT(ISERROR(SEARCH('Listados Datos'!$P$5,AR81)))</xm:f>
            <xm:f>'Listados Datos'!$P$5</xm:f>
            <x14:dxf>
              <fill>
                <patternFill>
                  <bgColor rgb="FFFFFF00"/>
                </patternFill>
              </fill>
            </x14:dxf>
          </x14:cfRule>
          <x14:cfRule type="containsText" priority="18252" operator="containsText" id="{7F410398-044B-4822-8C74-280B9A2C1F5E}">
            <xm:f>NOT(ISERROR(SEARCH('Listados Datos'!$P$6,AR81)))</xm:f>
            <xm:f>'Listados Datos'!$P$6</xm:f>
            <x14:dxf>
              <fill>
                <patternFill>
                  <bgColor rgb="FFFFC000"/>
                </patternFill>
              </fill>
            </x14:dxf>
          </x14:cfRule>
          <x14:cfRule type="containsText" priority="18253" operator="containsText" id="{597CA833-F6D4-4784-92B0-2B021E7D0EAE}">
            <xm:f>NOT(ISERROR(SEARCH('Listados Datos'!$P$7,AR81)))</xm:f>
            <xm:f>'Listados Datos'!$P$7</xm:f>
            <x14:dxf>
              <fill>
                <patternFill>
                  <bgColor rgb="FFFF0000"/>
                </patternFill>
              </fill>
            </x14:dxf>
          </x14:cfRule>
          <xm:sqref>AR81</xm:sqref>
        </x14:conditionalFormatting>
        <x14:conditionalFormatting xmlns:xm="http://schemas.microsoft.com/office/excel/2006/main">
          <x14:cfRule type="containsText" priority="20147" operator="containsText" id="{792E70E6-34FB-4682-8C0A-3D6069DE1905}">
            <xm:f>NOT(ISERROR(SEARCH('Listados Datos'!$T$3,AB24)))</xm:f>
            <xm:f>'Listados Datos'!$T$3</xm:f>
            <x14:dxf>
              <fill>
                <patternFill patternType="solid">
                  <bgColor rgb="FFC00000"/>
                </patternFill>
              </fill>
            </x14:dxf>
          </x14:cfRule>
          <x14:cfRule type="containsText" priority="20148" operator="containsText" id="{E631E791-1404-4EB2-ACB9-961317D3D548}">
            <xm:f>NOT(ISERROR(SEARCH('Listados Datos'!$T$4,AB24)))</xm:f>
            <xm:f>'Listados Datos'!$T$4</xm:f>
            <x14:dxf>
              <font>
                <b/>
                <i val="0"/>
                <color theme="0"/>
              </font>
              <fill>
                <patternFill>
                  <bgColor rgb="FFE26B0A"/>
                </patternFill>
              </fill>
            </x14:dxf>
          </x14:cfRule>
          <x14:cfRule type="containsText" priority="20149" operator="containsText" id="{B12C5A4A-6A70-429B-B7F7-02748550E6ED}">
            <xm:f>NOT(ISERROR(SEARCH('Listados Datos'!$T$5,AB24)))</xm:f>
            <xm:f>'Listados Datos'!$T$5</xm:f>
            <x14:dxf>
              <font>
                <b/>
                <i val="0"/>
                <color auto="1"/>
              </font>
              <fill>
                <patternFill>
                  <bgColor rgb="FFFFFF00"/>
                </patternFill>
              </fill>
            </x14:dxf>
          </x14:cfRule>
          <x14:cfRule type="containsText" priority="20150" operator="containsText" id="{AED7AC5B-0AB6-4051-93F6-39A2D91C84C2}">
            <xm:f>NOT(ISERROR(SEARCH('Listados Datos'!$T$6,AB24)))</xm:f>
            <xm:f>'Listados Datos'!$T$6</xm:f>
            <x14:dxf>
              <font>
                <b/>
                <i val="0"/>
              </font>
              <fill>
                <patternFill>
                  <bgColor rgb="FF92D050"/>
                </patternFill>
              </fill>
            </x14:dxf>
          </x14:cfRule>
          <xm:sqref>AB24:AB25</xm:sqref>
        </x14:conditionalFormatting>
        <x14:conditionalFormatting xmlns:xm="http://schemas.microsoft.com/office/excel/2006/main">
          <x14:cfRule type="containsText" priority="20137" operator="containsText" id="{8C246AFE-A64A-4B9A-812C-3A76FD7C32AF}">
            <xm:f>NOT(ISERROR(SEARCH('Listados Datos'!$P$3,Z24)))</xm:f>
            <xm:f>'Listados Datos'!$P$3</xm:f>
            <x14:dxf>
              <fill>
                <patternFill>
                  <bgColor rgb="FF99CC00"/>
                </patternFill>
              </fill>
            </x14:dxf>
          </x14:cfRule>
          <x14:cfRule type="containsText" priority="20138" operator="containsText" id="{F2FE048A-76E0-49DB-8568-8FB6F79961FA}">
            <xm:f>NOT(ISERROR(SEARCH('Listados Datos'!$P$4,Z24)))</xm:f>
            <xm:f>'Listados Datos'!$P$4</xm:f>
            <x14:dxf>
              <fill>
                <patternFill>
                  <bgColor rgb="FF33CC33"/>
                </patternFill>
              </fill>
            </x14:dxf>
          </x14:cfRule>
          <x14:cfRule type="containsText" priority="20139" operator="containsText" id="{8E3CDED5-7BD1-496B-B6B7-2350741A85F8}">
            <xm:f>NOT(ISERROR(SEARCH('Listados Datos'!$P$5,Z24)))</xm:f>
            <xm:f>'Listados Datos'!$P$5</xm:f>
            <x14:dxf>
              <fill>
                <patternFill>
                  <bgColor rgb="FFFFFF00"/>
                </patternFill>
              </fill>
            </x14:dxf>
          </x14:cfRule>
          <x14:cfRule type="containsText" priority="20140" operator="containsText" id="{A8693A53-32A9-44F6-83E8-794A071E088F}">
            <xm:f>NOT(ISERROR(SEARCH('Listados Datos'!$P$6,Z24)))</xm:f>
            <xm:f>'Listados Datos'!$P$6</xm:f>
            <x14:dxf>
              <fill>
                <patternFill>
                  <bgColor rgb="FFFFC000"/>
                </patternFill>
              </fill>
            </x14:dxf>
          </x14:cfRule>
          <x14:cfRule type="containsText" priority="20141" operator="containsText" id="{40DA9FF8-7864-4734-AA09-6BE824136BC6}">
            <xm:f>NOT(ISERROR(SEARCH('Listados Datos'!$P$7,Z24)))</xm:f>
            <xm:f>'Listados Datos'!$P$7</xm:f>
            <x14:dxf>
              <fill>
                <patternFill>
                  <bgColor rgb="FFFF0000"/>
                </patternFill>
              </fill>
            </x14:dxf>
          </x14:cfRule>
          <xm:sqref>Z24:Z25</xm:sqref>
        </x14:conditionalFormatting>
        <x14:conditionalFormatting xmlns:xm="http://schemas.microsoft.com/office/excel/2006/main">
          <x14:cfRule type="containsText" priority="18259" operator="containsText" id="{1C069471-D1BB-4937-BE40-57191F656CB4}">
            <xm:f>NOT(ISERROR(SEARCH('Listados Datos'!$T$3,AT81)))</xm:f>
            <xm:f>'Listados Datos'!$T$3</xm:f>
            <x14:dxf>
              <fill>
                <patternFill patternType="solid">
                  <bgColor rgb="FFC00000"/>
                </patternFill>
              </fill>
            </x14:dxf>
          </x14:cfRule>
          <x14:cfRule type="containsText" priority="18260" operator="containsText" id="{5EC114FF-1F27-4703-AD12-407CE6E03E17}">
            <xm:f>NOT(ISERROR(SEARCH('Listados Datos'!$T$4,AT81)))</xm:f>
            <xm:f>'Listados Datos'!$T$4</xm:f>
            <x14:dxf>
              <font>
                <b/>
                <i val="0"/>
                <color theme="0"/>
              </font>
              <fill>
                <patternFill>
                  <bgColor rgb="FFE26B0A"/>
                </patternFill>
              </fill>
            </x14:dxf>
          </x14:cfRule>
          <x14:cfRule type="containsText" priority="18261" operator="containsText" id="{33B765A2-2272-4CF7-85A8-EBA3A8A4680A}">
            <xm:f>NOT(ISERROR(SEARCH('Listados Datos'!$T$5,AT81)))</xm:f>
            <xm:f>'Listados Datos'!$T$5</xm:f>
            <x14:dxf>
              <font>
                <b/>
                <i val="0"/>
                <color auto="1"/>
              </font>
              <fill>
                <patternFill>
                  <bgColor rgb="FFFFFF00"/>
                </patternFill>
              </fill>
            </x14:dxf>
          </x14:cfRule>
          <x14:cfRule type="containsText" priority="18262" operator="containsText" id="{DC77C35A-57D0-4512-87C3-2E43E0BAB4B0}">
            <xm:f>NOT(ISERROR(SEARCH('Listados Datos'!$T$6,AT81)))</xm:f>
            <xm:f>'Listados Datos'!$T$6</xm:f>
            <x14:dxf>
              <font>
                <b/>
                <i val="0"/>
              </font>
              <fill>
                <patternFill>
                  <bgColor rgb="FF92D050"/>
                </patternFill>
              </fill>
            </x14:dxf>
          </x14:cfRule>
          <xm:sqref>AT81</xm:sqref>
        </x14:conditionalFormatting>
        <x14:conditionalFormatting xmlns:xm="http://schemas.microsoft.com/office/excel/2006/main">
          <x14:cfRule type="containsText" priority="20093" operator="containsText" id="{8E0650CB-D048-4962-958B-45C090A5E584}">
            <xm:f>NOT(ISERROR(SEARCH('Listados Datos'!$T$3,AT16)))</xm:f>
            <xm:f>'Listados Datos'!$T$3</xm:f>
            <x14:dxf>
              <fill>
                <patternFill patternType="solid">
                  <bgColor rgb="FFC00000"/>
                </patternFill>
              </fill>
            </x14:dxf>
          </x14:cfRule>
          <x14:cfRule type="containsText" priority="20094" operator="containsText" id="{7E947C8F-65AF-48E7-92FB-165C344E7BE4}">
            <xm:f>NOT(ISERROR(SEARCH('Listados Datos'!$T$4,AT16)))</xm:f>
            <xm:f>'Listados Datos'!$T$4</xm:f>
            <x14:dxf>
              <font>
                <b/>
                <i val="0"/>
                <color theme="0"/>
              </font>
              <fill>
                <patternFill>
                  <bgColor rgb="FFE26B0A"/>
                </patternFill>
              </fill>
            </x14:dxf>
          </x14:cfRule>
          <x14:cfRule type="containsText" priority="20095" operator="containsText" id="{0B8FB6E5-1594-45B7-BAEE-717F20296F8B}">
            <xm:f>NOT(ISERROR(SEARCH('Listados Datos'!$T$5,AT16)))</xm:f>
            <xm:f>'Listados Datos'!$T$5</xm:f>
            <x14:dxf>
              <font>
                <b/>
                <i val="0"/>
                <color auto="1"/>
              </font>
              <fill>
                <patternFill>
                  <bgColor rgb="FFFFFF00"/>
                </patternFill>
              </fill>
            </x14:dxf>
          </x14:cfRule>
          <x14:cfRule type="containsText" priority="20096" operator="containsText" id="{6FE0FB11-4769-48B8-AAE3-E23BB8CEAB74}">
            <xm:f>NOT(ISERROR(SEARCH('Listados Datos'!$T$6,AT16)))</xm:f>
            <xm:f>'Listados Datos'!$T$6</xm:f>
            <x14:dxf>
              <font>
                <b/>
                <i val="0"/>
              </font>
              <fill>
                <patternFill>
                  <bgColor rgb="FF92D050"/>
                </patternFill>
              </fill>
            </x14:dxf>
          </x14:cfRule>
          <xm:sqref>AT16</xm:sqref>
        </x14:conditionalFormatting>
        <x14:conditionalFormatting xmlns:xm="http://schemas.microsoft.com/office/excel/2006/main">
          <x14:cfRule type="containsText" priority="20083" operator="containsText" id="{50EE7A58-1FF0-4201-BDE6-FCA917F4DD15}">
            <xm:f>NOT(ISERROR(SEARCH('Listados Datos'!$P$3,AR16)))</xm:f>
            <xm:f>'Listados Datos'!$P$3</xm:f>
            <x14:dxf>
              <fill>
                <patternFill>
                  <bgColor rgb="FF99CC00"/>
                </patternFill>
              </fill>
            </x14:dxf>
          </x14:cfRule>
          <x14:cfRule type="containsText" priority="20084" operator="containsText" id="{462347D5-5226-4240-BBC6-3A573C262441}">
            <xm:f>NOT(ISERROR(SEARCH('Listados Datos'!$P$4,AR16)))</xm:f>
            <xm:f>'Listados Datos'!$P$4</xm:f>
            <x14:dxf>
              <fill>
                <patternFill>
                  <bgColor rgb="FF33CC33"/>
                </patternFill>
              </fill>
            </x14:dxf>
          </x14:cfRule>
          <x14:cfRule type="containsText" priority="20085" operator="containsText" id="{D24C389C-C34E-4555-BE21-EE1841898E48}">
            <xm:f>NOT(ISERROR(SEARCH('Listados Datos'!$P$5,AR16)))</xm:f>
            <xm:f>'Listados Datos'!$P$5</xm:f>
            <x14:dxf>
              <fill>
                <patternFill>
                  <bgColor rgb="FFFFFF00"/>
                </patternFill>
              </fill>
            </x14:dxf>
          </x14:cfRule>
          <x14:cfRule type="containsText" priority="20086" operator="containsText" id="{15041485-22C3-4E33-90F4-3623EDC2C443}">
            <xm:f>NOT(ISERROR(SEARCH('Listados Datos'!$P$6,AR16)))</xm:f>
            <xm:f>'Listados Datos'!$P$6</xm:f>
            <x14:dxf>
              <fill>
                <patternFill>
                  <bgColor rgb="FFFFC000"/>
                </patternFill>
              </fill>
            </x14:dxf>
          </x14:cfRule>
          <x14:cfRule type="containsText" priority="20087" operator="containsText" id="{16999AE0-B529-4B5D-9DCB-31287A499F67}">
            <xm:f>NOT(ISERROR(SEARCH('Listados Datos'!$P$7,AR16)))</xm:f>
            <xm:f>'Listados Datos'!$P$7</xm:f>
            <x14:dxf>
              <fill>
                <patternFill>
                  <bgColor rgb="FFFF0000"/>
                </patternFill>
              </fill>
            </x14:dxf>
          </x14:cfRule>
          <xm:sqref>AR16</xm:sqref>
        </x14:conditionalFormatting>
        <x14:conditionalFormatting xmlns:xm="http://schemas.microsoft.com/office/excel/2006/main">
          <x14:cfRule type="containsText" priority="20079" operator="containsText" id="{B2B4FFA3-7EE8-455D-B828-E233623B3995}">
            <xm:f>NOT(ISERROR(SEARCH('Listados Datos'!$T$3,AT17)))</xm:f>
            <xm:f>'Listados Datos'!$T$3</xm:f>
            <x14:dxf>
              <fill>
                <patternFill patternType="solid">
                  <bgColor rgb="FFC00000"/>
                </patternFill>
              </fill>
            </x14:dxf>
          </x14:cfRule>
          <x14:cfRule type="containsText" priority="20080" operator="containsText" id="{D20075EE-102F-48DA-917B-3AC31DF881E0}">
            <xm:f>NOT(ISERROR(SEARCH('Listados Datos'!$T$4,AT17)))</xm:f>
            <xm:f>'Listados Datos'!$T$4</xm:f>
            <x14:dxf>
              <font>
                <b/>
                <i val="0"/>
                <color theme="0"/>
              </font>
              <fill>
                <patternFill>
                  <bgColor rgb="FFE26B0A"/>
                </patternFill>
              </fill>
            </x14:dxf>
          </x14:cfRule>
          <x14:cfRule type="containsText" priority="20081" operator="containsText" id="{55DCA7DA-21A2-481F-971B-F5C4D8AC7E86}">
            <xm:f>NOT(ISERROR(SEARCH('Listados Datos'!$T$5,AT17)))</xm:f>
            <xm:f>'Listados Datos'!$T$5</xm:f>
            <x14:dxf>
              <font>
                <b/>
                <i val="0"/>
                <color auto="1"/>
              </font>
              <fill>
                <patternFill>
                  <bgColor rgb="FFFFFF00"/>
                </patternFill>
              </fill>
            </x14:dxf>
          </x14:cfRule>
          <x14:cfRule type="containsText" priority="20082" operator="containsText" id="{087DE397-4617-4C33-9E7E-527584B3B857}">
            <xm:f>NOT(ISERROR(SEARCH('Listados Datos'!$T$6,AT17)))</xm:f>
            <xm:f>'Listados Datos'!$T$6</xm:f>
            <x14:dxf>
              <font>
                <b/>
                <i val="0"/>
              </font>
              <fill>
                <patternFill>
                  <bgColor rgb="FF92D050"/>
                </patternFill>
              </fill>
            </x14:dxf>
          </x14:cfRule>
          <xm:sqref>AT17</xm:sqref>
        </x14:conditionalFormatting>
        <x14:conditionalFormatting xmlns:xm="http://schemas.microsoft.com/office/excel/2006/main">
          <x14:cfRule type="containsText" priority="20069" operator="containsText" id="{3861A6B3-F490-44C4-9C35-DE4E15120FBE}">
            <xm:f>NOT(ISERROR(SEARCH('Listados Datos'!$P$3,AR17)))</xm:f>
            <xm:f>'Listados Datos'!$P$3</xm:f>
            <x14:dxf>
              <fill>
                <patternFill>
                  <bgColor rgb="FF99CC00"/>
                </patternFill>
              </fill>
            </x14:dxf>
          </x14:cfRule>
          <x14:cfRule type="containsText" priority="20070" operator="containsText" id="{5B3EA242-0EFA-4FE7-851F-A42375357F60}">
            <xm:f>NOT(ISERROR(SEARCH('Listados Datos'!$P$4,AR17)))</xm:f>
            <xm:f>'Listados Datos'!$P$4</xm:f>
            <x14:dxf>
              <fill>
                <patternFill>
                  <bgColor rgb="FF33CC33"/>
                </patternFill>
              </fill>
            </x14:dxf>
          </x14:cfRule>
          <x14:cfRule type="containsText" priority="20071" operator="containsText" id="{EE5AB3EE-372B-4566-8E8C-D06C64AABF38}">
            <xm:f>NOT(ISERROR(SEARCH('Listados Datos'!$P$5,AR17)))</xm:f>
            <xm:f>'Listados Datos'!$P$5</xm:f>
            <x14:dxf>
              <fill>
                <patternFill>
                  <bgColor rgb="FFFFFF00"/>
                </patternFill>
              </fill>
            </x14:dxf>
          </x14:cfRule>
          <x14:cfRule type="containsText" priority="20072" operator="containsText" id="{DB2E78B1-72CD-46B0-BBC9-7F1CCD1C8E80}">
            <xm:f>NOT(ISERROR(SEARCH('Listados Datos'!$P$6,AR17)))</xm:f>
            <xm:f>'Listados Datos'!$P$6</xm:f>
            <x14:dxf>
              <fill>
                <patternFill>
                  <bgColor rgb="FFFFC000"/>
                </patternFill>
              </fill>
            </x14:dxf>
          </x14:cfRule>
          <x14:cfRule type="containsText" priority="20073" operator="containsText" id="{6791F5C8-32EF-4C28-A722-39ABA0DC5087}">
            <xm:f>NOT(ISERROR(SEARCH('Listados Datos'!$P$7,AR17)))</xm:f>
            <xm:f>'Listados Datos'!$P$7</xm:f>
            <x14:dxf>
              <fill>
                <patternFill>
                  <bgColor rgb="FFFF0000"/>
                </patternFill>
              </fill>
            </x14:dxf>
          </x14:cfRule>
          <xm:sqref>AR17</xm:sqref>
        </x14:conditionalFormatting>
        <x14:conditionalFormatting xmlns:xm="http://schemas.microsoft.com/office/excel/2006/main">
          <x14:cfRule type="containsText" priority="20065" operator="containsText" id="{A086AF00-D7FE-44E5-BFCD-8BE0D0F71C27}">
            <xm:f>NOT(ISERROR(SEARCH('Listados Datos'!$T$3,AT18)))</xm:f>
            <xm:f>'Listados Datos'!$T$3</xm:f>
            <x14:dxf>
              <fill>
                <patternFill patternType="solid">
                  <bgColor rgb="FFC00000"/>
                </patternFill>
              </fill>
            </x14:dxf>
          </x14:cfRule>
          <x14:cfRule type="containsText" priority="20066" operator="containsText" id="{0B47583F-204A-4F85-816B-F114EACFA1D4}">
            <xm:f>NOT(ISERROR(SEARCH('Listados Datos'!$T$4,AT18)))</xm:f>
            <xm:f>'Listados Datos'!$T$4</xm:f>
            <x14:dxf>
              <font>
                <b/>
                <i val="0"/>
                <color theme="0"/>
              </font>
              <fill>
                <patternFill>
                  <bgColor rgb="FFE26B0A"/>
                </patternFill>
              </fill>
            </x14:dxf>
          </x14:cfRule>
          <x14:cfRule type="containsText" priority="20067" operator="containsText" id="{25F63745-EE08-4C65-818D-D082B45DA571}">
            <xm:f>NOT(ISERROR(SEARCH('Listados Datos'!$T$5,AT18)))</xm:f>
            <xm:f>'Listados Datos'!$T$5</xm:f>
            <x14:dxf>
              <font>
                <b/>
                <i val="0"/>
                <color auto="1"/>
              </font>
              <fill>
                <patternFill>
                  <bgColor rgb="FFFFFF00"/>
                </patternFill>
              </fill>
            </x14:dxf>
          </x14:cfRule>
          <x14:cfRule type="containsText" priority="20068" operator="containsText" id="{A1819DA0-A27D-477F-92FB-4208D6747165}">
            <xm:f>NOT(ISERROR(SEARCH('Listados Datos'!$T$6,AT18)))</xm:f>
            <xm:f>'Listados Datos'!$T$6</xm:f>
            <x14:dxf>
              <font>
                <b/>
                <i val="0"/>
              </font>
              <fill>
                <patternFill>
                  <bgColor rgb="FF92D050"/>
                </patternFill>
              </fill>
            </x14:dxf>
          </x14:cfRule>
          <xm:sqref>AT18</xm:sqref>
        </x14:conditionalFormatting>
        <x14:conditionalFormatting xmlns:xm="http://schemas.microsoft.com/office/excel/2006/main">
          <x14:cfRule type="containsText" priority="20055" operator="containsText" id="{213914E4-2A29-4BF3-9B97-77DE3EC8DA81}">
            <xm:f>NOT(ISERROR(SEARCH('Listados Datos'!$P$3,AR18)))</xm:f>
            <xm:f>'Listados Datos'!$P$3</xm:f>
            <x14:dxf>
              <fill>
                <patternFill>
                  <bgColor rgb="FF99CC00"/>
                </patternFill>
              </fill>
            </x14:dxf>
          </x14:cfRule>
          <x14:cfRule type="containsText" priority="20056" operator="containsText" id="{FB0632EA-05C9-4261-B6E7-C5FFEA0D8A1D}">
            <xm:f>NOT(ISERROR(SEARCH('Listados Datos'!$P$4,AR18)))</xm:f>
            <xm:f>'Listados Datos'!$P$4</xm:f>
            <x14:dxf>
              <fill>
                <patternFill>
                  <bgColor rgb="FF33CC33"/>
                </patternFill>
              </fill>
            </x14:dxf>
          </x14:cfRule>
          <x14:cfRule type="containsText" priority="20057" operator="containsText" id="{267AB4AC-D21B-4311-B1BD-A453027A0470}">
            <xm:f>NOT(ISERROR(SEARCH('Listados Datos'!$P$5,AR18)))</xm:f>
            <xm:f>'Listados Datos'!$P$5</xm:f>
            <x14:dxf>
              <fill>
                <patternFill>
                  <bgColor rgb="FFFFFF00"/>
                </patternFill>
              </fill>
            </x14:dxf>
          </x14:cfRule>
          <x14:cfRule type="containsText" priority="20058" operator="containsText" id="{1B379AA2-0EB8-4463-A430-F7C93FE70847}">
            <xm:f>NOT(ISERROR(SEARCH('Listados Datos'!$P$6,AR18)))</xm:f>
            <xm:f>'Listados Datos'!$P$6</xm:f>
            <x14:dxf>
              <fill>
                <patternFill>
                  <bgColor rgb="FFFFC000"/>
                </patternFill>
              </fill>
            </x14:dxf>
          </x14:cfRule>
          <x14:cfRule type="containsText" priority="20059" operator="containsText" id="{5073B594-92B2-4DE2-A4C1-63F514FBF224}">
            <xm:f>NOT(ISERROR(SEARCH('Listados Datos'!$P$7,AR18)))</xm:f>
            <xm:f>'Listados Datos'!$P$7</xm:f>
            <x14:dxf>
              <fill>
                <patternFill>
                  <bgColor rgb="FFFF0000"/>
                </patternFill>
              </fill>
            </x14:dxf>
          </x14:cfRule>
          <xm:sqref>AR18</xm:sqref>
        </x14:conditionalFormatting>
        <x14:conditionalFormatting xmlns:xm="http://schemas.microsoft.com/office/excel/2006/main">
          <x14:cfRule type="containsText" priority="20051" operator="containsText" id="{7348E962-25FE-44A9-9006-7FABDD6DBC48}">
            <xm:f>NOT(ISERROR(SEARCH('Listados Datos'!$T$3,AT19)))</xm:f>
            <xm:f>'Listados Datos'!$T$3</xm:f>
            <x14:dxf>
              <fill>
                <patternFill patternType="solid">
                  <bgColor rgb="FFC00000"/>
                </patternFill>
              </fill>
            </x14:dxf>
          </x14:cfRule>
          <x14:cfRule type="containsText" priority="20052" operator="containsText" id="{EE1FD65B-BF38-4664-BAB7-06396E817435}">
            <xm:f>NOT(ISERROR(SEARCH('Listados Datos'!$T$4,AT19)))</xm:f>
            <xm:f>'Listados Datos'!$T$4</xm:f>
            <x14:dxf>
              <font>
                <b/>
                <i val="0"/>
                <color theme="0"/>
              </font>
              <fill>
                <patternFill>
                  <bgColor rgb="FFE26B0A"/>
                </patternFill>
              </fill>
            </x14:dxf>
          </x14:cfRule>
          <x14:cfRule type="containsText" priority="20053" operator="containsText" id="{DCD96D31-C61D-4B40-BA3F-F267F7C740F9}">
            <xm:f>NOT(ISERROR(SEARCH('Listados Datos'!$T$5,AT19)))</xm:f>
            <xm:f>'Listados Datos'!$T$5</xm:f>
            <x14:dxf>
              <font>
                <b/>
                <i val="0"/>
                <color auto="1"/>
              </font>
              <fill>
                <patternFill>
                  <bgColor rgb="FFFFFF00"/>
                </patternFill>
              </fill>
            </x14:dxf>
          </x14:cfRule>
          <x14:cfRule type="containsText" priority="20054" operator="containsText" id="{9C6371F3-C4D5-4404-8C1A-3396044A06CA}">
            <xm:f>NOT(ISERROR(SEARCH('Listados Datos'!$T$6,AT19)))</xm:f>
            <xm:f>'Listados Datos'!$T$6</xm:f>
            <x14:dxf>
              <font>
                <b/>
                <i val="0"/>
              </font>
              <fill>
                <patternFill>
                  <bgColor rgb="FF92D050"/>
                </patternFill>
              </fill>
            </x14:dxf>
          </x14:cfRule>
          <xm:sqref>AT19 AT21</xm:sqref>
        </x14:conditionalFormatting>
        <x14:conditionalFormatting xmlns:xm="http://schemas.microsoft.com/office/excel/2006/main">
          <x14:cfRule type="containsText" priority="20041" operator="containsText" id="{EB922E98-6C1E-4000-B792-780DD933733B}">
            <xm:f>NOT(ISERROR(SEARCH('Listados Datos'!$P$3,AR19)))</xm:f>
            <xm:f>'Listados Datos'!$P$3</xm:f>
            <x14:dxf>
              <fill>
                <patternFill>
                  <bgColor rgb="FF99CC00"/>
                </patternFill>
              </fill>
            </x14:dxf>
          </x14:cfRule>
          <x14:cfRule type="containsText" priority="20042" operator="containsText" id="{95FB72CE-6CE2-40C9-B739-F5223ECB2975}">
            <xm:f>NOT(ISERROR(SEARCH('Listados Datos'!$P$4,AR19)))</xm:f>
            <xm:f>'Listados Datos'!$P$4</xm:f>
            <x14:dxf>
              <fill>
                <patternFill>
                  <bgColor rgb="FF33CC33"/>
                </patternFill>
              </fill>
            </x14:dxf>
          </x14:cfRule>
          <x14:cfRule type="containsText" priority="20043" operator="containsText" id="{CA48499C-C7CE-48F4-ABFA-4266FCE3B98B}">
            <xm:f>NOT(ISERROR(SEARCH('Listados Datos'!$P$5,AR19)))</xm:f>
            <xm:f>'Listados Datos'!$P$5</xm:f>
            <x14:dxf>
              <fill>
                <patternFill>
                  <bgColor rgb="FFFFFF00"/>
                </patternFill>
              </fill>
            </x14:dxf>
          </x14:cfRule>
          <x14:cfRule type="containsText" priority="20044" operator="containsText" id="{028E33F8-DEA1-4819-BE41-AFF78F00529F}">
            <xm:f>NOT(ISERROR(SEARCH('Listados Datos'!$P$6,AR19)))</xm:f>
            <xm:f>'Listados Datos'!$P$6</xm:f>
            <x14:dxf>
              <fill>
                <patternFill>
                  <bgColor rgb="FFFFC000"/>
                </patternFill>
              </fill>
            </x14:dxf>
          </x14:cfRule>
          <x14:cfRule type="containsText" priority="20045" operator="containsText" id="{9929BE81-4B8A-4833-BCF3-D3A9C36F969E}">
            <xm:f>NOT(ISERROR(SEARCH('Listados Datos'!$P$7,AR19)))</xm:f>
            <xm:f>'Listados Datos'!$P$7</xm:f>
            <x14:dxf>
              <fill>
                <patternFill>
                  <bgColor rgb="FFFF0000"/>
                </patternFill>
              </fill>
            </x14:dxf>
          </x14:cfRule>
          <xm:sqref>AR19 AR21</xm:sqref>
        </x14:conditionalFormatting>
        <x14:conditionalFormatting xmlns:xm="http://schemas.microsoft.com/office/excel/2006/main">
          <x14:cfRule type="containsText" priority="20037" operator="containsText" id="{7835CBA8-0C23-4A03-AD2F-8B8C126927F2}">
            <xm:f>NOT(ISERROR(SEARCH('Listados Datos'!$T$3,AT22)))</xm:f>
            <xm:f>'Listados Datos'!$T$3</xm:f>
            <x14:dxf>
              <fill>
                <patternFill patternType="solid">
                  <bgColor rgb="FFC00000"/>
                </patternFill>
              </fill>
            </x14:dxf>
          </x14:cfRule>
          <x14:cfRule type="containsText" priority="20038" operator="containsText" id="{22D41B9E-B11A-41AE-A05C-F21276478CC6}">
            <xm:f>NOT(ISERROR(SEARCH('Listados Datos'!$T$4,AT22)))</xm:f>
            <xm:f>'Listados Datos'!$T$4</xm:f>
            <x14:dxf>
              <font>
                <b/>
                <i val="0"/>
                <color theme="0"/>
              </font>
              <fill>
                <patternFill>
                  <bgColor rgb="FFE26B0A"/>
                </patternFill>
              </fill>
            </x14:dxf>
          </x14:cfRule>
          <x14:cfRule type="containsText" priority="20039" operator="containsText" id="{B8987586-02BD-4065-8362-3A4DB7630DF8}">
            <xm:f>NOT(ISERROR(SEARCH('Listados Datos'!$T$5,AT22)))</xm:f>
            <xm:f>'Listados Datos'!$T$5</xm:f>
            <x14:dxf>
              <font>
                <b/>
                <i val="0"/>
                <color auto="1"/>
              </font>
              <fill>
                <patternFill>
                  <bgColor rgb="FFFFFF00"/>
                </patternFill>
              </fill>
            </x14:dxf>
          </x14:cfRule>
          <x14:cfRule type="containsText" priority="20040" operator="containsText" id="{CE3676C7-5C76-4A42-937B-A49C7C5DB4F4}">
            <xm:f>NOT(ISERROR(SEARCH('Listados Datos'!$T$6,AT22)))</xm:f>
            <xm:f>'Listados Datos'!$T$6</xm:f>
            <x14:dxf>
              <font>
                <b/>
                <i val="0"/>
              </font>
              <fill>
                <patternFill>
                  <bgColor rgb="FF92D050"/>
                </patternFill>
              </fill>
            </x14:dxf>
          </x14:cfRule>
          <xm:sqref>AT22</xm:sqref>
        </x14:conditionalFormatting>
        <x14:conditionalFormatting xmlns:xm="http://schemas.microsoft.com/office/excel/2006/main">
          <x14:cfRule type="containsText" priority="20027" operator="containsText" id="{EDDBE4CC-5B6B-414F-8689-1B3A52544E62}">
            <xm:f>NOT(ISERROR(SEARCH('Listados Datos'!$P$3,AR22)))</xm:f>
            <xm:f>'Listados Datos'!$P$3</xm:f>
            <x14:dxf>
              <fill>
                <patternFill>
                  <bgColor rgb="FF99CC00"/>
                </patternFill>
              </fill>
            </x14:dxf>
          </x14:cfRule>
          <x14:cfRule type="containsText" priority="20028" operator="containsText" id="{3613D940-97B7-4F1E-85CF-1CD667419F37}">
            <xm:f>NOT(ISERROR(SEARCH('Listados Datos'!$P$4,AR22)))</xm:f>
            <xm:f>'Listados Datos'!$P$4</xm:f>
            <x14:dxf>
              <fill>
                <patternFill>
                  <bgColor rgb="FF33CC33"/>
                </patternFill>
              </fill>
            </x14:dxf>
          </x14:cfRule>
          <x14:cfRule type="containsText" priority="20029" operator="containsText" id="{4FC8A9FE-EF74-45B5-9909-B5B0BFE94282}">
            <xm:f>NOT(ISERROR(SEARCH('Listados Datos'!$P$5,AR22)))</xm:f>
            <xm:f>'Listados Datos'!$P$5</xm:f>
            <x14:dxf>
              <fill>
                <patternFill>
                  <bgColor rgb="FFFFFF00"/>
                </patternFill>
              </fill>
            </x14:dxf>
          </x14:cfRule>
          <x14:cfRule type="containsText" priority="20030" operator="containsText" id="{44345F06-528E-4CE5-95E0-32A01DBB3203}">
            <xm:f>NOT(ISERROR(SEARCH('Listados Datos'!$P$6,AR22)))</xm:f>
            <xm:f>'Listados Datos'!$P$6</xm:f>
            <x14:dxf>
              <fill>
                <patternFill>
                  <bgColor rgb="FFFFC000"/>
                </patternFill>
              </fill>
            </x14:dxf>
          </x14:cfRule>
          <x14:cfRule type="containsText" priority="20031" operator="containsText" id="{BB5811D7-2B26-4A7D-860D-A96AD6260AA2}">
            <xm:f>NOT(ISERROR(SEARCH('Listados Datos'!$P$7,AR22)))</xm:f>
            <xm:f>'Listados Datos'!$P$7</xm:f>
            <x14:dxf>
              <fill>
                <patternFill>
                  <bgColor rgb="FFFF0000"/>
                </patternFill>
              </fill>
            </x14:dxf>
          </x14:cfRule>
          <xm:sqref>AR22</xm:sqref>
        </x14:conditionalFormatting>
        <x14:conditionalFormatting xmlns:xm="http://schemas.microsoft.com/office/excel/2006/main">
          <x14:cfRule type="containsText" priority="20023" operator="containsText" id="{53A6B648-1620-4474-86C4-D61176F1D67D}">
            <xm:f>NOT(ISERROR(SEARCH('Listados Datos'!$T$3,AT23)))</xm:f>
            <xm:f>'Listados Datos'!$T$3</xm:f>
            <x14:dxf>
              <fill>
                <patternFill patternType="solid">
                  <bgColor rgb="FFC00000"/>
                </patternFill>
              </fill>
            </x14:dxf>
          </x14:cfRule>
          <x14:cfRule type="containsText" priority="20024" operator="containsText" id="{8CC15592-090C-43CF-9439-B355D10B614A}">
            <xm:f>NOT(ISERROR(SEARCH('Listados Datos'!$T$4,AT23)))</xm:f>
            <xm:f>'Listados Datos'!$T$4</xm:f>
            <x14:dxf>
              <font>
                <b/>
                <i val="0"/>
                <color theme="0"/>
              </font>
              <fill>
                <patternFill>
                  <bgColor rgb="FFE26B0A"/>
                </patternFill>
              </fill>
            </x14:dxf>
          </x14:cfRule>
          <x14:cfRule type="containsText" priority="20025" operator="containsText" id="{5F7E5BDA-5EAF-4DD2-8B27-7176D0400E19}">
            <xm:f>NOT(ISERROR(SEARCH('Listados Datos'!$T$5,AT23)))</xm:f>
            <xm:f>'Listados Datos'!$T$5</xm:f>
            <x14:dxf>
              <font>
                <b/>
                <i val="0"/>
                <color auto="1"/>
              </font>
              <fill>
                <patternFill>
                  <bgColor rgb="FFFFFF00"/>
                </patternFill>
              </fill>
            </x14:dxf>
          </x14:cfRule>
          <x14:cfRule type="containsText" priority="20026" operator="containsText" id="{79CF6901-6566-435A-BCE5-2CA64FDD728D}">
            <xm:f>NOT(ISERROR(SEARCH('Listados Datos'!$T$6,AT23)))</xm:f>
            <xm:f>'Listados Datos'!$T$6</xm:f>
            <x14:dxf>
              <font>
                <b/>
                <i val="0"/>
              </font>
              <fill>
                <patternFill>
                  <bgColor rgb="FF92D050"/>
                </patternFill>
              </fill>
            </x14:dxf>
          </x14:cfRule>
          <xm:sqref>AT23</xm:sqref>
        </x14:conditionalFormatting>
        <x14:conditionalFormatting xmlns:xm="http://schemas.microsoft.com/office/excel/2006/main">
          <x14:cfRule type="containsText" priority="20013" operator="containsText" id="{7BB1FF56-4056-47DB-B553-78196D494D48}">
            <xm:f>NOT(ISERROR(SEARCH('Listados Datos'!$P$3,AR23)))</xm:f>
            <xm:f>'Listados Datos'!$P$3</xm:f>
            <x14:dxf>
              <fill>
                <patternFill>
                  <bgColor rgb="FF99CC00"/>
                </patternFill>
              </fill>
            </x14:dxf>
          </x14:cfRule>
          <x14:cfRule type="containsText" priority="20014" operator="containsText" id="{28D37ECE-0AD9-4C78-86BA-C8C0A75BF5A9}">
            <xm:f>NOT(ISERROR(SEARCH('Listados Datos'!$P$4,AR23)))</xm:f>
            <xm:f>'Listados Datos'!$P$4</xm:f>
            <x14:dxf>
              <fill>
                <patternFill>
                  <bgColor rgb="FF33CC33"/>
                </patternFill>
              </fill>
            </x14:dxf>
          </x14:cfRule>
          <x14:cfRule type="containsText" priority="20015" operator="containsText" id="{5B4E6AC6-6BAE-47DF-8BFF-2CB930E774E3}">
            <xm:f>NOT(ISERROR(SEARCH('Listados Datos'!$P$5,AR23)))</xm:f>
            <xm:f>'Listados Datos'!$P$5</xm:f>
            <x14:dxf>
              <fill>
                <patternFill>
                  <bgColor rgb="FFFFFF00"/>
                </patternFill>
              </fill>
            </x14:dxf>
          </x14:cfRule>
          <x14:cfRule type="containsText" priority="20016" operator="containsText" id="{AD6EB847-7A21-4E76-8B0E-D97CB6D410D1}">
            <xm:f>NOT(ISERROR(SEARCH('Listados Datos'!$P$6,AR23)))</xm:f>
            <xm:f>'Listados Datos'!$P$6</xm:f>
            <x14:dxf>
              <fill>
                <patternFill>
                  <bgColor rgb="FFFFC000"/>
                </patternFill>
              </fill>
            </x14:dxf>
          </x14:cfRule>
          <x14:cfRule type="containsText" priority="20017" operator="containsText" id="{7C588D53-7787-4762-94F1-3054993DA7E4}">
            <xm:f>NOT(ISERROR(SEARCH('Listados Datos'!$P$7,AR23)))</xm:f>
            <xm:f>'Listados Datos'!$P$7</xm:f>
            <x14:dxf>
              <fill>
                <patternFill>
                  <bgColor rgb="FFFF0000"/>
                </patternFill>
              </fill>
            </x14:dxf>
          </x14:cfRule>
          <xm:sqref>AR23</xm:sqref>
        </x14:conditionalFormatting>
        <x14:conditionalFormatting xmlns:xm="http://schemas.microsoft.com/office/excel/2006/main">
          <x14:cfRule type="containsText" priority="19981" operator="containsText" id="{E93DEFC0-C08E-4F1E-AA3C-4CE9DAF262C1}">
            <xm:f>NOT(ISERROR(SEARCH('Listados Datos'!$T$3,AT28)))</xm:f>
            <xm:f>'Listados Datos'!$T$3</xm:f>
            <x14:dxf>
              <fill>
                <patternFill patternType="solid">
                  <bgColor rgb="FFC00000"/>
                </patternFill>
              </fill>
            </x14:dxf>
          </x14:cfRule>
          <x14:cfRule type="containsText" priority="19982" operator="containsText" id="{3943858D-9505-4126-9C6E-9AF54221AE6B}">
            <xm:f>NOT(ISERROR(SEARCH('Listados Datos'!$T$4,AT28)))</xm:f>
            <xm:f>'Listados Datos'!$T$4</xm:f>
            <x14:dxf>
              <font>
                <b/>
                <i val="0"/>
                <color theme="0"/>
              </font>
              <fill>
                <patternFill>
                  <bgColor rgb="FFE26B0A"/>
                </patternFill>
              </fill>
            </x14:dxf>
          </x14:cfRule>
          <x14:cfRule type="containsText" priority="19983" operator="containsText" id="{A6145F5E-C115-4239-9DCE-68AA43B67E68}">
            <xm:f>NOT(ISERROR(SEARCH('Listados Datos'!$T$5,AT28)))</xm:f>
            <xm:f>'Listados Datos'!$T$5</xm:f>
            <x14:dxf>
              <font>
                <b/>
                <i val="0"/>
                <color auto="1"/>
              </font>
              <fill>
                <patternFill>
                  <bgColor rgb="FFFFFF00"/>
                </patternFill>
              </fill>
            </x14:dxf>
          </x14:cfRule>
          <x14:cfRule type="containsText" priority="19984" operator="containsText" id="{891759F9-FE98-4EFB-B49B-491651010C2D}">
            <xm:f>NOT(ISERROR(SEARCH('Listados Datos'!$T$6,AT28)))</xm:f>
            <xm:f>'Listados Datos'!$T$6</xm:f>
            <x14:dxf>
              <font>
                <b/>
                <i val="0"/>
              </font>
              <fill>
                <patternFill>
                  <bgColor rgb="FF92D050"/>
                </patternFill>
              </fill>
            </x14:dxf>
          </x14:cfRule>
          <xm:sqref>AT28</xm:sqref>
        </x14:conditionalFormatting>
        <x14:conditionalFormatting xmlns:xm="http://schemas.microsoft.com/office/excel/2006/main">
          <x14:cfRule type="containsText" priority="19971" operator="containsText" id="{B7CC35F4-BA28-4B32-971C-211E50E4BA54}">
            <xm:f>NOT(ISERROR(SEARCH('Listados Datos'!$P$3,AR28)))</xm:f>
            <xm:f>'Listados Datos'!$P$3</xm:f>
            <x14:dxf>
              <fill>
                <patternFill>
                  <bgColor rgb="FF99CC00"/>
                </patternFill>
              </fill>
            </x14:dxf>
          </x14:cfRule>
          <x14:cfRule type="containsText" priority="19972" operator="containsText" id="{A741CB00-E721-4C92-B00A-A07C4173760E}">
            <xm:f>NOT(ISERROR(SEARCH('Listados Datos'!$P$4,AR28)))</xm:f>
            <xm:f>'Listados Datos'!$P$4</xm:f>
            <x14:dxf>
              <fill>
                <patternFill>
                  <bgColor rgb="FF33CC33"/>
                </patternFill>
              </fill>
            </x14:dxf>
          </x14:cfRule>
          <x14:cfRule type="containsText" priority="19973" operator="containsText" id="{021A3737-AA4B-4B42-9DF1-363BE0B9348F}">
            <xm:f>NOT(ISERROR(SEARCH('Listados Datos'!$P$5,AR28)))</xm:f>
            <xm:f>'Listados Datos'!$P$5</xm:f>
            <x14:dxf>
              <fill>
                <patternFill>
                  <bgColor rgb="FFFFFF00"/>
                </patternFill>
              </fill>
            </x14:dxf>
          </x14:cfRule>
          <x14:cfRule type="containsText" priority="19974" operator="containsText" id="{233309EE-D158-40C9-9676-940C5A82D864}">
            <xm:f>NOT(ISERROR(SEARCH('Listados Datos'!$P$6,AR28)))</xm:f>
            <xm:f>'Listados Datos'!$P$6</xm:f>
            <x14:dxf>
              <fill>
                <patternFill>
                  <bgColor rgb="FFFFC000"/>
                </patternFill>
              </fill>
            </x14:dxf>
          </x14:cfRule>
          <x14:cfRule type="containsText" priority="19975" operator="containsText" id="{39267424-DF6B-4B7C-AF0E-5DDBBDA84350}">
            <xm:f>NOT(ISERROR(SEARCH('Listados Datos'!$P$7,AR28)))</xm:f>
            <xm:f>'Listados Datos'!$P$7</xm:f>
            <x14:dxf>
              <fill>
                <patternFill>
                  <bgColor rgb="FFFF0000"/>
                </patternFill>
              </fill>
            </x14:dxf>
          </x14:cfRule>
          <xm:sqref>AR28</xm:sqref>
        </x14:conditionalFormatting>
        <x14:conditionalFormatting xmlns:xm="http://schemas.microsoft.com/office/excel/2006/main">
          <x14:cfRule type="containsText" priority="18201" operator="containsText" id="{98EF70A3-B4F6-44DF-A109-D63E35AD4399}">
            <xm:f>NOT(ISERROR(SEARCH('Listados Datos'!$T$3,AT78)))</xm:f>
            <xm:f>'Listados Datos'!$T$3</xm:f>
            <x14:dxf>
              <fill>
                <patternFill patternType="solid">
                  <bgColor rgb="FFC00000"/>
                </patternFill>
              </fill>
            </x14:dxf>
          </x14:cfRule>
          <x14:cfRule type="containsText" priority="18202" operator="containsText" id="{359C9AD9-26DC-4145-8890-33F5969787A3}">
            <xm:f>NOT(ISERROR(SEARCH('Listados Datos'!$T$4,AT78)))</xm:f>
            <xm:f>'Listados Datos'!$T$4</xm:f>
            <x14:dxf>
              <font>
                <b/>
                <i val="0"/>
                <color theme="0"/>
              </font>
              <fill>
                <patternFill>
                  <bgColor rgb="FFE26B0A"/>
                </patternFill>
              </fill>
            </x14:dxf>
          </x14:cfRule>
          <x14:cfRule type="containsText" priority="18203" operator="containsText" id="{A023D64F-7965-4644-9B02-D1E18B8B83C2}">
            <xm:f>NOT(ISERROR(SEARCH('Listados Datos'!$T$5,AT78)))</xm:f>
            <xm:f>'Listados Datos'!$T$5</xm:f>
            <x14:dxf>
              <font>
                <b/>
                <i val="0"/>
                <color auto="1"/>
              </font>
              <fill>
                <patternFill>
                  <bgColor rgb="FFFFFF00"/>
                </patternFill>
              </fill>
            </x14:dxf>
          </x14:cfRule>
          <x14:cfRule type="containsText" priority="18204" operator="containsText" id="{830021FD-395F-433C-AED2-1D338055C4F4}">
            <xm:f>NOT(ISERROR(SEARCH('Listados Datos'!$T$6,AT78)))</xm:f>
            <xm:f>'Listados Datos'!$T$6</xm:f>
            <x14:dxf>
              <font>
                <b/>
                <i val="0"/>
              </font>
              <fill>
                <patternFill>
                  <bgColor rgb="FF92D050"/>
                </patternFill>
              </fill>
            </x14:dxf>
          </x14:cfRule>
          <xm:sqref>AT78</xm:sqref>
        </x14:conditionalFormatting>
        <x14:conditionalFormatting xmlns:xm="http://schemas.microsoft.com/office/excel/2006/main">
          <x14:cfRule type="containsText" priority="18191" operator="containsText" id="{66408EF8-96AB-4AF5-A020-EF094627555B}">
            <xm:f>NOT(ISERROR(SEARCH('Listados Datos'!$P$3,AR78)))</xm:f>
            <xm:f>'Listados Datos'!$P$3</xm:f>
            <x14:dxf>
              <fill>
                <patternFill>
                  <bgColor rgb="FF99CC00"/>
                </patternFill>
              </fill>
            </x14:dxf>
          </x14:cfRule>
          <x14:cfRule type="containsText" priority="18192" operator="containsText" id="{CDF5DEBC-EACF-4796-8CFD-E547160F8DE9}">
            <xm:f>NOT(ISERROR(SEARCH('Listados Datos'!$P$4,AR78)))</xm:f>
            <xm:f>'Listados Datos'!$P$4</xm:f>
            <x14:dxf>
              <fill>
                <patternFill>
                  <bgColor rgb="FF33CC33"/>
                </patternFill>
              </fill>
            </x14:dxf>
          </x14:cfRule>
          <x14:cfRule type="containsText" priority="18193" operator="containsText" id="{4E15A11B-62C7-4835-9F0D-07E2AE10CACD}">
            <xm:f>NOT(ISERROR(SEARCH('Listados Datos'!$P$5,AR78)))</xm:f>
            <xm:f>'Listados Datos'!$P$5</xm:f>
            <x14:dxf>
              <fill>
                <patternFill>
                  <bgColor rgb="FFFFFF00"/>
                </patternFill>
              </fill>
            </x14:dxf>
          </x14:cfRule>
          <x14:cfRule type="containsText" priority="18194" operator="containsText" id="{01466A5F-42B4-43AA-AFAF-C1235E066E9A}">
            <xm:f>NOT(ISERROR(SEARCH('Listados Datos'!$P$6,AR78)))</xm:f>
            <xm:f>'Listados Datos'!$P$6</xm:f>
            <x14:dxf>
              <fill>
                <patternFill>
                  <bgColor rgb="FFFFC000"/>
                </patternFill>
              </fill>
            </x14:dxf>
          </x14:cfRule>
          <x14:cfRule type="containsText" priority="18195" operator="containsText" id="{D3C80180-037C-4340-837F-017674971841}">
            <xm:f>NOT(ISERROR(SEARCH('Listados Datos'!$P$7,AR78)))</xm:f>
            <xm:f>'Listados Datos'!$P$7</xm:f>
            <x14:dxf>
              <fill>
                <patternFill>
                  <bgColor rgb="FFFF0000"/>
                </patternFill>
              </fill>
            </x14:dxf>
          </x14:cfRule>
          <xm:sqref>AR78</xm:sqref>
        </x14:conditionalFormatting>
        <x14:conditionalFormatting xmlns:xm="http://schemas.microsoft.com/office/excel/2006/main">
          <x14:cfRule type="containsText" priority="19925" operator="containsText" id="{9B35DAC9-4930-44B5-8393-DFFE99870B04}">
            <xm:f>NOT(ISERROR(SEARCH('Listados Datos'!$T$3,AF30)))</xm:f>
            <xm:f>'Listados Datos'!$T$3</xm:f>
            <x14:dxf>
              <fill>
                <patternFill patternType="solid">
                  <bgColor rgb="FFC00000"/>
                </patternFill>
              </fill>
            </x14:dxf>
          </x14:cfRule>
          <x14:cfRule type="containsText" priority="19926" operator="containsText" id="{408CC6B0-0335-463D-9B94-F0D0FDED0CD3}">
            <xm:f>NOT(ISERROR(SEARCH('Listados Datos'!$T$4,AF30)))</xm:f>
            <xm:f>'Listados Datos'!$T$4</xm:f>
            <x14:dxf>
              <font>
                <b/>
                <i val="0"/>
                <color theme="0"/>
              </font>
              <fill>
                <patternFill>
                  <bgColor rgb="FFE26B0A"/>
                </patternFill>
              </fill>
            </x14:dxf>
          </x14:cfRule>
          <x14:cfRule type="containsText" priority="19927" operator="containsText" id="{6C9105F0-7666-48BC-931F-2CB423A3A1A3}">
            <xm:f>NOT(ISERROR(SEARCH('Listados Datos'!$T$5,AF30)))</xm:f>
            <xm:f>'Listados Datos'!$T$5</xm:f>
            <x14:dxf>
              <font>
                <b/>
                <i val="0"/>
                <color auto="1"/>
              </font>
              <fill>
                <patternFill>
                  <bgColor rgb="FFFFFF00"/>
                </patternFill>
              </fill>
            </x14:dxf>
          </x14:cfRule>
          <x14:cfRule type="containsText" priority="19928" operator="containsText" id="{5E6B0F08-B69D-4225-BBAB-10A6F6C6142E}">
            <xm:f>NOT(ISERROR(SEARCH('Listados Datos'!$T$6,AF30)))</xm:f>
            <xm:f>'Listados Datos'!$T$6</xm:f>
            <x14:dxf>
              <font>
                <b/>
                <i val="0"/>
              </font>
              <fill>
                <patternFill>
                  <bgColor rgb="FF92D050"/>
                </patternFill>
              </fill>
            </x14:dxf>
          </x14:cfRule>
          <xm:sqref>AF30:AF31</xm:sqref>
        </x14:conditionalFormatting>
        <x14:conditionalFormatting xmlns:xm="http://schemas.microsoft.com/office/excel/2006/main">
          <x14:cfRule type="containsText" priority="19921" operator="containsText" id="{B7F5CD6B-4AE6-4E6A-BCA4-105E9639298D}">
            <xm:f>NOT(ISERROR(SEARCH('Listados Datos'!$T$3,AB30)))</xm:f>
            <xm:f>'Listados Datos'!$T$3</xm:f>
            <x14:dxf>
              <fill>
                <patternFill patternType="solid">
                  <bgColor rgb="FFC00000"/>
                </patternFill>
              </fill>
            </x14:dxf>
          </x14:cfRule>
          <x14:cfRule type="containsText" priority="19922" operator="containsText" id="{ECA39A7B-B288-4425-912A-4594CEE742D7}">
            <xm:f>NOT(ISERROR(SEARCH('Listados Datos'!$T$4,AB30)))</xm:f>
            <xm:f>'Listados Datos'!$T$4</xm:f>
            <x14:dxf>
              <font>
                <b/>
                <i val="0"/>
                <color theme="0"/>
              </font>
              <fill>
                <patternFill>
                  <bgColor rgb="FFE26B0A"/>
                </patternFill>
              </fill>
            </x14:dxf>
          </x14:cfRule>
          <x14:cfRule type="containsText" priority="19923" operator="containsText" id="{13CB2E7F-8655-4D0B-B6D0-2A2E9B3CADD5}">
            <xm:f>NOT(ISERROR(SEARCH('Listados Datos'!$T$5,AB30)))</xm:f>
            <xm:f>'Listados Datos'!$T$5</xm:f>
            <x14:dxf>
              <font>
                <b/>
                <i val="0"/>
                <color auto="1"/>
              </font>
              <fill>
                <patternFill>
                  <bgColor rgb="FFFFFF00"/>
                </patternFill>
              </fill>
            </x14:dxf>
          </x14:cfRule>
          <x14:cfRule type="containsText" priority="19924" operator="containsText" id="{4934E85E-0259-48CE-9211-87AD6C6E5E29}">
            <xm:f>NOT(ISERROR(SEARCH('Listados Datos'!$T$6,AB30)))</xm:f>
            <xm:f>'Listados Datos'!$T$6</xm:f>
            <x14:dxf>
              <font>
                <b/>
                <i val="0"/>
              </font>
              <fill>
                <patternFill>
                  <bgColor rgb="FF92D050"/>
                </patternFill>
              </fill>
            </x14:dxf>
          </x14:cfRule>
          <xm:sqref>AB30:AB31</xm:sqref>
        </x14:conditionalFormatting>
        <x14:conditionalFormatting xmlns:xm="http://schemas.microsoft.com/office/excel/2006/main">
          <x14:cfRule type="containsText" priority="19911" operator="containsText" id="{70C97C79-42AA-40A1-BA3F-51548D8D835E}">
            <xm:f>NOT(ISERROR(SEARCH('Listados Datos'!$P$3,Z30)))</xm:f>
            <xm:f>'Listados Datos'!$P$3</xm:f>
            <x14:dxf>
              <fill>
                <patternFill>
                  <bgColor rgb="FF99CC00"/>
                </patternFill>
              </fill>
            </x14:dxf>
          </x14:cfRule>
          <x14:cfRule type="containsText" priority="19912" operator="containsText" id="{ECF435DF-B296-4EED-A7BC-1E97B72DA6B6}">
            <xm:f>NOT(ISERROR(SEARCH('Listados Datos'!$P$4,Z30)))</xm:f>
            <xm:f>'Listados Datos'!$P$4</xm:f>
            <x14:dxf>
              <fill>
                <patternFill>
                  <bgColor rgb="FF33CC33"/>
                </patternFill>
              </fill>
            </x14:dxf>
          </x14:cfRule>
          <x14:cfRule type="containsText" priority="19913" operator="containsText" id="{7C910FC3-1C3D-4159-9D0C-61F4048DE55F}">
            <xm:f>NOT(ISERROR(SEARCH('Listados Datos'!$P$5,Z30)))</xm:f>
            <xm:f>'Listados Datos'!$P$5</xm:f>
            <x14:dxf>
              <fill>
                <patternFill>
                  <bgColor rgb="FFFFFF00"/>
                </patternFill>
              </fill>
            </x14:dxf>
          </x14:cfRule>
          <x14:cfRule type="containsText" priority="19914" operator="containsText" id="{2A2B2B35-EC88-486E-8D4B-BA0D8D971277}">
            <xm:f>NOT(ISERROR(SEARCH('Listados Datos'!$P$6,Z30)))</xm:f>
            <xm:f>'Listados Datos'!$P$6</xm:f>
            <x14:dxf>
              <fill>
                <patternFill>
                  <bgColor rgb="FFFFC000"/>
                </patternFill>
              </fill>
            </x14:dxf>
          </x14:cfRule>
          <x14:cfRule type="containsText" priority="19915" operator="containsText" id="{5C47C108-28D7-4EF2-9976-B5207A02AD7D}">
            <xm:f>NOT(ISERROR(SEARCH('Listados Datos'!$P$7,Z30)))</xm:f>
            <xm:f>'Listados Datos'!$P$7</xm:f>
            <x14:dxf>
              <fill>
                <patternFill>
                  <bgColor rgb="FFFF0000"/>
                </patternFill>
              </fill>
            </x14:dxf>
          </x14:cfRule>
          <xm:sqref>Z30:Z31</xm:sqref>
        </x14:conditionalFormatting>
        <x14:conditionalFormatting xmlns:xm="http://schemas.microsoft.com/office/excel/2006/main">
          <x14:cfRule type="containsText" priority="19867" operator="containsText" id="{31CE9099-98C8-4FE3-970B-AE33D726FB85}">
            <xm:f>NOT(ISERROR(SEARCH('Listados Datos'!$T$3,AT31)))</xm:f>
            <xm:f>'Listados Datos'!$T$3</xm:f>
            <x14:dxf>
              <fill>
                <patternFill patternType="solid">
                  <bgColor rgb="FFC00000"/>
                </patternFill>
              </fill>
            </x14:dxf>
          </x14:cfRule>
          <x14:cfRule type="containsText" priority="19868" operator="containsText" id="{C00FD45B-DC5B-4347-9C6A-9E0389F6ACE6}">
            <xm:f>NOT(ISERROR(SEARCH('Listados Datos'!$T$4,AT31)))</xm:f>
            <xm:f>'Listados Datos'!$T$4</xm:f>
            <x14:dxf>
              <font>
                <b/>
                <i val="0"/>
                <color theme="0"/>
              </font>
              <fill>
                <patternFill>
                  <bgColor rgb="FFE26B0A"/>
                </patternFill>
              </fill>
            </x14:dxf>
          </x14:cfRule>
          <x14:cfRule type="containsText" priority="19869" operator="containsText" id="{E180E13D-C320-45D0-B436-CF27DF6B2F10}">
            <xm:f>NOT(ISERROR(SEARCH('Listados Datos'!$T$5,AT31)))</xm:f>
            <xm:f>'Listados Datos'!$T$5</xm:f>
            <x14:dxf>
              <font>
                <b/>
                <i val="0"/>
                <color auto="1"/>
              </font>
              <fill>
                <patternFill>
                  <bgColor rgb="FFFFFF00"/>
                </patternFill>
              </fill>
            </x14:dxf>
          </x14:cfRule>
          <x14:cfRule type="containsText" priority="19870" operator="containsText" id="{4F8296DF-BC09-4292-94A2-E06B1FD775D7}">
            <xm:f>NOT(ISERROR(SEARCH('Listados Datos'!$T$6,AT31)))</xm:f>
            <xm:f>'Listados Datos'!$T$6</xm:f>
            <x14:dxf>
              <font>
                <b/>
                <i val="0"/>
              </font>
              <fill>
                <patternFill>
                  <bgColor rgb="FF92D050"/>
                </patternFill>
              </fill>
            </x14:dxf>
          </x14:cfRule>
          <xm:sqref>AT31</xm:sqref>
        </x14:conditionalFormatting>
        <x14:conditionalFormatting xmlns:xm="http://schemas.microsoft.com/office/excel/2006/main">
          <x14:cfRule type="containsText" priority="19857" operator="containsText" id="{791A4D97-1003-4168-9DDD-C58FA91A4801}">
            <xm:f>NOT(ISERROR(SEARCH('Listados Datos'!$P$3,AR31)))</xm:f>
            <xm:f>'Listados Datos'!$P$3</xm:f>
            <x14:dxf>
              <fill>
                <patternFill>
                  <bgColor rgb="FF99CC00"/>
                </patternFill>
              </fill>
            </x14:dxf>
          </x14:cfRule>
          <x14:cfRule type="containsText" priority="19858" operator="containsText" id="{DAFD7982-28FE-4F4F-8B78-C17BA85EDA25}">
            <xm:f>NOT(ISERROR(SEARCH('Listados Datos'!$P$4,AR31)))</xm:f>
            <xm:f>'Listados Datos'!$P$4</xm:f>
            <x14:dxf>
              <fill>
                <patternFill>
                  <bgColor rgb="FF33CC33"/>
                </patternFill>
              </fill>
            </x14:dxf>
          </x14:cfRule>
          <x14:cfRule type="containsText" priority="19859" operator="containsText" id="{469117D1-437B-4996-82AA-B2356C1AFE98}">
            <xm:f>NOT(ISERROR(SEARCH('Listados Datos'!$P$5,AR31)))</xm:f>
            <xm:f>'Listados Datos'!$P$5</xm:f>
            <x14:dxf>
              <fill>
                <patternFill>
                  <bgColor rgb="FFFFFF00"/>
                </patternFill>
              </fill>
            </x14:dxf>
          </x14:cfRule>
          <x14:cfRule type="containsText" priority="19860" operator="containsText" id="{D8371806-252D-472F-92C0-23450BA615E7}">
            <xm:f>NOT(ISERROR(SEARCH('Listados Datos'!$P$6,AR31)))</xm:f>
            <xm:f>'Listados Datos'!$P$6</xm:f>
            <x14:dxf>
              <fill>
                <patternFill>
                  <bgColor rgb="FFFFC000"/>
                </patternFill>
              </fill>
            </x14:dxf>
          </x14:cfRule>
          <x14:cfRule type="containsText" priority="19861" operator="containsText" id="{C308D483-6EF6-49A1-AE31-EF07EE983DC7}">
            <xm:f>NOT(ISERROR(SEARCH('Listados Datos'!$P$7,AR31)))</xm:f>
            <xm:f>'Listados Datos'!$P$7</xm:f>
            <x14:dxf>
              <fill>
                <patternFill>
                  <bgColor rgb="FFFF0000"/>
                </patternFill>
              </fill>
            </x14:dxf>
          </x14:cfRule>
          <xm:sqref>AR31</xm:sqref>
        </x14:conditionalFormatting>
        <x14:conditionalFormatting xmlns:xm="http://schemas.microsoft.com/office/excel/2006/main">
          <x14:cfRule type="containsText" priority="18341" operator="containsText" id="{74F3C6DB-7307-49C4-9C7F-1ADE1ACF0E13}">
            <xm:f>NOT(ISERROR(SEARCH('Listados Datos'!$T$3,AF76)))</xm:f>
            <xm:f>'Listados Datos'!$T$3</xm:f>
            <x14:dxf>
              <fill>
                <patternFill patternType="solid">
                  <bgColor rgb="FFC00000"/>
                </patternFill>
              </fill>
            </x14:dxf>
          </x14:cfRule>
          <x14:cfRule type="containsText" priority="18342" operator="containsText" id="{7D8EDF00-27AC-45C9-9B73-7656254CBBBF}">
            <xm:f>NOT(ISERROR(SEARCH('Listados Datos'!$T$4,AF76)))</xm:f>
            <xm:f>'Listados Datos'!$T$4</xm:f>
            <x14:dxf>
              <font>
                <b/>
                <i val="0"/>
                <color theme="0"/>
              </font>
              <fill>
                <patternFill>
                  <bgColor rgb="FFE26B0A"/>
                </patternFill>
              </fill>
            </x14:dxf>
          </x14:cfRule>
          <x14:cfRule type="containsText" priority="18343" operator="containsText" id="{47B7FC74-CCB1-466B-A09F-C41191CE43D4}">
            <xm:f>NOT(ISERROR(SEARCH('Listados Datos'!$T$5,AF76)))</xm:f>
            <xm:f>'Listados Datos'!$T$5</xm:f>
            <x14:dxf>
              <font>
                <b/>
                <i val="0"/>
                <color auto="1"/>
              </font>
              <fill>
                <patternFill>
                  <bgColor rgb="FFFFFF00"/>
                </patternFill>
              </fill>
            </x14:dxf>
          </x14:cfRule>
          <x14:cfRule type="containsText" priority="18344" operator="containsText" id="{44FA59A2-4B8D-40A1-BC34-53C982FC9D6B}">
            <xm:f>NOT(ISERROR(SEARCH('Listados Datos'!$T$6,AF76)))</xm:f>
            <xm:f>'Listados Datos'!$T$6</xm:f>
            <x14:dxf>
              <font>
                <b/>
                <i val="0"/>
              </font>
              <fill>
                <patternFill>
                  <bgColor rgb="FF92D050"/>
                </patternFill>
              </fill>
            </x14:dxf>
          </x14:cfRule>
          <xm:sqref>AF76:AF77 AF81</xm:sqref>
        </x14:conditionalFormatting>
        <x14:conditionalFormatting xmlns:xm="http://schemas.microsoft.com/office/excel/2006/main">
          <x14:cfRule type="containsText" priority="18337" operator="containsText" id="{D4C8BA2E-734E-4692-A367-D9604D36D621}">
            <xm:f>NOT(ISERROR(SEARCH('Listados Datos'!$T$3,AB76)))</xm:f>
            <xm:f>'Listados Datos'!$T$3</xm:f>
            <x14:dxf>
              <fill>
                <patternFill patternType="solid">
                  <bgColor rgb="FFC00000"/>
                </patternFill>
              </fill>
            </x14:dxf>
          </x14:cfRule>
          <x14:cfRule type="containsText" priority="18338" operator="containsText" id="{8DD2CDD5-C40B-4885-8EDB-FEE077D30A14}">
            <xm:f>NOT(ISERROR(SEARCH('Listados Datos'!$T$4,AB76)))</xm:f>
            <xm:f>'Listados Datos'!$T$4</xm:f>
            <x14:dxf>
              <font>
                <b/>
                <i val="0"/>
                <color theme="0"/>
              </font>
              <fill>
                <patternFill>
                  <bgColor rgb="FFE26B0A"/>
                </patternFill>
              </fill>
            </x14:dxf>
          </x14:cfRule>
          <x14:cfRule type="containsText" priority="18339" operator="containsText" id="{F48ECBFE-C6C2-4E1C-91DB-45FEE362E2F5}">
            <xm:f>NOT(ISERROR(SEARCH('Listados Datos'!$T$5,AB76)))</xm:f>
            <xm:f>'Listados Datos'!$T$5</xm:f>
            <x14:dxf>
              <font>
                <b/>
                <i val="0"/>
                <color auto="1"/>
              </font>
              <fill>
                <patternFill>
                  <bgColor rgb="FFFFFF00"/>
                </patternFill>
              </fill>
            </x14:dxf>
          </x14:cfRule>
          <x14:cfRule type="containsText" priority="18340" operator="containsText" id="{E066892F-B306-4660-820B-9575AAC5C03A}">
            <xm:f>NOT(ISERROR(SEARCH('Listados Datos'!$T$6,AB76)))</xm:f>
            <xm:f>'Listados Datos'!$T$6</xm:f>
            <x14:dxf>
              <font>
                <b/>
                <i val="0"/>
              </font>
              <fill>
                <patternFill>
                  <bgColor rgb="FF92D050"/>
                </patternFill>
              </fill>
            </x14:dxf>
          </x14:cfRule>
          <xm:sqref>AB76:AB77</xm:sqref>
        </x14:conditionalFormatting>
        <x14:conditionalFormatting xmlns:xm="http://schemas.microsoft.com/office/excel/2006/main">
          <x14:cfRule type="containsText" priority="18327" operator="containsText" id="{5503F0A2-CB9B-4B6C-973C-89249E27D307}">
            <xm:f>NOT(ISERROR(SEARCH('Listados Datos'!$P$3,Z76)))</xm:f>
            <xm:f>'Listados Datos'!$P$3</xm:f>
            <x14:dxf>
              <fill>
                <patternFill>
                  <bgColor rgb="FF99CC00"/>
                </patternFill>
              </fill>
            </x14:dxf>
          </x14:cfRule>
          <x14:cfRule type="containsText" priority="18328" operator="containsText" id="{A03D17B2-3685-4A27-9D19-D408F2E20CA9}">
            <xm:f>NOT(ISERROR(SEARCH('Listados Datos'!$P$4,Z76)))</xm:f>
            <xm:f>'Listados Datos'!$P$4</xm:f>
            <x14:dxf>
              <fill>
                <patternFill>
                  <bgColor rgb="FF33CC33"/>
                </patternFill>
              </fill>
            </x14:dxf>
          </x14:cfRule>
          <x14:cfRule type="containsText" priority="18329" operator="containsText" id="{4EEC2518-BB4F-4DB7-8C24-344F51156C34}">
            <xm:f>NOT(ISERROR(SEARCH('Listados Datos'!$P$5,Z76)))</xm:f>
            <xm:f>'Listados Datos'!$P$5</xm:f>
            <x14:dxf>
              <fill>
                <patternFill>
                  <bgColor rgb="FFFFFF00"/>
                </patternFill>
              </fill>
            </x14:dxf>
          </x14:cfRule>
          <x14:cfRule type="containsText" priority="18330" operator="containsText" id="{C2B7B6B3-6D69-445A-B626-1C3FA1C9F192}">
            <xm:f>NOT(ISERROR(SEARCH('Listados Datos'!$P$6,Z76)))</xm:f>
            <xm:f>'Listados Datos'!$P$6</xm:f>
            <x14:dxf>
              <fill>
                <patternFill>
                  <bgColor rgb="FFFFC000"/>
                </patternFill>
              </fill>
            </x14:dxf>
          </x14:cfRule>
          <x14:cfRule type="containsText" priority="18331" operator="containsText" id="{E5502F45-0B6C-4473-9A60-24B79E2A2837}">
            <xm:f>NOT(ISERROR(SEARCH('Listados Datos'!$P$7,Z76)))</xm:f>
            <xm:f>'Listados Datos'!$P$7</xm:f>
            <x14:dxf>
              <fill>
                <patternFill>
                  <bgColor rgb="FFFF0000"/>
                </patternFill>
              </fill>
            </x14:dxf>
          </x14:cfRule>
          <xm:sqref>Z76:Z77</xm:sqref>
        </x14:conditionalFormatting>
        <x14:conditionalFormatting xmlns:xm="http://schemas.microsoft.com/office/excel/2006/main">
          <x14:cfRule type="containsText" priority="18287" operator="containsText" id="{F41957F1-3527-4BCF-984D-89F99C8945DC}">
            <xm:f>NOT(ISERROR(SEARCH('Listados Datos'!$T$3,AT76)))</xm:f>
            <xm:f>'Listados Datos'!$T$3</xm:f>
            <x14:dxf>
              <fill>
                <patternFill patternType="solid">
                  <bgColor rgb="FFC00000"/>
                </patternFill>
              </fill>
            </x14:dxf>
          </x14:cfRule>
          <x14:cfRule type="containsText" priority="18288" operator="containsText" id="{C4EB7BDD-574E-4C71-B604-DA89A54C1479}">
            <xm:f>NOT(ISERROR(SEARCH('Listados Datos'!$T$4,AT76)))</xm:f>
            <xm:f>'Listados Datos'!$T$4</xm:f>
            <x14:dxf>
              <font>
                <b/>
                <i val="0"/>
                <color theme="0"/>
              </font>
              <fill>
                <patternFill>
                  <bgColor rgb="FFE26B0A"/>
                </patternFill>
              </fill>
            </x14:dxf>
          </x14:cfRule>
          <x14:cfRule type="containsText" priority="18289" operator="containsText" id="{985963B2-964D-4061-979C-2E637CE63EB8}">
            <xm:f>NOT(ISERROR(SEARCH('Listados Datos'!$T$5,AT76)))</xm:f>
            <xm:f>'Listados Datos'!$T$5</xm:f>
            <x14:dxf>
              <font>
                <b/>
                <i val="0"/>
                <color auto="1"/>
              </font>
              <fill>
                <patternFill>
                  <bgColor rgb="FFFFFF00"/>
                </patternFill>
              </fill>
            </x14:dxf>
          </x14:cfRule>
          <x14:cfRule type="containsText" priority="18290" operator="containsText" id="{95B518F4-85A6-4508-B177-F941E420A044}">
            <xm:f>NOT(ISERROR(SEARCH('Listados Datos'!$T$6,AT76)))</xm:f>
            <xm:f>'Listados Datos'!$T$6</xm:f>
            <x14:dxf>
              <font>
                <b/>
                <i val="0"/>
              </font>
              <fill>
                <patternFill>
                  <bgColor rgb="FF92D050"/>
                </patternFill>
              </fill>
            </x14:dxf>
          </x14:cfRule>
          <xm:sqref>AT76</xm:sqref>
        </x14:conditionalFormatting>
        <x14:conditionalFormatting xmlns:xm="http://schemas.microsoft.com/office/excel/2006/main">
          <x14:cfRule type="containsText" priority="18277" operator="containsText" id="{52FA8642-1906-45C7-8E2D-6CA417827720}">
            <xm:f>NOT(ISERROR(SEARCH('Listados Datos'!$P$3,AR76)))</xm:f>
            <xm:f>'Listados Datos'!$P$3</xm:f>
            <x14:dxf>
              <fill>
                <patternFill>
                  <bgColor rgb="FF99CC00"/>
                </patternFill>
              </fill>
            </x14:dxf>
          </x14:cfRule>
          <x14:cfRule type="containsText" priority="18278" operator="containsText" id="{C0BB9409-0AB4-4C01-92CF-E7B38FBCCB8C}">
            <xm:f>NOT(ISERROR(SEARCH('Listados Datos'!$P$4,AR76)))</xm:f>
            <xm:f>'Listados Datos'!$P$4</xm:f>
            <x14:dxf>
              <fill>
                <patternFill>
                  <bgColor rgb="FF33CC33"/>
                </patternFill>
              </fill>
            </x14:dxf>
          </x14:cfRule>
          <x14:cfRule type="containsText" priority="18279" operator="containsText" id="{511AD6AB-0CA0-43B0-9CE2-FF11EDD3B637}">
            <xm:f>NOT(ISERROR(SEARCH('Listados Datos'!$P$5,AR76)))</xm:f>
            <xm:f>'Listados Datos'!$P$5</xm:f>
            <x14:dxf>
              <fill>
                <patternFill>
                  <bgColor rgb="FFFFFF00"/>
                </patternFill>
              </fill>
            </x14:dxf>
          </x14:cfRule>
          <x14:cfRule type="containsText" priority="18280" operator="containsText" id="{90A87DB3-1A3C-4D01-8F06-21E5EA07E947}">
            <xm:f>NOT(ISERROR(SEARCH('Listados Datos'!$P$6,AR76)))</xm:f>
            <xm:f>'Listados Datos'!$P$6</xm:f>
            <x14:dxf>
              <fill>
                <patternFill>
                  <bgColor rgb="FFFFC000"/>
                </patternFill>
              </fill>
            </x14:dxf>
          </x14:cfRule>
          <x14:cfRule type="containsText" priority="18281" operator="containsText" id="{B21CD4C9-B398-49C4-BD77-00BC138A1840}">
            <xm:f>NOT(ISERROR(SEARCH('Listados Datos'!$P$7,AR76)))</xm:f>
            <xm:f>'Listados Datos'!$P$7</xm:f>
            <x14:dxf>
              <fill>
                <patternFill>
                  <bgColor rgb="FFFF0000"/>
                </patternFill>
              </fill>
            </x14:dxf>
          </x14:cfRule>
          <xm:sqref>AR76</xm:sqref>
        </x14:conditionalFormatting>
        <x14:conditionalFormatting xmlns:xm="http://schemas.microsoft.com/office/excel/2006/main">
          <x14:cfRule type="containsText" priority="18273" operator="containsText" id="{5D80095E-9B30-400F-A202-DCFB238046DF}">
            <xm:f>NOT(ISERROR(SEARCH('Listados Datos'!$T$3,AT77)))</xm:f>
            <xm:f>'Listados Datos'!$T$3</xm:f>
            <x14:dxf>
              <fill>
                <patternFill patternType="solid">
                  <bgColor rgb="FFC00000"/>
                </patternFill>
              </fill>
            </x14:dxf>
          </x14:cfRule>
          <x14:cfRule type="containsText" priority="18274" operator="containsText" id="{AF8020C8-71B8-46A1-BA81-DE022280D00E}">
            <xm:f>NOT(ISERROR(SEARCH('Listados Datos'!$T$4,AT77)))</xm:f>
            <xm:f>'Listados Datos'!$T$4</xm:f>
            <x14:dxf>
              <font>
                <b/>
                <i val="0"/>
                <color theme="0"/>
              </font>
              <fill>
                <patternFill>
                  <bgColor rgb="FFE26B0A"/>
                </patternFill>
              </fill>
            </x14:dxf>
          </x14:cfRule>
          <x14:cfRule type="containsText" priority="18275" operator="containsText" id="{298F2576-AA4B-4B04-B114-760879863C8A}">
            <xm:f>NOT(ISERROR(SEARCH('Listados Datos'!$T$5,AT77)))</xm:f>
            <xm:f>'Listados Datos'!$T$5</xm:f>
            <x14:dxf>
              <font>
                <b/>
                <i val="0"/>
                <color auto="1"/>
              </font>
              <fill>
                <patternFill>
                  <bgColor rgb="FFFFFF00"/>
                </patternFill>
              </fill>
            </x14:dxf>
          </x14:cfRule>
          <x14:cfRule type="containsText" priority="18276" operator="containsText" id="{91AA0FC9-D8F5-45BA-A709-3C05B55CD3BD}">
            <xm:f>NOT(ISERROR(SEARCH('Listados Datos'!$T$6,AT77)))</xm:f>
            <xm:f>'Listados Datos'!$T$6</xm:f>
            <x14:dxf>
              <font>
                <b/>
                <i val="0"/>
              </font>
              <fill>
                <patternFill>
                  <bgColor rgb="FF92D050"/>
                </patternFill>
              </fill>
            </x14:dxf>
          </x14:cfRule>
          <xm:sqref>AT77</xm:sqref>
        </x14:conditionalFormatting>
        <x14:conditionalFormatting xmlns:xm="http://schemas.microsoft.com/office/excel/2006/main">
          <x14:cfRule type="containsText" priority="18263" operator="containsText" id="{EE4C5B0C-450D-4B11-BD0F-64369162BB03}">
            <xm:f>NOT(ISERROR(SEARCH('Listados Datos'!$P$3,AR77)))</xm:f>
            <xm:f>'Listados Datos'!$P$3</xm:f>
            <x14:dxf>
              <fill>
                <patternFill>
                  <bgColor rgb="FF99CC00"/>
                </patternFill>
              </fill>
            </x14:dxf>
          </x14:cfRule>
          <x14:cfRule type="containsText" priority="18264" operator="containsText" id="{AE48146C-5F44-413A-8C74-F69160673FD0}">
            <xm:f>NOT(ISERROR(SEARCH('Listados Datos'!$P$4,AR77)))</xm:f>
            <xm:f>'Listados Datos'!$P$4</xm:f>
            <x14:dxf>
              <fill>
                <patternFill>
                  <bgColor rgb="FF33CC33"/>
                </patternFill>
              </fill>
            </x14:dxf>
          </x14:cfRule>
          <x14:cfRule type="containsText" priority="18265" operator="containsText" id="{55306DE9-02E1-44B0-B1FA-457F701C648B}">
            <xm:f>NOT(ISERROR(SEARCH('Listados Datos'!$P$5,AR77)))</xm:f>
            <xm:f>'Listados Datos'!$P$5</xm:f>
            <x14:dxf>
              <fill>
                <patternFill>
                  <bgColor rgb="FFFFFF00"/>
                </patternFill>
              </fill>
            </x14:dxf>
          </x14:cfRule>
          <x14:cfRule type="containsText" priority="18266" operator="containsText" id="{C542A2F3-C299-4BE5-BD04-EA507EF1D9B3}">
            <xm:f>NOT(ISERROR(SEARCH('Listados Datos'!$P$6,AR77)))</xm:f>
            <xm:f>'Listados Datos'!$P$6</xm:f>
            <x14:dxf>
              <fill>
                <patternFill>
                  <bgColor rgb="FFFFC000"/>
                </patternFill>
              </fill>
            </x14:dxf>
          </x14:cfRule>
          <x14:cfRule type="containsText" priority="18267" operator="containsText" id="{AA2D32F6-2B26-46C9-B21A-1E44A1F568C7}">
            <xm:f>NOT(ISERROR(SEARCH('Listados Datos'!$P$7,AR77)))</xm:f>
            <xm:f>'Listados Datos'!$P$7</xm:f>
            <x14:dxf>
              <fill>
                <patternFill>
                  <bgColor rgb="FFFF0000"/>
                </patternFill>
              </fill>
            </x14:dxf>
          </x14:cfRule>
          <xm:sqref>AR77</xm:sqref>
        </x14:conditionalFormatting>
        <x14:conditionalFormatting xmlns:xm="http://schemas.microsoft.com/office/excel/2006/main">
          <x14:cfRule type="containsText" priority="18091" operator="containsText" id="{1671E7D7-7593-403B-BD80-A1E9681B02CD}">
            <xm:f>NOT(ISERROR(SEARCH('Listados Datos'!$T$3,AT87)))</xm:f>
            <xm:f>'Listados Datos'!$T$3</xm:f>
            <x14:dxf>
              <fill>
                <patternFill patternType="solid">
                  <bgColor rgb="FFC00000"/>
                </patternFill>
              </fill>
            </x14:dxf>
          </x14:cfRule>
          <x14:cfRule type="containsText" priority="18092" operator="containsText" id="{2599C029-7729-413D-8C85-CEF4F77D39A2}">
            <xm:f>NOT(ISERROR(SEARCH('Listados Datos'!$T$4,AT87)))</xm:f>
            <xm:f>'Listados Datos'!$T$4</xm:f>
            <x14:dxf>
              <font>
                <b/>
                <i val="0"/>
                <color theme="0"/>
              </font>
              <fill>
                <patternFill>
                  <bgColor rgb="FFE26B0A"/>
                </patternFill>
              </fill>
            </x14:dxf>
          </x14:cfRule>
          <x14:cfRule type="containsText" priority="18093" operator="containsText" id="{2FB176A5-D598-4AE8-9803-E8EC0D5217FD}">
            <xm:f>NOT(ISERROR(SEARCH('Listados Datos'!$T$5,AT87)))</xm:f>
            <xm:f>'Listados Datos'!$T$5</xm:f>
            <x14:dxf>
              <font>
                <b/>
                <i val="0"/>
                <color auto="1"/>
              </font>
              <fill>
                <patternFill>
                  <bgColor rgb="FFFFFF00"/>
                </patternFill>
              </fill>
            </x14:dxf>
          </x14:cfRule>
          <x14:cfRule type="containsText" priority="18094" operator="containsText" id="{CB09DA80-C29B-4E56-84F4-DD6D25758F50}">
            <xm:f>NOT(ISERROR(SEARCH('Listados Datos'!$T$6,AT87)))</xm:f>
            <xm:f>'Listados Datos'!$T$6</xm:f>
            <x14:dxf>
              <font>
                <b/>
                <i val="0"/>
              </font>
              <fill>
                <patternFill>
                  <bgColor rgb="FF92D050"/>
                </patternFill>
              </fill>
            </x14:dxf>
          </x14:cfRule>
          <xm:sqref>AT87</xm:sqref>
        </x14:conditionalFormatting>
        <x14:conditionalFormatting xmlns:xm="http://schemas.microsoft.com/office/excel/2006/main">
          <x14:cfRule type="containsText" priority="18081" operator="containsText" id="{C7D1CF8A-035E-4FD6-81ED-730786B1E3A8}">
            <xm:f>NOT(ISERROR(SEARCH('Listados Datos'!$P$3,AR87)))</xm:f>
            <xm:f>'Listados Datos'!$P$3</xm:f>
            <x14:dxf>
              <fill>
                <patternFill>
                  <bgColor rgb="FF99CC00"/>
                </patternFill>
              </fill>
            </x14:dxf>
          </x14:cfRule>
          <x14:cfRule type="containsText" priority="18082" operator="containsText" id="{B8619E57-B116-4446-87EC-30B93A42F98A}">
            <xm:f>NOT(ISERROR(SEARCH('Listados Datos'!$P$4,AR87)))</xm:f>
            <xm:f>'Listados Datos'!$P$4</xm:f>
            <x14:dxf>
              <fill>
                <patternFill>
                  <bgColor rgb="FF33CC33"/>
                </patternFill>
              </fill>
            </x14:dxf>
          </x14:cfRule>
          <x14:cfRule type="containsText" priority="18083" operator="containsText" id="{334BA434-4420-4D81-875B-68240F4317A7}">
            <xm:f>NOT(ISERROR(SEARCH('Listados Datos'!$P$5,AR87)))</xm:f>
            <xm:f>'Listados Datos'!$P$5</xm:f>
            <x14:dxf>
              <fill>
                <patternFill>
                  <bgColor rgb="FFFFFF00"/>
                </patternFill>
              </fill>
            </x14:dxf>
          </x14:cfRule>
          <x14:cfRule type="containsText" priority="18084" operator="containsText" id="{630E7D27-707B-4114-856E-916F2D2BAFD6}">
            <xm:f>NOT(ISERROR(SEARCH('Listados Datos'!$P$6,AR87)))</xm:f>
            <xm:f>'Listados Datos'!$P$6</xm:f>
            <x14:dxf>
              <fill>
                <patternFill>
                  <bgColor rgb="FFFFC000"/>
                </patternFill>
              </fill>
            </x14:dxf>
          </x14:cfRule>
          <x14:cfRule type="containsText" priority="18085" operator="containsText" id="{D67AC6AD-60A0-43AB-B895-1E21E836065D}">
            <xm:f>NOT(ISERROR(SEARCH('Listados Datos'!$P$7,AR87)))</xm:f>
            <xm:f>'Listados Datos'!$P$7</xm:f>
            <x14:dxf>
              <fill>
                <patternFill>
                  <bgColor rgb="FFFF0000"/>
                </patternFill>
              </fill>
            </x14:dxf>
          </x14:cfRule>
          <xm:sqref>AR87</xm:sqref>
        </x14:conditionalFormatting>
        <x14:conditionalFormatting xmlns:xm="http://schemas.microsoft.com/office/excel/2006/main">
          <x14:cfRule type="containsText" priority="18245" operator="containsText" id="{A93B0136-E003-4057-BB00-D439263F35C0}">
            <xm:f>NOT(ISERROR(SEARCH('Listados Datos'!$T$3,AF78)))</xm:f>
            <xm:f>'Listados Datos'!$T$3</xm:f>
            <x14:dxf>
              <fill>
                <patternFill patternType="solid">
                  <bgColor rgb="FFC00000"/>
                </patternFill>
              </fill>
            </x14:dxf>
          </x14:cfRule>
          <x14:cfRule type="containsText" priority="18246" operator="containsText" id="{D0401000-A23F-4D48-8F6E-EE43B31FF2E6}">
            <xm:f>NOT(ISERROR(SEARCH('Listados Datos'!$T$4,AF78)))</xm:f>
            <xm:f>'Listados Datos'!$T$4</xm:f>
            <x14:dxf>
              <font>
                <b/>
                <i val="0"/>
                <color theme="0"/>
              </font>
              <fill>
                <patternFill>
                  <bgColor rgb="FFE26B0A"/>
                </patternFill>
              </fill>
            </x14:dxf>
          </x14:cfRule>
          <x14:cfRule type="containsText" priority="18247" operator="containsText" id="{BCB91D8A-E5DE-419F-BEB9-2435F6B0633A}">
            <xm:f>NOT(ISERROR(SEARCH('Listados Datos'!$T$5,AF78)))</xm:f>
            <xm:f>'Listados Datos'!$T$5</xm:f>
            <x14:dxf>
              <font>
                <b/>
                <i val="0"/>
                <color auto="1"/>
              </font>
              <fill>
                <patternFill>
                  <bgColor rgb="FFFFFF00"/>
                </patternFill>
              </fill>
            </x14:dxf>
          </x14:cfRule>
          <x14:cfRule type="containsText" priority="18248" operator="containsText" id="{0D4E74DF-07C5-4D66-A254-7C7165A06BB5}">
            <xm:f>NOT(ISERROR(SEARCH('Listados Datos'!$T$6,AF78)))</xm:f>
            <xm:f>'Listados Datos'!$T$6</xm:f>
            <x14:dxf>
              <font>
                <b/>
                <i val="0"/>
              </font>
              <fill>
                <patternFill>
                  <bgColor rgb="FF92D050"/>
                </patternFill>
              </fill>
            </x14:dxf>
          </x14:cfRule>
          <xm:sqref>AF78:AF79</xm:sqref>
        </x14:conditionalFormatting>
        <x14:conditionalFormatting xmlns:xm="http://schemas.microsoft.com/office/excel/2006/main">
          <x14:cfRule type="containsText" priority="18241" operator="containsText" id="{1EB89D62-E254-453F-B6A2-7A994B1764F9}">
            <xm:f>NOT(ISERROR(SEARCH('Listados Datos'!$T$3,AB78)))</xm:f>
            <xm:f>'Listados Datos'!$T$3</xm:f>
            <x14:dxf>
              <fill>
                <patternFill patternType="solid">
                  <bgColor rgb="FFC00000"/>
                </patternFill>
              </fill>
            </x14:dxf>
          </x14:cfRule>
          <x14:cfRule type="containsText" priority="18242" operator="containsText" id="{5D57579B-4527-4301-9564-A765B0C29A0E}">
            <xm:f>NOT(ISERROR(SEARCH('Listados Datos'!$T$4,AB78)))</xm:f>
            <xm:f>'Listados Datos'!$T$4</xm:f>
            <x14:dxf>
              <font>
                <b/>
                <i val="0"/>
                <color theme="0"/>
              </font>
              <fill>
                <patternFill>
                  <bgColor rgb="FFE26B0A"/>
                </patternFill>
              </fill>
            </x14:dxf>
          </x14:cfRule>
          <x14:cfRule type="containsText" priority="18243" operator="containsText" id="{361F7DAF-5040-4E35-A798-9D0B5E70D574}">
            <xm:f>NOT(ISERROR(SEARCH('Listados Datos'!$T$5,AB78)))</xm:f>
            <xm:f>'Listados Datos'!$T$5</xm:f>
            <x14:dxf>
              <font>
                <b/>
                <i val="0"/>
                <color auto="1"/>
              </font>
              <fill>
                <patternFill>
                  <bgColor rgb="FFFFFF00"/>
                </patternFill>
              </fill>
            </x14:dxf>
          </x14:cfRule>
          <x14:cfRule type="containsText" priority="18244" operator="containsText" id="{E2AEA17E-31CB-4316-88E9-B26A81744E2F}">
            <xm:f>NOT(ISERROR(SEARCH('Listados Datos'!$T$6,AB78)))</xm:f>
            <xm:f>'Listados Datos'!$T$6</xm:f>
            <x14:dxf>
              <font>
                <b/>
                <i val="0"/>
              </font>
              <fill>
                <patternFill>
                  <bgColor rgb="FF92D050"/>
                </patternFill>
              </fill>
            </x14:dxf>
          </x14:cfRule>
          <xm:sqref>AB78:AB79</xm:sqref>
        </x14:conditionalFormatting>
        <x14:conditionalFormatting xmlns:xm="http://schemas.microsoft.com/office/excel/2006/main">
          <x14:cfRule type="containsText" priority="18231" operator="containsText" id="{DCBE54CE-5E87-400F-810F-232C80DE14D3}">
            <xm:f>NOT(ISERROR(SEARCH('Listados Datos'!$P$3,Z78)))</xm:f>
            <xm:f>'Listados Datos'!$P$3</xm:f>
            <x14:dxf>
              <fill>
                <patternFill>
                  <bgColor rgb="FF99CC00"/>
                </patternFill>
              </fill>
            </x14:dxf>
          </x14:cfRule>
          <x14:cfRule type="containsText" priority="18232" operator="containsText" id="{37515A19-C029-44C3-94C7-6C990BCB6EB7}">
            <xm:f>NOT(ISERROR(SEARCH('Listados Datos'!$P$4,Z78)))</xm:f>
            <xm:f>'Listados Datos'!$P$4</xm:f>
            <x14:dxf>
              <fill>
                <patternFill>
                  <bgColor rgb="FF33CC33"/>
                </patternFill>
              </fill>
            </x14:dxf>
          </x14:cfRule>
          <x14:cfRule type="containsText" priority="18233" operator="containsText" id="{5C4DD607-7A95-453A-B869-BFD98E734F13}">
            <xm:f>NOT(ISERROR(SEARCH('Listados Datos'!$P$5,Z78)))</xm:f>
            <xm:f>'Listados Datos'!$P$5</xm:f>
            <x14:dxf>
              <fill>
                <patternFill>
                  <bgColor rgb="FFFFFF00"/>
                </patternFill>
              </fill>
            </x14:dxf>
          </x14:cfRule>
          <x14:cfRule type="containsText" priority="18234" operator="containsText" id="{751A562D-9DDC-4ADE-8D60-28464F5DC23E}">
            <xm:f>NOT(ISERROR(SEARCH('Listados Datos'!$P$6,Z78)))</xm:f>
            <xm:f>'Listados Datos'!$P$6</xm:f>
            <x14:dxf>
              <fill>
                <patternFill>
                  <bgColor rgb="FFFFC000"/>
                </patternFill>
              </fill>
            </x14:dxf>
          </x14:cfRule>
          <x14:cfRule type="containsText" priority="18235" operator="containsText" id="{BFD10554-65F7-43A3-828E-CB3C1930EF4C}">
            <xm:f>NOT(ISERROR(SEARCH('Listados Datos'!$P$7,Z78)))</xm:f>
            <xm:f>'Listados Datos'!$P$7</xm:f>
            <x14:dxf>
              <fill>
                <patternFill>
                  <bgColor rgb="FFFF0000"/>
                </patternFill>
              </fill>
            </x14:dxf>
          </x14:cfRule>
          <xm:sqref>Z78:Z79</xm:sqref>
        </x14:conditionalFormatting>
        <x14:conditionalFormatting xmlns:xm="http://schemas.microsoft.com/office/excel/2006/main">
          <x14:cfRule type="containsText" priority="18033" operator="containsText" id="{52A09919-2DD5-4116-9C6C-3F09B9D822BC}">
            <xm:f>NOT(ISERROR(SEARCH('Listados Datos'!$T$3,AT84)))</xm:f>
            <xm:f>'Listados Datos'!$T$3</xm:f>
            <x14:dxf>
              <fill>
                <patternFill patternType="solid">
                  <bgColor rgb="FFC00000"/>
                </patternFill>
              </fill>
            </x14:dxf>
          </x14:cfRule>
          <x14:cfRule type="containsText" priority="18034" operator="containsText" id="{84FAE59D-2C8F-4FD2-9E89-2CB86E55A47E}">
            <xm:f>NOT(ISERROR(SEARCH('Listados Datos'!$T$4,AT84)))</xm:f>
            <xm:f>'Listados Datos'!$T$4</xm:f>
            <x14:dxf>
              <font>
                <b/>
                <i val="0"/>
                <color theme="0"/>
              </font>
              <fill>
                <patternFill>
                  <bgColor rgb="FFE26B0A"/>
                </patternFill>
              </fill>
            </x14:dxf>
          </x14:cfRule>
          <x14:cfRule type="containsText" priority="18035" operator="containsText" id="{0EF1AD8C-DA9F-48AD-BBCA-93FB3D947347}">
            <xm:f>NOT(ISERROR(SEARCH('Listados Datos'!$T$5,AT84)))</xm:f>
            <xm:f>'Listados Datos'!$T$5</xm:f>
            <x14:dxf>
              <font>
                <b/>
                <i val="0"/>
                <color auto="1"/>
              </font>
              <fill>
                <patternFill>
                  <bgColor rgb="FFFFFF00"/>
                </patternFill>
              </fill>
            </x14:dxf>
          </x14:cfRule>
          <x14:cfRule type="containsText" priority="18036" operator="containsText" id="{2B87E6BA-CF91-4676-8723-F798B2F9D504}">
            <xm:f>NOT(ISERROR(SEARCH('Listados Datos'!$T$6,AT84)))</xm:f>
            <xm:f>'Listados Datos'!$T$6</xm:f>
            <x14:dxf>
              <font>
                <b/>
                <i val="0"/>
              </font>
              <fill>
                <patternFill>
                  <bgColor rgb="FF92D050"/>
                </patternFill>
              </fill>
            </x14:dxf>
          </x14:cfRule>
          <xm:sqref>AT84</xm:sqref>
        </x14:conditionalFormatting>
        <x14:conditionalFormatting xmlns:xm="http://schemas.microsoft.com/office/excel/2006/main">
          <x14:cfRule type="containsText" priority="18023" operator="containsText" id="{8A25C888-7137-4903-B5D2-0E8BEE69BDE4}">
            <xm:f>NOT(ISERROR(SEARCH('Listados Datos'!$P$3,AR84)))</xm:f>
            <xm:f>'Listados Datos'!$P$3</xm:f>
            <x14:dxf>
              <fill>
                <patternFill>
                  <bgColor rgb="FF99CC00"/>
                </patternFill>
              </fill>
            </x14:dxf>
          </x14:cfRule>
          <x14:cfRule type="containsText" priority="18024" operator="containsText" id="{4D3DF8A8-BFE1-40BE-B111-CD726313E235}">
            <xm:f>NOT(ISERROR(SEARCH('Listados Datos'!$P$4,AR84)))</xm:f>
            <xm:f>'Listados Datos'!$P$4</xm:f>
            <x14:dxf>
              <fill>
                <patternFill>
                  <bgColor rgb="FF33CC33"/>
                </patternFill>
              </fill>
            </x14:dxf>
          </x14:cfRule>
          <x14:cfRule type="containsText" priority="18025" operator="containsText" id="{9181F63B-4DB6-4E18-8E9A-173E73BE7A31}">
            <xm:f>NOT(ISERROR(SEARCH('Listados Datos'!$P$5,AR84)))</xm:f>
            <xm:f>'Listados Datos'!$P$5</xm:f>
            <x14:dxf>
              <fill>
                <patternFill>
                  <bgColor rgb="FFFFFF00"/>
                </patternFill>
              </fill>
            </x14:dxf>
          </x14:cfRule>
          <x14:cfRule type="containsText" priority="18026" operator="containsText" id="{483F82B2-18B8-456C-B3F7-DF6C33820A37}">
            <xm:f>NOT(ISERROR(SEARCH('Listados Datos'!$P$6,AR84)))</xm:f>
            <xm:f>'Listados Datos'!$P$6</xm:f>
            <x14:dxf>
              <fill>
                <patternFill>
                  <bgColor rgb="FFFFC000"/>
                </patternFill>
              </fill>
            </x14:dxf>
          </x14:cfRule>
          <x14:cfRule type="containsText" priority="18027" operator="containsText" id="{2DEED3F4-7EA6-415D-9DCF-07F957174317}">
            <xm:f>NOT(ISERROR(SEARCH('Listados Datos'!$P$7,AR84)))</xm:f>
            <xm:f>'Listados Datos'!$P$7</xm:f>
            <x14:dxf>
              <fill>
                <patternFill>
                  <bgColor rgb="FFFF0000"/>
                </patternFill>
              </fill>
            </x14:dxf>
          </x14:cfRule>
          <xm:sqref>AR84</xm:sqref>
        </x14:conditionalFormatting>
        <x14:conditionalFormatting xmlns:xm="http://schemas.microsoft.com/office/excel/2006/main">
          <x14:cfRule type="containsText" priority="18187" operator="containsText" id="{492BE6DD-F48B-4A02-83AD-14E037F8FBB3}">
            <xm:f>NOT(ISERROR(SEARCH('Listados Datos'!$T$3,AT79)))</xm:f>
            <xm:f>'Listados Datos'!$T$3</xm:f>
            <x14:dxf>
              <fill>
                <patternFill patternType="solid">
                  <bgColor rgb="FFC00000"/>
                </patternFill>
              </fill>
            </x14:dxf>
          </x14:cfRule>
          <x14:cfRule type="containsText" priority="18188" operator="containsText" id="{8E918FFF-AA68-4E1A-86C1-44D6E6EA5513}">
            <xm:f>NOT(ISERROR(SEARCH('Listados Datos'!$T$4,AT79)))</xm:f>
            <xm:f>'Listados Datos'!$T$4</xm:f>
            <x14:dxf>
              <font>
                <b/>
                <i val="0"/>
                <color theme="0"/>
              </font>
              <fill>
                <patternFill>
                  <bgColor rgb="FFE26B0A"/>
                </patternFill>
              </fill>
            </x14:dxf>
          </x14:cfRule>
          <x14:cfRule type="containsText" priority="18189" operator="containsText" id="{008961F1-F0B6-4678-8CC3-73FEEDC091C4}">
            <xm:f>NOT(ISERROR(SEARCH('Listados Datos'!$T$5,AT79)))</xm:f>
            <xm:f>'Listados Datos'!$T$5</xm:f>
            <x14:dxf>
              <font>
                <b/>
                <i val="0"/>
                <color auto="1"/>
              </font>
              <fill>
                <patternFill>
                  <bgColor rgb="FFFFFF00"/>
                </patternFill>
              </fill>
            </x14:dxf>
          </x14:cfRule>
          <x14:cfRule type="containsText" priority="18190" operator="containsText" id="{A26B0515-61C0-4360-9199-9ED2DF3B678D}">
            <xm:f>NOT(ISERROR(SEARCH('Listados Datos'!$T$6,AT79)))</xm:f>
            <xm:f>'Listados Datos'!$T$6</xm:f>
            <x14:dxf>
              <font>
                <b/>
                <i val="0"/>
              </font>
              <fill>
                <patternFill>
                  <bgColor rgb="FF92D050"/>
                </patternFill>
              </fill>
            </x14:dxf>
          </x14:cfRule>
          <xm:sqref>AT79</xm:sqref>
        </x14:conditionalFormatting>
        <x14:conditionalFormatting xmlns:xm="http://schemas.microsoft.com/office/excel/2006/main">
          <x14:cfRule type="containsText" priority="18177" operator="containsText" id="{7BB93117-F76E-445A-9A29-AB6DA46A1B9D}">
            <xm:f>NOT(ISERROR(SEARCH('Listados Datos'!$P$3,AR79)))</xm:f>
            <xm:f>'Listados Datos'!$P$3</xm:f>
            <x14:dxf>
              <fill>
                <patternFill>
                  <bgColor rgb="FF99CC00"/>
                </patternFill>
              </fill>
            </x14:dxf>
          </x14:cfRule>
          <x14:cfRule type="containsText" priority="18178" operator="containsText" id="{E08E5BF2-8615-4978-BCA0-CD6903281C34}">
            <xm:f>NOT(ISERROR(SEARCH('Listados Datos'!$P$4,AR79)))</xm:f>
            <xm:f>'Listados Datos'!$P$4</xm:f>
            <x14:dxf>
              <fill>
                <patternFill>
                  <bgColor rgb="FF33CC33"/>
                </patternFill>
              </fill>
            </x14:dxf>
          </x14:cfRule>
          <x14:cfRule type="containsText" priority="18179" operator="containsText" id="{33AF8D55-9097-4646-8CEB-66E3F1CB560C}">
            <xm:f>NOT(ISERROR(SEARCH('Listados Datos'!$P$5,AR79)))</xm:f>
            <xm:f>'Listados Datos'!$P$5</xm:f>
            <x14:dxf>
              <fill>
                <patternFill>
                  <bgColor rgb="FFFFFF00"/>
                </patternFill>
              </fill>
            </x14:dxf>
          </x14:cfRule>
          <x14:cfRule type="containsText" priority="18180" operator="containsText" id="{9D6F3E9A-2E20-4C23-ABC0-58D91BC00BE3}">
            <xm:f>NOT(ISERROR(SEARCH('Listados Datos'!$P$6,AR79)))</xm:f>
            <xm:f>'Listados Datos'!$P$6</xm:f>
            <x14:dxf>
              <fill>
                <patternFill>
                  <bgColor rgb="FFFFC000"/>
                </patternFill>
              </fill>
            </x14:dxf>
          </x14:cfRule>
          <x14:cfRule type="containsText" priority="18181" operator="containsText" id="{4A57E3C8-1FDA-4AC9-89B4-852B03ED55CB}">
            <xm:f>NOT(ISERROR(SEARCH('Listados Datos'!$P$7,AR79)))</xm:f>
            <xm:f>'Listados Datos'!$P$7</xm:f>
            <x14:dxf>
              <fill>
                <patternFill>
                  <bgColor rgb="FFFF0000"/>
                </patternFill>
              </fill>
            </x14:dxf>
          </x14:cfRule>
          <xm:sqref>AR79</xm:sqref>
        </x14:conditionalFormatting>
        <x14:conditionalFormatting xmlns:xm="http://schemas.microsoft.com/office/excel/2006/main">
          <x14:cfRule type="containsText" priority="18173" operator="containsText" id="{AB47A2CF-AE0F-4C57-82D8-9D8FB1BCA05A}">
            <xm:f>NOT(ISERROR(SEARCH('Listados Datos'!$T$3,AF82)))</xm:f>
            <xm:f>'Listados Datos'!$T$3</xm:f>
            <x14:dxf>
              <fill>
                <patternFill patternType="solid">
                  <bgColor rgb="FFC00000"/>
                </patternFill>
              </fill>
            </x14:dxf>
          </x14:cfRule>
          <x14:cfRule type="containsText" priority="18174" operator="containsText" id="{36D61AA4-BD1B-4FDF-BFA3-8BD4411AB8F6}">
            <xm:f>NOT(ISERROR(SEARCH('Listados Datos'!$T$4,AF82)))</xm:f>
            <xm:f>'Listados Datos'!$T$4</xm:f>
            <x14:dxf>
              <font>
                <b/>
                <i val="0"/>
                <color theme="0"/>
              </font>
              <fill>
                <patternFill>
                  <bgColor rgb="FFE26B0A"/>
                </patternFill>
              </fill>
            </x14:dxf>
          </x14:cfRule>
          <x14:cfRule type="containsText" priority="18175" operator="containsText" id="{311F37BD-279F-494B-9197-B53B0BCAD1AB}">
            <xm:f>NOT(ISERROR(SEARCH('Listados Datos'!$T$5,AF82)))</xm:f>
            <xm:f>'Listados Datos'!$T$5</xm:f>
            <x14:dxf>
              <font>
                <b/>
                <i val="0"/>
                <color auto="1"/>
              </font>
              <fill>
                <patternFill>
                  <bgColor rgb="FFFFFF00"/>
                </patternFill>
              </fill>
            </x14:dxf>
          </x14:cfRule>
          <x14:cfRule type="containsText" priority="18176" operator="containsText" id="{5CF91288-BC19-4E75-A34B-7DDE0C67D193}">
            <xm:f>NOT(ISERROR(SEARCH('Listados Datos'!$T$6,AF82)))</xm:f>
            <xm:f>'Listados Datos'!$T$6</xm:f>
            <x14:dxf>
              <font>
                <b/>
                <i val="0"/>
              </font>
              <fill>
                <patternFill>
                  <bgColor rgb="FF92D050"/>
                </patternFill>
              </fill>
            </x14:dxf>
          </x14:cfRule>
          <xm:sqref>AF82:AF83 AF87</xm:sqref>
        </x14:conditionalFormatting>
        <x14:conditionalFormatting xmlns:xm="http://schemas.microsoft.com/office/excel/2006/main">
          <x14:cfRule type="containsText" priority="18169" operator="containsText" id="{A5B62AEB-6D2A-4CFD-AC40-6809BEBE646C}">
            <xm:f>NOT(ISERROR(SEARCH('Listados Datos'!$T$3,AB82)))</xm:f>
            <xm:f>'Listados Datos'!$T$3</xm:f>
            <x14:dxf>
              <fill>
                <patternFill patternType="solid">
                  <bgColor rgb="FFC00000"/>
                </patternFill>
              </fill>
            </x14:dxf>
          </x14:cfRule>
          <x14:cfRule type="containsText" priority="18170" operator="containsText" id="{BFCF03A3-BAFA-4DAB-8A33-9027564F0412}">
            <xm:f>NOT(ISERROR(SEARCH('Listados Datos'!$T$4,AB82)))</xm:f>
            <xm:f>'Listados Datos'!$T$4</xm:f>
            <x14:dxf>
              <font>
                <b/>
                <i val="0"/>
                <color theme="0"/>
              </font>
              <fill>
                <patternFill>
                  <bgColor rgb="FFE26B0A"/>
                </patternFill>
              </fill>
            </x14:dxf>
          </x14:cfRule>
          <x14:cfRule type="containsText" priority="18171" operator="containsText" id="{C312FDFB-7381-45F2-80E2-E87A255101CB}">
            <xm:f>NOT(ISERROR(SEARCH('Listados Datos'!$T$5,AB82)))</xm:f>
            <xm:f>'Listados Datos'!$T$5</xm:f>
            <x14:dxf>
              <font>
                <b/>
                <i val="0"/>
                <color auto="1"/>
              </font>
              <fill>
                <patternFill>
                  <bgColor rgb="FFFFFF00"/>
                </patternFill>
              </fill>
            </x14:dxf>
          </x14:cfRule>
          <x14:cfRule type="containsText" priority="18172" operator="containsText" id="{E0AE9A75-8E4F-4CA2-88A0-C773BEF98D90}">
            <xm:f>NOT(ISERROR(SEARCH('Listados Datos'!$T$6,AB82)))</xm:f>
            <xm:f>'Listados Datos'!$T$6</xm:f>
            <x14:dxf>
              <font>
                <b/>
                <i val="0"/>
              </font>
              <fill>
                <patternFill>
                  <bgColor rgb="FF92D050"/>
                </patternFill>
              </fill>
            </x14:dxf>
          </x14:cfRule>
          <xm:sqref>AB82:AB83</xm:sqref>
        </x14:conditionalFormatting>
        <x14:conditionalFormatting xmlns:xm="http://schemas.microsoft.com/office/excel/2006/main">
          <x14:cfRule type="containsText" priority="18159" operator="containsText" id="{31D2BC80-E094-441C-9ED1-F716F7F4CD55}">
            <xm:f>NOT(ISERROR(SEARCH('Listados Datos'!$P$3,Z82)))</xm:f>
            <xm:f>'Listados Datos'!$P$3</xm:f>
            <x14:dxf>
              <fill>
                <patternFill>
                  <bgColor rgb="FF99CC00"/>
                </patternFill>
              </fill>
            </x14:dxf>
          </x14:cfRule>
          <x14:cfRule type="containsText" priority="18160" operator="containsText" id="{AAE4A3D3-CD0B-4908-B918-B1B1DA72DC56}">
            <xm:f>NOT(ISERROR(SEARCH('Listados Datos'!$P$4,Z82)))</xm:f>
            <xm:f>'Listados Datos'!$P$4</xm:f>
            <x14:dxf>
              <fill>
                <patternFill>
                  <bgColor rgb="FF33CC33"/>
                </patternFill>
              </fill>
            </x14:dxf>
          </x14:cfRule>
          <x14:cfRule type="containsText" priority="18161" operator="containsText" id="{F9FE06EA-8FBA-4221-B9A2-AB13F09ADB85}">
            <xm:f>NOT(ISERROR(SEARCH('Listados Datos'!$P$5,Z82)))</xm:f>
            <xm:f>'Listados Datos'!$P$5</xm:f>
            <x14:dxf>
              <fill>
                <patternFill>
                  <bgColor rgb="FFFFFF00"/>
                </patternFill>
              </fill>
            </x14:dxf>
          </x14:cfRule>
          <x14:cfRule type="containsText" priority="18162" operator="containsText" id="{22CCC5B5-A90E-4EC6-A95D-87F4D814FDD2}">
            <xm:f>NOT(ISERROR(SEARCH('Listados Datos'!$P$6,Z82)))</xm:f>
            <xm:f>'Listados Datos'!$P$6</xm:f>
            <x14:dxf>
              <fill>
                <patternFill>
                  <bgColor rgb="FFFFC000"/>
                </patternFill>
              </fill>
            </x14:dxf>
          </x14:cfRule>
          <x14:cfRule type="containsText" priority="18163" operator="containsText" id="{52A44F47-E009-4DC9-A04B-F45839E6B98B}">
            <xm:f>NOT(ISERROR(SEARCH('Listados Datos'!$P$7,Z82)))</xm:f>
            <xm:f>'Listados Datos'!$P$7</xm:f>
            <x14:dxf>
              <fill>
                <patternFill>
                  <bgColor rgb="FFFF0000"/>
                </patternFill>
              </fill>
            </x14:dxf>
          </x14:cfRule>
          <xm:sqref>Z82:Z83</xm:sqref>
        </x14:conditionalFormatting>
        <x14:conditionalFormatting xmlns:xm="http://schemas.microsoft.com/office/excel/2006/main">
          <x14:cfRule type="containsText" priority="18119" operator="containsText" id="{54EA953A-99DE-4643-86CC-EB13D7CCE50F}">
            <xm:f>NOT(ISERROR(SEARCH('Listados Datos'!$T$3,AT82)))</xm:f>
            <xm:f>'Listados Datos'!$T$3</xm:f>
            <x14:dxf>
              <fill>
                <patternFill patternType="solid">
                  <bgColor rgb="FFC00000"/>
                </patternFill>
              </fill>
            </x14:dxf>
          </x14:cfRule>
          <x14:cfRule type="containsText" priority="18120" operator="containsText" id="{B53A77C5-4DC2-488B-A00F-720DBA5D1D84}">
            <xm:f>NOT(ISERROR(SEARCH('Listados Datos'!$T$4,AT82)))</xm:f>
            <xm:f>'Listados Datos'!$T$4</xm:f>
            <x14:dxf>
              <font>
                <b/>
                <i val="0"/>
                <color theme="0"/>
              </font>
              <fill>
                <patternFill>
                  <bgColor rgb="FFE26B0A"/>
                </patternFill>
              </fill>
            </x14:dxf>
          </x14:cfRule>
          <x14:cfRule type="containsText" priority="18121" operator="containsText" id="{3DC16E3B-D897-4A6F-AA1C-A433FD90EB00}">
            <xm:f>NOT(ISERROR(SEARCH('Listados Datos'!$T$5,AT82)))</xm:f>
            <xm:f>'Listados Datos'!$T$5</xm:f>
            <x14:dxf>
              <font>
                <b/>
                <i val="0"/>
                <color auto="1"/>
              </font>
              <fill>
                <patternFill>
                  <bgColor rgb="FFFFFF00"/>
                </patternFill>
              </fill>
            </x14:dxf>
          </x14:cfRule>
          <x14:cfRule type="containsText" priority="18122" operator="containsText" id="{D2A2D8CF-6F9E-4974-ACB0-675DEC224947}">
            <xm:f>NOT(ISERROR(SEARCH('Listados Datos'!$T$6,AT82)))</xm:f>
            <xm:f>'Listados Datos'!$T$6</xm:f>
            <x14:dxf>
              <font>
                <b/>
                <i val="0"/>
              </font>
              <fill>
                <patternFill>
                  <bgColor rgb="FF92D050"/>
                </patternFill>
              </fill>
            </x14:dxf>
          </x14:cfRule>
          <xm:sqref>AT82</xm:sqref>
        </x14:conditionalFormatting>
        <x14:conditionalFormatting xmlns:xm="http://schemas.microsoft.com/office/excel/2006/main">
          <x14:cfRule type="containsText" priority="18109" operator="containsText" id="{EDC0498C-5A75-44F0-BEFD-04416BF6441C}">
            <xm:f>NOT(ISERROR(SEARCH('Listados Datos'!$P$3,AR82)))</xm:f>
            <xm:f>'Listados Datos'!$P$3</xm:f>
            <x14:dxf>
              <fill>
                <patternFill>
                  <bgColor rgb="FF99CC00"/>
                </patternFill>
              </fill>
            </x14:dxf>
          </x14:cfRule>
          <x14:cfRule type="containsText" priority="18110" operator="containsText" id="{829AD07E-C14A-438C-A0B2-F9141514C845}">
            <xm:f>NOT(ISERROR(SEARCH('Listados Datos'!$P$4,AR82)))</xm:f>
            <xm:f>'Listados Datos'!$P$4</xm:f>
            <x14:dxf>
              <fill>
                <patternFill>
                  <bgColor rgb="FF33CC33"/>
                </patternFill>
              </fill>
            </x14:dxf>
          </x14:cfRule>
          <x14:cfRule type="containsText" priority="18111" operator="containsText" id="{39AD6699-DEFE-44D0-AE8D-7305FE8703EC}">
            <xm:f>NOT(ISERROR(SEARCH('Listados Datos'!$P$5,AR82)))</xm:f>
            <xm:f>'Listados Datos'!$P$5</xm:f>
            <x14:dxf>
              <fill>
                <patternFill>
                  <bgColor rgb="FFFFFF00"/>
                </patternFill>
              </fill>
            </x14:dxf>
          </x14:cfRule>
          <x14:cfRule type="containsText" priority="18112" operator="containsText" id="{6A891DA8-06B1-4F7A-B109-90FF651406E6}">
            <xm:f>NOT(ISERROR(SEARCH('Listados Datos'!$P$6,AR82)))</xm:f>
            <xm:f>'Listados Datos'!$P$6</xm:f>
            <x14:dxf>
              <fill>
                <patternFill>
                  <bgColor rgb="FFFFC000"/>
                </patternFill>
              </fill>
            </x14:dxf>
          </x14:cfRule>
          <x14:cfRule type="containsText" priority="18113" operator="containsText" id="{2E3613C6-2F99-431D-B79A-F8B3B62118DE}">
            <xm:f>NOT(ISERROR(SEARCH('Listados Datos'!$P$7,AR82)))</xm:f>
            <xm:f>'Listados Datos'!$P$7</xm:f>
            <x14:dxf>
              <fill>
                <patternFill>
                  <bgColor rgb="FFFF0000"/>
                </patternFill>
              </fill>
            </x14:dxf>
          </x14:cfRule>
          <xm:sqref>AR82</xm:sqref>
        </x14:conditionalFormatting>
        <x14:conditionalFormatting xmlns:xm="http://schemas.microsoft.com/office/excel/2006/main">
          <x14:cfRule type="containsText" priority="18105" operator="containsText" id="{2D1A9A28-0212-4F7B-A4C8-76DC0646B1F6}">
            <xm:f>NOT(ISERROR(SEARCH('Listados Datos'!$T$3,AT83)))</xm:f>
            <xm:f>'Listados Datos'!$T$3</xm:f>
            <x14:dxf>
              <fill>
                <patternFill patternType="solid">
                  <bgColor rgb="FFC00000"/>
                </patternFill>
              </fill>
            </x14:dxf>
          </x14:cfRule>
          <x14:cfRule type="containsText" priority="18106" operator="containsText" id="{E3C3024F-E9D7-465D-9C0D-62B2467DA048}">
            <xm:f>NOT(ISERROR(SEARCH('Listados Datos'!$T$4,AT83)))</xm:f>
            <xm:f>'Listados Datos'!$T$4</xm:f>
            <x14:dxf>
              <font>
                <b/>
                <i val="0"/>
                <color theme="0"/>
              </font>
              <fill>
                <patternFill>
                  <bgColor rgb="FFE26B0A"/>
                </patternFill>
              </fill>
            </x14:dxf>
          </x14:cfRule>
          <x14:cfRule type="containsText" priority="18107" operator="containsText" id="{6C92272B-441A-45B2-87DC-2AFE1D38DB82}">
            <xm:f>NOT(ISERROR(SEARCH('Listados Datos'!$T$5,AT83)))</xm:f>
            <xm:f>'Listados Datos'!$T$5</xm:f>
            <x14:dxf>
              <font>
                <b/>
                <i val="0"/>
                <color auto="1"/>
              </font>
              <fill>
                <patternFill>
                  <bgColor rgb="FFFFFF00"/>
                </patternFill>
              </fill>
            </x14:dxf>
          </x14:cfRule>
          <x14:cfRule type="containsText" priority="18108" operator="containsText" id="{FA19BDA0-061B-44D7-89AE-1B2D9355F9FB}">
            <xm:f>NOT(ISERROR(SEARCH('Listados Datos'!$T$6,AT83)))</xm:f>
            <xm:f>'Listados Datos'!$T$6</xm:f>
            <x14:dxf>
              <font>
                <b/>
                <i val="0"/>
              </font>
              <fill>
                <patternFill>
                  <bgColor rgb="FF92D050"/>
                </patternFill>
              </fill>
            </x14:dxf>
          </x14:cfRule>
          <xm:sqref>AT83</xm:sqref>
        </x14:conditionalFormatting>
        <x14:conditionalFormatting xmlns:xm="http://schemas.microsoft.com/office/excel/2006/main">
          <x14:cfRule type="containsText" priority="18095" operator="containsText" id="{D996C9FD-3D7F-4D60-817B-C27B4730BC08}">
            <xm:f>NOT(ISERROR(SEARCH('Listados Datos'!$P$3,AR83)))</xm:f>
            <xm:f>'Listados Datos'!$P$3</xm:f>
            <x14:dxf>
              <fill>
                <patternFill>
                  <bgColor rgb="FF99CC00"/>
                </patternFill>
              </fill>
            </x14:dxf>
          </x14:cfRule>
          <x14:cfRule type="containsText" priority="18096" operator="containsText" id="{7345F0C0-2DBE-4BE4-A32C-43B13A32B1A0}">
            <xm:f>NOT(ISERROR(SEARCH('Listados Datos'!$P$4,AR83)))</xm:f>
            <xm:f>'Listados Datos'!$P$4</xm:f>
            <x14:dxf>
              <fill>
                <patternFill>
                  <bgColor rgb="FF33CC33"/>
                </patternFill>
              </fill>
            </x14:dxf>
          </x14:cfRule>
          <x14:cfRule type="containsText" priority="18097" operator="containsText" id="{9C13ABDB-3897-412D-A926-F7DB35CE4C40}">
            <xm:f>NOT(ISERROR(SEARCH('Listados Datos'!$P$5,AR83)))</xm:f>
            <xm:f>'Listados Datos'!$P$5</xm:f>
            <x14:dxf>
              <fill>
                <patternFill>
                  <bgColor rgb="FFFFFF00"/>
                </patternFill>
              </fill>
            </x14:dxf>
          </x14:cfRule>
          <x14:cfRule type="containsText" priority="18098" operator="containsText" id="{DB0C8E79-186B-4F77-BA34-FB3B5ABA9956}">
            <xm:f>NOT(ISERROR(SEARCH('Listados Datos'!$P$6,AR83)))</xm:f>
            <xm:f>'Listados Datos'!$P$6</xm:f>
            <x14:dxf>
              <fill>
                <patternFill>
                  <bgColor rgb="FFFFC000"/>
                </patternFill>
              </fill>
            </x14:dxf>
          </x14:cfRule>
          <x14:cfRule type="containsText" priority="18099" operator="containsText" id="{5FAD9925-E518-4A4E-8AAA-3D0FCC3D1136}">
            <xm:f>NOT(ISERROR(SEARCH('Listados Datos'!$P$7,AR83)))</xm:f>
            <xm:f>'Listados Datos'!$P$7</xm:f>
            <x14:dxf>
              <fill>
                <patternFill>
                  <bgColor rgb="FFFF0000"/>
                </patternFill>
              </fill>
            </x14:dxf>
          </x14:cfRule>
          <xm:sqref>AR83</xm:sqref>
        </x14:conditionalFormatting>
        <x14:conditionalFormatting xmlns:xm="http://schemas.microsoft.com/office/excel/2006/main">
          <x14:cfRule type="containsText" priority="17923" operator="containsText" id="{8C23C004-6328-4CB3-B3F5-3289C1752E0F}">
            <xm:f>NOT(ISERROR(SEARCH('Listados Datos'!$T$3,AT93)))</xm:f>
            <xm:f>'Listados Datos'!$T$3</xm:f>
            <x14:dxf>
              <fill>
                <patternFill patternType="solid">
                  <bgColor rgb="FFC00000"/>
                </patternFill>
              </fill>
            </x14:dxf>
          </x14:cfRule>
          <x14:cfRule type="containsText" priority="17924" operator="containsText" id="{2F3E7DB8-0FFC-4B2D-8F19-8C462AC1FFF8}">
            <xm:f>NOT(ISERROR(SEARCH('Listados Datos'!$T$4,AT93)))</xm:f>
            <xm:f>'Listados Datos'!$T$4</xm:f>
            <x14:dxf>
              <font>
                <b/>
                <i val="0"/>
                <color theme="0"/>
              </font>
              <fill>
                <patternFill>
                  <bgColor rgb="FFE26B0A"/>
                </patternFill>
              </fill>
            </x14:dxf>
          </x14:cfRule>
          <x14:cfRule type="containsText" priority="17925" operator="containsText" id="{3E2A386B-F8D5-49E3-898B-7CB7D3EBE7D7}">
            <xm:f>NOT(ISERROR(SEARCH('Listados Datos'!$T$5,AT93)))</xm:f>
            <xm:f>'Listados Datos'!$T$5</xm:f>
            <x14:dxf>
              <font>
                <b/>
                <i val="0"/>
                <color auto="1"/>
              </font>
              <fill>
                <patternFill>
                  <bgColor rgb="FFFFFF00"/>
                </patternFill>
              </fill>
            </x14:dxf>
          </x14:cfRule>
          <x14:cfRule type="containsText" priority="17926" operator="containsText" id="{19716F15-C0D5-414A-9585-046EC69A81B0}">
            <xm:f>NOT(ISERROR(SEARCH('Listados Datos'!$T$6,AT93)))</xm:f>
            <xm:f>'Listados Datos'!$T$6</xm:f>
            <x14:dxf>
              <font>
                <b/>
                <i val="0"/>
              </font>
              <fill>
                <patternFill>
                  <bgColor rgb="FF92D050"/>
                </patternFill>
              </fill>
            </x14:dxf>
          </x14:cfRule>
          <xm:sqref>AT93</xm:sqref>
        </x14:conditionalFormatting>
        <x14:conditionalFormatting xmlns:xm="http://schemas.microsoft.com/office/excel/2006/main">
          <x14:cfRule type="containsText" priority="17913" operator="containsText" id="{CF0BC584-CDA1-49EE-BFA3-93A3C8115F0E}">
            <xm:f>NOT(ISERROR(SEARCH('Listados Datos'!$P$3,AR93)))</xm:f>
            <xm:f>'Listados Datos'!$P$3</xm:f>
            <x14:dxf>
              <fill>
                <patternFill>
                  <bgColor rgb="FF99CC00"/>
                </patternFill>
              </fill>
            </x14:dxf>
          </x14:cfRule>
          <x14:cfRule type="containsText" priority="17914" operator="containsText" id="{BAEBEBA6-AD69-4BA6-A69D-C186B89BF39D}">
            <xm:f>NOT(ISERROR(SEARCH('Listados Datos'!$P$4,AR93)))</xm:f>
            <xm:f>'Listados Datos'!$P$4</xm:f>
            <x14:dxf>
              <fill>
                <patternFill>
                  <bgColor rgb="FF33CC33"/>
                </patternFill>
              </fill>
            </x14:dxf>
          </x14:cfRule>
          <x14:cfRule type="containsText" priority="17915" operator="containsText" id="{A4A92C20-AC19-4CDB-B08A-04775698DE27}">
            <xm:f>NOT(ISERROR(SEARCH('Listados Datos'!$P$5,AR93)))</xm:f>
            <xm:f>'Listados Datos'!$P$5</xm:f>
            <x14:dxf>
              <fill>
                <patternFill>
                  <bgColor rgb="FFFFFF00"/>
                </patternFill>
              </fill>
            </x14:dxf>
          </x14:cfRule>
          <x14:cfRule type="containsText" priority="17916" operator="containsText" id="{BA7FD718-E33D-4F9A-AFE9-4B6642F774EF}">
            <xm:f>NOT(ISERROR(SEARCH('Listados Datos'!$P$6,AR93)))</xm:f>
            <xm:f>'Listados Datos'!$P$6</xm:f>
            <x14:dxf>
              <fill>
                <patternFill>
                  <bgColor rgb="FFFFC000"/>
                </patternFill>
              </fill>
            </x14:dxf>
          </x14:cfRule>
          <x14:cfRule type="containsText" priority="17917" operator="containsText" id="{C0FA1EE9-BA5F-4EC5-9196-6A846F26B740}">
            <xm:f>NOT(ISERROR(SEARCH('Listados Datos'!$P$7,AR93)))</xm:f>
            <xm:f>'Listados Datos'!$P$7</xm:f>
            <x14:dxf>
              <fill>
                <patternFill>
                  <bgColor rgb="FFFF0000"/>
                </patternFill>
              </fill>
            </x14:dxf>
          </x14:cfRule>
          <xm:sqref>AR93</xm:sqref>
        </x14:conditionalFormatting>
        <x14:conditionalFormatting xmlns:xm="http://schemas.microsoft.com/office/excel/2006/main">
          <x14:cfRule type="containsText" priority="18077" operator="containsText" id="{C2AFBCF4-C0EF-4980-BF7A-7610B961AE1E}">
            <xm:f>NOT(ISERROR(SEARCH('Listados Datos'!$T$3,AF84)))</xm:f>
            <xm:f>'Listados Datos'!$T$3</xm:f>
            <x14:dxf>
              <fill>
                <patternFill patternType="solid">
                  <bgColor rgb="FFC00000"/>
                </patternFill>
              </fill>
            </x14:dxf>
          </x14:cfRule>
          <x14:cfRule type="containsText" priority="18078" operator="containsText" id="{41D7BA63-1E1F-424A-B98A-EA757BA5B7A3}">
            <xm:f>NOT(ISERROR(SEARCH('Listados Datos'!$T$4,AF84)))</xm:f>
            <xm:f>'Listados Datos'!$T$4</xm:f>
            <x14:dxf>
              <font>
                <b/>
                <i val="0"/>
                <color theme="0"/>
              </font>
              <fill>
                <patternFill>
                  <bgColor rgb="FFE26B0A"/>
                </patternFill>
              </fill>
            </x14:dxf>
          </x14:cfRule>
          <x14:cfRule type="containsText" priority="18079" operator="containsText" id="{F66B879D-8E71-41E5-B213-9209CEEE8616}">
            <xm:f>NOT(ISERROR(SEARCH('Listados Datos'!$T$5,AF84)))</xm:f>
            <xm:f>'Listados Datos'!$T$5</xm:f>
            <x14:dxf>
              <font>
                <b/>
                <i val="0"/>
                <color auto="1"/>
              </font>
              <fill>
                <patternFill>
                  <bgColor rgb="FFFFFF00"/>
                </patternFill>
              </fill>
            </x14:dxf>
          </x14:cfRule>
          <x14:cfRule type="containsText" priority="18080" operator="containsText" id="{7B2168BF-0A13-49EB-9556-13CADE030441}">
            <xm:f>NOT(ISERROR(SEARCH('Listados Datos'!$T$6,AF84)))</xm:f>
            <xm:f>'Listados Datos'!$T$6</xm:f>
            <x14:dxf>
              <font>
                <b/>
                <i val="0"/>
              </font>
              <fill>
                <patternFill>
                  <bgColor rgb="FF92D050"/>
                </patternFill>
              </fill>
            </x14:dxf>
          </x14:cfRule>
          <xm:sqref>AF84:AF85</xm:sqref>
        </x14:conditionalFormatting>
        <x14:conditionalFormatting xmlns:xm="http://schemas.microsoft.com/office/excel/2006/main">
          <x14:cfRule type="containsText" priority="18073" operator="containsText" id="{29A7CE6E-E2CE-44CF-AA28-21D278CCEC9D}">
            <xm:f>NOT(ISERROR(SEARCH('Listados Datos'!$T$3,AB84)))</xm:f>
            <xm:f>'Listados Datos'!$T$3</xm:f>
            <x14:dxf>
              <fill>
                <patternFill patternType="solid">
                  <bgColor rgb="FFC00000"/>
                </patternFill>
              </fill>
            </x14:dxf>
          </x14:cfRule>
          <x14:cfRule type="containsText" priority="18074" operator="containsText" id="{269413FC-8EC9-4CBC-A378-37FD4DF24242}">
            <xm:f>NOT(ISERROR(SEARCH('Listados Datos'!$T$4,AB84)))</xm:f>
            <xm:f>'Listados Datos'!$T$4</xm:f>
            <x14:dxf>
              <font>
                <b/>
                <i val="0"/>
                <color theme="0"/>
              </font>
              <fill>
                <patternFill>
                  <bgColor rgb="FFE26B0A"/>
                </patternFill>
              </fill>
            </x14:dxf>
          </x14:cfRule>
          <x14:cfRule type="containsText" priority="18075" operator="containsText" id="{55DBBEAE-3D88-4A09-ACFD-BC264B9EB510}">
            <xm:f>NOT(ISERROR(SEARCH('Listados Datos'!$T$5,AB84)))</xm:f>
            <xm:f>'Listados Datos'!$T$5</xm:f>
            <x14:dxf>
              <font>
                <b/>
                <i val="0"/>
                <color auto="1"/>
              </font>
              <fill>
                <patternFill>
                  <bgColor rgb="FFFFFF00"/>
                </patternFill>
              </fill>
            </x14:dxf>
          </x14:cfRule>
          <x14:cfRule type="containsText" priority="18076" operator="containsText" id="{3DB922D0-F3EE-4F9C-BEA7-D644E8FE698E}">
            <xm:f>NOT(ISERROR(SEARCH('Listados Datos'!$T$6,AB84)))</xm:f>
            <xm:f>'Listados Datos'!$T$6</xm:f>
            <x14:dxf>
              <font>
                <b/>
                <i val="0"/>
              </font>
              <fill>
                <patternFill>
                  <bgColor rgb="FF92D050"/>
                </patternFill>
              </fill>
            </x14:dxf>
          </x14:cfRule>
          <xm:sqref>AB84:AB85</xm:sqref>
        </x14:conditionalFormatting>
        <x14:conditionalFormatting xmlns:xm="http://schemas.microsoft.com/office/excel/2006/main">
          <x14:cfRule type="containsText" priority="18063" operator="containsText" id="{2D2D48B2-6A52-4E33-96EC-7E414CFF4862}">
            <xm:f>NOT(ISERROR(SEARCH('Listados Datos'!$P$3,Z84)))</xm:f>
            <xm:f>'Listados Datos'!$P$3</xm:f>
            <x14:dxf>
              <fill>
                <patternFill>
                  <bgColor rgb="FF99CC00"/>
                </patternFill>
              </fill>
            </x14:dxf>
          </x14:cfRule>
          <x14:cfRule type="containsText" priority="18064" operator="containsText" id="{04131498-834F-4BF8-9911-4FCC50B31309}">
            <xm:f>NOT(ISERROR(SEARCH('Listados Datos'!$P$4,Z84)))</xm:f>
            <xm:f>'Listados Datos'!$P$4</xm:f>
            <x14:dxf>
              <fill>
                <patternFill>
                  <bgColor rgb="FF33CC33"/>
                </patternFill>
              </fill>
            </x14:dxf>
          </x14:cfRule>
          <x14:cfRule type="containsText" priority="18065" operator="containsText" id="{11176884-7F7C-4AD8-9387-A42DC75EB2D7}">
            <xm:f>NOT(ISERROR(SEARCH('Listados Datos'!$P$5,Z84)))</xm:f>
            <xm:f>'Listados Datos'!$P$5</xm:f>
            <x14:dxf>
              <fill>
                <patternFill>
                  <bgColor rgb="FFFFFF00"/>
                </patternFill>
              </fill>
            </x14:dxf>
          </x14:cfRule>
          <x14:cfRule type="containsText" priority="18066" operator="containsText" id="{20311E82-E41C-4BC8-A2A1-EEA5C08842C5}">
            <xm:f>NOT(ISERROR(SEARCH('Listados Datos'!$P$6,Z84)))</xm:f>
            <xm:f>'Listados Datos'!$P$6</xm:f>
            <x14:dxf>
              <fill>
                <patternFill>
                  <bgColor rgb="FFFFC000"/>
                </patternFill>
              </fill>
            </x14:dxf>
          </x14:cfRule>
          <x14:cfRule type="containsText" priority="18067" operator="containsText" id="{0225996F-599F-4003-8412-F1D04EFBD974}">
            <xm:f>NOT(ISERROR(SEARCH('Listados Datos'!$P$7,Z84)))</xm:f>
            <xm:f>'Listados Datos'!$P$7</xm:f>
            <x14:dxf>
              <fill>
                <patternFill>
                  <bgColor rgb="FFFF0000"/>
                </patternFill>
              </fill>
            </x14:dxf>
          </x14:cfRule>
          <xm:sqref>Z84:Z85</xm:sqref>
        </x14:conditionalFormatting>
        <x14:conditionalFormatting xmlns:xm="http://schemas.microsoft.com/office/excel/2006/main">
          <x14:cfRule type="containsText" priority="17865" operator="containsText" id="{EB2CEC4A-717E-4E8B-9BA7-F9134EA1C71A}">
            <xm:f>NOT(ISERROR(SEARCH('Listados Datos'!$T$3,AT90)))</xm:f>
            <xm:f>'Listados Datos'!$T$3</xm:f>
            <x14:dxf>
              <fill>
                <patternFill patternType="solid">
                  <bgColor rgb="FFC00000"/>
                </patternFill>
              </fill>
            </x14:dxf>
          </x14:cfRule>
          <x14:cfRule type="containsText" priority="17866" operator="containsText" id="{2A438B57-8201-4859-B276-6848CF215F38}">
            <xm:f>NOT(ISERROR(SEARCH('Listados Datos'!$T$4,AT90)))</xm:f>
            <xm:f>'Listados Datos'!$T$4</xm:f>
            <x14:dxf>
              <font>
                <b/>
                <i val="0"/>
                <color theme="0"/>
              </font>
              <fill>
                <patternFill>
                  <bgColor rgb="FFE26B0A"/>
                </patternFill>
              </fill>
            </x14:dxf>
          </x14:cfRule>
          <x14:cfRule type="containsText" priority="17867" operator="containsText" id="{DCCBFA58-0A85-4F01-B889-1FCD57855DB8}">
            <xm:f>NOT(ISERROR(SEARCH('Listados Datos'!$T$5,AT90)))</xm:f>
            <xm:f>'Listados Datos'!$T$5</xm:f>
            <x14:dxf>
              <font>
                <b/>
                <i val="0"/>
                <color auto="1"/>
              </font>
              <fill>
                <patternFill>
                  <bgColor rgb="FFFFFF00"/>
                </patternFill>
              </fill>
            </x14:dxf>
          </x14:cfRule>
          <x14:cfRule type="containsText" priority="17868" operator="containsText" id="{78565059-FBD1-4468-B010-58289DFE07FE}">
            <xm:f>NOT(ISERROR(SEARCH('Listados Datos'!$T$6,AT90)))</xm:f>
            <xm:f>'Listados Datos'!$T$6</xm:f>
            <x14:dxf>
              <font>
                <b/>
                <i val="0"/>
              </font>
              <fill>
                <patternFill>
                  <bgColor rgb="FF92D050"/>
                </patternFill>
              </fill>
            </x14:dxf>
          </x14:cfRule>
          <xm:sqref>AT90</xm:sqref>
        </x14:conditionalFormatting>
        <x14:conditionalFormatting xmlns:xm="http://schemas.microsoft.com/office/excel/2006/main">
          <x14:cfRule type="containsText" priority="17855" operator="containsText" id="{B614226A-8F0D-465C-90F5-BF35826CB8E2}">
            <xm:f>NOT(ISERROR(SEARCH('Listados Datos'!$P$3,AR90)))</xm:f>
            <xm:f>'Listados Datos'!$P$3</xm:f>
            <x14:dxf>
              <fill>
                <patternFill>
                  <bgColor rgb="FF99CC00"/>
                </patternFill>
              </fill>
            </x14:dxf>
          </x14:cfRule>
          <x14:cfRule type="containsText" priority="17856" operator="containsText" id="{7874B781-DCB1-4F09-8D52-22AA9417A5D7}">
            <xm:f>NOT(ISERROR(SEARCH('Listados Datos'!$P$4,AR90)))</xm:f>
            <xm:f>'Listados Datos'!$P$4</xm:f>
            <x14:dxf>
              <fill>
                <patternFill>
                  <bgColor rgb="FF33CC33"/>
                </patternFill>
              </fill>
            </x14:dxf>
          </x14:cfRule>
          <x14:cfRule type="containsText" priority="17857" operator="containsText" id="{24CDE285-2DF5-4455-A452-DFBB875A879A}">
            <xm:f>NOT(ISERROR(SEARCH('Listados Datos'!$P$5,AR90)))</xm:f>
            <xm:f>'Listados Datos'!$P$5</xm:f>
            <x14:dxf>
              <fill>
                <patternFill>
                  <bgColor rgb="FFFFFF00"/>
                </patternFill>
              </fill>
            </x14:dxf>
          </x14:cfRule>
          <x14:cfRule type="containsText" priority="17858" operator="containsText" id="{F5BE0B26-6603-4A6D-A793-913D1DB40C2E}">
            <xm:f>NOT(ISERROR(SEARCH('Listados Datos'!$P$6,AR90)))</xm:f>
            <xm:f>'Listados Datos'!$P$6</xm:f>
            <x14:dxf>
              <fill>
                <patternFill>
                  <bgColor rgb="FFFFC000"/>
                </patternFill>
              </fill>
            </x14:dxf>
          </x14:cfRule>
          <x14:cfRule type="containsText" priority="17859" operator="containsText" id="{55A030AD-5D40-45C4-B691-17588DDE3A85}">
            <xm:f>NOT(ISERROR(SEARCH('Listados Datos'!$P$7,AR90)))</xm:f>
            <xm:f>'Listados Datos'!$P$7</xm:f>
            <x14:dxf>
              <fill>
                <patternFill>
                  <bgColor rgb="FFFF0000"/>
                </patternFill>
              </fill>
            </x14:dxf>
          </x14:cfRule>
          <xm:sqref>AR90</xm:sqref>
        </x14:conditionalFormatting>
        <x14:conditionalFormatting xmlns:xm="http://schemas.microsoft.com/office/excel/2006/main">
          <x14:cfRule type="containsText" priority="18019" operator="containsText" id="{18EE8EB6-D723-4211-8272-457A500028FE}">
            <xm:f>NOT(ISERROR(SEARCH('Listados Datos'!$T$3,AT85)))</xm:f>
            <xm:f>'Listados Datos'!$T$3</xm:f>
            <x14:dxf>
              <fill>
                <patternFill patternType="solid">
                  <bgColor rgb="FFC00000"/>
                </patternFill>
              </fill>
            </x14:dxf>
          </x14:cfRule>
          <x14:cfRule type="containsText" priority="18020" operator="containsText" id="{4226EE53-84FC-4754-90A8-2BF981BEC652}">
            <xm:f>NOT(ISERROR(SEARCH('Listados Datos'!$T$4,AT85)))</xm:f>
            <xm:f>'Listados Datos'!$T$4</xm:f>
            <x14:dxf>
              <font>
                <b/>
                <i val="0"/>
                <color theme="0"/>
              </font>
              <fill>
                <patternFill>
                  <bgColor rgb="FFE26B0A"/>
                </patternFill>
              </fill>
            </x14:dxf>
          </x14:cfRule>
          <x14:cfRule type="containsText" priority="18021" operator="containsText" id="{F577422C-FBE0-40D6-AA2E-9A8FBCC0AA8F}">
            <xm:f>NOT(ISERROR(SEARCH('Listados Datos'!$T$5,AT85)))</xm:f>
            <xm:f>'Listados Datos'!$T$5</xm:f>
            <x14:dxf>
              <font>
                <b/>
                <i val="0"/>
                <color auto="1"/>
              </font>
              <fill>
                <patternFill>
                  <bgColor rgb="FFFFFF00"/>
                </patternFill>
              </fill>
            </x14:dxf>
          </x14:cfRule>
          <x14:cfRule type="containsText" priority="18022" operator="containsText" id="{A1C15297-2594-4D1C-A92F-6CB7ACC52A48}">
            <xm:f>NOT(ISERROR(SEARCH('Listados Datos'!$T$6,AT85)))</xm:f>
            <xm:f>'Listados Datos'!$T$6</xm:f>
            <x14:dxf>
              <font>
                <b/>
                <i val="0"/>
              </font>
              <fill>
                <patternFill>
                  <bgColor rgb="FF92D050"/>
                </patternFill>
              </fill>
            </x14:dxf>
          </x14:cfRule>
          <xm:sqref>AT85</xm:sqref>
        </x14:conditionalFormatting>
        <x14:conditionalFormatting xmlns:xm="http://schemas.microsoft.com/office/excel/2006/main">
          <x14:cfRule type="containsText" priority="18009" operator="containsText" id="{36823027-B560-490E-81B3-93272E3B4D9F}">
            <xm:f>NOT(ISERROR(SEARCH('Listados Datos'!$P$3,AR85)))</xm:f>
            <xm:f>'Listados Datos'!$P$3</xm:f>
            <x14:dxf>
              <fill>
                <patternFill>
                  <bgColor rgb="FF99CC00"/>
                </patternFill>
              </fill>
            </x14:dxf>
          </x14:cfRule>
          <x14:cfRule type="containsText" priority="18010" operator="containsText" id="{A3895FB9-186C-441B-A9EA-C70FBA953029}">
            <xm:f>NOT(ISERROR(SEARCH('Listados Datos'!$P$4,AR85)))</xm:f>
            <xm:f>'Listados Datos'!$P$4</xm:f>
            <x14:dxf>
              <fill>
                <patternFill>
                  <bgColor rgb="FF33CC33"/>
                </patternFill>
              </fill>
            </x14:dxf>
          </x14:cfRule>
          <x14:cfRule type="containsText" priority="18011" operator="containsText" id="{7DAA0E8B-29F4-4D14-9840-059D600B6DC3}">
            <xm:f>NOT(ISERROR(SEARCH('Listados Datos'!$P$5,AR85)))</xm:f>
            <xm:f>'Listados Datos'!$P$5</xm:f>
            <x14:dxf>
              <fill>
                <patternFill>
                  <bgColor rgb="FFFFFF00"/>
                </patternFill>
              </fill>
            </x14:dxf>
          </x14:cfRule>
          <x14:cfRule type="containsText" priority="18012" operator="containsText" id="{89FE644C-B93F-478E-97AE-763DCE3C2F1D}">
            <xm:f>NOT(ISERROR(SEARCH('Listados Datos'!$P$6,AR85)))</xm:f>
            <xm:f>'Listados Datos'!$P$6</xm:f>
            <x14:dxf>
              <fill>
                <patternFill>
                  <bgColor rgb="FFFFC000"/>
                </patternFill>
              </fill>
            </x14:dxf>
          </x14:cfRule>
          <x14:cfRule type="containsText" priority="18013" operator="containsText" id="{63F620F2-E722-4151-8E0D-CF0B71A6C479}">
            <xm:f>NOT(ISERROR(SEARCH('Listados Datos'!$P$7,AR85)))</xm:f>
            <xm:f>'Listados Datos'!$P$7</xm:f>
            <x14:dxf>
              <fill>
                <patternFill>
                  <bgColor rgb="FFFF0000"/>
                </patternFill>
              </fill>
            </x14:dxf>
          </x14:cfRule>
          <xm:sqref>AR85</xm:sqref>
        </x14:conditionalFormatting>
        <x14:conditionalFormatting xmlns:xm="http://schemas.microsoft.com/office/excel/2006/main">
          <x14:cfRule type="containsText" priority="17841" operator="containsText" id="{A9F34339-12B5-41D3-87ED-059BCD43D3E0}">
            <xm:f>NOT(ISERROR(SEARCH('Listados Datos'!$P$3,AR91)))</xm:f>
            <xm:f>'Listados Datos'!$P$3</xm:f>
            <x14:dxf>
              <fill>
                <patternFill>
                  <bgColor rgb="FF99CC00"/>
                </patternFill>
              </fill>
            </x14:dxf>
          </x14:cfRule>
          <x14:cfRule type="containsText" priority="17842" operator="containsText" id="{96322B1B-EE81-479E-9F17-050B22566E63}">
            <xm:f>NOT(ISERROR(SEARCH('Listados Datos'!$P$4,AR91)))</xm:f>
            <xm:f>'Listados Datos'!$P$4</xm:f>
            <x14:dxf>
              <fill>
                <patternFill>
                  <bgColor rgb="FF33CC33"/>
                </patternFill>
              </fill>
            </x14:dxf>
          </x14:cfRule>
          <x14:cfRule type="containsText" priority="17843" operator="containsText" id="{E86301F2-CA3F-46AC-92F3-1C664880D659}">
            <xm:f>NOT(ISERROR(SEARCH('Listados Datos'!$P$5,AR91)))</xm:f>
            <xm:f>'Listados Datos'!$P$5</xm:f>
            <x14:dxf>
              <fill>
                <patternFill>
                  <bgColor rgb="FFFFFF00"/>
                </patternFill>
              </fill>
            </x14:dxf>
          </x14:cfRule>
          <x14:cfRule type="containsText" priority="17844" operator="containsText" id="{D528563E-299C-4D00-BE48-21AC35363772}">
            <xm:f>NOT(ISERROR(SEARCH('Listados Datos'!$P$6,AR91)))</xm:f>
            <xm:f>'Listados Datos'!$P$6</xm:f>
            <x14:dxf>
              <fill>
                <patternFill>
                  <bgColor rgb="FFFFC000"/>
                </patternFill>
              </fill>
            </x14:dxf>
          </x14:cfRule>
          <x14:cfRule type="containsText" priority="17845" operator="containsText" id="{7A2551FA-277E-4F7C-BC72-227239DF6C30}">
            <xm:f>NOT(ISERROR(SEARCH('Listados Datos'!$P$7,AR91)))</xm:f>
            <xm:f>'Listados Datos'!$P$7</xm:f>
            <x14:dxf>
              <fill>
                <patternFill>
                  <bgColor rgb="FFFF0000"/>
                </patternFill>
              </fill>
            </x14:dxf>
          </x14:cfRule>
          <xm:sqref>AR91</xm:sqref>
        </x14:conditionalFormatting>
        <x14:conditionalFormatting xmlns:xm="http://schemas.microsoft.com/office/excel/2006/main">
          <x14:cfRule type="containsText" priority="17673" operator="containsText" id="{64DEE783-B9D5-40EC-9CA0-7DA74592E0E1}">
            <xm:f>NOT(ISERROR(SEARCH('Listados Datos'!$P$3,AR103)))</xm:f>
            <xm:f>'Listados Datos'!$P$3</xm:f>
            <x14:dxf>
              <fill>
                <patternFill>
                  <bgColor rgb="FF99CC00"/>
                </patternFill>
              </fill>
            </x14:dxf>
          </x14:cfRule>
          <x14:cfRule type="containsText" priority="17674" operator="containsText" id="{66751FD7-988C-4190-B97B-EE1B373D9452}">
            <xm:f>NOT(ISERROR(SEARCH('Listados Datos'!$P$4,AR103)))</xm:f>
            <xm:f>'Listados Datos'!$P$4</xm:f>
            <x14:dxf>
              <fill>
                <patternFill>
                  <bgColor rgb="FF33CC33"/>
                </patternFill>
              </fill>
            </x14:dxf>
          </x14:cfRule>
          <x14:cfRule type="containsText" priority="17675" operator="containsText" id="{62B461BA-2DDD-4A1B-B623-77F87E2CC461}">
            <xm:f>NOT(ISERROR(SEARCH('Listados Datos'!$P$5,AR103)))</xm:f>
            <xm:f>'Listados Datos'!$P$5</xm:f>
            <x14:dxf>
              <fill>
                <patternFill>
                  <bgColor rgb="FFFFFF00"/>
                </patternFill>
              </fill>
            </x14:dxf>
          </x14:cfRule>
          <x14:cfRule type="containsText" priority="17676" operator="containsText" id="{66DD565B-64C6-4CE3-85A5-51EEC7B9A8B5}">
            <xm:f>NOT(ISERROR(SEARCH('Listados Datos'!$P$6,AR103)))</xm:f>
            <xm:f>'Listados Datos'!$P$6</xm:f>
            <x14:dxf>
              <fill>
                <patternFill>
                  <bgColor rgb="FFFFC000"/>
                </patternFill>
              </fill>
            </x14:dxf>
          </x14:cfRule>
          <x14:cfRule type="containsText" priority="17677" operator="containsText" id="{41B9FA52-418B-4E2F-B9F8-E5685764C340}">
            <xm:f>NOT(ISERROR(SEARCH('Listados Datos'!$P$7,AR103)))</xm:f>
            <xm:f>'Listados Datos'!$P$7</xm:f>
            <x14:dxf>
              <fill>
                <patternFill>
                  <bgColor rgb="FFFF0000"/>
                </patternFill>
              </fill>
            </x14:dxf>
          </x14:cfRule>
          <xm:sqref>AR103</xm:sqref>
        </x14:conditionalFormatting>
        <x14:conditionalFormatting xmlns:xm="http://schemas.microsoft.com/office/excel/2006/main">
          <x14:cfRule type="containsText" priority="19349" operator="containsText" id="{2F18BD11-A886-4786-8B98-174883A21C8F}">
            <xm:f>NOT(ISERROR(SEARCH('Listados Datos'!$T$3,AF40)))</xm:f>
            <xm:f>'Listados Datos'!$T$3</xm:f>
            <x14:dxf>
              <fill>
                <patternFill patternType="solid">
                  <bgColor rgb="FFC00000"/>
                </patternFill>
              </fill>
            </x14:dxf>
          </x14:cfRule>
          <x14:cfRule type="containsText" priority="19350" operator="containsText" id="{00F84A8A-998F-453A-B6F2-ACAF03E664C5}">
            <xm:f>NOT(ISERROR(SEARCH('Listados Datos'!$T$4,AF40)))</xm:f>
            <xm:f>'Listados Datos'!$T$4</xm:f>
            <x14:dxf>
              <font>
                <b/>
                <i val="0"/>
                <color theme="0"/>
              </font>
              <fill>
                <patternFill>
                  <bgColor rgb="FFE26B0A"/>
                </patternFill>
              </fill>
            </x14:dxf>
          </x14:cfRule>
          <x14:cfRule type="containsText" priority="19351" operator="containsText" id="{A2838B0E-E8EC-4B83-8A6A-FA3BC08F8863}">
            <xm:f>NOT(ISERROR(SEARCH('Listados Datos'!$T$5,AF40)))</xm:f>
            <xm:f>'Listados Datos'!$T$5</xm:f>
            <x14:dxf>
              <font>
                <b/>
                <i val="0"/>
                <color auto="1"/>
              </font>
              <fill>
                <patternFill>
                  <bgColor rgb="FFFFFF00"/>
                </patternFill>
              </fill>
            </x14:dxf>
          </x14:cfRule>
          <x14:cfRule type="containsText" priority="19352" operator="containsText" id="{11B778DD-5454-4DA5-931E-440199166766}">
            <xm:f>NOT(ISERROR(SEARCH('Listados Datos'!$T$6,AF40)))</xm:f>
            <xm:f>'Listados Datos'!$T$6</xm:f>
            <x14:dxf>
              <font>
                <b/>
                <i val="0"/>
              </font>
              <fill>
                <patternFill>
                  <bgColor rgb="FF92D050"/>
                </patternFill>
              </fill>
            </x14:dxf>
          </x14:cfRule>
          <xm:sqref>AF40:AF41 AF45</xm:sqref>
        </x14:conditionalFormatting>
        <x14:conditionalFormatting xmlns:xm="http://schemas.microsoft.com/office/excel/2006/main">
          <x14:cfRule type="containsText" priority="19513" operator="containsText" id="{2C0E3AC3-36D5-49F6-9C1C-858287358FAD}">
            <xm:f>NOT(ISERROR(SEARCH('Listados Datos'!$T$3,AB34)))</xm:f>
            <xm:f>'Listados Datos'!$T$3</xm:f>
            <x14:dxf>
              <fill>
                <patternFill patternType="solid">
                  <bgColor rgb="FFC00000"/>
                </patternFill>
              </fill>
            </x14:dxf>
          </x14:cfRule>
          <x14:cfRule type="containsText" priority="19514" operator="containsText" id="{06A1AF06-C446-4FC6-BB40-254153BFDB71}">
            <xm:f>NOT(ISERROR(SEARCH('Listados Datos'!$T$4,AB34)))</xm:f>
            <xm:f>'Listados Datos'!$T$4</xm:f>
            <x14:dxf>
              <font>
                <b/>
                <i val="0"/>
                <color theme="0"/>
              </font>
              <fill>
                <patternFill>
                  <bgColor rgb="FFE26B0A"/>
                </patternFill>
              </fill>
            </x14:dxf>
          </x14:cfRule>
          <x14:cfRule type="containsText" priority="19515" operator="containsText" id="{C8116207-0380-4093-A611-2943977814F7}">
            <xm:f>NOT(ISERROR(SEARCH('Listados Datos'!$T$5,AB34)))</xm:f>
            <xm:f>'Listados Datos'!$T$5</xm:f>
            <x14:dxf>
              <font>
                <b/>
                <i val="0"/>
                <color auto="1"/>
              </font>
              <fill>
                <patternFill>
                  <bgColor rgb="FFFFFF00"/>
                </patternFill>
              </fill>
            </x14:dxf>
          </x14:cfRule>
          <x14:cfRule type="containsText" priority="19516" operator="containsText" id="{084E56BD-ED80-4A58-91A8-A26FB8101302}">
            <xm:f>NOT(ISERROR(SEARCH('Listados Datos'!$T$6,AB34)))</xm:f>
            <xm:f>'Listados Datos'!$T$6</xm:f>
            <x14:dxf>
              <font>
                <b/>
                <i val="0"/>
              </font>
              <fill>
                <patternFill>
                  <bgColor rgb="FF92D050"/>
                </patternFill>
              </fill>
            </x14:dxf>
          </x14:cfRule>
          <xm:sqref>AB34:AB35</xm:sqref>
        </x14:conditionalFormatting>
        <x14:conditionalFormatting xmlns:xm="http://schemas.microsoft.com/office/excel/2006/main">
          <x14:cfRule type="containsText" priority="19503" operator="containsText" id="{5AE5CD29-459F-4CBB-9C81-067294C6FAF3}">
            <xm:f>NOT(ISERROR(SEARCH('Listados Datos'!$P$3,Z34)))</xm:f>
            <xm:f>'Listados Datos'!$P$3</xm:f>
            <x14:dxf>
              <fill>
                <patternFill>
                  <bgColor rgb="FF99CC00"/>
                </patternFill>
              </fill>
            </x14:dxf>
          </x14:cfRule>
          <x14:cfRule type="containsText" priority="19504" operator="containsText" id="{876204F6-50CA-4A54-9E76-707D0B6D00A9}">
            <xm:f>NOT(ISERROR(SEARCH('Listados Datos'!$P$4,Z34)))</xm:f>
            <xm:f>'Listados Datos'!$P$4</xm:f>
            <x14:dxf>
              <fill>
                <patternFill>
                  <bgColor rgb="FF33CC33"/>
                </patternFill>
              </fill>
            </x14:dxf>
          </x14:cfRule>
          <x14:cfRule type="containsText" priority="19505" operator="containsText" id="{256EB7DB-7A14-4651-9759-BCDE6F5A6205}">
            <xm:f>NOT(ISERROR(SEARCH('Listados Datos'!$P$5,Z34)))</xm:f>
            <xm:f>'Listados Datos'!$P$5</xm:f>
            <x14:dxf>
              <fill>
                <patternFill>
                  <bgColor rgb="FFFFFF00"/>
                </patternFill>
              </fill>
            </x14:dxf>
          </x14:cfRule>
          <x14:cfRule type="containsText" priority="19506" operator="containsText" id="{E4E7ECB5-604D-43A9-A3EE-24E04D40AE75}">
            <xm:f>NOT(ISERROR(SEARCH('Listados Datos'!$P$6,Z34)))</xm:f>
            <xm:f>'Listados Datos'!$P$6</xm:f>
            <x14:dxf>
              <fill>
                <patternFill>
                  <bgColor rgb="FFFFC000"/>
                </patternFill>
              </fill>
            </x14:dxf>
          </x14:cfRule>
          <x14:cfRule type="containsText" priority="19507" operator="containsText" id="{C8E9F137-B3E0-4425-9DA0-50B92F6EA38E}">
            <xm:f>NOT(ISERROR(SEARCH('Listados Datos'!$P$7,Z34)))</xm:f>
            <xm:f>'Listados Datos'!$P$7</xm:f>
            <x14:dxf>
              <fill>
                <patternFill>
                  <bgColor rgb="FFFF0000"/>
                </patternFill>
              </fill>
            </x14:dxf>
          </x14:cfRule>
          <xm:sqref>Z34:Z35</xm:sqref>
        </x14:conditionalFormatting>
        <x14:conditionalFormatting xmlns:xm="http://schemas.microsoft.com/office/excel/2006/main">
          <x14:cfRule type="containsText" priority="19295" operator="containsText" id="{8A9CC816-036C-423B-9334-DAF818EE1F1A}">
            <xm:f>NOT(ISERROR(SEARCH('Listados Datos'!$T$3,AT40)))</xm:f>
            <xm:f>'Listados Datos'!$T$3</xm:f>
            <x14:dxf>
              <fill>
                <patternFill patternType="solid">
                  <bgColor rgb="FFC00000"/>
                </patternFill>
              </fill>
            </x14:dxf>
          </x14:cfRule>
          <x14:cfRule type="containsText" priority="19296" operator="containsText" id="{8DDB896B-DE3E-4480-AF95-9D8172ADBE5F}">
            <xm:f>NOT(ISERROR(SEARCH('Listados Datos'!$T$4,AT40)))</xm:f>
            <xm:f>'Listados Datos'!$T$4</xm:f>
            <x14:dxf>
              <font>
                <b/>
                <i val="0"/>
                <color theme="0"/>
              </font>
              <fill>
                <patternFill>
                  <bgColor rgb="FFE26B0A"/>
                </patternFill>
              </fill>
            </x14:dxf>
          </x14:cfRule>
          <x14:cfRule type="containsText" priority="19297" operator="containsText" id="{35C27330-0CF2-4EAE-B611-AD4BEEF8B76A}">
            <xm:f>NOT(ISERROR(SEARCH('Listados Datos'!$T$5,AT40)))</xm:f>
            <xm:f>'Listados Datos'!$T$5</xm:f>
            <x14:dxf>
              <font>
                <b/>
                <i val="0"/>
                <color auto="1"/>
              </font>
              <fill>
                <patternFill>
                  <bgColor rgb="FFFFFF00"/>
                </patternFill>
              </fill>
            </x14:dxf>
          </x14:cfRule>
          <x14:cfRule type="containsText" priority="19298" operator="containsText" id="{AD9F04ED-A65F-473A-852A-941E96459A47}">
            <xm:f>NOT(ISERROR(SEARCH('Listados Datos'!$T$6,AT40)))</xm:f>
            <xm:f>'Listados Datos'!$T$6</xm:f>
            <x14:dxf>
              <font>
                <b/>
                <i val="0"/>
              </font>
              <fill>
                <patternFill>
                  <bgColor rgb="FF92D050"/>
                </patternFill>
              </fill>
            </x14:dxf>
          </x14:cfRule>
          <xm:sqref>AT40</xm:sqref>
        </x14:conditionalFormatting>
        <x14:conditionalFormatting xmlns:xm="http://schemas.microsoft.com/office/excel/2006/main">
          <x14:cfRule type="containsText" priority="19285" operator="containsText" id="{363C5196-BB98-4E08-AC69-20D0A1D72051}">
            <xm:f>NOT(ISERROR(SEARCH('Listados Datos'!$P$3,AR40)))</xm:f>
            <xm:f>'Listados Datos'!$P$3</xm:f>
            <x14:dxf>
              <fill>
                <patternFill>
                  <bgColor rgb="FF99CC00"/>
                </patternFill>
              </fill>
            </x14:dxf>
          </x14:cfRule>
          <x14:cfRule type="containsText" priority="19286" operator="containsText" id="{A6330DBC-AF13-46CE-A1F3-E216C0179965}">
            <xm:f>NOT(ISERROR(SEARCH('Listados Datos'!$P$4,AR40)))</xm:f>
            <xm:f>'Listados Datos'!$P$4</xm:f>
            <x14:dxf>
              <fill>
                <patternFill>
                  <bgColor rgb="FF33CC33"/>
                </patternFill>
              </fill>
            </x14:dxf>
          </x14:cfRule>
          <x14:cfRule type="containsText" priority="19287" operator="containsText" id="{4FEAB77A-0F63-40A3-A7AF-902E40F9C366}">
            <xm:f>NOT(ISERROR(SEARCH('Listados Datos'!$P$5,AR40)))</xm:f>
            <xm:f>'Listados Datos'!$P$5</xm:f>
            <x14:dxf>
              <fill>
                <patternFill>
                  <bgColor rgb="FFFFFF00"/>
                </patternFill>
              </fill>
            </x14:dxf>
          </x14:cfRule>
          <x14:cfRule type="containsText" priority="19288" operator="containsText" id="{4C48F503-3F26-4281-AE68-5025515953FF}">
            <xm:f>NOT(ISERROR(SEARCH('Listados Datos'!$P$6,AR40)))</xm:f>
            <xm:f>'Listados Datos'!$P$6</xm:f>
            <x14:dxf>
              <fill>
                <patternFill>
                  <bgColor rgb="FFFFC000"/>
                </patternFill>
              </fill>
            </x14:dxf>
          </x14:cfRule>
          <x14:cfRule type="containsText" priority="19289" operator="containsText" id="{0AAD400D-AA7B-4B4E-A2AE-7BBE1A6A75FB}">
            <xm:f>NOT(ISERROR(SEARCH('Listados Datos'!$P$7,AR40)))</xm:f>
            <xm:f>'Listados Datos'!$P$7</xm:f>
            <x14:dxf>
              <fill>
                <patternFill>
                  <bgColor rgb="FFFF0000"/>
                </patternFill>
              </fill>
            </x14:dxf>
          </x14:cfRule>
          <xm:sqref>AR40</xm:sqref>
        </x14:conditionalFormatting>
        <x14:conditionalFormatting xmlns:xm="http://schemas.microsoft.com/office/excel/2006/main">
          <x14:cfRule type="containsText" priority="19449" operator="containsText" id="{B0DC2E9D-8246-4745-9AF2-EC5E34C9B79B}">
            <xm:f>NOT(ISERROR(SEARCH('Listados Datos'!$T$3,AT35)))</xm:f>
            <xm:f>'Listados Datos'!$T$3</xm:f>
            <x14:dxf>
              <fill>
                <patternFill patternType="solid">
                  <bgColor rgb="FFC00000"/>
                </patternFill>
              </fill>
            </x14:dxf>
          </x14:cfRule>
          <x14:cfRule type="containsText" priority="19450" operator="containsText" id="{B8854605-7A74-4D38-A9D5-C04E10FA4D8E}">
            <xm:f>NOT(ISERROR(SEARCH('Listados Datos'!$T$4,AT35)))</xm:f>
            <xm:f>'Listados Datos'!$T$4</xm:f>
            <x14:dxf>
              <font>
                <b/>
                <i val="0"/>
                <color theme="0"/>
              </font>
              <fill>
                <patternFill>
                  <bgColor rgb="FFE26B0A"/>
                </patternFill>
              </fill>
            </x14:dxf>
          </x14:cfRule>
          <x14:cfRule type="containsText" priority="19451" operator="containsText" id="{EA3246C6-3E21-42A3-B4E2-47CC6AF62508}">
            <xm:f>NOT(ISERROR(SEARCH('Listados Datos'!$T$5,AT35)))</xm:f>
            <xm:f>'Listados Datos'!$T$5</xm:f>
            <x14:dxf>
              <font>
                <b/>
                <i val="0"/>
                <color auto="1"/>
              </font>
              <fill>
                <patternFill>
                  <bgColor rgb="FFFFFF00"/>
                </patternFill>
              </fill>
            </x14:dxf>
          </x14:cfRule>
          <x14:cfRule type="containsText" priority="19452" operator="containsText" id="{67BF030F-F4AF-4DA0-A0EB-A631DD500ECE}">
            <xm:f>NOT(ISERROR(SEARCH('Listados Datos'!$T$6,AT35)))</xm:f>
            <xm:f>'Listados Datos'!$T$6</xm:f>
            <x14:dxf>
              <font>
                <b/>
                <i val="0"/>
              </font>
              <fill>
                <patternFill>
                  <bgColor rgb="FF92D050"/>
                </patternFill>
              </fill>
            </x14:dxf>
          </x14:cfRule>
          <xm:sqref>AT35</xm:sqref>
        </x14:conditionalFormatting>
        <x14:conditionalFormatting xmlns:xm="http://schemas.microsoft.com/office/excel/2006/main">
          <x14:cfRule type="containsText" priority="19439" operator="containsText" id="{FC43C29B-CC51-4159-A6BF-1055630DC868}">
            <xm:f>NOT(ISERROR(SEARCH('Listados Datos'!$P$3,AR35)))</xm:f>
            <xm:f>'Listados Datos'!$P$3</xm:f>
            <x14:dxf>
              <fill>
                <patternFill>
                  <bgColor rgb="FF99CC00"/>
                </patternFill>
              </fill>
            </x14:dxf>
          </x14:cfRule>
          <x14:cfRule type="containsText" priority="19440" operator="containsText" id="{EA46D07A-274E-4798-869E-6E60773682AD}">
            <xm:f>NOT(ISERROR(SEARCH('Listados Datos'!$P$4,AR35)))</xm:f>
            <xm:f>'Listados Datos'!$P$4</xm:f>
            <x14:dxf>
              <fill>
                <patternFill>
                  <bgColor rgb="FF33CC33"/>
                </patternFill>
              </fill>
            </x14:dxf>
          </x14:cfRule>
          <x14:cfRule type="containsText" priority="19441" operator="containsText" id="{5E6CBEFF-C842-4625-AD57-1C027A557DEE}">
            <xm:f>NOT(ISERROR(SEARCH('Listados Datos'!$P$5,AR35)))</xm:f>
            <xm:f>'Listados Datos'!$P$5</xm:f>
            <x14:dxf>
              <fill>
                <patternFill>
                  <bgColor rgb="FFFFFF00"/>
                </patternFill>
              </fill>
            </x14:dxf>
          </x14:cfRule>
          <x14:cfRule type="containsText" priority="19442" operator="containsText" id="{E26B2712-A782-45DC-8EF1-F6358E3DC18F}">
            <xm:f>NOT(ISERROR(SEARCH('Listados Datos'!$P$6,AR35)))</xm:f>
            <xm:f>'Listados Datos'!$P$6</xm:f>
            <x14:dxf>
              <fill>
                <patternFill>
                  <bgColor rgb="FFFFC000"/>
                </patternFill>
              </fill>
            </x14:dxf>
          </x14:cfRule>
          <x14:cfRule type="containsText" priority="19443" operator="containsText" id="{DB36796A-1478-4442-A759-BBC707D8E5C2}">
            <xm:f>NOT(ISERROR(SEARCH('Listados Datos'!$P$7,AR35)))</xm:f>
            <xm:f>'Listados Datos'!$P$7</xm:f>
            <x14:dxf>
              <fill>
                <patternFill>
                  <bgColor rgb="FFFF0000"/>
                </patternFill>
              </fill>
            </x14:dxf>
          </x14:cfRule>
          <xm:sqref>AR35</xm:sqref>
        </x14:conditionalFormatting>
        <x14:conditionalFormatting xmlns:xm="http://schemas.microsoft.com/office/excel/2006/main">
          <x14:cfRule type="containsText" priority="19435" operator="containsText" id="{3D297594-10C3-4D2E-8C03-574F08B66FDE}">
            <xm:f>NOT(ISERROR(SEARCH('Listados Datos'!$T$3,AT39)))</xm:f>
            <xm:f>'Listados Datos'!$T$3</xm:f>
            <x14:dxf>
              <fill>
                <patternFill patternType="solid">
                  <bgColor rgb="FFC00000"/>
                </patternFill>
              </fill>
            </x14:dxf>
          </x14:cfRule>
          <x14:cfRule type="containsText" priority="19436" operator="containsText" id="{51B19B12-1014-4F67-B987-2A9C22C0E1CC}">
            <xm:f>NOT(ISERROR(SEARCH('Listados Datos'!$T$4,AT39)))</xm:f>
            <xm:f>'Listados Datos'!$T$4</xm:f>
            <x14:dxf>
              <font>
                <b/>
                <i val="0"/>
                <color theme="0"/>
              </font>
              <fill>
                <patternFill>
                  <bgColor rgb="FFE26B0A"/>
                </patternFill>
              </fill>
            </x14:dxf>
          </x14:cfRule>
          <x14:cfRule type="containsText" priority="19437" operator="containsText" id="{D1E80A15-C543-4EA0-82E7-0E789B5C3640}">
            <xm:f>NOT(ISERROR(SEARCH('Listados Datos'!$T$5,AT39)))</xm:f>
            <xm:f>'Listados Datos'!$T$5</xm:f>
            <x14:dxf>
              <font>
                <b/>
                <i val="0"/>
                <color auto="1"/>
              </font>
              <fill>
                <patternFill>
                  <bgColor rgb="FFFFFF00"/>
                </patternFill>
              </fill>
            </x14:dxf>
          </x14:cfRule>
          <x14:cfRule type="containsText" priority="19438" operator="containsText" id="{F2B8ACD7-C2F4-4E17-B440-56EA83BC9F0E}">
            <xm:f>NOT(ISERROR(SEARCH('Listados Datos'!$T$6,AT39)))</xm:f>
            <xm:f>'Listados Datos'!$T$6</xm:f>
            <x14:dxf>
              <font>
                <b/>
                <i val="0"/>
              </font>
              <fill>
                <patternFill>
                  <bgColor rgb="FF92D050"/>
                </patternFill>
              </fill>
            </x14:dxf>
          </x14:cfRule>
          <xm:sqref>AT39</xm:sqref>
        </x14:conditionalFormatting>
        <x14:conditionalFormatting xmlns:xm="http://schemas.microsoft.com/office/excel/2006/main">
          <x14:cfRule type="containsText" priority="19425" operator="containsText" id="{B3B901A7-B5FC-45A4-992A-0FAE26AD50F8}">
            <xm:f>NOT(ISERROR(SEARCH('Listados Datos'!$P$3,AR39)))</xm:f>
            <xm:f>'Listados Datos'!$P$3</xm:f>
            <x14:dxf>
              <fill>
                <patternFill>
                  <bgColor rgb="FF99CC00"/>
                </patternFill>
              </fill>
            </x14:dxf>
          </x14:cfRule>
          <x14:cfRule type="containsText" priority="19426" operator="containsText" id="{715BFA44-1E74-49E0-93A8-4368515096DD}">
            <xm:f>NOT(ISERROR(SEARCH('Listados Datos'!$P$4,AR39)))</xm:f>
            <xm:f>'Listados Datos'!$P$4</xm:f>
            <x14:dxf>
              <fill>
                <patternFill>
                  <bgColor rgb="FF33CC33"/>
                </patternFill>
              </fill>
            </x14:dxf>
          </x14:cfRule>
          <x14:cfRule type="containsText" priority="19427" operator="containsText" id="{2DFF1FEF-66E9-46A9-BD22-8F6051A1D40E}">
            <xm:f>NOT(ISERROR(SEARCH('Listados Datos'!$P$5,AR39)))</xm:f>
            <xm:f>'Listados Datos'!$P$5</xm:f>
            <x14:dxf>
              <fill>
                <patternFill>
                  <bgColor rgb="FFFFFF00"/>
                </patternFill>
              </fill>
            </x14:dxf>
          </x14:cfRule>
          <x14:cfRule type="containsText" priority="19428" operator="containsText" id="{4E0119F4-008D-4672-B2DC-80617C5C67B7}">
            <xm:f>NOT(ISERROR(SEARCH('Listados Datos'!$P$6,AR39)))</xm:f>
            <xm:f>'Listados Datos'!$P$6</xm:f>
            <x14:dxf>
              <fill>
                <patternFill>
                  <bgColor rgb="FFFFC000"/>
                </patternFill>
              </fill>
            </x14:dxf>
          </x14:cfRule>
          <x14:cfRule type="containsText" priority="19429" operator="containsText" id="{C0675D6D-B9FD-4591-A804-400CDF4BE998}">
            <xm:f>NOT(ISERROR(SEARCH('Listados Datos'!$P$7,AR39)))</xm:f>
            <xm:f>'Listados Datos'!$P$7</xm:f>
            <x14:dxf>
              <fill>
                <patternFill>
                  <bgColor rgb="FFFF0000"/>
                </patternFill>
              </fill>
            </x14:dxf>
          </x14:cfRule>
          <xm:sqref>AR39</xm:sqref>
        </x14:conditionalFormatting>
        <x14:conditionalFormatting xmlns:xm="http://schemas.microsoft.com/office/excel/2006/main">
          <x14:cfRule type="containsText" priority="19421" operator="containsText" id="{6FC3D32F-FFCE-42AB-A7ED-188B62F9F566}">
            <xm:f>NOT(ISERROR(SEARCH('Listados Datos'!$T$3,AF36)))</xm:f>
            <xm:f>'Listados Datos'!$T$3</xm:f>
            <x14:dxf>
              <fill>
                <patternFill patternType="solid">
                  <bgColor rgb="FFC00000"/>
                </patternFill>
              </fill>
            </x14:dxf>
          </x14:cfRule>
          <x14:cfRule type="containsText" priority="19422" operator="containsText" id="{D6C4EAE6-E7EF-4BF3-AF75-8B4645A21853}">
            <xm:f>NOT(ISERROR(SEARCH('Listados Datos'!$T$4,AF36)))</xm:f>
            <xm:f>'Listados Datos'!$T$4</xm:f>
            <x14:dxf>
              <font>
                <b/>
                <i val="0"/>
                <color theme="0"/>
              </font>
              <fill>
                <patternFill>
                  <bgColor rgb="FFE26B0A"/>
                </patternFill>
              </fill>
            </x14:dxf>
          </x14:cfRule>
          <x14:cfRule type="containsText" priority="19423" operator="containsText" id="{8FBFF2BB-638E-4BF9-985E-B14D5B614476}">
            <xm:f>NOT(ISERROR(SEARCH('Listados Datos'!$T$5,AF36)))</xm:f>
            <xm:f>'Listados Datos'!$T$5</xm:f>
            <x14:dxf>
              <font>
                <b/>
                <i val="0"/>
                <color auto="1"/>
              </font>
              <fill>
                <patternFill>
                  <bgColor rgb="FFFFFF00"/>
                </patternFill>
              </fill>
            </x14:dxf>
          </x14:cfRule>
          <x14:cfRule type="containsText" priority="19424" operator="containsText" id="{4F180529-484D-47FC-94E2-2C3B528745F0}">
            <xm:f>NOT(ISERROR(SEARCH('Listados Datos'!$T$6,AF36)))</xm:f>
            <xm:f>'Listados Datos'!$T$6</xm:f>
            <x14:dxf>
              <font>
                <b/>
                <i val="0"/>
              </font>
              <fill>
                <patternFill>
                  <bgColor rgb="FF92D050"/>
                </patternFill>
              </fill>
            </x14:dxf>
          </x14:cfRule>
          <xm:sqref>AF36:AF37</xm:sqref>
        </x14:conditionalFormatting>
        <x14:conditionalFormatting xmlns:xm="http://schemas.microsoft.com/office/excel/2006/main">
          <x14:cfRule type="containsText" priority="19417" operator="containsText" id="{D975C24C-BFBA-48C5-8A57-9835CE2679F1}">
            <xm:f>NOT(ISERROR(SEARCH('Listados Datos'!$T$3,AB36)))</xm:f>
            <xm:f>'Listados Datos'!$T$3</xm:f>
            <x14:dxf>
              <fill>
                <patternFill patternType="solid">
                  <bgColor rgb="FFC00000"/>
                </patternFill>
              </fill>
            </x14:dxf>
          </x14:cfRule>
          <x14:cfRule type="containsText" priority="19418" operator="containsText" id="{801D45B7-8F36-4161-B9F1-1A5C53D3A419}">
            <xm:f>NOT(ISERROR(SEARCH('Listados Datos'!$T$4,AB36)))</xm:f>
            <xm:f>'Listados Datos'!$T$4</xm:f>
            <x14:dxf>
              <font>
                <b/>
                <i val="0"/>
                <color theme="0"/>
              </font>
              <fill>
                <patternFill>
                  <bgColor rgb="FFE26B0A"/>
                </patternFill>
              </fill>
            </x14:dxf>
          </x14:cfRule>
          <x14:cfRule type="containsText" priority="19419" operator="containsText" id="{36AFBDC5-90A2-442C-BEFB-D3310174882B}">
            <xm:f>NOT(ISERROR(SEARCH('Listados Datos'!$T$5,AB36)))</xm:f>
            <xm:f>'Listados Datos'!$T$5</xm:f>
            <x14:dxf>
              <font>
                <b/>
                <i val="0"/>
                <color auto="1"/>
              </font>
              <fill>
                <patternFill>
                  <bgColor rgb="FFFFFF00"/>
                </patternFill>
              </fill>
            </x14:dxf>
          </x14:cfRule>
          <x14:cfRule type="containsText" priority="19420" operator="containsText" id="{9318141F-4CA7-413B-8A97-834BCD739D32}">
            <xm:f>NOT(ISERROR(SEARCH('Listados Datos'!$T$6,AB36)))</xm:f>
            <xm:f>'Listados Datos'!$T$6</xm:f>
            <x14:dxf>
              <font>
                <b/>
                <i val="0"/>
              </font>
              <fill>
                <patternFill>
                  <bgColor rgb="FF92D050"/>
                </patternFill>
              </fill>
            </x14:dxf>
          </x14:cfRule>
          <xm:sqref>AB36:AB37</xm:sqref>
        </x14:conditionalFormatting>
        <x14:conditionalFormatting xmlns:xm="http://schemas.microsoft.com/office/excel/2006/main">
          <x14:cfRule type="containsText" priority="19407" operator="containsText" id="{59D4D698-C004-4A93-86AF-6D29046117C9}">
            <xm:f>NOT(ISERROR(SEARCH('Listados Datos'!$P$3,Z36)))</xm:f>
            <xm:f>'Listados Datos'!$P$3</xm:f>
            <x14:dxf>
              <fill>
                <patternFill>
                  <bgColor rgb="FF99CC00"/>
                </patternFill>
              </fill>
            </x14:dxf>
          </x14:cfRule>
          <x14:cfRule type="containsText" priority="19408" operator="containsText" id="{CAF538BE-9D96-4B21-8A43-D6FD5CFD1C72}">
            <xm:f>NOT(ISERROR(SEARCH('Listados Datos'!$P$4,Z36)))</xm:f>
            <xm:f>'Listados Datos'!$P$4</xm:f>
            <x14:dxf>
              <fill>
                <patternFill>
                  <bgColor rgb="FF33CC33"/>
                </patternFill>
              </fill>
            </x14:dxf>
          </x14:cfRule>
          <x14:cfRule type="containsText" priority="19409" operator="containsText" id="{865DD92C-A9FD-4579-9310-A2FB0A7C99D3}">
            <xm:f>NOT(ISERROR(SEARCH('Listados Datos'!$P$5,Z36)))</xm:f>
            <xm:f>'Listados Datos'!$P$5</xm:f>
            <x14:dxf>
              <fill>
                <patternFill>
                  <bgColor rgb="FFFFFF00"/>
                </patternFill>
              </fill>
            </x14:dxf>
          </x14:cfRule>
          <x14:cfRule type="containsText" priority="19410" operator="containsText" id="{16D2D78B-BA9F-46DE-8119-D440C3AB74B2}">
            <xm:f>NOT(ISERROR(SEARCH('Listados Datos'!$P$6,Z36)))</xm:f>
            <xm:f>'Listados Datos'!$P$6</xm:f>
            <x14:dxf>
              <fill>
                <patternFill>
                  <bgColor rgb="FFFFC000"/>
                </patternFill>
              </fill>
            </x14:dxf>
          </x14:cfRule>
          <x14:cfRule type="containsText" priority="19411" operator="containsText" id="{AEE282DC-D067-4B20-A0AC-EF7315492EE2}">
            <xm:f>NOT(ISERROR(SEARCH('Listados Datos'!$P$7,Z36)))</xm:f>
            <xm:f>'Listados Datos'!$P$7</xm:f>
            <x14:dxf>
              <fill>
                <patternFill>
                  <bgColor rgb="FFFF0000"/>
                </patternFill>
              </fill>
            </x14:dxf>
          </x14:cfRule>
          <xm:sqref>Z36:Z37</xm:sqref>
        </x14:conditionalFormatting>
        <x14:conditionalFormatting xmlns:xm="http://schemas.microsoft.com/office/excel/2006/main">
          <x14:cfRule type="containsText" priority="19377" operator="containsText" id="{1BD3347A-14E9-4497-A67F-DAE83CF5D3EE}">
            <xm:f>NOT(ISERROR(SEARCH('Listados Datos'!$T$3,AT36)))</xm:f>
            <xm:f>'Listados Datos'!$T$3</xm:f>
            <x14:dxf>
              <fill>
                <patternFill patternType="solid">
                  <bgColor rgb="FFC00000"/>
                </patternFill>
              </fill>
            </x14:dxf>
          </x14:cfRule>
          <x14:cfRule type="containsText" priority="19378" operator="containsText" id="{03046F10-3843-466E-A974-5E9E0AC3A398}">
            <xm:f>NOT(ISERROR(SEARCH('Listados Datos'!$T$4,AT36)))</xm:f>
            <xm:f>'Listados Datos'!$T$4</xm:f>
            <x14:dxf>
              <font>
                <b/>
                <i val="0"/>
                <color theme="0"/>
              </font>
              <fill>
                <patternFill>
                  <bgColor rgb="FFE26B0A"/>
                </patternFill>
              </fill>
            </x14:dxf>
          </x14:cfRule>
          <x14:cfRule type="containsText" priority="19379" operator="containsText" id="{48ED5A17-A890-42DA-9514-B256BE466E3D}">
            <xm:f>NOT(ISERROR(SEARCH('Listados Datos'!$T$5,AT36)))</xm:f>
            <xm:f>'Listados Datos'!$T$5</xm:f>
            <x14:dxf>
              <font>
                <b/>
                <i val="0"/>
                <color auto="1"/>
              </font>
              <fill>
                <patternFill>
                  <bgColor rgb="FFFFFF00"/>
                </patternFill>
              </fill>
            </x14:dxf>
          </x14:cfRule>
          <x14:cfRule type="containsText" priority="19380" operator="containsText" id="{313324ED-8F44-4E16-BF63-777D811EC88A}">
            <xm:f>NOT(ISERROR(SEARCH('Listados Datos'!$T$6,AT36)))</xm:f>
            <xm:f>'Listados Datos'!$T$6</xm:f>
            <x14:dxf>
              <font>
                <b/>
                <i val="0"/>
              </font>
              <fill>
                <patternFill>
                  <bgColor rgb="FF92D050"/>
                </patternFill>
              </fill>
            </x14:dxf>
          </x14:cfRule>
          <xm:sqref>AT36</xm:sqref>
        </x14:conditionalFormatting>
        <x14:conditionalFormatting xmlns:xm="http://schemas.microsoft.com/office/excel/2006/main">
          <x14:cfRule type="containsText" priority="19367" operator="containsText" id="{3B9AD68B-2E21-4F77-A82E-A567F6A09A62}">
            <xm:f>NOT(ISERROR(SEARCH('Listados Datos'!$P$3,AR36)))</xm:f>
            <xm:f>'Listados Datos'!$P$3</xm:f>
            <x14:dxf>
              <fill>
                <patternFill>
                  <bgColor rgb="FF99CC00"/>
                </patternFill>
              </fill>
            </x14:dxf>
          </x14:cfRule>
          <x14:cfRule type="containsText" priority="19368" operator="containsText" id="{4BAE9D03-1A53-47F7-8C3B-F7A2048C74CA}">
            <xm:f>NOT(ISERROR(SEARCH('Listados Datos'!$P$4,AR36)))</xm:f>
            <xm:f>'Listados Datos'!$P$4</xm:f>
            <x14:dxf>
              <fill>
                <patternFill>
                  <bgColor rgb="FF33CC33"/>
                </patternFill>
              </fill>
            </x14:dxf>
          </x14:cfRule>
          <x14:cfRule type="containsText" priority="19369" operator="containsText" id="{EACEAA7D-C6E4-465E-B93A-B88E59595607}">
            <xm:f>NOT(ISERROR(SEARCH('Listados Datos'!$P$5,AR36)))</xm:f>
            <xm:f>'Listados Datos'!$P$5</xm:f>
            <x14:dxf>
              <fill>
                <patternFill>
                  <bgColor rgb="FFFFFF00"/>
                </patternFill>
              </fill>
            </x14:dxf>
          </x14:cfRule>
          <x14:cfRule type="containsText" priority="19370" operator="containsText" id="{83631495-A360-4046-9023-2825D91F6ADA}">
            <xm:f>NOT(ISERROR(SEARCH('Listados Datos'!$P$6,AR36)))</xm:f>
            <xm:f>'Listados Datos'!$P$6</xm:f>
            <x14:dxf>
              <fill>
                <patternFill>
                  <bgColor rgb="FFFFC000"/>
                </patternFill>
              </fill>
            </x14:dxf>
          </x14:cfRule>
          <x14:cfRule type="containsText" priority="19371" operator="containsText" id="{2D484C47-E83D-41BA-8054-16DD4894BF16}">
            <xm:f>NOT(ISERROR(SEARCH('Listados Datos'!$P$7,AR36)))</xm:f>
            <xm:f>'Listados Datos'!$P$7</xm:f>
            <x14:dxf>
              <fill>
                <patternFill>
                  <bgColor rgb="FFFF0000"/>
                </patternFill>
              </fill>
            </x14:dxf>
          </x14:cfRule>
          <xm:sqref>AR36</xm:sqref>
        </x14:conditionalFormatting>
        <x14:conditionalFormatting xmlns:xm="http://schemas.microsoft.com/office/excel/2006/main">
          <x14:cfRule type="containsText" priority="19363" operator="containsText" id="{889268B0-06F8-42B4-A3D8-6007623F7CA8}">
            <xm:f>NOT(ISERROR(SEARCH('Listados Datos'!$T$3,AT37)))</xm:f>
            <xm:f>'Listados Datos'!$T$3</xm:f>
            <x14:dxf>
              <fill>
                <patternFill patternType="solid">
                  <bgColor rgb="FFC00000"/>
                </patternFill>
              </fill>
            </x14:dxf>
          </x14:cfRule>
          <x14:cfRule type="containsText" priority="19364" operator="containsText" id="{3BDE3B23-99DA-4669-AAF6-C215B6F98FBE}">
            <xm:f>NOT(ISERROR(SEARCH('Listados Datos'!$T$4,AT37)))</xm:f>
            <xm:f>'Listados Datos'!$T$4</xm:f>
            <x14:dxf>
              <font>
                <b/>
                <i val="0"/>
                <color theme="0"/>
              </font>
              <fill>
                <patternFill>
                  <bgColor rgb="FFE26B0A"/>
                </patternFill>
              </fill>
            </x14:dxf>
          </x14:cfRule>
          <x14:cfRule type="containsText" priority="19365" operator="containsText" id="{E3DB0ADB-5153-4BD0-8979-95604A9A3E80}">
            <xm:f>NOT(ISERROR(SEARCH('Listados Datos'!$T$5,AT37)))</xm:f>
            <xm:f>'Listados Datos'!$T$5</xm:f>
            <x14:dxf>
              <font>
                <b/>
                <i val="0"/>
                <color auto="1"/>
              </font>
              <fill>
                <patternFill>
                  <bgColor rgb="FFFFFF00"/>
                </patternFill>
              </fill>
            </x14:dxf>
          </x14:cfRule>
          <x14:cfRule type="containsText" priority="19366" operator="containsText" id="{C8C30D4E-01BC-464F-9863-59E77C85C698}">
            <xm:f>NOT(ISERROR(SEARCH('Listados Datos'!$T$6,AT37)))</xm:f>
            <xm:f>'Listados Datos'!$T$6</xm:f>
            <x14:dxf>
              <font>
                <b/>
                <i val="0"/>
              </font>
              <fill>
                <patternFill>
                  <bgColor rgb="FF92D050"/>
                </patternFill>
              </fill>
            </x14:dxf>
          </x14:cfRule>
          <xm:sqref>AT37</xm:sqref>
        </x14:conditionalFormatting>
        <x14:conditionalFormatting xmlns:xm="http://schemas.microsoft.com/office/excel/2006/main">
          <x14:cfRule type="containsText" priority="19353" operator="containsText" id="{FA1FC46E-AF33-4C5B-8624-14774A123BA7}">
            <xm:f>NOT(ISERROR(SEARCH('Listados Datos'!$P$3,AR37)))</xm:f>
            <xm:f>'Listados Datos'!$P$3</xm:f>
            <x14:dxf>
              <fill>
                <patternFill>
                  <bgColor rgb="FF99CC00"/>
                </patternFill>
              </fill>
            </x14:dxf>
          </x14:cfRule>
          <x14:cfRule type="containsText" priority="19354" operator="containsText" id="{513422F8-8207-4618-99EF-AFFAE40DE45F}">
            <xm:f>NOT(ISERROR(SEARCH('Listados Datos'!$P$4,AR37)))</xm:f>
            <xm:f>'Listados Datos'!$P$4</xm:f>
            <x14:dxf>
              <fill>
                <patternFill>
                  <bgColor rgb="FF33CC33"/>
                </patternFill>
              </fill>
            </x14:dxf>
          </x14:cfRule>
          <x14:cfRule type="containsText" priority="19355" operator="containsText" id="{44062A30-7338-49A2-83DA-2737D39F57AB}">
            <xm:f>NOT(ISERROR(SEARCH('Listados Datos'!$P$5,AR37)))</xm:f>
            <xm:f>'Listados Datos'!$P$5</xm:f>
            <x14:dxf>
              <fill>
                <patternFill>
                  <bgColor rgb="FFFFFF00"/>
                </patternFill>
              </fill>
            </x14:dxf>
          </x14:cfRule>
          <x14:cfRule type="containsText" priority="19356" operator="containsText" id="{7A87BCB8-4D79-4303-A3F5-472D66101F6C}">
            <xm:f>NOT(ISERROR(SEARCH('Listados Datos'!$P$6,AR37)))</xm:f>
            <xm:f>'Listados Datos'!$P$6</xm:f>
            <x14:dxf>
              <fill>
                <patternFill>
                  <bgColor rgb="FFFFC000"/>
                </patternFill>
              </fill>
            </x14:dxf>
          </x14:cfRule>
          <x14:cfRule type="containsText" priority="19357" operator="containsText" id="{B26AEEA5-9A01-462C-8B33-4DE8D031D7AD}">
            <xm:f>NOT(ISERROR(SEARCH('Listados Datos'!$P$7,AR37)))</xm:f>
            <xm:f>'Listados Datos'!$P$7</xm:f>
            <x14:dxf>
              <fill>
                <patternFill>
                  <bgColor rgb="FFFF0000"/>
                </patternFill>
              </fill>
            </x14:dxf>
          </x14:cfRule>
          <xm:sqref>AR37</xm:sqref>
        </x14:conditionalFormatting>
        <x14:conditionalFormatting xmlns:xm="http://schemas.microsoft.com/office/excel/2006/main">
          <x14:cfRule type="containsText" priority="19181" operator="containsText" id="{7504F41D-C9F1-48B7-8C30-0EBAEA84F00D}">
            <xm:f>NOT(ISERROR(SEARCH('Listados Datos'!$T$3,AF46)))</xm:f>
            <xm:f>'Listados Datos'!$T$3</xm:f>
            <x14:dxf>
              <fill>
                <patternFill patternType="solid">
                  <bgColor rgb="FFC00000"/>
                </patternFill>
              </fill>
            </x14:dxf>
          </x14:cfRule>
          <x14:cfRule type="containsText" priority="19182" operator="containsText" id="{FE32C61D-4469-40CA-94E0-01DA5252FCCD}">
            <xm:f>NOT(ISERROR(SEARCH('Listados Datos'!$T$4,AF46)))</xm:f>
            <xm:f>'Listados Datos'!$T$4</xm:f>
            <x14:dxf>
              <font>
                <b/>
                <i val="0"/>
                <color theme="0"/>
              </font>
              <fill>
                <patternFill>
                  <bgColor rgb="FFE26B0A"/>
                </patternFill>
              </fill>
            </x14:dxf>
          </x14:cfRule>
          <x14:cfRule type="containsText" priority="19183" operator="containsText" id="{5FAF530C-3E02-41E6-BE0E-AE80028DD95F}">
            <xm:f>NOT(ISERROR(SEARCH('Listados Datos'!$T$5,AF46)))</xm:f>
            <xm:f>'Listados Datos'!$T$5</xm:f>
            <x14:dxf>
              <font>
                <b/>
                <i val="0"/>
                <color auto="1"/>
              </font>
              <fill>
                <patternFill>
                  <bgColor rgb="FFFFFF00"/>
                </patternFill>
              </fill>
            </x14:dxf>
          </x14:cfRule>
          <x14:cfRule type="containsText" priority="19184" operator="containsText" id="{B5AD1CDB-1242-4BC3-AFD0-2FC090CD987B}">
            <xm:f>NOT(ISERROR(SEARCH('Listados Datos'!$T$6,AF46)))</xm:f>
            <xm:f>'Listados Datos'!$T$6</xm:f>
            <x14:dxf>
              <font>
                <b/>
                <i val="0"/>
              </font>
              <fill>
                <patternFill>
                  <bgColor rgb="FF92D050"/>
                </patternFill>
              </fill>
            </x14:dxf>
          </x14:cfRule>
          <xm:sqref>AF46:AF47 AF51</xm:sqref>
        </x14:conditionalFormatting>
        <x14:conditionalFormatting xmlns:xm="http://schemas.microsoft.com/office/excel/2006/main">
          <x14:cfRule type="containsText" priority="19345" operator="containsText" id="{62EFC965-0B74-4AB2-B7D5-F278A69C1824}">
            <xm:f>NOT(ISERROR(SEARCH('Listados Datos'!$T$3,AB40)))</xm:f>
            <xm:f>'Listados Datos'!$T$3</xm:f>
            <x14:dxf>
              <fill>
                <patternFill patternType="solid">
                  <bgColor rgb="FFC00000"/>
                </patternFill>
              </fill>
            </x14:dxf>
          </x14:cfRule>
          <x14:cfRule type="containsText" priority="19346" operator="containsText" id="{40BDDB8D-F25F-478A-B054-EA5C7C403AF1}">
            <xm:f>NOT(ISERROR(SEARCH('Listados Datos'!$T$4,AB40)))</xm:f>
            <xm:f>'Listados Datos'!$T$4</xm:f>
            <x14:dxf>
              <font>
                <b/>
                <i val="0"/>
                <color theme="0"/>
              </font>
              <fill>
                <patternFill>
                  <bgColor rgb="FFE26B0A"/>
                </patternFill>
              </fill>
            </x14:dxf>
          </x14:cfRule>
          <x14:cfRule type="containsText" priority="19347" operator="containsText" id="{34DBCF2E-8CE1-41FC-BF70-5D1829E1C1F2}">
            <xm:f>NOT(ISERROR(SEARCH('Listados Datos'!$T$5,AB40)))</xm:f>
            <xm:f>'Listados Datos'!$T$5</xm:f>
            <x14:dxf>
              <font>
                <b/>
                <i val="0"/>
                <color auto="1"/>
              </font>
              <fill>
                <patternFill>
                  <bgColor rgb="FFFFFF00"/>
                </patternFill>
              </fill>
            </x14:dxf>
          </x14:cfRule>
          <x14:cfRule type="containsText" priority="19348" operator="containsText" id="{774F40EE-D5A6-454C-A845-5BEBA9B1F582}">
            <xm:f>NOT(ISERROR(SEARCH('Listados Datos'!$T$6,AB40)))</xm:f>
            <xm:f>'Listados Datos'!$T$6</xm:f>
            <x14:dxf>
              <font>
                <b/>
                <i val="0"/>
              </font>
              <fill>
                <patternFill>
                  <bgColor rgb="FF92D050"/>
                </patternFill>
              </fill>
            </x14:dxf>
          </x14:cfRule>
          <xm:sqref>AB40:AB41</xm:sqref>
        </x14:conditionalFormatting>
        <x14:conditionalFormatting xmlns:xm="http://schemas.microsoft.com/office/excel/2006/main">
          <x14:cfRule type="containsText" priority="19335" operator="containsText" id="{61EF1D4A-7730-45EA-ADB9-E23571AB5DFB}">
            <xm:f>NOT(ISERROR(SEARCH('Listados Datos'!$P$3,Z40)))</xm:f>
            <xm:f>'Listados Datos'!$P$3</xm:f>
            <x14:dxf>
              <fill>
                <patternFill>
                  <bgColor rgb="FF99CC00"/>
                </patternFill>
              </fill>
            </x14:dxf>
          </x14:cfRule>
          <x14:cfRule type="containsText" priority="19336" operator="containsText" id="{9793E394-07C8-43A2-B138-02A0767D294E}">
            <xm:f>NOT(ISERROR(SEARCH('Listados Datos'!$P$4,Z40)))</xm:f>
            <xm:f>'Listados Datos'!$P$4</xm:f>
            <x14:dxf>
              <fill>
                <patternFill>
                  <bgColor rgb="FF33CC33"/>
                </patternFill>
              </fill>
            </x14:dxf>
          </x14:cfRule>
          <x14:cfRule type="containsText" priority="19337" operator="containsText" id="{5490055C-819A-4EEC-8EB6-34AAB88B3415}">
            <xm:f>NOT(ISERROR(SEARCH('Listados Datos'!$P$5,Z40)))</xm:f>
            <xm:f>'Listados Datos'!$P$5</xm:f>
            <x14:dxf>
              <fill>
                <patternFill>
                  <bgColor rgb="FFFFFF00"/>
                </patternFill>
              </fill>
            </x14:dxf>
          </x14:cfRule>
          <x14:cfRule type="containsText" priority="19338" operator="containsText" id="{6888ADC1-C231-478D-AFA7-DD7624E3F0F5}">
            <xm:f>NOT(ISERROR(SEARCH('Listados Datos'!$P$6,Z40)))</xm:f>
            <xm:f>'Listados Datos'!$P$6</xm:f>
            <x14:dxf>
              <fill>
                <patternFill>
                  <bgColor rgb="FFFFC000"/>
                </patternFill>
              </fill>
            </x14:dxf>
          </x14:cfRule>
          <x14:cfRule type="containsText" priority="19339" operator="containsText" id="{0B8517B7-FA10-4EE0-9966-ED9201445D31}">
            <xm:f>NOT(ISERROR(SEARCH('Listados Datos'!$P$7,Z40)))</xm:f>
            <xm:f>'Listados Datos'!$P$7</xm:f>
            <x14:dxf>
              <fill>
                <patternFill>
                  <bgColor rgb="FFFF0000"/>
                </patternFill>
              </fill>
            </x14:dxf>
          </x14:cfRule>
          <xm:sqref>Z40:Z41</xm:sqref>
        </x14:conditionalFormatting>
        <x14:conditionalFormatting xmlns:xm="http://schemas.microsoft.com/office/excel/2006/main">
          <x14:cfRule type="containsText" priority="19127" operator="containsText" id="{D8AEF834-4D2B-4E5C-8CD7-06993A2E33AA}">
            <xm:f>NOT(ISERROR(SEARCH('Listados Datos'!$T$3,AT46)))</xm:f>
            <xm:f>'Listados Datos'!$T$3</xm:f>
            <x14:dxf>
              <fill>
                <patternFill patternType="solid">
                  <bgColor rgb="FFC00000"/>
                </patternFill>
              </fill>
            </x14:dxf>
          </x14:cfRule>
          <x14:cfRule type="containsText" priority="19128" operator="containsText" id="{2A625B58-A67D-4CB3-A4F8-25E878C37889}">
            <xm:f>NOT(ISERROR(SEARCH('Listados Datos'!$T$4,AT46)))</xm:f>
            <xm:f>'Listados Datos'!$T$4</xm:f>
            <x14:dxf>
              <font>
                <b/>
                <i val="0"/>
                <color theme="0"/>
              </font>
              <fill>
                <patternFill>
                  <bgColor rgb="FFE26B0A"/>
                </patternFill>
              </fill>
            </x14:dxf>
          </x14:cfRule>
          <x14:cfRule type="containsText" priority="19129" operator="containsText" id="{09BAA43A-0940-422B-A797-EE4BEFA51558}">
            <xm:f>NOT(ISERROR(SEARCH('Listados Datos'!$T$5,AT46)))</xm:f>
            <xm:f>'Listados Datos'!$T$5</xm:f>
            <x14:dxf>
              <font>
                <b/>
                <i val="0"/>
                <color auto="1"/>
              </font>
              <fill>
                <patternFill>
                  <bgColor rgb="FFFFFF00"/>
                </patternFill>
              </fill>
            </x14:dxf>
          </x14:cfRule>
          <x14:cfRule type="containsText" priority="19130" operator="containsText" id="{581349DB-A19C-469A-A6A8-B64528C887DE}">
            <xm:f>NOT(ISERROR(SEARCH('Listados Datos'!$T$6,AT46)))</xm:f>
            <xm:f>'Listados Datos'!$T$6</xm:f>
            <x14:dxf>
              <font>
                <b/>
                <i val="0"/>
              </font>
              <fill>
                <patternFill>
                  <bgColor rgb="FF92D050"/>
                </patternFill>
              </fill>
            </x14:dxf>
          </x14:cfRule>
          <xm:sqref>AT46</xm:sqref>
        </x14:conditionalFormatting>
        <x14:conditionalFormatting xmlns:xm="http://schemas.microsoft.com/office/excel/2006/main">
          <x14:cfRule type="containsText" priority="19117" operator="containsText" id="{0393B0D1-1795-4696-947F-113EDA63F93D}">
            <xm:f>NOT(ISERROR(SEARCH('Listados Datos'!$P$3,AR46)))</xm:f>
            <xm:f>'Listados Datos'!$P$3</xm:f>
            <x14:dxf>
              <fill>
                <patternFill>
                  <bgColor rgb="FF99CC00"/>
                </patternFill>
              </fill>
            </x14:dxf>
          </x14:cfRule>
          <x14:cfRule type="containsText" priority="19118" operator="containsText" id="{B5552976-D670-4ED5-A45D-CCDE4AF05EA7}">
            <xm:f>NOT(ISERROR(SEARCH('Listados Datos'!$P$4,AR46)))</xm:f>
            <xm:f>'Listados Datos'!$P$4</xm:f>
            <x14:dxf>
              <fill>
                <patternFill>
                  <bgColor rgb="FF33CC33"/>
                </patternFill>
              </fill>
            </x14:dxf>
          </x14:cfRule>
          <x14:cfRule type="containsText" priority="19119" operator="containsText" id="{606328FE-43CF-4166-8F61-10AA613E140F}">
            <xm:f>NOT(ISERROR(SEARCH('Listados Datos'!$P$5,AR46)))</xm:f>
            <xm:f>'Listados Datos'!$P$5</xm:f>
            <x14:dxf>
              <fill>
                <patternFill>
                  <bgColor rgb="FFFFFF00"/>
                </patternFill>
              </fill>
            </x14:dxf>
          </x14:cfRule>
          <x14:cfRule type="containsText" priority="19120" operator="containsText" id="{C2ABD7AE-946C-4F70-A2EB-D1801FCAE88B}">
            <xm:f>NOT(ISERROR(SEARCH('Listados Datos'!$P$6,AR46)))</xm:f>
            <xm:f>'Listados Datos'!$P$6</xm:f>
            <x14:dxf>
              <fill>
                <patternFill>
                  <bgColor rgb="FFFFC000"/>
                </patternFill>
              </fill>
            </x14:dxf>
          </x14:cfRule>
          <x14:cfRule type="containsText" priority="19121" operator="containsText" id="{F133AB29-2D19-442C-8F38-22C1CC517EAB}">
            <xm:f>NOT(ISERROR(SEARCH('Listados Datos'!$P$7,AR46)))</xm:f>
            <xm:f>'Listados Datos'!$P$7</xm:f>
            <x14:dxf>
              <fill>
                <patternFill>
                  <bgColor rgb="FFFF0000"/>
                </patternFill>
              </fill>
            </x14:dxf>
          </x14:cfRule>
          <xm:sqref>AR46</xm:sqref>
        </x14:conditionalFormatting>
        <x14:conditionalFormatting xmlns:xm="http://schemas.microsoft.com/office/excel/2006/main">
          <x14:cfRule type="containsText" priority="19281" operator="containsText" id="{681CF19A-E98F-4B11-978E-5A42D429CD07}">
            <xm:f>NOT(ISERROR(SEARCH('Listados Datos'!$T$3,AT41)))</xm:f>
            <xm:f>'Listados Datos'!$T$3</xm:f>
            <x14:dxf>
              <fill>
                <patternFill patternType="solid">
                  <bgColor rgb="FFC00000"/>
                </patternFill>
              </fill>
            </x14:dxf>
          </x14:cfRule>
          <x14:cfRule type="containsText" priority="19282" operator="containsText" id="{8A1FEB7F-D494-4F89-BDF6-C42A63A759EC}">
            <xm:f>NOT(ISERROR(SEARCH('Listados Datos'!$T$4,AT41)))</xm:f>
            <xm:f>'Listados Datos'!$T$4</xm:f>
            <x14:dxf>
              <font>
                <b/>
                <i val="0"/>
                <color theme="0"/>
              </font>
              <fill>
                <patternFill>
                  <bgColor rgb="FFE26B0A"/>
                </patternFill>
              </fill>
            </x14:dxf>
          </x14:cfRule>
          <x14:cfRule type="containsText" priority="19283" operator="containsText" id="{ACB3EBEE-874A-4347-8CA8-5C7F096165A3}">
            <xm:f>NOT(ISERROR(SEARCH('Listados Datos'!$T$5,AT41)))</xm:f>
            <xm:f>'Listados Datos'!$T$5</xm:f>
            <x14:dxf>
              <font>
                <b/>
                <i val="0"/>
                <color auto="1"/>
              </font>
              <fill>
                <patternFill>
                  <bgColor rgb="FFFFFF00"/>
                </patternFill>
              </fill>
            </x14:dxf>
          </x14:cfRule>
          <x14:cfRule type="containsText" priority="19284" operator="containsText" id="{463AE1A9-1929-4101-B447-6B602A4AB387}">
            <xm:f>NOT(ISERROR(SEARCH('Listados Datos'!$T$6,AT41)))</xm:f>
            <xm:f>'Listados Datos'!$T$6</xm:f>
            <x14:dxf>
              <font>
                <b/>
                <i val="0"/>
              </font>
              <fill>
                <patternFill>
                  <bgColor rgb="FF92D050"/>
                </patternFill>
              </fill>
            </x14:dxf>
          </x14:cfRule>
          <xm:sqref>AT41</xm:sqref>
        </x14:conditionalFormatting>
        <x14:conditionalFormatting xmlns:xm="http://schemas.microsoft.com/office/excel/2006/main">
          <x14:cfRule type="containsText" priority="19271" operator="containsText" id="{03D9423A-6FBC-4390-A803-CE279D6EEC44}">
            <xm:f>NOT(ISERROR(SEARCH('Listados Datos'!$P$3,AR41)))</xm:f>
            <xm:f>'Listados Datos'!$P$3</xm:f>
            <x14:dxf>
              <fill>
                <patternFill>
                  <bgColor rgb="FF99CC00"/>
                </patternFill>
              </fill>
            </x14:dxf>
          </x14:cfRule>
          <x14:cfRule type="containsText" priority="19272" operator="containsText" id="{805266B5-5FC1-4E37-9586-88621D040B40}">
            <xm:f>NOT(ISERROR(SEARCH('Listados Datos'!$P$4,AR41)))</xm:f>
            <xm:f>'Listados Datos'!$P$4</xm:f>
            <x14:dxf>
              <fill>
                <patternFill>
                  <bgColor rgb="FF33CC33"/>
                </patternFill>
              </fill>
            </x14:dxf>
          </x14:cfRule>
          <x14:cfRule type="containsText" priority="19273" operator="containsText" id="{CFD984C6-1666-468F-9AE5-23B75477E76C}">
            <xm:f>NOT(ISERROR(SEARCH('Listados Datos'!$P$5,AR41)))</xm:f>
            <xm:f>'Listados Datos'!$P$5</xm:f>
            <x14:dxf>
              <fill>
                <patternFill>
                  <bgColor rgb="FFFFFF00"/>
                </patternFill>
              </fill>
            </x14:dxf>
          </x14:cfRule>
          <x14:cfRule type="containsText" priority="19274" operator="containsText" id="{E1B15D1F-E969-48A7-A7D3-586B80D451FF}">
            <xm:f>NOT(ISERROR(SEARCH('Listados Datos'!$P$6,AR41)))</xm:f>
            <xm:f>'Listados Datos'!$P$6</xm:f>
            <x14:dxf>
              <fill>
                <patternFill>
                  <bgColor rgb="FFFFC000"/>
                </patternFill>
              </fill>
            </x14:dxf>
          </x14:cfRule>
          <x14:cfRule type="containsText" priority="19275" operator="containsText" id="{B1FF922A-3194-4554-ABD5-86C5B247F3A4}">
            <xm:f>NOT(ISERROR(SEARCH('Listados Datos'!$P$7,AR41)))</xm:f>
            <xm:f>'Listados Datos'!$P$7</xm:f>
            <x14:dxf>
              <fill>
                <patternFill>
                  <bgColor rgb="FFFF0000"/>
                </patternFill>
              </fill>
            </x14:dxf>
          </x14:cfRule>
          <xm:sqref>AR41</xm:sqref>
        </x14:conditionalFormatting>
        <x14:conditionalFormatting xmlns:xm="http://schemas.microsoft.com/office/excel/2006/main">
          <x14:cfRule type="containsText" priority="19267" operator="containsText" id="{1B1444C2-B934-40AB-869A-1C99CF4BDC03}">
            <xm:f>NOT(ISERROR(SEARCH('Listados Datos'!$T$3,AT45)))</xm:f>
            <xm:f>'Listados Datos'!$T$3</xm:f>
            <x14:dxf>
              <fill>
                <patternFill patternType="solid">
                  <bgColor rgb="FFC00000"/>
                </patternFill>
              </fill>
            </x14:dxf>
          </x14:cfRule>
          <x14:cfRule type="containsText" priority="19268" operator="containsText" id="{9C542FA9-4327-493F-B638-C6DFEEA77FB2}">
            <xm:f>NOT(ISERROR(SEARCH('Listados Datos'!$T$4,AT45)))</xm:f>
            <xm:f>'Listados Datos'!$T$4</xm:f>
            <x14:dxf>
              <font>
                <b/>
                <i val="0"/>
                <color theme="0"/>
              </font>
              <fill>
                <patternFill>
                  <bgColor rgb="FFE26B0A"/>
                </patternFill>
              </fill>
            </x14:dxf>
          </x14:cfRule>
          <x14:cfRule type="containsText" priority="19269" operator="containsText" id="{151FFA61-B183-4694-A6FD-B5723A4872B4}">
            <xm:f>NOT(ISERROR(SEARCH('Listados Datos'!$T$5,AT45)))</xm:f>
            <xm:f>'Listados Datos'!$T$5</xm:f>
            <x14:dxf>
              <font>
                <b/>
                <i val="0"/>
                <color auto="1"/>
              </font>
              <fill>
                <patternFill>
                  <bgColor rgb="FFFFFF00"/>
                </patternFill>
              </fill>
            </x14:dxf>
          </x14:cfRule>
          <x14:cfRule type="containsText" priority="19270" operator="containsText" id="{CB7D7F57-47D8-4A07-83B1-CB9AB0306237}">
            <xm:f>NOT(ISERROR(SEARCH('Listados Datos'!$T$6,AT45)))</xm:f>
            <xm:f>'Listados Datos'!$T$6</xm:f>
            <x14:dxf>
              <font>
                <b/>
                <i val="0"/>
              </font>
              <fill>
                <patternFill>
                  <bgColor rgb="FF92D050"/>
                </patternFill>
              </fill>
            </x14:dxf>
          </x14:cfRule>
          <xm:sqref>AT45</xm:sqref>
        </x14:conditionalFormatting>
        <x14:conditionalFormatting xmlns:xm="http://schemas.microsoft.com/office/excel/2006/main">
          <x14:cfRule type="containsText" priority="19257" operator="containsText" id="{9F93F923-A58C-4D5A-A6FF-E76ED869F210}">
            <xm:f>NOT(ISERROR(SEARCH('Listados Datos'!$P$3,AR45)))</xm:f>
            <xm:f>'Listados Datos'!$P$3</xm:f>
            <x14:dxf>
              <fill>
                <patternFill>
                  <bgColor rgb="FF99CC00"/>
                </patternFill>
              </fill>
            </x14:dxf>
          </x14:cfRule>
          <x14:cfRule type="containsText" priority="19258" operator="containsText" id="{12790F42-8C61-44BA-A20A-25641D46C2D0}">
            <xm:f>NOT(ISERROR(SEARCH('Listados Datos'!$P$4,AR45)))</xm:f>
            <xm:f>'Listados Datos'!$P$4</xm:f>
            <x14:dxf>
              <fill>
                <patternFill>
                  <bgColor rgb="FF33CC33"/>
                </patternFill>
              </fill>
            </x14:dxf>
          </x14:cfRule>
          <x14:cfRule type="containsText" priority="19259" operator="containsText" id="{4D480013-6E3F-463B-AA58-F1621B7291D8}">
            <xm:f>NOT(ISERROR(SEARCH('Listados Datos'!$P$5,AR45)))</xm:f>
            <xm:f>'Listados Datos'!$P$5</xm:f>
            <x14:dxf>
              <fill>
                <patternFill>
                  <bgColor rgb="FFFFFF00"/>
                </patternFill>
              </fill>
            </x14:dxf>
          </x14:cfRule>
          <x14:cfRule type="containsText" priority="19260" operator="containsText" id="{AB3C8034-2FE4-47AD-B642-04D5FD76E994}">
            <xm:f>NOT(ISERROR(SEARCH('Listados Datos'!$P$6,AR45)))</xm:f>
            <xm:f>'Listados Datos'!$P$6</xm:f>
            <x14:dxf>
              <fill>
                <patternFill>
                  <bgColor rgb="FFFFC000"/>
                </patternFill>
              </fill>
            </x14:dxf>
          </x14:cfRule>
          <x14:cfRule type="containsText" priority="19261" operator="containsText" id="{594F1B4C-BC7E-43F4-9555-011543130C99}">
            <xm:f>NOT(ISERROR(SEARCH('Listados Datos'!$P$7,AR45)))</xm:f>
            <xm:f>'Listados Datos'!$P$7</xm:f>
            <x14:dxf>
              <fill>
                <patternFill>
                  <bgColor rgb="FFFF0000"/>
                </patternFill>
              </fill>
            </x14:dxf>
          </x14:cfRule>
          <xm:sqref>AR45</xm:sqref>
        </x14:conditionalFormatting>
        <x14:conditionalFormatting xmlns:xm="http://schemas.microsoft.com/office/excel/2006/main">
          <x14:cfRule type="containsText" priority="19253" operator="containsText" id="{F62F8092-BCAA-4534-85DD-41570F4F9D39}">
            <xm:f>NOT(ISERROR(SEARCH('Listados Datos'!$T$3,AF42)))</xm:f>
            <xm:f>'Listados Datos'!$T$3</xm:f>
            <x14:dxf>
              <fill>
                <patternFill patternType="solid">
                  <bgColor rgb="FFC00000"/>
                </patternFill>
              </fill>
            </x14:dxf>
          </x14:cfRule>
          <x14:cfRule type="containsText" priority="19254" operator="containsText" id="{B074EB9C-D9E4-4508-B9E5-5D0CF8E5A79C}">
            <xm:f>NOT(ISERROR(SEARCH('Listados Datos'!$T$4,AF42)))</xm:f>
            <xm:f>'Listados Datos'!$T$4</xm:f>
            <x14:dxf>
              <font>
                <b/>
                <i val="0"/>
                <color theme="0"/>
              </font>
              <fill>
                <patternFill>
                  <bgColor rgb="FFE26B0A"/>
                </patternFill>
              </fill>
            </x14:dxf>
          </x14:cfRule>
          <x14:cfRule type="containsText" priority="19255" operator="containsText" id="{3BAA08D8-E3D3-45A0-BE89-9D2ECE23EDE1}">
            <xm:f>NOT(ISERROR(SEARCH('Listados Datos'!$T$5,AF42)))</xm:f>
            <xm:f>'Listados Datos'!$T$5</xm:f>
            <x14:dxf>
              <font>
                <b/>
                <i val="0"/>
                <color auto="1"/>
              </font>
              <fill>
                <patternFill>
                  <bgColor rgb="FFFFFF00"/>
                </patternFill>
              </fill>
            </x14:dxf>
          </x14:cfRule>
          <x14:cfRule type="containsText" priority="19256" operator="containsText" id="{50EEEFCD-07DD-4108-A8C3-4356A98B6F7F}">
            <xm:f>NOT(ISERROR(SEARCH('Listados Datos'!$T$6,AF42)))</xm:f>
            <xm:f>'Listados Datos'!$T$6</xm:f>
            <x14:dxf>
              <font>
                <b/>
                <i val="0"/>
              </font>
              <fill>
                <patternFill>
                  <bgColor rgb="FF92D050"/>
                </patternFill>
              </fill>
            </x14:dxf>
          </x14:cfRule>
          <xm:sqref>AF42:AF43</xm:sqref>
        </x14:conditionalFormatting>
        <x14:conditionalFormatting xmlns:xm="http://schemas.microsoft.com/office/excel/2006/main">
          <x14:cfRule type="containsText" priority="19249" operator="containsText" id="{48FEA2BD-BBA4-463C-A93B-8F9AF382924A}">
            <xm:f>NOT(ISERROR(SEARCH('Listados Datos'!$T$3,AB42)))</xm:f>
            <xm:f>'Listados Datos'!$T$3</xm:f>
            <x14:dxf>
              <fill>
                <patternFill patternType="solid">
                  <bgColor rgb="FFC00000"/>
                </patternFill>
              </fill>
            </x14:dxf>
          </x14:cfRule>
          <x14:cfRule type="containsText" priority="19250" operator="containsText" id="{74AD12A3-D0B1-41B4-97F2-06627595C993}">
            <xm:f>NOT(ISERROR(SEARCH('Listados Datos'!$T$4,AB42)))</xm:f>
            <xm:f>'Listados Datos'!$T$4</xm:f>
            <x14:dxf>
              <font>
                <b/>
                <i val="0"/>
                <color theme="0"/>
              </font>
              <fill>
                <patternFill>
                  <bgColor rgb="FFE26B0A"/>
                </patternFill>
              </fill>
            </x14:dxf>
          </x14:cfRule>
          <x14:cfRule type="containsText" priority="19251" operator="containsText" id="{6D748A0F-78A9-4028-A575-4676DE8021CF}">
            <xm:f>NOT(ISERROR(SEARCH('Listados Datos'!$T$5,AB42)))</xm:f>
            <xm:f>'Listados Datos'!$T$5</xm:f>
            <x14:dxf>
              <font>
                <b/>
                <i val="0"/>
                <color auto="1"/>
              </font>
              <fill>
                <patternFill>
                  <bgColor rgb="FFFFFF00"/>
                </patternFill>
              </fill>
            </x14:dxf>
          </x14:cfRule>
          <x14:cfRule type="containsText" priority="19252" operator="containsText" id="{D8EA9EE5-C642-4C79-BA18-1CF05212A53F}">
            <xm:f>NOT(ISERROR(SEARCH('Listados Datos'!$T$6,AB42)))</xm:f>
            <xm:f>'Listados Datos'!$T$6</xm:f>
            <x14:dxf>
              <font>
                <b/>
                <i val="0"/>
              </font>
              <fill>
                <patternFill>
                  <bgColor rgb="FF92D050"/>
                </patternFill>
              </fill>
            </x14:dxf>
          </x14:cfRule>
          <xm:sqref>AB42:AB43</xm:sqref>
        </x14:conditionalFormatting>
        <x14:conditionalFormatting xmlns:xm="http://schemas.microsoft.com/office/excel/2006/main">
          <x14:cfRule type="containsText" priority="19239" operator="containsText" id="{8312E75C-6CE6-461E-BEA2-78B004C4A776}">
            <xm:f>NOT(ISERROR(SEARCH('Listados Datos'!$P$3,Z42)))</xm:f>
            <xm:f>'Listados Datos'!$P$3</xm:f>
            <x14:dxf>
              <fill>
                <patternFill>
                  <bgColor rgb="FF99CC00"/>
                </patternFill>
              </fill>
            </x14:dxf>
          </x14:cfRule>
          <x14:cfRule type="containsText" priority="19240" operator="containsText" id="{BF327C6B-D7F0-4836-87EE-E1C5E0A9F038}">
            <xm:f>NOT(ISERROR(SEARCH('Listados Datos'!$P$4,Z42)))</xm:f>
            <xm:f>'Listados Datos'!$P$4</xm:f>
            <x14:dxf>
              <fill>
                <patternFill>
                  <bgColor rgb="FF33CC33"/>
                </patternFill>
              </fill>
            </x14:dxf>
          </x14:cfRule>
          <x14:cfRule type="containsText" priority="19241" operator="containsText" id="{FE1306B6-B8C5-4BB4-BF3B-29E9483F0F95}">
            <xm:f>NOT(ISERROR(SEARCH('Listados Datos'!$P$5,Z42)))</xm:f>
            <xm:f>'Listados Datos'!$P$5</xm:f>
            <x14:dxf>
              <fill>
                <patternFill>
                  <bgColor rgb="FFFFFF00"/>
                </patternFill>
              </fill>
            </x14:dxf>
          </x14:cfRule>
          <x14:cfRule type="containsText" priority="19242" operator="containsText" id="{BFDFAFF3-D53E-467B-8975-66B3E340C3A0}">
            <xm:f>NOT(ISERROR(SEARCH('Listados Datos'!$P$6,Z42)))</xm:f>
            <xm:f>'Listados Datos'!$P$6</xm:f>
            <x14:dxf>
              <fill>
                <patternFill>
                  <bgColor rgb="FFFFC000"/>
                </patternFill>
              </fill>
            </x14:dxf>
          </x14:cfRule>
          <x14:cfRule type="containsText" priority="19243" operator="containsText" id="{2726D186-28C4-4001-8AD5-2BD3DDF29C74}">
            <xm:f>NOT(ISERROR(SEARCH('Listados Datos'!$P$7,Z42)))</xm:f>
            <xm:f>'Listados Datos'!$P$7</xm:f>
            <x14:dxf>
              <fill>
                <patternFill>
                  <bgColor rgb="FFFF0000"/>
                </patternFill>
              </fill>
            </x14:dxf>
          </x14:cfRule>
          <xm:sqref>Z42:Z43</xm:sqref>
        </x14:conditionalFormatting>
        <x14:conditionalFormatting xmlns:xm="http://schemas.microsoft.com/office/excel/2006/main">
          <x14:cfRule type="containsText" priority="19209" operator="containsText" id="{FD39239B-9171-4110-87BB-5502DA61D8B6}">
            <xm:f>NOT(ISERROR(SEARCH('Listados Datos'!$T$3,AT42)))</xm:f>
            <xm:f>'Listados Datos'!$T$3</xm:f>
            <x14:dxf>
              <fill>
                <patternFill patternType="solid">
                  <bgColor rgb="FFC00000"/>
                </patternFill>
              </fill>
            </x14:dxf>
          </x14:cfRule>
          <x14:cfRule type="containsText" priority="19210" operator="containsText" id="{844C610C-ABC2-4D8B-A340-6BAE04A2756E}">
            <xm:f>NOT(ISERROR(SEARCH('Listados Datos'!$T$4,AT42)))</xm:f>
            <xm:f>'Listados Datos'!$T$4</xm:f>
            <x14:dxf>
              <font>
                <b/>
                <i val="0"/>
                <color theme="0"/>
              </font>
              <fill>
                <patternFill>
                  <bgColor rgb="FFE26B0A"/>
                </patternFill>
              </fill>
            </x14:dxf>
          </x14:cfRule>
          <x14:cfRule type="containsText" priority="19211" operator="containsText" id="{6CA522F3-E03D-4948-BC24-CABBFBE01577}">
            <xm:f>NOT(ISERROR(SEARCH('Listados Datos'!$T$5,AT42)))</xm:f>
            <xm:f>'Listados Datos'!$T$5</xm:f>
            <x14:dxf>
              <font>
                <b/>
                <i val="0"/>
                <color auto="1"/>
              </font>
              <fill>
                <patternFill>
                  <bgColor rgb="FFFFFF00"/>
                </patternFill>
              </fill>
            </x14:dxf>
          </x14:cfRule>
          <x14:cfRule type="containsText" priority="19212" operator="containsText" id="{74FEFC34-A12E-4D90-BD48-2F4C8DDEB764}">
            <xm:f>NOT(ISERROR(SEARCH('Listados Datos'!$T$6,AT42)))</xm:f>
            <xm:f>'Listados Datos'!$T$6</xm:f>
            <x14:dxf>
              <font>
                <b/>
                <i val="0"/>
              </font>
              <fill>
                <patternFill>
                  <bgColor rgb="FF92D050"/>
                </patternFill>
              </fill>
            </x14:dxf>
          </x14:cfRule>
          <xm:sqref>AT42</xm:sqref>
        </x14:conditionalFormatting>
        <x14:conditionalFormatting xmlns:xm="http://schemas.microsoft.com/office/excel/2006/main">
          <x14:cfRule type="containsText" priority="19199" operator="containsText" id="{F56B3B42-F433-48D5-8089-4EFCAF1048D7}">
            <xm:f>NOT(ISERROR(SEARCH('Listados Datos'!$P$3,AR42)))</xm:f>
            <xm:f>'Listados Datos'!$P$3</xm:f>
            <x14:dxf>
              <fill>
                <patternFill>
                  <bgColor rgb="FF99CC00"/>
                </patternFill>
              </fill>
            </x14:dxf>
          </x14:cfRule>
          <x14:cfRule type="containsText" priority="19200" operator="containsText" id="{42FC223E-EBE3-434D-9BA8-0FFC2D5D56B4}">
            <xm:f>NOT(ISERROR(SEARCH('Listados Datos'!$P$4,AR42)))</xm:f>
            <xm:f>'Listados Datos'!$P$4</xm:f>
            <x14:dxf>
              <fill>
                <patternFill>
                  <bgColor rgb="FF33CC33"/>
                </patternFill>
              </fill>
            </x14:dxf>
          </x14:cfRule>
          <x14:cfRule type="containsText" priority="19201" operator="containsText" id="{F01F5C49-D820-404A-A78F-83D6B877F9A7}">
            <xm:f>NOT(ISERROR(SEARCH('Listados Datos'!$P$5,AR42)))</xm:f>
            <xm:f>'Listados Datos'!$P$5</xm:f>
            <x14:dxf>
              <fill>
                <patternFill>
                  <bgColor rgb="FFFFFF00"/>
                </patternFill>
              </fill>
            </x14:dxf>
          </x14:cfRule>
          <x14:cfRule type="containsText" priority="19202" operator="containsText" id="{E202DB24-5F0E-45A8-951C-1FD847C13CA8}">
            <xm:f>NOT(ISERROR(SEARCH('Listados Datos'!$P$6,AR42)))</xm:f>
            <xm:f>'Listados Datos'!$P$6</xm:f>
            <x14:dxf>
              <fill>
                <patternFill>
                  <bgColor rgb="FFFFC000"/>
                </patternFill>
              </fill>
            </x14:dxf>
          </x14:cfRule>
          <x14:cfRule type="containsText" priority="19203" operator="containsText" id="{FEC2C772-C220-49A1-A18C-21139D28965C}">
            <xm:f>NOT(ISERROR(SEARCH('Listados Datos'!$P$7,AR42)))</xm:f>
            <xm:f>'Listados Datos'!$P$7</xm:f>
            <x14:dxf>
              <fill>
                <patternFill>
                  <bgColor rgb="FFFF0000"/>
                </patternFill>
              </fill>
            </x14:dxf>
          </x14:cfRule>
          <xm:sqref>AR42</xm:sqref>
        </x14:conditionalFormatting>
        <x14:conditionalFormatting xmlns:xm="http://schemas.microsoft.com/office/excel/2006/main">
          <x14:cfRule type="containsText" priority="19195" operator="containsText" id="{49FBC013-D608-4AFF-9F02-A990A0B54ED5}">
            <xm:f>NOT(ISERROR(SEARCH('Listados Datos'!$T$3,AT43)))</xm:f>
            <xm:f>'Listados Datos'!$T$3</xm:f>
            <x14:dxf>
              <fill>
                <patternFill patternType="solid">
                  <bgColor rgb="FFC00000"/>
                </patternFill>
              </fill>
            </x14:dxf>
          </x14:cfRule>
          <x14:cfRule type="containsText" priority="19196" operator="containsText" id="{0C268478-17B7-442C-9304-42D3C76C4D3F}">
            <xm:f>NOT(ISERROR(SEARCH('Listados Datos'!$T$4,AT43)))</xm:f>
            <xm:f>'Listados Datos'!$T$4</xm:f>
            <x14:dxf>
              <font>
                <b/>
                <i val="0"/>
                <color theme="0"/>
              </font>
              <fill>
                <patternFill>
                  <bgColor rgb="FFE26B0A"/>
                </patternFill>
              </fill>
            </x14:dxf>
          </x14:cfRule>
          <x14:cfRule type="containsText" priority="19197" operator="containsText" id="{13A21B3F-56A1-4A59-8D8E-EBD63A9E0ED8}">
            <xm:f>NOT(ISERROR(SEARCH('Listados Datos'!$T$5,AT43)))</xm:f>
            <xm:f>'Listados Datos'!$T$5</xm:f>
            <x14:dxf>
              <font>
                <b/>
                <i val="0"/>
                <color auto="1"/>
              </font>
              <fill>
                <patternFill>
                  <bgColor rgb="FFFFFF00"/>
                </patternFill>
              </fill>
            </x14:dxf>
          </x14:cfRule>
          <x14:cfRule type="containsText" priority="19198" operator="containsText" id="{169105A6-1803-4E31-A7A7-2B2D57EB676F}">
            <xm:f>NOT(ISERROR(SEARCH('Listados Datos'!$T$6,AT43)))</xm:f>
            <xm:f>'Listados Datos'!$T$6</xm:f>
            <x14:dxf>
              <font>
                <b/>
                <i val="0"/>
              </font>
              <fill>
                <patternFill>
                  <bgColor rgb="FF92D050"/>
                </patternFill>
              </fill>
            </x14:dxf>
          </x14:cfRule>
          <xm:sqref>AT43</xm:sqref>
        </x14:conditionalFormatting>
        <x14:conditionalFormatting xmlns:xm="http://schemas.microsoft.com/office/excel/2006/main">
          <x14:cfRule type="containsText" priority="19185" operator="containsText" id="{B1232C12-1AE4-443B-B6A4-4D1CE6376DD1}">
            <xm:f>NOT(ISERROR(SEARCH('Listados Datos'!$P$3,AR43)))</xm:f>
            <xm:f>'Listados Datos'!$P$3</xm:f>
            <x14:dxf>
              <fill>
                <patternFill>
                  <bgColor rgb="FF99CC00"/>
                </patternFill>
              </fill>
            </x14:dxf>
          </x14:cfRule>
          <x14:cfRule type="containsText" priority="19186" operator="containsText" id="{B3D56A5F-909A-4E03-95C3-21E4360D1FDA}">
            <xm:f>NOT(ISERROR(SEARCH('Listados Datos'!$P$4,AR43)))</xm:f>
            <xm:f>'Listados Datos'!$P$4</xm:f>
            <x14:dxf>
              <fill>
                <patternFill>
                  <bgColor rgb="FF33CC33"/>
                </patternFill>
              </fill>
            </x14:dxf>
          </x14:cfRule>
          <x14:cfRule type="containsText" priority="19187" operator="containsText" id="{E8CFDE63-CC71-42CD-BF91-2610D58AC8EF}">
            <xm:f>NOT(ISERROR(SEARCH('Listados Datos'!$P$5,AR43)))</xm:f>
            <xm:f>'Listados Datos'!$P$5</xm:f>
            <x14:dxf>
              <fill>
                <patternFill>
                  <bgColor rgb="FFFFFF00"/>
                </patternFill>
              </fill>
            </x14:dxf>
          </x14:cfRule>
          <x14:cfRule type="containsText" priority="19188" operator="containsText" id="{C0F8A3D0-501B-4395-92A0-8D48C2166310}">
            <xm:f>NOT(ISERROR(SEARCH('Listados Datos'!$P$6,AR43)))</xm:f>
            <xm:f>'Listados Datos'!$P$6</xm:f>
            <x14:dxf>
              <fill>
                <patternFill>
                  <bgColor rgb="FFFFC000"/>
                </patternFill>
              </fill>
            </x14:dxf>
          </x14:cfRule>
          <x14:cfRule type="containsText" priority="19189" operator="containsText" id="{AA7B5C1E-1FEA-42E5-ADB4-5007D0927BD3}">
            <xm:f>NOT(ISERROR(SEARCH('Listados Datos'!$P$7,AR43)))</xm:f>
            <xm:f>'Listados Datos'!$P$7</xm:f>
            <x14:dxf>
              <fill>
                <patternFill>
                  <bgColor rgb="FFFF0000"/>
                </patternFill>
              </fill>
            </x14:dxf>
          </x14:cfRule>
          <xm:sqref>AR43</xm:sqref>
        </x14:conditionalFormatting>
        <x14:conditionalFormatting xmlns:xm="http://schemas.microsoft.com/office/excel/2006/main">
          <x14:cfRule type="containsText" priority="19177" operator="containsText" id="{6D3240F4-FEF8-4F43-9589-3C2329A7D719}">
            <xm:f>NOT(ISERROR(SEARCH('Listados Datos'!$T$3,AB46)))</xm:f>
            <xm:f>'Listados Datos'!$T$3</xm:f>
            <x14:dxf>
              <fill>
                <patternFill patternType="solid">
                  <bgColor rgb="FFC00000"/>
                </patternFill>
              </fill>
            </x14:dxf>
          </x14:cfRule>
          <x14:cfRule type="containsText" priority="19178" operator="containsText" id="{9669642A-429C-41C3-BA2F-4396E0C406BA}">
            <xm:f>NOT(ISERROR(SEARCH('Listados Datos'!$T$4,AB46)))</xm:f>
            <xm:f>'Listados Datos'!$T$4</xm:f>
            <x14:dxf>
              <font>
                <b/>
                <i val="0"/>
                <color theme="0"/>
              </font>
              <fill>
                <patternFill>
                  <bgColor rgb="FFE26B0A"/>
                </patternFill>
              </fill>
            </x14:dxf>
          </x14:cfRule>
          <x14:cfRule type="containsText" priority="19179" operator="containsText" id="{1BF35DB9-9C15-448D-BB18-52373DEFE1BD}">
            <xm:f>NOT(ISERROR(SEARCH('Listados Datos'!$T$5,AB46)))</xm:f>
            <xm:f>'Listados Datos'!$T$5</xm:f>
            <x14:dxf>
              <font>
                <b/>
                <i val="0"/>
                <color auto="1"/>
              </font>
              <fill>
                <patternFill>
                  <bgColor rgb="FFFFFF00"/>
                </patternFill>
              </fill>
            </x14:dxf>
          </x14:cfRule>
          <x14:cfRule type="containsText" priority="19180" operator="containsText" id="{1B8BCEA1-71E3-4634-92C3-05CD7C7ABFC4}">
            <xm:f>NOT(ISERROR(SEARCH('Listados Datos'!$T$6,AB46)))</xm:f>
            <xm:f>'Listados Datos'!$T$6</xm:f>
            <x14:dxf>
              <font>
                <b/>
                <i val="0"/>
              </font>
              <fill>
                <patternFill>
                  <bgColor rgb="FF92D050"/>
                </patternFill>
              </fill>
            </x14:dxf>
          </x14:cfRule>
          <xm:sqref>AB46:AB47</xm:sqref>
        </x14:conditionalFormatting>
        <x14:conditionalFormatting xmlns:xm="http://schemas.microsoft.com/office/excel/2006/main">
          <x14:cfRule type="containsText" priority="19167" operator="containsText" id="{C840D831-B9DE-4271-A1EB-E47959ADF804}">
            <xm:f>NOT(ISERROR(SEARCH('Listados Datos'!$P$3,Z46)))</xm:f>
            <xm:f>'Listados Datos'!$P$3</xm:f>
            <x14:dxf>
              <fill>
                <patternFill>
                  <bgColor rgb="FF99CC00"/>
                </patternFill>
              </fill>
            </x14:dxf>
          </x14:cfRule>
          <x14:cfRule type="containsText" priority="19168" operator="containsText" id="{BB244876-B83A-473A-9443-62867DA2B49C}">
            <xm:f>NOT(ISERROR(SEARCH('Listados Datos'!$P$4,Z46)))</xm:f>
            <xm:f>'Listados Datos'!$P$4</xm:f>
            <x14:dxf>
              <fill>
                <patternFill>
                  <bgColor rgb="FF33CC33"/>
                </patternFill>
              </fill>
            </x14:dxf>
          </x14:cfRule>
          <x14:cfRule type="containsText" priority="19169" operator="containsText" id="{2E664694-68AA-41C4-A51D-6E2CAC5F010F}">
            <xm:f>NOT(ISERROR(SEARCH('Listados Datos'!$P$5,Z46)))</xm:f>
            <xm:f>'Listados Datos'!$P$5</xm:f>
            <x14:dxf>
              <fill>
                <patternFill>
                  <bgColor rgb="FFFFFF00"/>
                </patternFill>
              </fill>
            </x14:dxf>
          </x14:cfRule>
          <x14:cfRule type="containsText" priority="19170" operator="containsText" id="{5AF5E637-48DE-402F-B247-3B7038F0A8A6}">
            <xm:f>NOT(ISERROR(SEARCH('Listados Datos'!$P$6,Z46)))</xm:f>
            <xm:f>'Listados Datos'!$P$6</xm:f>
            <x14:dxf>
              <fill>
                <patternFill>
                  <bgColor rgb="FFFFC000"/>
                </patternFill>
              </fill>
            </x14:dxf>
          </x14:cfRule>
          <x14:cfRule type="containsText" priority="19171" operator="containsText" id="{65DA575B-5AF9-4739-9FFF-F0A3B9FAC635}">
            <xm:f>NOT(ISERROR(SEARCH('Listados Datos'!$P$7,Z46)))</xm:f>
            <xm:f>'Listados Datos'!$P$7</xm:f>
            <x14:dxf>
              <fill>
                <patternFill>
                  <bgColor rgb="FFFF0000"/>
                </patternFill>
              </fill>
            </x14:dxf>
          </x14:cfRule>
          <xm:sqref>Z46:Z47</xm:sqref>
        </x14:conditionalFormatting>
        <x14:conditionalFormatting xmlns:xm="http://schemas.microsoft.com/office/excel/2006/main">
          <x14:cfRule type="containsText" priority="19113" operator="containsText" id="{97F70E70-AAA1-4871-810C-81119C31E12C}">
            <xm:f>NOT(ISERROR(SEARCH('Listados Datos'!$T$3,AT47)))</xm:f>
            <xm:f>'Listados Datos'!$T$3</xm:f>
            <x14:dxf>
              <fill>
                <patternFill patternType="solid">
                  <bgColor rgb="FFC00000"/>
                </patternFill>
              </fill>
            </x14:dxf>
          </x14:cfRule>
          <x14:cfRule type="containsText" priority="19114" operator="containsText" id="{4BFA4BE3-22C0-4875-9169-4BA3CE6250DD}">
            <xm:f>NOT(ISERROR(SEARCH('Listados Datos'!$T$4,AT47)))</xm:f>
            <xm:f>'Listados Datos'!$T$4</xm:f>
            <x14:dxf>
              <font>
                <b/>
                <i val="0"/>
                <color theme="0"/>
              </font>
              <fill>
                <patternFill>
                  <bgColor rgb="FFE26B0A"/>
                </patternFill>
              </fill>
            </x14:dxf>
          </x14:cfRule>
          <x14:cfRule type="containsText" priority="19115" operator="containsText" id="{65A00C61-01AD-438D-9652-A4CB8B6C95B4}">
            <xm:f>NOT(ISERROR(SEARCH('Listados Datos'!$T$5,AT47)))</xm:f>
            <xm:f>'Listados Datos'!$T$5</xm:f>
            <x14:dxf>
              <font>
                <b/>
                <i val="0"/>
                <color auto="1"/>
              </font>
              <fill>
                <patternFill>
                  <bgColor rgb="FFFFFF00"/>
                </patternFill>
              </fill>
            </x14:dxf>
          </x14:cfRule>
          <x14:cfRule type="containsText" priority="19116" operator="containsText" id="{B0198C7B-B1BE-427B-B815-3C664B043171}">
            <xm:f>NOT(ISERROR(SEARCH('Listados Datos'!$T$6,AT47)))</xm:f>
            <xm:f>'Listados Datos'!$T$6</xm:f>
            <x14:dxf>
              <font>
                <b/>
                <i val="0"/>
              </font>
              <fill>
                <patternFill>
                  <bgColor rgb="FF92D050"/>
                </patternFill>
              </fill>
            </x14:dxf>
          </x14:cfRule>
          <xm:sqref>AT47</xm:sqref>
        </x14:conditionalFormatting>
        <x14:conditionalFormatting xmlns:xm="http://schemas.microsoft.com/office/excel/2006/main">
          <x14:cfRule type="containsText" priority="19103" operator="containsText" id="{293E17E0-0186-49E2-AA7C-3FF554003FEA}">
            <xm:f>NOT(ISERROR(SEARCH('Listados Datos'!$P$3,AR47)))</xm:f>
            <xm:f>'Listados Datos'!$P$3</xm:f>
            <x14:dxf>
              <fill>
                <patternFill>
                  <bgColor rgb="FF99CC00"/>
                </patternFill>
              </fill>
            </x14:dxf>
          </x14:cfRule>
          <x14:cfRule type="containsText" priority="19104" operator="containsText" id="{598E084A-DD43-4A17-9332-2645B83897BE}">
            <xm:f>NOT(ISERROR(SEARCH('Listados Datos'!$P$4,AR47)))</xm:f>
            <xm:f>'Listados Datos'!$P$4</xm:f>
            <x14:dxf>
              <fill>
                <patternFill>
                  <bgColor rgb="FF33CC33"/>
                </patternFill>
              </fill>
            </x14:dxf>
          </x14:cfRule>
          <x14:cfRule type="containsText" priority="19105" operator="containsText" id="{CE152039-9A67-42CF-8C58-65CAED3C3D4D}">
            <xm:f>NOT(ISERROR(SEARCH('Listados Datos'!$P$5,AR47)))</xm:f>
            <xm:f>'Listados Datos'!$P$5</xm:f>
            <x14:dxf>
              <fill>
                <patternFill>
                  <bgColor rgb="FFFFFF00"/>
                </patternFill>
              </fill>
            </x14:dxf>
          </x14:cfRule>
          <x14:cfRule type="containsText" priority="19106" operator="containsText" id="{B29C481A-B62B-41C8-A5A4-E7E731DD578D}">
            <xm:f>NOT(ISERROR(SEARCH('Listados Datos'!$P$6,AR47)))</xm:f>
            <xm:f>'Listados Datos'!$P$6</xm:f>
            <x14:dxf>
              <fill>
                <patternFill>
                  <bgColor rgb="FFFFC000"/>
                </patternFill>
              </fill>
            </x14:dxf>
          </x14:cfRule>
          <x14:cfRule type="containsText" priority="19107" operator="containsText" id="{94FBFB9A-2DC3-4B93-AEFF-36CBF5778111}">
            <xm:f>NOT(ISERROR(SEARCH('Listados Datos'!$P$7,AR47)))</xm:f>
            <xm:f>'Listados Datos'!$P$7</xm:f>
            <x14:dxf>
              <fill>
                <patternFill>
                  <bgColor rgb="FFFF0000"/>
                </patternFill>
              </fill>
            </x14:dxf>
          </x14:cfRule>
          <xm:sqref>AR47</xm:sqref>
        </x14:conditionalFormatting>
        <x14:conditionalFormatting xmlns:xm="http://schemas.microsoft.com/office/excel/2006/main">
          <x14:cfRule type="containsText" priority="19099" operator="containsText" id="{520CE582-607D-45AC-AACE-DEE1DEA0619B}">
            <xm:f>NOT(ISERROR(SEARCH('Listados Datos'!$T$3,AT51)))</xm:f>
            <xm:f>'Listados Datos'!$T$3</xm:f>
            <x14:dxf>
              <fill>
                <patternFill patternType="solid">
                  <bgColor rgb="FFC00000"/>
                </patternFill>
              </fill>
            </x14:dxf>
          </x14:cfRule>
          <x14:cfRule type="containsText" priority="19100" operator="containsText" id="{902A1C4B-1437-4967-8BC1-BC9263B9C90B}">
            <xm:f>NOT(ISERROR(SEARCH('Listados Datos'!$T$4,AT51)))</xm:f>
            <xm:f>'Listados Datos'!$T$4</xm:f>
            <x14:dxf>
              <font>
                <b/>
                <i val="0"/>
                <color theme="0"/>
              </font>
              <fill>
                <patternFill>
                  <bgColor rgb="FFE26B0A"/>
                </patternFill>
              </fill>
            </x14:dxf>
          </x14:cfRule>
          <x14:cfRule type="containsText" priority="19101" operator="containsText" id="{17FE66C8-26BA-4000-A4B9-1756735159C5}">
            <xm:f>NOT(ISERROR(SEARCH('Listados Datos'!$T$5,AT51)))</xm:f>
            <xm:f>'Listados Datos'!$T$5</xm:f>
            <x14:dxf>
              <font>
                <b/>
                <i val="0"/>
                <color auto="1"/>
              </font>
              <fill>
                <patternFill>
                  <bgColor rgb="FFFFFF00"/>
                </patternFill>
              </fill>
            </x14:dxf>
          </x14:cfRule>
          <x14:cfRule type="containsText" priority="19102" operator="containsText" id="{B69E913F-B887-4960-8077-AB0071FD28B3}">
            <xm:f>NOT(ISERROR(SEARCH('Listados Datos'!$T$6,AT51)))</xm:f>
            <xm:f>'Listados Datos'!$T$6</xm:f>
            <x14:dxf>
              <font>
                <b/>
                <i val="0"/>
              </font>
              <fill>
                <patternFill>
                  <bgColor rgb="FF92D050"/>
                </patternFill>
              </fill>
            </x14:dxf>
          </x14:cfRule>
          <xm:sqref>AT51</xm:sqref>
        </x14:conditionalFormatting>
        <x14:conditionalFormatting xmlns:xm="http://schemas.microsoft.com/office/excel/2006/main">
          <x14:cfRule type="containsText" priority="19089" operator="containsText" id="{C83207D9-ED1E-461F-AADC-65C24D7CC442}">
            <xm:f>NOT(ISERROR(SEARCH('Listados Datos'!$P$3,AR51)))</xm:f>
            <xm:f>'Listados Datos'!$P$3</xm:f>
            <x14:dxf>
              <fill>
                <patternFill>
                  <bgColor rgb="FF99CC00"/>
                </patternFill>
              </fill>
            </x14:dxf>
          </x14:cfRule>
          <x14:cfRule type="containsText" priority="19090" operator="containsText" id="{28B193B1-589C-4624-88B0-F095AF7F13D1}">
            <xm:f>NOT(ISERROR(SEARCH('Listados Datos'!$P$4,AR51)))</xm:f>
            <xm:f>'Listados Datos'!$P$4</xm:f>
            <x14:dxf>
              <fill>
                <patternFill>
                  <bgColor rgb="FF33CC33"/>
                </patternFill>
              </fill>
            </x14:dxf>
          </x14:cfRule>
          <x14:cfRule type="containsText" priority="19091" operator="containsText" id="{F9342DB5-C604-41E4-95D1-16878FF49EC1}">
            <xm:f>NOT(ISERROR(SEARCH('Listados Datos'!$P$5,AR51)))</xm:f>
            <xm:f>'Listados Datos'!$P$5</xm:f>
            <x14:dxf>
              <fill>
                <patternFill>
                  <bgColor rgb="FFFFFF00"/>
                </patternFill>
              </fill>
            </x14:dxf>
          </x14:cfRule>
          <x14:cfRule type="containsText" priority="19092" operator="containsText" id="{DF89290B-BBED-4C44-8923-3600AEF20BDD}">
            <xm:f>NOT(ISERROR(SEARCH('Listados Datos'!$P$6,AR51)))</xm:f>
            <xm:f>'Listados Datos'!$P$6</xm:f>
            <x14:dxf>
              <fill>
                <patternFill>
                  <bgColor rgb="FFFFC000"/>
                </patternFill>
              </fill>
            </x14:dxf>
          </x14:cfRule>
          <x14:cfRule type="containsText" priority="19093" operator="containsText" id="{D62DBA07-C5D2-46FC-8107-0CC459C07D1D}">
            <xm:f>NOT(ISERROR(SEARCH('Listados Datos'!$P$7,AR51)))</xm:f>
            <xm:f>'Listados Datos'!$P$7</xm:f>
            <x14:dxf>
              <fill>
                <patternFill>
                  <bgColor rgb="FFFF0000"/>
                </patternFill>
              </fill>
            </x14:dxf>
          </x14:cfRule>
          <xm:sqref>AR51</xm:sqref>
        </x14:conditionalFormatting>
        <x14:conditionalFormatting xmlns:xm="http://schemas.microsoft.com/office/excel/2006/main">
          <x14:cfRule type="containsText" priority="19085" operator="containsText" id="{96C3027A-9938-44C0-8EF1-036CC36B749B}">
            <xm:f>NOT(ISERROR(SEARCH('Listados Datos'!$T$3,AF48)))</xm:f>
            <xm:f>'Listados Datos'!$T$3</xm:f>
            <x14:dxf>
              <fill>
                <patternFill patternType="solid">
                  <bgColor rgb="FFC00000"/>
                </patternFill>
              </fill>
            </x14:dxf>
          </x14:cfRule>
          <x14:cfRule type="containsText" priority="19086" operator="containsText" id="{1903F2B7-0993-480A-A28D-1AFE224B8AE2}">
            <xm:f>NOT(ISERROR(SEARCH('Listados Datos'!$T$4,AF48)))</xm:f>
            <xm:f>'Listados Datos'!$T$4</xm:f>
            <x14:dxf>
              <font>
                <b/>
                <i val="0"/>
                <color theme="0"/>
              </font>
              <fill>
                <patternFill>
                  <bgColor rgb="FFE26B0A"/>
                </patternFill>
              </fill>
            </x14:dxf>
          </x14:cfRule>
          <x14:cfRule type="containsText" priority="19087" operator="containsText" id="{6AE2134F-D60C-49B1-87F8-27AC468CE8C3}">
            <xm:f>NOT(ISERROR(SEARCH('Listados Datos'!$T$5,AF48)))</xm:f>
            <xm:f>'Listados Datos'!$T$5</xm:f>
            <x14:dxf>
              <font>
                <b/>
                <i val="0"/>
                <color auto="1"/>
              </font>
              <fill>
                <patternFill>
                  <bgColor rgb="FFFFFF00"/>
                </patternFill>
              </fill>
            </x14:dxf>
          </x14:cfRule>
          <x14:cfRule type="containsText" priority="19088" operator="containsText" id="{3C813B84-BB2A-4BCE-B64B-72D55DFEA150}">
            <xm:f>NOT(ISERROR(SEARCH('Listados Datos'!$T$6,AF48)))</xm:f>
            <xm:f>'Listados Datos'!$T$6</xm:f>
            <x14:dxf>
              <font>
                <b/>
                <i val="0"/>
              </font>
              <fill>
                <patternFill>
                  <bgColor rgb="FF92D050"/>
                </patternFill>
              </fill>
            </x14:dxf>
          </x14:cfRule>
          <xm:sqref>AF48:AF49</xm:sqref>
        </x14:conditionalFormatting>
        <x14:conditionalFormatting xmlns:xm="http://schemas.microsoft.com/office/excel/2006/main">
          <x14:cfRule type="containsText" priority="19081" operator="containsText" id="{992D0404-090F-4D59-BE77-D78455A2714E}">
            <xm:f>NOT(ISERROR(SEARCH('Listados Datos'!$T$3,AB48)))</xm:f>
            <xm:f>'Listados Datos'!$T$3</xm:f>
            <x14:dxf>
              <fill>
                <patternFill patternType="solid">
                  <bgColor rgb="FFC00000"/>
                </patternFill>
              </fill>
            </x14:dxf>
          </x14:cfRule>
          <x14:cfRule type="containsText" priority="19082" operator="containsText" id="{A192098C-E3ED-46E6-BDD6-5E1AA23E4D93}">
            <xm:f>NOT(ISERROR(SEARCH('Listados Datos'!$T$4,AB48)))</xm:f>
            <xm:f>'Listados Datos'!$T$4</xm:f>
            <x14:dxf>
              <font>
                <b/>
                <i val="0"/>
                <color theme="0"/>
              </font>
              <fill>
                <patternFill>
                  <bgColor rgb="FFE26B0A"/>
                </patternFill>
              </fill>
            </x14:dxf>
          </x14:cfRule>
          <x14:cfRule type="containsText" priority="19083" operator="containsText" id="{0BA2CCD9-8F3E-4BD5-B023-422B4C0F090D}">
            <xm:f>NOT(ISERROR(SEARCH('Listados Datos'!$T$5,AB48)))</xm:f>
            <xm:f>'Listados Datos'!$T$5</xm:f>
            <x14:dxf>
              <font>
                <b/>
                <i val="0"/>
                <color auto="1"/>
              </font>
              <fill>
                <patternFill>
                  <bgColor rgb="FFFFFF00"/>
                </patternFill>
              </fill>
            </x14:dxf>
          </x14:cfRule>
          <x14:cfRule type="containsText" priority="19084" operator="containsText" id="{CEDE70F0-0FE2-4CDE-99D2-F6534E89A239}">
            <xm:f>NOT(ISERROR(SEARCH('Listados Datos'!$T$6,AB48)))</xm:f>
            <xm:f>'Listados Datos'!$T$6</xm:f>
            <x14:dxf>
              <font>
                <b/>
                <i val="0"/>
              </font>
              <fill>
                <patternFill>
                  <bgColor rgb="FF92D050"/>
                </patternFill>
              </fill>
            </x14:dxf>
          </x14:cfRule>
          <xm:sqref>AB48:AB49</xm:sqref>
        </x14:conditionalFormatting>
        <x14:conditionalFormatting xmlns:xm="http://schemas.microsoft.com/office/excel/2006/main">
          <x14:cfRule type="containsText" priority="19071" operator="containsText" id="{6BD8B165-A56F-446E-9588-9CE0DC7F5637}">
            <xm:f>NOT(ISERROR(SEARCH('Listados Datos'!$P$3,Z48)))</xm:f>
            <xm:f>'Listados Datos'!$P$3</xm:f>
            <x14:dxf>
              <fill>
                <patternFill>
                  <bgColor rgb="FF99CC00"/>
                </patternFill>
              </fill>
            </x14:dxf>
          </x14:cfRule>
          <x14:cfRule type="containsText" priority="19072" operator="containsText" id="{551EF1B2-FC55-4577-8A2A-49C397864E42}">
            <xm:f>NOT(ISERROR(SEARCH('Listados Datos'!$P$4,Z48)))</xm:f>
            <xm:f>'Listados Datos'!$P$4</xm:f>
            <x14:dxf>
              <fill>
                <patternFill>
                  <bgColor rgb="FF33CC33"/>
                </patternFill>
              </fill>
            </x14:dxf>
          </x14:cfRule>
          <x14:cfRule type="containsText" priority="19073" operator="containsText" id="{04CEF606-6742-4AC2-AFB6-89CDC4F7A783}">
            <xm:f>NOT(ISERROR(SEARCH('Listados Datos'!$P$5,Z48)))</xm:f>
            <xm:f>'Listados Datos'!$P$5</xm:f>
            <x14:dxf>
              <fill>
                <patternFill>
                  <bgColor rgb="FFFFFF00"/>
                </patternFill>
              </fill>
            </x14:dxf>
          </x14:cfRule>
          <x14:cfRule type="containsText" priority="19074" operator="containsText" id="{E3DF8710-5978-4DF8-A3AE-2241ED969C51}">
            <xm:f>NOT(ISERROR(SEARCH('Listados Datos'!$P$6,Z48)))</xm:f>
            <xm:f>'Listados Datos'!$P$6</xm:f>
            <x14:dxf>
              <fill>
                <patternFill>
                  <bgColor rgb="FFFFC000"/>
                </patternFill>
              </fill>
            </x14:dxf>
          </x14:cfRule>
          <x14:cfRule type="containsText" priority="19075" operator="containsText" id="{DF576185-3520-4CA3-BD57-F2F975C18ACF}">
            <xm:f>NOT(ISERROR(SEARCH('Listados Datos'!$P$7,Z48)))</xm:f>
            <xm:f>'Listados Datos'!$P$7</xm:f>
            <x14:dxf>
              <fill>
                <patternFill>
                  <bgColor rgb="FFFF0000"/>
                </patternFill>
              </fill>
            </x14:dxf>
          </x14:cfRule>
          <xm:sqref>Z48:Z49</xm:sqref>
        </x14:conditionalFormatting>
        <x14:conditionalFormatting xmlns:xm="http://schemas.microsoft.com/office/excel/2006/main">
          <x14:cfRule type="containsText" priority="19041" operator="containsText" id="{6DD39D8F-4068-4821-807C-3DBDEACFAFF5}">
            <xm:f>NOT(ISERROR(SEARCH('Listados Datos'!$T$3,AT48)))</xm:f>
            <xm:f>'Listados Datos'!$T$3</xm:f>
            <x14:dxf>
              <fill>
                <patternFill patternType="solid">
                  <bgColor rgb="FFC00000"/>
                </patternFill>
              </fill>
            </x14:dxf>
          </x14:cfRule>
          <x14:cfRule type="containsText" priority="19042" operator="containsText" id="{0E4BEE45-E715-48EB-B456-154A75B2A939}">
            <xm:f>NOT(ISERROR(SEARCH('Listados Datos'!$T$4,AT48)))</xm:f>
            <xm:f>'Listados Datos'!$T$4</xm:f>
            <x14:dxf>
              <font>
                <b/>
                <i val="0"/>
                <color theme="0"/>
              </font>
              <fill>
                <patternFill>
                  <bgColor rgb="FFE26B0A"/>
                </patternFill>
              </fill>
            </x14:dxf>
          </x14:cfRule>
          <x14:cfRule type="containsText" priority="19043" operator="containsText" id="{9BB57536-315C-44F6-B058-5C57D9E0687D}">
            <xm:f>NOT(ISERROR(SEARCH('Listados Datos'!$T$5,AT48)))</xm:f>
            <xm:f>'Listados Datos'!$T$5</xm:f>
            <x14:dxf>
              <font>
                <b/>
                <i val="0"/>
                <color auto="1"/>
              </font>
              <fill>
                <patternFill>
                  <bgColor rgb="FFFFFF00"/>
                </patternFill>
              </fill>
            </x14:dxf>
          </x14:cfRule>
          <x14:cfRule type="containsText" priority="19044" operator="containsText" id="{A1394C82-338D-4960-907A-A65600427389}">
            <xm:f>NOT(ISERROR(SEARCH('Listados Datos'!$T$6,AT48)))</xm:f>
            <xm:f>'Listados Datos'!$T$6</xm:f>
            <x14:dxf>
              <font>
                <b/>
                <i val="0"/>
              </font>
              <fill>
                <patternFill>
                  <bgColor rgb="FF92D050"/>
                </patternFill>
              </fill>
            </x14:dxf>
          </x14:cfRule>
          <xm:sqref>AT48</xm:sqref>
        </x14:conditionalFormatting>
        <x14:conditionalFormatting xmlns:xm="http://schemas.microsoft.com/office/excel/2006/main">
          <x14:cfRule type="containsText" priority="19031" operator="containsText" id="{522B426A-5B1B-4837-BF2F-B20F1D1FE0B9}">
            <xm:f>NOT(ISERROR(SEARCH('Listados Datos'!$P$3,AR48)))</xm:f>
            <xm:f>'Listados Datos'!$P$3</xm:f>
            <x14:dxf>
              <fill>
                <patternFill>
                  <bgColor rgb="FF99CC00"/>
                </patternFill>
              </fill>
            </x14:dxf>
          </x14:cfRule>
          <x14:cfRule type="containsText" priority="19032" operator="containsText" id="{0B503C2A-CD87-4AF6-BB52-73BC8DF761A8}">
            <xm:f>NOT(ISERROR(SEARCH('Listados Datos'!$P$4,AR48)))</xm:f>
            <xm:f>'Listados Datos'!$P$4</xm:f>
            <x14:dxf>
              <fill>
                <patternFill>
                  <bgColor rgb="FF33CC33"/>
                </patternFill>
              </fill>
            </x14:dxf>
          </x14:cfRule>
          <x14:cfRule type="containsText" priority="19033" operator="containsText" id="{42E81C6B-EF96-43EB-B148-8D5AEC4644DD}">
            <xm:f>NOT(ISERROR(SEARCH('Listados Datos'!$P$5,AR48)))</xm:f>
            <xm:f>'Listados Datos'!$P$5</xm:f>
            <x14:dxf>
              <fill>
                <patternFill>
                  <bgColor rgb="FFFFFF00"/>
                </patternFill>
              </fill>
            </x14:dxf>
          </x14:cfRule>
          <x14:cfRule type="containsText" priority="19034" operator="containsText" id="{5AA3BDD4-9FE0-4951-8C2B-D9B4459D98C7}">
            <xm:f>NOT(ISERROR(SEARCH('Listados Datos'!$P$6,AR48)))</xm:f>
            <xm:f>'Listados Datos'!$P$6</xm:f>
            <x14:dxf>
              <fill>
                <patternFill>
                  <bgColor rgb="FFFFC000"/>
                </patternFill>
              </fill>
            </x14:dxf>
          </x14:cfRule>
          <x14:cfRule type="containsText" priority="19035" operator="containsText" id="{0FD9556A-5D8C-4D62-B131-DC318C330F04}">
            <xm:f>NOT(ISERROR(SEARCH('Listados Datos'!$P$7,AR48)))</xm:f>
            <xm:f>'Listados Datos'!$P$7</xm:f>
            <x14:dxf>
              <fill>
                <patternFill>
                  <bgColor rgb="FFFF0000"/>
                </patternFill>
              </fill>
            </x14:dxf>
          </x14:cfRule>
          <xm:sqref>AR48</xm:sqref>
        </x14:conditionalFormatting>
        <x14:conditionalFormatting xmlns:xm="http://schemas.microsoft.com/office/excel/2006/main">
          <x14:cfRule type="containsText" priority="19027" operator="containsText" id="{5F952441-0190-4DB1-A7FD-810B5E255F5F}">
            <xm:f>NOT(ISERROR(SEARCH('Listados Datos'!$T$3,AT49)))</xm:f>
            <xm:f>'Listados Datos'!$T$3</xm:f>
            <x14:dxf>
              <fill>
                <patternFill patternType="solid">
                  <bgColor rgb="FFC00000"/>
                </patternFill>
              </fill>
            </x14:dxf>
          </x14:cfRule>
          <x14:cfRule type="containsText" priority="19028" operator="containsText" id="{C9292285-6A5C-4434-965F-735DD3C0DB37}">
            <xm:f>NOT(ISERROR(SEARCH('Listados Datos'!$T$4,AT49)))</xm:f>
            <xm:f>'Listados Datos'!$T$4</xm:f>
            <x14:dxf>
              <font>
                <b/>
                <i val="0"/>
                <color theme="0"/>
              </font>
              <fill>
                <patternFill>
                  <bgColor rgb="FFE26B0A"/>
                </patternFill>
              </fill>
            </x14:dxf>
          </x14:cfRule>
          <x14:cfRule type="containsText" priority="19029" operator="containsText" id="{D16FB360-13AC-4B58-8AED-B36B57AF3DF4}">
            <xm:f>NOT(ISERROR(SEARCH('Listados Datos'!$T$5,AT49)))</xm:f>
            <xm:f>'Listados Datos'!$T$5</xm:f>
            <x14:dxf>
              <font>
                <b/>
                <i val="0"/>
                <color auto="1"/>
              </font>
              <fill>
                <patternFill>
                  <bgColor rgb="FFFFFF00"/>
                </patternFill>
              </fill>
            </x14:dxf>
          </x14:cfRule>
          <x14:cfRule type="containsText" priority="19030" operator="containsText" id="{352E33C6-FFED-4B43-B795-C7F7981BE7FD}">
            <xm:f>NOT(ISERROR(SEARCH('Listados Datos'!$T$6,AT49)))</xm:f>
            <xm:f>'Listados Datos'!$T$6</xm:f>
            <x14:dxf>
              <font>
                <b/>
                <i val="0"/>
              </font>
              <fill>
                <patternFill>
                  <bgColor rgb="FF92D050"/>
                </patternFill>
              </fill>
            </x14:dxf>
          </x14:cfRule>
          <xm:sqref>AT49</xm:sqref>
        </x14:conditionalFormatting>
        <x14:conditionalFormatting xmlns:xm="http://schemas.microsoft.com/office/excel/2006/main">
          <x14:cfRule type="containsText" priority="19017" operator="containsText" id="{CB373D3A-F084-4526-A7EC-54497C8F3681}">
            <xm:f>NOT(ISERROR(SEARCH('Listados Datos'!$P$3,AR49)))</xm:f>
            <xm:f>'Listados Datos'!$P$3</xm:f>
            <x14:dxf>
              <fill>
                <patternFill>
                  <bgColor rgb="FF99CC00"/>
                </patternFill>
              </fill>
            </x14:dxf>
          </x14:cfRule>
          <x14:cfRule type="containsText" priority="19018" operator="containsText" id="{CFC314A2-0873-45D2-B39D-6BA0CB90D68F}">
            <xm:f>NOT(ISERROR(SEARCH('Listados Datos'!$P$4,AR49)))</xm:f>
            <xm:f>'Listados Datos'!$P$4</xm:f>
            <x14:dxf>
              <fill>
                <patternFill>
                  <bgColor rgb="FF33CC33"/>
                </patternFill>
              </fill>
            </x14:dxf>
          </x14:cfRule>
          <x14:cfRule type="containsText" priority="19019" operator="containsText" id="{E5FD24C6-48D7-4BF9-85E0-6552F6F88CE3}">
            <xm:f>NOT(ISERROR(SEARCH('Listados Datos'!$P$5,AR49)))</xm:f>
            <xm:f>'Listados Datos'!$P$5</xm:f>
            <x14:dxf>
              <fill>
                <patternFill>
                  <bgColor rgb="FFFFFF00"/>
                </patternFill>
              </fill>
            </x14:dxf>
          </x14:cfRule>
          <x14:cfRule type="containsText" priority="19020" operator="containsText" id="{15C94379-2BD8-4444-8F25-8B558F865B16}">
            <xm:f>NOT(ISERROR(SEARCH('Listados Datos'!$P$6,AR49)))</xm:f>
            <xm:f>'Listados Datos'!$P$6</xm:f>
            <x14:dxf>
              <fill>
                <patternFill>
                  <bgColor rgb="FFFFC000"/>
                </patternFill>
              </fill>
            </x14:dxf>
          </x14:cfRule>
          <x14:cfRule type="containsText" priority="19021" operator="containsText" id="{1DEF657C-FBBB-4E93-AA94-076697CFB469}">
            <xm:f>NOT(ISERROR(SEARCH('Listados Datos'!$P$7,AR49)))</xm:f>
            <xm:f>'Listados Datos'!$P$7</xm:f>
            <x14:dxf>
              <fill>
                <patternFill>
                  <bgColor rgb="FFFF0000"/>
                </patternFill>
              </fill>
            </x14:dxf>
          </x14:cfRule>
          <xm:sqref>AR49</xm:sqref>
        </x14:conditionalFormatting>
        <x14:conditionalFormatting xmlns:xm="http://schemas.microsoft.com/office/excel/2006/main">
          <x14:cfRule type="containsText" priority="19013" operator="containsText" id="{F043754D-6BE6-4D01-80D0-753DB28FD1FE}">
            <xm:f>NOT(ISERROR(SEARCH('Listados Datos'!$T$3,AF52)))</xm:f>
            <xm:f>'Listados Datos'!$T$3</xm:f>
            <x14:dxf>
              <fill>
                <patternFill patternType="solid">
                  <bgColor rgb="FFC00000"/>
                </patternFill>
              </fill>
            </x14:dxf>
          </x14:cfRule>
          <x14:cfRule type="containsText" priority="19014" operator="containsText" id="{338FE765-BD87-4C6C-858C-F97E3508D943}">
            <xm:f>NOT(ISERROR(SEARCH('Listados Datos'!$T$4,AF52)))</xm:f>
            <xm:f>'Listados Datos'!$T$4</xm:f>
            <x14:dxf>
              <font>
                <b/>
                <i val="0"/>
                <color theme="0"/>
              </font>
              <fill>
                <patternFill>
                  <bgColor rgb="FFE26B0A"/>
                </patternFill>
              </fill>
            </x14:dxf>
          </x14:cfRule>
          <x14:cfRule type="containsText" priority="19015" operator="containsText" id="{60D756BD-B524-4C16-9E0E-8601E4C7BEB4}">
            <xm:f>NOT(ISERROR(SEARCH('Listados Datos'!$T$5,AF52)))</xm:f>
            <xm:f>'Listados Datos'!$T$5</xm:f>
            <x14:dxf>
              <font>
                <b/>
                <i val="0"/>
                <color auto="1"/>
              </font>
              <fill>
                <patternFill>
                  <bgColor rgb="FFFFFF00"/>
                </patternFill>
              </fill>
            </x14:dxf>
          </x14:cfRule>
          <x14:cfRule type="containsText" priority="19016" operator="containsText" id="{97C4863D-19FC-4A98-B786-18C5B1EEE01E}">
            <xm:f>NOT(ISERROR(SEARCH('Listados Datos'!$T$6,AF52)))</xm:f>
            <xm:f>'Listados Datos'!$T$6</xm:f>
            <x14:dxf>
              <font>
                <b/>
                <i val="0"/>
              </font>
              <fill>
                <patternFill>
                  <bgColor rgb="FF92D050"/>
                </patternFill>
              </fill>
            </x14:dxf>
          </x14:cfRule>
          <xm:sqref>AF57 AF52:AF53</xm:sqref>
        </x14:conditionalFormatting>
        <x14:conditionalFormatting xmlns:xm="http://schemas.microsoft.com/office/excel/2006/main">
          <x14:cfRule type="containsText" priority="19009" operator="containsText" id="{53761484-63AF-45AE-9BB0-C1AAB03A96C3}">
            <xm:f>NOT(ISERROR(SEARCH('Listados Datos'!$T$3,AB52)))</xm:f>
            <xm:f>'Listados Datos'!$T$3</xm:f>
            <x14:dxf>
              <fill>
                <patternFill patternType="solid">
                  <bgColor rgb="FFC00000"/>
                </patternFill>
              </fill>
            </x14:dxf>
          </x14:cfRule>
          <x14:cfRule type="containsText" priority="19010" operator="containsText" id="{3AC4F31E-C894-4142-9A09-A6D73BE455E2}">
            <xm:f>NOT(ISERROR(SEARCH('Listados Datos'!$T$4,AB52)))</xm:f>
            <xm:f>'Listados Datos'!$T$4</xm:f>
            <x14:dxf>
              <font>
                <b/>
                <i val="0"/>
                <color theme="0"/>
              </font>
              <fill>
                <patternFill>
                  <bgColor rgb="FFE26B0A"/>
                </patternFill>
              </fill>
            </x14:dxf>
          </x14:cfRule>
          <x14:cfRule type="containsText" priority="19011" operator="containsText" id="{02AECB26-8FD9-429D-A599-70D4C4AC0CD3}">
            <xm:f>NOT(ISERROR(SEARCH('Listados Datos'!$T$5,AB52)))</xm:f>
            <xm:f>'Listados Datos'!$T$5</xm:f>
            <x14:dxf>
              <font>
                <b/>
                <i val="0"/>
                <color auto="1"/>
              </font>
              <fill>
                <patternFill>
                  <bgColor rgb="FFFFFF00"/>
                </patternFill>
              </fill>
            </x14:dxf>
          </x14:cfRule>
          <x14:cfRule type="containsText" priority="19012" operator="containsText" id="{61724CD1-1B8F-4232-A323-7ADE3B617B9C}">
            <xm:f>NOT(ISERROR(SEARCH('Listados Datos'!$T$6,AB52)))</xm:f>
            <xm:f>'Listados Datos'!$T$6</xm:f>
            <x14:dxf>
              <font>
                <b/>
                <i val="0"/>
              </font>
              <fill>
                <patternFill>
                  <bgColor rgb="FF92D050"/>
                </patternFill>
              </fill>
            </x14:dxf>
          </x14:cfRule>
          <xm:sqref>AB52:AB53</xm:sqref>
        </x14:conditionalFormatting>
        <x14:conditionalFormatting xmlns:xm="http://schemas.microsoft.com/office/excel/2006/main">
          <x14:cfRule type="containsText" priority="18999" operator="containsText" id="{C31277AB-0AB8-445A-A2B7-4A6F854A5658}">
            <xm:f>NOT(ISERROR(SEARCH('Listados Datos'!$P$3,Z52)))</xm:f>
            <xm:f>'Listados Datos'!$P$3</xm:f>
            <x14:dxf>
              <fill>
                <patternFill>
                  <bgColor rgb="FF99CC00"/>
                </patternFill>
              </fill>
            </x14:dxf>
          </x14:cfRule>
          <x14:cfRule type="containsText" priority="19000" operator="containsText" id="{8A1CB49A-F94A-4E1E-A47A-C77331978D24}">
            <xm:f>NOT(ISERROR(SEARCH('Listados Datos'!$P$4,Z52)))</xm:f>
            <xm:f>'Listados Datos'!$P$4</xm:f>
            <x14:dxf>
              <fill>
                <patternFill>
                  <bgColor rgb="FF33CC33"/>
                </patternFill>
              </fill>
            </x14:dxf>
          </x14:cfRule>
          <x14:cfRule type="containsText" priority="19001" operator="containsText" id="{04A49D14-A898-4C0C-8685-D8AEA716A66C}">
            <xm:f>NOT(ISERROR(SEARCH('Listados Datos'!$P$5,Z52)))</xm:f>
            <xm:f>'Listados Datos'!$P$5</xm:f>
            <x14:dxf>
              <fill>
                <patternFill>
                  <bgColor rgb="FFFFFF00"/>
                </patternFill>
              </fill>
            </x14:dxf>
          </x14:cfRule>
          <x14:cfRule type="containsText" priority="19002" operator="containsText" id="{561F09A2-29DF-44AF-A866-4BCA448C67A0}">
            <xm:f>NOT(ISERROR(SEARCH('Listados Datos'!$P$6,Z52)))</xm:f>
            <xm:f>'Listados Datos'!$P$6</xm:f>
            <x14:dxf>
              <fill>
                <patternFill>
                  <bgColor rgb="FFFFC000"/>
                </patternFill>
              </fill>
            </x14:dxf>
          </x14:cfRule>
          <x14:cfRule type="containsText" priority="19003" operator="containsText" id="{3CBCBE14-B8D2-4D1A-9DEB-F3973534659F}">
            <xm:f>NOT(ISERROR(SEARCH('Listados Datos'!$P$7,Z52)))</xm:f>
            <xm:f>'Listados Datos'!$P$7</xm:f>
            <x14:dxf>
              <fill>
                <patternFill>
                  <bgColor rgb="FFFF0000"/>
                </patternFill>
              </fill>
            </x14:dxf>
          </x14:cfRule>
          <xm:sqref>Z52:Z53</xm:sqref>
        </x14:conditionalFormatting>
        <x14:conditionalFormatting xmlns:xm="http://schemas.microsoft.com/office/excel/2006/main">
          <x14:cfRule type="containsText" priority="18959" operator="containsText" id="{EC3618FD-5D41-40FC-9824-FFD126A8E5BE}">
            <xm:f>NOT(ISERROR(SEARCH('Listados Datos'!$T$3,AT52)))</xm:f>
            <xm:f>'Listados Datos'!$T$3</xm:f>
            <x14:dxf>
              <fill>
                <patternFill patternType="solid">
                  <bgColor rgb="FFC00000"/>
                </patternFill>
              </fill>
            </x14:dxf>
          </x14:cfRule>
          <x14:cfRule type="containsText" priority="18960" operator="containsText" id="{E2780392-4848-42B1-8AE2-9E165778DBA5}">
            <xm:f>NOT(ISERROR(SEARCH('Listados Datos'!$T$4,AT52)))</xm:f>
            <xm:f>'Listados Datos'!$T$4</xm:f>
            <x14:dxf>
              <font>
                <b/>
                <i val="0"/>
                <color theme="0"/>
              </font>
              <fill>
                <patternFill>
                  <bgColor rgb="FFE26B0A"/>
                </patternFill>
              </fill>
            </x14:dxf>
          </x14:cfRule>
          <x14:cfRule type="containsText" priority="18961" operator="containsText" id="{827A3A89-5A1C-47F4-A459-1432E8BF0FB4}">
            <xm:f>NOT(ISERROR(SEARCH('Listados Datos'!$T$5,AT52)))</xm:f>
            <xm:f>'Listados Datos'!$T$5</xm:f>
            <x14:dxf>
              <font>
                <b/>
                <i val="0"/>
                <color auto="1"/>
              </font>
              <fill>
                <patternFill>
                  <bgColor rgb="FFFFFF00"/>
                </patternFill>
              </fill>
            </x14:dxf>
          </x14:cfRule>
          <x14:cfRule type="containsText" priority="18962" operator="containsText" id="{0ABD6164-A48F-4560-9181-18877213B3E0}">
            <xm:f>NOT(ISERROR(SEARCH('Listados Datos'!$T$6,AT52)))</xm:f>
            <xm:f>'Listados Datos'!$T$6</xm:f>
            <x14:dxf>
              <font>
                <b/>
                <i val="0"/>
              </font>
              <fill>
                <patternFill>
                  <bgColor rgb="FF92D050"/>
                </patternFill>
              </fill>
            </x14:dxf>
          </x14:cfRule>
          <xm:sqref>AT52</xm:sqref>
        </x14:conditionalFormatting>
        <x14:conditionalFormatting xmlns:xm="http://schemas.microsoft.com/office/excel/2006/main">
          <x14:cfRule type="containsText" priority="18949" operator="containsText" id="{C3C41A29-8BA9-4E96-A3B5-A6C1B30C2DF7}">
            <xm:f>NOT(ISERROR(SEARCH('Listados Datos'!$P$3,AR52)))</xm:f>
            <xm:f>'Listados Datos'!$P$3</xm:f>
            <x14:dxf>
              <fill>
                <patternFill>
                  <bgColor rgb="FF99CC00"/>
                </patternFill>
              </fill>
            </x14:dxf>
          </x14:cfRule>
          <x14:cfRule type="containsText" priority="18950" operator="containsText" id="{41801CD9-6EDE-492F-8CA1-CBFC73113F2A}">
            <xm:f>NOT(ISERROR(SEARCH('Listados Datos'!$P$4,AR52)))</xm:f>
            <xm:f>'Listados Datos'!$P$4</xm:f>
            <x14:dxf>
              <fill>
                <patternFill>
                  <bgColor rgb="FF33CC33"/>
                </patternFill>
              </fill>
            </x14:dxf>
          </x14:cfRule>
          <x14:cfRule type="containsText" priority="18951" operator="containsText" id="{9943B4BC-841E-442D-8845-3ABCECCF2B1A}">
            <xm:f>NOT(ISERROR(SEARCH('Listados Datos'!$P$5,AR52)))</xm:f>
            <xm:f>'Listados Datos'!$P$5</xm:f>
            <x14:dxf>
              <fill>
                <patternFill>
                  <bgColor rgb="FFFFFF00"/>
                </patternFill>
              </fill>
            </x14:dxf>
          </x14:cfRule>
          <x14:cfRule type="containsText" priority="18952" operator="containsText" id="{CC6AFAC5-B1A8-4511-972B-02BBD5B7037E}">
            <xm:f>NOT(ISERROR(SEARCH('Listados Datos'!$P$6,AR52)))</xm:f>
            <xm:f>'Listados Datos'!$P$6</xm:f>
            <x14:dxf>
              <fill>
                <patternFill>
                  <bgColor rgb="FFFFC000"/>
                </patternFill>
              </fill>
            </x14:dxf>
          </x14:cfRule>
          <x14:cfRule type="containsText" priority="18953" operator="containsText" id="{11B939E2-8CB6-472F-9F5B-6A0A2BE27C2D}">
            <xm:f>NOT(ISERROR(SEARCH('Listados Datos'!$P$7,AR52)))</xm:f>
            <xm:f>'Listados Datos'!$P$7</xm:f>
            <x14:dxf>
              <fill>
                <patternFill>
                  <bgColor rgb="FFFF0000"/>
                </patternFill>
              </fill>
            </x14:dxf>
          </x14:cfRule>
          <xm:sqref>AR52</xm:sqref>
        </x14:conditionalFormatting>
        <x14:conditionalFormatting xmlns:xm="http://schemas.microsoft.com/office/excel/2006/main">
          <x14:cfRule type="containsText" priority="18945" operator="containsText" id="{835EA978-B4D0-450F-B7ED-4CE2566D240C}">
            <xm:f>NOT(ISERROR(SEARCH('Listados Datos'!$T$3,AT53)))</xm:f>
            <xm:f>'Listados Datos'!$T$3</xm:f>
            <x14:dxf>
              <fill>
                <patternFill patternType="solid">
                  <bgColor rgb="FFC00000"/>
                </patternFill>
              </fill>
            </x14:dxf>
          </x14:cfRule>
          <x14:cfRule type="containsText" priority="18946" operator="containsText" id="{476215DE-4CFB-4970-9CDF-F8651B332881}">
            <xm:f>NOT(ISERROR(SEARCH('Listados Datos'!$T$4,AT53)))</xm:f>
            <xm:f>'Listados Datos'!$T$4</xm:f>
            <x14:dxf>
              <font>
                <b/>
                <i val="0"/>
                <color theme="0"/>
              </font>
              <fill>
                <patternFill>
                  <bgColor rgb="FFE26B0A"/>
                </patternFill>
              </fill>
            </x14:dxf>
          </x14:cfRule>
          <x14:cfRule type="containsText" priority="18947" operator="containsText" id="{DFF87A90-403A-454F-849C-7AEA6C098D88}">
            <xm:f>NOT(ISERROR(SEARCH('Listados Datos'!$T$5,AT53)))</xm:f>
            <xm:f>'Listados Datos'!$T$5</xm:f>
            <x14:dxf>
              <font>
                <b/>
                <i val="0"/>
                <color auto="1"/>
              </font>
              <fill>
                <patternFill>
                  <bgColor rgb="FFFFFF00"/>
                </patternFill>
              </fill>
            </x14:dxf>
          </x14:cfRule>
          <x14:cfRule type="containsText" priority="18948" operator="containsText" id="{3BCD5D07-AFCE-4340-99AF-B94079A3BC3A}">
            <xm:f>NOT(ISERROR(SEARCH('Listados Datos'!$T$6,AT53)))</xm:f>
            <xm:f>'Listados Datos'!$T$6</xm:f>
            <x14:dxf>
              <font>
                <b/>
                <i val="0"/>
              </font>
              <fill>
                <patternFill>
                  <bgColor rgb="FF92D050"/>
                </patternFill>
              </fill>
            </x14:dxf>
          </x14:cfRule>
          <xm:sqref>AT53</xm:sqref>
        </x14:conditionalFormatting>
        <x14:conditionalFormatting xmlns:xm="http://schemas.microsoft.com/office/excel/2006/main">
          <x14:cfRule type="containsText" priority="18935" operator="containsText" id="{8C4F2499-F800-4327-BFAF-F9C94DF56957}">
            <xm:f>NOT(ISERROR(SEARCH('Listados Datos'!$P$3,AR53)))</xm:f>
            <xm:f>'Listados Datos'!$P$3</xm:f>
            <x14:dxf>
              <fill>
                <patternFill>
                  <bgColor rgb="FF99CC00"/>
                </patternFill>
              </fill>
            </x14:dxf>
          </x14:cfRule>
          <x14:cfRule type="containsText" priority="18936" operator="containsText" id="{03B12DF8-C6CB-4566-9CFE-59C1D20D0B2F}">
            <xm:f>NOT(ISERROR(SEARCH('Listados Datos'!$P$4,AR53)))</xm:f>
            <xm:f>'Listados Datos'!$P$4</xm:f>
            <x14:dxf>
              <fill>
                <patternFill>
                  <bgColor rgb="FF33CC33"/>
                </patternFill>
              </fill>
            </x14:dxf>
          </x14:cfRule>
          <x14:cfRule type="containsText" priority="18937" operator="containsText" id="{1A3AB93A-41F2-468F-9293-E8AC974A37AB}">
            <xm:f>NOT(ISERROR(SEARCH('Listados Datos'!$P$5,AR53)))</xm:f>
            <xm:f>'Listados Datos'!$P$5</xm:f>
            <x14:dxf>
              <fill>
                <patternFill>
                  <bgColor rgb="FFFFFF00"/>
                </patternFill>
              </fill>
            </x14:dxf>
          </x14:cfRule>
          <x14:cfRule type="containsText" priority="18938" operator="containsText" id="{BA8377CA-FAEC-4611-A374-538E8689618B}">
            <xm:f>NOT(ISERROR(SEARCH('Listados Datos'!$P$6,AR53)))</xm:f>
            <xm:f>'Listados Datos'!$P$6</xm:f>
            <x14:dxf>
              <fill>
                <patternFill>
                  <bgColor rgb="FFFFC000"/>
                </patternFill>
              </fill>
            </x14:dxf>
          </x14:cfRule>
          <x14:cfRule type="containsText" priority="18939" operator="containsText" id="{EED23C0E-E7CE-4E7F-8989-BC4BFC93089B}">
            <xm:f>NOT(ISERROR(SEARCH('Listados Datos'!$P$7,AR53)))</xm:f>
            <xm:f>'Listados Datos'!$P$7</xm:f>
            <x14:dxf>
              <fill>
                <patternFill>
                  <bgColor rgb="FFFF0000"/>
                </patternFill>
              </fill>
            </x14:dxf>
          </x14:cfRule>
          <xm:sqref>AR53</xm:sqref>
        </x14:conditionalFormatting>
        <x14:conditionalFormatting xmlns:xm="http://schemas.microsoft.com/office/excel/2006/main">
          <x14:cfRule type="containsText" priority="18931" operator="containsText" id="{D7EE133D-1FE6-4AEF-953D-5C9DE5A96009}">
            <xm:f>NOT(ISERROR(SEARCH('Listados Datos'!$T$3,AT57)))</xm:f>
            <xm:f>'Listados Datos'!$T$3</xm:f>
            <x14:dxf>
              <fill>
                <patternFill patternType="solid">
                  <bgColor rgb="FFC00000"/>
                </patternFill>
              </fill>
            </x14:dxf>
          </x14:cfRule>
          <x14:cfRule type="containsText" priority="18932" operator="containsText" id="{A0DC7BBC-B78B-4007-83F6-404E977D2F93}">
            <xm:f>NOT(ISERROR(SEARCH('Listados Datos'!$T$4,AT57)))</xm:f>
            <xm:f>'Listados Datos'!$T$4</xm:f>
            <x14:dxf>
              <font>
                <b/>
                <i val="0"/>
                <color theme="0"/>
              </font>
              <fill>
                <patternFill>
                  <bgColor rgb="FFE26B0A"/>
                </patternFill>
              </fill>
            </x14:dxf>
          </x14:cfRule>
          <x14:cfRule type="containsText" priority="18933" operator="containsText" id="{EBE6DA53-82A3-454E-B301-27806A163369}">
            <xm:f>NOT(ISERROR(SEARCH('Listados Datos'!$T$5,AT57)))</xm:f>
            <xm:f>'Listados Datos'!$T$5</xm:f>
            <x14:dxf>
              <font>
                <b/>
                <i val="0"/>
                <color auto="1"/>
              </font>
              <fill>
                <patternFill>
                  <bgColor rgb="FFFFFF00"/>
                </patternFill>
              </fill>
            </x14:dxf>
          </x14:cfRule>
          <x14:cfRule type="containsText" priority="18934" operator="containsText" id="{E2FF7EA0-2BBC-442E-8B61-C4879272E99F}">
            <xm:f>NOT(ISERROR(SEARCH('Listados Datos'!$T$6,AT57)))</xm:f>
            <xm:f>'Listados Datos'!$T$6</xm:f>
            <x14:dxf>
              <font>
                <b/>
                <i val="0"/>
              </font>
              <fill>
                <patternFill>
                  <bgColor rgb="FF92D050"/>
                </patternFill>
              </fill>
            </x14:dxf>
          </x14:cfRule>
          <xm:sqref>AT57</xm:sqref>
        </x14:conditionalFormatting>
        <x14:conditionalFormatting xmlns:xm="http://schemas.microsoft.com/office/excel/2006/main">
          <x14:cfRule type="containsText" priority="18921" operator="containsText" id="{88160D7B-4760-4309-A229-F469CADC5FC0}">
            <xm:f>NOT(ISERROR(SEARCH('Listados Datos'!$P$3,AR57)))</xm:f>
            <xm:f>'Listados Datos'!$P$3</xm:f>
            <x14:dxf>
              <fill>
                <patternFill>
                  <bgColor rgb="FF99CC00"/>
                </patternFill>
              </fill>
            </x14:dxf>
          </x14:cfRule>
          <x14:cfRule type="containsText" priority="18922" operator="containsText" id="{1082F219-37BA-43EF-86A7-B9F8DF50E11C}">
            <xm:f>NOT(ISERROR(SEARCH('Listados Datos'!$P$4,AR57)))</xm:f>
            <xm:f>'Listados Datos'!$P$4</xm:f>
            <x14:dxf>
              <fill>
                <patternFill>
                  <bgColor rgb="FF33CC33"/>
                </patternFill>
              </fill>
            </x14:dxf>
          </x14:cfRule>
          <x14:cfRule type="containsText" priority="18923" operator="containsText" id="{C59BBA45-1CCD-468B-9118-4C4454CB7185}">
            <xm:f>NOT(ISERROR(SEARCH('Listados Datos'!$P$5,AR57)))</xm:f>
            <xm:f>'Listados Datos'!$P$5</xm:f>
            <x14:dxf>
              <fill>
                <patternFill>
                  <bgColor rgb="FFFFFF00"/>
                </patternFill>
              </fill>
            </x14:dxf>
          </x14:cfRule>
          <x14:cfRule type="containsText" priority="18924" operator="containsText" id="{7CDA253C-7B27-4B56-AA7A-E7B3D1121BE1}">
            <xm:f>NOT(ISERROR(SEARCH('Listados Datos'!$P$6,AR57)))</xm:f>
            <xm:f>'Listados Datos'!$P$6</xm:f>
            <x14:dxf>
              <fill>
                <patternFill>
                  <bgColor rgb="FFFFC000"/>
                </patternFill>
              </fill>
            </x14:dxf>
          </x14:cfRule>
          <x14:cfRule type="containsText" priority="18925" operator="containsText" id="{13C52754-2185-4959-B340-A64938266B0E}">
            <xm:f>NOT(ISERROR(SEARCH('Listados Datos'!$P$7,AR57)))</xm:f>
            <xm:f>'Listados Datos'!$P$7</xm:f>
            <x14:dxf>
              <fill>
                <patternFill>
                  <bgColor rgb="FFFF0000"/>
                </patternFill>
              </fill>
            </x14:dxf>
          </x14:cfRule>
          <xm:sqref>AR57</xm:sqref>
        </x14:conditionalFormatting>
        <x14:conditionalFormatting xmlns:xm="http://schemas.microsoft.com/office/excel/2006/main">
          <x14:cfRule type="containsText" priority="18917" operator="containsText" id="{A8CD96EF-54B3-465D-B473-AC12C157503E}">
            <xm:f>NOT(ISERROR(SEARCH('Listados Datos'!$T$3,AF54)))</xm:f>
            <xm:f>'Listados Datos'!$T$3</xm:f>
            <x14:dxf>
              <fill>
                <patternFill patternType="solid">
                  <bgColor rgb="FFC00000"/>
                </patternFill>
              </fill>
            </x14:dxf>
          </x14:cfRule>
          <x14:cfRule type="containsText" priority="18918" operator="containsText" id="{DC55AA8B-B184-4C12-9836-9DF0F8C11D09}">
            <xm:f>NOT(ISERROR(SEARCH('Listados Datos'!$T$4,AF54)))</xm:f>
            <xm:f>'Listados Datos'!$T$4</xm:f>
            <x14:dxf>
              <font>
                <b/>
                <i val="0"/>
                <color theme="0"/>
              </font>
              <fill>
                <patternFill>
                  <bgColor rgb="FFE26B0A"/>
                </patternFill>
              </fill>
            </x14:dxf>
          </x14:cfRule>
          <x14:cfRule type="containsText" priority="18919" operator="containsText" id="{91FC8298-B64C-459E-9245-04E9C4ACD762}">
            <xm:f>NOT(ISERROR(SEARCH('Listados Datos'!$T$5,AF54)))</xm:f>
            <xm:f>'Listados Datos'!$T$5</xm:f>
            <x14:dxf>
              <font>
                <b/>
                <i val="0"/>
                <color auto="1"/>
              </font>
              <fill>
                <patternFill>
                  <bgColor rgb="FFFFFF00"/>
                </patternFill>
              </fill>
            </x14:dxf>
          </x14:cfRule>
          <x14:cfRule type="containsText" priority="18920" operator="containsText" id="{86EAF5E0-03A0-41FC-BB82-F502AA6AA569}">
            <xm:f>NOT(ISERROR(SEARCH('Listados Datos'!$T$6,AF54)))</xm:f>
            <xm:f>'Listados Datos'!$T$6</xm:f>
            <x14:dxf>
              <font>
                <b/>
                <i val="0"/>
              </font>
              <fill>
                <patternFill>
                  <bgColor rgb="FF92D050"/>
                </patternFill>
              </fill>
            </x14:dxf>
          </x14:cfRule>
          <xm:sqref>AF54:AF55</xm:sqref>
        </x14:conditionalFormatting>
        <x14:conditionalFormatting xmlns:xm="http://schemas.microsoft.com/office/excel/2006/main">
          <x14:cfRule type="containsText" priority="18913" operator="containsText" id="{B8D55B05-1B60-4329-B5B2-ED64D6633766}">
            <xm:f>NOT(ISERROR(SEARCH('Listados Datos'!$T$3,AB54)))</xm:f>
            <xm:f>'Listados Datos'!$T$3</xm:f>
            <x14:dxf>
              <fill>
                <patternFill patternType="solid">
                  <bgColor rgb="FFC00000"/>
                </patternFill>
              </fill>
            </x14:dxf>
          </x14:cfRule>
          <x14:cfRule type="containsText" priority="18914" operator="containsText" id="{5D60FEBD-C5F5-4553-8F9B-FC6EA9AC4C1D}">
            <xm:f>NOT(ISERROR(SEARCH('Listados Datos'!$T$4,AB54)))</xm:f>
            <xm:f>'Listados Datos'!$T$4</xm:f>
            <x14:dxf>
              <font>
                <b/>
                <i val="0"/>
                <color theme="0"/>
              </font>
              <fill>
                <patternFill>
                  <bgColor rgb="FFE26B0A"/>
                </patternFill>
              </fill>
            </x14:dxf>
          </x14:cfRule>
          <x14:cfRule type="containsText" priority="18915" operator="containsText" id="{AA8234E6-2E2B-46B0-BC5F-EE6FF6241413}">
            <xm:f>NOT(ISERROR(SEARCH('Listados Datos'!$T$5,AB54)))</xm:f>
            <xm:f>'Listados Datos'!$T$5</xm:f>
            <x14:dxf>
              <font>
                <b/>
                <i val="0"/>
                <color auto="1"/>
              </font>
              <fill>
                <patternFill>
                  <bgColor rgb="FFFFFF00"/>
                </patternFill>
              </fill>
            </x14:dxf>
          </x14:cfRule>
          <x14:cfRule type="containsText" priority="18916" operator="containsText" id="{47F1D98F-2DEC-4D43-9E65-B542764529E1}">
            <xm:f>NOT(ISERROR(SEARCH('Listados Datos'!$T$6,AB54)))</xm:f>
            <xm:f>'Listados Datos'!$T$6</xm:f>
            <x14:dxf>
              <font>
                <b/>
                <i val="0"/>
              </font>
              <fill>
                <patternFill>
                  <bgColor rgb="FF92D050"/>
                </patternFill>
              </fill>
            </x14:dxf>
          </x14:cfRule>
          <xm:sqref>AB54:AB55</xm:sqref>
        </x14:conditionalFormatting>
        <x14:conditionalFormatting xmlns:xm="http://schemas.microsoft.com/office/excel/2006/main">
          <x14:cfRule type="containsText" priority="18903" operator="containsText" id="{A5612056-C225-4A6F-BFE3-9337E14F3108}">
            <xm:f>NOT(ISERROR(SEARCH('Listados Datos'!$P$3,Z54)))</xm:f>
            <xm:f>'Listados Datos'!$P$3</xm:f>
            <x14:dxf>
              <fill>
                <patternFill>
                  <bgColor rgb="FF99CC00"/>
                </patternFill>
              </fill>
            </x14:dxf>
          </x14:cfRule>
          <x14:cfRule type="containsText" priority="18904" operator="containsText" id="{9202826E-0E87-49A7-A9C6-68D1A93920A7}">
            <xm:f>NOT(ISERROR(SEARCH('Listados Datos'!$P$4,Z54)))</xm:f>
            <xm:f>'Listados Datos'!$P$4</xm:f>
            <x14:dxf>
              <fill>
                <patternFill>
                  <bgColor rgb="FF33CC33"/>
                </patternFill>
              </fill>
            </x14:dxf>
          </x14:cfRule>
          <x14:cfRule type="containsText" priority="18905" operator="containsText" id="{92492866-86D7-4E41-BFB6-77B0AC27922C}">
            <xm:f>NOT(ISERROR(SEARCH('Listados Datos'!$P$5,Z54)))</xm:f>
            <xm:f>'Listados Datos'!$P$5</xm:f>
            <x14:dxf>
              <fill>
                <patternFill>
                  <bgColor rgb="FFFFFF00"/>
                </patternFill>
              </fill>
            </x14:dxf>
          </x14:cfRule>
          <x14:cfRule type="containsText" priority="18906" operator="containsText" id="{181EA2FA-6846-4314-A7CD-DC862235D82A}">
            <xm:f>NOT(ISERROR(SEARCH('Listados Datos'!$P$6,Z54)))</xm:f>
            <xm:f>'Listados Datos'!$P$6</xm:f>
            <x14:dxf>
              <fill>
                <patternFill>
                  <bgColor rgb="FFFFC000"/>
                </patternFill>
              </fill>
            </x14:dxf>
          </x14:cfRule>
          <x14:cfRule type="containsText" priority="18907" operator="containsText" id="{FA7014C2-243F-4875-B51E-16A9B7839023}">
            <xm:f>NOT(ISERROR(SEARCH('Listados Datos'!$P$7,Z54)))</xm:f>
            <xm:f>'Listados Datos'!$P$7</xm:f>
            <x14:dxf>
              <fill>
                <patternFill>
                  <bgColor rgb="FFFF0000"/>
                </patternFill>
              </fill>
            </x14:dxf>
          </x14:cfRule>
          <xm:sqref>Z54:Z55</xm:sqref>
        </x14:conditionalFormatting>
        <x14:conditionalFormatting xmlns:xm="http://schemas.microsoft.com/office/excel/2006/main">
          <x14:cfRule type="containsText" priority="18873" operator="containsText" id="{3F0A924C-4DE1-457D-9704-660DAEEA0574}">
            <xm:f>NOT(ISERROR(SEARCH('Listados Datos'!$T$3,AT54)))</xm:f>
            <xm:f>'Listados Datos'!$T$3</xm:f>
            <x14:dxf>
              <fill>
                <patternFill patternType="solid">
                  <bgColor rgb="FFC00000"/>
                </patternFill>
              </fill>
            </x14:dxf>
          </x14:cfRule>
          <x14:cfRule type="containsText" priority="18874" operator="containsText" id="{75FF8B03-683D-465F-8D5B-23045218DFA0}">
            <xm:f>NOT(ISERROR(SEARCH('Listados Datos'!$T$4,AT54)))</xm:f>
            <xm:f>'Listados Datos'!$T$4</xm:f>
            <x14:dxf>
              <font>
                <b/>
                <i val="0"/>
                <color theme="0"/>
              </font>
              <fill>
                <patternFill>
                  <bgColor rgb="FFE26B0A"/>
                </patternFill>
              </fill>
            </x14:dxf>
          </x14:cfRule>
          <x14:cfRule type="containsText" priority="18875" operator="containsText" id="{F4893990-41EE-4465-B34B-AC1AB677C393}">
            <xm:f>NOT(ISERROR(SEARCH('Listados Datos'!$T$5,AT54)))</xm:f>
            <xm:f>'Listados Datos'!$T$5</xm:f>
            <x14:dxf>
              <font>
                <b/>
                <i val="0"/>
                <color auto="1"/>
              </font>
              <fill>
                <patternFill>
                  <bgColor rgb="FFFFFF00"/>
                </patternFill>
              </fill>
            </x14:dxf>
          </x14:cfRule>
          <x14:cfRule type="containsText" priority="18876" operator="containsText" id="{0692915F-7A07-4C5F-86B4-8D5E9B146E7F}">
            <xm:f>NOT(ISERROR(SEARCH('Listados Datos'!$T$6,AT54)))</xm:f>
            <xm:f>'Listados Datos'!$T$6</xm:f>
            <x14:dxf>
              <font>
                <b/>
                <i val="0"/>
              </font>
              <fill>
                <patternFill>
                  <bgColor rgb="FF92D050"/>
                </patternFill>
              </fill>
            </x14:dxf>
          </x14:cfRule>
          <xm:sqref>AT54</xm:sqref>
        </x14:conditionalFormatting>
        <x14:conditionalFormatting xmlns:xm="http://schemas.microsoft.com/office/excel/2006/main">
          <x14:cfRule type="containsText" priority="18863" operator="containsText" id="{000A0727-9D4C-4724-AC73-F2CE1F3D3BDE}">
            <xm:f>NOT(ISERROR(SEARCH('Listados Datos'!$P$3,AR54)))</xm:f>
            <xm:f>'Listados Datos'!$P$3</xm:f>
            <x14:dxf>
              <fill>
                <patternFill>
                  <bgColor rgb="FF99CC00"/>
                </patternFill>
              </fill>
            </x14:dxf>
          </x14:cfRule>
          <x14:cfRule type="containsText" priority="18864" operator="containsText" id="{90B0933B-9917-4568-863E-D8E57D2EBE9E}">
            <xm:f>NOT(ISERROR(SEARCH('Listados Datos'!$P$4,AR54)))</xm:f>
            <xm:f>'Listados Datos'!$P$4</xm:f>
            <x14:dxf>
              <fill>
                <patternFill>
                  <bgColor rgb="FF33CC33"/>
                </patternFill>
              </fill>
            </x14:dxf>
          </x14:cfRule>
          <x14:cfRule type="containsText" priority="18865" operator="containsText" id="{067F4053-067A-4C18-AD22-7251B87F9057}">
            <xm:f>NOT(ISERROR(SEARCH('Listados Datos'!$P$5,AR54)))</xm:f>
            <xm:f>'Listados Datos'!$P$5</xm:f>
            <x14:dxf>
              <fill>
                <patternFill>
                  <bgColor rgb="FFFFFF00"/>
                </patternFill>
              </fill>
            </x14:dxf>
          </x14:cfRule>
          <x14:cfRule type="containsText" priority="18866" operator="containsText" id="{5E8E37A5-6949-4975-B2BC-EF0E64AD884C}">
            <xm:f>NOT(ISERROR(SEARCH('Listados Datos'!$P$6,AR54)))</xm:f>
            <xm:f>'Listados Datos'!$P$6</xm:f>
            <x14:dxf>
              <fill>
                <patternFill>
                  <bgColor rgb="FFFFC000"/>
                </patternFill>
              </fill>
            </x14:dxf>
          </x14:cfRule>
          <x14:cfRule type="containsText" priority="18867" operator="containsText" id="{C1914259-C19A-4F58-AC7B-454A78A9CE59}">
            <xm:f>NOT(ISERROR(SEARCH('Listados Datos'!$P$7,AR54)))</xm:f>
            <xm:f>'Listados Datos'!$P$7</xm:f>
            <x14:dxf>
              <fill>
                <patternFill>
                  <bgColor rgb="FFFF0000"/>
                </patternFill>
              </fill>
            </x14:dxf>
          </x14:cfRule>
          <xm:sqref>AR54</xm:sqref>
        </x14:conditionalFormatting>
        <x14:conditionalFormatting xmlns:xm="http://schemas.microsoft.com/office/excel/2006/main">
          <x14:cfRule type="containsText" priority="18859" operator="containsText" id="{29E42B24-A1CB-4492-A747-C9FAA1108F6D}">
            <xm:f>NOT(ISERROR(SEARCH('Listados Datos'!$T$3,AT55)))</xm:f>
            <xm:f>'Listados Datos'!$T$3</xm:f>
            <x14:dxf>
              <fill>
                <patternFill patternType="solid">
                  <bgColor rgb="FFC00000"/>
                </patternFill>
              </fill>
            </x14:dxf>
          </x14:cfRule>
          <x14:cfRule type="containsText" priority="18860" operator="containsText" id="{8EFF8FBA-B7BB-4B68-9D86-8BF076BCB8DE}">
            <xm:f>NOT(ISERROR(SEARCH('Listados Datos'!$T$4,AT55)))</xm:f>
            <xm:f>'Listados Datos'!$T$4</xm:f>
            <x14:dxf>
              <font>
                <b/>
                <i val="0"/>
                <color theme="0"/>
              </font>
              <fill>
                <patternFill>
                  <bgColor rgb="FFE26B0A"/>
                </patternFill>
              </fill>
            </x14:dxf>
          </x14:cfRule>
          <x14:cfRule type="containsText" priority="18861" operator="containsText" id="{B7254B44-021E-4097-A209-74898801AD02}">
            <xm:f>NOT(ISERROR(SEARCH('Listados Datos'!$T$5,AT55)))</xm:f>
            <xm:f>'Listados Datos'!$T$5</xm:f>
            <x14:dxf>
              <font>
                <b/>
                <i val="0"/>
                <color auto="1"/>
              </font>
              <fill>
                <patternFill>
                  <bgColor rgb="FFFFFF00"/>
                </patternFill>
              </fill>
            </x14:dxf>
          </x14:cfRule>
          <x14:cfRule type="containsText" priority="18862" operator="containsText" id="{8CCE30AE-DBF0-478F-A5C5-947C7E427EF9}">
            <xm:f>NOT(ISERROR(SEARCH('Listados Datos'!$T$6,AT55)))</xm:f>
            <xm:f>'Listados Datos'!$T$6</xm:f>
            <x14:dxf>
              <font>
                <b/>
                <i val="0"/>
              </font>
              <fill>
                <patternFill>
                  <bgColor rgb="FF92D050"/>
                </patternFill>
              </fill>
            </x14:dxf>
          </x14:cfRule>
          <xm:sqref>AT55</xm:sqref>
        </x14:conditionalFormatting>
        <x14:conditionalFormatting xmlns:xm="http://schemas.microsoft.com/office/excel/2006/main">
          <x14:cfRule type="containsText" priority="18849" operator="containsText" id="{B52BD662-7214-4517-BFDD-FCAE92A63769}">
            <xm:f>NOT(ISERROR(SEARCH('Listados Datos'!$P$3,AR55)))</xm:f>
            <xm:f>'Listados Datos'!$P$3</xm:f>
            <x14:dxf>
              <fill>
                <patternFill>
                  <bgColor rgb="FF99CC00"/>
                </patternFill>
              </fill>
            </x14:dxf>
          </x14:cfRule>
          <x14:cfRule type="containsText" priority="18850" operator="containsText" id="{16541FCB-87FE-4219-B3E7-F6D17FBF004E}">
            <xm:f>NOT(ISERROR(SEARCH('Listados Datos'!$P$4,AR55)))</xm:f>
            <xm:f>'Listados Datos'!$P$4</xm:f>
            <x14:dxf>
              <fill>
                <patternFill>
                  <bgColor rgb="FF33CC33"/>
                </patternFill>
              </fill>
            </x14:dxf>
          </x14:cfRule>
          <x14:cfRule type="containsText" priority="18851" operator="containsText" id="{F2624963-C538-4AE3-AE7E-27312093578B}">
            <xm:f>NOT(ISERROR(SEARCH('Listados Datos'!$P$5,AR55)))</xm:f>
            <xm:f>'Listados Datos'!$P$5</xm:f>
            <x14:dxf>
              <fill>
                <patternFill>
                  <bgColor rgb="FFFFFF00"/>
                </patternFill>
              </fill>
            </x14:dxf>
          </x14:cfRule>
          <x14:cfRule type="containsText" priority="18852" operator="containsText" id="{08190A43-95F3-4576-9A15-307507E04A06}">
            <xm:f>NOT(ISERROR(SEARCH('Listados Datos'!$P$6,AR55)))</xm:f>
            <xm:f>'Listados Datos'!$P$6</xm:f>
            <x14:dxf>
              <fill>
                <patternFill>
                  <bgColor rgb="FFFFC000"/>
                </patternFill>
              </fill>
            </x14:dxf>
          </x14:cfRule>
          <x14:cfRule type="containsText" priority="18853" operator="containsText" id="{FC736EE8-01F4-4DA1-95E1-E58DFDE918E8}">
            <xm:f>NOT(ISERROR(SEARCH('Listados Datos'!$P$7,AR55)))</xm:f>
            <xm:f>'Listados Datos'!$P$7</xm:f>
            <x14:dxf>
              <fill>
                <patternFill>
                  <bgColor rgb="FFFF0000"/>
                </patternFill>
              </fill>
            </x14:dxf>
          </x14:cfRule>
          <xm:sqref>AR55</xm:sqref>
        </x14:conditionalFormatting>
        <x14:conditionalFormatting xmlns:xm="http://schemas.microsoft.com/office/excel/2006/main">
          <x14:cfRule type="containsText" priority="18845" operator="containsText" id="{517BC496-379C-4085-A77D-CB1AE5EBC4C4}">
            <xm:f>NOT(ISERROR(SEARCH('Listados Datos'!$T$3,AF58)))</xm:f>
            <xm:f>'Listados Datos'!$T$3</xm:f>
            <x14:dxf>
              <fill>
                <patternFill patternType="solid">
                  <bgColor rgb="FFC00000"/>
                </patternFill>
              </fill>
            </x14:dxf>
          </x14:cfRule>
          <x14:cfRule type="containsText" priority="18846" operator="containsText" id="{B35AC707-CF3B-4CBF-BCAF-6D0DB3F271C7}">
            <xm:f>NOT(ISERROR(SEARCH('Listados Datos'!$T$4,AF58)))</xm:f>
            <xm:f>'Listados Datos'!$T$4</xm:f>
            <x14:dxf>
              <font>
                <b/>
                <i val="0"/>
                <color theme="0"/>
              </font>
              <fill>
                <patternFill>
                  <bgColor rgb="FFE26B0A"/>
                </patternFill>
              </fill>
            </x14:dxf>
          </x14:cfRule>
          <x14:cfRule type="containsText" priority="18847" operator="containsText" id="{3A05CCBE-E9D9-40EE-9C06-17F0F79F2358}">
            <xm:f>NOT(ISERROR(SEARCH('Listados Datos'!$T$5,AF58)))</xm:f>
            <xm:f>'Listados Datos'!$T$5</xm:f>
            <x14:dxf>
              <font>
                <b/>
                <i val="0"/>
                <color auto="1"/>
              </font>
              <fill>
                <patternFill>
                  <bgColor rgb="FFFFFF00"/>
                </patternFill>
              </fill>
            </x14:dxf>
          </x14:cfRule>
          <x14:cfRule type="containsText" priority="18848" operator="containsText" id="{E0F34148-AC41-4DBD-AE3E-1853B3F68695}">
            <xm:f>NOT(ISERROR(SEARCH('Listados Datos'!$T$6,AF58)))</xm:f>
            <xm:f>'Listados Datos'!$T$6</xm:f>
            <x14:dxf>
              <font>
                <b/>
                <i val="0"/>
              </font>
              <fill>
                <patternFill>
                  <bgColor rgb="FF92D050"/>
                </patternFill>
              </fill>
            </x14:dxf>
          </x14:cfRule>
          <xm:sqref>AF58:AF59 AF63</xm:sqref>
        </x14:conditionalFormatting>
        <x14:conditionalFormatting xmlns:xm="http://schemas.microsoft.com/office/excel/2006/main">
          <x14:cfRule type="containsText" priority="18841" operator="containsText" id="{259D0A06-FCE1-45E3-8BE6-5C64C6AB1663}">
            <xm:f>NOT(ISERROR(SEARCH('Listados Datos'!$T$3,AB58)))</xm:f>
            <xm:f>'Listados Datos'!$T$3</xm:f>
            <x14:dxf>
              <fill>
                <patternFill patternType="solid">
                  <bgColor rgb="FFC00000"/>
                </patternFill>
              </fill>
            </x14:dxf>
          </x14:cfRule>
          <x14:cfRule type="containsText" priority="18842" operator="containsText" id="{BA64FDAE-10C1-4347-B9D6-B46F599899AF}">
            <xm:f>NOT(ISERROR(SEARCH('Listados Datos'!$T$4,AB58)))</xm:f>
            <xm:f>'Listados Datos'!$T$4</xm:f>
            <x14:dxf>
              <font>
                <b/>
                <i val="0"/>
                <color theme="0"/>
              </font>
              <fill>
                <patternFill>
                  <bgColor rgb="FFE26B0A"/>
                </patternFill>
              </fill>
            </x14:dxf>
          </x14:cfRule>
          <x14:cfRule type="containsText" priority="18843" operator="containsText" id="{35807EC6-9751-4FBC-8840-7FA74CB0D89B}">
            <xm:f>NOT(ISERROR(SEARCH('Listados Datos'!$T$5,AB58)))</xm:f>
            <xm:f>'Listados Datos'!$T$5</xm:f>
            <x14:dxf>
              <font>
                <b/>
                <i val="0"/>
                <color auto="1"/>
              </font>
              <fill>
                <patternFill>
                  <bgColor rgb="FFFFFF00"/>
                </patternFill>
              </fill>
            </x14:dxf>
          </x14:cfRule>
          <x14:cfRule type="containsText" priority="18844" operator="containsText" id="{63F8B79D-9AC7-4C11-90A7-0F6EC8A802AB}">
            <xm:f>NOT(ISERROR(SEARCH('Listados Datos'!$T$6,AB58)))</xm:f>
            <xm:f>'Listados Datos'!$T$6</xm:f>
            <x14:dxf>
              <font>
                <b/>
                <i val="0"/>
              </font>
              <fill>
                <patternFill>
                  <bgColor rgb="FF92D050"/>
                </patternFill>
              </fill>
            </x14:dxf>
          </x14:cfRule>
          <xm:sqref>AB58:AB59</xm:sqref>
        </x14:conditionalFormatting>
        <x14:conditionalFormatting xmlns:xm="http://schemas.microsoft.com/office/excel/2006/main">
          <x14:cfRule type="containsText" priority="18831" operator="containsText" id="{02D12A42-DEA7-4EAB-B56C-87C079BCEC42}">
            <xm:f>NOT(ISERROR(SEARCH('Listados Datos'!$P$3,Z58)))</xm:f>
            <xm:f>'Listados Datos'!$P$3</xm:f>
            <x14:dxf>
              <fill>
                <patternFill>
                  <bgColor rgb="FF99CC00"/>
                </patternFill>
              </fill>
            </x14:dxf>
          </x14:cfRule>
          <x14:cfRule type="containsText" priority="18832" operator="containsText" id="{EDB0AFEA-4BB7-43E7-B3F4-7E34CB605199}">
            <xm:f>NOT(ISERROR(SEARCH('Listados Datos'!$P$4,Z58)))</xm:f>
            <xm:f>'Listados Datos'!$P$4</xm:f>
            <x14:dxf>
              <fill>
                <patternFill>
                  <bgColor rgb="FF33CC33"/>
                </patternFill>
              </fill>
            </x14:dxf>
          </x14:cfRule>
          <x14:cfRule type="containsText" priority="18833" operator="containsText" id="{B619B4CE-2C2D-44A4-AEC5-98C793BB4020}">
            <xm:f>NOT(ISERROR(SEARCH('Listados Datos'!$P$5,Z58)))</xm:f>
            <xm:f>'Listados Datos'!$P$5</xm:f>
            <x14:dxf>
              <fill>
                <patternFill>
                  <bgColor rgb="FFFFFF00"/>
                </patternFill>
              </fill>
            </x14:dxf>
          </x14:cfRule>
          <x14:cfRule type="containsText" priority="18834" operator="containsText" id="{4AD22621-AEE1-47DF-B1C4-EF59320549FB}">
            <xm:f>NOT(ISERROR(SEARCH('Listados Datos'!$P$6,Z58)))</xm:f>
            <xm:f>'Listados Datos'!$P$6</xm:f>
            <x14:dxf>
              <fill>
                <patternFill>
                  <bgColor rgb="FFFFC000"/>
                </patternFill>
              </fill>
            </x14:dxf>
          </x14:cfRule>
          <x14:cfRule type="containsText" priority="18835" operator="containsText" id="{40A118D8-FA82-43DD-97D9-74A0D42C2329}">
            <xm:f>NOT(ISERROR(SEARCH('Listados Datos'!$P$7,Z58)))</xm:f>
            <xm:f>'Listados Datos'!$P$7</xm:f>
            <x14:dxf>
              <fill>
                <patternFill>
                  <bgColor rgb="FFFF0000"/>
                </patternFill>
              </fill>
            </x14:dxf>
          </x14:cfRule>
          <xm:sqref>Z58:Z59</xm:sqref>
        </x14:conditionalFormatting>
        <x14:conditionalFormatting xmlns:xm="http://schemas.microsoft.com/office/excel/2006/main">
          <x14:cfRule type="containsText" priority="18791" operator="containsText" id="{EE46A886-0E38-4842-84EA-1A92880E2BA9}">
            <xm:f>NOT(ISERROR(SEARCH('Listados Datos'!$T$3,AT58)))</xm:f>
            <xm:f>'Listados Datos'!$T$3</xm:f>
            <x14:dxf>
              <fill>
                <patternFill patternType="solid">
                  <bgColor rgb="FFC00000"/>
                </patternFill>
              </fill>
            </x14:dxf>
          </x14:cfRule>
          <x14:cfRule type="containsText" priority="18792" operator="containsText" id="{67E407E0-2E5D-4675-8D9D-CB3517CBD934}">
            <xm:f>NOT(ISERROR(SEARCH('Listados Datos'!$T$4,AT58)))</xm:f>
            <xm:f>'Listados Datos'!$T$4</xm:f>
            <x14:dxf>
              <font>
                <b/>
                <i val="0"/>
                <color theme="0"/>
              </font>
              <fill>
                <patternFill>
                  <bgColor rgb="FFE26B0A"/>
                </patternFill>
              </fill>
            </x14:dxf>
          </x14:cfRule>
          <x14:cfRule type="containsText" priority="18793" operator="containsText" id="{6476B94D-9D40-4C9D-AA1A-A4B8997E1370}">
            <xm:f>NOT(ISERROR(SEARCH('Listados Datos'!$T$5,AT58)))</xm:f>
            <xm:f>'Listados Datos'!$T$5</xm:f>
            <x14:dxf>
              <font>
                <b/>
                <i val="0"/>
                <color auto="1"/>
              </font>
              <fill>
                <patternFill>
                  <bgColor rgb="FFFFFF00"/>
                </patternFill>
              </fill>
            </x14:dxf>
          </x14:cfRule>
          <x14:cfRule type="containsText" priority="18794" operator="containsText" id="{98492716-F674-4134-A4D1-E28CCBE37F99}">
            <xm:f>NOT(ISERROR(SEARCH('Listados Datos'!$T$6,AT58)))</xm:f>
            <xm:f>'Listados Datos'!$T$6</xm:f>
            <x14:dxf>
              <font>
                <b/>
                <i val="0"/>
              </font>
              <fill>
                <patternFill>
                  <bgColor rgb="FF92D050"/>
                </patternFill>
              </fill>
            </x14:dxf>
          </x14:cfRule>
          <xm:sqref>AT58</xm:sqref>
        </x14:conditionalFormatting>
        <x14:conditionalFormatting xmlns:xm="http://schemas.microsoft.com/office/excel/2006/main">
          <x14:cfRule type="containsText" priority="18781" operator="containsText" id="{0AFF6664-7272-422D-A743-45A25ED2BAD0}">
            <xm:f>NOT(ISERROR(SEARCH('Listados Datos'!$P$3,AR58)))</xm:f>
            <xm:f>'Listados Datos'!$P$3</xm:f>
            <x14:dxf>
              <fill>
                <patternFill>
                  <bgColor rgb="FF99CC00"/>
                </patternFill>
              </fill>
            </x14:dxf>
          </x14:cfRule>
          <x14:cfRule type="containsText" priority="18782" operator="containsText" id="{F2A21E49-2425-4DEC-BB9A-0986FA66E2EB}">
            <xm:f>NOT(ISERROR(SEARCH('Listados Datos'!$P$4,AR58)))</xm:f>
            <xm:f>'Listados Datos'!$P$4</xm:f>
            <x14:dxf>
              <fill>
                <patternFill>
                  <bgColor rgb="FF33CC33"/>
                </patternFill>
              </fill>
            </x14:dxf>
          </x14:cfRule>
          <x14:cfRule type="containsText" priority="18783" operator="containsText" id="{33AC97BA-AB8C-4842-8ADA-FA51158905B5}">
            <xm:f>NOT(ISERROR(SEARCH('Listados Datos'!$P$5,AR58)))</xm:f>
            <xm:f>'Listados Datos'!$P$5</xm:f>
            <x14:dxf>
              <fill>
                <patternFill>
                  <bgColor rgb="FFFFFF00"/>
                </patternFill>
              </fill>
            </x14:dxf>
          </x14:cfRule>
          <x14:cfRule type="containsText" priority="18784" operator="containsText" id="{ACE852A9-632B-47C8-AA33-8F0540901794}">
            <xm:f>NOT(ISERROR(SEARCH('Listados Datos'!$P$6,AR58)))</xm:f>
            <xm:f>'Listados Datos'!$P$6</xm:f>
            <x14:dxf>
              <fill>
                <patternFill>
                  <bgColor rgb="FFFFC000"/>
                </patternFill>
              </fill>
            </x14:dxf>
          </x14:cfRule>
          <x14:cfRule type="containsText" priority="18785" operator="containsText" id="{A30C680F-DE25-4603-A7A8-E824D5BCAEE3}">
            <xm:f>NOT(ISERROR(SEARCH('Listados Datos'!$P$7,AR58)))</xm:f>
            <xm:f>'Listados Datos'!$P$7</xm:f>
            <x14:dxf>
              <fill>
                <patternFill>
                  <bgColor rgb="FFFF0000"/>
                </patternFill>
              </fill>
            </x14:dxf>
          </x14:cfRule>
          <xm:sqref>AR58</xm:sqref>
        </x14:conditionalFormatting>
        <x14:conditionalFormatting xmlns:xm="http://schemas.microsoft.com/office/excel/2006/main">
          <x14:cfRule type="containsText" priority="18777" operator="containsText" id="{E8DFAA05-02B3-4B8D-909A-D1D6773C4EFC}">
            <xm:f>NOT(ISERROR(SEARCH('Listados Datos'!$T$3,AT59)))</xm:f>
            <xm:f>'Listados Datos'!$T$3</xm:f>
            <x14:dxf>
              <fill>
                <patternFill patternType="solid">
                  <bgColor rgb="FFC00000"/>
                </patternFill>
              </fill>
            </x14:dxf>
          </x14:cfRule>
          <x14:cfRule type="containsText" priority="18778" operator="containsText" id="{61CFB6C2-CEFA-4AEB-9CA9-F460D63FAE00}">
            <xm:f>NOT(ISERROR(SEARCH('Listados Datos'!$T$4,AT59)))</xm:f>
            <xm:f>'Listados Datos'!$T$4</xm:f>
            <x14:dxf>
              <font>
                <b/>
                <i val="0"/>
                <color theme="0"/>
              </font>
              <fill>
                <patternFill>
                  <bgColor rgb="FFE26B0A"/>
                </patternFill>
              </fill>
            </x14:dxf>
          </x14:cfRule>
          <x14:cfRule type="containsText" priority="18779" operator="containsText" id="{A068F5EB-5AEB-47E0-A1FB-068123EAA85A}">
            <xm:f>NOT(ISERROR(SEARCH('Listados Datos'!$T$5,AT59)))</xm:f>
            <xm:f>'Listados Datos'!$T$5</xm:f>
            <x14:dxf>
              <font>
                <b/>
                <i val="0"/>
                <color auto="1"/>
              </font>
              <fill>
                <patternFill>
                  <bgColor rgb="FFFFFF00"/>
                </patternFill>
              </fill>
            </x14:dxf>
          </x14:cfRule>
          <x14:cfRule type="containsText" priority="18780" operator="containsText" id="{E8C52B06-949D-4D60-AA6B-557252895086}">
            <xm:f>NOT(ISERROR(SEARCH('Listados Datos'!$T$6,AT59)))</xm:f>
            <xm:f>'Listados Datos'!$T$6</xm:f>
            <x14:dxf>
              <font>
                <b/>
                <i val="0"/>
              </font>
              <fill>
                <patternFill>
                  <bgColor rgb="FF92D050"/>
                </patternFill>
              </fill>
            </x14:dxf>
          </x14:cfRule>
          <xm:sqref>AT59</xm:sqref>
        </x14:conditionalFormatting>
        <x14:conditionalFormatting xmlns:xm="http://schemas.microsoft.com/office/excel/2006/main">
          <x14:cfRule type="containsText" priority="18767" operator="containsText" id="{8BD836FD-EEB3-48EE-90EA-3301785766FF}">
            <xm:f>NOT(ISERROR(SEARCH('Listados Datos'!$P$3,AR59)))</xm:f>
            <xm:f>'Listados Datos'!$P$3</xm:f>
            <x14:dxf>
              <fill>
                <patternFill>
                  <bgColor rgb="FF99CC00"/>
                </patternFill>
              </fill>
            </x14:dxf>
          </x14:cfRule>
          <x14:cfRule type="containsText" priority="18768" operator="containsText" id="{0094A202-E29A-4BED-9BFE-FDA34C5E608B}">
            <xm:f>NOT(ISERROR(SEARCH('Listados Datos'!$P$4,AR59)))</xm:f>
            <xm:f>'Listados Datos'!$P$4</xm:f>
            <x14:dxf>
              <fill>
                <patternFill>
                  <bgColor rgb="FF33CC33"/>
                </patternFill>
              </fill>
            </x14:dxf>
          </x14:cfRule>
          <x14:cfRule type="containsText" priority="18769" operator="containsText" id="{495EF0E0-9D35-4B67-AA6A-944A23898348}">
            <xm:f>NOT(ISERROR(SEARCH('Listados Datos'!$P$5,AR59)))</xm:f>
            <xm:f>'Listados Datos'!$P$5</xm:f>
            <x14:dxf>
              <fill>
                <patternFill>
                  <bgColor rgb="FFFFFF00"/>
                </patternFill>
              </fill>
            </x14:dxf>
          </x14:cfRule>
          <x14:cfRule type="containsText" priority="18770" operator="containsText" id="{FC744DEE-8AC4-4FAA-BA4C-29D186BC2AF9}">
            <xm:f>NOT(ISERROR(SEARCH('Listados Datos'!$P$6,AR59)))</xm:f>
            <xm:f>'Listados Datos'!$P$6</xm:f>
            <x14:dxf>
              <fill>
                <patternFill>
                  <bgColor rgb="FFFFC000"/>
                </patternFill>
              </fill>
            </x14:dxf>
          </x14:cfRule>
          <x14:cfRule type="containsText" priority="18771" operator="containsText" id="{99D383A4-AAA0-4741-9D63-B119B358090B}">
            <xm:f>NOT(ISERROR(SEARCH('Listados Datos'!$P$7,AR59)))</xm:f>
            <xm:f>'Listados Datos'!$P$7</xm:f>
            <x14:dxf>
              <fill>
                <patternFill>
                  <bgColor rgb="FFFF0000"/>
                </patternFill>
              </fill>
            </x14:dxf>
          </x14:cfRule>
          <xm:sqref>AR59</xm:sqref>
        </x14:conditionalFormatting>
        <x14:conditionalFormatting xmlns:xm="http://schemas.microsoft.com/office/excel/2006/main">
          <x14:cfRule type="containsText" priority="18763" operator="containsText" id="{67605DAF-31B0-4900-938D-67BAB8D14CD8}">
            <xm:f>NOT(ISERROR(SEARCH('Listados Datos'!$T$3,AT63)))</xm:f>
            <xm:f>'Listados Datos'!$T$3</xm:f>
            <x14:dxf>
              <fill>
                <patternFill patternType="solid">
                  <bgColor rgb="FFC00000"/>
                </patternFill>
              </fill>
            </x14:dxf>
          </x14:cfRule>
          <x14:cfRule type="containsText" priority="18764" operator="containsText" id="{C5CDF065-9086-4E9B-8138-C60F8AA82879}">
            <xm:f>NOT(ISERROR(SEARCH('Listados Datos'!$T$4,AT63)))</xm:f>
            <xm:f>'Listados Datos'!$T$4</xm:f>
            <x14:dxf>
              <font>
                <b/>
                <i val="0"/>
                <color theme="0"/>
              </font>
              <fill>
                <patternFill>
                  <bgColor rgb="FFE26B0A"/>
                </patternFill>
              </fill>
            </x14:dxf>
          </x14:cfRule>
          <x14:cfRule type="containsText" priority="18765" operator="containsText" id="{67AB46D9-011A-4467-94A4-70902BAAC39E}">
            <xm:f>NOT(ISERROR(SEARCH('Listados Datos'!$T$5,AT63)))</xm:f>
            <xm:f>'Listados Datos'!$T$5</xm:f>
            <x14:dxf>
              <font>
                <b/>
                <i val="0"/>
                <color auto="1"/>
              </font>
              <fill>
                <patternFill>
                  <bgColor rgb="FFFFFF00"/>
                </patternFill>
              </fill>
            </x14:dxf>
          </x14:cfRule>
          <x14:cfRule type="containsText" priority="18766" operator="containsText" id="{8064749E-6520-45F8-B13D-366853C3886B}">
            <xm:f>NOT(ISERROR(SEARCH('Listados Datos'!$T$6,AT63)))</xm:f>
            <xm:f>'Listados Datos'!$T$6</xm:f>
            <x14:dxf>
              <font>
                <b/>
                <i val="0"/>
              </font>
              <fill>
                <patternFill>
                  <bgColor rgb="FF92D050"/>
                </patternFill>
              </fill>
            </x14:dxf>
          </x14:cfRule>
          <xm:sqref>AT63</xm:sqref>
        </x14:conditionalFormatting>
        <x14:conditionalFormatting xmlns:xm="http://schemas.microsoft.com/office/excel/2006/main">
          <x14:cfRule type="containsText" priority="18753" operator="containsText" id="{DC276C64-7CE1-41F4-888A-CED0639B03FF}">
            <xm:f>NOT(ISERROR(SEARCH('Listados Datos'!$P$3,AR63)))</xm:f>
            <xm:f>'Listados Datos'!$P$3</xm:f>
            <x14:dxf>
              <fill>
                <patternFill>
                  <bgColor rgb="FF99CC00"/>
                </patternFill>
              </fill>
            </x14:dxf>
          </x14:cfRule>
          <x14:cfRule type="containsText" priority="18754" operator="containsText" id="{345FBBE5-CBCA-4DA2-8224-8543B6F0E15D}">
            <xm:f>NOT(ISERROR(SEARCH('Listados Datos'!$P$4,AR63)))</xm:f>
            <xm:f>'Listados Datos'!$P$4</xm:f>
            <x14:dxf>
              <fill>
                <patternFill>
                  <bgColor rgb="FF33CC33"/>
                </patternFill>
              </fill>
            </x14:dxf>
          </x14:cfRule>
          <x14:cfRule type="containsText" priority="18755" operator="containsText" id="{E0CC7E78-89E1-4A76-A705-75F048204E18}">
            <xm:f>NOT(ISERROR(SEARCH('Listados Datos'!$P$5,AR63)))</xm:f>
            <xm:f>'Listados Datos'!$P$5</xm:f>
            <x14:dxf>
              <fill>
                <patternFill>
                  <bgColor rgb="FFFFFF00"/>
                </patternFill>
              </fill>
            </x14:dxf>
          </x14:cfRule>
          <x14:cfRule type="containsText" priority="18756" operator="containsText" id="{05352219-AF94-403A-86D6-D4F874569C6C}">
            <xm:f>NOT(ISERROR(SEARCH('Listados Datos'!$P$6,AR63)))</xm:f>
            <xm:f>'Listados Datos'!$P$6</xm:f>
            <x14:dxf>
              <fill>
                <patternFill>
                  <bgColor rgb="FFFFC000"/>
                </patternFill>
              </fill>
            </x14:dxf>
          </x14:cfRule>
          <x14:cfRule type="containsText" priority="18757" operator="containsText" id="{5FD48FBA-8588-42DB-8479-3D097859A03E}">
            <xm:f>NOT(ISERROR(SEARCH('Listados Datos'!$P$7,AR63)))</xm:f>
            <xm:f>'Listados Datos'!$P$7</xm:f>
            <x14:dxf>
              <fill>
                <patternFill>
                  <bgColor rgb="FFFF0000"/>
                </patternFill>
              </fill>
            </x14:dxf>
          </x14:cfRule>
          <xm:sqref>AR63</xm:sqref>
        </x14:conditionalFormatting>
        <x14:conditionalFormatting xmlns:xm="http://schemas.microsoft.com/office/excel/2006/main">
          <x14:cfRule type="containsText" priority="18749" operator="containsText" id="{4909846C-0815-4191-BD01-F2C31CDF2905}">
            <xm:f>NOT(ISERROR(SEARCH('Listados Datos'!$T$3,AF60)))</xm:f>
            <xm:f>'Listados Datos'!$T$3</xm:f>
            <x14:dxf>
              <fill>
                <patternFill patternType="solid">
                  <bgColor rgb="FFC00000"/>
                </patternFill>
              </fill>
            </x14:dxf>
          </x14:cfRule>
          <x14:cfRule type="containsText" priority="18750" operator="containsText" id="{051A4E3E-CF4A-4785-AB3B-CA39D08ACD12}">
            <xm:f>NOT(ISERROR(SEARCH('Listados Datos'!$T$4,AF60)))</xm:f>
            <xm:f>'Listados Datos'!$T$4</xm:f>
            <x14:dxf>
              <font>
                <b/>
                <i val="0"/>
                <color theme="0"/>
              </font>
              <fill>
                <patternFill>
                  <bgColor rgb="FFE26B0A"/>
                </patternFill>
              </fill>
            </x14:dxf>
          </x14:cfRule>
          <x14:cfRule type="containsText" priority="18751" operator="containsText" id="{31026528-F9D5-449C-9866-73D93728E257}">
            <xm:f>NOT(ISERROR(SEARCH('Listados Datos'!$T$5,AF60)))</xm:f>
            <xm:f>'Listados Datos'!$T$5</xm:f>
            <x14:dxf>
              <font>
                <b/>
                <i val="0"/>
                <color auto="1"/>
              </font>
              <fill>
                <patternFill>
                  <bgColor rgb="FFFFFF00"/>
                </patternFill>
              </fill>
            </x14:dxf>
          </x14:cfRule>
          <x14:cfRule type="containsText" priority="18752" operator="containsText" id="{C9F705A9-925F-4E33-A182-D16DA60278B1}">
            <xm:f>NOT(ISERROR(SEARCH('Listados Datos'!$T$6,AF60)))</xm:f>
            <xm:f>'Listados Datos'!$T$6</xm:f>
            <x14:dxf>
              <font>
                <b/>
                <i val="0"/>
              </font>
              <fill>
                <patternFill>
                  <bgColor rgb="FF92D050"/>
                </patternFill>
              </fill>
            </x14:dxf>
          </x14:cfRule>
          <xm:sqref>AF60:AF61</xm:sqref>
        </x14:conditionalFormatting>
        <x14:conditionalFormatting xmlns:xm="http://schemas.microsoft.com/office/excel/2006/main">
          <x14:cfRule type="containsText" priority="18745" operator="containsText" id="{5E3F96D7-A684-4D56-A6DF-920F0B85DDBD}">
            <xm:f>NOT(ISERROR(SEARCH('Listados Datos'!$T$3,AB60)))</xm:f>
            <xm:f>'Listados Datos'!$T$3</xm:f>
            <x14:dxf>
              <fill>
                <patternFill patternType="solid">
                  <bgColor rgb="FFC00000"/>
                </patternFill>
              </fill>
            </x14:dxf>
          </x14:cfRule>
          <x14:cfRule type="containsText" priority="18746" operator="containsText" id="{F266991A-5EDB-49A4-99DA-FC367D62C256}">
            <xm:f>NOT(ISERROR(SEARCH('Listados Datos'!$T$4,AB60)))</xm:f>
            <xm:f>'Listados Datos'!$T$4</xm:f>
            <x14:dxf>
              <font>
                <b/>
                <i val="0"/>
                <color theme="0"/>
              </font>
              <fill>
                <patternFill>
                  <bgColor rgb="FFE26B0A"/>
                </patternFill>
              </fill>
            </x14:dxf>
          </x14:cfRule>
          <x14:cfRule type="containsText" priority="18747" operator="containsText" id="{5FA1609E-9277-4D54-8FFC-8283770CDCE6}">
            <xm:f>NOT(ISERROR(SEARCH('Listados Datos'!$T$5,AB60)))</xm:f>
            <xm:f>'Listados Datos'!$T$5</xm:f>
            <x14:dxf>
              <font>
                <b/>
                <i val="0"/>
                <color auto="1"/>
              </font>
              <fill>
                <patternFill>
                  <bgColor rgb="FFFFFF00"/>
                </patternFill>
              </fill>
            </x14:dxf>
          </x14:cfRule>
          <x14:cfRule type="containsText" priority="18748" operator="containsText" id="{16AA910F-C309-42EC-A6A1-1FCB02D4A0F6}">
            <xm:f>NOT(ISERROR(SEARCH('Listados Datos'!$T$6,AB60)))</xm:f>
            <xm:f>'Listados Datos'!$T$6</xm:f>
            <x14:dxf>
              <font>
                <b/>
                <i val="0"/>
              </font>
              <fill>
                <patternFill>
                  <bgColor rgb="FF92D050"/>
                </patternFill>
              </fill>
            </x14:dxf>
          </x14:cfRule>
          <xm:sqref>AB60:AB61</xm:sqref>
        </x14:conditionalFormatting>
        <x14:conditionalFormatting xmlns:xm="http://schemas.microsoft.com/office/excel/2006/main">
          <x14:cfRule type="containsText" priority="18735" operator="containsText" id="{C05C7A41-A361-4B8D-840A-D6195FABCB3C}">
            <xm:f>NOT(ISERROR(SEARCH('Listados Datos'!$P$3,Z60)))</xm:f>
            <xm:f>'Listados Datos'!$P$3</xm:f>
            <x14:dxf>
              <fill>
                <patternFill>
                  <bgColor rgb="FF99CC00"/>
                </patternFill>
              </fill>
            </x14:dxf>
          </x14:cfRule>
          <x14:cfRule type="containsText" priority="18736" operator="containsText" id="{472128CB-918A-4C79-AB16-C6956C7DEF47}">
            <xm:f>NOT(ISERROR(SEARCH('Listados Datos'!$P$4,Z60)))</xm:f>
            <xm:f>'Listados Datos'!$P$4</xm:f>
            <x14:dxf>
              <fill>
                <patternFill>
                  <bgColor rgb="FF33CC33"/>
                </patternFill>
              </fill>
            </x14:dxf>
          </x14:cfRule>
          <x14:cfRule type="containsText" priority="18737" operator="containsText" id="{43FC2234-BD91-470D-944B-F477EE75BB0C}">
            <xm:f>NOT(ISERROR(SEARCH('Listados Datos'!$P$5,Z60)))</xm:f>
            <xm:f>'Listados Datos'!$P$5</xm:f>
            <x14:dxf>
              <fill>
                <patternFill>
                  <bgColor rgb="FFFFFF00"/>
                </patternFill>
              </fill>
            </x14:dxf>
          </x14:cfRule>
          <x14:cfRule type="containsText" priority="18738" operator="containsText" id="{6FE065C6-497C-464D-8E18-FEBB3A619F7F}">
            <xm:f>NOT(ISERROR(SEARCH('Listados Datos'!$P$6,Z60)))</xm:f>
            <xm:f>'Listados Datos'!$P$6</xm:f>
            <x14:dxf>
              <fill>
                <patternFill>
                  <bgColor rgb="FFFFC000"/>
                </patternFill>
              </fill>
            </x14:dxf>
          </x14:cfRule>
          <x14:cfRule type="containsText" priority="18739" operator="containsText" id="{8E4F07A9-E876-4B28-95FC-F6A06E526CEC}">
            <xm:f>NOT(ISERROR(SEARCH('Listados Datos'!$P$7,Z60)))</xm:f>
            <xm:f>'Listados Datos'!$P$7</xm:f>
            <x14:dxf>
              <fill>
                <patternFill>
                  <bgColor rgb="FFFF0000"/>
                </patternFill>
              </fill>
            </x14:dxf>
          </x14:cfRule>
          <xm:sqref>Z60:Z61</xm:sqref>
        </x14:conditionalFormatting>
        <x14:conditionalFormatting xmlns:xm="http://schemas.microsoft.com/office/excel/2006/main">
          <x14:cfRule type="containsText" priority="18705" operator="containsText" id="{D32647C2-F763-49C7-8052-73C2C2AD6F23}">
            <xm:f>NOT(ISERROR(SEARCH('Listados Datos'!$T$3,AT60)))</xm:f>
            <xm:f>'Listados Datos'!$T$3</xm:f>
            <x14:dxf>
              <fill>
                <patternFill patternType="solid">
                  <bgColor rgb="FFC00000"/>
                </patternFill>
              </fill>
            </x14:dxf>
          </x14:cfRule>
          <x14:cfRule type="containsText" priority="18706" operator="containsText" id="{D0D92F89-5FED-4F96-B10E-C0AABC93577E}">
            <xm:f>NOT(ISERROR(SEARCH('Listados Datos'!$T$4,AT60)))</xm:f>
            <xm:f>'Listados Datos'!$T$4</xm:f>
            <x14:dxf>
              <font>
                <b/>
                <i val="0"/>
                <color theme="0"/>
              </font>
              <fill>
                <patternFill>
                  <bgColor rgb="FFE26B0A"/>
                </patternFill>
              </fill>
            </x14:dxf>
          </x14:cfRule>
          <x14:cfRule type="containsText" priority="18707" operator="containsText" id="{CC8DDF92-40E2-4BE6-ACB9-9A143509DF4E}">
            <xm:f>NOT(ISERROR(SEARCH('Listados Datos'!$T$5,AT60)))</xm:f>
            <xm:f>'Listados Datos'!$T$5</xm:f>
            <x14:dxf>
              <font>
                <b/>
                <i val="0"/>
                <color auto="1"/>
              </font>
              <fill>
                <patternFill>
                  <bgColor rgb="FFFFFF00"/>
                </patternFill>
              </fill>
            </x14:dxf>
          </x14:cfRule>
          <x14:cfRule type="containsText" priority="18708" operator="containsText" id="{8F2C91CB-FE0F-4AAC-BB17-BBCE63A89639}">
            <xm:f>NOT(ISERROR(SEARCH('Listados Datos'!$T$6,AT60)))</xm:f>
            <xm:f>'Listados Datos'!$T$6</xm:f>
            <x14:dxf>
              <font>
                <b/>
                <i val="0"/>
              </font>
              <fill>
                <patternFill>
                  <bgColor rgb="FF92D050"/>
                </patternFill>
              </fill>
            </x14:dxf>
          </x14:cfRule>
          <xm:sqref>AT60</xm:sqref>
        </x14:conditionalFormatting>
        <x14:conditionalFormatting xmlns:xm="http://schemas.microsoft.com/office/excel/2006/main">
          <x14:cfRule type="containsText" priority="18695" operator="containsText" id="{BB1ABB7F-AA36-4E7D-96FE-0E2BF2913193}">
            <xm:f>NOT(ISERROR(SEARCH('Listados Datos'!$P$3,AR60)))</xm:f>
            <xm:f>'Listados Datos'!$P$3</xm:f>
            <x14:dxf>
              <fill>
                <patternFill>
                  <bgColor rgb="FF99CC00"/>
                </patternFill>
              </fill>
            </x14:dxf>
          </x14:cfRule>
          <x14:cfRule type="containsText" priority="18696" operator="containsText" id="{7F6824F3-EADE-4EB8-8269-63EC50DAC118}">
            <xm:f>NOT(ISERROR(SEARCH('Listados Datos'!$P$4,AR60)))</xm:f>
            <xm:f>'Listados Datos'!$P$4</xm:f>
            <x14:dxf>
              <fill>
                <patternFill>
                  <bgColor rgb="FF33CC33"/>
                </patternFill>
              </fill>
            </x14:dxf>
          </x14:cfRule>
          <x14:cfRule type="containsText" priority="18697" operator="containsText" id="{B876B5DF-71C7-42F7-B3CD-9AC932201821}">
            <xm:f>NOT(ISERROR(SEARCH('Listados Datos'!$P$5,AR60)))</xm:f>
            <xm:f>'Listados Datos'!$P$5</xm:f>
            <x14:dxf>
              <fill>
                <patternFill>
                  <bgColor rgb="FFFFFF00"/>
                </patternFill>
              </fill>
            </x14:dxf>
          </x14:cfRule>
          <x14:cfRule type="containsText" priority="18698" operator="containsText" id="{F282CD0C-C258-465C-BDDE-97E3BD4E498C}">
            <xm:f>NOT(ISERROR(SEARCH('Listados Datos'!$P$6,AR60)))</xm:f>
            <xm:f>'Listados Datos'!$P$6</xm:f>
            <x14:dxf>
              <fill>
                <patternFill>
                  <bgColor rgb="FFFFC000"/>
                </patternFill>
              </fill>
            </x14:dxf>
          </x14:cfRule>
          <x14:cfRule type="containsText" priority="18699" operator="containsText" id="{1F002733-527F-41D2-A64F-62AC3C9529DB}">
            <xm:f>NOT(ISERROR(SEARCH('Listados Datos'!$P$7,AR60)))</xm:f>
            <xm:f>'Listados Datos'!$P$7</xm:f>
            <x14:dxf>
              <fill>
                <patternFill>
                  <bgColor rgb="FFFF0000"/>
                </patternFill>
              </fill>
            </x14:dxf>
          </x14:cfRule>
          <xm:sqref>AR60</xm:sqref>
        </x14:conditionalFormatting>
        <x14:conditionalFormatting xmlns:xm="http://schemas.microsoft.com/office/excel/2006/main">
          <x14:cfRule type="containsText" priority="18691" operator="containsText" id="{F18A6F28-B3F4-4545-8634-7CD04FE01DBE}">
            <xm:f>NOT(ISERROR(SEARCH('Listados Datos'!$T$3,AT61)))</xm:f>
            <xm:f>'Listados Datos'!$T$3</xm:f>
            <x14:dxf>
              <fill>
                <patternFill patternType="solid">
                  <bgColor rgb="FFC00000"/>
                </patternFill>
              </fill>
            </x14:dxf>
          </x14:cfRule>
          <x14:cfRule type="containsText" priority="18692" operator="containsText" id="{AB02E51A-E439-4E93-96BD-D9A61B50D341}">
            <xm:f>NOT(ISERROR(SEARCH('Listados Datos'!$T$4,AT61)))</xm:f>
            <xm:f>'Listados Datos'!$T$4</xm:f>
            <x14:dxf>
              <font>
                <b/>
                <i val="0"/>
                <color theme="0"/>
              </font>
              <fill>
                <patternFill>
                  <bgColor rgb="FFE26B0A"/>
                </patternFill>
              </fill>
            </x14:dxf>
          </x14:cfRule>
          <x14:cfRule type="containsText" priority="18693" operator="containsText" id="{2F847108-577F-41A5-A852-2FFBBDB37545}">
            <xm:f>NOT(ISERROR(SEARCH('Listados Datos'!$T$5,AT61)))</xm:f>
            <xm:f>'Listados Datos'!$T$5</xm:f>
            <x14:dxf>
              <font>
                <b/>
                <i val="0"/>
                <color auto="1"/>
              </font>
              <fill>
                <patternFill>
                  <bgColor rgb="FFFFFF00"/>
                </patternFill>
              </fill>
            </x14:dxf>
          </x14:cfRule>
          <x14:cfRule type="containsText" priority="18694" operator="containsText" id="{4E67C51E-636C-4E42-9058-92F844C7AC1B}">
            <xm:f>NOT(ISERROR(SEARCH('Listados Datos'!$T$6,AT61)))</xm:f>
            <xm:f>'Listados Datos'!$T$6</xm:f>
            <x14:dxf>
              <font>
                <b/>
                <i val="0"/>
              </font>
              <fill>
                <patternFill>
                  <bgColor rgb="FF92D050"/>
                </patternFill>
              </fill>
            </x14:dxf>
          </x14:cfRule>
          <xm:sqref>AT61</xm:sqref>
        </x14:conditionalFormatting>
        <x14:conditionalFormatting xmlns:xm="http://schemas.microsoft.com/office/excel/2006/main">
          <x14:cfRule type="containsText" priority="18681" operator="containsText" id="{4BA94E87-4BA3-4E56-AF84-23F89AA33FA8}">
            <xm:f>NOT(ISERROR(SEARCH('Listados Datos'!$P$3,AR61)))</xm:f>
            <xm:f>'Listados Datos'!$P$3</xm:f>
            <x14:dxf>
              <fill>
                <patternFill>
                  <bgColor rgb="FF99CC00"/>
                </patternFill>
              </fill>
            </x14:dxf>
          </x14:cfRule>
          <x14:cfRule type="containsText" priority="18682" operator="containsText" id="{60004C93-9166-44F9-93B3-F23487F4CB42}">
            <xm:f>NOT(ISERROR(SEARCH('Listados Datos'!$P$4,AR61)))</xm:f>
            <xm:f>'Listados Datos'!$P$4</xm:f>
            <x14:dxf>
              <fill>
                <patternFill>
                  <bgColor rgb="FF33CC33"/>
                </patternFill>
              </fill>
            </x14:dxf>
          </x14:cfRule>
          <x14:cfRule type="containsText" priority="18683" operator="containsText" id="{197BE3F3-097E-4951-A96F-7935A86E9DD6}">
            <xm:f>NOT(ISERROR(SEARCH('Listados Datos'!$P$5,AR61)))</xm:f>
            <xm:f>'Listados Datos'!$P$5</xm:f>
            <x14:dxf>
              <fill>
                <patternFill>
                  <bgColor rgb="FFFFFF00"/>
                </patternFill>
              </fill>
            </x14:dxf>
          </x14:cfRule>
          <x14:cfRule type="containsText" priority="18684" operator="containsText" id="{9F78C0BC-2DA3-466D-BF90-56482CBC8133}">
            <xm:f>NOT(ISERROR(SEARCH('Listados Datos'!$P$6,AR61)))</xm:f>
            <xm:f>'Listados Datos'!$P$6</xm:f>
            <x14:dxf>
              <fill>
                <patternFill>
                  <bgColor rgb="FFFFC000"/>
                </patternFill>
              </fill>
            </x14:dxf>
          </x14:cfRule>
          <x14:cfRule type="containsText" priority="18685" operator="containsText" id="{A8E9AE64-F51E-4F84-B7BD-6AF31050BD16}">
            <xm:f>NOT(ISERROR(SEARCH('Listados Datos'!$P$7,AR61)))</xm:f>
            <xm:f>'Listados Datos'!$P$7</xm:f>
            <x14:dxf>
              <fill>
                <patternFill>
                  <bgColor rgb="FFFF0000"/>
                </patternFill>
              </fill>
            </x14:dxf>
          </x14:cfRule>
          <xm:sqref>AR61</xm:sqref>
        </x14:conditionalFormatting>
        <x14:conditionalFormatting xmlns:xm="http://schemas.microsoft.com/office/excel/2006/main">
          <x14:cfRule type="containsText" priority="18677" operator="containsText" id="{EC675204-C716-4477-9250-0E280773A891}">
            <xm:f>NOT(ISERROR(SEARCH('Listados Datos'!$T$3,AF64)))</xm:f>
            <xm:f>'Listados Datos'!$T$3</xm:f>
            <x14:dxf>
              <fill>
                <patternFill patternType="solid">
                  <bgColor rgb="FFC00000"/>
                </patternFill>
              </fill>
            </x14:dxf>
          </x14:cfRule>
          <x14:cfRule type="containsText" priority="18678" operator="containsText" id="{7DDF7350-53A4-459F-9FDD-10CFC6C4D58B}">
            <xm:f>NOT(ISERROR(SEARCH('Listados Datos'!$T$4,AF64)))</xm:f>
            <xm:f>'Listados Datos'!$T$4</xm:f>
            <x14:dxf>
              <font>
                <b/>
                <i val="0"/>
                <color theme="0"/>
              </font>
              <fill>
                <patternFill>
                  <bgColor rgb="FFE26B0A"/>
                </patternFill>
              </fill>
            </x14:dxf>
          </x14:cfRule>
          <x14:cfRule type="containsText" priority="18679" operator="containsText" id="{7DF4D8CF-4426-498E-9722-428D45A68629}">
            <xm:f>NOT(ISERROR(SEARCH('Listados Datos'!$T$5,AF64)))</xm:f>
            <xm:f>'Listados Datos'!$T$5</xm:f>
            <x14:dxf>
              <font>
                <b/>
                <i val="0"/>
                <color auto="1"/>
              </font>
              <fill>
                <patternFill>
                  <bgColor rgb="FFFFFF00"/>
                </patternFill>
              </fill>
            </x14:dxf>
          </x14:cfRule>
          <x14:cfRule type="containsText" priority="18680" operator="containsText" id="{DB1798E6-7B5F-40D8-9B71-C74BB5331D3A}">
            <xm:f>NOT(ISERROR(SEARCH('Listados Datos'!$T$6,AF64)))</xm:f>
            <xm:f>'Listados Datos'!$T$6</xm:f>
            <x14:dxf>
              <font>
                <b/>
                <i val="0"/>
              </font>
              <fill>
                <patternFill>
                  <bgColor rgb="FF92D050"/>
                </patternFill>
              </fill>
            </x14:dxf>
          </x14:cfRule>
          <xm:sqref>AF64:AF65 AF69</xm:sqref>
        </x14:conditionalFormatting>
        <x14:conditionalFormatting xmlns:xm="http://schemas.microsoft.com/office/excel/2006/main">
          <x14:cfRule type="containsText" priority="18673" operator="containsText" id="{9E1A66FE-8608-41AB-A2D6-7D272551DC64}">
            <xm:f>NOT(ISERROR(SEARCH('Listados Datos'!$T$3,AB64)))</xm:f>
            <xm:f>'Listados Datos'!$T$3</xm:f>
            <x14:dxf>
              <fill>
                <patternFill patternType="solid">
                  <bgColor rgb="FFC00000"/>
                </patternFill>
              </fill>
            </x14:dxf>
          </x14:cfRule>
          <x14:cfRule type="containsText" priority="18674" operator="containsText" id="{4A870E8B-68C9-4719-9883-6B5F8631BFBB}">
            <xm:f>NOT(ISERROR(SEARCH('Listados Datos'!$T$4,AB64)))</xm:f>
            <xm:f>'Listados Datos'!$T$4</xm:f>
            <x14:dxf>
              <font>
                <b/>
                <i val="0"/>
                <color theme="0"/>
              </font>
              <fill>
                <patternFill>
                  <bgColor rgb="FFE26B0A"/>
                </patternFill>
              </fill>
            </x14:dxf>
          </x14:cfRule>
          <x14:cfRule type="containsText" priority="18675" operator="containsText" id="{9790AD27-7D1F-4419-A7BE-B17468BD0049}">
            <xm:f>NOT(ISERROR(SEARCH('Listados Datos'!$T$5,AB64)))</xm:f>
            <xm:f>'Listados Datos'!$T$5</xm:f>
            <x14:dxf>
              <font>
                <b/>
                <i val="0"/>
                <color auto="1"/>
              </font>
              <fill>
                <patternFill>
                  <bgColor rgb="FFFFFF00"/>
                </patternFill>
              </fill>
            </x14:dxf>
          </x14:cfRule>
          <x14:cfRule type="containsText" priority="18676" operator="containsText" id="{876C8748-CD9D-436F-B2D9-A9AF476B7166}">
            <xm:f>NOT(ISERROR(SEARCH('Listados Datos'!$T$6,AB64)))</xm:f>
            <xm:f>'Listados Datos'!$T$6</xm:f>
            <x14:dxf>
              <font>
                <b/>
                <i val="0"/>
              </font>
              <fill>
                <patternFill>
                  <bgColor rgb="FF92D050"/>
                </patternFill>
              </fill>
            </x14:dxf>
          </x14:cfRule>
          <xm:sqref>AB64:AB65</xm:sqref>
        </x14:conditionalFormatting>
        <x14:conditionalFormatting xmlns:xm="http://schemas.microsoft.com/office/excel/2006/main">
          <x14:cfRule type="containsText" priority="18663" operator="containsText" id="{AA4B88E5-BD2A-4AD5-872D-16FF3DC16FE5}">
            <xm:f>NOT(ISERROR(SEARCH('Listados Datos'!$P$3,Z64)))</xm:f>
            <xm:f>'Listados Datos'!$P$3</xm:f>
            <x14:dxf>
              <fill>
                <patternFill>
                  <bgColor rgb="FF99CC00"/>
                </patternFill>
              </fill>
            </x14:dxf>
          </x14:cfRule>
          <x14:cfRule type="containsText" priority="18664" operator="containsText" id="{3637044B-01F7-4C10-8D3D-554D955F7210}">
            <xm:f>NOT(ISERROR(SEARCH('Listados Datos'!$P$4,Z64)))</xm:f>
            <xm:f>'Listados Datos'!$P$4</xm:f>
            <x14:dxf>
              <fill>
                <patternFill>
                  <bgColor rgb="FF33CC33"/>
                </patternFill>
              </fill>
            </x14:dxf>
          </x14:cfRule>
          <x14:cfRule type="containsText" priority="18665" operator="containsText" id="{540D0CC6-5CE2-44C2-83B4-770CD6CAA82A}">
            <xm:f>NOT(ISERROR(SEARCH('Listados Datos'!$P$5,Z64)))</xm:f>
            <xm:f>'Listados Datos'!$P$5</xm:f>
            <x14:dxf>
              <fill>
                <patternFill>
                  <bgColor rgb="FFFFFF00"/>
                </patternFill>
              </fill>
            </x14:dxf>
          </x14:cfRule>
          <x14:cfRule type="containsText" priority="18666" operator="containsText" id="{5A11F60E-3039-4841-9B79-BB946510CDC3}">
            <xm:f>NOT(ISERROR(SEARCH('Listados Datos'!$P$6,Z64)))</xm:f>
            <xm:f>'Listados Datos'!$P$6</xm:f>
            <x14:dxf>
              <fill>
                <patternFill>
                  <bgColor rgb="FFFFC000"/>
                </patternFill>
              </fill>
            </x14:dxf>
          </x14:cfRule>
          <x14:cfRule type="containsText" priority="18667" operator="containsText" id="{EF63A869-FCD4-4B07-8CF2-29CD7F43CC44}">
            <xm:f>NOT(ISERROR(SEARCH('Listados Datos'!$P$7,Z64)))</xm:f>
            <xm:f>'Listados Datos'!$P$7</xm:f>
            <x14:dxf>
              <fill>
                <patternFill>
                  <bgColor rgb="FFFF0000"/>
                </patternFill>
              </fill>
            </x14:dxf>
          </x14:cfRule>
          <xm:sqref>Z64:Z65</xm:sqref>
        </x14:conditionalFormatting>
        <x14:conditionalFormatting xmlns:xm="http://schemas.microsoft.com/office/excel/2006/main">
          <x14:cfRule type="containsText" priority="18623" operator="containsText" id="{158BECC0-E356-4A1F-A58F-F3EA913EA015}">
            <xm:f>NOT(ISERROR(SEARCH('Listados Datos'!$T$3,AT64)))</xm:f>
            <xm:f>'Listados Datos'!$T$3</xm:f>
            <x14:dxf>
              <fill>
                <patternFill patternType="solid">
                  <bgColor rgb="FFC00000"/>
                </patternFill>
              </fill>
            </x14:dxf>
          </x14:cfRule>
          <x14:cfRule type="containsText" priority="18624" operator="containsText" id="{EE79466D-0A20-4056-B53E-F3E7958DA2E2}">
            <xm:f>NOT(ISERROR(SEARCH('Listados Datos'!$T$4,AT64)))</xm:f>
            <xm:f>'Listados Datos'!$T$4</xm:f>
            <x14:dxf>
              <font>
                <b/>
                <i val="0"/>
                <color theme="0"/>
              </font>
              <fill>
                <patternFill>
                  <bgColor rgb="FFE26B0A"/>
                </patternFill>
              </fill>
            </x14:dxf>
          </x14:cfRule>
          <x14:cfRule type="containsText" priority="18625" operator="containsText" id="{D48A59A7-81AA-4050-BF5C-3930BFC03932}">
            <xm:f>NOT(ISERROR(SEARCH('Listados Datos'!$T$5,AT64)))</xm:f>
            <xm:f>'Listados Datos'!$T$5</xm:f>
            <x14:dxf>
              <font>
                <b/>
                <i val="0"/>
                <color auto="1"/>
              </font>
              <fill>
                <patternFill>
                  <bgColor rgb="FFFFFF00"/>
                </patternFill>
              </fill>
            </x14:dxf>
          </x14:cfRule>
          <x14:cfRule type="containsText" priority="18626" operator="containsText" id="{5DFB6E74-BC9D-4E5A-B443-A65848FB2B45}">
            <xm:f>NOT(ISERROR(SEARCH('Listados Datos'!$T$6,AT64)))</xm:f>
            <xm:f>'Listados Datos'!$T$6</xm:f>
            <x14:dxf>
              <font>
                <b/>
                <i val="0"/>
              </font>
              <fill>
                <patternFill>
                  <bgColor rgb="FF92D050"/>
                </patternFill>
              </fill>
            </x14:dxf>
          </x14:cfRule>
          <xm:sqref>AT64</xm:sqref>
        </x14:conditionalFormatting>
        <x14:conditionalFormatting xmlns:xm="http://schemas.microsoft.com/office/excel/2006/main">
          <x14:cfRule type="containsText" priority="18613" operator="containsText" id="{8176B4E2-DAC4-4D02-BB79-96D18BEC32C7}">
            <xm:f>NOT(ISERROR(SEARCH('Listados Datos'!$P$3,AR64)))</xm:f>
            <xm:f>'Listados Datos'!$P$3</xm:f>
            <x14:dxf>
              <fill>
                <patternFill>
                  <bgColor rgb="FF99CC00"/>
                </patternFill>
              </fill>
            </x14:dxf>
          </x14:cfRule>
          <x14:cfRule type="containsText" priority="18614" operator="containsText" id="{54036809-49C7-4F71-914E-8CD5D40A00D5}">
            <xm:f>NOT(ISERROR(SEARCH('Listados Datos'!$P$4,AR64)))</xm:f>
            <xm:f>'Listados Datos'!$P$4</xm:f>
            <x14:dxf>
              <fill>
                <patternFill>
                  <bgColor rgb="FF33CC33"/>
                </patternFill>
              </fill>
            </x14:dxf>
          </x14:cfRule>
          <x14:cfRule type="containsText" priority="18615" operator="containsText" id="{F0EC6997-2DEF-44D5-B5CB-14C306175706}">
            <xm:f>NOT(ISERROR(SEARCH('Listados Datos'!$P$5,AR64)))</xm:f>
            <xm:f>'Listados Datos'!$P$5</xm:f>
            <x14:dxf>
              <fill>
                <patternFill>
                  <bgColor rgb="FFFFFF00"/>
                </patternFill>
              </fill>
            </x14:dxf>
          </x14:cfRule>
          <x14:cfRule type="containsText" priority="18616" operator="containsText" id="{EAF356DC-0B0B-4494-86F8-30D44A824929}">
            <xm:f>NOT(ISERROR(SEARCH('Listados Datos'!$P$6,AR64)))</xm:f>
            <xm:f>'Listados Datos'!$P$6</xm:f>
            <x14:dxf>
              <fill>
                <patternFill>
                  <bgColor rgb="FFFFC000"/>
                </patternFill>
              </fill>
            </x14:dxf>
          </x14:cfRule>
          <x14:cfRule type="containsText" priority="18617" operator="containsText" id="{D681F3E3-EB29-404D-96A6-3E38D0B4A2B4}">
            <xm:f>NOT(ISERROR(SEARCH('Listados Datos'!$P$7,AR64)))</xm:f>
            <xm:f>'Listados Datos'!$P$7</xm:f>
            <x14:dxf>
              <fill>
                <patternFill>
                  <bgColor rgb="FFFF0000"/>
                </patternFill>
              </fill>
            </x14:dxf>
          </x14:cfRule>
          <xm:sqref>AR64</xm:sqref>
        </x14:conditionalFormatting>
        <x14:conditionalFormatting xmlns:xm="http://schemas.microsoft.com/office/excel/2006/main">
          <x14:cfRule type="containsText" priority="18609" operator="containsText" id="{B22D2BEB-AC69-496D-B119-96971A9AE39B}">
            <xm:f>NOT(ISERROR(SEARCH('Listados Datos'!$T$3,AT65)))</xm:f>
            <xm:f>'Listados Datos'!$T$3</xm:f>
            <x14:dxf>
              <fill>
                <patternFill patternType="solid">
                  <bgColor rgb="FFC00000"/>
                </patternFill>
              </fill>
            </x14:dxf>
          </x14:cfRule>
          <x14:cfRule type="containsText" priority="18610" operator="containsText" id="{6D4B4EA8-9F33-4666-A089-CF369EA31889}">
            <xm:f>NOT(ISERROR(SEARCH('Listados Datos'!$T$4,AT65)))</xm:f>
            <xm:f>'Listados Datos'!$T$4</xm:f>
            <x14:dxf>
              <font>
                <b/>
                <i val="0"/>
                <color theme="0"/>
              </font>
              <fill>
                <patternFill>
                  <bgColor rgb="FFE26B0A"/>
                </patternFill>
              </fill>
            </x14:dxf>
          </x14:cfRule>
          <x14:cfRule type="containsText" priority="18611" operator="containsText" id="{5B4E6262-E6F4-4CF7-9EA4-BA16F85F34F0}">
            <xm:f>NOT(ISERROR(SEARCH('Listados Datos'!$T$5,AT65)))</xm:f>
            <xm:f>'Listados Datos'!$T$5</xm:f>
            <x14:dxf>
              <font>
                <b/>
                <i val="0"/>
                <color auto="1"/>
              </font>
              <fill>
                <patternFill>
                  <bgColor rgb="FFFFFF00"/>
                </patternFill>
              </fill>
            </x14:dxf>
          </x14:cfRule>
          <x14:cfRule type="containsText" priority="18612" operator="containsText" id="{D6F92974-9BB4-462A-B8DA-FD3668F65A0D}">
            <xm:f>NOT(ISERROR(SEARCH('Listados Datos'!$T$6,AT65)))</xm:f>
            <xm:f>'Listados Datos'!$T$6</xm:f>
            <x14:dxf>
              <font>
                <b/>
                <i val="0"/>
              </font>
              <fill>
                <patternFill>
                  <bgColor rgb="FF92D050"/>
                </patternFill>
              </fill>
            </x14:dxf>
          </x14:cfRule>
          <xm:sqref>AT65</xm:sqref>
        </x14:conditionalFormatting>
        <x14:conditionalFormatting xmlns:xm="http://schemas.microsoft.com/office/excel/2006/main">
          <x14:cfRule type="containsText" priority="18599" operator="containsText" id="{B1460F4E-D256-49F9-B039-D499B84FC40D}">
            <xm:f>NOT(ISERROR(SEARCH('Listados Datos'!$P$3,AR65)))</xm:f>
            <xm:f>'Listados Datos'!$P$3</xm:f>
            <x14:dxf>
              <fill>
                <patternFill>
                  <bgColor rgb="FF99CC00"/>
                </patternFill>
              </fill>
            </x14:dxf>
          </x14:cfRule>
          <x14:cfRule type="containsText" priority="18600" operator="containsText" id="{77B4E829-315E-4624-97E4-27D86BB431C9}">
            <xm:f>NOT(ISERROR(SEARCH('Listados Datos'!$P$4,AR65)))</xm:f>
            <xm:f>'Listados Datos'!$P$4</xm:f>
            <x14:dxf>
              <fill>
                <patternFill>
                  <bgColor rgb="FF33CC33"/>
                </patternFill>
              </fill>
            </x14:dxf>
          </x14:cfRule>
          <x14:cfRule type="containsText" priority="18601" operator="containsText" id="{D3D03C0B-8C94-468C-96AE-DBFF8B08D01D}">
            <xm:f>NOT(ISERROR(SEARCH('Listados Datos'!$P$5,AR65)))</xm:f>
            <xm:f>'Listados Datos'!$P$5</xm:f>
            <x14:dxf>
              <fill>
                <patternFill>
                  <bgColor rgb="FFFFFF00"/>
                </patternFill>
              </fill>
            </x14:dxf>
          </x14:cfRule>
          <x14:cfRule type="containsText" priority="18602" operator="containsText" id="{6DB6A907-227C-4E29-8A4B-C9E87A4591D5}">
            <xm:f>NOT(ISERROR(SEARCH('Listados Datos'!$P$6,AR65)))</xm:f>
            <xm:f>'Listados Datos'!$P$6</xm:f>
            <x14:dxf>
              <fill>
                <patternFill>
                  <bgColor rgb="FFFFC000"/>
                </patternFill>
              </fill>
            </x14:dxf>
          </x14:cfRule>
          <x14:cfRule type="containsText" priority="18603" operator="containsText" id="{B425435B-F89D-4849-9C39-74C5D90C044C}">
            <xm:f>NOT(ISERROR(SEARCH('Listados Datos'!$P$7,AR65)))</xm:f>
            <xm:f>'Listados Datos'!$P$7</xm:f>
            <x14:dxf>
              <fill>
                <patternFill>
                  <bgColor rgb="FFFF0000"/>
                </patternFill>
              </fill>
            </x14:dxf>
          </x14:cfRule>
          <xm:sqref>AR65</xm:sqref>
        </x14:conditionalFormatting>
        <x14:conditionalFormatting xmlns:xm="http://schemas.microsoft.com/office/excel/2006/main">
          <x14:cfRule type="containsText" priority="18595" operator="containsText" id="{7BF1FF1D-659C-4C46-A659-A368083E2B9D}">
            <xm:f>NOT(ISERROR(SEARCH('Listados Datos'!$T$3,AT69)))</xm:f>
            <xm:f>'Listados Datos'!$T$3</xm:f>
            <x14:dxf>
              <fill>
                <patternFill patternType="solid">
                  <bgColor rgb="FFC00000"/>
                </patternFill>
              </fill>
            </x14:dxf>
          </x14:cfRule>
          <x14:cfRule type="containsText" priority="18596" operator="containsText" id="{E2B1FC53-04FB-4315-8AFB-26A8CC053A5D}">
            <xm:f>NOT(ISERROR(SEARCH('Listados Datos'!$T$4,AT69)))</xm:f>
            <xm:f>'Listados Datos'!$T$4</xm:f>
            <x14:dxf>
              <font>
                <b/>
                <i val="0"/>
                <color theme="0"/>
              </font>
              <fill>
                <patternFill>
                  <bgColor rgb="FFE26B0A"/>
                </patternFill>
              </fill>
            </x14:dxf>
          </x14:cfRule>
          <x14:cfRule type="containsText" priority="18597" operator="containsText" id="{24E95C77-090E-4E9C-A11B-7A6C225A0581}">
            <xm:f>NOT(ISERROR(SEARCH('Listados Datos'!$T$5,AT69)))</xm:f>
            <xm:f>'Listados Datos'!$T$5</xm:f>
            <x14:dxf>
              <font>
                <b/>
                <i val="0"/>
                <color auto="1"/>
              </font>
              <fill>
                <patternFill>
                  <bgColor rgb="FFFFFF00"/>
                </patternFill>
              </fill>
            </x14:dxf>
          </x14:cfRule>
          <x14:cfRule type="containsText" priority="18598" operator="containsText" id="{7959C6CC-6BA7-4CD4-87A3-1E37DA8D6F98}">
            <xm:f>NOT(ISERROR(SEARCH('Listados Datos'!$T$6,AT69)))</xm:f>
            <xm:f>'Listados Datos'!$T$6</xm:f>
            <x14:dxf>
              <font>
                <b/>
                <i val="0"/>
              </font>
              <fill>
                <patternFill>
                  <bgColor rgb="FF92D050"/>
                </patternFill>
              </fill>
            </x14:dxf>
          </x14:cfRule>
          <xm:sqref>AT69</xm:sqref>
        </x14:conditionalFormatting>
        <x14:conditionalFormatting xmlns:xm="http://schemas.microsoft.com/office/excel/2006/main">
          <x14:cfRule type="containsText" priority="18585" operator="containsText" id="{03D8B070-1182-480D-8C18-4F0EB4291168}">
            <xm:f>NOT(ISERROR(SEARCH('Listados Datos'!$P$3,AR69)))</xm:f>
            <xm:f>'Listados Datos'!$P$3</xm:f>
            <x14:dxf>
              <fill>
                <patternFill>
                  <bgColor rgb="FF99CC00"/>
                </patternFill>
              </fill>
            </x14:dxf>
          </x14:cfRule>
          <x14:cfRule type="containsText" priority="18586" operator="containsText" id="{03CE1643-EEC5-44AF-A2B8-2E70C4885C2F}">
            <xm:f>NOT(ISERROR(SEARCH('Listados Datos'!$P$4,AR69)))</xm:f>
            <xm:f>'Listados Datos'!$P$4</xm:f>
            <x14:dxf>
              <fill>
                <patternFill>
                  <bgColor rgb="FF33CC33"/>
                </patternFill>
              </fill>
            </x14:dxf>
          </x14:cfRule>
          <x14:cfRule type="containsText" priority="18587" operator="containsText" id="{A5222F79-1EA6-43B7-9417-6657714C9A3D}">
            <xm:f>NOT(ISERROR(SEARCH('Listados Datos'!$P$5,AR69)))</xm:f>
            <xm:f>'Listados Datos'!$P$5</xm:f>
            <x14:dxf>
              <fill>
                <patternFill>
                  <bgColor rgb="FFFFFF00"/>
                </patternFill>
              </fill>
            </x14:dxf>
          </x14:cfRule>
          <x14:cfRule type="containsText" priority="18588" operator="containsText" id="{DBCA84F4-635B-44C8-81A5-D9D661C132E2}">
            <xm:f>NOT(ISERROR(SEARCH('Listados Datos'!$P$6,AR69)))</xm:f>
            <xm:f>'Listados Datos'!$P$6</xm:f>
            <x14:dxf>
              <fill>
                <patternFill>
                  <bgColor rgb="FFFFC000"/>
                </patternFill>
              </fill>
            </x14:dxf>
          </x14:cfRule>
          <x14:cfRule type="containsText" priority="18589" operator="containsText" id="{090F931D-8EB0-48A9-87A6-8C889A0248BE}">
            <xm:f>NOT(ISERROR(SEARCH('Listados Datos'!$P$7,AR69)))</xm:f>
            <xm:f>'Listados Datos'!$P$7</xm:f>
            <x14:dxf>
              <fill>
                <patternFill>
                  <bgColor rgb="FFFF0000"/>
                </patternFill>
              </fill>
            </x14:dxf>
          </x14:cfRule>
          <xm:sqref>AR69</xm:sqref>
        </x14:conditionalFormatting>
        <x14:conditionalFormatting xmlns:xm="http://schemas.microsoft.com/office/excel/2006/main">
          <x14:cfRule type="containsText" priority="18581" operator="containsText" id="{954F4112-29C2-41E9-8A74-9AA97D0A006B}">
            <xm:f>NOT(ISERROR(SEARCH('Listados Datos'!$T$3,AF66)))</xm:f>
            <xm:f>'Listados Datos'!$T$3</xm:f>
            <x14:dxf>
              <fill>
                <patternFill patternType="solid">
                  <bgColor rgb="FFC00000"/>
                </patternFill>
              </fill>
            </x14:dxf>
          </x14:cfRule>
          <x14:cfRule type="containsText" priority="18582" operator="containsText" id="{17DC9527-0620-4950-B7B6-BF151188CD8F}">
            <xm:f>NOT(ISERROR(SEARCH('Listados Datos'!$T$4,AF66)))</xm:f>
            <xm:f>'Listados Datos'!$T$4</xm:f>
            <x14:dxf>
              <font>
                <b/>
                <i val="0"/>
                <color theme="0"/>
              </font>
              <fill>
                <patternFill>
                  <bgColor rgb="FFE26B0A"/>
                </patternFill>
              </fill>
            </x14:dxf>
          </x14:cfRule>
          <x14:cfRule type="containsText" priority="18583" operator="containsText" id="{DE2E3E0D-9AB2-461D-A675-FBA674D9C7AB}">
            <xm:f>NOT(ISERROR(SEARCH('Listados Datos'!$T$5,AF66)))</xm:f>
            <xm:f>'Listados Datos'!$T$5</xm:f>
            <x14:dxf>
              <font>
                <b/>
                <i val="0"/>
                <color auto="1"/>
              </font>
              <fill>
                <patternFill>
                  <bgColor rgb="FFFFFF00"/>
                </patternFill>
              </fill>
            </x14:dxf>
          </x14:cfRule>
          <x14:cfRule type="containsText" priority="18584" operator="containsText" id="{947349E6-5A15-4327-B3A3-A8FECE8A36F3}">
            <xm:f>NOT(ISERROR(SEARCH('Listados Datos'!$T$6,AF66)))</xm:f>
            <xm:f>'Listados Datos'!$T$6</xm:f>
            <x14:dxf>
              <font>
                <b/>
                <i val="0"/>
              </font>
              <fill>
                <patternFill>
                  <bgColor rgb="FF92D050"/>
                </patternFill>
              </fill>
            </x14:dxf>
          </x14:cfRule>
          <xm:sqref>AF66:AF67</xm:sqref>
        </x14:conditionalFormatting>
        <x14:conditionalFormatting xmlns:xm="http://schemas.microsoft.com/office/excel/2006/main">
          <x14:cfRule type="containsText" priority="18577" operator="containsText" id="{A008679D-1E0E-4C69-A07F-44CF6EA96B82}">
            <xm:f>NOT(ISERROR(SEARCH('Listados Datos'!$T$3,AB66)))</xm:f>
            <xm:f>'Listados Datos'!$T$3</xm:f>
            <x14:dxf>
              <fill>
                <patternFill patternType="solid">
                  <bgColor rgb="FFC00000"/>
                </patternFill>
              </fill>
            </x14:dxf>
          </x14:cfRule>
          <x14:cfRule type="containsText" priority="18578" operator="containsText" id="{2B695668-5B32-44B0-9CD9-D351153454F6}">
            <xm:f>NOT(ISERROR(SEARCH('Listados Datos'!$T$4,AB66)))</xm:f>
            <xm:f>'Listados Datos'!$T$4</xm:f>
            <x14:dxf>
              <font>
                <b/>
                <i val="0"/>
                <color theme="0"/>
              </font>
              <fill>
                <patternFill>
                  <bgColor rgb="FFE26B0A"/>
                </patternFill>
              </fill>
            </x14:dxf>
          </x14:cfRule>
          <x14:cfRule type="containsText" priority="18579" operator="containsText" id="{37AABB5D-9B49-447F-AEF1-FF3C743EDAA1}">
            <xm:f>NOT(ISERROR(SEARCH('Listados Datos'!$T$5,AB66)))</xm:f>
            <xm:f>'Listados Datos'!$T$5</xm:f>
            <x14:dxf>
              <font>
                <b/>
                <i val="0"/>
                <color auto="1"/>
              </font>
              <fill>
                <patternFill>
                  <bgColor rgb="FFFFFF00"/>
                </patternFill>
              </fill>
            </x14:dxf>
          </x14:cfRule>
          <x14:cfRule type="containsText" priority="18580" operator="containsText" id="{9FA006C5-24A9-4A1F-B018-5DFAD5EF4071}">
            <xm:f>NOT(ISERROR(SEARCH('Listados Datos'!$T$6,AB66)))</xm:f>
            <xm:f>'Listados Datos'!$T$6</xm:f>
            <x14:dxf>
              <font>
                <b/>
                <i val="0"/>
              </font>
              <fill>
                <patternFill>
                  <bgColor rgb="FF92D050"/>
                </patternFill>
              </fill>
            </x14:dxf>
          </x14:cfRule>
          <xm:sqref>AB66:AB67</xm:sqref>
        </x14:conditionalFormatting>
        <x14:conditionalFormatting xmlns:xm="http://schemas.microsoft.com/office/excel/2006/main">
          <x14:cfRule type="containsText" priority="18567" operator="containsText" id="{A300FCB6-DDC7-4985-813E-4E4CFA072991}">
            <xm:f>NOT(ISERROR(SEARCH('Listados Datos'!$P$3,Z66)))</xm:f>
            <xm:f>'Listados Datos'!$P$3</xm:f>
            <x14:dxf>
              <fill>
                <patternFill>
                  <bgColor rgb="FF99CC00"/>
                </patternFill>
              </fill>
            </x14:dxf>
          </x14:cfRule>
          <x14:cfRule type="containsText" priority="18568" operator="containsText" id="{36400402-2F10-401C-A52B-323A87A204EF}">
            <xm:f>NOT(ISERROR(SEARCH('Listados Datos'!$P$4,Z66)))</xm:f>
            <xm:f>'Listados Datos'!$P$4</xm:f>
            <x14:dxf>
              <fill>
                <patternFill>
                  <bgColor rgb="FF33CC33"/>
                </patternFill>
              </fill>
            </x14:dxf>
          </x14:cfRule>
          <x14:cfRule type="containsText" priority="18569" operator="containsText" id="{30D4D8B1-D64D-4650-9D95-385AEF433A39}">
            <xm:f>NOT(ISERROR(SEARCH('Listados Datos'!$P$5,Z66)))</xm:f>
            <xm:f>'Listados Datos'!$P$5</xm:f>
            <x14:dxf>
              <fill>
                <patternFill>
                  <bgColor rgb="FFFFFF00"/>
                </patternFill>
              </fill>
            </x14:dxf>
          </x14:cfRule>
          <x14:cfRule type="containsText" priority="18570" operator="containsText" id="{464E59D5-6761-4F92-9CE8-870D81F0CC23}">
            <xm:f>NOT(ISERROR(SEARCH('Listados Datos'!$P$6,Z66)))</xm:f>
            <xm:f>'Listados Datos'!$P$6</xm:f>
            <x14:dxf>
              <fill>
                <patternFill>
                  <bgColor rgb="FFFFC000"/>
                </patternFill>
              </fill>
            </x14:dxf>
          </x14:cfRule>
          <x14:cfRule type="containsText" priority="18571" operator="containsText" id="{D3F7640D-67E8-4567-B997-869897C241E5}">
            <xm:f>NOT(ISERROR(SEARCH('Listados Datos'!$P$7,Z66)))</xm:f>
            <xm:f>'Listados Datos'!$P$7</xm:f>
            <x14:dxf>
              <fill>
                <patternFill>
                  <bgColor rgb="FFFF0000"/>
                </patternFill>
              </fill>
            </x14:dxf>
          </x14:cfRule>
          <xm:sqref>Z66:Z67</xm:sqref>
        </x14:conditionalFormatting>
        <x14:conditionalFormatting xmlns:xm="http://schemas.microsoft.com/office/excel/2006/main">
          <x14:cfRule type="containsText" priority="18537" operator="containsText" id="{1B322354-DD0E-4C36-AA2F-32B5C91CE982}">
            <xm:f>NOT(ISERROR(SEARCH('Listados Datos'!$T$3,AT66)))</xm:f>
            <xm:f>'Listados Datos'!$T$3</xm:f>
            <x14:dxf>
              <fill>
                <patternFill patternType="solid">
                  <bgColor rgb="FFC00000"/>
                </patternFill>
              </fill>
            </x14:dxf>
          </x14:cfRule>
          <x14:cfRule type="containsText" priority="18538" operator="containsText" id="{765F17D1-49E0-4568-9A2D-C71C5CA709AF}">
            <xm:f>NOT(ISERROR(SEARCH('Listados Datos'!$T$4,AT66)))</xm:f>
            <xm:f>'Listados Datos'!$T$4</xm:f>
            <x14:dxf>
              <font>
                <b/>
                <i val="0"/>
                <color theme="0"/>
              </font>
              <fill>
                <patternFill>
                  <bgColor rgb="FFE26B0A"/>
                </patternFill>
              </fill>
            </x14:dxf>
          </x14:cfRule>
          <x14:cfRule type="containsText" priority="18539" operator="containsText" id="{CBECD1BB-5D19-47E2-B2E8-50F7C5E78A6E}">
            <xm:f>NOT(ISERROR(SEARCH('Listados Datos'!$T$5,AT66)))</xm:f>
            <xm:f>'Listados Datos'!$T$5</xm:f>
            <x14:dxf>
              <font>
                <b/>
                <i val="0"/>
                <color auto="1"/>
              </font>
              <fill>
                <patternFill>
                  <bgColor rgb="FFFFFF00"/>
                </patternFill>
              </fill>
            </x14:dxf>
          </x14:cfRule>
          <x14:cfRule type="containsText" priority="18540" operator="containsText" id="{FF9BBCDF-581F-4032-A370-9F4035B3E4CA}">
            <xm:f>NOT(ISERROR(SEARCH('Listados Datos'!$T$6,AT66)))</xm:f>
            <xm:f>'Listados Datos'!$T$6</xm:f>
            <x14:dxf>
              <font>
                <b/>
                <i val="0"/>
              </font>
              <fill>
                <patternFill>
                  <bgColor rgb="FF92D050"/>
                </patternFill>
              </fill>
            </x14:dxf>
          </x14:cfRule>
          <xm:sqref>AT66</xm:sqref>
        </x14:conditionalFormatting>
        <x14:conditionalFormatting xmlns:xm="http://schemas.microsoft.com/office/excel/2006/main">
          <x14:cfRule type="containsText" priority="18527" operator="containsText" id="{1A72A9E2-651A-4897-AE65-4CA059ACE89D}">
            <xm:f>NOT(ISERROR(SEARCH('Listados Datos'!$P$3,AR66)))</xm:f>
            <xm:f>'Listados Datos'!$P$3</xm:f>
            <x14:dxf>
              <fill>
                <patternFill>
                  <bgColor rgb="FF99CC00"/>
                </patternFill>
              </fill>
            </x14:dxf>
          </x14:cfRule>
          <x14:cfRule type="containsText" priority="18528" operator="containsText" id="{5D027572-3657-4AD0-A44A-EB4D15F360A3}">
            <xm:f>NOT(ISERROR(SEARCH('Listados Datos'!$P$4,AR66)))</xm:f>
            <xm:f>'Listados Datos'!$P$4</xm:f>
            <x14:dxf>
              <fill>
                <patternFill>
                  <bgColor rgb="FF33CC33"/>
                </patternFill>
              </fill>
            </x14:dxf>
          </x14:cfRule>
          <x14:cfRule type="containsText" priority="18529" operator="containsText" id="{6B24FCA6-EAF5-4E6F-B416-F5518709448C}">
            <xm:f>NOT(ISERROR(SEARCH('Listados Datos'!$P$5,AR66)))</xm:f>
            <xm:f>'Listados Datos'!$P$5</xm:f>
            <x14:dxf>
              <fill>
                <patternFill>
                  <bgColor rgb="FFFFFF00"/>
                </patternFill>
              </fill>
            </x14:dxf>
          </x14:cfRule>
          <x14:cfRule type="containsText" priority="18530" operator="containsText" id="{E21A62CC-3A0E-48B4-A535-8AFEA67FA529}">
            <xm:f>NOT(ISERROR(SEARCH('Listados Datos'!$P$6,AR66)))</xm:f>
            <xm:f>'Listados Datos'!$P$6</xm:f>
            <x14:dxf>
              <fill>
                <patternFill>
                  <bgColor rgb="FFFFC000"/>
                </patternFill>
              </fill>
            </x14:dxf>
          </x14:cfRule>
          <x14:cfRule type="containsText" priority="18531" operator="containsText" id="{6DE1B532-9A15-438F-A923-12B0FA538897}">
            <xm:f>NOT(ISERROR(SEARCH('Listados Datos'!$P$7,AR66)))</xm:f>
            <xm:f>'Listados Datos'!$P$7</xm:f>
            <x14:dxf>
              <fill>
                <patternFill>
                  <bgColor rgb="FFFF0000"/>
                </patternFill>
              </fill>
            </x14:dxf>
          </x14:cfRule>
          <xm:sqref>AR66</xm:sqref>
        </x14:conditionalFormatting>
        <x14:conditionalFormatting xmlns:xm="http://schemas.microsoft.com/office/excel/2006/main">
          <x14:cfRule type="containsText" priority="18523" operator="containsText" id="{1489E0E1-D593-4F16-A952-A1940F3AD678}">
            <xm:f>NOT(ISERROR(SEARCH('Listados Datos'!$T$3,AT67)))</xm:f>
            <xm:f>'Listados Datos'!$T$3</xm:f>
            <x14:dxf>
              <fill>
                <patternFill patternType="solid">
                  <bgColor rgb="FFC00000"/>
                </patternFill>
              </fill>
            </x14:dxf>
          </x14:cfRule>
          <x14:cfRule type="containsText" priority="18524" operator="containsText" id="{3A0333C0-9D00-44BC-93D1-9B386762A5B8}">
            <xm:f>NOT(ISERROR(SEARCH('Listados Datos'!$T$4,AT67)))</xm:f>
            <xm:f>'Listados Datos'!$T$4</xm:f>
            <x14:dxf>
              <font>
                <b/>
                <i val="0"/>
                <color theme="0"/>
              </font>
              <fill>
                <patternFill>
                  <bgColor rgb="FFE26B0A"/>
                </patternFill>
              </fill>
            </x14:dxf>
          </x14:cfRule>
          <x14:cfRule type="containsText" priority="18525" operator="containsText" id="{49228F25-1E2A-4E08-B25A-4C7420460F85}">
            <xm:f>NOT(ISERROR(SEARCH('Listados Datos'!$T$5,AT67)))</xm:f>
            <xm:f>'Listados Datos'!$T$5</xm:f>
            <x14:dxf>
              <font>
                <b/>
                <i val="0"/>
                <color auto="1"/>
              </font>
              <fill>
                <patternFill>
                  <bgColor rgb="FFFFFF00"/>
                </patternFill>
              </fill>
            </x14:dxf>
          </x14:cfRule>
          <x14:cfRule type="containsText" priority="18526" operator="containsText" id="{C7226460-7B7A-4BE5-8DE2-CB851050E0CA}">
            <xm:f>NOT(ISERROR(SEARCH('Listados Datos'!$T$6,AT67)))</xm:f>
            <xm:f>'Listados Datos'!$T$6</xm:f>
            <x14:dxf>
              <font>
                <b/>
                <i val="0"/>
              </font>
              <fill>
                <patternFill>
                  <bgColor rgb="FF92D050"/>
                </patternFill>
              </fill>
            </x14:dxf>
          </x14:cfRule>
          <xm:sqref>AT67</xm:sqref>
        </x14:conditionalFormatting>
        <x14:conditionalFormatting xmlns:xm="http://schemas.microsoft.com/office/excel/2006/main">
          <x14:cfRule type="containsText" priority="18513" operator="containsText" id="{BC6F7BDB-3668-4D8C-8B32-6AB4523D6351}">
            <xm:f>NOT(ISERROR(SEARCH('Listados Datos'!$P$3,AR67)))</xm:f>
            <xm:f>'Listados Datos'!$P$3</xm:f>
            <x14:dxf>
              <fill>
                <patternFill>
                  <bgColor rgb="FF99CC00"/>
                </patternFill>
              </fill>
            </x14:dxf>
          </x14:cfRule>
          <x14:cfRule type="containsText" priority="18514" operator="containsText" id="{EC282BB0-280E-468E-9F8E-4BE2A558BFFB}">
            <xm:f>NOT(ISERROR(SEARCH('Listados Datos'!$P$4,AR67)))</xm:f>
            <xm:f>'Listados Datos'!$P$4</xm:f>
            <x14:dxf>
              <fill>
                <patternFill>
                  <bgColor rgb="FF33CC33"/>
                </patternFill>
              </fill>
            </x14:dxf>
          </x14:cfRule>
          <x14:cfRule type="containsText" priority="18515" operator="containsText" id="{71083B96-02DD-425B-8750-ED950043A1B5}">
            <xm:f>NOT(ISERROR(SEARCH('Listados Datos'!$P$5,AR67)))</xm:f>
            <xm:f>'Listados Datos'!$P$5</xm:f>
            <x14:dxf>
              <fill>
                <patternFill>
                  <bgColor rgb="FFFFFF00"/>
                </patternFill>
              </fill>
            </x14:dxf>
          </x14:cfRule>
          <x14:cfRule type="containsText" priority="18516" operator="containsText" id="{499C646D-D78B-45B9-ADC6-4D9DA5CC0615}">
            <xm:f>NOT(ISERROR(SEARCH('Listados Datos'!$P$6,AR67)))</xm:f>
            <xm:f>'Listados Datos'!$P$6</xm:f>
            <x14:dxf>
              <fill>
                <patternFill>
                  <bgColor rgb="FFFFC000"/>
                </patternFill>
              </fill>
            </x14:dxf>
          </x14:cfRule>
          <x14:cfRule type="containsText" priority="18517" operator="containsText" id="{BE8C052B-01D4-4DAE-A11C-4D6CD58E56CE}">
            <xm:f>NOT(ISERROR(SEARCH('Listados Datos'!$P$7,AR67)))</xm:f>
            <xm:f>'Listados Datos'!$P$7</xm:f>
            <x14:dxf>
              <fill>
                <patternFill>
                  <bgColor rgb="FFFF0000"/>
                </patternFill>
              </fill>
            </x14:dxf>
          </x14:cfRule>
          <xm:sqref>AR67</xm:sqref>
        </x14:conditionalFormatting>
        <x14:conditionalFormatting xmlns:xm="http://schemas.microsoft.com/office/excel/2006/main">
          <x14:cfRule type="containsText" priority="18509" operator="containsText" id="{983BC220-7AE7-452D-9D0E-B97355E86663}">
            <xm:f>NOT(ISERROR(SEARCH('Listados Datos'!$T$3,AF70)))</xm:f>
            <xm:f>'Listados Datos'!$T$3</xm:f>
            <x14:dxf>
              <fill>
                <patternFill patternType="solid">
                  <bgColor rgb="FFC00000"/>
                </patternFill>
              </fill>
            </x14:dxf>
          </x14:cfRule>
          <x14:cfRule type="containsText" priority="18510" operator="containsText" id="{20701974-992F-4EB6-9A02-2CCB0DB7F688}">
            <xm:f>NOT(ISERROR(SEARCH('Listados Datos'!$T$4,AF70)))</xm:f>
            <xm:f>'Listados Datos'!$T$4</xm:f>
            <x14:dxf>
              <font>
                <b/>
                <i val="0"/>
                <color theme="0"/>
              </font>
              <fill>
                <patternFill>
                  <bgColor rgb="FFE26B0A"/>
                </patternFill>
              </fill>
            </x14:dxf>
          </x14:cfRule>
          <x14:cfRule type="containsText" priority="18511" operator="containsText" id="{B98220C6-F7E7-4B2A-83BF-92DA2C8C2ACC}">
            <xm:f>NOT(ISERROR(SEARCH('Listados Datos'!$T$5,AF70)))</xm:f>
            <xm:f>'Listados Datos'!$T$5</xm:f>
            <x14:dxf>
              <font>
                <b/>
                <i val="0"/>
                <color auto="1"/>
              </font>
              <fill>
                <patternFill>
                  <bgColor rgb="FFFFFF00"/>
                </patternFill>
              </fill>
            </x14:dxf>
          </x14:cfRule>
          <x14:cfRule type="containsText" priority="18512" operator="containsText" id="{F1BB2B40-0513-4865-9D54-AE03EE0073B7}">
            <xm:f>NOT(ISERROR(SEARCH('Listados Datos'!$T$6,AF70)))</xm:f>
            <xm:f>'Listados Datos'!$T$6</xm:f>
            <x14:dxf>
              <font>
                <b/>
                <i val="0"/>
              </font>
              <fill>
                <patternFill>
                  <bgColor rgb="FF92D050"/>
                </patternFill>
              </fill>
            </x14:dxf>
          </x14:cfRule>
          <xm:sqref>AF70:AF71 AF75</xm:sqref>
        </x14:conditionalFormatting>
        <x14:conditionalFormatting xmlns:xm="http://schemas.microsoft.com/office/excel/2006/main">
          <x14:cfRule type="containsText" priority="18505" operator="containsText" id="{C0E1A5D0-4629-48EA-B5AC-39A22CCAF68E}">
            <xm:f>NOT(ISERROR(SEARCH('Listados Datos'!$T$3,AB70)))</xm:f>
            <xm:f>'Listados Datos'!$T$3</xm:f>
            <x14:dxf>
              <fill>
                <patternFill patternType="solid">
                  <bgColor rgb="FFC00000"/>
                </patternFill>
              </fill>
            </x14:dxf>
          </x14:cfRule>
          <x14:cfRule type="containsText" priority="18506" operator="containsText" id="{BBD01E48-6CB5-4EB1-A15F-A7326CEBBCED}">
            <xm:f>NOT(ISERROR(SEARCH('Listados Datos'!$T$4,AB70)))</xm:f>
            <xm:f>'Listados Datos'!$T$4</xm:f>
            <x14:dxf>
              <font>
                <b/>
                <i val="0"/>
                <color theme="0"/>
              </font>
              <fill>
                <patternFill>
                  <bgColor rgb="FFE26B0A"/>
                </patternFill>
              </fill>
            </x14:dxf>
          </x14:cfRule>
          <x14:cfRule type="containsText" priority="18507" operator="containsText" id="{C1DCD6B9-A404-4A13-B55B-F8079E1A7206}">
            <xm:f>NOT(ISERROR(SEARCH('Listados Datos'!$T$5,AB70)))</xm:f>
            <xm:f>'Listados Datos'!$T$5</xm:f>
            <x14:dxf>
              <font>
                <b/>
                <i val="0"/>
                <color auto="1"/>
              </font>
              <fill>
                <patternFill>
                  <bgColor rgb="FFFFFF00"/>
                </patternFill>
              </fill>
            </x14:dxf>
          </x14:cfRule>
          <x14:cfRule type="containsText" priority="18508" operator="containsText" id="{9540F396-1E2F-49CC-8FA8-D08FBABFBFC8}">
            <xm:f>NOT(ISERROR(SEARCH('Listados Datos'!$T$6,AB70)))</xm:f>
            <xm:f>'Listados Datos'!$T$6</xm:f>
            <x14:dxf>
              <font>
                <b/>
                <i val="0"/>
              </font>
              <fill>
                <patternFill>
                  <bgColor rgb="FF92D050"/>
                </patternFill>
              </fill>
            </x14:dxf>
          </x14:cfRule>
          <xm:sqref>AB70:AB71</xm:sqref>
        </x14:conditionalFormatting>
        <x14:conditionalFormatting xmlns:xm="http://schemas.microsoft.com/office/excel/2006/main">
          <x14:cfRule type="containsText" priority="18495" operator="containsText" id="{2E8A80A3-A844-48FB-BDDB-3084257C73D8}">
            <xm:f>NOT(ISERROR(SEARCH('Listados Datos'!$P$3,Z70)))</xm:f>
            <xm:f>'Listados Datos'!$P$3</xm:f>
            <x14:dxf>
              <fill>
                <patternFill>
                  <bgColor rgb="FF99CC00"/>
                </patternFill>
              </fill>
            </x14:dxf>
          </x14:cfRule>
          <x14:cfRule type="containsText" priority="18496" operator="containsText" id="{7B6DE600-3E10-4FD4-BFDC-8E900C14C8F8}">
            <xm:f>NOT(ISERROR(SEARCH('Listados Datos'!$P$4,Z70)))</xm:f>
            <xm:f>'Listados Datos'!$P$4</xm:f>
            <x14:dxf>
              <fill>
                <patternFill>
                  <bgColor rgb="FF33CC33"/>
                </patternFill>
              </fill>
            </x14:dxf>
          </x14:cfRule>
          <x14:cfRule type="containsText" priority="18497" operator="containsText" id="{250808AF-13A0-46D7-AD17-2A85BA3C6BBF}">
            <xm:f>NOT(ISERROR(SEARCH('Listados Datos'!$P$5,Z70)))</xm:f>
            <xm:f>'Listados Datos'!$P$5</xm:f>
            <x14:dxf>
              <fill>
                <patternFill>
                  <bgColor rgb="FFFFFF00"/>
                </patternFill>
              </fill>
            </x14:dxf>
          </x14:cfRule>
          <x14:cfRule type="containsText" priority="18498" operator="containsText" id="{945438A7-2DEE-4711-94C3-C9F6D43F449A}">
            <xm:f>NOT(ISERROR(SEARCH('Listados Datos'!$P$6,Z70)))</xm:f>
            <xm:f>'Listados Datos'!$P$6</xm:f>
            <x14:dxf>
              <fill>
                <patternFill>
                  <bgColor rgb="FFFFC000"/>
                </patternFill>
              </fill>
            </x14:dxf>
          </x14:cfRule>
          <x14:cfRule type="containsText" priority="18499" operator="containsText" id="{D9074867-839A-4A4A-809B-660D60F763EB}">
            <xm:f>NOT(ISERROR(SEARCH('Listados Datos'!$P$7,Z70)))</xm:f>
            <xm:f>'Listados Datos'!$P$7</xm:f>
            <x14:dxf>
              <fill>
                <patternFill>
                  <bgColor rgb="FFFF0000"/>
                </patternFill>
              </fill>
            </x14:dxf>
          </x14:cfRule>
          <xm:sqref>Z70:Z71</xm:sqref>
        </x14:conditionalFormatting>
        <x14:conditionalFormatting xmlns:xm="http://schemas.microsoft.com/office/excel/2006/main">
          <x14:cfRule type="containsText" priority="18455" operator="containsText" id="{06942922-EA0A-4DB0-8FB5-0C2DA50B34F3}">
            <xm:f>NOT(ISERROR(SEARCH('Listados Datos'!$T$3,AT70)))</xm:f>
            <xm:f>'Listados Datos'!$T$3</xm:f>
            <x14:dxf>
              <fill>
                <patternFill patternType="solid">
                  <bgColor rgb="FFC00000"/>
                </patternFill>
              </fill>
            </x14:dxf>
          </x14:cfRule>
          <x14:cfRule type="containsText" priority="18456" operator="containsText" id="{9A4D0D30-0C31-40C9-A4C4-87EF7A61D223}">
            <xm:f>NOT(ISERROR(SEARCH('Listados Datos'!$T$4,AT70)))</xm:f>
            <xm:f>'Listados Datos'!$T$4</xm:f>
            <x14:dxf>
              <font>
                <b/>
                <i val="0"/>
                <color theme="0"/>
              </font>
              <fill>
                <patternFill>
                  <bgColor rgb="FFE26B0A"/>
                </patternFill>
              </fill>
            </x14:dxf>
          </x14:cfRule>
          <x14:cfRule type="containsText" priority="18457" operator="containsText" id="{2B2206C3-EBB9-4114-9733-EB1E36A6356C}">
            <xm:f>NOT(ISERROR(SEARCH('Listados Datos'!$T$5,AT70)))</xm:f>
            <xm:f>'Listados Datos'!$T$5</xm:f>
            <x14:dxf>
              <font>
                <b/>
                <i val="0"/>
                <color auto="1"/>
              </font>
              <fill>
                <patternFill>
                  <bgColor rgb="FFFFFF00"/>
                </patternFill>
              </fill>
            </x14:dxf>
          </x14:cfRule>
          <x14:cfRule type="containsText" priority="18458" operator="containsText" id="{6526AF85-B6FA-48E9-84D0-13D225EA2C02}">
            <xm:f>NOT(ISERROR(SEARCH('Listados Datos'!$T$6,AT70)))</xm:f>
            <xm:f>'Listados Datos'!$T$6</xm:f>
            <x14:dxf>
              <font>
                <b/>
                <i val="0"/>
              </font>
              <fill>
                <patternFill>
                  <bgColor rgb="FF92D050"/>
                </patternFill>
              </fill>
            </x14:dxf>
          </x14:cfRule>
          <xm:sqref>AT70</xm:sqref>
        </x14:conditionalFormatting>
        <x14:conditionalFormatting xmlns:xm="http://schemas.microsoft.com/office/excel/2006/main">
          <x14:cfRule type="containsText" priority="18445" operator="containsText" id="{1457D869-CF6F-45A3-A511-2D40C47224C0}">
            <xm:f>NOT(ISERROR(SEARCH('Listados Datos'!$P$3,AR70)))</xm:f>
            <xm:f>'Listados Datos'!$P$3</xm:f>
            <x14:dxf>
              <fill>
                <patternFill>
                  <bgColor rgb="FF99CC00"/>
                </patternFill>
              </fill>
            </x14:dxf>
          </x14:cfRule>
          <x14:cfRule type="containsText" priority="18446" operator="containsText" id="{618D49CC-2C3A-4EEA-BE51-4D8B157F74B0}">
            <xm:f>NOT(ISERROR(SEARCH('Listados Datos'!$P$4,AR70)))</xm:f>
            <xm:f>'Listados Datos'!$P$4</xm:f>
            <x14:dxf>
              <fill>
                <patternFill>
                  <bgColor rgb="FF33CC33"/>
                </patternFill>
              </fill>
            </x14:dxf>
          </x14:cfRule>
          <x14:cfRule type="containsText" priority="18447" operator="containsText" id="{9E87C84D-1052-46E9-8B3D-DB10A80EF896}">
            <xm:f>NOT(ISERROR(SEARCH('Listados Datos'!$P$5,AR70)))</xm:f>
            <xm:f>'Listados Datos'!$P$5</xm:f>
            <x14:dxf>
              <fill>
                <patternFill>
                  <bgColor rgb="FFFFFF00"/>
                </patternFill>
              </fill>
            </x14:dxf>
          </x14:cfRule>
          <x14:cfRule type="containsText" priority="18448" operator="containsText" id="{2E341F69-4817-4238-962D-CB96B1F7E564}">
            <xm:f>NOT(ISERROR(SEARCH('Listados Datos'!$P$6,AR70)))</xm:f>
            <xm:f>'Listados Datos'!$P$6</xm:f>
            <x14:dxf>
              <fill>
                <patternFill>
                  <bgColor rgb="FFFFC000"/>
                </patternFill>
              </fill>
            </x14:dxf>
          </x14:cfRule>
          <x14:cfRule type="containsText" priority="18449" operator="containsText" id="{76C30B90-3097-4154-95DB-6BF3F235CE9A}">
            <xm:f>NOT(ISERROR(SEARCH('Listados Datos'!$P$7,AR70)))</xm:f>
            <xm:f>'Listados Datos'!$P$7</xm:f>
            <x14:dxf>
              <fill>
                <patternFill>
                  <bgColor rgb="FFFF0000"/>
                </patternFill>
              </fill>
            </x14:dxf>
          </x14:cfRule>
          <xm:sqref>AR70</xm:sqref>
        </x14:conditionalFormatting>
        <x14:conditionalFormatting xmlns:xm="http://schemas.microsoft.com/office/excel/2006/main">
          <x14:cfRule type="containsText" priority="18441" operator="containsText" id="{A12C37EF-D1A3-40C1-86E6-DC0ECE5640F1}">
            <xm:f>NOT(ISERROR(SEARCH('Listados Datos'!$T$3,AT71)))</xm:f>
            <xm:f>'Listados Datos'!$T$3</xm:f>
            <x14:dxf>
              <fill>
                <patternFill patternType="solid">
                  <bgColor rgb="FFC00000"/>
                </patternFill>
              </fill>
            </x14:dxf>
          </x14:cfRule>
          <x14:cfRule type="containsText" priority="18442" operator="containsText" id="{17A0516D-B9B8-4364-BAAD-4705B9EFA9C1}">
            <xm:f>NOT(ISERROR(SEARCH('Listados Datos'!$T$4,AT71)))</xm:f>
            <xm:f>'Listados Datos'!$T$4</xm:f>
            <x14:dxf>
              <font>
                <b/>
                <i val="0"/>
                <color theme="0"/>
              </font>
              <fill>
                <patternFill>
                  <bgColor rgb="FFE26B0A"/>
                </patternFill>
              </fill>
            </x14:dxf>
          </x14:cfRule>
          <x14:cfRule type="containsText" priority="18443" operator="containsText" id="{7B0B125E-C3E1-4203-92A2-660F9E44AA43}">
            <xm:f>NOT(ISERROR(SEARCH('Listados Datos'!$T$5,AT71)))</xm:f>
            <xm:f>'Listados Datos'!$T$5</xm:f>
            <x14:dxf>
              <font>
                <b/>
                <i val="0"/>
                <color auto="1"/>
              </font>
              <fill>
                <patternFill>
                  <bgColor rgb="FFFFFF00"/>
                </patternFill>
              </fill>
            </x14:dxf>
          </x14:cfRule>
          <x14:cfRule type="containsText" priority="18444" operator="containsText" id="{CCB749C5-EDA6-41DC-AEAA-9B119970EA89}">
            <xm:f>NOT(ISERROR(SEARCH('Listados Datos'!$T$6,AT71)))</xm:f>
            <xm:f>'Listados Datos'!$T$6</xm:f>
            <x14:dxf>
              <font>
                <b/>
                <i val="0"/>
              </font>
              <fill>
                <patternFill>
                  <bgColor rgb="FF92D050"/>
                </patternFill>
              </fill>
            </x14:dxf>
          </x14:cfRule>
          <xm:sqref>AT71</xm:sqref>
        </x14:conditionalFormatting>
        <x14:conditionalFormatting xmlns:xm="http://schemas.microsoft.com/office/excel/2006/main">
          <x14:cfRule type="containsText" priority="18431" operator="containsText" id="{7AA25B14-CCC1-4D88-948B-420C55975031}">
            <xm:f>NOT(ISERROR(SEARCH('Listados Datos'!$P$3,AR71)))</xm:f>
            <xm:f>'Listados Datos'!$P$3</xm:f>
            <x14:dxf>
              <fill>
                <patternFill>
                  <bgColor rgb="FF99CC00"/>
                </patternFill>
              </fill>
            </x14:dxf>
          </x14:cfRule>
          <x14:cfRule type="containsText" priority="18432" operator="containsText" id="{095CC6CD-CD43-4462-AF09-311526DDB494}">
            <xm:f>NOT(ISERROR(SEARCH('Listados Datos'!$P$4,AR71)))</xm:f>
            <xm:f>'Listados Datos'!$P$4</xm:f>
            <x14:dxf>
              <fill>
                <patternFill>
                  <bgColor rgb="FF33CC33"/>
                </patternFill>
              </fill>
            </x14:dxf>
          </x14:cfRule>
          <x14:cfRule type="containsText" priority="18433" operator="containsText" id="{BCF9249E-65B6-485F-BBC7-6196E1882BA8}">
            <xm:f>NOT(ISERROR(SEARCH('Listados Datos'!$P$5,AR71)))</xm:f>
            <xm:f>'Listados Datos'!$P$5</xm:f>
            <x14:dxf>
              <fill>
                <patternFill>
                  <bgColor rgb="FFFFFF00"/>
                </patternFill>
              </fill>
            </x14:dxf>
          </x14:cfRule>
          <x14:cfRule type="containsText" priority="18434" operator="containsText" id="{D4C0BE50-8816-4621-B11F-DAF3147E1A1C}">
            <xm:f>NOT(ISERROR(SEARCH('Listados Datos'!$P$6,AR71)))</xm:f>
            <xm:f>'Listados Datos'!$P$6</xm:f>
            <x14:dxf>
              <fill>
                <patternFill>
                  <bgColor rgb="FFFFC000"/>
                </patternFill>
              </fill>
            </x14:dxf>
          </x14:cfRule>
          <x14:cfRule type="containsText" priority="18435" operator="containsText" id="{0D4AAA3C-103E-4BBD-93B0-2CDF4C1196BD}">
            <xm:f>NOT(ISERROR(SEARCH('Listados Datos'!$P$7,AR71)))</xm:f>
            <xm:f>'Listados Datos'!$P$7</xm:f>
            <x14:dxf>
              <fill>
                <patternFill>
                  <bgColor rgb="FFFF0000"/>
                </patternFill>
              </fill>
            </x14:dxf>
          </x14:cfRule>
          <xm:sqref>AR71</xm:sqref>
        </x14:conditionalFormatting>
        <x14:conditionalFormatting xmlns:xm="http://schemas.microsoft.com/office/excel/2006/main">
          <x14:cfRule type="containsText" priority="18427" operator="containsText" id="{5781ADC5-FC49-4F75-8AA8-CF61F44B2496}">
            <xm:f>NOT(ISERROR(SEARCH('Listados Datos'!$T$3,AT75)))</xm:f>
            <xm:f>'Listados Datos'!$T$3</xm:f>
            <x14:dxf>
              <fill>
                <patternFill patternType="solid">
                  <bgColor rgb="FFC00000"/>
                </patternFill>
              </fill>
            </x14:dxf>
          </x14:cfRule>
          <x14:cfRule type="containsText" priority="18428" operator="containsText" id="{FA47DC4A-7705-4BB9-B162-E8AD5FEA822F}">
            <xm:f>NOT(ISERROR(SEARCH('Listados Datos'!$T$4,AT75)))</xm:f>
            <xm:f>'Listados Datos'!$T$4</xm:f>
            <x14:dxf>
              <font>
                <b/>
                <i val="0"/>
                <color theme="0"/>
              </font>
              <fill>
                <patternFill>
                  <bgColor rgb="FFE26B0A"/>
                </patternFill>
              </fill>
            </x14:dxf>
          </x14:cfRule>
          <x14:cfRule type="containsText" priority="18429" operator="containsText" id="{33264CDA-FC7A-4E3E-B727-7B1EC87F7EDF}">
            <xm:f>NOT(ISERROR(SEARCH('Listados Datos'!$T$5,AT75)))</xm:f>
            <xm:f>'Listados Datos'!$T$5</xm:f>
            <x14:dxf>
              <font>
                <b/>
                <i val="0"/>
                <color auto="1"/>
              </font>
              <fill>
                <patternFill>
                  <bgColor rgb="FFFFFF00"/>
                </patternFill>
              </fill>
            </x14:dxf>
          </x14:cfRule>
          <x14:cfRule type="containsText" priority="18430" operator="containsText" id="{694C1B9C-093C-465F-A42F-306AFAF2DDE7}">
            <xm:f>NOT(ISERROR(SEARCH('Listados Datos'!$T$6,AT75)))</xm:f>
            <xm:f>'Listados Datos'!$T$6</xm:f>
            <x14:dxf>
              <font>
                <b/>
                <i val="0"/>
              </font>
              <fill>
                <patternFill>
                  <bgColor rgb="FF92D050"/>
                </patternFill>
              </fill>
            </x14:dxf>
          </x14:cfRule>
          <xm:sqref>AT75</xm:sqref>
        </x14:conditionalFormatting>
        <x14:conditionalFormatting xmlns:xm="http://schemas.microsoft.com/office/excel/2006/main">
          <x14:cfRule type="containsText" priority="18417" operator="containsText" id="{20E51737-4CD6-473D-9C43-2BDC2F81FDF7}">
            <xm:f>NOT(ISERROR(SEARCH('Listados Datos'!$P$3,AR75)))</xm:f>
            <xm:f>'Listados Datos'!$P$3</xm:f>
            <x14:dxf>
              <fill>
                <patternFill>
                  <bgColor rgb="FF99CC00"/>
                </patternFill>
              </fill>
            </x14:dxf>
          </x14:cfRule>
          <x14:cfRule type="containsText" priority="18418" operator="containsText" id="{5B5C7B24-34C1-4A98-B3C0-89A3DD7EC676}">
            <xm:f>NOT(ISERROR(SEARCH('Listados Datos'!$P$4,AR75)))</xm:f>
            <xm:f>'Listados Datos'!$P$4</xm:f>
            <x14:dxf>
              <fill>
                <patternFill>
                  <bgColor rgb="FF33CC33"/>
                </patternFill>
              </fill>
            </x14:dxf>
          </x14:cfRule>
          <x14:cfRule type="containsText" priority="18419" operator="containsText" id="{28C13BCC-3D2C-4AB8-9656-AD293FC7E9CB}">
            <xm:f>NOT(ISERROR(SEARCH('Listados Datos'!$P$5,AR75)))</xm:f>
            <xm:f>'Listados Datos'!$P$5</xm:f>
            <x14:dxf>
              <fill>
                <patternFill>
                  <bgColor rgb="FFFFFF00"/>
                </patternFill>
              </fill>
            </x14:dxf>
          </x14:cfRule>
          <x14:cfRule type="containsText" priority="18420" operator="containsText" id="{541F95F4-5F5B-4F57-8BC1-67D785DFF182}">
            <xm:f>NOT(ISERROR(SEARCH('Listados Datos'!$P$6,AR75)))</xm:f>
            <xm:f>'Listados Datos'!$P$6</xm:f>
            <x14:dxf>
              <fill>
                <patternFill>
                  <bgColor rgb="FFFFC000"/>
                </patternFill>
              </fill>
            </x14:dxf>
          </x14:cfRule>
          <x14:cfRule type="containsText" priority="18421" operator="containsText" id="{75E08094-B438-44A3-A8BA-85D7AFB4B80F}">
            <xm:f>NOT(ISERROR(SEARCH('Listados Datos'!$P$7,AR75)))</xm:f>
            <xm:f>'Listados Datos'!$P$7</xm:f>
            <x14:dxf>
              <fill>
                <patternFill>
                  <bgColor rgb="FFFF0000"/>
                </patternFill>
              </fill>
            </x14:dxf>
          </x14:cfRule>
          <xm:sqref>AR75</xm:sqref>
        </x14:conditionalFormatting>
        <x14:conditionalFormatting xmlns:xm="http://schemas.microsoft.com/office/excel/2006/main">
          <x14:cfRule type="containsText" priority="18413" operator="containsText" id="{67C0DB23-BC6C-4F12-AA06-D46E71CAF9C5}">
            <xm:f>NOT(ISERROR(SEARCH('Listados Datos'!$T$3,AF72)))</xm:f>
            <xm:f>'Listados Datos'!$T$3</xm:f>
            <x14:dxf>
              <fill>
                <patternFill patternType="solid">
                  <bgColor rgb="FFC00000"/>
                </patternFill>
              </fill>
            </x14:dxf>
          </x14:cfRule>
          <x14:cfRule type="containsText" priority="18414" operator="containsText" id="{A4EA5BA8-2259-4787-B540-85795B192874}">
            <xm:f>NOT(ISERROR(SEARCH('Listados Datos'!$T$4,AF72)))</xm:f>
            <xm:f>'Listados Datos'!$T$4</xm:f>
            <x14:dxf>
              <font>
                <b/>
                <i val="0"/>
                <color theme="0"/>
              </font>
              <fill>
                <patternFill>
                  <bgColor rgb="FFE26B0A"/>
                </patternFill>
              </fill>
            </x14:dxf>
          </x14:cfRule>
          <x14:cfRule type="containsText" priority="18415" operator="containsText" id="{6D9162FE-8F76-4FC0-AB5F-A13EB9F5CEC8}">
            <xm:f>NOT(ISERROR(SEARCH('Listados Datos'!$T$5,AF72)))</xm:f>
            <xm:f>'Listados Datos'!$T$5</xm:f>
            <x14:dxf>
              <font>
                <b/>
                <i val="0"/>
                <color auto="1"/>
              </font>
              <fill>
                <patternFill>
                  <bgColor rgb="FFFFFF00"/>
                </patternFill>
              </fill>
            </x14:dxf>
          </x14:cfRule>
          <x14:cfRule type="containsText" priority="18416" operator="containsText" id="{A931F9B5-F015-4838-9C10-5A2D67265BBE}">
            <xm:f>NOT(ISERROR(SEARCH('Listados Datos'!$T$6,AF72)))</xm:f>
            <xm:f>'Listados Datos'!$T$6</xm:f>
            <x14:dxf>
              <font>
                <b/>
                <i val="0"/>
              </font>
              <fill>
                <patternFill>
                  <bgColor rgb="FF92D050"/>
                </patternFill>
              </fill>
            </x14:dxf>
          </x14:cfRule>
          <xm:sqref>AF72:AF73</xm:sqref>
        </x14:conditionalFormatting>
        <x14:conditionalFormatting xmlns:xm="http://schemas.microsoft.com/office/excel/2006/main">
          <x14:cfRule type="containsText" priority="18409" operator="containsText" id="{AC554F93-DD11-40BE-9E4D-6451D6D4A4D2}">
            <xm:f>NOT(ISERROR(SEARCH('Listados Datos'!$T$3,AB72)))</xm:f>
            <xm:f>'Listados Datos'!$T$3</xm:f>
            <x14:dxf>
              <fill>
                <patternFill patternType="solid">
                  <bgColor rgb="FFC00000"/>
                </patternFill>
              </fill>
            </x14:dxf>
          </x14:cfRule>
          <x14:cfRule type="containsText" priority="18410" operator="containsText" id="{F9765FB2-35F1-4E91-A89C-677515507CA1}">
            <xm:f>NOT(ISERROR(SEARCH('Listados Datos'!$T$4,AB72)))</xm:f>
            <xm:f>'Listados Datos'!$T$4</xm:f>
            <x14:dxf>
              <font>
                <b/>
                <i val="0"/>
                <color theme="0"/>
              </font>
              <fill>
                <patternFill>
                  <bgColor rgb="FFE26B0A"/>
                </patternFill>
              </fill>
            </x14:dxf>
          </x14:cfRule>
          <x14:cfRule type="containsText" priority="18411" operator="containsText" id="{70D86F0D-2CEF-4EB3-AB7A-CFDCCE860922}">
            <xm:f>NOT(ISERROR(SEARCH('Listados Datos'!$T$5,AB72)))</xm:f>
            <xm:f>'Listados Datos'!$T$5</xm:f>
            <x14:dxf>
              <font>
                <b/>
                <i val="0"/>
                <color auto="1"/>
              </font>
              <fill>
                <patternFill>
                  <bgColor rgb="FFFFFF00"/>
                </patternFill>
              </fill>
            </x14:dxf>
          </x14:cfRule>
          <x14:cfRule type="containsText" priority="18412" operator="containsText" id="{016AFD1B-3727-466C-85D6-81DAA93E955F}">
            <xm:f>NOT(ISERROR(SEARCH('Listados Datos'!$T$6,AB72)))</xm:f>
            <xm:f>'Listados Datos'!$T$6</xm:f>
            <x14:dxf>
              <font>
                <b/>
                <i val="0"/>
              </font>
              <fill>
                <patternFill>
                  <bgColor rgb="FF92D050"/>
                </patternFill>
              </fill>
            </x14:dxf>
          </x14:cfRule>
          <xm:sqref>AB72:AB73</xm:sqref>
        </x14:conditionalFormatting>
        <x14:conditionalFormatting xmlns:xm="http://schemas.microsoft.com/office/excel/2006/main">
          <x14:cfRule type="containsText" priority="18399" operator="containsText" id="{F51C78B7-93CA-4EC6-ADC1-7AF5C74C002A}">
            <xm:f>NOT(ISERROR(SEARCH('Listados Datos'!$P$3,Z72)))</xm:f>
            <xm:f>'Listados Datos'!$P$3</xm:f>
            <x14:dxf>
              <fill>
                <patternFill>
                  <bgColor rgb="FF99CC00"/>
                </patternFill>
              </fill>
            </x14:dxf>
          </x14:cfRule>
          <x14:cfRule type="containsText" priority="18400" operator="containsText" id="{48FE07E1-AD4C-4CEF-882F-41FB5ED29223}">
            <xm:f>NOT(ISERROR(SEARCH('Listados Datos'!$P$4,Z72)))</xm:f>
            <xm:f>'Listados Datos'!$P$4</xm:f>
            <x14:dxf>
              <fill>
                <patternFill>
                  <bgColor rgb="FF33CC33"/>
                </patternFill>
              </fill>
            </x14:dxf>
          </x14:cfRule>
          <x14:cfRule type="containsText" priority="18401" operator="containsText" id="{0306A0DE-C40C-4C33-A7FC-FAB284577798}">
            <xm:f>NOT(ISERROR(SEARCH('Listados Datos'!$P$5,Z72)))</xm:f>
            <xm:f>'Listados Datos'!$P$5</xm:f>
            <x14:dxf>
              <fill>
                <patternFill>
                  <bgColor rgb="FFFFFF00"/>
                </patternFill>
              </fill>
            </x14:dxf>
          </x14:cfRule>
          <x14:cfRule type="containsText" priority="18402" operator="containsText" id="{D7183B94-33AE-4899-B253-A4466470075F}">
            <xm:f>NOT(ISERROR(SEARCH('Listados Datos'!$P$6,Z72)))</xm:f>
            <xm:f>'Listados Datos'!$P$6</xm:f>
            <x14:dxf>
              <fill>
                <patternFill>
                  <bgColor rgb="FFFFC000"/>
                </patternFill>
              </fill>
            </x14:dxf>
          </x14:cfRule>
          <x14:cfRule type="containsText" priority="18403" operator="containsText" id="{55EF3593-BDF8-4AF1-939C-3779A6B16070}">
            <xm:f>NOT(ISERROR(SEARCH('Listados Datos'!$P$7,Z72)))</xm:f>
            <xm:f>'Listados Datos'!$P$7</xm:f>
            <x14:dxf>
              <fill>
                <patternFill>
                  <bgColor rgb="FFFF0000"/>
                </patternFill>
              </fill>
            </x14:dxf>
          </x14:cfRule>
          <xm:sqref>Z72:Z73</xm:sqref>
        </x14:conditionalFormatting>
        <x14:conditionalFormatting xmlns:xm="http://schemas.microsoft.com/office/excel/2006/main">
          <x14:cfRule type="containsText" priority="18369" operator="containsText" id="{67AE854D-B648-47F5-A46A-977A1798D16F}">
            <xm:f>NOT(ISERROR(SEARCH('Listados Datos'!$T$3,AT72)))</xm:f>
            <xm:f>'Listados Datos'!$T$3</xm:f>
            <x14:dxf>
              <fill>
                <patternFill patternType="solid">
                  <bgColor rgb="FFC00000"/>
                </patternFill>
              </fill>
            </x14:dxf>
          </x14:cfRule>
          <x14:cfRule type="containsText" priority="18370" operator="containsText" id="{E731411F-2AE0-40D1-9207-2563331ED9BF}">
            <xm:f>NOT(ISERROR(SEARCH('Listados Datos'!$T$4,AT72)))</xm:f>
            <xm:f>'Listados Datos'!$T$4</xm:f>
            <x14:dxf>
              <font>
                <b/>
                <i val="0"/>
                <color theme="0"/>
              </font>
              <fill>
                <patternFill>
                  <bgColor rgb="FFE26B0A"/>
                </patternFill>
              </fill>
            </x14:dxf>
          </x14:cfRule>
          <x14:cfRule type="containsText" priority="18371" operator="containsText" id="{40B2CB68-D880-4168-90D4-480586531C7B}">
            <xm:f>NOT(ISERROR(SEARCH('Listados Datos'!$T$5,AT72)))</xm:f>
            <xm:f>'Listados Datos'!$T$5</xm:f>
            <x14:dxf>
              <font>
                <b/>
                <i val="0"/>
                <color auto="1"/>
              </font>
              <fill>
                <patternFill>
                  <bgColor rgb="FFFFFF00"/>
                </patternFill>
              </fill>
            </x14:dxf>
          </x14:cfRule>
          <x14:cfRule type="containsText" priority="18372" operator="containsText" id="{546CB0B6-4710-4D33-BBD7-759EAC3C636B}">
            <xm:f>NOT(ISERROR(SEARCH('Listados Datos'!$T$6,AT72)))</xm:f>
            <xm:f>'Listados Datos'!$T$6</xm:f>
            <x14:dxf>
              <font>
                <b/>
                <i val="0"/>
              </font>
              <fill>
                <patternFill>
                  <bgColor rgb="FF92D050"/>
                </patternFill>
              </fill>
            </x14:dxf>
          </x14:cfRule>
          <xm:sqref>AT72</xm:sqref>
        </x14:conditionalFormatting>
        <x14:conditionalFormatting xmlns:xm="http://schemas.microsoft.com/office/excel/2006/main">
          <x14:cfRule type="containsText" priority="18359" operator="containsText" id="{9F93596B-36AB-49FB-9527-C52A19994CCD}">
            <xm:f>NOT(ISERROR(SEARCH('Listados Datos'!$P$3,AR72)))</xm:f>
            <xm:f>'Listados Datos'!$P$3</xm:f>
            <x14:dxf>
              <fill>
                <patternFill>
                  <bgColor rgb="FF99CC00"/>
                </patternFill>
              </fill>
            </x14:dxf>
          </x14:cfRule>
          <x14:cfRule type="containsText" priority="18360" operator="containsText" id="{BE0DE7AC-FF11-4161-BE07-53213A99EA85}">
            <xm:f>NOT(ISERROR(SEARCH('Listados Datos'!$P$4,AR72)))</xm:f>
            <xm:f>'Listados Datos'!$P$4</xm:f>
            <x14:dxf>
              <fill>
                <patternFill>
                  <bgColor rgb="FF33CC33"/>
                </patternFill>
              </fill>
            </x14:dxf>
          </x14:cfRule>
          <x14:cfRule type="containsText" priority="18361" operator="containsText" id="{14C80537-4470-4750-9B42-D03B87F2F1A0}">
            <xm:f>NOT(ISERROR(SEARCH('Listados Datos'!$P$5,AR72)))</xm:f>
            <xm:f>'Listados Datos'!$P$5</xm:f>
            <x14:dxf>
              <fill>
                <patternFill>
                  <bgColor rgb="FFFFFF00"/>
                </patternFill>
              </fill>
            </x14:dxf>
          </x14:cfRule>
          <x14:cfRule type="containsText" priority="18362" operator="containsText" id="{D4724D48-F489-420F-98E3-FB95E6637548}">
            <xm:f>NOT(ISERROR(SEARCH('Listados Datos'!$P$6,AR72)))</xm:f>
            <xm:f>'Listados Datos'!$P$6</xm:f>
            <x14:dxf>
              <fill>
                <patternFill>
                  <bgColor rgb="FFFFC000"/>
                </patternFill>
              </fill>
            </x14:dxf>
          </x14:cfRule>
          <x14:cfRule type="containsText" priority="18363" operator="containsText" id="{56E13AB6-A656-478B-A1EB-B8566C194C98}">
            <xm:f>NOT(ISERROR(SEARCH('Listados Datos'!$P$7,AR72)))</xm:f>
            <xm:f>'Listados Datos'!$P$7</xm:f>
            <x14:dxf>
              <fill>
                <patternFill>
                  <bgColor rgb="FFFF0000"/>
                </patternFill>
              </fill>
            </x14:dxf>
          </x14:cfRule>
          <xm:sqref>AR72</xm:sqref>
        </x14:conditionalFormatting>
        <x14:conditionalFormatting xmlns:xm="http://schemas.microsoft.com/office/excel/2006/main">
          <x14:cfRule type="containsText" priority="18355" operator="containsText" id="{2F79951F-E66C-4B61-9892-847BE003FE68}">
            <xm:f>NOT(ISERROR(SEARCH('Listados Datos'!$T$3,AT73)))</xm:f>
            <xm:f>'Listados Datos'!$T$3</xm:f>
            <x14:dxf>
              <fill>
                <patternFill patternType="solid">
                  <bgColor rgb="FFC00000"/>
                </patternFill>
              </fill>
            </x14:dxf>
          </x14:cfRule>
          <x14:cfRule type="containsText" priority="18356" operator="containsText" id="{F197D0A8-C57D-46FF-8EDA-CCB1CCD66AD3}">
            <xm:f>NOT(ISERROR(SEARCH('Listados Datos'!$T$4,AT73)))</xm:f>
            <xm:f>'Listados Datos'!$T$4</xm:f>
            <x14:dxf>
              <font>
                <b/>
                <i val="0"/>
                <color theme="0"/>
              </font>
              <fill>
                <patternFill>
                  <bgColor rgb="FFE26B0A"/>
                </patternFill>
              </fill>
            </x14:dxf>
          </x14:cfRule>
          <x14:cfRule type="containsText" priority="18357" operator="containsText" id="{B8D8F795-54D8-439F-9B41-85F57E97BCB8}">
            <xm:f>NOT(ISERROR(SEARCH('Listados Datos'!$T$5,AT73)))</xm:f>
            <xm:f>'Listados Datos'!$T$5</xm:f>
            <x14:dxf>
              <font>
                <b/>
                <i val="0"/>
                <color auto="1"/>
              </font>
              <fill>
                <patternFill>
                  <bgColor rgb="FFFFFF00"/>
                </patternFill>
              </fill>
            </x14:dxf>
          </x14:cfRule>
          <x14:cfRule type="containsText" priority="18358" operator="containsText" id="{B78A63E5-AB12-44DF-B3BA-5876396249DC}">
            <xm:f>NOT(ISERROR(SEARCH('Listados Datos'!$T$6,AT73)))</xm:f>
            <xm:f>'Listados Datos'!$T$6</xm:f>
            <x14:dxf>
              <font>
                <b/>
                <i val="0"/>
              </font>
              <fill>
                <patternFill>
                  <bgColor rgb="FF92D050"/>
                </patternFill>
              </fill>
            </x14:dxf>
          </x14:cfRule>
          <xm:sqref>AT73</xm:sqref>
        </x14:conditionalFormatting>
        <x14:conditionalFormatting xmlns:xm="http://schemas.microsoft.com/office/excel/2006/main">
          <x14:cfRule type="containsText" priority="18345" operator="containsText" id="{4A60163C-98CA-492F-A3DC-A19EE6326E19}">
            <xm:f>NOT(ISERROR(SEARCH('Listados Datos'!$P$3,AR73)))</xm:f>
            <xm:f>'Listados Datos'!$P$3</xm:f>
            <x14:dxf>
              <fill>
                <patternFill>
                  <bgColor rgb="FF99CC00"/>
                </patternFill>
              </fill>
            </x14:dxf>
          </x14:cfRule>
          <x14:cfRule type="containsText" priority="18346" operator="containsText" id="{A0AC73FC-63C6-4940-86B8-E00D976AF255}">
            <xm:f>NOT(ISERROR(SEARCH('Listados Datos'!$P$4,AR73)))</xm:f>
            <xm:f>'Listados Datos'!$P$4</xm:f>
            <x14:dxf>
              <fill>
                <patternFill>
                  <bgColor rgb="FF33CC33"/>
                </patternFill>
              </fill>
            </x14:dxf>
          </x14:cfRule>
          <x14:cfRule type="containsText" priority="18347" operator="containsText" id="{A582AFD6-BBD9-45AE-BFBA-576153E995D4}">
            <xm:f>NOT(ISERROR(SEARCH('Listados Datos'!$P$5,AR73)))</xm:f>
            <xm:f>'Listados Datos'!$P$5</xm:f>
            <x14:dxf>
              <fill>
                <patternFill>
                  <bgColor rgb="FFFFFF00"/>
                </patternFill>
              </fill>
            </x14:dxf>
          </x14:cfRule>
          <x14:cfRule type="containsText" priority="18348" operator="containsText" id="{6E2A6E13-5108-49A6-B1DD-38DE863430A6}">
            <xm:f>NOT(ISERROR(SEARCH('Listados Datos'!$P$6,AR73)))</xm:f>
            <xm:f>'Listados Datos'!$P$6</xm:f>
            <x14:dxf>
              <fill>
                <patternFill>
                  <bgColor rgb="FFFFC000"/>
                </patternFill>
              </fill>
            </x14:dxf>
          </x14:cfRule>
          <x14:cfRule type="containsText" priority="18349" operator="containsText" id="{E6D55593-F700-4EAF-8803-6C2F00CDA2B5}">
            <xm:f>NOT(ISERROR(SEARCH('Listados Datos'!$P$7,AR73)))</xm:f>
            <xm:f>'Listados Datos'!$P$7</xm:f>
            <x14:dxf>
              <fill>
                <patternFill>
                  <bgColor rgb="FFFF0000"/>
                </patternFill>
              </fill>
            </x14:dxf>
          </x14:cfRule>
          <xm:sqref>AR73</xm:sqref>
        </x14:conditionalFormatting>
        <x14:conditionalFormatting xmlns:xm="http://schemas.microsoft.com/office/excel/2006/main">
          <x14:cfRule type="containsText" priority="18005" operator="containsText" id="{DFBE6EDD-C9C2-434F-959A-2B0BC4C4F507}">
            <xm:f>NOT(ISERROR(SEARCH('Listados Datos'!$T$3,AF88)))</xm:f>
            <xm:f>'Listados Datos'!$T$3</xm:f>
            <x14:dxf>
              <fill>
                <patternFill patternType="solid">
                  <bgColor rgb="FFC00000"/>
                </patternFill>
              </fill>
            </x14:dxf>
          </x14:cfRule>
          <x14:cfRule type="containsText" priority="18006" operator="containsText" id="{713FC963-B50A-4D8A-BE8E-CEDB015FF8DD}">
            <xm:f>NOT(ISERROR(SEARCH('Listados Datos'!$T$4,AF88)))</xm:f>
            <xm:f>'Listados Datos'!$T$4</xm:f>
            <x14:dxf>
              <font>
                <b/>
                <i val="0"/>
                <color theme="0"/>
              </font>
              <fill>
                <patternFill>
                  <bgColor rgb="FFE26B0A"/>
                </patternFill>
              </fill>
            </x14:dxf>
          </x14:cfRule>
          <x14:cfRule type="containsText" priority="18007" operator="containsText" id="{3E92E11A-63BF-4C91-803E-8B6A3C1A936A}">
            <xm:f>NOT(ISERROR(SEARCH('Listados Datos'!$T$5,AF88)))</xm:f>
            <xm:f>'Listados Datos'!$T$5</xm:f>
            <x14:dxf>
              <font>
                <b/>
                <i val="0"/>
                <color auto="1"/>
              </font>
              <fill>
                <patternFill>
                  <bgColor rgb="FFFFFF00"/>
                </patternFill>
              </fill>
            </x14:dxf>
          </x14:cfRule>
          <x14:cfRule type="containsText" priority="18008" operator="containsText" id="{B8BCFD7A-535B-42BB-845E-A106D0530DF8}">
            <xm:f>NOT(ISERROR(SEARCH('Listados Datos'!$T$6,AF88)))</xm:f>
            <xm:f>'Listados Datos'!$T$6</xm:f>
            <x14:dxf>
              <font>
                <b/>
                <i val="0"/>
              </font>
              <fill>
                <patternFill>
                  <bgColor rgb="FF92D050"/>
                </patternFill>
              </fill>
            </x14:dxf>
          </x14:cfRule>
          <xm:sqref>AF88:AF89 AF93</xm:sqref>
        </x14:conditionalFormatting>
        <x14:conditionalFormatting xmlns:xm="http://schemas.microsoft.com/office/excel/2006/main">
          <x14:cfRule type="containsText" priority="18001" operator="containsText" id="{4CC8189F-530D-480F-AB38-6AEF5447B9D5}">
            <xm:f>NOT(ISERROR(SEARCH('Listados Datos'!$T$3,AB88)))</xm:f>
            <xm:f>'Listados Datos'!$T$3</xm:f>
            <x14:dxf>
              <fill>
                <patternFill patternType="solid">
                  <bgColor rgb="FFC00000"/>
                </patternFill>
              </fill>
            </x14:dxf>
          </x14:cfRule>
          <x14:cfRule type="containsText" priority="18002" operator="containsText" id="{6CEC8C99-34B5-44FF-B69B-D12B3F34261C}">
            <xm:f>NOT(ISERROR(SEARCH('Listados Datos'!$T$4,AB88)))</xm:f>
            <xm:f>'Listados Datos'!$T$4</xm:f>
            <x14:dxf>
              <font>
                <b/>
                <i val="0"/>
                <color theme="0"/>
              </font>
              <fill>
                <patternFill>
                  <bgColor rgb="FFE26B0A"/>
                </patternFill>
              </fill>
            </x14:dxf>
          </x14:cfRule>
          <x14:cfRule type="containsText" priority="18003" operator="containsText" id="{0B1E7C16-5EE3-4531-9D79-0149A453F469}">
            <xm:f>NOT(ISERROR(SEARCH('Listados Datos'!$T$5,AB88)))</xm:f>
            <xm:f>'Listados Datos'!$T$5</xm:f>
            <x14:dxf>
              <font>
                <b/>
                <i val="0"/>
                <color auto="1"/>
              </font>
              <fill>
                <patternFill>
                  <bgColor rgb="FFFFFF00"/>
                </patternFill>
              </fill>
            </x14:dxf>
          </x14:cfRule>
          <x14:cfRule type="containsText" priority="18004" operator="containsText" id="{03C54E76-87E6-4F78-90B0-81F0AB9DFDD2}">
            <xm:f>NOT(ISERROR(SEARCH('Listados Datos'!$T$6,AB88)))</xm:f>
            <xm:f>'Listados Datos'!$T$6</xm:f>
            <x14:dxf>
              <font>
                <b/>
                <i val="0"/>
              </font>
              <fill>
                <patternFill>
                  <bgColor rgb="FF92D050"/>
                </patternFill>
              </fill>
            </x14:dxf>
          </x14:cfRule>
          <xm:sqref>AB88:AB89</xm:sqref>
        </x14:conditionalFormatting>
        <x14:conditionalFormatting xmlns:xm="http://schemas.microsoft.com/office/excel/2006/main">
          <x14:cfRule type="containsText" priority="17991" operator="containsText" id="{7105CB34-1D8C-4194-B249-23AB0BCD968E}">
            <xm:f>NOT(ISERROR(SEARCH('Listados Datos'!$P$3,Z88)))</xm:f>
            <xm:f>'Listados Datos'!$P$3</xm:f>
            <x14:dxf>
              <fill>
                <patternFill>
                  <bgColor rgb="FF99CC00"/>
                </patternFill>
              </fill>
            </x14:dxf>
          </x14:cfRule>
          <x14:cfRule type="containsText" priority="17992" operator="containsText" id="{789B8AE9-0535-4C14-B3D3-5FD3EF7E6E0F}">
            <xm:f>NOT(ISERROR(SEARCH('Listados Datos'!$P$4,Z88)))</xm:f>
            <xm:f>'Listados Datos'!$P$4</xm:f>
            <x14:dxf>
              <fill>
                <patternFill>
                  <bgColor rgb="FF33CC33"/>
                </patternFill>
              </fill>
            </x14:dxf>
          </x14:cfRule>
          <x14:cfRule type="containsText" priority="17993" operator="containsText" id="{C40F3368-8493-43E6-AE2E-B2DDAEBA2861}">
            <xm:f>NOT(ISERROR(SEARCH('Listados Datos'!$P$5,Z88)))</xm:f>
            <xm:f>'Listados Datos'!$P$5</xm:f>
            <x14:dxf>
              <fill>
                <patternFill>
                  <bgColor rgb="FFFFFF00"/>
                </patternFill>
              </fill>
            </x14:dxf>
          </x14:cfRule>
          <x14:cfRule type="containsText" priority="17994" operator="containsText" id="{C02CF9C3-8178-40B2-963A-AE28B456245F}">
            <xm:f>NOT(ISERROR(SEARCH('Listados Datos'!$P$6,Z88)))</xm:f>
            <xm:f>'Listados Datos'!$P$6</xm:f>
            <x14:dxf>
              <fill>
                <patternFill>
                  <bgColor rgb="FFFFC000"/>
                </patternFill>
              </fill>
            </x14:dxf>
          </x14:cfRule>
          <x14:cfRule type="containsText" priority="17995" operator="containsText" id="{53355223-8B11-4E60-8BE5-AF2047E15972}">
            <xm:f>NOT(ISERROR(SEARCH('Listados Datos'!$P$7,Z88)))</xm:f>
            <xm:f>'Listados Datos'!$P$7</xm:f>
            <x14:dxf>
              <fill>
                <patternFill>
                  <bgColor rgb="FFFF0000"/>
                </patternFill>
              </fill>
            </x14:dxf>
          </x14:cfRule>
          <xm:sqref>Z88:Z89</xm:sqref>
        </x14:conditionalFormatting>
        <x14:conditionalFormatting xmlns:xm="http://schemas.microsoft.com/office/excel/2006/main">
          <x14:cfRule type="containsText" priority="17951" operator="containsText" id="{40AB3267-7091-4FC7-9EA7-F7F9180E4464}">
            <xm:f>NOT(ISERROR(SEARCH('Listados Datos'!$T$3,AT88)))</xm:f>
            <xm:f>'Listados Datos'!$T$3</xm:f>
            <x14:dxf>
              <fill>
                <patternFill patternType="solid">
                  <bgColor rgb="FFC00000"/>
                </patternFill>
              </fill>
            </x14:dxf>
          </x14:cfRule>
          <x14:cfRule type="containsText" priority="17952" operator="containsText" id="{1BD26552-6186-4978-AA92-8025CA6333B0}">
            <xm:f>NOT(ISERROR(SEARCH('Listados Datos'!$T$4,AT88)))</xm:f>
            <xm:f>'Listados Datos'!$T$4</xm:f>
            <x14:dxf>
              <font>
                <b/>
                <i val="0"/>
                <color theme="0"/>
              </font>
              <fill>
                <patternFill>
                  <bgColor rgb="FFE26B0A"/>
                </patternFill>
              </fill>
            </x14:dxf>
          </x14:cfRule>
          <x14:cfRule type="containsText" priority="17953" operator="containsText" id="{220606E3-084B-402B-9334-0F9A638DDC10}">
            <xm:f>NOT(ISERROR(SEARCH('Listados Datos'!$T$5,AT88)))</xm:f>
            <xm:f>'Listados Datos'!$T$5</xm:f>
            <x14:dxf>
              <font>
                <b/>
                <i val="0"/>
                <color auto="1"/>
              </font>
              <fill>
                <patternFill>
                  <bgColor rgb="FFFFFF00"/>
                </patternFill>
              </fill>
            </x14:dxf>
          </x14:cfRule>
          <x14:cfRule type="containsText" priority="17954" operator="containsText" id="{E479F642-82A6-4D1E-98F7-2AEBA203A1C3}">
            <xm:f>NOT(ISERROR(SEARCH('Listados Datos'!$T$6,AT88)))</xm:f>
            <xm:f>'Listados Datos'!$T$6</xm:f>
            <x14:dxf>
              <font>
                <b/>
                <i val="0"/>
              </font>
              <fill>
                <patternFill>
                  <bgColor rgb="FF92D050"/>
                </patternFill>
              </fill>
            </x14:dxf>
          </x14:cfRule>
          <xm:sqref>AT88</xm:sqref>
        </x14:conditionalFormatting>
        <x14:conditionalFormatting xmlns:xm="http://schemas.microsoft.com/office/excel/2006/main">
          <x14:cfRule type="containsText" priority="17941" operator="containsText" id="{E3530E85-7476-49A7-B29F-B79444CE11F7}">
            <xm:f>NOT(ISERROR(SEARCH('Listados Datos'!$P$3,AR88)))</xm:f>
            <xm:f>'Listados Datos'!$P$3</xm:f>
            <x14:dxf>
              <fill>
                <patternFill>
                  <bgColor rgb="FF99CC00"/>
                </patternFill>
              </fill>
            </x14:dxf>
          </x14:cfRule>
          <x14:cfRule type="containsText" priority="17942" operator="containsText" id="{AB7B07D1-4684-48DB-94D1-DCB6026BBAA9}">
            <xm:f>NOT(ISERROR(SEARCH('Listados Datos'!$P$4,AR88)))</xm:f>
            <xm:f>'Listados Datos'!$P$4</xm:f>
            <x14:dxf>
              <fill>
                <patternFill>
                  <bgColor rgb="FF33CC33"/>
                </patternFill>
              </fill>
            </x14:dxf>
          </x14:cfRule>
          <x14:cfRule type="containsText" priority="17943" operator="containsText" id="{5C5F06C8-2B93-4258-8659-8BD1114FCA73}">
            <xm:f>NOT(ISERROR(SEARCH('Listados Datos'!$P$5,AR88)))</xm:f>
            <xm:f>'Listados Datos'!$P$5</xm:f>
            <x14:dxf>
              <fill>
                <patternFill>
                  <bgColor rgb="FFFFFF00"/>
                </patternFill>
              </fill>
            </x14:dxf>
          </x14:cfRule>
          <x14:cfRule type="containsText" priority="17944" operator="containsText" id="{5CFE8B1D-F4D4-4505-9D18-790DE13E1605}">
            <xm:f>NOT(ISERROR(SEARCH('Listados Datos'!$P$6,AR88)))</xm:f>
            <xm:f>'Listados Datos'!$P$6</xm:f>
            <x14:dxf>
              <fill>
                <patternFill>
                  <bgColor rgb="FFFFC000"/>
                </patternFill>
              </fill>
            </x14:dxf>
          </x14:cfRule>
          <x14:cfRule type="containsText" priority="17945" operator="containsText" id="{B2B39A4F-CCD4-41CE-A0DC-F2B84E7E1860}">
            <xm:f>NOT(ISERROR(SEARCH('Listados Datos'!$P$7,AR88)))</xm:f>
            <xm:f>'Listados Datos'!$P$7</xm:f>
            <x14:dxf>
              <fill>
                <patternFill>
                  <bgColor rgb="FFFF0000"/>
                </patternFill>
              </fill>
            </x14:dxf>
          </x14:cfRule>
          <xm:sqref>AR88</xm:sqref>
        </x14:conditionalFormatting>
        <x14:conditionalFormatting xmlns:xm="http://schemas.microsoft.com/office/excel/2006/main">
          <x14:cfRule type="containsText" priority="17937" operator="containsText" id="{5AFB04AB-18F3-4AE1-AB83-E35009ABF182}">
            <xm:f>NOT(ISERROR(SEARCH('Listados Datos'!$T$3,AT89)))</xm:f>
            <xm:f>'Listados Datos'!$T$3</xm:f>
            <x14:dxf>
              <fill>
                <patternFill patternType="solid">
                  <bgColor rgb="FFC00000"/>
                </patternFill>
              </fill>
            </x14:dxf>
          </x14:cfRule>
          <x14:cfRule type="containsText" priority="17938" operator="containsText" id="{7CAC788C-E2DA-469C-9039-D8AB78EBC79B}">
            <xm:f>NOT(ISERROR(SEARCH('Listados Datos'!$T$4,AT89)))</xm:f>
            <xm:f>'Listados Datos'!$T$4</xm:f>
            <x14:dxf>
              <font>
                <b/>
                <i val="0"/>
                <color theme="0"/>
              </font>
              <fill>
                <patternFill>
                  <bgColor rgb="FFE26B0A"/>
                </patternFill>
              </fill>
            </x14:dxf>
          </x14:cfRule>
          <x14:cfRule type="containsText" priority="17939" operator="containsText" id="{9E106DE9-DB93-4980-9282-35080983D66F}">
            <xm:f>NOT(ISERROR(SEARCH('Listados Datos'!$T$5,AT89)))</xm:f>
            <xm:f>'Listados Datos'!$T$5</xm:f>
            <x14:dxf>
              <font>
                <b/>
                <i val="0"/>
                <color auto="1"/>
              </font>
              <fill>
                <patternFill>
                  <bgColor rgb="FFFFFF00"/>
                </patternFill>
              </fill>
            </x14:dxf>
          </x14:cfRule>
          <x14:cfRule type="containsText" priority="17940" operator="containsText" id="{A6C8FAC9-26FA-4DAB-8526-E7A84BBBC8B3}">
            <xm:f>NOT(ISERROR(SEARCH('Listados Datos'!$T$6,AT89)))</xm:f>
            <xm:f>'Listados Datos'!$T$6</xm:f>
            <x14:dxf>
              <font>
                <b/>
                <i val="0"/>
              </font>
              <fill>
                <patternFill>
                  <bgColor rgb="FF92D050"/>
                </patternFill>
              </fill>
            </x14:dxf>
          </x14:cfRule>
          <xm:sqref>AT89</xm:sqref>
        </x14:conditionalFormatting>
        <x14:conditionalFormatting xmlns:xm="http://schemas.microsoft.com/office/excel/2006/main">
          <x14:cfRule type="containsText" priority="17927" operator="containsText" id="{76E816E0-5FFF-400B-A9D4-C7838931462A}">
            <xm:f>NOT(ISERROR(SEARCH('Listados Datos'!$P$3,AR89)))</xm:f>
            <xm:f>'Listados Datos'!$P$3</xm:f>
            <x14:dxf>
              <fill>
                <patternFill>
                  <bgColor rgb="FF99CC00"/>
                </patternFill>
              </fill>
            </x14:dxf>
          </x14:cfRule>
          <x14:cfRule type="containsText" priority="17928" operator="containsText" id="{EE9D37FE-1F87-46E5-B870-6BAD30FB4295}">
            <xm:f>NOT(ISERROR(SEARCH('Listados Datos'!$P$4,AR89)))</xm:f>
            <xm:f>'Listados Datos'!$P$4</xm:f>
            <x14:dxf>
              <fill>
                <patternFill>
                  <bgColor rgb="FF33CC33"/>
                </patternFill>
              </fill>
            </x14:dxf>
          </x14:cfRule>
          <x14:cfRule type="containsText" priority="17929" operator="containsText" id="{95C08FDB-2277-4D01-9FBD-EB35A04542B6}">
            <xm:f>NOT(ISERROR(SEARCH('Listados Datos'!$P$5,AR89)))</xm:f>
            <xm:f>'Listados Datos'!$P$5</xm:f>
            <x14:dxf>
              <fill>
                <patternFill>
                  <bgColor rgb="FFFFFF00"/>
                </patternFill>
              </fill>
            </x14:dxf>
          </x14:cfRule>
          <x14:cfRule type="containsText" priority="17930" operator="containsText" id="{C00F8382-870A-4C1A-8B39-1D3F2C24B48C}">
            <xm:f>NOT(ISERROR(SEARCH('Listados Datos'!$P$6,AR89)))</xm:f>
            <xm:f>'Listados Datos'!$P$6</xm:f>
            <x14:dxf>
              <fill>
                <patternFill>
                  <bgColor rgb="FFFFC000"/>
                </patternFill>
              </fill>
            </x14:dxf>
          </x14:cfRule>
          <x14:cfRule type="containsText" priority="17931" operator="containsText" id="{D3EA6FB7-33F0-4436-881F-F04D8D94F451}">
            <xm:f>NOT(ISERROR(SEARCH('Listados Datos'!$P$7,AR89)))</xm:f>
            <xm:f>'Listados Datos'!$P$7</xm:f>
            <x14:dxf>
              <fill>
                <patternFill>
                  <bgColor rgb="FFFF0000"/>
                </patternFill>
              </fill>
            </x14:dxf>
          </x14:cfRule>
          <xm:sqref>AR89</xm:sqref>
        </x14:conditionalFormatting>
        <x14:conditionalFormatting xmlns:xm="http://schemas.microsoft.com/office/excel/2006/main">
          <x14:cfRule type="containsText" priority="17909" operator="containsText" id="{5AB2326C-97B6-4ED9-BBA3-ED3362BB991A}">
            <xm:f>NOT(ISERROR(SEARCH('Listados Datos'!$T$3,AF90)))</xm:f>
            <xm:f>'Listados Datos'!$T$3</xm:f>
            <x14:dxf>
              <fill>
                <patternFill patternType="solid">
                  <bgColor rgb="FFC00000"/>
                </patternFill>
              </fill>
            </x14:dxf>
          </x14:cfRule>
          <x14:cfRule type="containsText" priority="17910" operator="containsText" id="{72DB1F32-FCA7-481E-99E2-04F6560CE78B}">
            <xm:f>NOT(ISERROR(SEARCH('Listados Datos'!$T$4,AF90)))</xm:f>
            <xm:f>'Listados Datos'!$T$4</xm:f>
            <x14:dxf>
              <font>
                <b/>
                <i val="0"/>
                <color theme="0"/>
              </font>
              <fill>
                <patternFill>
                  <bgColor rgb="FFE26B0A"/>
                </patternFill>
              </fill>
            </x14:dxf>
          </x14:cfRule>
          <x14:cfRule type="containsText" priority="17911" operator="containsText" id="{92E25EC2-2B47-498C-BDEC-D7729A246A7E}">
            <xm:f>NOT(ISERROR(SEARCH('Listados Datos'!$T$5,AF90)))</xm:f>
            <xm:f>'Listados Datos'!$T$5</xm:f>
            <x14:dxf>
              <font>
                <b/>
                <i val="0"/>
                <color auto="1"/>
              </font>
              <fill>
                <patternFill>
                  <bgColor rgb="FFFFFF00"/>
                </patternFill>
              </fill>
            </x14:dxf>
          </x14:cfRule>
          <x14:cfRule type="containsText" priority="17912" operator="containsText" id="{744D963A-1274-46A5-B572-FDB72F66427C}">
            <xm:f>NOT(ISERROR(SEARCH('Listados Datos'!$T$6,AF90)))</xm:f>
            <xm:f>'Listados Datos'!$T$6</xm:f>
            <x14:dxf>
              <font>
                <b/>
                <i val="0"/>
              </font>
              <fill>
                <patternFill>
                  <bgColor rgb="FF92D050"/>
                </patternFill>
              </fill>
            </x14:dxf>
          </x14:cfRule>
          <xm:sqref>AF90:AF91</xm:sqref>
        </x14:conditionalFormatting>
        <x14:conditionalFormatting xmlns:xm="http://schemas.microsoft.com/office/excel/2006/main">
          <x14:cfRule type="containsText" priority="17905" operator="containsText" id="{91851C41-836C-4B78-9839-8EA871F3F1D9}">
            <xm:f>NOT(ISERROR(SEARCH('Listados Datos'!$T$3,AB90)))</xm:f>
            <xm:f>'Listados Datos'!$T$3</xm:f>
            <x14:dxf>
              <fill>
                <patternFill patternType="solid">
                  <bgColor rgb="FFC00000"/>
                </patternFill>
              </fill>
            </x14:dxf>
          </x14:cfRule>
          <x14:cfRule type="containsText" priority="17906" operator="containsText" id="{5B4B47D1-4F42-41C6-B38B-6C23CF209CCD}">
            <xm:f>NOT(ISERROR(SEARCH('Listados Datos'!$T$4,AB90)))</xm:f>
            <xm:f>'Listados Datos'!$T$4</xm:f>
            <x14:dxf>
              <font>
                <b/>
                <i val="0"/>
                <color theme="0"/>
              </font>
              <fill>
                <patternFill>
                  <bgColor rgb="FFE26B0A"/>
                </patternFill>
              </fill>
            </x14:dxf>
          </x14:cfRule>
          <x14:cfRule type="containsText" priority="17907" operator="containsText" id="{779A416C-2349-459F-A797-9F3248F9A8E5}">
            <xm:f>NOT(ISERROR(SEARCH('Listados Datos'!$T$5,AB90)))</xm:f>
            <xm:f>'Listados Datos'!$T$5</xm:f>
            <x14:dxf>
              <font>
                <b/>
                <i val="0"/>
                <color auto="1"/>
              </font>
              <fill>
                <patternFill>
                  <bgColor rgb="FFFFFF00"/>
                </patternFill>
              </fill>
            </x14:dxf>
          </x14:cfRule>
          <x14:cfRule type="containsText" priority="17908" operator="containsText" id="{83DE081E-09E7-4EE9-B177-A093A72FEA03}">
            <xm:f>NOT(ISERROR(SEARCH('Listados Datos'!$T$6,AB90)))</xm:f>
            <xm:f>'Listados Datos'!$T$6</xm:f>
            <x14:dxf>
              <font>
                <b/>
                <i val="0"/>
              </font>
              <fill>
                <patternFill>
                  <bgColor rgb="FF92D050"/>
                </patternFill>
              </fill>
            </x14:dxf>
          </x14:cfRule>
          <xm:sqref>AB90:AB91</xm:sqref>
        </x14:conditionalFormatting>
        <x14:conditionalFormatting xmlns:xm="http://schemas.microsoft.com/office/excel/2006/main">
          <x14:cfRule type="containsText" priority="17895" operator="containsText" id="{7DB06B75-BCF4-4BBF-A53A-68D9A1F3307A}">
            <xm:f>NOT(ISERROR(SEARCH('Listados Datos'!$P$3,Z90)))</xm:f>
            <xm:f>'Listados Datos'!$P$3</xm:f>
            <x14:dxf>
              <fill>
                <patternFill>
                  <bgColor rgb="FF99CC00"/>
                </patternFill>
              </fill>
            </x14:dxf>
          </x14:cfRule>
          <x14:cfRule type="containsText" priority="17896" operator="containsText" id="{045A3C2C-2BF1-4762-A30E-AA1FED20D1E0}">
            <xm:f>NOT(ISERROR(SEARCH('Listados Datos'!$P$4,Z90)))</xm:f>
            <xm:f>'Listados Datos'!$P$4</xm:f>
            <x14:dxf>
              <fill>
                <patternFill>
                  <bgColor rgb="FF33CC33"/>
                </patternFill>
              </fill>
            </x14:dxf>
          </x14:cfRule>
          <x14:cfRule type="containsText" priority="17897" operator="containsText" id="{FA3DD347-C4AC-4530-BB23-D77C5930E7F5}">
            <xm:f>NOT(ISERROR(SEARCH('Listados Datos'!$P$5,Z90)))</xm:f>
            <xm:f>'Listados Datos'!$P$5</xm:f>
            <x14:dxf>
              <fill>
                <patternFill>
                  <bgColor rgb="FFFFFF00"/>
                </patternFill>
              </fill>
            </x14:dxf>
          </x14:cfRule>
          <x14:cfRule type="containsText" priority="17898" operator="containsText" id="{E67FC38F-E80D-4806-804C-DA0D7A2FEEDC}">
            <xm:f>NOT(ISERROR(SEARCH('Listados Datos'!$P$6,Z90)))</xm:f>
            <xm:f>'Listados Datos'!$P$6</xm:f>
            <x14:dxf>
              <fill>
                <patternFill>
                  <bgColor rgb="FFFFC000"/>
                </patternFill>
              </fill>
            </x14:dxf>
          </x14:cfRule>
          <x14:cfRule type="containsText" priority="17899" operator="containsText" id="{30FD883E-D7B4-4368-9E3D-E688EFEBCC43}">
            <xm:f>NOT(ISERROR(SEARCH('Listados Datos'!$P$7,Z90)))</xm:f>
            <xm:f>'Listados Datos'!$P$7</xm:f>
            <x14:dxf>
              <fill>
                <patternFill>
                  <bgColor rgb="FFFF0000"/>
                </patternFill>
              </fill>
            </x14:dxf>
          </x14:cfRule>
          <xm:sqref>Z90:Z91</xm:sqref>
        </x14:conditionalFormatting>
        <x14:conditionalFormatting xmlns:xm="http://schemas.microsoft.com/office/excel/2006/main">
          <x14:cfRule type="containsText" priority="17851" operator="containsText" id="{94A89DEE-7E70-4A68-BD09-5105F98D2B5F}">
            <xm:f>NOT(ISERROR(SEARCH('Listados Datos'!$T$3,AT91)))</xm:f>
            <xm:f>'Listados Datos'!$T$3</xm:f>
            <x14:dxf>
              <fill>
                <patternFill patternType="solid">
                  <bgColor rgb="FFC00000"/>
                </patternFill>
              </fill>
            </x14:dxf>
          </x14:cfRule>
          <x14:cfRule type="containsText" priority="17852" operator="containsText" id="{F3089DFA-0CA3-46A5-9D79-101CCCDAA1AB}">
            <xm:f>NOT(ISERROR(SEARCH('Listados Datos'!$T$4,AT91)))</xm:f>
            <xm:f>'Listados Datos'!$T$4</xm:f>
            <x14:dxf>
              <font>
                <b/>
                <i val="0"/>
                <color theme="0"/>
              </font>
              <fill>
                <patternFill>
                  <bgColor rgb="FFE26B0A"/>
                </patternFill>
              </fill>
            </x14:dxf>
          </x14:cfRule>
          <x14:cfRule type="containsText" priority="17853" operator="containsText" id="{5B665F3C-CAAD-4D5C-9F91-26269B44B361}">
            <xm:f>NOT(ISERROR(SEARCH('Listados Datos'!$T$5,AT91)))</xm:f>
            <xm:f>'Listados Datos'!$T$5</xm:f>
            <x14:dxf>
              <font>
                <b/>
                <i val="0"/>
                <color auto="1"/>
              </font>
              <fill>
                <patternFill>
                  <bgColor rgb="FFFFFF00"/>
                </patternFill>
              </fill>
            </x14:dxf>
          </x14:cfRule>
          <x14:cfRule type="containsText" priority="17854" operator="containsText" id="{68BAB96A-02DA-44F1-82EF-14BE7551C7EA}">
            <xm:f>NOT(ISERROR(SEARCH('Listados Datos'!$T$6,AT91)))</xm:f>
            <xm:f>'Listados Datos'!$T$6</xm:f>
            <x14:dxf>
              <font>
                <b/>
                <i val="0"/>
              </font>
              <fill>
                <patternFill>
                  <bgColor rgb="FF92D050"/>
                </patternFill>
              </fill>
            </x14:dxf>
          </x14:cfRule>
          <xm:sqref>AT91</xm:sqref>
        </x14:conditionalFormatting>
        <x14:conditionalFormatting xmlns:xm="http://schemas.microsoft.com/office/excel/2006/main">
          <x14:cfRule type="containsText" priority="17755" operator="containsText" id="{9A84EEE7-EE29-4ACC-ABF8-E971DFC8DFEE}">
            <xm:f>NOT(ISERROR(SEARCH('Listados Datos'!$T$3,AT105)))</xm:f>
            <xm:f>'Listados Datos'!$T$3</xm:f>
            <x14:dxf>
              <fill>
                <patternFill patternType="solid">
                  <bgColor rgb="FFC00000"/>
                </patternFill>
              </fill>
            </x14:dxf>
          </x14:cfRule>
          <x14:cfRule type="containsText" priority="17756" operator="containsText" id="{33571F3D-03BB-46B1-A4D4-5EFF949E5F07}">
            <xm:f>NOT(ISERROR(SEARCH('Listados Datos'!$T$4,AT105)))</xm:f>
            <xm:f>'Listados Datos'!$T$4</xm:f>
            <x14:dxf>
              <font>
                <b/>
                <i val="0"/>
                <color theme="0"/>
              </font>
              <fill>
                <patternFill>
                  <bgColor rgb="FFE26B0A"/>
                </patternFill>
              </fill>
            </x14:dxf>
          </x14:cfRule>
          <x14:cfRule type="containsText" priority="17757" operator="containsText" id="{97F5EEAB-AA82-44B7-9FD6-21670D9578B9}">
            <xm:f>NOT(ISERROR(SEARCH('Listados Datos'!$T$5,AT105)))</xm:f>
            <xm:f>'Listados Datos'!$T$5</xm:f>
            <x14:dxf>
              <font>
                <b/>
                <i val="0"/>
                <color auto="1"/>
              </font>
              <fill>
                <patternFill>
                  <bgColor rgb="FFFFFF00"/>
                </patternFill>
              </fill>
            </x14:dxf>
          </x14:cfRule>
          <x14:cfRule type="containsText" priority="17758" operator="containsText" id="{8A472ACB-74FD-4A61-A555-6D23FE078793}">
            <xm:f>NOT(ISERROR(SEARCH('Listados Datos'!$T$6,AT105)))</xm:f>
            <xm:f>'Listados Datos'!$T$6</xm:f>
            <x14:dxf>
              <font>
                <b/>
                <i val="0"/>
              </font>
              <fill>
                <patternFill>
                  <bgColor rgb="FF92D050"/>
                </patternFill>
              </fill>
            </x14:dxf>
          </x14:cfRule>
          <xm:sqref>AT105</xm:sqref>
        </x14:conditionalFormatting>
        <x14:conditionalFormatting xmlns:xm="http://schemas.microsoft.com/office/excel/2006/main">
          <x14:cfRule type="containsText" priority="17745" operator="containsText" id="{2DA9EE99-F63F-4D75-A726-9B8CEED651C3}">
            <xm:f>NOT(ISERROR(SEARCH('Listados Datos'!$P$3,AR105)))</xm:f>
            <xm:f>'Listados Datos'!$P$3</xm:f>
            <x14:dxf>
              <fill>
                <patternFill>
                  <bgColor rgb="FF99CC00"/>
                </patternFill>
              </fill>
            </x14:dxf>
          </x14:cfRule>
          <x14:cfRule type="containsText" priority="17746" operator="containsText" id="{0D1E30D6-66D1-49B7-B557-E67C39E7C0DD}">
            <xm:f>NOT(ISERROR(SEARCH('Listados Datos'!$P$4,AR105)))</xm:f>
            <xm:f>'Listados Datos'!$P$4</xm:f>
            <x14:dxf>
              <fill>
                <patternFill>
                  <bgColor rgb="FF33CC33"/>
                </patternFill>
              </fill>
            </x14:dxf>
          </x14:cfRule>
          <x14:cfRule type="containsText" priority="17747" operator="containsText" id="{7132C706-F197-49AA-B6D9-ADD82A8EA24D}">
            <xm:f>NOT(ISERROR(SEARCH('Listados Datos'!$P$5,AR105)))</xm:f>
            <xm:f>'Listados Datos'!$P$5</xm:f>
            <x14:dxf>
              <fill>
                <patternFill>
                  <bgColor rgb="FFFFFF00"/>
                </patternFill>
              </fill>
            </x14:dxf>
          </x14:cfRule>
          <x14:cfRule type="containsText" priority="17748" operator="containsText" id="{CDBA4E61-563D-4165-827C-B96304D793B9}">
            <xm:f>NOT(ISERROR(SEARCH('Listados Datos'!$P$6,AR105)))</xm:f>
            <xm:f>'Listados Datos'!$P$6</xm:f>
            <x14:dxf>
              <fill>
                <patternFill>
                  <bgColor rgb="FFFFC000"/>
                </patternFill>
              </fill>
            </x14:dxf>
          </x14:cfRule>
          <x14:cfRule type="containsText" priority="17749" operator="containsText" id="{7978A117-928D-4754-9ED2-135DA8A00454}">
            <xm:f>NOT(ISERROR(SEARCH('Listados Datos'!$P$7,AR105)))</xm:f>
            <xm:f>'Listados Datos'!$P$7</xm:f>
            <x14:dxf>
              <fill>
                <patternFill>
                  <bgColor rgb="FFFF0000"/>
                </patternFill>
              </fill>
            </x14:dxf>
          </x14:cfRule>
          <xm:sqref>AR105</xm:sqref>
        </x14:conditionalFormatting>
        <x14:conditionalFormatting xmlns:xm="http://schemas.microsoft.com/office/excel/2006/main">
          <x14:cfRule type="containsText" priority="17697" operator="containsText" id="{C0E0114E-43DC-4C7C-990D-D46FE2FD9F8F}">
            <xm:f>NOT(ISERROR(SEARCH('Listados Datos'!$T$3,AT102)))</xm:f>
            <xm:f>'Listados Datos'!$T$3</xm:f>
            <x14:dxf>
              <fill>
                <patternFill patternType="solid">
                  <bgColor rgb="FFC00000"/>
                </patternFill>
              </fill>
            </x14:dxf>
          </x14:cfRule>
          <x14:cfRule type="containsText" priority="17698" operator="containsText" id="{6A6C3381-02EB-4D38-8A81-A983187F2261}">
            <xm:f>NOT(ISERROR(SEARCH('Listados Datos'!$T$4,AT102)))</xm:f>
            <xm:f>'Listados Datos'!$T$4</xm:f>
            <x14:dxf>
              <font>
                <b/>
                <i val="0"/>
                <color theme="0"/>
              </font>
              <fill>
                <patternFill>
                  <bgColor rgb="FFE26B0A"/>
                </patternFill>
              </fill>
            </x14:dxf>
          </x14:cfRule>
          <x14:cfRule type="containsText" priority="17699" operator="containsText" id="{609B5DBF-119D-4B6E-8348-2D07857EA05F}">
            <xm:f>NOT(ISERROR(SEARCH('Listados Datos'!$T$5,AT102)))</xm:f>
            <xm:f>'Listados Datos'!$T$5</xm:f>
            <x14:dxf>
              <font>
                <b/>
                <i val="0"/>
                <color auto="1"/>
              </font>
              <fill>
                <patternFill>
                  <bgColor rgb="FFFFFF00"/>
                </patternFill>
              </fill>
            </x14:dxf>
          </x14:cfRule>
          <x14:cfRule type="containsText" priority="17700" operator="containsText" id="{17ED6D90-3331-4AC1-87F8-DDA402CF06D6}">
            <xm:f>NOT(ISERROR(SEARCH('Listados Datos'!$T$6,AT102)))</xm:f>
            <xm:f>'Listados Datos'!$T$6</xm:f>
            <x14:dxf>
              <font>
                <b/>
                <i val="0"/>
              </font>
              <fill>
                <patternFill>
                  <bgColor rgb="FF92D050"/>
                </patternFill>
              </fill>
            </x14:dxf>
          </x14:cfRule>
          <xm:sqref>AT102</xm:sqref>
        </x14:conditionalFormatting>
        <x14:conditionalFormatting xmlns:xm="http://schemas.microsoft.com/office/excel/2006/main">
          <x14:cfRule type="containsText" priority="17687" operator="containsText" id="{BEDB2305-0406-48EB-8774-74436A13B9E3}">
            <xm:f>NOT(ISERROR(SEARCH('Listados Datos'!$P$3,AR102)))</xm:f>
            <xm:f>'Listados Datos'!$P$3</xm:f>
            <x14:dxf>
              <fill>
                <patternFill>
                  <bgColor rgb="FF99CC00"/>
                </patternFill>
              </fill>
            </x14:dxf>
          </x14:cfRule>
          <x14:cfRule type="containsText" priority="17688" operator="containsText" id="{E2B3A1CA-18DC-4911-ABFA-14EE4532064F}">
            <xm:f>NOT(ISERROR(SEARCH('Listados Datos'!$P$4,AR102)))</xm:f>
            <xm:f>'Listados Datos'!$P$4</xm:f>
            <x14:dxf>
              <fill>
                <patternFill>
                  <bgColor rgb="FF33CC33"/>
                </patternFill>
              </fill>
            </x14:dxf>
          </x14:cfRule>
          <x14:cfRule type="containsText" priority="17689" operator="containsText" id="{5CF68FF3-6A93-4D5F-A2EA-B8F167865583}">
            <xm:f>NOT(ISERROR(SEARCH('Listados Datos'!$P$5,AR102)))</xm:f>
            <xm:f>'Listados Datos'!$P$5</xm:f>
            <x14:dxf>
              <fill>
                <patternFill>
                  <bgColor rgb="FFFFFF00"/>
                </patternFill>
              </fill>
            </x14:dxf>
          </x14:cfRule>
          <x14:cfRule type="containsText" priority="17690" operator="containsText" id="{05899AFD-51DB-4B76-98F8-C9833D0FA0F3}">
            <xm:f>NOT(ISERROR(SEARCH('Listados Datos'!$P$6,AR102)))</xm:f>
            <xm:f>'Listados Datos'!$P$6</xm:f>
            <x14:dxf>
              <fill>
                <patternFill>
                  <bgColor rgb="FFFFC000"/>
                </patternFill>
              </fill>
            </x14:dxf>
          </x14:cfRule>
          <x14:cfRule type="containsText" priority="17691" operator="containsText" id="{C1FAA377-F294-4719-A6B9-DC87EBC2FC77}">
            <xm:f>NOT(ISERROR(SEARCH('Listados Datos'!$P$7,AR102)))</xm:f>
            <xm:f>'Listados Datos'!$P$7</xm:f>
            <x14:dxf>
              <fill>
                <patternFill>
                  <bgColor rgb="FFFF0000"/>
                </patternFill>
              </fill>
            </x14:dxf>
          </x14:cfRule>
          <xm:sqref>AR102</xm:sqref>
        </x14:conditionalFormatting>
        <x14:conditionalFormatting xmlns:xm="http://schemas.microsoft.com/office/excel/2006/main">
          <x14:cfRule type="containsText" priority="17837" operator="containsText" id="{56FC3F48-9100-49AE-B692-17F9EC56126D}">
            <xm:f>NOT(ISERROR(SEARCH('Listados Datos'!$T$3,AF100)))</xm:f>
            <xm:f>'Listados Datos'!$T$3</xm:f>
            <x14:dxf>
              <fill>
                <patternFill patternType="solid">
                  <bgColor rgb="FFC00000"/>
                </patternFill>
              </fill>
            </x14:dxf>
          </x14:cfRule>
          <x14:cfRule type="containsText" priority="17838" operator="containsText" id="{7295B8A2-6609-4C76-8D6A-B1BCEB10E3D5}">
            <xm:f>NOT(ISERROR(SEARCH('Listados Datos'!$T$4,AF100)))</xm:f>
            <xm:f>'Listados Datos'!$T$4</xm:f>
            <x14:dxf>
              <font>
                <b/>
                <i val="0"/>
                <color theme="0"/>
              </font>
              <fill>
                <patternFill>
                  <bgColor rgb="FFE26B0A"/>
                </patternFill>
              </fill>
            </x14:dxf>
          </x14:cfRule>
          <x14:cfRule type="containsText" priority="17839" operator="containsText" id="{EE70C7E4-A76E-4DDC-8433-909817AB4B0C}">
            <xm:f>NOT(ISERROR(SEARCH('Listados Datos'!$T$5,AF100)))</xm:f>
            <xm:f>'Listados Datos'!$T$5</xm:f>
            <x14:dxf>
              <font>
                <b/>
                <i val="0"/>
                <color auto="1"/>
              </font>
              <fill>
                <patternFill>
                  <bgColor rgb="FFFFFF00"/>
                </patternFill>
              </fill>
            </x14:dxf>
          </x14:cfRule>
          <x14:cfRule type="containsText" priority="17840" operator="containsText" id="{4CD19B3C-C356-4E84-933C-D52814557FDD}">
            <xm:f>NOT(ISERROR(SEARCH('Listados Datos'!$T$6,AF100)))</xm:f>
            <xm:f>'Listados Datos'!$T$6</xm:f>
            <x14:dxf>
              <font>
                <b/>
                <i val="0"/>
              </font>
              <fill>
                <patternFill>
                  <bgColor rgb="FF92D050"/>
                </patternFill>
              </fill>
            </x14:dxf>
          </x14:cfRule>
          <xm:sqref>AF100:AF101 AF105</xm:sqref>
        </x14:conditionalFormatting>
        <x14:conditionalFormatting xmlns:xm="http://schemas.microsoft.com/office/excel/2006/main">
          <x14:cfRule type="containsText" priority="17833" operator="containsText" id="{57EB808C-78EA-4A2E-8A6D-047AE4AB5963}">
            <xm:f>NOT(ISERROR(SEARCH('Listados Datos'!$T$3,AB100)))</xm:f>
            <xm:f>'Listados Datos'!$T$3</xm:f>
            <x14:dxf>
              <fill>
                <patternFill patternType="solid">
                  <bgColor rgb="FFC00000"/>
                </patternFill>
              </fill>
            </x14:dxf>
          </x14:cfRule>
          <x14:cfRule type="containsText" priority="17834" operator="containsText" id="{F68C4311-F33D-4EA0-B0F5-6C221C14ACC5}">
            <xm:f>NOT(ISERROR(SEARCH('Listados Datos'!$T$4,AB100)))</xm:f>
            <xm:f>'Listados Datos'!$T$4</xm:f>
            <x14:dxf>
              <font>
                <b/>
                <i val="0"/>
                <color theme="0"/>
              </font>
              <fill>
                <patternFill>
                  <bgColor rgb="FFE26B0A"/>
                </patternFill>
              </fill>
            </x14:dxf>
          </x14:cfRule>
          <x14:cfRule type="containsText" priority="17835" operator="containsText" id="{F65E635F-C0C8-47AE-B1DF-3AB683657C98}">
            <xm:f>NOT(ISERROR(SEARCH('Listados Datos'!$T$5,AB100)))</xm:f>
            <xm:f>'Listados Datos'!$T$5</xm:f>
            <x14:dxf>
              <font>
                <b/>
                <i val="0"/>
                <color auto="1"/>
              </font>
              <fill>
                <patternFill>
                  <bgColor rgb="FFFFFF00"/>
                </patternFill>
              </fill>
            </x14:dxf>
          </x14:cfRule>
          <x14:cfRule type="containsText" priority="17836" operator="containsText" id="{FB39E72C-38AF-45D2-A053-BE858B26761B}">
            <xm:f>NOT(ISERROR(SEARCH('Listados Datos'!$T$6,AB100)))</xm:f>
            <xm:f>'Listados Datos'!$T$6</xm:f>
            <x14:dxf>
              <font>
                <b/>
                <i val="0"/>
              </font>
              <fill>
                <patternFill>
                  <bgColor rgb="FF92D050"/>
                </patternFill>
              </fill>
            </x14:dxf>
          </x14:cfRule>
          <xm:sqref>AB100:AB101</xm:sqref>
        </x14:conditionalFormatting>
        <x14:conditionalFormatting xmlns:xm="http://schemas.microsoft.com/office/excel/2006/main">
          <x14:cfRule type="containsText" priority="17823" operator="containsText" id="{D02C9D93-8FB6-475D-AC79-F90C4B0981B6}">
            <xm:f>NOT(ISERROR(SEARCH('Listados Datos'!$P$3,Z100)))</xm:f>
            <xm:f>'Listados Datos'!$P$3</xm:f>
            <x14:dxf>
              <fill>
                <patternFill>
                  <bgColor rgb="FF99CC00"/>
                </patternFill>
              </fill>
            </x14:dxf>
          </x14:cfRule>
          <x14:cfRule type="containsText" priority="17824" operator="containsText" id="{588479C9-FFA5-4868-B898-58EF5F4CEDE0}">
            <xm:f>NOT(ISERROR(SEARCH('Listados Datos'!$P$4,Z100)))</xm:f>
            <xm:f>'Listados Datos'!$P$4</xm:f>
            <x14:dxf>
              <fill>
                <patternFill>
                  <bgColor rgb="FF33CC33"/>
                </patternFill>
              </fill>
            </x14:dxf>
          </x14:cfRule>
          <x14:cfRule type="containsText" priority="17825" operator="containsText" id="{A5C371B6-836C-432E-97A4-E892C89D6EAD}">
            <xm:f>NOT(ISERROR(SEARCH('Listados Datos'!$P$5,Z100)))</xm:f>
            <xm:f>'Listados Datos'!$P$5</xm:f>
            <x14:dxf>
              <fill>
                <patternFill>
                  <bgColor rgb="FFFFFF00"/>
                </patternFill>
              </fill>
            </x14:dxf>
          </x14:cfRule>
          <x14:cfRule type="containsText" priority="17826" operator="containsText" id="{92A02037-D6A0-4793-ABF5-7900EA0CD2F5}">
            <xm:f>NOT(ISERROR(SEARCH('Listados Datos'!$P$6,Z100)))</xm:f>
            <xm:f>'Listados Datos'!$P$6</xm:f>
            <x14:dxf>
              <fill>
                <patternFill>
                  <bgColor rgb="FFFFC000"/>
                </patternFill>
              </fill>
            </x14:dxf>
          </x14:cfRule>
          <x14:cfRule type="containsText" priority="17827" operator="containsText" id="{BD847881-5981-4D3E-B5F6-5D05B2BA5618}">
            <xm:f>NOT(ISERROR(SEARCH('Listados Datos'!$P$7,Z100)))</xm:f>
            <xm:f>'Listados Datos'!$P$7</xm:f>
            <x14:dxf>
              <fill>
                <patternFill>
                  <bgColor rgb="FFFF0000"/>
                </patternFill>
              </fill>
            </x14:dxf>
          </x14:cfRule>
          <xm:sqref>Z100:Z101</xm:sqref>
        </x14:conditionalFormatting>
        <x14:conditionalFormatting xmlns:xm="http://schemas.microsoft.com/office/excel/2006/main">
          <x14:cfRule type="containsText" priority="17783" operator="containsText" id="{045BD4D7-E1C9-498A-B3D0-4459104AF5DA}">
            <xm:f>NOT(ISERROR(SEARCH('Listados Datos'!$T$3,AT100)))</xm:f>
            <xm:f>'Listados Datos'!$T$3</xm:f>
            <x14:dxf>
              <fill>
                <patternFill patternType="solid">
                  <bgColor rgb="FFC00000"/>
                </patternFill>
              </fill>
            </x14:dxf>
          </x14:cfRule>
          <x14:cfRule type="containsText" priority="17784" operator="containsText" id="{017FD86A-0503-48EE-B287-00A090F2BEE2}">
            <xm:f>NOT(ISERROR(SEARCH('Listados Datos'!$T$4,AT100)))</xm:f>
            <xm:f>'Listados Datos'!$T$4</xm:f>
            <x14:dxf>
              <font>
                <b/>
                <i val="0"/>
                <color theme="0"/>
              </font>
              <fill>
                <patternFill>
                  <bgColor rgb="FFE26B0A"/>
                </patternFill>
              </fill>
            </x14:dxf>
          </x14:cfRule>
          <x14:cfRule type="containsText" priority="17785" operator="containsText" id="{CD3551E1-FDE5-42D8-B009-44EEEF57A74D}">
            <xm:f>NOT(ISERROR(SEARCH('Listados Datos'!$T$5,AT100)))</xm:f>
            <xm:f>'Listados Datos'!$T$5</xm:f>
            <x14:dxf>
              <font>
                <b/>
                <i val="0"/>
                <color auto="1"/>
              </font>
              <fill>
                <patternFill>
                  <bgColor rgb="FFFFFF00"/>
                </patternFill>
              </fill>
            </x14:dxf>
          </x14:cfRule>
          <x14:cfRule type="containsText" priority="17786" operator="containsText" id="{8CA001C9-032E-4A6B-A53D-05EF0A7CACF4}">
            <xm:f>NOT(ISERROR(SEARCH('Listados Datos'!$T$6,AT100)))</xm:f>
            <xm:f>'Listados Datos'!$T$6</xm:f>
            <x14:dxf>
              <font>
                <b/>
                <i val="0"/>
              </font>
              <fill>
                <patternFill>
                  <bgColor rgb="FF92D050"/>
                </patternFill>
              </fill>
            </x14:dxf>
          </x14:cfRule>
          <xm:sqref>AT100</xm:sqref>
        </x14:conditionalFormatting>
        <x14:conditionalFormatting xmlns:xm="http://schemas.microsoft.com/office/excel/2006/main">
          <x14:cfRule type="containsText" priority="17773" operator="containsText" id="{06A35EB0-14FA-430E-BE12-7BEA74AFB879}">
            <xm:f>NOT(ISERROR(SEARCH('Listados Datos'!$P$3,AR100)))</xm:f>
            <xm:f>'Listados Datos'!$P$3</xm:f>
            <x14:dxf>
              <fill>
                <patternFill>
                  <bgColor rgb="FF99CC00"/>
                </patternFill>
              </fill>
            </x14:dxf>
          </x14:cfRule>
          <x14:cfRule type="containsText" priority="17774" operator="containsText" id="{79047086-5A45-4AE9-8C68-F6461D211835}">
            <xm:f>NOT(ISERROR(SEARCH('Listados Datos'!$P$4,AR100)))</xm:f>
            <xm:f>'Listados Datos'!$P$4</xm:f>
            <x14:dxf>
              <fill>
                <patternFill>
                  <bgColor rgb="FF33CC33"/>
                </patternFill>
              </fill>
            </x14:dxf>
          </x14:cfRule>
          <x14:cfRule type="containsText" priority="17775" operator="containsText" id="{7F8473C4-5DAB-4C7A-A91D-40457510B267}">
            <xm:f>NOT(ISERROR(SEARCH('Listados Datos'!$P$5,AR100)))</xm:f>
            <xm:f>'Listados Datos'!$P$5</xm:f>
            <x14:dxf>
              <fill>
                <patternFill>
                  <bgColor rgb="FFFFFF00"/>
                </patternFill>
              </fill>
            </x14:dxf>
          </x14:cfRule>
          <x14:cfRule type="containsText" priority="17776" operator="containsText" id="{0B7733F1-73E2-4F94-93FC-5E200D994E36}">
            <xm:f>NOT(ISERROR(SEARCH('Listados Datos'!$P$6,AR100)))</xm:f>
            <xm:f>'Listados Datos'!$P$6</xm:f>
            <x14:dxf>
              <fill>
                <patternFill>
                  <bgColor rgb="FFFFC000"/>
                </patternFill>
              </fill>
            </x14:dxf>
          </x14:cfRule>
          <x14:cfRule type="containsText" priority="17777" operator="containsText" id="{5C5DCEFD-43DA-40A3-9543-B706896FD9B2}">
            <xm:f>NOT(ISERROR(SEARCH('Listados Datos'!$P$7,AR100)))</xm:f>
            <xm:f>'Listados Datos'!$P$7</xm:f>
            <x14:dxf>
              <fill>
                <patternFill>
                  <bgColor rgb="FFFF0000"/>
                </patternFill>
              </fill>
            </x14:dxf>
          </x14:cfRule>
          <xm:sqref>AR100</xm:sqref>
        </x14:conditionalFormatting>
        <x14:conditionalFormatting xmlns:xm="http://schemas.microsoft.com/office/excel/2006/main">
          <x14:cfRule type="containsText" priority="17769" operator="containsText" id="{631E6500-0926-48F8-8317-99C520C0E7C2}">
            <xm:f>NOT(ISERROR(SEARCH('Listados Datos'!$T$3,AT101)))</xm:f>
            <xm:f>'Listados Datos'!$T$3</xm:f>
            <x14:dxf>
              <fill>
                <patternFill patternType="solid">
                  <bgColor rgb="FFC00000"/>
                </patternFill>
              </fill>
            </x14:dxf>
          </x14:cfRule>
          <x14:cfRule type="containsText" priority="17770" operator="containsText" id="{00A082D1-A048-45A4-A114-00CBE3608763}">
            <xm:f>NOT(ISERROR(SEARCH('Listados Datos'!$T$4,AT101)))</xm:f>
            <xm:f>'Listados Datos'!$T$4</xm:f>
            <x14:dxf>
              <font>
                <b/>
                <i val="0"/>
                <color theme="0"/>
              </font>
              <fill>
                <patternFill>
                  <bgColor rgb="FFE26B0A"/>
                </patternFill>
              </fill>
            </x14:dxf>
          </x14:cfRule>
          <x14:cfRule type="containsText" priority="17771" operator="containsText" id="{2E724F66-75F4-45AB-863A-5AD4F36DA3CA}">
            <xm:f>NOT(ISERROR(SEARCH('Listados Datos'!$T$5,AT101)))</xm:f>
            <xm:f>'Listados Datos'!$T$5</xm:f>
            <x14:dxf>
              <font>
                <b/>
                <i val="0"/>
                <color auto="1"/>
              </font>
              <fill>
                <patternFill>
                  <bgColor rgb="FFFFFF00"/>
                </patternFill>
              </fill>
            </x14:dxf>
          </x14:cfRule>
          <x14:cfRule type="containsText" priority="17772" operator="containsText" id="{B2466AAD-D555-4EE1-B7F1-6424591E180C}">
            <xm:f>NOT(ISERROR(SEARCH('Listados Datos'!$T$6,AT101)))</xm:f>
            <xm:f>'Listados Datos'!$T$6</xm:f>
            <x14:dxf>
              <font>
                <b/>
                <i val="0"/>
              </font>
              <fill>
                <patternFill>
                  <bgColor rgb="FF92D050"/>
                </patternFill>
              </fill>
            </x14:dxf>
          </x14:cfRule>
          <xm:sqref>AT101</xm:sqref>
        </x14:conditionalFormatting>
        <x14:conditionalFormatting xmlns:xm="http://schemas.microsoft.com/office/excel/2006/main">
          <x14:cfRule type="containsText" priority="17759" operator="containsText" id="{71BEFA87-3519-4294-95B2-2E79EA326830}">
            <xm:f>NOT(ISERROR(SEARCH('Listados Datos'!$P$3,AR101)))</xm:f>
            <xm:f>'Listados Datos'!$P$3</xm:f>
            <x14:dxf>
              <fill>
                <patternFill>
                  <bgColor rgb="FF99CC00"/>
                </patternFill>
              </fill>
            </x14:dxf>
          </x14:cfRule>
          <x14:cfRule type="containsText" priority="17760" operator="containsText" id="{FC8057E9-8A5E-4DE0-93EB-6531D9A65E10}">
            <xm:f>NOT(ISERROR(SEARCH('Listados Datos'!$P$4,AR101)))</xm:f>
            <xm:f>'Listados Datos'!$P$4</xm:f>
            <x14:dxf>
              <fill>
                <patternFill>
                  <bgColor rgb="FF33CC33"/>
                </patternFill>
              </fill>
            </x14:dxf>
          </x14:cfRule>
          <x14:cfRule type="containsText" priority="17761" operator="containsText" id="{5D94F4E4-6F7F-45EE-BF41-C514D6B0AC45}">
            <xm:f>NOT(ISERROR(SEARCH('Listados Datos'!$P$5,AR101)))</xm:f>
            <xm:f>'Listados Datos'!$P$5</xm:f>
            <x14:dxf>
              <fill>
                <patternFill>
                  <bgColor rgb="FFFFFF00"/>
                </patternFill>
              </fill>
            </x14:dxf>
          </x14:cfRule>
          <x14:cfRule type="containsText" priority="17762" operator="containsText" id="{2D5FCD95-D996-4D40-8871-C1270F7BD387}">
            <xm:f>NOT(ISERROR(SEARCH('Listados Datos'!$P$6,AR101)))</xm:f>
            <xm:f>'Listados Datos'!$P$6</xm:f>
            <x14:dxf>
              <fill>
                <patternFill>
                  <bgColor rgb="FFFFC000"/>
                </patternFill>
              </fill>
            </x14:dxf>
          </x14:cfRule>
          <x14:cfRule type="containsText" priority="17763" operator="containsText" id="{E8E3241E-61A0-463C-801D-ECEF066BCAA8}">
            <xm:f>NOT(ISERROR(SEARCH('Listados Datos'!$P$7,AR101)))</xm:f>
            <xm:f>'Listados Datos'!$P$7</xm:f>
            <x14:dxf>
              <fill>
                <patternFill>
                  <bgColor rgb="FFFF0000"/>
                </patternFill>
              </fill>
            </x14:dxf>
          </x14:cfRule>
          <xm:sqref>AR101</xm:sqref>
        </x14:conditionalFormatting>
        <x14:conditionalFormatting xmlns:xm="http://schemas.microsoft.com/office/excel/2006/main">
          <x14:cfRule type="containsText" priority="17741" operator="containsText" id="{77A4DE66-ACDB-4583-A64A-4C46A02D7F55}">
            <xm:f>NOT(ISERROR(SEARCH('Listados Datos'!$T$3,AF102)))</xm:f>
            <xm:f>'Listados Datos'!$T$3</xm:f>
            <x14:dxf>
              <fill>
                <patternFill patternType="solid">
                  <bgColor rgb="FFC00000"/>
                </patternFill>
              </fill>
            </x14:dxf>
          </x14:cfRule>
          <x14:cfRule type="containsText" priority="17742" operator="containsText" id="{718D3F92-A8E2-4898-8C36-FD920DF09418}">
            <xm:f>NOT(ISERROR(SEARCH('Listados Datos'!$T$4,AF102)))</xm:f>
            <xm:f>'Listados Datos'!$T$4</xm:f>
            <x14:dxf>
              <font>
                <b/>
                <i val="0"/>
                <color theme="0"/>
              </font>
              <fill>
                <patternFill>
                  <bgColor rgb="FFE26B0A"/>
                </patternFill>
              </fill>
            </x14:dxf>
          </x14:cfRule>
          <x14:cfRule type="containsText" priority="17743" operator="containsText" id="{7F9DA381-0312-431B-893F-C05E6329612C}">
            <xm:f>NOT(ISERROR(SEARCH('Listados Datos'!$T$5,AF102)))</xm:f>
            <xm:f>'Listados Datos'!$T$5</xm:f>
            <x14:dxf>
              <font>
                <b/>
                <i val="0"/>
                <color auto="1"/>
              </font>
              <fill>
                <patternFill>
                  <bgColor rgb="FFFFFF00"/>
                </patternFill>
              </fill>
            </x14:dxf>
          </x14:cfRule>
          <x14:cfRule type="containsText" priority="17744" operator="containsText" id="{BEDBA001-7569-46CD-998D-FBBF2C43D55C}">
            <xm:f>NOT(ISERROR(SEARCH('Listados Datos'!$T$6,AF102)))</xm:f>
            <xm:f>'Listados Datos'!$T$6</xm:f>
            <x14:dxf>
              <font>
                <b/>
                <i val="0"/>
              </font>
              <fill>
                <patternFill>
                  <bgColor rgb="FF92D050"/>
                </patternFill>
              </fill>
            </x14:dxf>
          </x14:cfRule>
          <xm:sqref>AF102:AF103</xm:sqref>
        </x14:conditionalFormatting>
        <x14:conditionalFormatting xmlns:xm="http://schemas.microsoft.com/office/excel/2006/main">
          <x14:cfRule type="containsText" priority="17737" operator="containsText" id="{59D8B76D-F80B-4EB2-BC22-7EB955EF2EF4}">
            <xm:f>NOT(ISERROR(SEARCH('Listados Datos'!$T$3,AB102)))</xm:f>
            <xm:f>'Listados Datos'!$T$3</xm:f>
            <x14:dxf>
              <fill>
                <patternFill patternType="solid">
                  <bgColor rgb="FFC00000"/>
                </patternFill>
              </fill>
            </x14:dxf>
          </x14:cfRule>
          <x14:cfRule type="containsText" priority="17738" operator="containsText" id="{5FD48E2F-3355-4B06-94AE-C955CDF755B1}">
            <xm:f>NOT(ISERROR(SEARCH('Listados Datos'!$T$4,AB102)))</xm:f>
            <xm:f>'Listados Datos'!$T$4</xm:f>
            <x14:dxf>
              <font>
                <b/>
                <i val="0"/>
                <color theme="0"/>
              </font>
              <fill>
                <patternFill>
                  <bgColor rgb="FFE26B0A"/>
                </patternFill>
              </fill>
            </x14:dxf>
          </x14:cfRule>
          <x14:cfRule type="containsText" priority="17739" operator="containsText" id="{E0A045DC-5F9A-43A1-888E-BA80A5AA007E}">
            <xm:f>NOT(ISERROR(SEARCH('Listados Datos'!$T$5,AB102)))</xm:f>
            <xm:f>'Listados Datos'!$T$5</xm:f>
            <x14:dxf>
              <font>
                <b/>
                <i val="0"/>
                <color auto="1"/>
              </font>
              <fill>
                <patternFill>
                  <bgColor rgb="FFFFFF00"/>
                </patternFill>
              </fill>
            </x14:dxf>
          </x14:cfRule>
          <x14:cfRule type="containsText" priority="17740" operator="containsText" id="{3259C69D-4CDD-429E-9171-AE8E1C118027}">
            <xm:f>NOT(ISERROR(SEARCH('Listados Datos'!$T$6,AB102)))</xm:f>
            <xm:f>'Listados Datos'!$T$6</xm:f>
            <x14:dxf>
              <font>
                <b/>
                <i val="0"/>
              </font>
              <fill>
                <patternFill>
                  <bgColor rgb="FF92D050"/>
                </patternFill>
              </fill>
            </x14:dxf>
          </x14:cfRule>
          <xm:sqref>AB102:AB103</xm:sqref>
        </x14:conditionalFormatting>
        <x14:conditionalFormatting xmlns:xm="http://schemas.microsoft.com/office/excel/2006/main">
          <x14:cfRule type="containsText" priority="17727" operator="containsText" id="{7B8DE8EF-BB83-4E77-A801-DD55A0F734B1}">
            <xm:f>NOT(ISERROR(SEARCH('Listados Datos'!$P$3,Z102)))</xm:f>
            <xm:f>'Listados Datos'!$P$3</xm:f>
            <x14:dxf>
              <fill>
                <patternFill>
                  <bgColor rgb="FF99CC00"/>
                </patternFill>
              </fill>
            </x14:dxf>
          </x14:cfRule>
          <x14:cfRule type="containsText" priority="17728" operator="containsText" id="{7B7579A0-DDDC-4D82-9A64-C6528E65F42D}">
            <xm:f>NOT(ISERROR(SEARCH('Listados Datos'!$P$4,Z102)))</xm:f>
            <xm:f>'Listados Datos'!$P$4</xm:f>
            <x14:dxf>
              <fill>
                <patternFill>
                  <bgColor rgb="FF33CC33"/>
                </patternFill>
              </fill>
            </x14:dxf>
          </x14:cfRule>
          <x14:cfRule type="containsText" priority="17729" operator="containsText" id="{064C66B1-B29A-4431-962C-F79B033BA2A9}">
            <xm:f>NOT(ISERROR(SEARCH('Listados Datos'!$P$5,Z102)))</xm:f>
            <xm:f>'Listados Datos'!$P$5</xm:f>
            <x14:dxf>
              <fill>
                <patternFill>
                  <bgColor rgb="FFFFFF00"/>
                </patternFill>
              </fill>
            </x14:dxf>
          </x14:cfRule>
          <x14:cfRule type="containsText" priority="17730" operator="containsText" id="{64B2F2AC-3DF3-45A0-B35E-47A30535C835}">
            <xm:f>NOT(ISERROR(SEARCH('Listados Datos'!$P$6,Z102)))</xm:f>
            <xm:f>'Listados Datos'!$P$6</xm:f>
            <x14:dxf>
              <fill>
                <patternFill>
                  <bgColor rgb="FFFFC000"/>
                </patternFill>
              </fill>
            </x14:dxf>
          </x14:cfRule>
          <x14:cfRule type="containsText" priority="17731" operator="containsText" id="{21ECB9F3-32D8-4073-956E-476C9BFC52D4}">
            <xm:f>NOT(ISERROR(SEARCH('Listados Datos'!$P$7,Z102)))</xm:f>
            <xm:f>'Listados Datos'!$P$7</xm:f>
            <x14:dxf>
              <fill>
                <patternFill>
                  <bgColor rgb="FFFF0000"/>
                </patternFill>
              </fill>
            </x14:dxf>
          </x14:cfRule>
          <xm:sqref>Z102:Z103</xm:sqref>
        </x14:conditionalFormatting>
        <x14:conditionalFormatting xmlns:xm="http://schemas.microsoft.com/office/excel/2006/main">
          <x14:cfRule type="containsText" priority="17683" operator="containsText" id="{9E05C13C-8A49-429C-ABD0-977E415814EF}">
            <xm:f>NOT(ISERROR(SEARCH('Listados Datos'!$T$3,AT103)))</xm:f>
            <xm:f>'Listados Datos'!$T$3</xm:f>
            <x14:dxf>
              <fill>
                <patternFill patternType="solid">
                  <bgColor rgb="FFC00000"/>
                </patternFill>
              </fill>
            </x14:dxf>
          </x14:cfRule>
          <x14:cfRule type="containsText" priority="17684" operator="containsText" id="{C1C8DF37-C082-4B31-8E48-AA3AE1EB346C}">
            <xm:f>NOT(ISERROR(SEARCH('Listados Datos'!$T$4,AT103)))</xm:f>
            <xm:f>'Listados Datos'!$T$4</xm:f>
            <x14:dxf>
              <font>
                <b/>
                <i val="0"/>
                <color theme="0"/>
              </font>
              <fill>
                <patternFill>
                  <bgColor rgb="FFE26B0A"/>
                </patternFill>
              </fill>
            </x14:dxf>
          </x14:cfRule>
          <x14:cfRule type="containsText" priority="17685" operator="containsText" id="{492F834A-0A6C-44F6-929A-A7F5EB033DCB}">
            <xm:f>NOT(ISERROR(SEARCH('Listados Datos'!$T$5,AT103)))</xm:f>
            <xm:f>'Listados Datos'!$T$5</xm:f>
            <x14:dxf>
              <font>
                <b/>
                <i val="0"/>
                <color auto="1"/>
              </font>
              <fill>
                <patternFill>
                  <bgColor rgb="FFFFFF00"/>
                </patternFill>
              </fill>
            </x14:dxf>
          </x14:cfRule>
          <x14:cfRule type="containsText" priority="17686" operator="containsText" id="{E7C324AE-F69C-4970-95A4-B4BF2A4E9E27}">
            <xm:f>NOT(ISERROR(SEARCH('Listados Datos'!$T$6,AT103)))</xm:f>
            <xm:f>'Listados Datos'!$T$6</xm:f>
            <x14:dxf>
              <font>
                <b/>
                <i val="0"/>
              </font>
              <fill>
                <patternFill>
                  <bgColor rgb="FF92D050"/>
                </patternFill>
              </fill>
            </x14:dxf>
          </x14:cfRule>
          <xm:sqref>AT103</xm:sqref>
        </x14:conditionalFormatting>
        <x14:conditionalFormatting xmlns:xm="http://schemas.microsoft.com/office/excel/2006/main">
          <x14:cfRule type="containsText" priority="17587" operator="containsText" id="{6B25A5CE-4ED9-4839-B2CA-21E749D70408}">
            <xm:f>NOT(ISERROR(SEARCH('Listados Datos'!$T$3,AT99)))</xm:f>
            <xm:f>'Listados Datos'!$T$3</xm:f>
            <x14:dxf>
              <fill>
                <patternFill patternType="solid">
                  <bgColor rgb="FFC00000"/>
                </patternFill>
              </fill>
            </x14:dxf>
          </x14:cfRule>
          <x14:cfRule type="containsText" priority="17588" operator="containsText" id="{AC850D15-9B98-4A74-A4BF-FAF6B164ECB7}">
            <xm:f>NOT(ISERROR(SEARCH('Listados Datos'!$T$4,AT99)))</xm:f>
            <xm:f>'Listados Datos'!$T$4</xm:f>
            <x14:dxf>
              <font>
                <b/>
                <i val="0"/>
                <color theme="0"/>
              </font>
              <fill>
                <patternFill>
                  <bgColor rgb="FFE26B0A"/>
                </patternFill>
              </fill>
            </x14:dxf>
          </x14:cfRule>
          <x14:cfRule type="containsText" priority="17589" operator="containsText" id="{DBA1EDD4-9804-43F1-93AF-4DA2B583AA53}">
            <xm:f>NOT(ISERROR(SEARCH('Listados Datos'!$T$5,AT99)))</xm:f>
            <xm:f>'Listados Datos'!$T$5</xm:f>
            <x14:dxf>
              <font>
                <b/>
                <i val="0"/>
                <color auto="1"/>
              </font>
              <fill>
                <patternFill>
                  <bgColor rgb="FFFFFF00"/>
                </patternFill>
              </fill>
            </x14:dxf>
          </x14:cfRule>
          <x14:cfRule type="containsText" priority="17590" operator="containsText" id="{688766C2-DDBB-4CD2-9138-FC1BE4789031}">
            <xm:f>NOT(ISERROR(SEARCH('Listados Datos'!$T$6,AT99)))</xm:f>
            <xm:f>'Listados Datos'!$T$6</xm:f>
            <x14:dxf>
              <font>
                <b/>
                <i val="0"/>
              </font>
              <fill>
                <patternFill>
                  <bgColor rgb="FF92D050"/>
                </patternFill>
              </fill>
            </x14:dxf>
          </x14:cfRule>
          <xm:sqref>AT99</xm:sqref>
        </x14:conditionalFormatting>
        <x14:conditionalFormatting xmlns:xm="http://schemas.microsoft.com/office/excel/2006/main">
          <x14:cfRule type="containsText" priority="17577" operator="containsText" id="{D2C2830C-4D72-4D4E-9213-6AF5EA88EECD}">
            <xm:f>NOT(ISERROR(SEARCH('Listados Datos'!$P$3,AR99)))</xm:f>
            <xm:f>'Listados Datos'!$P$3</xm:f>
            <x14:dxf>
              <fill>
                <patternFill>
                  <bgColor rgb="FF99CC00"/>
                </patternFill>
              </fill>
            </x14:dxf>
          </x14:cfRule>
          <x14:cfRule type="containsText" priority="17578" operator="containsText" id="{FC28DAC4-4809-425A-A35D-EE6626395BAD}">
            <xm:f>NOT(ISERROR(SEARCH('Listados Datos'!$P$4,AR99)))</xm:f>
            <xm:f>'Listados Datos'!$P$4</xm:f>
            <x14:dxf>
              <fill>
                <patternFill>
                  <bgColor rgb="FF33CC33"/>
                </patternFill>
              </fill>
            </x14:dxf>
          </x14:cfRule>
          <x14:cfRule type="containsText" priority="17579" operator="containsText" id="{8F37FD76-4562-420F-8CD8-59676DD0C238}">
            <xm:f>NOT(ISERROR(SEARCH('Listados Datos'!$P$5,AR99)))</xm:f>
            <xm:f>'Listados Datos'!$P$5</xm:f>
            <x14:dxf>
              <fill>
                <patternFill>
                  <bgColor rgb="FFFFFF00"/>
                </patternFill>
              </fill>
            </x14:dxf>
          </x14:cfRule>
          <x14:cfRule type="containsText" priority="17580" operator="containsText" id="{E8510F6B-8F2A-4835-8D4C-98BE2C32FB7E}">
            <xm:f>NOT(ISERROR(SEARCH('Listados Datos'!$P$6,AR99)))</xm:f>
            <xm:f>'Listados Datos'!$P$6</xm:f>
            <x14:dxf>
              <fill>
                <patternFill>
                  <bgColor rgb="FFFFC000"/>
                </patternFill>
              </fill>
            </x14:dxf>
          </x14:cfRule>
          <x14:cfRule type="containsText" priority="17581" operator="containsText" id="{4CB0F8DB-2933-407B-A3B7-90E10F5F2536}">
            <xm:f>NOT(ISERROR(SEARCH('Listados Datos'!$P$7,AR99)))</xm:f>
            <xm:f>'Listados Datos'!$P$7</xm:f>
            <x14:dxf>
              <fill>
                <patternFill>
                  <bgColor rgb="FFFF0000"/>
                </patternFill>
              </fill>
            </x14:dxf>
          </x14:cfRule>
          <xm:sqref>AR99</xm:sqref>
        </x14:conditionalFormatting>
        <x14:conditionalFormatting xmlns:xm="http://schemas.microsoft.com/office/excel/2006/main">
          <x14:cfRule type="containsText" priority="17529" operator="containsText" id="{DEA2D092-7EF3-45AD-9CD6-DE7A5E9F37D6}">
            <xm:f>NOT(ISERROR(SEARCH('Listados Datos'!$T$3,AT96)))</xm:f>
            <xm:f>'Listados Datos'!$T$3</xm:f>
            <x14:dxf>
              <fill>
                <patternFill patternType="solid">
                  <bgColor rgb="FFC00000"/>
                </patternFill>
              </fill>
            </x14:dxf>
          </x14:cfRule>
          <x14:cfRule type="containsText" priority="17530" operator="containsText" id="{2123D8BE-B414-4859-A099-C4DF427F777F}">
            <xm:f>NOT(ISERROR(SEARCH('Listados Datos'!$T$4,AT96)))</xm:f>
            <xm:f>'Listados Datos'!$T$4</xm:f>
            <x14:dxf>
              <font>
                <b/>
                <i val="0"/>
                <color theme="0"/>
              </font>
              <fill>
                <patternFill>
                  <bgColor rgb="FFE26B0A"/>
                </patternFill>
              </fill>
            </x14:dxf>
          </x14:cfRule>
          <x14:cfRule type="containsText" priority="17531" operator="containsText" id="{D9270863-C7EE-4DE0-847F-6EE679552B2F}">
            <xm:f>NOT(ISERROR(SEARCH('Listados Datos'!$T$5,AT96)))</xm:f>
            <xm:f>'Listados Datos'!$T$5</xm:f>
            <x14:dxf>
              <font>
                <b/>
                <i val="0"/>
                <color auto="1"/>
              </font>
              <fill>
                <patternFill>
                  <bgColor rgb="FFFFFF00"/>
                </patternFill>
              </fill>
            </x14:dxf>
          </x14:cfRule>
          <x14:cfRule type="containsText" priority="17532" operator="containsText" id="{BC3174BF-F73C-421D-92DE-6E08CBC5EC0C}">
            <xm:f>NOT(ISERROR(SEARCH('Listados Datos'!$T$6,AT96)))</xm:f>
            <xm:f>'Listados Datos'!$T$6</xm:f>
            <x14:dxf>
              <font>
                <b/>
                <i val="0"/>
              </font>
              <fill>
                <patternFill>
                  <bgColor rgb="FF92D050"/>
                </patternFill>
              </fill>
            </x14:dxf>
          </x14:cfRule>
          <xm:sqref>AT96</xm:sqref>
        </x14:conditionalFormatting>
        <x14:conditionalFormatting xmlns:xm="http://schemas.microsoft.com/office/excel/2006/main">
          <x14:cfRule type="containsText" priority="17519" operator="containsText" id="{7F531C2D-AA66-468A-B4B5-8401CF655BBF}">
            <xm:f>NOT(ISERROR(SEARCH('Listados Datos'!$P$3,AR96)))</xm:f>
            <xm:f>'Listados Datos'!$P$3</xm:f>
            <x14:dxf>
              <fill>
                <patternFill>
                  <bgColor rgb="FF99CC00"/>
                </patternFill>
              </fill>
            </x14:dxf>
          </x14:cfRule>
          <x14:cfRule type="containsText" priority="17520" operator="containsText" id="{2EAE9EBE-112E-46DF-B474-79B5AC78F1DF}">
            <xm:f>NOT(ISERROR(SEARCH('Listados Datos'!$P$4,AR96)))</xm:f>
            <xm:f>'Listados Datos'!$P$4</xm:f>
            <x14:dxf>
              <fill>
                <patternFill>
                  <bgColor rgb="FF33CC33"/>
                </patternFill>
              </fill>
            </x14:dxf>
          </x14:cfRule>
          <x14:cfRule type="containsText" priority="17521" operator="containsText" id="{DC893E74-40D9-4822-A43C-29A140603EB8}">
            <xm:f>NOT(ISERROR(SEARCH('Listados Datos'!$P$5,AR96)))</xm:f>
            <xm:f>'Listados Datos'!$P$5</xm:f>
            <x14:dxf>
              <fill>
                <patternFill>
                  <bgColor rgb="FFFFFF00"/>
                </patternFill>
              </fill>
            </x14:dxf>
          </x14:cfRule>
          <x14:cfRule type="containsText" priority="17522" operator="containsText" id="{41E45F80-6D61-4F9D-88ED-8842D82044F4}">
            <xm:f>NOT(ISERROR(SEARCH('Listados Datos'!$P$6,AR96)))</xm:f>
            <xm:f>'Listados Datos'!$P$6</xm:f>
            <x14:dxf>
              <fill>
                <patternFill>
                  <bgColor rgb="FFFFC000"/>
                </patternFill>
              </fill>
            </x14:dxf>
          </x14:cfRule>
          <x14:cfRule type="containsText" priority="17523" operator="containsText" id="{667E5E10-F6DE-4FBE-95D8-B0DE07F6DBC3}">
            <xm:f>NOT(ISERROR(SEARCH('Listados Datos'!$P$7,AR96)))</xm:f>
            <xm:f>'Listados Datos'!$P$7</xm:f>
            <x14:dxf>
              <fill>
                <patternFill>
                  <bgColor rgb="FFFF0000"/>
                </patternFill>
              </fill>
            </x14:dxf>
          </x14:cfRule>
          <xm:sqref>AR96</xm:sqref>
        </x14:conditionalFormatting>
        <x14:conditionalFormatting xmlns:xm="http://schemas.microsoft.com/office/excel/2006/main">
          <x14:cfRule type="containsText" priority="17505" operator="containsText" id="{498E01C2-CC64-4795-AE8F-5788D4D4263F}">
            <xm:f>NOT(ISERROR(SEARCH('Listados Datos'!$P$3,AR97)))</xm:f>
            <xm:f>'Listados Datos'!$P$3</xm:f>
            <x14:dxf>
              <fill>
                <patternFill>
                  <bgColor rgb="FF99CC00"/>
                </patternFill>
              </fill>
            </x14:dxf>
          </x14:cfRule>
          <x14:cfRule type="containsText" priority="17506" operator="containsText" id="{F1EB39AF-ABCA-4C1B-AAEF-7A6363B2991C}">
            <xm:f>NOT(ISERROR(SEARCH('Listados Datos'!$P$4,AR97)))</xm:f>
            <xm:f>'Listados Datos'!$P$4</xm:f>
            <x14:dxf>
              <fill>
                <patternFill>
                  <bgColor rgb="FF33CC33"/>
                </patternFill>
              </fill>
            </x14:dxf>
          </x14:cfRule>
          <x14:cfRule type="containsText" priority="17507" operator="containsText" id="{7D2EA58D-9EA6-44C4-B3B6-EB0CEE15C10D}">
            <xm:f>NOT(ISERROR(SEARCH('Listados Datos'!$P$5,AR97)))</xm:f>
            <xm:f>'Listados Datos'!$P$5</xm:f>
            <x14:dxf>
              <fill>
                <patternFill>
                  <bgColor rgb="FFFFFF00"/>
                </patternFill>
              </fill>
            </x14:dxf>
          </x14:cfRule>
          <x14:cfRule type="containsText" priority="17508" operator="containsText" id="{AA5A6024-AD9B-4085-981F-964EBF0FD813}">
            <xm:f>NOT(ISERROR(SEARCH('Listados Datos'!$P$6,AR97)))</xm:f>
            <xm:f>'Listados Datos'!$P$6</xm:f>
            <x14:dxf>
              <fill>
                <patternFill>
                  <bgColor rgb="FFFFC000"/>
                </patternFill>
              </fill>
            </x14:dxf>
          </x14:cfRule>
          <x14:cfRule type="containsText" priority="17509" operator="containsText" id="{D9B20153-D6C7-418D-B4D5-F2DCD6B3A203}">
            <xm:f>NOT(ISERROR(SEARCH('Listados Datos'!$P$7,AR97)))</xm:f>
            <xm:f>'Listados Datos'!$P$7</xm:f>
            <x14:dxf>
              <fill>
                <patternFill>
                  <bgColor rgb="FFFF0000"/>
                </patternFill>
              </fill>
            </x14:dxf>
          </x14:cfRule>
          <xm:sqref>AR97</xm:sqref>
        </x14:conditionalFormatting>
        <x14:conditionalFormatting xmlns:xm="http://schemas.microsoft.com/office/excel/2006/main">
          <x14:cfRule type="containsText" priority="17669" operator="containsText" id="{3429C2C3-1021-42B9-9B7D-7982C4CE867E}">
            <xm:f>NOT(ISERROR(SEARCH('Listados Datos'!$T$3,AF94)))</xm:f>
            <xm:f>'Listados Datos'!$T$3</xm:f>
            <x14:dxf>
              <fill>
                <patternFill patternType="solid">
                  <bgColor rgb="FFC00000"/>
                </patternFill>
              </fill>
            </x14:dxf>
          </x14:cfRule>
          <x14:cfRule type="containsText" priority="17670" operator="containsText" id="{2F27D5A1-F083-46C5-A955-8F0AADB881A3}">
            <xm:f>NOT(ISERROR(SEARCH('Listados Datos'!$T$4,AF94)))</xm:f>
            <xm:f>'Listados Datos'!$T$4</xm:f>
            <x14:dxf>
              <font>
                <b/>
                <i val="0"/>
                <color theme="0"/>
              </font>
              <fill>
                <patternFill>
                  <bgColor rgb="FFE26B0A"/>
                </patternFill>
              </fill>
            </x14:dxf>
          </x14:cfRule>
          <x14:cfRule type="containsText" priority="17671" operator="containsText" id="{3001E3B2-34E4-4CB0-8571-1616B66C1999}">
            <xm:f>NOT(ISERROR(SEARCH('Listados Datos'!$T$5,AF94)))</xm:f>
            <xm:f>'Listados Datos'!$T$5</xm:f>
            <x14:dxf>
              <font>
                <b/>
                <i val="0"/>
                <color auto="1"/>
              </font>
              <fill>
                <patternFill>
                  <bgColor rgb="FFFFFF00"/>
                </patternFill>
              </fill>
            </x14:dxf>
          </x14:cfRule>
          <x14:cfRule type="containsText" priority="17672" operator="containsText" id="{F95EA726-4A00-45C2-B53A-5C3BC20D3B8F}">
            <xm:f>NOT(ISERROR(SEARCH('Listados Datos'!$T$6,AF94)))</xm:f>
            <xm:f>'Listados Datos'!$T$6</xm:f>
            <x14:dxf>
              <font>
                <b/>
                <i val="0"/>
              </font>
              <fill>
                <patternFill>
                  <bgColor rgb="FF92D050"/>
                </patternFill>
              </fill>
            </x14:dxf>
          </x14:cfRule>
          <xm:sqref>AF94:AF95 AF99</xm:sqref>
        </x14:conditionalFormatting>
        <x14:conditionalFormatting xmlns:xm="http://schemas.microsoft.com/office/excel/2006/main">
          <x14:cfRule type="containsText" priority="17665" operator="containsText" id="{FF01A109-0036-43E2-9511-4D758C879746}">
            <xm:f>NOT(ISERROR(SEARCH('Listados Datos'!$T$3,AB94)))</xm:f>
            <xm:f>'Listados Datos'!$T$3</xm:f>
            <x14:dxf>
              <fill>
                <patternFill patternType="solid">
                  <bgColor rgb="FFC00000"/>
                </patternFill>
              </fill>
            </x14:dxf>
          </x14:cfRule>
          <x14:cfRule type="containsText" priority="17666" operator="containsText" id="{E828CBA3-69A3-4470-A04E-17CED8B365BF}">
            <xm:f>NOT(ISERROR(SEARCH('Listados Datos'!$T$4,AB94)))</xm:f>
            <xm:f>'Listados Datos'!$T$4</xm:f>
            <x14:dxf>
              <font>
                <b/>
                <i val="0"/>
                <color theme="0"/>
              </font>
              <fill>
                <patternFill>
                  <bgColor rgb="FFE26B0A"/>
                </patternFill>
              </fill>
            </x14:dxf>
          </x14:cfRule>
          <x14:cfRule type="containsText" priority="17667" operator="containsText" id="{096C5A9C-9B97-4D6A-964B-5FB20079FCCF}">
            <xm:f>NOT(ISERROR(SEARCH('Listados Datos'!$T$5,AB94)))</xm:f>
            <xm:f>'Listados Datos'!$T$5</xm:f>
            <x14:dxf>
              <font>
                <b/>
                <i val="0"/>
                <color auto="1"/>
              </font>
              <fill>
                <patternFill>
                  <bgColor rgb="FFFFFF00"/>
                </patternFill>
              </fill>
            </x14:dxf>
          </x14:cfRule>
          <x14:cfRule type="containsText" priority="17668" operator="containsText" id="{1531D2AE-763E-4EAC-BFD8-38C5FEF4EAE6}">
            <xm:f>NOT(ISERROR(SEARCH('Listados Datos'!$T$6,AB94)))</xm:f>
            <xm:f>'Listados Datos'!$T$6</xm:f>
            <x14:dxf>
              <font>
                <b/>
                <i val="0"/>
              </font>
              <fill>
                <patternFill>
                  <bgColor rgb="FF92D050"/>
                </patternFill>
              </fill>
            </x14:dxf>
          </x14:cfRule>
          <xm:sqref>AB94:AB95</xm:sqref>
        </x14:conditionalFormatting>
        <x14:conditionalFormatting xmlns:xm="http://schemas.microsoft.com/office/excel/2006/main">
          <x14:cfRule type="containsText" priority="17655" operator="containsText" id="{FB33002F-8070-46C3-A8E4-4624992B9B2C}">
            <xm:f>NOT(ISERROR(SEARCH('Listados Datos'!$P$3,Z94)))</xm:f>
            <xm:f>'Listados Datos'!$P$3</xm:f>
            <x14:dxf>
              <fill>
                <patternFill>
                  <bgColor rgb="FF99CC00"/>
                </patternFill>
              </fill>
            </x14:dxf>
          </x14:cfRule>
          <x14:cfRule type="containsText" priority="17656" operator="containsText" id="{FE0106AE-5138-47D7-B556-33ECC9749E0D}">
            <xm:f>NOT(ISERROR(SEARCH('Listados Datos'!$P$4,Z94)))</xm:f>
            <xm:f>'Listados Datos'!$P$4</xm:f>
            <x14:dxf>
              <fill>
                <patternFill>
                  <bgColor rgb="FF33CC33"/>
                </patternFill>
              </fill>
            </x14:dxf>
          </x14:cfRule>
          <x14:cfRule type="containsText" priority="17657" operator="containsText" id="{C9679D25-016B-49E8-8610-1FFE65095E03}">
            <xm:f>NOT(ISERROR(SEARCH('Listados Datos'!$P$5,Z94)))</xm:f>
            <xm:f>'Listados Datos'!$P$5</xm:f>
            <x14:dxf>
              <fill>
                <patternFill>
                  <bgColor rgb="FFFFFF00"/>
                </patternFill>
              </fill>
            </x14:dxf>
          </x14:cfRule>
          <x14:cfRule type="containsText" priority="17658" operator="containsText" id="{C9DE61FE-F14A-49AC-B56D-00B5B324826D}">
            <xm:f>NOT(ISERROR(SEARCH('Listados Datos'!$P$6,Z94)))</xm:f>
            <xm:f>'Listados Datos'!$P$6</xm:f>
            <x14:dxf>
              <fill>
                <patternFill>
                  <bgColor rgb="FFFFC000"/>
                </patternFill>
              </fill>
            </x14:dxf>
          </x14:cfRule>
          <x14:cfRule type="containsText" priority="17659" operator="containsText" id="{F06DD292-8638-433A-9D9B-3AF7E273ED32}">
            <xm:f>NOT(ISERROR(SEARCH('Listados Datos'!$P$7,Z94)))</xm:f>
            <xm:f>'Listados Datos'!$P$7</xm:f>
            <x14:dxf>
              <fill>
                <patternFill>
                  <bgColor rgb="FFFF0000"/>
                </patternFill>
              </fill>
            </x14:dxf>
          </x14:cfRule>
          <xm:sqref>Z94:Z95</xm:sqref>
        </x14:conditionalFormatting>
        <x14:conditionalFormatting xmlns:xm="http://schemas.microsoft.com/office/excel/2006/main">
          <x14:cfRule type="containsText" priority="17615" operator="containsText" id="{3D6A496E-50E0-4961-BA59-A1D33B9904E7}">
            <xm:f>NOT(ISERROR(SEARCH('Listados Datos'!$T$3,AT94)))</xm:f>
            <xm:f>'Listados Datos'!$T$3</xm:f>
            <x14:dxf>
              <fill>
                <patternFill patternType="solid">
                  <bgColor rgb="FFC00000"/>
                </patternFill>
              </fill>
            </x14:dxf>
          </x14:cfRule>
          <x14:cfRule type="containsText" priority="17616" operator="containsText" id="{B39A7A2F-E6B3-4401-BD0A-8D6D2DE1F231}">
            <xm:f>NOT(ISERROR(SEARCH('Listados Datos'!$T$4,AT94)))</xm:f>
            <xm:f>'Listados Datos'!$T$4</xm:f>
            <x14:dxf>
              <font>
                <b/>
                <i val="0"/>
                <color theme="0"/>
              </font>
              <fill>
                <patternFill>
                  <bgColor rgb="FFE26B0A"/>
                </patternFill>
              </fill>
            </x14:dxf>
          </x14:cfRule>
          <x14:cfRule type="containsText" priority="17617" operator="containsText" id="{7A605D6F-522A-4B64-BFC7-4DE535479CA7}">
            <xm:f>NOT(ISERROR(SEARCH('Listados Datos'!$T$5,AT94)))</xm:f>
            <xm:f>'Listados Datos'!$T$5</xm:f>
            <x14:dxf>
              <font>
                <b/>
                <i val="0"/>
                <color auto="1"/>
              </font>
              <fill>
                <patternFill>
                  <bgColor rgb="FFFFFF00"/>
                </patternFill>
              </fill>
            </x14:dxf>
          </x14:cfRule>
          <x14:cfRule type="containsText" priority="17618" operator="containsText" id="{DDB078CC-0ADF-4438-88FD-7360628AE668}">
            <xm:f>NOT(ISERROR(SEARCH('Listados Datos'!$T$6,AT94)))</xm:f>
            <xm:f>'Listados Datos'!$T$6</xm:f>
            <x14:dxf>
              <font>
                <b/>
                <i val="0"/>
              </font>
              <fill>
                <patternFill>
                  <bgColor rgb="FF92D050"/>
                </patternFill>
              </fill>
            </x14:dxf>
          </x14:cfRule>
          <xm:sqref>AT94</xm:sqref>
        </x14:conditionalFormatting>
        <x14:conditionalFormatting xmlns:xm="http://schemas.microsoft.com/office/excel/2006/main">
          <x14:cfRule type="containsText" priority="17605" operator="containsText" id="{F7ECA47C-396C-48C3-B5D9-CC3AE0BA58E9}">
            <xm:f>NOT(ISERROR(SEARCH('Listados Datos'!$P$3,AR94)))</xm:f>
            <xm:f>'Listados Datos'!$P$3</xm:f>
            <x14:dxf>
              <fill>
                <patternFill>
                  <bgColor rgb="FF99CC00"/>
                </patternFill>
              </fill>
            </x14:dxf>
          </x14:cfRule>
          <x14:cfRule type="containsText" priority="17606" operator="containsText" id="{CC90A4A3-A701-4003-A65F-5632B07F2A4C}">
            <xm:f>NOT(ISERROR(SEARCH('Listados Datos'!$P$4,AR94)))</xm:f>
            <xm:f>'Listados Datos'!$P$4</xm:f>
            <x14:dxf>
              <fill>
                <patternFill>
                  <bgColor rgb="FF33CC33"/>
                </patternFill>
              </fill>
            </x14:dxf>
          </x14:cfRule>
          <x14:cfRule type="containsText" priority="17607" operator="containsText" id="{B15CD55E-D573-4D96-825B-B4CA59DBF02E}">
            <xm:f>NOT(ISERROR(SEARCH('Listados Datos'!$P$5,AR94)))</xm:f>
            <xm:f>'Listados Datos'!$P$5</xm:f>
            <x14:dxf>
              <fill>
                <patternFill>
                  <bgColor rgb="FFFFFF00"/>
                </patternFill>
              </fill>
            </x14:dxf>
          </x14:cfRule>
          <x14:cfRule type="containsText" priority="17608" operator="containsText" id="{77B0060F-0092-430E-9A8B-285E143C57B1}">
            <xm:f>NOT(ISERROR(SEARCH('Listados Datos'!$P$6,AR94)))</xm:f>
            <xm:f>'Listados Datos'!$P$6</xm:f>
            <x14:dxf>
              <fill>
                <patternFill>
                  <bgColor rgb="FFFFC000"/>
                </patternFill>
              </fill>
            </x14:dxf>
          </x14:cfRule>
          <x14:cfRule type="containsText" priority="17609" operator="containsText" id="{DA544D32-47EF-4713-B045-842938190F04}">
            <xm:f>NOT(ISERROR(SEARCH('Listados Datos'!$P$7,AR94)))</xm:f>
            <xm:f>'Listados Datos'!$P$7</xm:f>
            <x14:dxf>
              <fill>
                <patternFill>
                  <bgColor rgb="FFFF0000"/>
                </patternFill>
              </fill>
            </x14:dxf>
          </x14:cfRule>
          <xm:sqref>AR94</xm:sqref>
        </x14:conditionalFormatting>
        <x14:conditionalFormatting xmlns:xm="http://schemas.microsoft.com/office/excel/2006/main">
          <x14:cfRule type="containsText" priority="17601" operator="containsText" id="{204391E5-FF3D-4562-88A7-533460CB53E6}">
            <xm:f>NOT(ISERROR(SEARCH('Listados Datos'!$T$3,AT95)))</xm:f>
            <xm:f>'Listados Datos'!$T$3</xm:f>
            <x14:dxf>
              <fill>
                <patternFill patternType="solid">
                  <bgColor rgb="FFC00000"/>
                </patternFill>
              </fill>
            </x14:dxf>
          </x14:cfRule>
          <x14:cfRule type="containsText" priority="17602" operator="containsText" id="{C842C135-7CEA-49E7-84D7-5BF71FBF44F0}">
            <xm:f>NOT(ISERROR(SEARCH('Listados Datos'!$T$4,AT95)))</xm:f>
            <xm:f>'Listados Datos'!$T$4</xm:f>
            <x14:dxf>
              <font>
                <b/>
                <i val="0"/>
                <color theme="0"/>
              </font>
              <fill>
                <patternFill>
                  <bgColor rgb="FFE26B0A"/>
                </patternFill>
              </fill>
            </x14:dxf>
          </x14:cfRule>
          <x14:cfRule type="containsText" priority="17603" operator="containsText" id="{1DFB3EB6-B634-4E27-A8F8-2B8DC06287E8}">
            <xm:f>NOT(ISERROR(SEARCH('Listados Datos'!$T$5,AT95)))</xm:f>
            <xm:f>'Listados Datos'!$T$5</xm:f>
            <x14:dxf>
              <font>
                <b/>
                <i val="0"/>
                <color auto="1"/>
              </font>
              <fill>
                <patternFill>
                  <bgColor rgb="FFFFFF00"/>
                </patternFill>
              </fill>
            </x14:dxf>
          </x14:cfRule>
          <x14:cfRule type="containsText" priority="17604" operator="containsText" id="{FC501DB7-9697-4B0D-83B2-9F6AA4B32841}">
            <xm:f>NOT(ISERROR(SEARCH('Listados Datos'!$T$6,AT95)))</xm:f>
            <xm:f>'Listados Datos'!$T$6</xm:f>
            <x14:dxf>
              <font>
                <b/>
                <i val="0"/>
              </font>
              <fill>
                <patternFill>
                  <bgColor rgb="FF92D050"/>
                </patternFill>
              </fill>
            </x14:dxf>
          </x14:cfRule>
          <xm:sqref>AT95</xm:sqref>
        </x14:conditionalFormatting>
        <x14:conditionalFormatting xmlns:xm="http://schemas.microsoft.com/office/excel/2006/main">
          <x14:cfRule type="containsText" priority="17591" operator="containsText" id="{238098F7-4348-45DD-A8EB-40E424A6F3C2}">
            <xm:f>NOT(ISERROR(SEARCH('Listados Datos'!$P$3,AR95)))</xm:f>
            <xm:f>'Listados Datos'!$P$3</xm:f>
            <x14:dxf>
              <fill>
                <patternFill>
                  <bgColor rgb="FF99CC00"/>
                </patternFill>
              </fill>
            </x14:dxf>
          </x14:cfRule>
          <x14:cfRule type="containsText" priority="17592" operator="containsText" id="{58DBDE9F-1244-43C7-9E5B-80BA117CA9E1}">
            <xm:f>NOT(ISERROR(SEARCH('Listados Datos'!$P$4,AR95)))</xm:f>
            <xm:f>'Listados Datos'!$P$4</xm:f>
            <x14:dxf>
              <fill>
                <patternFill>
                  <bgColor rgb="FF33CC33"/>
                </patternFill>
              </fill>
            </x14:dxf>
          </x14:cfRule>
          <x14:cfRule type="containsText" priority="17593" operator="containsText" id="{3D9A7924-D724-4F0E-B726-04B05F443290}">
            <xm:f>NOT(ISERROR(SEARCH('Listados Datos'!$P$5,AR95)))</xm:f>
            <xm:f>'Listados Datos'!$P$5</xm:f>
            <x14:dxf>
              <fill>
                <patternFill>
                  <bgColor rgb="FFFFFF00"/>
                </patternFill>
              </fill>
            </x14:dxf>
          </x14:cfRule>
          <x14:cfRule type="containsText" priority="17594" operator="containsText" id="{E7C46C01-431E-4EEE-84B3-547AFA831960}">
            <xm:f>NOT(ISERROR(SEARCH('Listados Datos'!$P$6,AR95)))</xm:f>
            <xm:f>'Listados Datos'!$P$6</xm:f>
            <x14:dxf>
              <fill>
                <patternFill>
                  <bgColor rgb="FFFFC000"/>
                </patternFill>
              </fill>
            </x14:dxf>
          </x14:cfRule>
          <x14:cfRule type="containsText" priority="17595" operator="containsText" id="{909DD126-BABB-4EF9-B045-E35468188C21}">
            <xm:f>NOT(ISERROR(SEARCH('Listados Datos'!$P$7,AR95)))</xm:f>
            <xm:f>'Listados Datos'!$P$7</xm:f>
            <x14:dxf>
              <fill>
                <patternFill>
                  <bgColor rgb="FFFF0000"/>
                </patternFill>
              </fill>
            </x14:dxf>
          </x14:cfRule>
          <xm:sqref>AR95</xm:sqref>
        </x14:conditionalFormatting>
        <x14:conditionalFormatting xmlns:xm="http://schemas.microsoft.com/office/excel/2006/main">
          <x14:cfRule type="containsText" priority="17573" operator="containsText" id="{6BCAE375-D84E-4CE4-A617-71DC3B4333D5}">
            <xm:f>NOT(ISERROR(SEARCH('Listados Datos'!$T$3,AF96)))</xm:f>
            <xm:f>'Listados Datos'!$T$3</xm:f>
            <x14:dxf>
              <fill>
                <patternFill patternType="solid">
                  <bgColor rgb="FFC00000"/>
                </patternFill>
              </fill>
            </x14:dxf>
          </x14:cfRule>
          <x14:cfRule type="containsText" priority="17574" operator="containsText" id="{FB17F142-748E-4971-BD70-E96C452C88A6}">
            <xm:f>NOT(ISERROR(SEARCH('Listados Datos'!$T$4,AF96)))</xm:f>
            <xm:f>'Listados Datos'!$T$4</xm:f>
            <x14:dxf>
              <font>
                <b/>
                <i val="0"/>
                <color theme="0"/>
              </font>
              <fill>
                <patternFill>
                  <bgColor rgb="FFE26B0A"/>
                </patternFill>
              </fill>
            </x14:dxf>
          </x14:cfRule>
          <x14:cfRule type="containsText" priority="17575" operator="containsText" id="{94E56428-2540-4F1B-AE7B-0DF8F758BAE2}">
            <xm:f>NOT(ISERROR(SEARCH('Listados Datos'!$T$5,AF96)))</xm:f>
            <xm:f>'Listados Datos'!$T$5</xm:f>
            <x14:dxf>
              <font>
                <b/>
                <i val="0"/>
                <color auto="1"/>
              </font>
              <fill>
                <patternFill>
                  <bgColor rgb="FFFFFF00"/>
                </patternFill>
              </fill>
            </x14:dxf>
          </x14:cfRule>
          <x14:cfRule type="containsText" priority="17576" operator="containsText" id="{4D907406-5004-4077-ABE2-0BCBBF6C685E}">
            <xm:f>NOT(ISERROR(SEARCH('Listados Datos'!$T$6,AF96)))</xm:f>
            <xm:f>'Listados Datos'!$T$6</xm:f>
            <x14:dxf>
              <font>
                <b/>
                <i val="0"/>
              </font>
              <fill>
                <patternFill>
                  <bgColor rgb="FF92D050"/>
                </patternFill>
              </fill>
            </x14:dxf>
          </x14:cfRule>
          <xm:sqref>AF96:AF97</xm:sqref>
        </x14:conditionalFormatting>
        <x14:conditionalFormatting xmlns:xm="http://schemas.microsoft.com/office/excel/2006/main">
          <x14:cfRule type="containsText" priority="17569" operator="containsText" id="{9BE2D70D-DDAB-498D-ABEA-958C520BEA2E}">
            <xm:f>NOT(ISERROR(SEARCH('Listados Datos'!$T$3,AB96)))</xm:f>
            <xm:f>'Listados Datos'!$T$3</xm:f>
            <x14:dxf>
              <fill>
                <patternFill patternType="solid">
                  <bgColor rgb="FFC00000"/>
                </patternFill>
              </fill>
            </x14:dxf>
          </x14:cfRule>
          <x14:cfRule type="containsText" priority="17570" operator="containsText" id="{C4386BEC-FE8E-4845-BED0-BA8E89D06370}">
            <xm:f>NOT(ISERROR(SEARCH('Listados Datos'!$T$4,AB96)))</xm:f>
            <xm:f>'Listados Datos'!$T$4</xm:f>
            <x14:dxf>
              <font>
                <b/>
                <i val="0"/>
                <color theme="0"/>
              </font>
              <fill>
                <patternFill>
                  <bgColor rgb="FFE26B0A"/>
                </patternFill>
              </fill>
            </x14:dxf>
          </x14:cfRule>
          <x14:cfRule type="containsText" priority="17571" operator="containsText" id="{4B4EE731-7DD4-4224-8627-716D8571A9FF}">
            <xm:f>NOT(ISERROR(SEARCH('Listados Datos'!$T$5,AB96)))</xm:f>
            <xm:f>'Listados Datos'!$T$5</xm:f>
            <x14:dxf>
              <font>
                <b/>
                <i val="0"/>
                <color auto="1"/>
              </font>
              <fill>
                <patternFill>
                  <bgColor rgb="FFFFFF00"/>
                </patternFill>
              </fill>
            </x14:dxf>
          </x14:cfRule>
          <x14:cfRule type="containsText" priority="17572" operator="containsText" id="{9E224B03-AC2C-4EE7-B2B2-4CC7837A5610}">
            <xm:f>NOT(ISERROR(SEARCH('Listados Datos'!$T$6,AB96)))</xm:f>
            <xm:f>'Listados Datos'!$T$6</xm:f>
            <x14:dxf>
              <font>
                <b/>
                <i val="0"/>
              </font>
              <fill>
                <patternFill>
                  <bgColor rgb="FF92D050"/>
                </patternFill>
              </fill>
            </x14:dxf>
          </x14:cfRule>
          <xm:sqref>AB96:AB97</xm:sqref>
        </x14:conditionalFormatting>
        <x14:conditionalFormatting xmlns:xm="http://schemas.microsoft.com/office/excel/2006/main">
          <x14:cfRule type="containsText" priority="17559" operator="containsText" id="{93C17826-1367-4A39-B01A-DE674600226D}">
            <xm:f>NOT(ISERROR(SEARCH('Listados Datos'!$P$3,Z96)))</xm:f>
            <xm:f>'Listados Datos'!$P$3</xm:f>
            <x14:dxf>
              <fill>
                <patternFill>
                  <bgColor rgb="FF99CC00"/>
                </patternFill>
              </fill>
            </x14:dxf>
          </x14:cfRule>
          <x14:cfRule type="containsText" priority="17560" operator="containsText" id="{CA7137A0-9B59-4CCE-BCA6-F897333E83AA}">
            <xm:f>NOT(ISERROR(SEARCH('Listados Datos'!$P$4,Z96)))</xm:f>
            <xm:f>'Listados Datos'!$P$4</xm:f>
            <x14:dxf>
              <fill>
                <patternFill>
                  <bgColor rgb="FF33CC33"/>
                </patternFill>
              </fill>
            </x14:dxf>
          </x14:cfRule>
          <x14:cfRule type="containsText" priority="17561" operator="containsText" id="{6319A2CD-144C-4517-AECE-B13C0D1A6167}">
            <xm:f>NOT(ISERROR(SEARCH('Listados Datos'!$P$5,Z96)))</xm:f>
            <xm:f>'Listados Datos'!$P$5</xm:f>
            <x14:dxf>
              <fill>
                <patternFill>
                  <bgColor rgb="FFFFFF00"/>
                </patternFill>
              </fill>
            </x14:dxf>
          </x14:cfRule>
          <x14:cfRule type="containsText" priority="17562" operator="containsText" id="{AE3DD689-8F26-4819-99C5-5DE0F168694E}">
            <xm:f>NOT(ISERROR(SEARCH('Listados Datos'!$P$6,Z96)))</xm:f>
            <xm:f>'Listados Datos'!$P$6</xm:f>
            <x14:dxf>
              <fill>
                <patternFill>
                  <bgColor rgb="FFFFC000"/>
                </patternFill>
              </fill>
            </x14:dxf>
          </x14:cfRule>
          <x14:cfRule type="containsText" priority="17563" operator="containsText" id="{2FA598D2-C3E8-4740-A29F-DC82B0A9894D}">
            <xm:f>NOT(ISERROR(SEARCH('Listados Datos'!$P$7,Z96)))</xm:f>
            <xm:f>'Listados Datos'!$P$7</xm:f>
            <x14:dxf>
              <fill>
                <patternFill>
                  <bgColor rgb="FFFF0000"/>
                </patternFill>
              </fill>
            </x14:dxf>
          </x14:cfRule>
          <xm:sqref>Z96:Z97</xm:sqref>
        </x14:conditionalFormatting>
        <x14:conditionalFormatting xmlns:xm="http://schemas.microsoft.com/office/excel/2006/main">
          <x14:cfRule type="containsText" priority="17515" operator="containsText" id="{D718EE26-83E2-42C3-9580-18CA86DB2CF2}">
            <xm:f>NOT(ISERROR(SEARCH('Listados Datos'!$T$3,AT97)))</xm:f>
            <xm:f>'Listados Datos'!$T$3</xm:f>
            <x14:dxf>
              <fill>
                <patternFill patternType="solid">
                  <bgColor rgb="FFC00000"/>
                </patternFill>
              </fill>
            </x14:dxf>
          </x14:cfRule>
          <x14:cfRule type="containsText" priority="17516" operator="containsText" id="{6BCF0F89-18FD-4766-8B7E-AC05259F2C6C}">
            <xm:f>NOT(ISERROR(SEARCH('Listados Datos'!$T$4,AT97)))</xm:f>
            <xm:f>'Listados Datos'!$T$4</xm:f>
            <x14:dxf>
              <font>
                <b/>
                <i val="0"/>
                <color theme="0"/>
              </font>
              <fill>
                <patternFill>
                  <bgColor rgb="FFE26B0A"/>
                </patternFill>
              </fill>
            </x14:dxf>
          </x14:cfRule>
          <x14:cfRule type="containsText" priority="17517" operator="containsText" id="{585B6BE1-0D1A-462A-857B-E951C0C1D834}">
            <xm:f>NOT(ISERROR(SEARCH('Listados Datos'!$T$5,AT97)))</xm:f>
            <xm:f>'Listados Datos'!$T$5</xm:f>
            <x14:dxf>
              <font>
                <b/>
                <i val="0"/>
                <color auto="1"/>
              </font>
              <fill>
                <patternFill>
                  <bgColor rgb="FFFFFF00"/>
                </patternFill>
              </fill>
            </x14:dxf>
          </x14:cfRule>
          <x14:cfRule type="containsText" priority="17518" operator="containsText" id="{3CEBD737-45DF-4D89-88FE-8285C6129E9F}">
            <xm:f>NOT(ISERROR(SEARCH('Listados Datos'!$T$6,AT97)))</xm:f>
            <xm:f>'Listados Datos'!$T$6</xm:f>
            <x14:dxf>
              <font>
                <b/>
                <i val="0"/>
              </font>
              <fill>
                <patternFill>
                  <bgColor rgb="FF92D050"/>
                </patternFill>
              </fill>
            </x14:dxf>
          </x14:cfRule>
          <xm:sqref>AT97</xm:sqref>
        </x14:conditionalFormatting>
        <x14:conditionalFormatting xmlns:xm="http://schemas.microsoft.com/office/excel/2006/main">
          <x14:cfRule type="containsText" priority="17309" operator="containsText" id="{86518F7B-48F9-417E-A1FF-7F24F6517146}">
            <xm:f>NOT(ISERROR(SEARCH('Listados Datos'!$T$3,AF14)))</xm:f>
            <xm:f>'Listados Datos'!$T$3</xm:f>
            <x14:dxf>
              <fill>
                <patternFill patternType="solid">
                  <bgColor rgb="FFC00000"/>
                </patternFill>
              </fill>
            </x14:dxf>
          </x14:cfRule>
          <x14:cfRule type="containsText" priority="17310" operator="containsText" id="{50C0FE17-86B4-45A0-855F-33E708F8CB66}">
            <xm:f>NOT(ISERROR(SEARCH('Listados Datos'!$T$4,AF14)))</xm:f>
            <xm:f>'Listados Datos'!$T$4</xm:f>
            <x14:dxf>
              <font>
                <b/>
                <i val="0"/>
                <color theme="0"/>
              </font>
              <fill>
                <patternFill>
                  <bgColor rgb="FFE26B0A"/>
                </patternFill>
              </fill>
            </x14:dxf>
          </x14:cfRule>
          <x14:cfRule type="containsText" priority="17311" operator="containsText" id="{88F6C2E6-7EEC-4045-9F05-2AB7418D4977}">
            <xm:f>NOT(ISERROR(SEARCH('Listados Datos'!$T$5,AF14)))</xm:f>
            <xm:f>'Listados Datos'!$T$5</xm:f>
            <x14:dxf>
              <font>
                <b/>
                <i val="0"/>
                <color auto="1"/>
              </font>
              <fill>
                <patternFill>
                  <bgColor rgb="FFFFFF00"/>
                </patternFill>
              </fill>
            </x14:dxf>
          </x14:cfRule>
          <x14:cfRule type="containsText" priority="17312" operator="containsText" id="{8429F054-D230-4CBB-99A8-FF298C93FBCD}">
            <xm:f>NOT(ISERROR(SEARCH('Listados Datos'!$T$6,AF14)))</xm:f>
            <xm:f>'Listados Datos'!$T$6</xm:f>
            <x14:dxf>
              <font>
                <b/>
                <i val="0"/>
              </font>
              <fill>
                <patternFill>
                  <bgColor rgb="FF92D050"/>
                </patternFill>
              </fill>
            </x14:dxf>
          </x14:cfRule>
          <xm:sqref>AF14</xm:sqref>
        </x14:conditionalFormatting>
        <x14:conditionalFormatting xmlns:xm="http://schemas.microsoft.com/office/excel/2006/main">
          <x14:cfRule type="containsText" priority="17301" operator="containsText" id="{0FC55E3F-15E6-487D-B78D-66242B2698BA}">
            <xm:f>NOT(ISERROR(SEARCH('Listados Datos'!$T$3,AT14)))</xm:f>
            <xm:f>'Listados Datos'!$T$3</xm:f>
            <x14:dxf>
              <fill>
                <patternFill patternType="solid">
                  <bgColor rgb="FFC00000"/>
                </patternFill>
              </fill>
            </x14:dxf>
          </x14:cfRule>
          <x14:cfRule type="containsText" priority="17302" operator="containsText" id="{E24294B6-27DE-4225-957C-C65A39B49443}">
            <xm:f>NOT(ISERROR(SEARCH('Listados Datos'!$T$4,AT14)))</xm:f>
            <xm:f>'Listados Datos'!$T$4</xm:f>
            <x14:dxf>
              <font>
                <b/>
                <i val="0"/>
                <color theme="0"/>
              </font>
              <fill>
                <patternFill>
                  <bgColor rgb="FFE26B0A"/>
                </patternFill>
              </fill>
            </x14:dxf>
          </x14:cfRule>
          <x14:cfRule type="containsText" priority="17303" operator="containsText" id="{56032107-A1BB-4DEE-8C44-C21D19417AF4}">
            <xm:f>NOT(ISERROR(SEARCH('Listados Datos'!$T$5,AT14)))</xm:f>
            <xm:f>'Listados Datos'!$T$5</xm:f>
            <x14:dxf>
              <font>
                <b/>
                <i val="0"/>
                <color auto="1"/>
              </font>
              <fill>
                <patternFill>
                  <bgColor rgb="FFFFFF00"/>
                </patternFill>
              </fill>
            </x14:dxf>
          </x14:cfRule>
          <x14:cfRule type="containsText" priority="17304" operator="containsText" id="{933E7186-A94A-4C4B-A410-EA44D60623DC}">
            <xm:f>NOT(ISERROR(SEARCH('Listados Datos'!$T$6,AT14)))</xm:f>
            <xm:f>'Listados Datos'!$T$6</xm:f>
            <x14:dxf>
              <font>
                <b/>
                <i val="0"/>
              </font>
              <fill>
                <patternFill>
                  <bgColor rgb="FF92D050"/>
                </patternFill>
              </fill>
            </x14:dxf>
          </x14:cfRule>
          <xm:sqref>AT14</xm:sqref>
        </x14:conditionalFormatting>
        <x14:conditionalFormatting xmlns:xm="http://schemas.microsoft.com/office/excel/2006/main">
          <x14:cfRule type="containsText" priority="17291" operator="containsText" id="{6BD5368C-81CE-4A40-AEB3-C251BA165773}">
            <xm:f>NOT(ISERROR(SEARCH('Listados Datos'!$P$3,AR14)))</xm:f>
            <xm:f>'Listados Datos'!$P$3</xm:f>
            <x14:dxf>
              <fill>
                <patternFill>
                  <bgColor rgb="FF99CC00"/>
                </patternFill>
              </fill>
            </x14:dxf>
          </x14:cfRule>
          <x14:cfRule type="containsText" priority="17292" operator="containsText" id="{DFB91DBD-B707-4D9E-BC86-3BFBAD8FD207}">
            <xm:f>NOT(ISERROR(SEARCH('Listados Datos'!$P$4,AR14)))</xm:f>
            <xm:f>'Listados Datos'!$P$4</xm:f>
            <x14:dxf>
              <fill>
                <patternFill>
                  <bgColor rgb="FF33CC33"/>
                </patternFill>
              </fill>
            </x14:dxf>
          </x14:cfRule>
          <x14:cfRule type="containsText" priority="17293" operator="containsText" id="{9F71AFEA-34FD-48CF-9926-315A2B8EE1A3}">
            <xm:f>NOT(ISERROR(SEARCH('Listados Datos'!$P$5,AR14)))</xm:f>
            <xm:f>'Listados Datos'!$P$5</xm:f>
            <x14:dxf>
              <fill>
                <patternFill>
                  <bgColor rgb="FFFFFF00"/>
                </patternFill>
              </fill>
            </x14:dxf>
          </x14:cfRule>
          <x14:cfRule type="containsText" priority="17294" operator="containsText" id="{D2291AE4-7174-46F3-A19D-6F46DDE1037A}">
            <xm:f>NOT(ISERROR(SEARCH('Listados Datos'!$P$6,AR14)))</xm:f>
            <xm:f>'Listados Datos'!$P$6</xm:f>
            <x14:dxf>
              <fill>
                <patternFill>
                  <bgColor rgb="FFFFC000"/>
                </patternFill>
              </fill>
            </x14:dxf>
          </x14:cfRule>
          <x14:cfRule type="containsText" priority="17295" operator="containsText" id="{F0BD6920-4BCF-4612-8F93-29915A84F404}">
            <xm:f>NOT(ISERROR(SEARCH('Listados Datos'!$P$7,AR14)))</xm:f>
            <xm:f>'Listados Datos'!$P$7</xm:f>
            <x14:dxf>
              <fill>
                <patternFill>
                  <bgColor rgb="FFFF0000"/>
                </patternFill>
              </fill>
            </x14:dxf>
          </x14:cfRule>
          <xm:sqref>AR14</xm:sqref>
        </x14:conditionalFormatting>
        <x14:conditionalFormatting xmlns:xm="http://schemas.microsoft.com/office/excel/2006/main">
          <x14:cfRule type="containsText" priority="17287" operator="containsText" id="{25235947-FF01-40C1-BD7E-10689B3CB2A9}">
            <xm:f>NOT(ISERROR(SEARCH('Listados Datos'!$T$3,AF20)))</xm:f>
            <xm:f>'Listados Datos'!$T$3</xm:f>
            <x14:dxf>
              <fill>
                <patternFill patternType="solid">
                  <bgColor rgb="FFC00000"/>
                </patternFill>
              </fill>
            </x14:dxf>
          </x14:cfRule>
          <x14:cfRule type="containsText" priority="17288" operator="containsText" id="{13A1D631-6566-41C9-966E-1ED72D5CC9BD}">
            <xm:f>NOT(ISERROR(SEARCH('Listados Datos'!$T$4,AF20)))</xm:f>
            <xm:f>'Listados Datos'!$T$4</xm:f>
            <x14:dxf>
              <font>
                <b/>
                <i val="0"/>
                <color theme="0"/>
              </font>
              <fill>
                <patternFill>
                  <bgColor rgb="FFE26B0A"/>
                </patternFill>
              </fill>
            </x14:dxf>
          </x14:cfRule>
          <x14:cfRule type="containsText" priority="17289" operator="containsText" id="{58E31EDC-6BA8-4644-B1BE-C258A6908595}">
            <xm:f>NOT(ISERROR(SEARCH('Listados Datos'!$T$5,AF20)))</xm:f>
            <xm:f>'Listados Datos'!$T$5</xm:f>
            <x14:dxf>
              <font>
                <b/>
                <i val="0"/>
                <color auto="1"/>
              </font>
              <fill>
                <patternFill>
                  <bgColor rgb="FFFFFF00"/>
                </patternFill>
              </fill>
            </x14:dxf>
          </x14:cfRule>
          <x14:cfRule type="containsText" priority="17290" operator="containsText" id="{992D7A64-D4F2-456B-A90C-FDB6253D5A81}">
            <xm:f>NOT(ISERROR(SEARCH('Listados Datos'!$T$6,AF20)))</xm:f>
            <xm:f>'Listados Datos'!$T$6</xm:f>
            <x14:dxf>
              <font>
                <b/>
                <i val="0"/>
              </font>
              <fill>
                <patternFill>
                  <bgColor rgb="FF92D050"/>
                </patternFill>
              </fill>
            </x14:dxf>
          </x14:cfRule>
          <xm:sqref>AF20</xm:sqref>
        </x14:conditionalFormatting>
        <x14:conditionalFormatting xmlns:xm="http://schemas.microsoft.com/office/excel/2006/main">
          <x14:cfRule type="containsText" priority="17283" operator="containsText" id="{0B706D0C-A0F9-4BCF-AB19-285A435834F0}">
            <xm:f>NOT(ISERROR(SEARCH('Listados Datos'!$T$3,AB20)))</xm:f>
            <xm:f>'Listados Datos'!$T$3</xm:f>
            <x14:dxf>
              <fill>
                <patternFill patternType="solid">
                  <bgColor rgb="FFC00000"/>
                </patternFill>
              </fill>
            </x14:dxf>
          </x14:cfRule>
          <x14:cfRule type="containsText" priority="17284" operator="containsText" id="{1EA6ABED-ACF5-405C-BD5C-7C10DEC6255C}">
            <xm:f>NOT(ISERROR(SEARCH('Listados Datos'!$T$4,AB20)))</xm:f>
            <xm:f>'Listados Datos'!$T$4</xm:f>
            <x14:dxf>
              <font>
                <b/>
                <i val="0"/>
                <color theme="0"/>
              </font>
              <fill>
                <patternFill>
                  <bgColor rgb="FFE26B0A"/>
                </patternFill>
              </fill>
            </x14:dxf>
          </x14:cfRule>
          <x14:cfRule type="containsText" priority="17285" operator="containsText" id="{CD8B081B-1A8A-4B14-A7ED-215643ADC203}">
            <xm:f>NOT(ISERROR(SEARCH('Listados Datos'!$T$5,AB20)))</xm:f>
            <xm:f>'Listados Datos'!$T$5</xm:f>
            <x14:dxf>
              <font>
                <b/>
                <i val="0"/>
                <color auto="1"/>
              </font>
              <fill>
                <patternFill>
                  <bgColor rgb="FFFFFF00"/>
                </patternFill>
              </fill>
            </x14:dxf>
          </x14:cfRule>
          <x14:cfRule type="containsText" priority="17286" operator="containsText" id="{1EC30E80-809F-4ECC-84C0-EF5F9A455CD0}">
            <xm:f>NOT(ISERROR(SEARCH('Listados Datos'!$T$6,AB20)))</xm:f>
            <xm:f>'Listados Datos'!$T$6</xm:f>
            <x14:dxf>
              <font>
                <b/>
                <i val="0"/>
              </font>
              <fill>
                <patternFill>
                  <bgColor rgb="FF92D050"/>
                </patternFill>
              </fill>
            </x14:dxf>
          </x14:cfRule>
          <xm:sqref>AB20</xm:sqref>
        </x14:conditionalFormatting>
        <x14:conditionalFormatting xmlns:xm="http://schemas.microsoft.com/office/excel/2006/main">
          <x14:cfRule type="containsText" priority="17273" operator="containsText" id="{D9E5C658-C7AB-4784-81D6-441EA5D4C959}">
            <xm:f>NOT(ISERROR(SEARCH('Listados Datos'!$P$3,Z20)))</xm:f>
            <xm:f>'Listados Datos'!$P$3</xm:f>
            <x14:dxf>
              <fill>
                <patternFill>
                  <bgColor rgb="FF99CC00"/>
                </patternFill>
              </fill>
            </x14:dxf>
          </x14:cfRule>
          <x14:cfRule type="containsText" priority="17274" operator="containsText" id="{00CFA22D-7294-468D-91E3-91D29B994273}">
            <xm:f>NOT(ISERROR(SEARCH('Listados Datos'!$P$4,Z20)))</xm:f>
            <xm:f>'Listados Datos'!$P$4</xm:f>
            <x14:dxf>
              <fill>
                <patternFill>
                  <bgColor rgb="FF33CC33"/>
                </patternFill>
              </fill>
            </x14:dxf>
          </x14:cfRule>
          <x14:cfRule type="containsText" priority="17275" operator="containsText" id="{D64150D6-323B-45BE-AFC2-995764CC0582}">
            <xm:f>NOT(ISERROR(SEARCH('Listados Datos'!$P$5,Z20)))</xm:f>
            <xm:f>'Listados Datos'!$P$5</xm:f>
            <x14:dxf>
              <fill>
                <patternFill>
                  <bgColor rgb="FFFFFF00"/>
                </patternFill>
              </fill>
            </x14:dxf>
          </x14:cfRule>
          <x14:cfRule type="containsText" priority="17276" operator="containsText" id="{66858101-56F8-4E26-BFC7-6CA7A06FBE9D}">
            <xm:f>NOT(ISERROR(SEARCH('Listados Datos'!$P$6,Z20)))</xm:f>
            <xm:f>'Listados Datos'!$P$6</xm:f>
            <x14:dxf>
              <fill>
                <patternFill>
                  <bgColor rgb="FFFFC000"/>
                </patternFill>
              </fill>
            </x14:dxf>
          </x14:cfRule>
          <x14:cfRule type="containsText" priority="17277" operator="containsText" id="{3D887B04-9012-4C06-A9BA-77405A0F65B5}">
            <xm:f>NOT(ISERROR(SEARCH('Listados Datos'!$P$7,Z20)))</xm:f>
            <xm:f>'Listados Datos'!$P$7</xm:f>
            <x14:dxf>
              <fill>
                <patternFill>
                  <bgColor rgb="FFFF0000"/>
                </patternFill>
              </fill>
            </x14:dxf>
          </x14:cfRule>
          <xm:sqref>Z20</xm:sqref>
        </x14:conditionalFormatting>
        <x14:conditionalFormatting xmlns:xm="http://schemas.microsoft.com/office/excel/2006/main">
          <x14:cfRule type="containsText" priority="17243" operator="containsText" id="{583D7BA5-827E-49D8-A9ED-3A3052AFF64A}">
            <xm:f>NOT(ISERROR(SEARCH('Listados Datos'!$T$3,AT20)))</xm:f>
            <xm:f>'Listados Datos'!$T$3</xm:f>
            <x14:dxf>
              <fill>
                <patternFill patternType="solid">
                  <bgColor rgb="FFC00000"/>
                </patternFill>
              </fill>
            </x14:dxf>
          </x14:cfRule>
          <x14:cfRule type="containsText" priority="17244" operator="containsText" id="{2E758619-766B-47E8-A802-06F1BFCAC57C}">
            <xm:f>NOT(ISERROR(SEARCH('Listados Datos'!$T$4,AT20)))</xm:f>
            <xm:f>'Listados Datos'!$T$4</xm:f>
            <x14:dxf>
              <font>
                <b/>
                <i val="0"/>
                <color theme="0"/>
              </font>
              <fill>
                <patternFill>
                  <bgColor rgb="FFE26B0A"/>
                </patternFill>
              </fill>
            </x14:dxf>
          </x14:cfRule>
          <x14:cfRule type="containsText" priority="17245" operator="containsText" id="{A7C63A36-1046-4588-A6FA-92A7092DF8B0}">
            <xm:f>NOT(ISERROR(SEARCH('Listados Datos'!$T$5,AT20)))</xm:f>
            <xm:f>'Listados Datos'!$T$5</xm:f>
            <x14:dxf>
              <font>
                <b/>
                <i val="0"/>
                <color auto="1"/>
              </font>
              <fill>
                <patternFill>
                  <bgColor rgb="FFFFFF00"/>
                </patternFill>
              </fill>
            </x14:dxf>
          </x14:cfRule>
          <x14:cfRule type="containsText" priority="17246" operator="containsText" id="{65896102-0FD5-41FC-AC9E-9595F0B78FA5}">
            <xm:f>NOT(ISERROR(SEARCH('Listados Datos'!$T$6,AT20)))</xm:f>
            <xm:f>'Listados Datos'!$T$6</xm:f>
            <x14:dxf>
              <font>
                <b/>
                <i val="0"/>
              </font>
              <fill>
                <patternFill>
                  <bgColor rgb="FF92D050"/>
                </patternFill>
              </fill>
            </x14:dxf>
          </x14:cfRule>
          <xm:sqref>AT20</xm:sqref>
        </x14:conditionalFormatting>
        <x14:conditionalFormatting xmlns:xm="http://schemas.microsoft.com/office/excel/2006/main">
          <x14:cfRule type="containsText" priority="17233" operator="containsText" id="{A9E6BB66-72C9-4ED6-97FF-CC8930C92A2E}">
            <xm:f>NOT(ISERROR(SEARCH('Listados Datos'!$P$3,AR20)))</xm:f>
            <xm:f>'Listados Datos'!$P$3</xm:f>
            <x14:dxf>
              <fill>
                <patternFill>
                  <bgColor rgb="FF99CC00"/>
                </patternFill>
              </fill>
            </x14:dxf>
          </x14:cfRule>
          <x14:cfRule type="containsText" priority="17234" operator="containsText" id="{A56B9FCB-FEAE-4324-8530-B012114A0E7F}">
            <xm:f>NOT(ISERROR(SEARCH('Listados Datos'!$P$4,AR20)))</xm:f>
            <xm:f>'Listados Datos'!$P$4</xm:f>
            <x14:dxf>
              <fill>
                <patternFill>
                  <bgColor rgb="FF33CC33"/>
                </patternFill>
              </fill>
            </x14:dxf>
          </x14:cfRule>
          <x14:cfRule type="containsText" priority="17235" operator="containsText" id="{3D099D53-19AB-4262-A801-593558F46159}">
            <xm:f>NOT(ISERROR(SEARCH('Listados Datos'!$P$5,AR20)))</xm:f>
            <xm:f>'Listados Datos'!$P$5</xm:f>
            <x14:dxf>
              <fill>
                <patternFill>
                  <bgColor rgb="FFFFFF00"/>
                </patternFill>
              </fill>
            </x14:dxf>
          </x14:cfRule>
          <x14:cfRule type="containsText" priority="17236" operator="containsText" id="{4D978F10-1738-4825-8A06-0580F87300F6}">
            <xm:f>NOT(ISERROR(SEARCH('Listados Datos'!$P$6,AR20)))</xm:f>
            <xm:f>'Listados Datos'!$P$6</xm:f>
            <x14:dxf>
              <fill>
                <patternFill>
                  <bgColor rgb="FFFFC000"/>
                </patternFill>
              </fill>
            </x14:dxf>
          </x14:cfRule>
          <x14:cfRule type="containsText" priority="17237" operator="containsText" id="{7041AC33-F373-4760-BC79-7BBBF163C780}">
            <xm:f>NOT(ISERROR(SEARCH('Listados Datos'!$P$7,AR20)))</xm:f>
            <xm:f>'Listados Datos'!$P$7</xm:f>
            <x14:dxf>
              <fill>
                <patternFill>
                  <bgColor rgb="FFFF0000"/>
                </patternFill>
              </fill>
            </x14:dxf>
          </x14:cfRule>
          <xm:sqref>AR20</xm:sqref>
        </x14:conditionalFormatting>
        <x14:conditionalFormatting xmlns:xm="http://schemas.microsoft.com/office/excel/2006/main">
          <x14:cfRule type="containsText" priority="17175" operator="containsText" id="{38C25C96-CFFD-4F35-B882-656D0C7CF42B}">
            <xm:f>NOT(ISERROR(SEARCH('Listados Datos'!$P$3,AR26)))</xm:f>
            <xm:f>'Listados Datos'!$P$3</xm:f>
            <x14:dxf>
              <fill>
                <patternFill>
                  <bgColor rgb="FF99CC00"/>
                </patternFill>
              </fill>
            </x14:dxf>
          </x14:cfRule>
          <x14:cfRule type="containsText" priority="17176" operator="containsText" id="{B4AC1FC4-D5E2-452A-ABF7-936F2BD981DD}">
            <xm:f>NOT(ISERROR(SEARCH('Listados Datos'!$P$4,AR26)))</xm:f>
            <xm:f>'Listados Datos'!$P$4</xm:f>
            <x14:dxf>
              <fill>
                <patternFill>
                  <bgColor rgb="FF33CC33"/>
                </patternFill>
              </fill>
            </x14:dxf>
          </x14:cfRule>
          <x14:cfRule type="containsText" priority="17177" operator="containsText" id="{2EE6D5DB-17C0-4A01-986B-29A797FE7735}">
            <xm:f>NOT(ISERROR(SEARCH('Listados Datos'!$P$5,AR26)))</xm:f>
            <xm:f>'Listados Datos'!$P$5</xm:f>
            <x14:dxf>
              <fill>
                <patternFill>
                  <bgColor rgb="FFFFFF00"/>
                </patternFill>
              </fill>
            </x14:dxf>
          </x14:cfRule>
          <x14:cfRule type="containsText" priority="17178" operator="containsText" id="{5E322E63-4077-4900-9CE3-7D6494CA5E11}">
            <xm:f>NOT(ISERROR(SEARCH('Listados Datos'!$P$6,AR26)))</xm:f>
            <xm:f>'Listados Datos'!$P$6</xm:f>
            <x14:dxf>
              <fill>
                <patternFill>
                  <bgColor rgb="FFFFC000"/>
                </patternFill>
              </fill>
            </x14:dxf>
          </x14:cfRule>
          <x14:cfRule type="containsText" priority="17179" operator="containsText" id="{D9CB039C-DBE2-4BA9-8FCE-94DD2B043D60}">
            <xm:f>NOT(ISERROR(SEARCH('Listados Datos'!$P$7,AR26)))</xm:f>
            <xm:f>'Listados Datos'!$P$7</xm:f>
            <x14:dxf>
              <fill>
                <patternFill>
                  <bgColor rgb="FFFF0000"/>
                </patternFill>
              </fill>
            </x14:dxf>
          </x14:cfRule>
          <xm:sqref>AR26</xm:sqref>
        </x14:conditionalFormatting>
        <x14:conditionalFormatting xmlns:xm="http://schemas.microsoft.com/office/excel/2006/main">
          <x14:cfRule type="containsText" priority="17185" operator="containsText" id="{F49F8CE3-FBED-459F-A7AE-A842A4423FBD}">
            <xm:f>NOT(ISERROR(SEARCH('Listados Datos'!$T$3,AT26)))</xm:f>
            <xm:f>'Listados Datos'!$T$3</xm:f>
            <x14:dxf>
              <fill>
                <patternFill patternType="solid">
                  <bgColor rgb="FFC00000"/>
                </patternFill>
              </fill>
            </x14:dxf>
          </x14:cfRule>
          <x14:cfRule type="containsText" priority="17186" operator="containsText" id="{34514D58-AB78-460E-8CC6-C89F7AAC2650}">
            <xm:f>NOT(ISERROR(SEARCH('Listados Datos'!$T$4,AT26)))</xm:f>
            <xm:f>'Listados Datos'!$T$4</xm:f>
            <x14:dxf>
              <font>
                <b/>
                <i val="0"/>
                <color theme="0"/>
              </font>
              <fill>
                <patternFill>
                  <bgColor rgb="FFE26B0A"/>
                </patternFill>
              </fill>
            </x14:dxf>
          </x14:cfRule>
          <x14:cfRule type="containsText" priority="17187" operator="containsText" id="{16D1AD68-7EFB-4B63-8046-C1B4A143CCF6}">
            <xm:f>NOT(ISERROR(SEARCH('Listados Datos'!$T$5,AT26)))</xm:f>
            <xm:f>'Listados Datos'!$T$5</xm:f>
            <x14:dxf>
              <font>
                <b/>
                <i val="0"/>
                <color auto="1"/>
              </font>
              <fill>
                <patternFill>
                  <bgColor rgb="FFFFFF00"/>
                </patternFill>
              </fill>
            </x14:dxf>
          </x14:cfRule>
          <x14:cfRule type="containsText" priority="17188" operator="containsText" id="{B9B3F3B9-C9F9-4586-BA99-D8AF78EFD76C}">
            <xm:f>NOT(ISERROR(SEARCH('Listados Datos'!$T$6,AT26)))</xm:f>
            <xm:f>'Listados Datos'!$T$6</xm:f>
            <x14:dxf>
              <font>
                <b/>
                <i val="0"/>
              </font>
              <fill>
                <patternFill>
                  <bgColor rgb="FF92D050"/>
                </patternFill>
              </fill>
            </x14:dxf>
          </x14:cfRule>
          <xm:sqref>AT26</xm:sqref>
        </x14:conditionalFormatting>
        <x14:conditionalFormatting xmlns:xm="http://schemas.microsoft.com/office/excel/2006/main">
          <x14:cfRule type="containsText" priority="17229" operator="containsText" id="{66256114-B242-4E90-8612-CE65B4C195CC}">
            <xm:f>NOT(ISERROR(SEARCH('Listados Datos'!$T$3,AF26)))</xm:f>
            <xm:f>'Listados Datos'!$T$3</xm:f>
            <x14:dxf>
              <fill>
                <patternFill patternType="solid">
                  <bgColor rgb="FFC00000"/>
                </patternFill>
              </fill>
            </x14:dxf>
          </x14:cfRule>
          <x14:cfRule type="containsText" priority="17230" operator="containsText" id="{4F6251A4-085D-46E3-AFAF-7660DC930C99}">
            <xm:f>NOT(ISERROR(SEARCH('Listados Datos'!$T$4,AF26)))</xm:f>
            <xm:f>'Listados Datos'!$T$4</xm:f>
            <x14:dxf>
              <font>
                <b/>
                <i val="0"/>
                <color theme="0"/>
              </font>
              <fill>
                <patternFill>
                  <bgColor rgb="FFE26B0A"/>
                </patternFill>
              </fill>
            </x14:dxf>
          </x14:cfRule>
          <x14:cfRule type="containsText" priority="17231" operator="containsText" id="{32DC2BED-C54A-43C9-9465-6078D5167E0F}">
            <xm:f>NOT(ISERROR(SEARCH('Listados Datos'!$T$5,AF26)))</xm:f>
            <xm:f>'Listados Datos'!$T$5</xm:f>
            <x14:dxf>
              <font>
                <b/>
                <i val="0"/>
                <color auto="1"/>
              </font>
              <fill>
                <patternFill>
                  <bgColor rgb="FFFFFF00"/>
                </patternFill>
              </fill>
            </x14:dxf>
          </x14:cfRule>
          <x14:cfRule type="containsText" priority="17232" operator="containsText" id="{B3BA0A1A-84A9-4B56-8F0B-5AD4B59D5AB8}">
            <xm:f>NOT(ISERROR(SEARCH('Listados Datos'!$T$6,AF26)))</xm:f>
            <xm:f>'Listados Datos'!$T$6</xm:f>
            <x14:dxf>
              <font>
                <b/>
                <i val="0"/>
              </font>
              <fill>
                <patternFill>
                  <bgColor rgb="FF92D050"/>
                </patternFill>
              </fill>
            </x14:dxf>
          </x14:cfRule>
          <xm:sqref>AF26</xm:sqref>
        </x14:conditionalFormatting>
        <x14:conditionalFormatting xmlns:xm="http://schemas.microsoft.com/office/excel/2006/main">
          <x14:cfRule type="containsText" priority="17225" operator="containsText" id="{0A89294D-FC17-46CF-84FD-51348E779F66}">
            <xm:f>NOT(ISERROR(SEARCH('Listados Datos'!$T$3,AB26)))</xm:f>
            <xm:f>'Listados Datos'!$T$3</xm:f>
            <x14:dxf>
              <fill>
                <patternFill patternType="solid">
                  <bgColor rgb="FFC00000"/>
                </patternFill>
              </fill>
            </x14:dxf>
          </x14:cfRule>
          <x14:cfRule type="containsText" priority="17226" operator="containsText" id="{227DD187-2D27-4CC6-A203-9160B35241B1}">
            <xm:f>NOT(ISERROR(SEARCH('Listados Datos'!$T$4,AB26)))</xm:f>
            <xm:f>'Listados Datos'!$T$4</xm:f>
            <x14:dxf>
              <font>
                <b/>
                <i val="0"/>
                <color theme="0"/>
              </font>
              <fill>
                <patternFill>
                  <bgColor rgb="FFE26B0A"/>
                </patternFill>
              </fill>
            </x14:dxf>
          </x14:cfRule>
          <x14:cfRule type="containsText" priority="17227" operator="containsText" id="{315050CA-5C86-47A1-BE09-D567D11589F3}">
            <xm:f>NOT(ISERROR(SEARCH('Listados Datos'!$T$5,AB26)))</xm:f>
            <xm:f>'Listados Datos'!$T$5</xm:f>
            <x14:dxf>
              <font>
                <b/>
                <i val="0"/>
                <color auto="1"/>
              </font>
              <fill>
                <patternFill>
                  <bgColor rgb="FFFFFF00"/>
                </patternFill>
              </fill>
            </x14:dxf>
          </x14:cfRule>
          <x14:cfRule type="containsText" priority="17228" operator="containsText" id="{8C427757-DCD5-4233-B6EB-24491ED1A4CA}">
            <xm:f>NOT(ISERROR(SEARCH('Listados Datos'!$T$6,AB26)))</xm:f>
            <xm:f>'Listados Datos'!$T$6</xm:f>
            <x14:dxf>
              <font>
                <b/>
                <i val="0"/>
              </font>
              <fill>
                <patternFill>
                  <bgColor rgb="FF92D050"/>
                </patternFill>
              </fill>
            </x14:dxf>
          </x14:cfRule>
          <xm:sqref>AB26</xm:sqref>
        </x14:conditionalFormatting>
        <x14:conditionalFormatting xmlns:xm="http://schemas.microsoft.com/office/excel/2006/main">
          <x14:cfRule type="containsText" priority="17215" operator="containsText" id="{0790337C-3FAF-4A9C-AB49-5537A721FC47}">
            <xm:f>NOT(ISERROR(SEARCH('Listados Datos'!$P$3,Z26)))</xm:f>
            <xm:f>'Listados Datos'!$P$3</xm:f>
            <x14:dxf>
              <fill>
                <patternFill>
                  <bgColor rgb="FF99CC00"/>
                </patternFill>
              </fill>
            </x14:dxf>
          </x14:cfRule>
          <x14:cfRule type="containsText" priority="17216" operator="containsText" id="{4B1EB688-EAC8-4C40-9021-90095D49D8AA}">
            <xm:f>NOT(ISERROR(SEARCH('Listados Datos'!$P$4,Z26)))</xm:f>
            <xm:f>'Listados Datos'!$P$4</xm:f>
            <x14:dxf>
              <fill>
                <patternFill>
                  <bgColor rgb="FF33CC33"/>
                </patternFill>
              </fill>
            </x14:dxf>
          </x14:cfRule>
          <x14:cfRule type="containsText" priority="17217" operator="containsText" id="{66DD5F1B-7A0D-4334-AF8B-A272B0C6761B}">
            <xm:f>NOT(ISERROR(SEARCH('Listados Datos'!$P$5,Z26)))</xm:f>
            <xm:f>'Listados Datos'!$P$5</xm:f>
            <x14:dxf>
              <fill>
                <patternFill>
                  <bgColor rgb="FFFFFF00"/>
                </patternFill>
              </fill>
            </x14:dxf>
          </x14:cfRule>
          <x14:cfRule type="containsText" priority="17218" operator="containsText" id="{F0129569-8628-48C9-80A6-C86A631001E5}">
            <xm:f>NOT(ISERROR(SEARCH('Listados Datos'!$P$6,Z26)))</xm:f>
            <xm:f>'Listados Datos'!$P$6</xm:f>
            <x14:dxf>
              <fill>
                <patternFill>
                  <bgColor rgb="FFFFC000"/>
                </patternFill>
              </fill>
            </x14:dxf>
          </x14:cfRule>
          <x14:cfRule type="containsText" priority="17219" operator="containsText" id="{6F4EADFF-977E-4535-BF62-CE92128D3490}">
            <xm:f>NOT(ISERROR(SEARCH('Listados Datos'!$P$7,Z26)))</xm:f>
            <xm:f>'Listados Datos'!$P$7</xm:f>
            <x14:dxf>
              <fill>
                <patternFill>
                  <bgColor rgb="FFFF0000"/>
                </patternFill>
              </fill>
            </x14:dxf>
          </x14:cfRule>
          <xm:sqref>Z26</xm:sqref>
        </x14:conditionalFormatting>
        <x14:conditionalFormatting xmlns:xm="http://schemas.microsoft.com/office/excel/2006/main">
          <x14:cfRule type="containsText" priority="17171" operator="containsText" id="{273D801F-2546-40FB-8B08-E6BB8A21A01C}">
            <xm:f>NOT(ISERROR(SEARCH('Listados Datos'!$T$3,AF32)))</xm:f>
            <xm:f>'Listados Datos'!$T$3</xm:f>
            <x14:dxf>
              <fill>
                <patternFill patternType="solid">
                  <bgColor rgb="FFC00000"/>
                </patternFill>
              </fill>
            </x14:dxf>
          </x14:cfRule>
          <x14:cfRule type="containsText" priority="17172" operator="containsText" id="{E9B43C00-7DDD-4D79-BA09-0232C795A513}">
            <xm:f>NOT(ISERROR(SEARCH('Listados Datos'!$T$4,AF32)))</xm:f>
            <xm:f>'Listados Datos'!$T$4</xm:f>
            <x14:dxf>
              <font>
                <b/>
                <i val="0"/>
                <color theme="0"/>
              </font>
              <fill>
                <patternFill>
                  <bgColor rgb="FFE26B0A"/>
                </patternFill>
              </fill>
            </x14:dxf>
          </x14:cfRule>
          <x14:cfRule type="containsText" priority="17173" operator="containsText" id="{303C071B-B5C9-4C78-9B6A-1FE601A506BD}">
            <xm:f>NOT(ISERROR(SEARCH('Listados Datos'!$T$5,AF32)))</xm:f>
            <xm:f>'Listados Datos'!$T$5</xm:f>
            <x14:dxf>
              <font>
                <b/>
                <i val="0"/>
                <color auto="1"/>
              </font>
              <fill>
                <patternFill>
                  <bgColor rgb="FFFFFF00"/>
                </patternFill>
              </fill>
            </x14:dxf>
          </x14:cfRule>
          <x14:cfRule type="containsText" priority="17174" operator="containsText" id="{76C5BB64-72E1-4713-BF45-860271572A87}">
            <xm:f>NOT(ISERROR(SEARCH('Listados Datos'!$T$6,AF32)))</xm:f>
            <xm:f>'Listados Datos'!$T$6</xm:f>
            <x14:dxf>
              <font>
                <b/>
                <i val="0"/>
              </font>
              <fill>
                <patternFill>
                  <bgColor rgb="FF92D050"/>
                </patternFill>
              </fill>
            </x14:dxf>
          </x14:cfRule>
          <xm:sqref>AF32</xm:sqref>
        </x14:conditionalFormatting>
        <x14:conditionalFormatting xmlns:xm="http://schemas.microsoft.com/office/excel/2006/main">
          <x14:cfRule type="containsText" priority="17167" operator="containsText" id="{17076450-0479-4E0A-8457-FC51F73D298C}">
            <xm:f>NOT(ISERROR(SEARCH('Listados Datos'!$T$3,AB32)))</xm:f>
            <xm:f>'Listados Datos'!$T$3</xm:f>
            <x14:dxf>
              <fill>
                <patternFill patternType="solid">
                  <bgColor rgb="FFC00000"/>
                </patternFill>
              </fill>
            </x14:dxf>
          </x14:cfRule>
          <x14:cfRule type="containsText" priority="17168" operator="containsText" id="{79B4FEF3-03C9-4C1D-B992-4210155BE076}">
            <xm:f>NOT(ISERROR(SEARCH('Listados Datos'!$T$4,AB32)))</xm:f>
            <xm:f>'Listados Datos'!$T$4</xm:f>
            <x14:dxf>
              <font>
                <b/>
                <i val="0"/>
                <color theme="0"/>
              </font>
              <fill>
                <patternFill>
                  <bgColor rgb="FFE26B0A"/>
                </patternFill>
              </fill>
            </x14:dxf>
          </x14:cfRule>
          <x14:cfRule type="containsText" priority="17169" operator="containsText" id="{C962420E-CEA6-4EDE-945D-3F59E99C71D3}">
            <xm:f>NOT(ISERROR(SEARCH('Listados Datos'!$T$5,AB32)))</xm:f>
            <xm:f>'Listados Datos'!$T$5</xm:f>
            <x14:dxf>
              <font>
                <b/>
                <i val="0"/>
                <color auto="1"/>
              </font>
              <fill>
                <patternFill>
                  <bgColor rgb="FFFFFF00"/>
                </patternFill>
              </fill>
            </x14:dxf>
          </x14:cfRule>
          <x14:cfRule type="containsText" priority="17170" operator="containsText" id="{DC5B0D40-2303-4D07-9464-450A5021149E}">
            <xm:f>NOT(ISERROR(SEARCH('Listados Datos'!$T$6,AB32)))</xm:f>
            <xm:f>'Listados Datos'!$T$6</xm:f>
            <x14:dxf>
              <font>
                <b/>
                <i val="0"/>
              </font>
              <fill>
                <patternFill>
                  <bgColor rgb="FF92D050"/>
                </patternFill>
              </fill>
            </x14:dxf>
          </x14:cfRule>
          <xm:sqref>AB32</xm:sqref>
        </x14:conditionalFormatting>
        <x14:conditionalFormatting xmlns:xm="http://schemas.microsoft.com/office/excel/2006/main">
          <x14:cfRule type="containsText" priority="17157" operator="containsText" id="{2118DB7C-0D63-4EEA-AA40-1FBCD4A34158}">
            <xm:f>NOT(ISERROR(SEARCH('Listados Datos'!$P$3,Z32)))</xm:f>
            <xm:f>'Listados Datos'!$P$3</xm:f>
            <x14:dxf>
              <fill>
                <patternFill>
                  <bgColor rgb="FF99CC00"/>
                </patternFill>
              </fill>
            </x14:dxf>
          </x14:cfRule>
          <x14:cfRule type="containsText" priority="17158" operator="containsText" id="{3A1CA8AD-F544-43B2-A126-F2018F806F7F}">
            <xm:f>NOT(ISERROR(SEARCH('Listados Datos'!$P$4,Z32)))</xm:f>
            <xm:f>'Listados Datos'!$P$4</xm:f>
            <x14:dxf>
              <fill>
                <patternFill>
                  <bgColor rgb="FF33CC33"/>
                </patternFill>
              </fill>
            </x14:dxf>
          </x14:cfRule>
          <x14:cfRule type="containsText" priority="17159" operator="containsText" id="{459695F3-E12B-4D32-8F51-B347EA62DE0B}">
            <xm:f>NOT(ISERROR(SEARCH('Listados Datos'!$P$5,Z32)))</xm:f>
            <xm:f>'Listados Datos'!$P$5</xm:f>
            <x14:dxf>
              <fill>
                <patternFill>
                  <bgColor rgb="FFFFFF00"/>
                </patternFill>
              </fill>
            </x14:dxf>
          </x14:cfRule>
          <x14:cfRule type="containsText" priority="17160" operator="containsText" id="{EEE5D690-4547-4075-B444-3568E05BC407}">
            <xm:f>NOT(ISERROR(SEARCH('Listados Datos'!$P$6,Z32)))</xm:f>
            <xm:f>'Listados Datos'!$P$6</xm:f>
            <x14:dxf>
              <fill>
                <patternFill>
                  <bgColor rgb="FFFFC000"/>
                </patternFill>
              </fill>
            </x14:dxf>
          </x14:cfRule>
          <x14:cfRule type="containsText" priority="17161" operator="containsText" id="{49676B82-4B05-47AD-B857-42F83D853B50}">
            <xm:f>NOT(ISERROR(SEARCH('Listados Datos'!$P$7,Z32)))</xm:f>
            <xm:f>'Listados Datos'!$P$7</xm:f>
            <x14:dxf>
              <fill>
                <patternFill>
                  <bgColor rgb="FFFF0000"/>
                </patternFill>
              </fill>
            </x14:dxf>
          </x14:cfRule>
          <xm:sqref>Z32</xm:sqref>
        </x14:conditionalFormatting>
        <x14:conditionalFormatting xmlns:xm="http://schemas.microsoft.com/office/excel/2006/main">
          <x14:cfRule type="containsText" priority="17127" operator="containsText" id="{7CEA101D-B767-4EA5-933B-67FBA86730E8}">
            <xm:f>NOT(ISERROR(SEARCH('Listados Datos'!$T$3,AT32)))</xm:f>
            <xm:f>'Listados Datos'!$T$3</xm:f>
            <x14:dxf>
              <fill>
                <patternFill patternType="solid">
                  <bgColor rgb="FFC00000"/>
                </patternFill>
              </fill>
            </x14:dxf>
          </x14:cfRule>
          <x14:cfRule type="containsText" priority="17128" operator="containsText" id="{50CEE988-659A-4F53-9ADA-8A30A2119B9B}">
            <xm:f>NOT(ISERROR(SEARCH('Listados Datos'!$T$4,AT32)))</xm:f>
            <xm:f>'Listados Datos'!$T$4</xm:f>
            <x14:dxf>
              <font>
                <b/>
                <i val="0"/>
                <color theme="0"/>
              </font>
              <fill>
                <patternFill>
                  <bgColor rgb="FFE26B0A"/>
                </patternFill>
              </fill>
            </x14:dxf>
          </x14:cfRule>
          <x14:cfRule type="containsText" priority="17129" operator="containsText" id="{016DF309-57C0-449F-B228-05F5171D753D}">
            <xm:f>NOT(ISERROR(SEARCH('Listados Datos'!$T$5,AT32)))</xm:f>
            <xm:f>'Listados Datos'!$T$5</xm:f>
            <x14:dxf>
              <font>
                <b/>
                <i val="0"/>
                <color auto="1"/>
              </font>
              <fill>
                <patternFill>
                  <bgColor rgb="FFFFFF00"/>
                </patternFill>
              </fill>
            </x14:dxf>
          </x14:cfRule>
          <x14:cfRule type="containsText" priority="17130" operator="containsText" id="{5AAA42FA-051B-4606-A8F5-102D8459D8B5}">
            <xm:f>NOT(ISERROR(SEARCH('Listados Datos'!$T$6,AT32)))</xm:f>
            <xm:f>'Listados Datos'!$T$6</xm:f>
            <x14:dxf>
              <font>
                <b/>
                <i val="0"/>
              </font>
              <fill>
                <patternFill>
                  <bgColor rgb="FF92D050"/>
                </patternFill>
              </fill>
            </x14:dxf>
          </x14:cfRule>
          <xm:sqref>AT32</xm:sqref>
        </x14:conditionalFormatting>
        <x14:conditionalFormatting xmlns:xm="http://schemas.microsoft.com/office/excel/2006/main">
          <x14:cfRule type="containsText" priority="17117" operator="containsText" id="{EB2A9654-A46B-4389-AB7A-AE70D4F46746}">
            <xm:f>NOT(ISERROR(SEARCH('Listados Datos'!$P$3,AR32)))</xm:f>
            <xm:f>'Listados Datos'!$P$3</xm:f>
            <x14:dxf>
              <fill>
                <patternFill>
                  <bgColor rgb="FF99CC00"/>
                </patternFill>
              </fill>
            </x14:dxf>
          </x14:cfRule>
          <x14:cfRule type="containsText" priority="17118" operator="containsText" id="{AC889D15-391E-4AAA-AF3D-B7B3479B331A}">
            <xm:f>NOT(ISERROR(SEARCH('Listados Datos'!$P$4,AR32)))</xm:f>
            <xm:f>'Listados Datos'!$P$4</xm:f>
            <x14:dxf>
              <fill>
                <patternFill>
                  <bgColor rgb="FF33CC33"/>
                </patternFill>
              </fill>
            </x14:dxf>
          </x14:cfRule>
          <x14:cfRule type="containsText" priority="17119" operator="containsText" id="{18EE9DC3-3666-48E4-B1BC-AB29A4F11614}">
            <xm:f>NOT(ISERROR(SEARCH('Listados Datos'!$P$5,AR32)))</xm:f>
            <xm:f>'Listados Datos'!$P$5</xm:f>
            <x14:dxf>
              <fill>
                <patternFill>
                  <bgColor rgb="FFFFFF00"/>
                </patternFill>
              </fill>
            </x14:dxf>
          </x14:cfRule>
          <x14:cfRule type="containsText" priority="17120" operator="containsText" id="{B519B694-39C3-4E8F-8944-B01B940B4B39}">
            <xm:f>NOT(ISERROR(SEARCH('Listados Datos'!$P$6,AR32)))</xm:f>
            <xm:f>'Listados Datos'!$P$6</xm:f>
            <x14:dxf>
              <fill>
                <patternFill>
                  <bgColor rgb="FFFFC000"/>
                </patternFill>
              </fill>
            </x14:dxf>
          </x14:cfRule>
          <x14:cfRule type="containsText" priority="17121" operator="containsText" id="{26580281-5869-4CD1-B4FC-529160046915}">
            <xm:f>NOT(ISERROR(SEARCH('Listados Datos'!$P$7,AR32)))</xm:f>
            <xm:f>'Listados Datos'!$P$7</xm:f>
            <x14:dxf>
              <fill>
                <patternFill>
                  <bgColor rgb="FFFF0000"/>
                </patternFill>
              </fill>
            </x14:dxf>
          </x14:cfRule>
          <xm:sqref>AR32</xm:sqref>
        </x14:conditionalFormatting>
        <x14:conditionalFormatting xmlns:xm="http://schemas.microsoft.com/office/excel/2006/main">
          <x14:cfRule type="containsText" priority="17113" operator="containsText" id="{3790F9F1-5335-4193-93B9-75CC5110072A}">
            <xm:f>NOT(ISERROR(SEARCH('Listados Datos'!$T$3,AF38)))</xm:f>
            <xm:f>'Listados Datos'!$T$3</xm:f>
            <x14:dxf>
              <fill>
                <patternFill patternType="solid">
                  <bgColor rgb="FFC00000"/>
                </patternFill>
              </fill>
            </x14:dxf>
          </x14:cfRule>
          <x14:cfRule type="containsText" priority="17114" operator="containsText" id="{CB75433E-78D8-4EC3-BE55-AE57F7D48DAD}">
            <xm:f>NOT(ISERROR(SEARCH('Listados Datos'!$T$4,AF38)))</xm:f>
            <xm:f>'Listados Datos'!$T$4</xm:f>
            <x14:dxf>
              <font>
                <b/>
                <i val="0"/>
                <color theme="0"/>
              </font>
              <fill>
                <patternFill>
                  <bgColor rgb="FFE26B0A"/>
                </patternFill>
              </fill>
            </x14:dxf>
          </x14:cfRule>
          <x14:cfRule type="containsText" priority="17115" operator="containsText" id="{690B42ED-1FE8-48E6-A43C-C30859F4ED60}">
            <xm:f>NOT(ISERROR(SEARCH('Listados Datos'!$T$5,AF38)))</xm:f>
            <xm:f>'Listados Datos'!$T$5</xm:f>
            <x14:dxf>
              <font>
                <b/>
                <i val="0"/>
                <color auto="1"/>
              </font>
              <fill>
                <patternFill>
                  <bgColor rgb="FFFFFF00"/>
                </patternFill>
              </fill>
            </x14:dxf>
          </x14:cfRule>
          <x14:cfRule type="containsText" priority="17116" operator="containsText" id="{43C5964A-9DA6-4753-BF62-6CC18AD1BAC0}">
            <xm:f>NOT(ISERROR(SEARCH('Listados Datos'!$T$6,AF38)))</xm:f>
            <xm:f>'Listados Datos'!$T$6</xm:f>
            <x14:dxf>
              <font>
                <b/>
                <i val="0"/>
              </font>
              <fill>
                <patternFill>
                  <bgColor rgb="FF92D050"/>
                </patternFill>
              </fill>
            </x14:dxf>
          </x14:cfRule>
          <xm:sqref>AF38</xm:sqref>
        </x14:conditionalFormatting>
        <x14:conditionalFormatting xmlns:xm="http://schemas.microsoft.com/office/excel/2006/main">
          <x14:cfRule type="containsText" priority="17109" operator="containsText" id="{1408FEAB-8AAE-4B09-B386-44BCF8CF2C15}">
            <xm:f>NOT(ISERROR(SEARCH('Listados Datos'!$T$3,AB38)))</xm:f>
            <xm:f>'Listados Datos'!$T$3</xm:f>
            <x14:dxf>
              <fill>
                <patternFill patternType="solid">
                  <bgColor rgb="FFC00000"/>
                </patternFill>
              </fill>
            </x14:dxf>
          </x14:cfRule>
          <x14:cfRule type="containsText" priority="17110" operator="containsText" id="{B5156EA2-E7F4-4155-8832-5D643BCB4E91}">
            <xm:f>NOT(ISERROR(SEARCH('Listados Datos'!$T$4,AB38)))</xm:f>
            <xm:f>'Listados Datos'!$T$4</xm:f>
            <x14:dxf>
              <font>
                <b/>
                <i val="0"/>
                <color theme="0"/>
              </font>
              <fill>
                <patternFill>
                  <bgColor rgb="FFE26B0A"/>
                </patternFill>
              </fill>
            </x14:dxf>
          </x14:cfRule>
          <x14:cfRule type="containsText" priority="17111" operator="containsText" id="{5FDEA7D4-7AFD-4913-A211-6A75C7518D60}">
            <xm:f>NOT(ISERROR(SEARCH('Listados Datos'!$T$5,AB38)))</xm:f>
            <xm:f>'Listados Datos'!$T$5</xm:f>
            <x14:dxf>
              <font>
                <b/>
                <i val="0"/>
                <color auto="1"/>
              </font>
              <fill>
                <patternFill>
                  <bgColor rgb="FFFFFF00"/>
                </patternFill>
              </fill>
            </x14:dxf>
          </x14:cfRule>
          <x14:cfRule type="containsText" priority="17112" operator="containsText" id="{AEF30429-7B81-4C39-AC8D-637EC63AA106}">
            <xm:f>NOT(ISERROR(SEARCH('Listados Datos'!$T$6,AB38)))</xm:f>
            <xm:f>'Listados Datos'!$T$6</xm:f>
            <x14:dxf>
              <font>
                <b/>
                <i val="0"/>
              </font>
              <fill>
                <patternFill>
                  <bgColor rgb="FF92D050"/>
                </patternFill>
              </fill>
            </x14:dxf>
          </x14:cfRule>
          <xm:sqref>AB38</xm:sqref>
        </x14:conditionalFormatting>
        <x14:conditionalFormatting xmlns:xm="http://schemas.microsoft.com/office/excel/2006/main">
          <x14:cfRule type="containsText" priority="17099" operator="containsText" id="{2329C004-E72D-4302-B19A-3728A94AF711}">
            <xm:f>NOT(ISERROR(SEARCH('Listados Datos'!$P$3,Z38)))</xm:f>
            <xm:f>'Listados Datos'!$P$3</xm:f>
            <x14:dxf>
              <fill>
                <patternFill>
                  <bgColor rgb="FF99CC00"/>
                </patternFill>
              </fill>
            </x14:dxf>
          </x14:cfRule>
          <x14:cfRule type="containsText" priority="17100" operator="containsText" id="{4CA2ED83-4D62-4497-AF73-083736CFD086}">
            <xm:f>NOT(ISERROR(SEARCH('Listados Datos'!$P$4,Z38)))</xm:f>
            <xm:f>'Listados Datos'!$P$4</xm:f>
            <x14:dxf>
              <fill>
                <patternFill>
                  <bgColor rgb="FF33CC33"/>
                </patternFill>
              </fill>
            </x14:dxf>
          </x14:cfRule>
          <x14:cfRule type="containsText" priority="17101" operator="containsText" id="{74CE3BA3-2DBE-449B-834A-A9293444F469}">
            <xm:f>NOT(ISERROR(SEARCH('Listados Datos'!$P$5,Z38)))</xm:f>
            <xm:f>'Listados Datos'!$P$5</xm:f>
            <x14:dxf>
              <fill>
                <patternFill>
                  <bgColor rgb="FFFFFF00"/>
                </patternFill>
              </fill>
            </x14:dxf>
          </x14:cfRule>
          <x14:cfRule type="containsText" priority="17102" operator="containsText" id="{A5298F1C-52CA-4291-8D97-63DE3115FC23}">
            <xm:f>NOT(ISERROR(SEARCH('Listados Datos'!$P$6,Z38)))</xm:f>
            <xm:f>'Listados Datos'!$P$6</xm:f>
            <x14:dxf>
              <fill>
                <patternFill>
                  <bgColor rgb="FFFFC000"/>
                </patternFill>
              </fill>
            </x14:dxf>
          </x14:cfRule>
          <x14:cfRule type="containsText" priority="17103" operator="containsText" id="{AD7CB9B3-02B2-458A-914A-E5C611AE1D3C}">
            <xm:f>NOT(ISERROR(SEARCH('Listados Datos'!$P$7,Z38)))</xm:f>
            <xm:f>'Listados Datos'!$P$7</xm:f>
            <x14:dxf>
              <fill>
                <patternFill>
                  <bgColor rgb="FFFF0000"/>
                </patternFill>
              </fill>
            </x14:dxf>
          </x14:cfRule>
          <xm:sqref>Z38</xm:sqref>
        </x14:conditionalFormatting>
        <x14:conditionalFormatting xmlns:xm="http://schemas.microsoft.com/office/excel/2006/main">
          <x14:cfRule type="containsText" priority="17085" operator="containsText" id="{A91EC4E1-D53F-4760-B6DD-90DD8AD75067}">
            <xm:f>NOT(ISERROR(SEARCH('Listados Datos'!$T$3,AT38)))</xm:f>
            <xm:f>'Listados Datos'!$T$3</xm:f>
            <x14:dxf>
              <fill>
                <patternFill patternType="solid">
                  <bgColor rgb="FFC00000"/>
                </patternFill>
              </fill>
            </x14:dxf>
          </x14:cfRule>
          <x14:cfRule type="containsText" priority="17086" operator="containsText" id="{E4472402-2954-4AF6-92C6-74C00B0D3E43}">
            <xm:f>NOT(ISERROR(SEARCH('Listados Datos'!$T$4,AT38)))</xm:f>
            <xm:f>'Listados Datos'!$T$4</xm:f>
            <x14:dxf>
              <font>
                <b/>
                <i val="0"/>
                <color theme="0"/>
              </font>
              <fill>
                <patternFill>
                  <bgColor rgb="FFE26B0A"/>
                </patternFill>
              </fill>
            </x14:dxf>
          </x14:cfRule>
          <x14:cfRule type="containsText" priority="17087" operator="containsText" id="{856DCE37-5727-48FA-8E8C-0E980F720685}">
            <xm:f>NOT(ISERROR(SEARCH('Listados Datos'!$T$5,AT38)))</xm:f>
            <xm:f>'Listados Datos'!$T$5</xm:f>
            <x14:dxf>
              <font>
                <b/>
                <i val="0"/>
                <color auto="1"/>
              </font>
              <fill>
                <patternFill>
                  <bgColor rgb="FFFFFF00"/>
                </patternFill>
              </fill>
            </x14:dxf>
          </x14:cfRule>
          <x14:cfRule type="containsText" priority="17088" operator="containsText" id="{01BEEFE8-46A0-4849-B03C-06AD50D6C202}">
            <xm:f>NOT(ISERROR(SEARCH('Listados Datos'!$T$6,AT38)))</xm:f>
            <xm:f>'Listados Datos'!$T$6</xm:f>
            <x14:dxf>
              <font>
                <b/>
                <i val="0"/>
              </font>
              <fill>
                <patternFill>
                  <bgColor rgb="FF92D050"/>
                </patternFill>
              </fill>
            </x14:dxf>
          </x14:cfRule>
          <xm:sqref>AT38</xm:sqref>
        </x14:conditionalFormatting>
        <x14:conditionalFormatting xmlns:xm="http://schemas.microsoft.com/office/excel/2006/main">
          <x14:cfRule type="containsText" priority="17075" operator="containsText" id="{A39C0BF7-F08B-4B3B-AA0A-C92B650B4D7B}">
            <xm:f>NOT(ISERROR(SEARCH('Listados Datos'!$P$3,AR38)))</xm:f>
            <xm:f>'Listados Datos'!$P$3</xm:f>
            <x14:dxf>
              <fill>
                <patternFill>
                  <bgColor rgb="FF99CC00"/>
                </patternFill>
              </fill>
            </x14:dxf>
          </x14:cfRule>
          <x14:cfRule type="containsText" priority="17076" operator="containsText" id="{12AD5ED2-9707-4C65-AC26-DF2463A0D52D}">
            <xm:f>NOT(ISERROR(SEARCH('Listados Datos'!$P$4,AR38)))</xm:f>
            <xm:f>'Listados Datos'!$P$4</xm:f>
            <x14:dxf>
              <fill>
                <patternFill>
                  <bgColor rgb="FF33CC33"/>
                </patternFill>
              </fill>
            </x14:dxf>
          </x14:cfRule>
          <x14:cfRule type="containsText" priority="17077" operator="containsText" id="{59FD1974-1EB6-4040-AB15-4CCCA46FF493}">
            <xm:f>NOT(ISERROR(SEARCH('Listados Datos'!$P$5,AR38)))</xm:f>
            <xm:f>'Listados Datos'!$P$5</xm:f>
            <x14:dxf>
              <fill>
                <patternFill>
                  <bgColor rgb="FFFFFF00"/>
                </patternFill>
              </fill>
            </x14:dxf>
          </x14:cfRule>
          <x14:cfRule type="containsText" priority="17078" operator="containsText" id="{685168F2-86AC-460E-B9EB-1DABCD2FFFE8}">
            <xm:f>NOT(ISERROR(SEARCH('Listados Datos'!$P$6,AR38)))</xm:f>
            <xm:f>'Listados Datos'!$P$6</xm:f>
            <x14:dxf>
              <fill>
                <patternFill>
                  <bgColor rgb="FFFFC000"/>
                </patternFill>
              </fill>
            </x14:dxf>
          </x14:cfRule>
          <x14:cfRule type="containsText" priority="17079" operator="containsText" id="{E9F3E467-F8BE-46A6-A232-9C9B0AF730BF}">
            <xm:f>NOT(ISERROR(SEARCH('Listados Datos'!$P$7,AR38)))</xm:f>
            <xm:f>'Listados Datos'!$P$7</xm:f>
            <x14:dxf>
              <fill>
                <patternFill>
                  <bgColor rgb="FFFF0000"/>
                </patternFill>
              </fill>
            </x14:dxf>
          </x14:cfRule>
          <xm:sqref>AR38</xm:sqref>
        </x14:conditionalFormatting>
        <x14:conditionalFormatting xmlns:xm="http://schemas.microsoft.com/office/excel/2006/main">
          <x14:cfRule type="containsText" priority="17055" operator="containsText" id="{DCF4BAB5-B34F-4A82-9C2C-CDA01A3E76ED}">
            <xm:f>NOT(ISERROR(SEARCH('Listados Datos'!$T$3,AF44)))</xm:f>
            <xm:f>'Listados Datos'!$T$3</xm:f>
            <x14:dxf>
              <fill>
                <patternFill patternType="solid">
                  <bgColor rgb="FFC00000"/>
                </patternFill>
              </fill>
            </x14:dxf>
          </x14:cfRule>
          <x14:cfRule type="containsText" priority="17056" operator="containsText" id="{1087A3A3-AFA8-4F19-AF37-EC4DD8912488}">
            <xm:f>NOT(ISERROR(SEARCH('Listados Datos'!$T$4,AF44)))</xm:f>
            <xm:f>'Listados Datos'!$T$4</xm:f>
            <x14:dxf>
              <font>
                <b/>
                <i val="0"/>
                <color theme="0"/>
              </font>
              <fill>
                <patternFill>
                  <bgColor rgb="FFE26B0A"/>
                </patternFill>
              </fill>
            </x14:dxf>
          </x14:cfRule>
          <x14:cfRule type="containsText" priority="17057" operator="containsText" id="{6DACA4D6-6C9D-4F37-B26E-81C00C750196}">
            <xm:f>NOT(ISERROR(SEARCH('Listados Datos'!$T$5,AF44)))</xm:f>
            <xm:f>'Listados Datos'!$T$5</xm:f>
            <x14:dxf>
              <font>
                <b/>
                <i val="0"/>
                <color auto="1"/>
              </font>
              <fill>
                <patternFill>
                  <bgColor rgb="FFFFFF00"/>
                </patternFill>
              </fill>
            </x14:dxf>
          </x14:cfRule>
          <x14:cfRule type="containsText" priority="17058" operator="containsText" id="{462E147A-2CE3-4B7E-B8C3-C5C62F4EC490}">
            <xm:f>NOT(ISERROR(SEARCH('Listados Datos'!$T$6,AF44)))</xm:f>
            <xm:f>'Listados Datos'!$T$6</xm:f>
            <x14:dxf>
              <font>
                <b/>
                <i val="0"/>
              </font>
              <fill>
                <patternFill>
                  <bgColor rgb="FF92D050"/>
                </patternFill>
              </fill>
            </x14:dxf>
          </x14:cfRule>
          <xm:sqref>AF44</xm:sqref>
        </x14:conditionalFormatting>
        <x14:conditionalFormatting xmlns:xm="http://schemas.microsoft.com/office/excel/2006/main">
          <x14:cfRule type="containsText" priority="17051" operator="containsText" id="{E015FCEE-ECF2-4D55-9EE8-9B283A5E877B}">
            <xm:f>NOT(ISERROR(SEARCH('Listados Datos'!$T$3,AB44)))</xm:f>
            <xm:f>'Listados Datos'!$T$3</xm:f>
            <x14:dxf>
              <fill>
                <patternFill patternType="solid">
                  <bgColor rgb="FFC00000"/>
                </patternFill>
              </fill>
            </x14:dxf>
          </x14:cfRule>
          <x14:cfRule type="containsText" priority="17052" operator="containsText" id="{FD1843C6-D000-40E2-9696-C059638AA9A1}">
            <xm:f>NOT(ISERROR(SEARCH('Listados Datos'!$T$4,AB44)))</xm:f>
            <xm:f>'Listados Datos'!$T$4</xm:f>
            <x14:dxf>
              <font>
                <b/>
                <i val="0"/>
                <color theme="0"/>
              </font>
              <fill>
                <patternFill>
                  <bgColor rgb="FFE26B0A"/>
                </patternFill>
              </fill>
            </x14:dxf>
          </x14:cfRule>
          <x14:cfRule type="containsText" priority="17053" operator="containsText" id="{A4AAB381-5D46-489A-A83A-14E7775593E1}">
            <xm:f>NOT(ISERROR(SEARCH('Listados Datos'!$T$5,AB44)))</xm:f>
            <xm:f>'Listados Datos'!$T$5</xm:f>
            <x14:dxf>
              <font>
                <b/>
                <i val="0"/>
                <color auto="1"/>
              </font>
              <fill>
                <patternFill>
                  <bgColor rgb="FFFFFF00"/>
                </patternFill>
              </fill>
            </x14:dxf>
          </x14:cfRule>
          <x14:cfRule type="containsText" priority="17054" operator="containsText" id="{2A4A7DF7-907E-4028-9493-CEA7D2161759}">
            <xm:f>NOT(ISERROR(SEARCH('Listados Datos'!$T$6,AB44)))</xm:f>
            <xm:f>'Listados Datos'!$T$6</xm:f>
            <x14:dxf>
              <font>
                <b/>
                <i val="0"/>
              </font>
              <fill>
                <patternFill>
                  <bgColor rgb="FF92D050"/>
                </patternFill>
              </fill>
            </x14:dxf>
          </x14:cfRule>
          <xm:sqref>AB44</xm:sqref>
        </x14:conditionalFormatting>
        <x14:conditionalFormatting xmlns:xm="http://schemas.microsoft.com/office/excel/2006/main">
          <x14:cfRule type="containsText" priority="17041" operator="containsText" id="{33BDEC15-FBC7-4F86-8066-837358B86D58}">
            <xm:f>NOT(ISERROR(SEARCH('Listados Datos'!$P$3,Z44)))</xm:f>
            <xm:f>'Listados Datos'!$P$3</xm:f>
            <x14:dxf>
              <fill>
                <patternFill>
                  <bgColor rgb="FF99CC00"/>
                </patternFill>
              </fill>
            </x14:dxf>
          </x14:cfRule>
          <x14:cfRule type="containsText" priority="17042" operator="containsText" id="{5C6D31D3-C86B-465B-A66D-DE1ED85DA64C}">
            <xm:f>NOT(ISERROR(SEARCH('Listados Datos'!$P$4,Z44)))</xm:f>
            <xm:f>'Listados Datos'!$P$4</xm:f>
            <x14:dxf>
              <fill>
                <patternFill>
                  <bgColor rgb="FF33CC33"/>
                </patternFill>
              </fill>
            </x14:dxf>
          </x14:cfRule>
          <x14:cfRule type="containsText" priority="17043" operator="containsText" id="{66BD384C-6FB4-4659-B2D6-E2285FA69401}">
            <xm:f>NOT(ISERROR(SEARCH('Listados Datos'!$P$5,Z44)))</xm:f>
            <xm:f>'Listados Datos'!$P$5</xm:f>
            <x14:dxf>
              <fill>
                <patternFill>
                  <bgColor rgb="FFFFFF00"/>
                </patternFill>
              </fill>
            </x14:dxf>
          </x14:cfRule>
          <x14:cfRule type="containsText" priority="17044" operator="containsText" id="{F120F689-439B-4BB5-BD93-59A2E0B0E65D}">
            <xm:f>NOT(ISERROR(SEARCH('Listados Datos'!$P$6,Z44)))</xm:f>
            <xm:f>'Listados Datos'!$P$6</xm:f>
            <x14:dxf>
              <fill>
                <patternFill>
                  <bgColor rgb="FFFFC000"/>
                </patternFill>
              </fill>
            </x14:dxf>
          </x14:cfRule>
          <x14:cfRule type="containsText" priority="17045" operator="containsText" id="{850D47B3-7111-454D-8789-95BEC3D96375}">
            <xm:f>NOT(ISERROR(SEARCH('Listados Datos'!$P$7,Z44)))</xm:f>
            <xm:f>'Listados Datos'!$P$7</xm:f>
            <x14:dxf>
              <fill>
                <patternFill>
                  <bgColor rgb="FFFF0000"/>
                </patternFill>
              </fill>
            </x14:dxf>
          </x14:cfRule>
          <xm:sqref>Z44</xm:sqref>
        </x14:conditionalFormatting>
        <x14:conditionalFormatting xmlns:xm="http://schemas.microsoft.com/office/excel/2006/main">
          <x14:cfRule type="containsText" priority="17027" operator="containsText" id="{B92E95C5-E66C-46B1-93AB-7CA5CDD72312}">
            <xm:f>NOT(ISERROR(SEARCH('Listados Datos'!$T$3,AT44)))</xm:f>
            <xm:f>'Listados Datos'!$T$3</xm:f>
            <x14:dxf>
              <fill>
                <patternFill patternType="solid">
                  <bgColor rgb="FFC00000"/>
                </patternFill>
              </fill>
            </x14:dxf>
          </x14:cfRule>
          <x14:cfRule type="containsText" priority="17028" operator="containsText" id="{52327F6D-0384-4280-808B-76E4107AC4BC}">
            <xm:f>NOT(ISERROR(SEARCH('Listados Datos'!$T$4,AT44)))</xm:f>
            <xm:f>'Listados Datos'!$T$4</xm:f>
            <x14:dxf>
              <font>
                <b/>
                <i val="0"/>
                <color theme="0"/>
              </font>
              <fill>
                <patternFill>
                  <bgColor rgb="FFE26B0A"/>
                </patternFill>
              </fill>
            </x14:dxf>
          </x14:cfRule>
          <x14:cfRule type="containsText" priority="17029" operator="containsText" id="{9BB74BC6-8D8C-4EB9-A858-2E057BBFE083}">
            <xm:f>NOT(ISERROR(SEARCH('Listados Datos'!$T$5,AT44)))</xm:f>
            <xm:f>'Listados Datos'!$T$5</xm:f>
            <x14:dxf>
              <font>
                <b/>
                <i val="0"/>
                <color auto="1"/>
              </font>
              <fill>
                <patternFill>
                  <bgColor rgb="FFFFFF00"/>
                </patternFill>
              </fill>
            </x14:dxf>
          </x14:cfRule>
          <x14:cfRule type="containsText" priority="17030" operator="containsText" id="{7B0E681F-7CA8-470B-B8F0-EC9AA43D6316}">
            <xm:f>NOT(ISERROR(SEARCH('Listados Datos'!$T$6,AT44)))</xm:f>
            <xm:f>'Listados Datos'!$T$6</xm:f>
            <x14:dxf>
              <font>
                <b/>
                <i val="0"/>
              </font>
              <fill>
                <patternFill>
                  <bgColor rgb="FF92D050"/>
                </patternFill>
              </fill>
            </x14:dxf>
          </x14:cfRule>
          <xm:sqref>AT44</xm:sqref>
        </x14:conditionalFormatting>
        <x14:conditionalFormatting xmlns:xm="http://schemas.microsoft.com/office/excel/2006/main">
          <x14:cfRule type="containsText" priority="17017" operator="containsText" id="{05D37423-1E68-421D-941B-46EAC56F0FA4}">
            <xm:f>NOT(ISERROR(SEARCH('Listados Datos'!$P$3,AR44)))</xm:f>
            <xm:f>'Listados Datos'!$P$3</xm:f>
            <x14:dxf>
              <fill>
                <patternFill>
                  <bgColor rgb="FF99CC00"/>
                </patternFill>
              </fill>
            </x14:dxf>
          </x14:cfRule>
          <x14:cfRule type="containsText" priority="17018" operator="containsText" id="{C8328761-048A-4905-BE0A-6A762CC9B80A}">
            <xm:f>NOT(ISERROR(SEARCH('Listados Datos'!$P$4,AR44)))</xm:f>
            <xm:f>'Listados Datos'!$P$4</xm:f>
            <x14:dxf>
              <fill>
                <patternFill>
                  <bgColor rgb="FF33CC33"/>
                </patternFill>
              </fill>
            </x14:dxf>
          </x14:cfRule>
          <x14:cfRule type="containsText" priority="17019" operator="containsText" id="{3DCA9748-5789-414B-BB94-A795DAE2C470}">
            <xm:f>NOT(ISERROR(SEARCH('Listados Datos'!$P$5,AR44)))</xm:f>
            <xm:f>'Listados Datos'!$P$5</xm:f>
            <x14:dxf>
              <fill>
                <patternFill>
                  <bgColor rgb="FFFFFF00"/>
                </patternFill>
              </fill>
            </x14:dxf>
          </x14:cfRule>
          <x14:cfRule type="containsText" priority="17020" operator="containsText" id="{5518AFBB-48F6-4DFE-BF2E-E972305B8EA7}">
            <xm:f>NOT(ISERROR(SEARCH('Listados Datos'!$P$6,AR44)))</xm:f>
            <xm:f>'Listados Datos'!$P$6</xm:f>
            <x14:dxf>
              <fill>
                <patternFill>
                  <bgColor rgb="FFFFC000"/>
                </patternFill>
              </fill>
            </x14:dxf>
          </x14:cfRule>
          <x14:cfRule type="containsText" priority="17021" operator="containsText" id="{FF5A2F99-71DA-42DF-BB25-12617755D44E}">
            <xm:f>NOT(ISERROR(SEARCH('Listados Datos'!$P$7,AR44)))</xm:f>
            <xm:f>'Listados Datos'!$P$7</xm:f>
            <x14:dxf>
              <fill>
                <patternFill>
                  <bgColor rgb="FFFF0000"/>
                </patternFill>
              </fill>
            </x14:dxf>
          </x14:cfRule>
          <xm:sqref>AR44</xm:sqref>
        </x14:conditionalFormatting>
        <x14:conditionalFormatting xmlns:xm="http://schemas.microsoft.com/office/excel/2006/main">
          <x14:cfRule type="containsText" priority="16997" operator="containsText" id="{D2A25F87-72C0-45A8-99A9-1BF682009C89}">
            <xm:f>NOT(ISERROR(SEARCH('Listados Datos'!$T$3,AF50)))</xm:f>
            <xm:f>'Listados Datos'!$T$3</xm:f>
            <x14:dxf>
              <fill>
                <patternFill patternType="solid">
                  <bgColor rgb="FFC00000"/>
                </patternFill>
              </fill>
            </x14:dxf>
          </x14:cfRule>
          <x14:cfRule type="containsText" priority="16998" operator="containsText" id="{9828CB19-3A4D-4D8D-83F4-1CF1E4D18C0C}">
            <xm:f>NOT(ISERROR(SEARCH('Listados Datos'!$T$4,AF50)))</xm:f>
            <xm:f>'Listados Datos'!$T$4</xm:f>
            <x14:dxf>
              <font>
                <b/>
                <i val="0"/>
                <color theme="0"/>
              </font>
              <fill>
                <patternFill>
                  <bgColor rgb="FFE26B0A"/>
                </patternFill>
              </fill>
            </x14:dxf>
          </x14:cfRule>
          <x14:cfRule type="containsText" priority="16999" operator="containsText" id="{EC36EED5-3709-48D0-BAB7-FE5508B2FDB2}">
            <xm:f>NOT(ISERROR(SEARCH('Listados Datos'!$T$5,AF50)))</xm:f>
            <xm:f>'Listados Datos'!$T$5</xm:f>
            <x14:dxf>
              <font>
                <b/>
                <i val="0"/>
                <color auto="1"/>
              </font>
              <fill>
                <patternFill>
                  <bgColor rgb="FFFFFF00"/>
                </patternFill>
              </fill>
            </x14:dxf>
          </x14:cfRule>
          <x14:cfRule type="containsText" priority="17000" operator="containsText" id="{8F7C1065-A38A-44B2-AC2D-67CBCF6B900F}">
            <xm:f>NOT(ISERROR(SEARCH('Listados Datos'!$T$6,AF50)))</xm:f>
            <xm:f>'Listados Datos'!$T$6</xm:f>
            <x14:dxf>
              <font>
                <b/>
                <i val="0"/>
              </font>
              <fill>
                <patternFill>
                  <bgColor rgb="FF92D050"/>
                </patternFill>
              </fill>
            </x14:dxf>
          </x14:cfRule>
          <xm:sqref>AF50</xm:sqref>
        </x14:conditionalFormatting>
        <x14:conditionalFormatting xmlns:xm="http://schemas.microsoft.com/office/excel/2006/main">
          <x14:cfRule type="containsText" priority="16993" operator="containsText" id="{259B061D-5D4E-4C60-A2EF-65AEA93091A9}">
            <xm:f>NOT(ISERROR(SEARCH('Listados Datos'!$T$3,AB50)))</xm:f>
            <xm:f>'Listados Datos'!$T$3</xm:f>
            <x14:dxf>
              <fill>
                <patternFill patternType="solid">
                  <bgColor rgb="FFC00000"/>
                </patternFill>
              </fill>
            </x14:dxf>
          </x14:cfRule>
          <x14:cfRule type="containsText" priority="16994" operator="containsText" id="{F22B3BFD-EE25-44B3-8AFE-CFDD84E37900}">
            <xm:f>NOT(ISERROR(SEARCH('Listados Datos'!$T$4,AB50)))</xm:f>
            <xm:f>'Listados Datos'!$T$4</xm:f>
            <x14:dxf>
              <font>
                <b/>
                <i val="0"/>
                <color theme="0"/>
              </font>
              <fill>
                <patternFill>
                  <bgColor rgb="FFE26B0A"/>
                </patternFill>
              </fill>
            </x14:dxf>
          </x14:cfRule>
          <x14:cfRule type="containsText" priority="16995" operator="containsText" id="{13E84E10-7289-44A8-8F18-A4C8CA49FEF1}">
            <xm:f>NOT(ISERROR(SEARCH('Listados Datos'!$T$5,AB50)))</xm:f>
            <xm:f>'Listados Datos'!$T$5</xm:f>
            <x14:dxf>
              <font>
                <b/>
                <i val="0"/>
                <color auto="1"/>
              </font>
              <fill>
                <patternFill>
                  <bgColor rgb="FFFFFF00"/>
                </patternFill>
              </fill>
            </x14:dxf>
          </x14:cfRule>
          <x14:cfRule type="containsText" priority="16996" operator="containsText" id="{C2C03D2F-539A-4B51-ADA2-258395A57976}">
            <xm:f>NOT(ISERROR(SEARCH('Listados Datos'!$T$6,AB50)))</xm:f>
            <xm:f>'Listados Datos'!$T$6</xm:f>
            <x14:dxf>
              <font>
                <b/>
                <i val="0"/>
              </font>
              <fill>
                <patternFill>
                  <bgColor rgb="FF92D050"/>
                </patternFill>
              </fill>
            </x14:dxf>
          </x14:cfRule>
          <xm:sqref>AB50</xm:sqref>
        </x14:conditionalFormatting>
        <x14:conditionalFormatting xmlns:xm="http://schemas.microsoft.com/office/excel/2006/main">
          <x14:cfRule type="containsText" priority="16983" operator="containsText" id="{468979A8-B7F7-4893-8E5C-45F7E48A5F4F}">
            <xm:f>NOT(ISERROR(SEARCH('Listados Datos'!$P$3,Z50)))</xm:f>
            <xm:f>'Listados Datos'!$P$3</xm:f>
            <x14:dxf>
              <fill>
                <patternFill>
                  <bgColor rgb="FF99CC00"/>
                </patternFill>
              </fill>
            </x14:dxf>
          </x14:cfRule>
          <x14:cfRule type="containsText" priority="16984" operator="containsText" id="{5DFC6EF9-B11D-4D6D-BEE2-0B0D8F3C64B7}">
            <xm:f>NOT(ISERROR(SEARCH('Listados Datos'!$P$4,Z50)))</xm:f>
            <xm:f>'Listados Datos'!$P$4</xm:f>
            <x14:dxf>
              <fill>
                <patternFill>
                  <bgColor rgb="FF33CC33"/>
                </patternFill>
              </fill>
            </x14:dxf>
          </x14:cfRule>
          <x14:cfRule type="containsText" priority="16985" operator="containsText" id="{BCDEA4D2-5134-4247-B579-520D9ADE7829}">
            <xm:f>NOT(ISERROR(SEARCH('Listados Datos'!$P$5,Z50)))</xm:f>
            <xm:f>'Listados Datos'!$P$5</xm:f>
            <x14:dxf>
              <fill>
                <patternFill>
                  <bgColor rgb="FFFFFF00"/>
                </patternFill>
              </fill>
            </x14:dxf>
          </x14:cfRule>
          <x14:cfRule type="containsText" priority="16986" operator="containsText" id="{1EE93EFD-3A91-47C2-93A3-E050D8112D2D}">
            <xm:f>NOT(ISERROR(SEARCH('Listados Datos'!$P$6,Z50)))</xm:f>
            <xm:f>'Listados Datos'!$P$6</xm:f>
            <x14:dxf>
              <fill>
                <patternFill>
                  <bgColor rgb="FFFFC000"/>
                </patternFill>
              </fill>
            </x14:dxf>
          </x14:cfRule>
          <x14:cfRule type="containsText" priority="16987" operator="containsText" id="{E239A0D6-82BD-4DD9-A151-CEA33D30D3F0}">
            <xm:f>NOT(ISERROR(SEARCH('Listados Datos'!$P$7,Z50)))</xm:f>
            <xm:f>'Listados Datos'!$P$7</xm:f>
            <x14:dxf>
              <fill>
                <patternFill>
                  <bgColor rgb="FFFF0000"/>
                </patternFill>
              </fill>
            </x14:dxf>
          </x14:cfRule>
          <xm:sqref>Z50</xm:sqref>
        </x14:conditionalFormatting>
        <x14:conditionalFormatting xmlns:xm="http://schemas.microsoft.com/office/excel/2006/main">
          <x14:cfRule type="containsText" priority="16969" operator="containsText" id="{04DBBD2D-EA91-4BDC-ACCD-B4B8BD4D8B22}">
            <xm:f>NOT(ISERROR(SEARCH('Listados Datos'!$T$3,AT50)))</xm:f>
            <xm:f>'Listados Datos'!$T$3</xm:f>
            <x14:dxf>
              <fill>
                <patternFill patternType="solid">
                  <bgColor rgb="FFC00000"/>
                </patternFill>
              </fill>
            </x14:dxf>
          </x14:cfRule>
          <x14:cfRule type="containsText" priority="16970" operator="containsText" id="{7C4AD3CF-4DD9-4BD9-9318-173BF318118B}">
            <xm:f>NOT(ISERROR(SEARCH('Listados Datos'!$T$4,AT50)))</xm:f>
            <xm:f>'Listados Datos'!$T$4</xm:f>
            <x14:dxf>
              <font>
                <b/>
                <i val="0"/>
                <color theme="0"/>
              </font>
              <fill>
                <patternFill>
                  <bgColor rgb="FFE26B0A"/>
                </patternFill>
              </fill>
            </x14:dxf>
          </x14:cfRule>
          <x14:cfRule type="containsText" priority="16971" operator="containsText" id="{7CEB28AB-D696-488B-B177-0270F07A2FC1}">
            <xm:f>NOT(ISERROR(SEARCH('Listados Datos'!$T$5,AT50)))</xm:f>
            <xm:f>'Listados Datos'!$T$5</xm:f>
            <x14:dxf>
              <font>
                <b/>
                <i val="0"/>
                <color auto="1"/>
              </font>
              <fill>
                <patternFill>
                  <bgColor rgb="FFFFFF00"/>
                </patternFill>
              </fill>
            </x14:dxf>
          </x14:cfRule>
          <x14:cfRule type="containsText" priority="16972" operator="containsText" id="{69590FBB-41E1-4C70-9703-C85AC22A9B3B}">
            <xm:f>NOT(ISERROR(SEARCH('Listados Datos'!$T$6,AT50)))</xm:f>
            <xm:f>'Listados Datos'!$T$6</xm:f>
            <x14:dxf>
              <font>
                <b/>
                <i val="0"/>
              </font>
              <fill>
                <patternFill>
                  <bgColor rgb="FF92D050"/>
                </patternFill>
              </fill>
            </x14:dxf>
          </x14:cfRule>
          <xm:sqref>AT50</xm:sqref>
        </x14:conditionalFormatting>
        <x14:conditionalFormatting xmlns:xm="http://schemas.microsoft.com/office/excel/2006/main">
          <x14:cfRule type="containsText" priority="16959" operator="containsText" id="{A31C9E3A-ED39-4BA3-9278-0B5EDB9E89B8}">
            <xm:f>NOT(ISERROR(SEARCH('Listados Datos'!$P$3,AR50)))</xm:f>
            <xm:f>'Listados Datos'!$P$3</xm:f>
            <x14:dxf>
              <fill>
                <patternFill>
                  <bgColor rgb="FF99CC00"/>
                </patternFill>
              </fill>
            </x14:dxf>
          </x14:cfRule>
          <x14:cfRule type="containsText" priority="16960" operator="containsText" id="{5B3DC5CE-F2E2-4912-9B80-0181F0CF5D70}">
            <xm:f>NOT(ISERROR(SEARCH('Listados Datos'!$P$4,AR50)))</xm:f>
            <xm:f>'Listados Datos'!$P$4</xm:f>
            <x14:dxf>
              <fill>
                <patternFill>
                  <bgColor rgb="FF33CC33"/>
                </patternFill>
              </fill>
            </x14:dxf>
          </x14:cfRule>
          <x14:cfRule type="containsText" priority="16961" operator="containsText" id="{7AC227DE-6EF4-4E77-AEBD-328B24992CA3}">
            <xm:f>NOT(ISERROR(SEARCH('Listados Datos'!$P$5,AR50)))</xm:f>
            <xm:f>'Listados Datos'!$P$5</xm:f>
            <x14:dxf>
              <fill>
                <patternFill>
                  <bgColor rgb="FFFFFF00"/>
                </patternFill>
              </fill>
            </x14:dxf>
          </x14:cfRule>
          <x14:cfRule type="containsText" priority="16962" operator="containsText" id="{60D0A709-3F65-470D-81E5-5D0A4EDC8D89}">
            <xm:f>NOT(ISERROR(SEARCH('Listados Datos'!$P$6,AR50)))</xm:f>
            <xm:f>'Listados Datos'!$P$6</xm:f>
            <x14:dxf>
              <fill>
                <patternFill>
                  <bgColor rgb="FFFFC000"/>
                </patternFill>
              </fill>
            </x14:dxf>
          </x14:cfRule>
          <x14:cfRule type="containsText" priority="16963" operator="containsText" id="{AF4A6C6C-70B5-453A-ADE7-FDB5EF94DA3B}">
            <xm:f>NOT(ISERROR(SEARCH('Listados Datos'!$P$7,AR50)))</xm:f>
            <xm:f>'Listados Datos'!$P$7</xm:f>
            <x14:dxf>
              <fill>
                <patternFill>
                  <bgColor rgb="FFFF0000"/>
                </patternFill>
              </fill>
            </x14:dxf>
          </x14:cfRule>
          <xm:sqref>AR50</xm:sqref>
        </x14:conditionalFormatting>
        <x14:conditionalFormatting xmlns:xm="http://schemas.microsoft.com/office/excel/2006/main">
          <x14:cfRule type="containsText" priority="16939" operator="containsText" id="{E224030C-B60F-40CA-8394-420A00D518D2}">
            <xm:f>NOT(ISERROR(SEARCH('Listados Datos'!$T$3,AF56)))</xm:f>
            <xm:f>'Listados Datos'!$T$3</xm:f>
            <x14:dxf>
              <fill>
                <patternFill patternType="solid">
                  <bgColor rgb="FFC00000"/>
                </patternFill>
              </fill>
            </x14:dxf>
          </x14:cfRule>
          <x14:cfRule type="containsText" priority="16940" operator="containsText" id="{E7DE9E65-917C-4B90-A95A-4BD59810427B}">
            <xm:f>NOT(ISERROR(SEARCH('Listados Datos'!$T$4,AF56)))</xm:f>
            <xm:f>'Listados Datos'!$T$4</xm:f>
            <x14:dxf>
              <font>
                <b/>
                <i val="0"/>
                <color theme="0"/>
              </font>
              <fill>
                <patternFill>
                  <bgColor rgb="FFE26B0A"/>
                </patternFill>
              </fill>
            </x14:dxf>
          </x14:cfRule>
          <x14:cfRule type="containsText" priority="16941" operator="containsText" id="{3EA39E2E-879B-42A9-9BBF-55AAF0B605A5}">
            <xm:f>NOT(ISERROR(SEARCH('Listados Datos'!$T$5,AF56)))</xm:f>
            <xm:f>'Listados Datos'!$T$5</xm:f>
            <x14:dxf>
              <font>
                <b/>
                <i val="0"/>
                <color auto="1"/>
              </font>
              <fill>
                <patternFill>
                  <bgColor rgb="FFFFFF00"/>
                </patternFill>
              </fill>
            </x14:dxf>
          </x14:cfRule>
          <x14:cfRule type="containsText" priority="16942" operator="containsText" id="{9BED5A60-4D18-4167-8B79-FA3AA1431938}">
            <xm:f>NOT(ISERROR(SEARCH('Listados Datos'!$T$6,AF56)))</xm:f>
            <xm:f>'Listados Datos'!$T$6</xm:f>
            <x14:dxf>
              <font>
                <b/>
                <i val="0"/>
              </font>
              <fill>
                <patternFill>
                  <bgColor rgb="FF92D050"/>
                </patternFill>
              </fill>
            </x14:dxf>
          </x14:cfRule>
          <xm:sqref>AF56</xm:sqref>
        </x14:conditionalFormatting>
        <x14:conditionalFormatting xmlns:xm="http://schemas.microsoft.com/office/excel/2006/main">
          <x14:cfRule type="containsText" priority="16935" operator="containsText" id="{45F76F20-C8C6-427D-BDB7-05276CB1A15E}">
            <xm:f>NOT(ISERROR(SEARCH('Listados Datos'!$T$3,AB56)))</xm:f>
            <xm:f>'Listados Datos'!$T$3</xm:f>
            <x14:dxf>
              <fill>
                <patternFill patternType="solid">
                  <bgColor rgb="FFC00000"/>
                </patternFill>
              </fill>
            </x14:dxf>
          </x14:cfRule>
          <x14:cfRule type="containsText" priority="16936" operator="containsText" id="{F4FA4025-AA97-4BB8-9CB1-7150857EE35D}">
            <xm:f>NOT(ISERROR(SEARCH('Listados Datos'!$T$4,AB56)))</xm:f>
            <xm:f>'Listados Datos'!$T$4</xm:f>
            <x14:dxf>
              <font>
                <b/>
                <i val="0"/>
                <color theme="0"/>
              </font>
              <fill>
                <patternFill>
                  <bgColor rgb="FFE26B0A"/>
                </patternFill>
              </fill>
            </x14:dxf>
          </x14:cfRule>
          <x14:cfRule type="containsText" priority="16937" operator="containsText" id="{1C91B17B-E80F-4410-A7E3-89594E616A9E}">
            <xm:f>NOT(ISERROR(SEARCH('Listados Datos'!$T$5,AB56)))</xm:f>
            <xm:f>'Listados Datos'!$T$5</xm:f>
            <x14:dxf>
              <font>
                <b/>
                <i val="0"/>
                <color auto="1"/>
              </font>
              <fill>
                <patternFill>
                  <bgColor rgb="FFFFFF00"/>
                </patternFill>
              </fill>
            </x14:dxf>
          </x14:cfRule>
          <x14:cfRule type="containsText" priority="16938" operator="containsText" id="{C4493737-0723-461E-BF68-5BC1C705040B}">
            <xm:f>NOT(ISERROR(SEARCH('Listados Datos'!$T$6,AB56)))</xm:f>
            <xm:f>'Listados Datos'!$T$6</xm:f>
            <x14:dxf>
              <font>
                <b/>
                <i val="0"/>
              </font>
              <fill>
                <patternFill>
                  <bgColor rgb="FF92D050"/>
                </patternFill>
              </fill>
            </x14:dxf>
          </x14:cfRule>
          <xm:sqref>AB56</xm:sqref>
        </x14:conditionalFormatting>
        <x14:conditionalFormatting xmlns:xm="http://schemas.microsoft.com/office/excel/2006/main">
          <x14:cfRule type="containsText" priority="16925" operator="containsText" id="{AE25BC34-64FE-4982-A34A-CC3A31693742}">
            <xm:f>NOT(ISERROR(SEARCH('Listados Datos'!$P$3,Z56)))</xm:f>
            <xm:f>'Listados Datos'!$P$3</xm:f>
            <x14:dxf>
              <fill>
                <patternFill>
                  <bgColor rgb="FF99CC00"/>
                </patternFill>
              </fill>
            </x14:dxf>
          </x14:cfRule>
          <x14:cfRule type="containsText" priority="16926" operator="containsText" id="{445A4BBC-45D3-4803-9675-31014A146B12}">
            <xm:f>NOT(ISERROR(SEARCH('Listados Datos'!$P$4,Z56)))</xm:f>
            <xm:f>'Listados Datos'!$P$4</xm:f>
            <x14:dxf>
              <fill>
                <patternFill>
                  <bgColor rgb="FF33CC33"/>
                </patternFill>
              </fill>
            </x14:dxf>
          </x14:cfRule>
          <x14:cfRule type="containsText" priority="16927" operator="containsText" id="{01778730-004A-4699-B628-0F887CB7CC8C}">
            <xm:f>NOT(ISERROR(SEARCH('Listados Datos'!$P$5,Z56)))</xm:f>
            <xm:f>'Listados Datos'!$P$5</xm:f>
            <x14:dxf>
              <fill>
                <patternFill>
                  <bgColor rgb="FFFFFF00"/>
                </patternFill>
              </fill>
            </x14:dxf>
          </x14:cfRule>
          <x14:cfRule type="containsText" priority="16928" operator="containsText" id="{E44418AA-ED99-4827-A2B8-0373D6BDF595}">
            <xm:f>NOT(ISERROR(SEARCH('Listados Datos'!$P$6,Z56)))</xm:f>
            <xm:f>'Listados Datos'!$P$6</xm:f>
            <x14:dxf>
              <fill>
                <patternFill>
                  <bgColor rgb="FFFFC000"/>
                </patternFill>
              </fill>
            </x14:dxf>
          </x14:cfRule>
          <x14:cfRule type="containsText" priority="16929" operator="containsText" id="{249C8899-D86C-41F0-A22A-41AEFC94587D}">
            <xm:f>NOT(ISERROR(SEARCH('Listados Datos'!$P$7,Z56)))</xm:f>
            <xm:f>'Listados Datos'!$P$7</xm:f>
            <x14:dxf>
              <fill>
                <patternFill>
                  <bgColor rgb="FFFF0000"/>
                </patternFill>
              </fill>
            </x14:dxf>
          </x14:cfRule>
          <xm:sqref>Z56</xm:sqref>
        </x14:conditionalFormatting>
        <x14:conditionalFormatting xmlns:xm="http://schemas.microsoft.com/office/excel/2006/main">
          <x14:cfRule type="containsText" priority="16895" operator="containsText" id="{A8D3AA41-FE8D-4E9F-A587-87C9143462BB}">
            <xm:f>NOT(ISERROR(SEARCH('Listados Datos'!$T$3,AT56)))</xm:f>
            <xm:f>'Listados Datos'!$T$3</xm:f>
            <x14:dxf>
              <fill>
                <patternFill patternType="solid">
                  <bgColor rgb="FFC00000"/>
                </patternFill>
              </fill>
            </x14:dxf>
          </x14:cfRule>
          <x14:cfRule type="containsText" priority="16896" operator="containsText" id="{A828B06A-DC26-464B-9400-3B9EFDABE43B}">
            <xm:f>NOT(ISERROR(SEARCH('Listados Datos'!$T$4,AT56)))</xm:f>
            <xm:f>'Listados Datos'!$T$4</xm:f>
            <x14:dxf>
              <font>
                <b/>
                <i val="0"/>
                <color theme="0"/>
              </font>
              <fill>
                <patternFill>
                  <bgColor rgb="FFE26B0A"/>
                </patternFill>
              </fill>
            </x14:dxf>
          </x14:cfRule>
          <x14:cfRule type="containsText" priority="16897" operator="containsText" id="{138A0C29-CA5C-4277-808C-8C73925D4047}">
            <xm:f>NOT(ISERROR(SEARCH('Listados Datos'!$T$5,AT56)))</xm:f>
            <xm:f>'Listados Datos'!$T$5</xm:f>
            <x14:dxf>
              <font>
                <b/>
                <i val="0"/>
                <color auto="1"/>
              </font>
              <fill>
                <patternFill>
                  <bgColor rgb="FFFFFF00"/>
                </patternFill>
              </fill>
            </x14:dxf>
          </x14:cfRule>
          <x14:cfRule type="containsText" priority="16898" operator="containsText" id="{A00EC79C-FF29-4E7F-8B9C-FD9DDEDB7C49}">
            <xm:f>NOT(ISERROR(SEARCH('Listados Datos'!$T$6,AT56)))</xm:f>
            <xm:f>'Listados Datos'!$T$6</xm:f>
            <x14:dxf>
              <font>
                <b/>
                <i val="0"/>
              </font>
              <fill>
                <patternFill>
                  <bgColor rgb="FF92D050"/>
                </patternFill>
              </fill>
            </x14:dxf>
          </x14:cfRule>
          <xm:sqref>AT56</xm:sqref>
        </x14:conditionalFormatting>
        <x14:conditionalFormatting xmlns:xm="http://schemas.microsoft.com/office/excel/2006/main">
          <x14:cfRule type="containsText" priority="16885" operator="containsText" id="{B709C5B4-51E1-4DEF-AB75-DC0EC42ABAD9}">
            <xm:f>NOT(ISERROR(SEARCH('Listados Datos'!$P$3,AR56)))</xm:f>
            <xm:f>'Listados Datos'!$P$3</xm:f>
            <x14:dxf>
              <fill>
                <patternFill>
                  <bgColor rgb="FF99CC00"/>
                </patternFill>
              </fill>
            </x14:dxf>
          </x14:cfRule>
          <x14:cfRule type="containsText" priority="16886" operator="containsText" id="{8B857B81-8D8A-4D49-BDA1-06669112C005}">
            <xm:f>NOT(ISERROR(SEARCH('Listados Datos'!$P$4,AR56)))</xm:f>
            <xm:f>'Listados Datos'!$P$4</xm:f>
            <x14:dxf>
              <fill>
                <patternFill>
                  <bgColor rgb="FF33CC33"/>
                </patternFill>
              </fill>
            </x14:dxf>
          </x14:cfRule>
          <x14:cfRule type="containsText" priority="16887" operator="containsText" id="{6B3A6523-EDC8-461A-80CD-D74C3C2A5E44}">
            <xm:f>NOT(ISERROR(SEARCH('Listados Datos'!$P$5,AR56)))</xm:f>
            <xm:f>'Listados Datos'!$P$5</xm:f>
            <x14:dxf>
              <fill>
                <patternFill>
                  <bgColor rgb="FFFFFF00"/>
                </patternFill>
              </fill>
            </x14:dxf>
          </x14:cfRule>
          <x14:cfRule type="containsText" priority="16888" operator="containsText" id="{F92ACDF0-32D2-4016-AB5C-853D94B7896D}">
            <xm:f>NOT(ISERROR(SEARCH('Listados Datos'!$P$6,AR56)))</xm:f>
            <xm:f>'Listados Datos'!$P$6</xm:f>
            <x14:dxf>
              <fill>
                <patternFill>
                  <bgColor rgb="FFFFC000"/>
                </patternFill>
              </fill>
            </x14:dxf>
          </x14:cfRule>
          <x14:cfRule type="containsText" priority="16889" operator="containsText" id="{467CC67C-CEEF-490A-8BE2-5E758AFE84E2}">
            <xm:f>NOT(ISERROR(SEARCH('Listados Datos'!$P$7,AR56)))</xm:f>
            <xm:f>'Listados Datos'!$P$7</xm:f>
            <x14:dxf>
              <fill>
                <patternFill>
                  <bgColor rgb="FFFF0000"/>
                </patternFill>
              </fill>
            </x14:dxf>
          </x14:cfRule>
          <xm:sqref>AR56</xm:sqref>
        </x14:conditionalFormatting>
        <x14:conditionalFormatting xmlns:xm="http://schemas.microsoft.com/office/excel/2006/main">
          <x14:cfRule type="containsText" priority="16421" operator="containsText" id="{34C8BB76-CE59-4018-AFE5-868AF36D0F63}">
            <xm:f>NOT(ISERROR(SEARCH('Listados Datos'!$P$3,AR104)))</xm:f>
            <xm:f>'Listados Datos'!$P$3</xm:f>
            <x14:dxf>
              <fill>
                <patternFill>
                  <bgColor rgb="FF99CC00"/>
                </patternFill>
              </fill>
            </x14:dxf>
          </x14:cfRule>
          <x14:cfRule type="containsText" priority="16422" operator="containsText" id="{CD8471D5-66B6-4A57-8DAA-D41F6496B18F}">
            <xm:f>NOT(ISERROR(SEARCH('Listados Datos'!$P$4,AR104)))</xm:f>
            <xm:f>'Listados Datos'!$P$4</xm:f>
            <x14:dxf>
              <fill>
                <patternFill>
                  <bgColor rgb="FF33CC33"/>
                </patternFill>
              </fill>
            </x14:dxf>
          </x14:cfRule>
          <x14:cfRule type="containsText" priority="16423" operator="containsText" id="{30A66C19-43CA-4117-9F35-58B13F5E6690}">
            <xm:f>NOT(ISERROR(SEARCH('Listados Datos'!$P$5,AR104)))</xm:f>
            <xm:f>'Listados Datos'!$P$5</xm:f>
            <x14:dxf>
              <fill>
                <patternFill>
                  <bgColor rgb="FFFFFF00"/>
                </patternFill>
              </fill>
            </x14:dxf>
          </x14:cfRule>
          <x14:cfRule type="containsText" priority="16424" operator="containsText" id="{130FAC9F-8511-4B0F-85B7-B53C9C16969F}">
            <xm:f>NOT(ISERROR(SEARCH('Listados Datos'!$P$6,AR104)))</xm:f>
            <xm:f>'Listados Datos'!$P$6</xm:f>
            <x14:dxf>
              <fill>
                <patternFill>
                  <bgColor rgb="FFFFC000"/>
                </patternFill>
              </fill>
            </x14:dxf>
          </x14:cfRule>
          <x14:cfRule type="containsText" priority="16425" operator="containsText" id="{8AA286B7-2E90-483B-BEBE-EDB0DEFE5610}">
            <xm:f>NOT(ISERROR(SEARCH('Listados Datos'!$P$7,AR104)))</xm:f>
            <xm:f>'Listados Datos'!$P$7</xm:f>
            <x14:dxf>
              <fill>
                <patternFill>
                  <bgColor rgb="FFFF0000"/>
                </patternFill>
              </fill>
            </x14:dxf>
          </x14:cfRule>
          <xm:sqref>AR104</xm:sqref>
        </x14:conditionalFormatting>
        <x14:conditionalFormatting xmlns:xm="http://schemas.microsoft.com/office/excel/2006/main">
          <x14:cfRule type="containsText" priority="16881" operator="containsText" id="{E5668C77-9F8A-4C4F-80AE-871C9744A31D}">
            <xm:f>NOT(ISERROR(SEARCH('Listados Datos'!$T$3,AF62)))</xm:f>
            <xm:f>'Listados Datos'!$T$3</xm:f>
            <x14:dxf>
              <fill>
                <patternFill patternType="solid">
                  <bgColor rgb="FFC00000"/>
                </patternFill>
              </fill>
            </x14:dxf>
          </x14:cfRule>
          <x14:cfRule type="containsText" priority="16882" operator="containsText" id="{044558B2-E590-44C7-88D7-3758AA817FF7}">
            <xm:f>NOT(ISERROR(SEARCH('Listados Datos'!$T$4,AF62)))</xm:f>
            <xm:f>'Listados Datos'!$T$4</xm:f>
            <x14:dxf>
              <font>
                <b/>
                <i val="0"/>
                <color theme="0"/>
              </font>
              <fill>
                <patternFill>
                  <bgColor rgb="FFE26B0A"/>
                </patternFill>
              </fill>
            </x14:dxf>
          </x14:cfRule>
          <x14:cfRule type="containsText" priority="16883" operator="containsText" id="{C009A9A5-E308-4A33-B58E-89C118714299}">
            <xm:f>NOT(ISERROR(SEARCH('Listados Datos'!$T$5,AF62)))</xm:f>
            <xm:f>'Listados Datos'!$T$5</xm:f>
            <x14:dxf>
              <font>
                <b/>
                <i val="0"/>
                <color auto="1"/>
              </font>
              <fill>
                <patternFill>
                  <bgColor rgb="FFFFFF00"/>
                </patternFill>
              </fill>
            </x14:dxf>
          </x14:cfRule>
          <x14:cfRule type="containsText" priority="16884" operator="containsText" id="{A5F1FCB3-C32C-4B97-BA6D-20C0EA65D750}">
            <xm:f>NOT(ISERROR(SEARCH('Listados Datos'!$T$6,AF62)))</xm:f>
            <xm:f>'Listados Datos'!$T$6</xm:f>
            <x14:dxf>
              <font>
                <b/>
                <i val="0"/>
              </font>
              <fill>
                <patternFill>
                  <bgColor rgb="FF92D050"/>
                </patternFill>
              </fill>
            </x14:dxf>
          </x14:cfRule>
          <xm:sqref>AF62</xm:sqref>
        </x14:conditionalFormatting>
        <x14:conditionalFormatting xmlns:xm="http://schemas.microsoft.com/office/excel/2006/main">
          <x14:cfRule type="containsText" priority="16877" operator="containsText" id="{B4BEA8B3-3C8B-4BD8-907B-C6927C793CB2}">
            <xm:f>NOT(ISERROR(SEARCH('Listados Datos'!$T$3,AB62)))</xm:f>
            <xm:f>'Listados Datos'!$T$3</xm:f>
            <x14:dxf>
              <fill>
                <patternFill patternType="solid">
                  <bgColor rgb="FFC00000"/>
                </patternFill>
              </fill>
            </x14:dxf>
          </x14:cfRule>
          <x14:cfRule type="containsText" priority="16878" operator="containsText" id="{AA0F8E9B-6FF6-4112-A471-602F90F6DD8B}">
            <xm:f>NOT(ISERROR(SEARCH('Listados Datos'!$T$4,AB62)))</xm:f>
            <xm:f>'Listados Datos'!$T$4</xm:f>
            <x14:dxf>
              <font>
                <b/>
                <i val="0"/>
                <color theme="0"/>
              </font>
              <fill>
                <patternFill>
                  <bgColor rgb="FFE26B0A"/>
                </patternFill>
              </fill>
            </x14:dxf>
          </x14:cfRule>
          <x14:cfRule type="containsText" priority="16879" operator="containsText" id="{3F9CFC0C-D714-45C7-86BD-912E5DC9FAF6}">
            <xm:f>NOT(ISERROR(SEARCH('Listados Datos'!$T$5,AB62)))</xm:f>
            <xm:f>'Listados Datos'!$T$5</xm:f>
            <x14:dxf>
              <font>
                <b/>
                <i val="0"/>
                <color auto="1"/>
              </font>
              <fill>
                <patternFill>
                  <bgColor rgb="FFFFFF00"/>
                </patternFill>
              </fill>
            </x14:dxf>
          </x14:cfRule>
          <x14:cfRule type="containsText" priority="16880" operator="containsText" id="{627F5478-6981-4592-B99C-004E169D2684}">
            <xm:f>NOT(ISERROR(SEARCH('Listados Datos'!$T$6,AB62)))</xm:f>
            <xm:f>'Listados Datos'!$T$6</xm:f>
            <x14:dxf>
              <font>
                <b/>
                <i val="0"/>
              </font>
              <fill>
                <patternFill>
                  <bgColor rgb="FF92D050"/>
                </patternFill>
              </fill>
            </x14:dxf>
          </x14:cfRule>
          <xm:sqref>AB62</xm:sqref>
        </x14:conditionalFormatting>
        <x14:conditionalFormatting xmlns:xm="http://schemas.microsoft.com/office/excel/2006/main">
          <x14:cfRule type="containsText" priority="16867" operator="containsText" id="{8FE56182-39C9-4306-BF7E-75ADC8462D02}">
            <xm:f>NOT(ISERROR(SEARCH('Listados Datos'!$P$3,Z62)))</xm:f>
            <xm:f>'Listados Datos'!$P$3</xm:f>
            <x14:dxf>
              <fill>
                <patternFill>
                  <bgColor rgb="FF99CC00"/>
                </patternFill>
              </fill>
            </x14:dxf>
          </x14:cfRule>
          <x14:cfRule type="containsText" priority="16868" operator="containsText" id="{F39CFA2F-3174-4925-99D6-AD8124C41B6D}">
            <xm:f>NOT(ISERROR(SEARCH('Listados Datos'!$P$4,Z62)))</xm:f>
            <xm:f>'Listados Datos'!$P$4</xm:f>
            <x14:dxf>
              <fill>
                <patternFill>
                  <bgColor rgb="FF33CC33"/>
                </patternFill>
              </fill>
            </x14:dxf>
          </x14:cfRule>
          <x14:cfRule type="containsText" priority="16869" operator="containsText" id="{310CC9CC-A248-494D-BD44-5BFD3A3EA5F9}">
            <xm:f>NOT(ISERROR(SEARCH('Listados Datos'!$P$5,Z62)))</xm:f>
            <xm:f>'Listados Datos'!$P$5</xm:f>
            <x14:dxf>
              <fill>
                <patternFill>
                  <bgColor rgb="FFFFFF00"/>
                </patternFill>
              </fill>
            </x14:dxf>
          </x14:cfRule>
          <x14:cfRule type="containsText" priority="16870" operator="containsText" id="{BB1CE4CF-1A25-4D24-963B-C4A4545528F6}">
            <xm:f>NOT(ISERROR(SEARCH('Listados Datos'!$P$6,Z62)))</xm:f>
            <xm:f>'Listados Datos'!$P$6</xm:f>
            <x14:dxf>
              <fill>
                <patternFill>
                  <bgColor rgb="FFFFC000"/>
                </patternFill>
              </fill>
            </x14:dxf>
          </x14:cfRule>
          <x14:cfRule type="containsText" priority="16871" operator="containsText" id="{BBD7A9E9-2102-400C-9946-B19707C4004C}">
            <xm:f>NOT(ISERROR(SEARCH('Listados Datos'!$P$7,Z62)))</xm:f>
            <xm:f>'Listados Datos'!$P$7</xm:f>
            <x14:dxf>
              <fill>
                <patternFill>
                  <bgColor rgb="FFFF0000"/>
                </patternFill>
              </fill>
            </x14:dxf>
          </x14:cfRule>
          <xm:sqref>Z62</xm:sqref>
        </x14:conditionalFormatting>
        <x14:conditionalFormatting xmlns:xm="http://schemas.microsoft.com/office/excel/2006/main">
          <x14:cfRule type="containsText" priority="16853" operator="containsText" id="{CEABA3E5-9DC2-4193-B5F9-6B5D33E55D14}">
            <xm:f>NOT(ISERROR(SEARCH('Listados Datos'!$T$3,AT62)))</xm:f>
            <xm:f>'Listados Datos'!$T$3</xm:f>
            <x14:dxf>
              <fill>
                <patternFill patternType="solid">
                  <bgColor rgb="FFC00000"/>
                </patternFill>
              </fill>
            </x14:dxf>
          </x14:cfRule>
          <x14:cfRule type="containsText" priority="16854" operator="containsText" id="{18219CD2-C8DA-439F-93C7-3E3F5936837F}">
            <xm:f>NOT(ISERROR(SEARCH('Listados Datos'!$T$4,AT62)))</xm:f>
            <xm:f>'Listados Datos'!$T$4</xm:f>
            <x14:dxf>
              <font>
                <b/>
                <i val="0"/>
                <color theme="0"/>
              </font>
              <fill>
                <patternFill>
                  <bgColor rgb="FFE26B0A"/>
                </patternFill>
              </fill>
            </x14:dxf>
          </x14:cfRule>
          <x14:cfRule type="containsText" priority="16855" operator="containsText" id="{E2E0F2E9-D96D-4524-9C0B-70EBC85E7535}">
            <xm:f>NOT(ISERROR(SEARCH('Listados Datos'!$T$5,AT62)))</xm:f>
            <xm:f>'Listados Datos'!$T$5</xm:f>
            <x14:dxf>
              <font>
                <b/>
                <i val="0"/>
                <color auto="1"/>
              </font>
              <fill>
                <patternFill>
                  <bgColor rgb="FFFFFF00"/>
                </patternFill>
              </fill>
            </x14:dxf>
          </x14:cfRule>
          <x14:cfRule type="containsText" priority="16856" operator="containsText" id="{D5A43B9D-7C61-4883-AFF6-44E092066F87}">
            <xm:f>NOT(ISERROR(SEARCH('Listados Datos'!$T$6,AT62)))</xm:f>
            <xm:f>'Listados Datos'!$T$6</xm:f>
            <x14:dxf>
              <font>
                <b/>
                <i val="0"/>
              </font>
              <fill>
                <patternFill>
                  <bgColor rgb="FF92D050"/>
                </patternFill>
              </fill>
            </x14:dxf>
          </x14:cfRule>
          <xm:sqref>AT62</xm:sqref>
        </x14:conditionalFormatting>
        <x14:conditionalFormatting xmlns:xm="http://schemas.microsoft.com/office/excel/2006/main">
          <x14:cfRule type="containsText" priority="16843" operator="containsText" id="{ED47DA6D-E6BF-42CB-871B-C6A344A973FB}">
            <xm:f>NOT(ISERROR(SEARCH('Listados Datos'!$P$3,AR62)))</xm:f>
            <xm:f>'Listados Datos'!$P$3</xm:f>
            <x14:dxf>
              <fill>
                <patternFill>
                  <bgColor rgb="FF99CC00"/>
                </patternFill>
              </fill>
            </x14:dxf>
          </x14:cfRule>
          <x14:cfRule type="containsText" priority="16844" operator="containsText" id="{3F11C059-0A97-435A-AD78-6FC19F9D6BC4}">
            <xm:f>NOT(ISERROR(SEARCH('Listados Datos'!$P$4,AR62)))</xm:f>
            <xm:f>'Listados Datos'!$P$4</xm:f>
            <x14:dxf>
              <fill>
                <patternFill>
                  <bgColor rgb="FF33CC33"/>
                </patternFill>
              </fill>
            </x14:dxf>
          </x14:cfRule>
          <x14:cfRule type="containsText" priority="16845" operator="containsText" id="{DE7E36CE-6A36-4C98-A03C-421F2490F677}">
            <xm:f>NOT(ISERROR(SEARCH('Listados Datos'!$P$5,AR62)))</xm:f>
            <xm:f>'Listados Datos'!$P$5</xm:f>
            <x14:dxf>
              <fill>
                <patternFill>
                  <bgColor rgb="FFFFFF00"/>
                </patternFill>
              </fill>
            </x14:dxf>
          </x14:cfRule>
          <x14:cfRule type="containsText" priority="16846" operator="containsText" id="{D59CA88E-2CC8-4C40-BDA3-62E868865EE1}">
            <xm:f>NOT(ISERROR(SEARCH('Listados Datos'!$P$6,AR62)))</xm:f>
            <xm:f>'Listados Datos'!$P$6</xm:f>
            <x14:dxf>
              <fill>
                <patternFill>
                  <bgColor rgb="FFFFC000"/>
                </patternFill>
              </fill>
            </x14:dxf>
          </x14:cfRule>
          <x14:cfRule type="containsText" priority="16847" operator="containsText" id="{9CA80702-FA2E-49D7-B106-0FFEB2EAF7A3}">
            <xm:f>NOT(ISERROR(SEARCH('Listados Datos'!$P$7,AR62)))</xm:f>
            <xm:f>'Listados Datos'!$P$7</xm:f>
            <x14:dxf>
              <fill>
                <patternFill>
                  <bgColor rgb="FFFF0000"/>
                </patternFill>
              </fill>
            </x14:dxf>
          </x14:cfRule>
          <xm:sqref>AR62</xm:sqref>
        </x14:conditionalFormatting>
        <x14:conditionalFormatting xmlns:xm="http://schemas.microsoft.com/office/excel/2006/main">
          <x14:cfRule type="containsText" priority="16823" operator="containsText" id="{74F135E5-AC59-4CE0-B74A-3CD0931C853C}">
            <xm:f>NOT(ISERROR(SEARCH('Listados Datos'!$T$3,AF68)))</xm:f>
            <xm:f>'Listados Datos'!$T$3</xm:f>
            <x14:dxf>
              <fill>
                <patternFill patternType="solid">
                  <bgColor rgb="FFC00000"/>
                </patternFill>
              </fill>
            </x14:dxf>
          </x14:cfRule>
          <x14:cfRule type="containsText" priority="16824" operator="containsText" id="{44C57767-5AB1-48FD-B8DC-A4B3148BEDF4}">
            <xm:f>NOT(ISERROR(SEARCH('Listados Datos'!$T$4,AF68)))</xm:f>
            <xm:f>'Listados Datos'!$T$4</xm:f>
            <x14:dxf>
              <font>
                <b/>
                <i val="0"/>
                <color theme="0"/>
              </font>
              <fill>
                <patternFill>
                  <bgColor rgb="FFE26B0A"/>
                </patternFill>
              </fill>
            </x14:dxf>
          </x14:cfRule>
          <x14:cfRule type="containsText" priority="16825" operator="containsText" id="{423D3B56-C563-4946-8CF8-CFD5C4FE1EA4}">
            <xm:f>NOT(ISERROR(SEARCH('Listados Datos'!$T$5,AF68)))</xm:f>
            <xm:f>'Listados Datos'!$T$5</xm:f>
            <x14:dxf>
              <font>
                <b/>
                <i val="0"/>
                <color auto="1"/>
              </font>
              <fill>
                <patternFill>
                  <bgColor rgb="FFFFFF00"/>
                </patternFill>
              </fill>
            </x14:dxf>
          </x14:cfRule>
          <x14:cfRule type="containsText" priority="16826" operator="containsText" id="{004D0EAE-9134-4253-9949-79EC661B1895}">
            <xm:f>NOT(ISERROR(SEARCH('Listados Datos'!$T$6,AF68)))</xm:f>
            <xm:f>'Listados Datos'!$T$6</xm:f>
            <x14:dxf>
              <font>
                <b/>
                <i val="0"/>
              </font>
              <fill>
                <patternFill>
                  <bgColor rgb="FF92D050"/>
                </patternFill>
              </fill>
            </x14:dxf>
          </x14:cfRule>
          <xm:sqref>AF68</xm:sqref>
        </x14:conditionalFormatting>
        <x14:conditionalFormatting xmlns:xm="http://schemas.microsoft.com/office/excel/2006/main">
          <x14:cfRule type="containsText" priority="16819" operator="containsText" id="{78A1F0B5-F9E3-4566-9480-82A3D31C33E4}">
            <xm:f>NOT(ISERROR(SEARCH('Listados Datos'!$T$3,AB68)))</xm:f>
            <xm:f>'Listados Datos'!$T$3</xm:f>
            <x14:dxf>
              <fill>
                <patternFill patternType="solid">
                  <bgColor rgb="FFC00000"/>
                </patternFill>
              </fill>
            </x14:dxf>
          </x14:cfRule>
          <x14:cfRule type="containsText" priority="16820" operator="containsText" id="{AA212D2F-D5BD-438A-A93C-6A6D01ED0FDA}">
            <xm:f>NOT(ISERROR(SEARCH('Listados Datos'!$T$4,AB68)))</xm:f>
            <xm:f>'Listados Datos'!$T$4</xm:f>
            <x14:dxf>
              <font>
                <b/>
                <i val="0"/>
                <color theme="0"/>
              </font>
              <fill>
                <patternFill>
                  <bgColor rgb="FFE26B0A"/>
                </patternFill>
              </fill>
            </x14:dxf>
          </x14:cfRule>
          <x14:cfRule type="containsText" priority="16821" operator="containsText" id="{675BEDF4-6058-4926-A68B-8A2FC9733318}">
            <xm:f>NOT(ISERROR(SEARCH('Listados Datos'!$T$5,AB68)))</xm:f>
            <xm:f>'Listados Datos'!$T$5</xm:f>
            <x14:dxf>
              <font>
                <b/>
                <i val="0"/>
                <color auto="1"/>
              </font>
              <fill>
                <patternFill>
                  <bgColor rgb="FFFFFF00"/>
                </patternFill>
              </fill>
            </x14:dxf>
          </x14:cfRule>
          <x14:cfRule type="containsText" priority="16822" operator="containsText" id="{58AF4999-A579-4B30-90B7-0C5B0E4A572E}">
            <xm:f>NOT(ISERROR(SEARCH('Listados Datos'!$T$6,AB68)))</xm:f>
            <xm:f>'Listados Datos'!$T$6</xm:f>
            <x14:dxf>
              <font>
                <b/>
                <i val="0"/>
              </font>
              <fill>
                <patternFill>
                  <bgColor rgb="FF92D050"/>
                </patternFill>
              </fill>
            </x14:dxf>
          </x14:cfRule>
          <xm:sqref>AB68</xm:sqref>
        </x14:conditionalFormatting>
        <x14:conditionalFormatting xmlns:xm="http://schemas.microsoft.com/office/excel/2006/main">
          <x14:cfRule type="containsText" priority="16809" operator="containsText" id="{171E8568-17C1-44FE-A7EF-D7E33B3F3D78}">
            <xm:f>NOT(ISERROR(SEARCH('Listados Datos'!$P$3,Z68)))</xm:f>
            <xm:f>'Listados Datos'!$P$3</xm:f>
            <x14:dxf>
              <fill>
                <patternFill>
                  <bgColor rgb="FF99CC00"/>
                </patternFill>
              </fill>
            </x14:dxf>
          </x14:cfRule>
          <x14:cfRule type="containsText" priority="16810" operator="containsText" id="{E61D195C-2805-4532-B394-1EC5C15D03D9}">
            <xm:f>NOT(ISERROR(SEARCH('Listados Datos'!$P$4,Z68)))</xm:f>
            <xm:f>'Listados Datos'!$P$4</xm:f>
            <x14:dxf>
              <fill>
                <patternFill>
                  <bgColor rgb="FF33CC33"/>
                </patternFill>
              </fill>
            </x14:dxf>
          </x14:cfRule>
          <x14:cfRule type="containsText" priority="16811" operator="containsText" id="{D559F7A3-713D-42B6-8DA6-FB01FCAAC489}">
            <xm:f>NOT(ISERROR(SEARCH('Listados Datos'!$P$5,Z68)))</xm:f>
            <xm:f>'Listados Datos'!$P$5</xm:f>
            <x14:dxf>
              <fill>
                <patternFill>
                  <bgColor rgb="FFFFFF00"/>
                </patternFill>
              </fill>
            </x14:dxf>
          </x14:cfRule>
          <x14:cfRule type="containsText" priority="16812" operator="containsText" id="{D241D00C-1BEA-44A6-BDF8-A13A3407C7CB}">
            <xm:f>NOT(ISERROR(SEARCH('Listados Datos'!$P$6,Z68)))</xm:f>
            <xm:f>'Listados Datos'!$P$6</xm:f>
            <x14:dxf>
              <fill>
                <patternFill>
                  <bgColor rgb="FFFFC000"/>
                </patternFill>
              </fill>
            </x14:dxf>
          </x14:cfRule>
          <x14:cfRule type="containsText" priority="16813" operator="containsText" id="{DFE71576-47EF-4E50-9952-F5941F9622B0}">
            <xm:f>NOT(ISERROR(SEARCH('Listados Datos'!$P$7,Z68)))</xm:f>
            <xm:f>'Listados Datos'!$P$7</xm:f>
            <x14:dxf>
              <fill>
                <patternFill>
                  <bgColor rgb="FFFF0000"/>
                </patternFill>
              </fill>
            </x14:dxf>
          </x14:cfRule>
          <xm:sqref>Z68</xm:sqref>
        </x14:conditionalFormatting>
        <x14:conditionalFormatting xmlns:xm="http://schemas.microsoft.com/office/excel/2006/main">
          <x14:cfRule type="containsText" priority="16795" operator="containsText" id="{29A7164D-1455-4AA1-B20D-90B5D6DEDD31}">
            <xm:f>NOT(ISERROR(SEARCH('Listados Datos'!$T$3,AT68)))</xm:f>
            <xm:f>'Listados Datos'!$T$3</xm:f>
            <x14:dxf>
              <fill>
                <patternFill patternType="solid">
                  <bgColor rgb="FFC00000"/>
                </patternFill>
              </fill>
            </x14:dxf>
          </x14:cfRule>
          <x14:cfRule type="containsText" priority="16796" operator="containsText" id="{FF3D7D0E-A608-48ED-8E8C-848FB3EA4253}">
            <xm:f>NOT(ISERROR(SEARCH('Listados Datos'!$T$4,AT68)))</xm:f>
            <xm:f>'Listados Datos'!$T$4</xm:f>
            <x14:dxf>
              <font>
                <b/>
                <i val="0"/>
                <color theme="0"/>
              </font>
              <fill>
                <patternFill>
                  <bgColor rgb="FFE26B0A"/>
                </patternFill>
              </fill>
            </x14:dxf>
          </x14:cfRule>
          <x14:cfRule type="containsText" priority="16797" operator="containsText" id="{95DF5C57-0540-4965-9E31-CF1FF06F14CA}">
            <xm:f>NOT(ISERROR(SEARCH('Listados Datos'!$T$5,AT68)))</xm:f>
            <xm:f>'Listados Datos'!$T$5</xm:f>
            <x14:dxf>
              <font>
                <b/>
                <i val="0"/>
                <color auto="1"/>
              </font>
              <fill>
                <patternFill>
                  <bgColor rgb="FFFFFF00"/>
                </patternFill>
              </fill>
            </x14:dxf>
          </x14:cfRule>
          <x14:cfRule type="containsText" priority="16798" operator="containsText" id="{7A25D958-9228-415E-8833-6CBD6FF2885D}">
            <xm:f>NOT(ISERROR(SEARCH('Listados Datos'!$T$6,AT68)))</xm:f>
            <xm:f>'Listados Datos'!$T$6</xm:f>
            <x14:dxf>
              <font>
                <b/>
                <i val="0"/>
              </font>
              <fill>
                <patternFill>
                  <bgColor rgb="FF92D050"/>
                </patternFill>
              </fill>
            </x14:dxf>
          </x14:cfRule>
          <xm:sqref>AT68</xm:sqref>
        </x14:conditionalFormatting>
        <x14:conditionalFormatting xmlns:xm="http://schemas.microsoft.com/office/excel/2006/main">
          <x14:cfRule type="containsText" priority="16785" operator="containsText" id="{F51D22C5-44C8-4440-8DBB-B35D60AD8A0C}">
            <xm:f>NOT(ISERROR(SEARCH('Listados Datos'!$P$3,AR68)))</xm:f>
            <xm:f>'Listados Datos'!$P$3</xm:f>
            <x14:dxf>
              <fill>
                <patternFill>
                  <bgColor rgb="FF99CC00"/>
                </patternFill>
              </fill>
            </x14:dxf>
          </x14:cfRule>
          <x14:cfRule type="containsText" priority="16786" operator="containsText" id="{00F1C9A3-7CD1-4219-959B-43F5A95A241F}">
            <xm:f>NOT(ISERROR(SEARCH('Listados Datos'!$P$4,AR68)))</xm:f>
            <xm:f>'Listados Datos'!$P$4</xm:f>
            <x14:dxf>
              <fill>
                <patternFill>
                  <bgColor rgb="FF33CC33"/>
                </patternFill>
              </fill>
            </x14:dxf>
          </x14:cfRule>
          <x14:cfRule type="containsText" priority="16787" operator="containsText" id="{22F1DB92-FD39-42B1-9A15-7D2E847C6C39}">
            <xm:f>NOT(ISERROR(SEARCH('Listados Datos'!$P$5,AR68)))</xm:f>
            <xm:f>'Listados Datos'!$P$5</xm:f>
            <x14:dxf>
              <fill>
                <patternFill>
                  <bgColor rgb="FFFFFF00"/>
                </patternFill>
              </fill>
            </x14:dxf>
          </x14:cfRule>
          <x14:cfRule type="containsText" priority="16788" operator="containsText" id="{FBE65384-28B6-4079-BF0C-4FEED10FB4C1}">
            <xm:f>NOT(ISERROR(SEARCH('Listados Datos'!$P$6,AR68)))</xm:f>
            <xm:f>'Listados Datos'!$P$6</xm:f>
            <x14:dxf>
              <fill>
                <patternFill>
                  <bgColor rgb="FFFFC000"/>
                </patternFill>
              </fill>
            </x14:dxf>
          </x14:cfRule>
          <x14:cfRule type="containsText" priority="16789" operator="containsText" id="{DE7210F2-1EE3-42F3-8420-1483AE91A597}">
            <xm:f>NOT(ISERROR(SEARCH('Listados Datos'!$P$7,AR68)))</xm:f>
            <xm:f>'Listados Datos'!$P$7</xm:f>
            <x14:dxf>
              <fill>
                <patternFill>
                  <bgColor rgb="FFFF0000"/>
                </patternFill>
              </fill>
            </x14:dxf>
          </x14:cfRule>
          <xm:sqref>AR68</xm:sqref>
        </x14:conditionalFormatting>
        <x14:conditionalFormatting xmlns:xm="http://schemas.microsoft.com/office/excel/2006/main">
          <x14:cfRule type="containsText" priority="16765" operator="containsText" id="{24B884A9-359E-4B6B-91FC-BAFB16A059FF}">
            <xm:f>NOT(ISERROR(SEARCH('Listados Datos'!$T$3,AF74)))</xm:f>
            <xm:f>'Listados Datos'!$T$3</xm:f>
            <x14:dxf>
              <fill>
                <patternFill patternType="solid">
                  <bgColor rgb="FFC00000"/>
                </patternFill>
              </fill>
            </x14:dxf>
          </x14:cfRule>
          <x14:cfRule type="containsText" priority="16766" operator="containsText" id="{483B51C8-E38F-44F5-AB43-B8DE9AD64AC1}">
            <xm:f>NOT(ISERROR(SEARCH('Listados Datos'!$T$4,AF74)))</xm:f>
            <xm:f>'Listados Datos'!$T$4</xm:f>
            <x14:dxf>
              <font>
                <b/>
                <i val="0"/>
                <color theme="0"/>
              </font>
              <fill>
                <patternFill>
                  <bgColor rgb="FFE26B0A"/>
                </patternFill>
              </fill>
            </x14:dxf>
          </x14:cfRule>
          <x14:cfRule type="containsText" priority="16767" operator="containsText" id="{B28927F1-FD0F-461C-84A6-55DDFF65C757}">
            <xm:f>NOT(ISERROR(SEARCH('Listados Datos'!$T$5,AF74)))</xm:f>
            <xm:f>'Listados Datos'!$T$5</xm:f>
            <x14:dxf>
              <font>
                <b/>
                <i val="0"/>
                <color auto="1"/>
              </font>
              <fill>
                <patternFill>
                  <bgColor rgb="FFFFFF00"/>
                </patternFill>
              </fill>
            </x14:dxf>
          </x14:cfRule>
          <x14:cfRule type="containsText" priority="16768" operator="containsText" id="{29D9EAA0-D07B-4CBF-90D4-B4330D3FA21B}">
            <xm:f>NOT(ISERROR(SEARCH('Listados Datos'!$T$6,AF74)))</xm:f>
            <xm:f>'Listados Datos'!$T$6</xm:f>
            <x14:dxf>
              <font>
                <b/>
                <i val="0"/>
              </font>
              <fill>
                <patternFill>
                  <bgColor rgb="FF92D050"/>
                </patternFill>
              </fill>
            </x14:dxf>
          </x14:cfRule>
          <xm:sqref>AF74</xm:sqref>
        </x14:conditionalFormatting>
        <x14:conditionalFormatting xmlns:xm="http://schemas.microsoft.com/office/excel/2006/main">
          <x14:cfRule type="containsText" priority="16761" operator="containsText" id="{7B7C26F3-B250-4B91-BD1C-E9D9F7043BDA}">
            <xm:f>NOT(ISERROR(SEARCH('Listados Datos'!$T$3,AB74)))</xm:f>
            <xm:f>'Listados Datos'!$T$3</xm:f>
            <x14:dxf>
              <fill>
                <patternFill patternType="solid">
                  <bgColor rgb="FFC00000"/>
                </patternFill>
              </fill>
            </x14:dxf>
          </x14:cfRule>
          <x14:cfRule type="containsText" priority="16762" operator="containsText" id="{FD8E31BF-C6C0-4FAD-94D6-EFA9C692B2AF}">
            <xm:f>NOT(ISERROR(SEARCH('Listados Datos'!$T$4,AB74)))</xm:f>
            <xm:f>'Listados Datos'!$T$4</xm:f>
            <x14:dxf>
              <font>
                <b/>
                <i val="0"/>
                <color theme="0"/>
              </font>
              <fill>
                <patternFill>
                  <bgColor rgb="FFE26B0A"/>
                </patternFill>
              </fill>
            </x14:dxf>
          </x14:cfRule>
          <x14:cfRule type="containsText" priority="16763" operator="containsText" id="{A1072713-D6C5-4B68-B013-8DC580A391B3}">
            <xm:f>NOT(ISERROR(SEARCH('Listados Datos'!$T$5,AB74)))</xm:f>
            <xm:f>'Listados Datos'!$T$5</xm:f>
            <x14:dxf>
              <font>
                <b/>
                <i val="0"/>
                <color auto="1"/>
              </font>
              <fill>
                <patternFill>
                  <bgColor rgb="FFFFFF00"/>
                </patternFill>
              </fill>
            </x14:dxf>
          </x14:cfRule>
          <x14:cfRule type="containsText" priority="16764" operator="containsText" id="{770F1408-CBA4-4FE0-9555-222D8338F762}">
            <xm:f>NOT(ISERROR(SEARCH('Listados Datos'!$T$6,AB74)))</xm:f>
            <xm:f>'Listados Datos'!$T$6</xm:f>
            <x14:dxf>
              <font>
                <b/>
                <i val="0"/>
              </font>
              <fill>
                <patternFill>
                  <bgColor rgb="FF92D050"/>
                </patternFill>
              </fill>
            </x14:dxf>
          </x14:cfRule>
          <xm:sqref>AB74</xm:sqref>
        </x14:conditionalFormatting>
        <x14:conditionalFormatting xmlns:xm="http://schemas.microsoft.com/office/excel/2006/main">
          <x14:cfRule type="containsText" priority="16751" operator="containsText" id="{787C0C2D-217C-438B-B466-B4CCF44865F9}">
            <xm:f>NOT(ISERROR(SEARCH('Listados Datos'!$P$3,Z74)))</xm:f>
            <xm:f>'Listados Datos'!$P$3</xm:f>
            <x14:dxf>
              <fill>
                <patternFill>
                  <bgColor rgb="FF99CC00"/>
                </patternFill>
              </fill>
            </x14:dxf>
          </x14:cfRule>
          <x14:cfRule type="containsText" priority="16752" operator="containsText" id="{AD67EE8A-0689-482C-8E26-D0D034F91FBE}">
            <xm:f>NOT(ISERROR(SEARCH('Listados Datos'!$P$4,Z74)))</xm:f>
            <xm:f>'Listados Datos'!$P$4</xm:f>
            <x14:dxf>
              <fill>
                <patternFill>
                  <bgColor rgb="FF33CC33"/>
                </patternFill>
              </fill>
            </x14:dxf>
          </x14:cfRule>
          <x14:cfRule type="containsText" priority="16753" operator="containsText" id="{1A228976-F685-4326-AD31-4D800C5197BC}">
            <xm:f>NOT(ISERROR(SEARCH('Listados Datos'!$P$5,Z74)))</xm:f>
            <xm:f>'Listados Datos'!$P$5</xm:f>
            <x14:dxf>
              <fill>
                <patternFill>
                  <bgColor rgb="FFFFFF00"/>
                </patternFill>
              </fill>
            </x14:dxf>
          </x14:cfRule>
          <x14:cfRule type="containsText" priority="16754" operator="containsText" id="{7C9465D0-40CA-4779-922C-B16FE5B21371}">
            <xm:f>NOT(ISERROR(SEARCH('Listados Datos'!$P$6,Z74)))</xm:f>
            <xm:f>'Listados Datos'!$P$6</xm:f>
            <x14:dxf>
              <fill>
                <patternFill>
                  <bgColor rgb="FFFFC000"/>
                </patternFill>
              </fill>
            </x14:dxf>
          </x14:cfRule>
          <x14:cfRule type="containsText" priority="16755" operator="containsText" id="{42175D89-51D5-47A0-A73F-EA40F71DE036}">
            <xm:f>NOT(ISERROR(SEARCH('Listados Datos'!$P$7,Z74)))</xm:f>
            <xm:f>'Listados Datos'!$P$7</xm:f>
            <x14:dxf>
              <fill>
                <patternFill>
                  <bgColor rgb="FFFF0000"/>
                </patternFill>
              </fill>
            </x14:dxf>
          </x14:cfRule>
          <xm:sqref>Z74</xm:sqref>
        </x14:conditionalFormatting>
        <x14:conditionalFormatting xmlns:xm="http://schemas.microsoft.com/office/excel/2006/main">
          <x14:cfRule type="containsText" priority="16737" operator="containsText" id="{67044365-4DF4-4ACF-A61E-45688362019C}">
            <xm:f>NOT(ISERROR(SEARCH('Listados Datos'!$T$3,AT74)))</xm:f>
            <xm:f>'Listados Datos'!$T$3</xm:f>
            <x14:dxf>
              <fill>
                <patternFill patternType="solid">
                  <bgColor rgb="FFC00000"/>
                </patternFill>
              </fill>
            </x14:dxf>
          </x14:cfRule>
          <x14:cfRule type="containsText" priority="16738" operator="containsText" id="{03132E42-3407-486F-96EF-406F042E4E2A}">
            <xm:f>NOT(ISERROR(SEARCH('Listados Datos'!$T$4,AT74)))</xm:f>
            <xm:f>'Listados Datos'!$T$4</xm:f>
            <x14:dxf>
              <font>
                <b/>
                <i val="0"/>
                <color theme="0"/>
              </font>
              <fill>
                <patternFill>
                  <bgColor rgb="FFE26B0A"/>
                </patternFill>
              </fill>
            </x14:dxf>
          </x14:cfRule>
          <x14:cfRule type="containsText" priority="16739" operator="containsText" id="{2B29E50C-475C-4838-8AF4-DAD0CE222DA0}">
            <xm:f>NOT(ISERROR(SEARCH('Listados Datos'!$T$5,AT74)))</xm:f>
            <xm:f>'Listados Datos'!$T$5</xm:f>
            <x14:dxf>
              <font>
                <b/>
                <i val="0"/>
                <color auto="1"/>
              </font>
              <fill>
                <patternFill>
                  <bgColor rgb="FFFFFF00"/>
                </patternFill>
              </fill>
            </x14:dxf>
          </x14:cfRule>
          <x14:cfRule type="containsText" priority="16740" operator="containsText" id="{11986224-80DE-468F-841D-3D958FAB986F}">
            <xm:f>NOT(ISERROR(SEARCH('Listados Datos'!$T$6,AT74)))</xm:f>
            <xm:f>'Listados Datos'!$T$6</xm:f>
            <x14:dxf>
              <font>
                <b/>
                <i val="0"/>
              </font>
              <fill>
                <patternFill>
                  <bgColor rgb="FF92D050"/>
                </patternFill>
              </fill>
            </x14:dxf>
          </x14:cfRule>
          <xm:sqref>AT74</xm:sqref>
        </x14:conditionalFormatting>
        <x14:conditionalFormatting xmlns:xm="http://schemas.microsoft.com/office/excel/2006/main">
          <x14:cfRule type="containsText" priority="16727" operator="containsText" id="{2486CE30-E2F7-4F91-94F2-C47849B0452D}">
            <xm:f>NOT(ISERROR(SEARCH('Listados Datos'!$P$3,AR74)))</xm:f>
            <xm:f>'Listados Datos'!$P$3</xm:f>
            <x14:dxf>
              <fill>
                <patternFill>
                  <bgColor rgb="FF99CC00"/>
                </patternFill>
              </fill>
            </x14:dxf>
          </x14:cfRule>
          <x14:cfRule type="containsText" priority="16728" operator="containsText" id="{EE046564-738A-4A96-BE72-427253417BFC}">
            <xm:f>NOT(ISERROR(SEARCH('Listados Datos'!$P$4,AR74)))</xm:f>
            <xm:f>'Listados Datos'!$P$4</xm:f>
            <x14:dxf>
              <fill>
                <patternFill>
                  <bgColor rgb="FF33CC33"/>
                </patternFill>
              </fill>
            </x14:dxf>
          </x14:cfRule>
          <x14:cfRule type="containsText" priority="16729" operator="containsText" id="{6369D7B3-0E48-42E7-8E35-66799C466457}">
            <xm:f>NOT(ISERROR(SEARCH('Listados Datos'!$P$5,AR74)))</xm:f>
            <xm:f>'Listados Datos'!$P$5</xm:f>
            <x14:dxf>
              <fill>
                <patternFill>
                  <bgColor rgb="FFFFFF00"/>
                </patternFill>
              </fill>
            </x14:dxf>
          </x14:cfRule>
          <x14:cfRule type="containsText" priority="16730" operator="containsText" id="{57CFE06C-0E0C-445B-A5E4-4E43241E8FC6}">
            <xm:f>NOT(ISERROR(SEARCH('Listados Datos'!$P$6,AR74)))</xm:f>
            <xm:f>'Listados Datos'!$P$6</xm:f>
            <x14:dxf>
              <fill>
                <patternFill>
                  <bgColor rgb="FFFFC000"/>
                </patternFill>
              </fill>
            </x14:dxf>
          </x14:cfRule>
          <x14:cfRule type="containsText" priority="16731" operator="containsText" id="{F5F73895-1523-4D4E-9B29-90C1107887E6}">
            <xm:f>NOT(ISERROR(SEARCH('Listados Datos'!$P$7,AR74)))</xm:f>
            <xm:f>'Listados Datos'!$P$7</xm:f>
            <x14:dxf>
              <fill>
                <patternFill>
                  <bgColor rgb="FFFF0000"/>
                </patternFill>
              </fill>
            </x14:dxf>
          </x14:cfRule>
          <xm:sqref>AR74</xm:sqref>
        </x14:conditionalFormatting>
        <x14:conditionalFormatting xmlns:xm="http://schemas.microsoft.com/office/excel/2006/main">
          <x14:cfRule type="containsText" priority="16707" operator="containsText" id="{F1F81FFA-A63F-45AE-BB30-A107B43BCD8C}">
            <xm:f>NOT(ISERROR(SEARCH('Listados Datos'!$T$3,AF80)))</xm:f>
            <xm:f>'Listados Datos'!$T$3</xm:f>
            <x14:dxf>
              <fill>
                <patternFill patternType="solid">
                  <bgColor rgb="FFC00000"/>
                </patternFill>
              </fill>
            </x14:dxf>
          </x14:cfRule>
          <x14:cfRule type="containsText" priority="16708" operator="containsText" id="{5E51C183-A63E-473F-84AC-4FD14BA6ECCF}">
            <xm:f>NOT(ISERROR(SEARCH('Listados Datos'!$T$4,AF80)))</xm:f>
            <xm:f>'Listados Datos'!$T$4</xm:f>
            <x14:dxf>
              <font>
                <b/>
                <i val="0"/>
                <color theme="0"/>
              </font>
              <fill>
                <patternFill>
                  <bgColor rgb="FFE26B0A"/>
                </patternFill>
              </fill>
            </x14:dxf>
          </x14:cfRule>
          <x14:cfRule type="containsText" priority="16709" operator="containsText" id="{397B1F39-3FEC-429E-BB35-47813D9752D7}">
            <xm:f>NOT(ISERROR(SEARCH('Listados Datos'!$T$5,AF80)))</xm:f>
            <xm:f>'Listados Datos'!$T$5</xm:f>
            <x14:dxf>
              <font>
                <b/>
                <i val="0"/>
                <color auto="1"/>
              </font>
              <fill>
                <patternFill>
                  <bgColor rgb="FFFFFF00"/>
                </patternFill>
              </fill>
            </x14:dxf>
          </x14:cfRule>
          <x14:cfRule type="containsText" priority="16710" operator="containsText" id="{C06DFE2D-45FE-4729-82E9-F18753278F38}">
            <xm:f>NOT(ISERROR(SEARCH('Listados Datos'!$T$6,AF80)))</xm:f>
            <xm:f>'Listados Datos'!$T$6</xm:f>
            <x14:dxf>
              <font>
                <b/>
                <i val="0"/>
              </font>
              <fill>
                <patternFill>
                  <bgColor rgb="FF92D050"/>
                </patternFill>
              </fill>
            </x14:dxf>
          </x14:cfRule>
          <xm:sqref>AF80</xm:sqref>
        </x14:conditionalFormatting>
        <x14:conditionalFormatting xmlns:xm="http://schemas.microsoft.com/office/excel/2006/main">
          <x14:cfRule type="containsText" priority="16703" operator="containsText" id="{1040B16A-114D-4E72-AEF5-304871F3B937}">
            <xm:f>NOT(ISERROR(SEARCH('Listados Datos'!$T$3,AB80)))</xm:f>
            <xm:f>'Listados Datos'!$T$3</xm:f>
            <x14:dxf>
              <fill>
                <patternFill patternType="solid">
                  <bgColor rgb="FFC00000"/>
                </patternFill>
              </fill>
            </x14:dxf>
          </x14:cfRule>
          <x14:cfRule type="containsText" priority="16704" operator="containsText" id="{A7501EFD-32FD-458A-AF8F-1FEAA4651BCC}">
            <xm:f>NOT(ISERROR(SEARCH('Listados Datos'!$T$4,AB80)))</xm:f>
            <xm:f>'Listados Datos'!$T$4</xm:f>
            <x14:dxf>
              <font>
                <b/>
                <i val="0"/>
                <color theme="0"/>
              </font>
              <fill>
                <patternFill>
                  <bgColor rgb="FFE26B0A"/>
                </patternFill>
              </fill>
            </x14:dxf>
          </x14:cfRule>
          <x14:cfRule type="containsText" priority="16705" operator="containsText" id="{83E3A8FA-F5E9-4EA3-B9D5-537639DA1520}">
            <xm:f>NOT(ISERROR(SEARCH('Listados Datos'!$T$5,AB80)))</xm:f>
            <xm:f>'Listados Datos'!$T$5</xm:f>
            <x14:dxf>
              <font>
                <b/>
                <i val="0"/>
                <color auto="1"/>
              </font>
              <fill>
                <patternFill>
                  <bgColor rgb="FFFFFF00"/>
                </patternFill>
              </fill>
            </x14:dxf>
          </x14:cfRule>
          <x14:cfRule type="containsText" priority="16706" operator="containsText" id="{A2DBE90C-B6BA-43A9-AAF5-FD3F52C5A7B8}">
            <xm:f>NOT(ISERROR(SEARCH('Listados Datos'!$T$6,AB80)))</xm:f>
            <xm:f>'Listados Datos'!$T$6</xm:f>
            <x14:dxf>
              <font>
                <b/>
                <i val="0"/>
              </font>
              <fill>
                <patternFill>
                  <bgColor rgb="FF92D050"/>
                </patternFill>
              </fill>
            </x14:dxf>
          </x14:cfRule>
          <xm:sqref>AB80</xm:sqref>
        </x14:conditionalFormatting>
        <x14:conditionalFormatting xmlns:xm="http://schemas.microsoft.com/office/excel/2006/main">
          <x14:cfRule type="containsText" priority="16693" operator="containsText" id="{466508E8-BBA4-4BB0-B93E-738F9551515C}">
            <xm:f>NOT(ISERROR(SEARCH('Listados Datos'!$P$3,Z80)))</xm:f>
            <xm:f>'Listados Datos'!$P$3</xm:f>
            <x14:dxf>
              <fill>
                <patternFill>
                  <bgColor rgb="FF99CC00"/>
                </patternFill>
              </fill>
            </x14:dxf>
          </x14:cfRule>
          <x14:cfRule type="containsText" priority="16694" operator="containsText" id="{6F1A9298-1EB3-4F4D-9A9F-E685AC9EC794}">
            <xm:f>NOT(ISERROR(SEARCH('Listados Datos'!$P$4,Z80)))</xm:f>
            <xm:f>'Listados Datos'!$P$4</xm:f>
            <x14:dxf>
              <fill>
                <patternFill>
                  <bgColor rgb="FF33CC33"/>
                </patternFill>
              </fill>
            </x14:dxf>
          </x14:cfRule>
          <x14:cfRule type="containsText" priority="16695" operator="containsText" id="{CB71605E-8B15-4D76-8D7B-BED8E164E50E}">
            <xm:f>NOT(ISERROR(SEARCH('Listados Datos'!$P$5,Z80)))</xm:f>
            <xm:f>'Listados Datos'!$P$5</xm:f>
            <x14:dxf>
              <fill>
                <patternFill>
                  <bgColor rgb="FFFFFF00"/>
                </patternFill>
              </fill>
            </x14:dxf>
          </x14:cfRule>
          <x14:cfRule type="containsText" priority="16696" operator="containsText" id="{36CAA710-03F1-4992-B4CA-AFA223B0A128}">
            <xm:f>NOT(ISERROR(SEARCH('Listados Datos'!$P$6,Z80)))</xm:f>
            <xm:f>'Listados Datos'!$P$6</xm:f>
            <x14:dxf>
              <fill>
                <patternFill>
                  <bgColor rgb="FFFFC000"/>
                </patternFill>
              </fill>
            </x14:dxf>
          </x14:cfRule>
          <x14:cfRule type="containsText" priority="16697" operator="containsText" id="{27967782-13FE-42C2-8B1E-F5228DBDFF0C}">
            <xm:f>NOT(ISERROR(SEARCH('Listados Datos'!$P$7,Z80)))</xm:f>
            <xm:f>'Listados Datos'!$P$7</xm:f>
            <x14:dxf>
              <fill>
                <patternFill>
                  <bgColor rgb="FFFF0000"/>
                </patternFill>
              </fill>
            </x14:dxf>
          </x14:cfRule>
          <xm:sqref>Z80</xm:sqref>
        </x14:conditionalFormatting>
        <x14:conditionalFormatting xmlns:xm="http://schemas.microsoft.com/office/excel/2006/main">
          <x14:cfRule type="containsText" priority="16663" operator="containsText" id="{7D93730F-2682-49A2-9BF1-A344B024EBBE}">
            <xm:f>NOT(ISERROR(SEARCH('Listados Datos'!$T$3,AT80)))</xm:f>
            <xm:f>'Listados Datos'!$T$3</xm:f>
            <x14:dxf>
              <fill>
                <patternFill patternType="solid">
                  <bgColor rgb="FFC00000"/>
                </patternFill>
              </fill>
            </x14:dxf>
          </x14:cfRule>
          <x14:cfRule type="containsText" priority="16664" operator="containsText" id="{2137804B-C5A1-4CCB-9EF2-729CF0677A2D}">
            <xm:f>NOT(ISERROR(SEARCH('Listados Datos'!$T$4,AT80)))</xm:f>
            <xm:f>'Listados Datos'!$T$4</xm:f>
            <x14:dxf>
              <font>
                <b/>
                <i val="0"/>
                <color theme="0"/>
              </font>
              <fill>
                <patternFill>
                  <bgColor rgb="FFE26B0A"/>
                </patternFill>
              </fill>
            </x14:dxf>
          </x14:cfRule>
          <x14:cfRule type="containsText" priority="16665" operator="containsText" id="{A752DF3F-9F94-4272-BD46-2F9FFADBB14E}">
            <xm:f>NOT(ISERROR(SEARCH('Listados Datos'!$T$5,AT80)))</xm:f>
            <xm:f>'Listados Datos'!$T$5</xm:f>
            <x14:dxf>
              <font>
                <b/>
                <i val="0"/>
                <color auto="1"/>
              </font>
              <fill>
                <patternFill>
                  <bgColor rgb="FFFFFF00"/>
                </patternFill>
              </fill>
            </x14:dxf>
          </x14:cfRule>
          <x14:cfRule type="containsText" priority="16666" operator="containsText" id="{3FE5AC62-8128-4970-8226-74B41EB27025}">
            <xm:f>NOT(ISERROR(SEARCH('Listados Datos'!$T$6,AT80)))</xm:f>
            <xm:f>'Listados Datos'!$T$6</xm:f>
            <x14:dxf>
              <font>
                <b/>
                <i val="0"/>
              </font>
              <fill>
                <patternFill>
                  <bgColor rgb="FF92D050"/>
                </patternFill>
              </fill>
            </x14:dxf>
          </x14:cfRule>
          <xm:sqref>AT80</xm:sqref>
        </x14:conditionalFormatting>
        <x14:conditionalFormatting xmlns:xm="http://schemas.microsoft.com/office/excel/2006/main">
          <x14:cfRule type="containsText" priority="16653" operator="containsText" id="{0B8D71D1-8721-4DD8-BE9B-0F65905C7EB2}">
            <xm:f>NOT(ISERROR(SEARCH('Listados Datos'!$P$3,AR80)))</xm:f>
            <xm:f>'Listados Datos'!$P$3</xm:f>
            <x14:dxf>
              <fill>
                <patternFill>
                  <bgColor rgb="FF99CC00"/>
                </patternFill>
              </fill>
            </x14:dxf>
          </x14:cfRule>
          <x14:cfRule type="containsText" priority="16654" operator="containsText" id="{1EBC1F20-7584-426B-A9E8-07F7FFBCDF95}">
            <xm:f>NOT(ISERROR(SEARCH('Listados Datos'!$P$4,AR80)))</xm:f>
            <xm:f>'Listados Datos'!$P$4</xm:f>
            <x14:dxf>
              <fill>
                <patternFill>
                  <bgColor rgb="FF33CC33"/>
                </patternFill>
              </fill>
            </x14:dxf>
          </x14:cfRule>
          <x14:cfRule type="containsText" priority="16655" operator="containsText" id="{2383ACD1-F831-43ED-8E33-E68113FD075E}">
            <xm:f>NOT(ISERROR(SEARCH('Listados Datos'!$P$5,AR80)))</xm:f>
            <xm:f>'Listados Datos'!$P$5</xm:f>
            <x14:dxf>
              <fill>
                <patternFill>
                  <bgColor rgb="FFFFFF00"/>
                </patternFill>
              </fill>
            </x14:dxf>
          </x14:cfRule>
          <x14:cfRule type="containsText" priority="16656" operator="containsText" id="{8A94D956-DE32-4E14-A2E8-60AD36B4F73F}">
            <xm:f>NOT(ISERROR(SEARCH('Listados Datos'!$P$6,AR80)))</xm:f>
            <xm:f>'Listados Datos'!$P$6</xm:f>
            <x14:dxf>
              <fill>
                <patternFill>
                  <bgColor rgb="FFFFC000"/>
                </patternFill>
              </fill>
            </x14:dxf>
          </x14:cfRule>
          <x14:cfRule type="containsText" priority="16657" operator="containsText" id="{6DE4DC3B-3EED-4EB2-B82F-4AF4B213E08E}">
            <xm:f>NOT(ISERROR(SEARCH('Listados Datos'!$P$7,AR80)))</xm:f>
            <xm:f>'Listados Datos'!$P$7</xm:f>
            <x14:dxf>
              <fill>
                <patternFill>
                  <bgColor rgb="FFFF0000"/>
                </patternFill>
              </fill>
            </x14:dxf>
          </x14:cfRule>
          <xm:sqref>AR80</xm:sqref>
        </x14:conditionalFormatting>
        <x14:conditionalFormatting xmlns:xm="http://schemas.microsoft.com/office/excel/2006/main">
          <x14:cfRule type="containsText" priority="16649" operator="containsText" id="{BFE896F2-455D-4EF4-A4F2-8248D5B30215}">
            <xm:f>NOT(ISERROR(SEARCH('Listados Datos'!$T$3,AF86)))</xm:f>
            <xm:f>'Listados Datos'!$T$3</xm:f>
            <x14:dxf>
              <fill>
                <patternFill patternType="solid">
                  <bgColor rgb="FFC00000"/>
                </patternFill>
              </fill>
            </x14:dxf>
          </x14:cfRule>
          <x14:cfRule type="containsText" priority="16650" operator="containsText" id="{0CA68D3D-12F0-47C4-A54A-C5DB780DAD88}">
            <xm:f>NOT(ISERROR(SEARCH('Listados Datos'!$T$4,AF86)))</xm:f>
            <xm:f>'Listados Datos'!$T$4</xm:f>
            <x14:dxf>
              <font>
                <b/>
                <i val="0"/>
                <color theme="0"/>
              </font>
              <fill>
                <patternFill>
                  <bgColor rgb="FFE26B0A"/>
                </patternFill>
              </fill>
            </x14:dxf>
          </x14:cfRule>
          <x14:cfRule type="containsText" priority="16651" operator="containsText" id="{E70B92A6-4726-4FA6-9C07-B745678126D4}">
            <xm:f>NOT(ISERROR(SEARCH('Listados Datos'!$T$5,AF86)))</xm:f>
            <xm:f>'Listados Datos'!$T$5</xm:f>
            <x14:dxf>
              <font>
                <b/>
                <i val="0"/>
                <color auto="1"/>
              </font>
              <fill>
                <patternFill>
                  <bgColor rgb="FFFFFF00"/>
                </patternFill>
              </fill>
            </x14:dxf>
          </x14:cfRule>
          <x14:cfRule type="containsText" priority="16652" operator="containsText" id="{17DB2DFC-1A9E-41B7-BBE1-CE7A273D2F7E}">
            <xm:f>NOT(ISERROR(SEARCH('Listados Datos'!$T$6,AF86)))</xm:f>
            <xm:f>'Listados Datos'!$T$6</xm:f>
            <x14:dxf>
              <font>
                <b/>
                <i val="0"/>
              </font>
              <fill>
                <patternFill>
                  <bgColor rgb="FF92D050"/>
                </patternFill>
              </fill>
            </x14:dxf>
          </x14:cfRule>
          <xm:sqref>AF86</xm:sqref>
        </x14:conditionalFormatting>
        <x14:conditionalFormatting xmlns:xm="http://schemas.microsoft.com/office/excel/2006/main">
          <x14:cfRule type="containsText" priority="16645" operator="containsText" id="{5C731946-F7DF-4558-AE3B-C8FC7C48860A}">
            <xm:f>NOT(ISERROR(SEARCH('Listados Datos'!$T$3,AB86)))</xm:f>
            <xm:f>'Listados Datos'!$T$3</xm:f>
            <x14:dxf>
              <fill>
                <patternFill patternType="solid">
                  <bgColor rgb="FFC00000"/>
                </patternFill>
              </fill>
            </x14:dxf>
          </x14:cfRule>
          <x14:cfRule type="containsText" priority="16646" operator="containsText" id="{2A19AD8B-0F5B-4115-9AF9-E6833E23F289}">
            <xm:f>NOT(ISERROR(SEARCH('Listados Datos'!$T$4,AB86)))</xm:f>
            <xm:f>'Listados Datos'!$T$4</xm:f>
            <x14:dxf>
              <font>
                <b/>
                <i val="0"/>
                <color theme="0"/>
              </font>
              <fill>
                <patternFill>
                  <bgColor rgb="FFE26B0A"/>
                </patternFill>
              </fill>
            </x14:dxf>
          </x14:cfRule>
          <x14:cfRule type="containsText" priority="16647" operator="containsText" id="{08504F43-5851-482E-96F9-26A667F8E4C0}">
            <xm:f>NOT(ISERROR(SEARCH('Listados Datos'!$T$5,AB86)))</xm:f>
            <xm:f>'Listados Datos'!$T$5</xm:f>
            <x14:dxf>
              <font>
                <b/>
                <i val="0"/>
                <color auto="1"/>
              </font>
              <fill>
                <patternFill>
                  <bgColor rgb="FFFFFF00"/>
                </patternFill>
              </fill>
            </x14:dxf>
          </x14:cfRule>
          <x14:cfRule type="containsText" priority="16648" operator="containsText" id="{1CF7FCC1-CE28-4728-8EEF-8B45E911BEB0}">
            <xm:f>NOT(ISERROR(SEARCH('Listados Datos'!$T$6,AB86)))</xm:f>
            <xm:f>'Listados Datos'!$T$6</xm:f>
            <x14:dxf>
              <font>
                <b/>
                <i val="0"/>
              </font>
              <fill>
                <patternFill>
                  <bgColor rgb="FF92D050"/>
                </patternFill>
              </fill>
            </x14:dxf>
          </x14:cfRule>
          <xm:sqref>AB86</xm:sqref>
        </x14:conditionalFormatting>
        <x14:conditionalFormatting xmlns:xm="http://schemas.microsoft.com/office/excel/2006/main">
          <x14:cfRule type="containsText" priority="16635" operator="containsText" id="{2755F95F-EA9F-486A-B599-C03D68B0D5A7}">
            <xm:f>NOT(ISERROR(SEARCH('Listados Datos'!$P$3,Z86)))</xm:f>
            <xm:f>'Listados Datos'!$P$3</xm:f>
            <x14:dxf>
              <fill>
                <patternFill>
                  <bgColor rgb="FF99CC00"/>
                </patternFill>
              </fill>
            </x14:dxf>
          </x14:cfRule>
          <x14:cfRule type="containsText" priority="16636" operator="containsText" id="{102B91A1-AF51-4350-92F8-3A12AB99C3C1}">
            <xm:f>NOT(ISERROR(SEARCH('Listados Datos'!$P$4,Z86)))</xm:f>
            <xm:f>'Listados Datos'!$P$4</xm:f>
            <x14:dxf>
              <fill>
                <patternFill>
                  <bgColor rgb="FF33CC33"/>
                </patternFill>
              </fill>
            </x14:dxf>
          </x14:cfRule>
          <x14:cfRule type="containsText" priority="16637" operator="containsText" id="{44A62E6A-1FF7-42A7-8CE8-56C801944899}">
            <xm:f>NOT(ISERROR(SEARCH('Listados Datos'!$P$5,Z86)))</xm:f>
            <xm:f>'Listados Datos'!$P$5</xm:f>
            <x14:dxf>
              <fill>
                <patternFill>
                  <bgColor rgb="FFFFFF00"/>
                </patternFill>
              </fill>
            </x14:dxf>
          </x14:cfRule>
          <x14:cfRule type="containsText" priority="16638" operator="containsText" id="{4970926F-A660-45BD-9B14-444BBCF7BDAE}">
            <xm:f>NOT(ISERROR(SEARCH('Listados Datos'!$P$6,Z86)))</xm:f>
            <xm:f>'Listados Datos'!$P$6</xm:f>
            <x14:dxf>
              <fill>
                <patternFill>
                  <bgColor rgb="FFFFC000"/>
                </patternFill>
              </fill>
            </x14:dxf>
          </x14:cfRule>
          <x14:cfRule type="containsText" priority="16639" operator="containsText" id="{2E96A015-2E03-4662-81DD-50537E4D75AC}">
            <xm:f>NOT(ISERROR(SEARCH('Listados Datos'!$P$7,Z86)))</xm:f>
            <xm:f>'Listados Datos'!$P$7</xm:f>
            <x14:dxf>
              <fill>
                <patternFill>
                  <bgColor rgb="FFFF0000"/>
                </patternFill>
              </fill>
            </x14:dxf>
          </x14:cfRule>
          <xm:sqref>Z86</xm:sqref>
        </x14:conditionalFormatting>
        <x14:conditionalFormatting xmlns:xm="http://schemas.microsoft.com/office/excel/2006/main">
          <x14:cfRule type="containsText" priority="16605" operator="containsText" id="{99814EC1-A559-4110-BA03-2F3F92880C1E}">
            <xm:f>NOT(ISERROR(SEARCH('Listados Datos'!$T$3,AT86)))</xm:f>
            <xm:f>'Listados Datos'!$T$3</xm:f>
            <x14:dxf>
              <fill>
                <patternFill patternType="solid">
                  <bgColor rgb="FFC00000"/>
                </patternFill>
              </fill>
            </x14:dxf>
          </x14:cfRule>
          <x14:cfRule type="containsText" priority="16606" operator="containsText" id="{DFA86709-59E9-4F31-87EB-ED0B92C42900}">
            <xm:f>NOT(ISERROR(SEARCH('Listados Datos'!$T$4,AT86)))</xm:f>
            <xm:f>'Listados Datos'!$T$4</xm:f>
            <x14:dxf>
              <font>
                <b/>
                <i val="0"/>
                <color theme="0"/>
              </font>
              <fill>
                <patternFill>
                  <bgColor rgb="FFE26B0A"/>
                </patternFill>
              </fill>
            </x14:dxf>
          </x14:cfRule>
          <x14:cfRule type="containsText" priority="16607" operator="containsText" id="{F20401FA-169F-4147-89A0-05CDB54E2EFA}">
            <xm:f>NOT(ISERROR(SEARCH('Listados Datos'!$T$5,AT86)))</xm:f>
            <xm:f>'Listados Datos'!$T$5</xm:f>
            <x14:dxf>
              <font>
                <b/>
                <i val="0"/>
                <color auto="1"/>
              </font>
              <fill>
                <patternFill>
                  <bgColor rgb="FFFFFF00"/>
                </patternFill>
              </fill>
            </x14:dxf>
          </x14:cfRule>
          <x14:cfRule type="containsText" priority="16608" operator="containsText" id="{B6FA4571-4037-46C7-A3AE-66FC3D2D5F85}">
            <xm:f>NOT(ISERROR(SEARCH('Listados Datos'!$T$6,AT86)))</xm:f>
            <xm:f>'Listados Datos'!$T$6</xm:f>
            <x14:dxf>
              <font>
                <b/>
                <i val="0"/>
              </font>
              <fill>
                <patternFill>
                  <bgColor rgb="FF92D050"/>
                </patternFill>
              </fill>
            </x14:dxf>
          </x14:cfRule>
          <xm:sqref>AT86</xm:sqref>
        </x14:conditionalFormatting>
        <x14:conditionalFormatting xmlns:xm="http://schemas.microsoft.com/office/excel/2006/main">
          <x14:cfRule type="containsText" priority="16595" operator="containsText" id="{EFCFA1D8-5FE4-4DE0-B47C-308EFE614F05}">
            <xm:f>NOT(ISERROR(SEARCH('Listados Datos'!$P$3,AR86)))</xm:f>
            <xm:f>'Listados Datos'!$P$3</xm:f>
            <x14:dxf>
              <fill>
                <patternFill>
                  <bgColor rgb="FF99CC00"/>
                </patternFill>
              </fill>
            </x14:dxf>
          </x14:cfRule>
          <x14:cfRule type="containsText" priority="16596" operator="containsText" id="{F5089297-A352-436D-B2E5-ECF1AAA4942F}">
            <xm:f>NOT(ISERROR(SEARCH('Listados Datos'!$P$4,AR86)))</xm:f>
            <xm:f>'Listados Datos'!$P$4</xm:f>
            <x14:dxf>
              <fill>
                <patternFill>
                  <bgColor rgb="FF33CC33"/>
                </patternFill>
              </fill>
            </x14:dxf>
          </x14:cfRule>
          <x14:cfRule type="containsText" priority="16597" operator="containsText" id="{A8F89DDC-801B-4D2D-B59D-A2825EB65638}">
            <xm:f>NOT(ISERROR(SEARCH('Listados Datos'!$P$5,AR86)))</xm:f>
            <xm:f>'Listados Datos'!$P$5</xm:f>
            <x14:dxf>
              <fill>
                <patternFill>
                  <bgColor rgb="FFFFFF00"/>
                </patternFill>
              </fill>
            </x14:dxf>
          </x14:cfRule>
          <x14:cfRule type="containsText" priority="16598" operator="containsText" id="{F3364DC6-93C8-4809-9036-1927127BEB5C}">
            <xm:f>NOT(ISERROR(SEARCH('Listados Datos'!$P$6,AR86)))</xm:f>
            <xm:f>'Listados Datos'!$P$6</xm:f>
            <x14:dxf>
              <fill>
                <patternFill>
                  <bgColor rgb="FFFFC000"/>
                </patternFill>
              </fill>
            </x14:dxf>
          </x14:cfRule>
          <x14:cfRule type="containsText" priority="16599" operator="containsText" id="{6B9CE76B-9042-411C-AB0C-A3F26BD47D06}">
            <xm:f>NOT(ISERROR(SEARCH('Listados Datos'!$P$7,AR86)))</xm:f>
            <xm:f>'Listados Datos'!$P$7</xm:f>
            <x14:dxf>
              <fill>
                <patternFill>
                  <bgColor rgb="FFFF0000"/>
                </patternFill>
              </fill>
            </x14:dxf>
          </x14:cfRule>
          <xm:sqref>AR86</xm:sqref>
        </x14:conditionalFormatting>
        <x14:conditionalFormatting xmlns:xm="http://schemas.microsoft.com/office/excel/2006/main">
          <x14:cfRule type="containsText" priority="16537" operator="containsText" id="{F6BEE878-5C65-4587-9AF2-E2209E3B3AC4}">
            <xm:f>NOT(ISERROR(SEARCH('Listados Datos'!$P$3,AR92)))</xm:f>
            <xm:f>'Listados Datos'!$P$3</xm:f>
            <x14:dxf>
              <fill>
                <patternFill>
                  <bgColor rgb="FF99CC00"/>
                </patternFill>
              </fill>
            </x14:dxf>
          </x14:cfRule>
          <x14:cfRule type="containsText" priority="16538" operator="containsText" id="{7656FCC5-6225-4B14-B2A8-329B6B0C4BE3}">
            <xm:f>NOT(ISERROR(SEARCH('Listados Datos'!$P$4,AR92)))</xm:f>
            <xm:f>'Listados Datos'!$P$4</xm:f>
            <x14:dxf>
              <fill>
                <patternFill>
                  <bgColor rgb="FF33CC33"/>
                </patternFill>
              </fill>
            </x14:dxf>
          </x14:cfRule>
          <x14:cfRule type="containsText" priority="16539" operator="containsText" id="{08D3B284-F976-4D03-83D0-AEA90ECC6149}">
            <xm:f>NOT(ISERROR(SEARCH('Listados Datos'!$P$5,AR92)))</xm:f>
            <xm:f>'Listados Datos'!$P$5</xm:f>
            <x14:dxf>
              <fill>
                <patternFill>
                  <bgColor rgb="FFFFFF00"/>
                </patternFill>
              </fill>
            </x14:dxf>
          </x14:cfRule>
          <x14:cfRule type="containsText" priority="16540" operator="containsText" id="{A1997E19-C940-4447-B730-2E3FED764CF1}">
            <xm:f>NOT(ISERROR(SEARCH('Listados Datos'!$P$6,AR92)))</xm:f>
            <xm:f>'Listados Datos'!$P$6</xm:f>
            <x14:dxf>
              <fill>
                <patternFill>
                  <bgColor rgb="FFFFC000"/>
                </patternFill>
              </fill>
            </x14:dxf>
          </x14:cfRule>
          <x14:cfRule type="containsText" priority="16541" operator="containsText" id="{27AB2E22-868A-4C42-BFF3-5DA6F60ABD18}">
            <xm:f>NOT(ISERROR(SEARCH('Listados Datos'!$P$7,AR92)))</xm:f>
            <xm:f>'Listados Datos'!$P$7</xm:f>
            <x14:dxf>
              <fill>
                <patternFill>
                  <bgColor rgb="FFFF0000"/>
                </patternFill>
              </fill>
            </x14:dxf>
          </x14:cfRule>
          <xm:sqref>AR92</xm:sqref>
        </x14:conditionalFormatting>
        <x14:conditionalFormatting xmlns:xm="http://schemas.microsoft.com/office/excel/2006/main">
          <x14:cfRule type="containsText" priority="16591" operator="containsText" id="{6012016C-A1BD-4C91-919D-F3139B9A8BBF}">
            <xm:f>NOT(ISERROR(SEARCH('Listados Datos'!$T$3,AF92)))</xm:f>
            <xm:f>'Listados Datos'!$T$3</xm:f>
            <x14:dxf>
              <fill>
                <patternFill patternType="solid">
                  <bgColor rgb="FFC00000"/>
                </patternFill>
              </fill>
            </x14:dxf>
          </x14:cfRule>
          <x14:cfRule type="containsText" priority="16592" operator="containsText" id="{3161BA37-1192-4968-B947-30CCC61293D4}">
            <xm:f>NOT(ISERROR(SEARCH('Listados Datos'!$T$4,AF92)))</xm:f>
            <xm:f>'Listados Datos'!$T$4</xm:f>
            <x14:dxf>
              <font>
                <b/>
                <i val="0"/>
                <color theme="0"/>
              </font>
              <fill>
                <patternFill>
                  <bgColor rgb="FFE26B0A"/>
                </patternFill>
              </fill>
            </x14:dxf>
          </x14:cfRule>
          <x14:cfRule type="containsText" priority="16593" operator="containsText" id="{E843C4CC-BE46-4061-8CC1-254A2D4640A1}">
            <xm:f>NOT(ISERROR(SEARCH('Listados Datos'!$T$5,AF92)))</xm:f>
            <xm:f>'Listados Datos'!$T$5</xm:f>
            <x14:dxf>
              <font>
                <b/>
                <i val="0"/>
                <color auto="1"/>
              </font>
              <fill>
                <patternFill>
                  <bgColor rgb="FFFFFF00"/>
                </patternFill>
              </fill>
            </x14:dxf>
          </x14:cfRule>
          <x14:cfRule type="containsText" priority="16594" operator="containsText" id="{F2468A6C-3CDC-4DEE-9B81-0A4686DBD941}">
            <xm:f>NOT(ISERROR(SEARCH('Listados Datos'!$T$6,AF92)))</xm:f>
            <xm:f>'Listados Datos'!$T$6</xm:f>
            <x14:dxf>
              <font>
                <b/>
                <i val="0"/>
              </font>
              <fill>
                <patternFill>
                  <bgColor rgb="FF92D050"/>
                </patternFill>
              </fill>
            </x14:dxf>
          </x14:cfRule>
          <xm:sqref>AF92</xm:sqref>
        </x14:conditionalFormatting>
        <x14:conditionalFormatting xmlns:xm="http://schemas.microsoft.com/office/excel/2006/main">
          <x14:cfRule type="containsText" priority="16587" operator="containsText" id="{8226D82C-B295-471E-A99F-656A2D4C6911}">
            <xm:f>NOT(ISERROR(SEARCH('Listados Datos'!$T$3,AB92)))</xm:f>
            <xm:f>'Listados Datos'!$T$3</xm:f>
            <x14:dxf>
              <fill>
                <patternFill patternType="solid">
                  <bgColor rgb="FFC00000"/>
                </patternFill>
              </fill>
            </x14:dxf>
          </x14:cfRule>
          <x14:cfRule type="containsText" priority="16588" operator="containsText" id="{F8B87E91-D91B-43AF-99DE-B4E641BFA679}">
            <xm:f>NOT(ISERROR(SEARCH('Listados Datos'!$T$4,AB92)))</xm:f>
            <xm:f>'Listados Datos'!$T$4</xm:f>
            <x14:dxf>
              <font>
                <b/>
                <i val="0"/>
                <color theme="0"/>
              </font>
              <fill>
                <patternFill>
                  <bgColor rgb="FFE26B0A"/>
                </patternFill>
              </fill>
            </x14:dxf>
          </x14:cfRule>
          <x14:cfRule type="containsText" priority="16589" operator="containsText" id="{B061FA6D-C4CA-4C12-AD9F-686952572210}">
            <xm:f>NOT(ISERROR(SEARCH('Listados Datos'!$T$5,AB92)))</xm:f>
            <xm:f>'Listados Datos'!$T$5</xm:f>
            <x14:dxf>
              <font>
                <b/>
                <i val="0"/>
                <color auto="1"/>
              </font>
              <fill>
                <patternFill>
                  <bgColor rgb="FFFFFF00"/>
                </patternFill>
              </fill>
            </x14:dxf>
          </x14:cfRule>
          <x14:cfRule type="containsText" priority="16590" operator="containsText" id="{188050D8-F7D2-48CA-82E0-05977D4220E2}">
            <xm:f>NOT(ISERROR(SEARCH('Listados Datos'!$T$6,AB92)))</xm:f>
            <xm:f>'Listados Datos'!$T$6</xm:f>
            <x14:dxf>
              <font>
                <b/>
                <i val="0"/>
              </font>
              <fill>
                <patternFill>
                  <bgColor rgb="FF92D050"/>
                </patternFill>
              </fill>
            </x14:dxf>
          </x14:cfRule>
          <xm:sqref>AB92</xm:sqref>
        </x14:conditionalFormatting>
        <x14:conditionalFormatting xmlns:xm="http://schemas.microsoft.com/office/excel/2006/main">
          <x14:cfRule type="containsText" priority="16577" operator="containsText" id="{8A94514E-3906-4DCA-B186-C94FFD6BC052}">
            <xm:f>NOT(ISERROR(SEARCH('Listados Datos'!$P$3,Z92)))</xm:f>
            <xm:f>'Listados Datos'!$P$3</xm:f>
            <x14:dxf>
              <fill>
                <patternFill>
                  <bgColor rgb="FF99CC00"/>
                </patternFill>
              </fill>
            </x14:dxf>
          </x14:cfRule>
          <x14:cfRule type="containsText" priority="16578" operator="containsText" id="{C84B9464-3A68-45AC-A5C8-0FC29370E8F1}">
            <xm:f>NOT(ISERROR(SEARCH('Listados Datos'!$P$4,Z92)))</xm:f>
            <xm:f>'Listados Datos'!$P$4</xm:f>
            <x14:dxf>
              <fill>
                <patternFill>
                  <bgColor rgb="FF33CC33"/>
                </patternFill>
              </fill>
            </x14:dxf>
          </x14:cfRule>
          <x14:cfRule type="containsText" priority="16579" operator="containsText" id="{428CB436-6E8E-47E7-BC50-7E9B1AC348F4}">
            <xm:f>NOT(ISERROR(SEARCH('Listados Datos'!$P$5,Z92)))</xm:f>
            <xm:f>'Listados Datos'!$P$5</xm:f>
            <x14:dxf>
              <fill>
                <patternFill>
                  <bgColor rgb="FFFFFF00"/>
                </patternFill>
              </fill>
            </x14:dxf>
          </x14:cfRule>
          <x14:cfRule type="containsText" priority="16580" operator="containsText" id="{DCBBE530-0675-4D60-8E0F-971A529535F0}">
            <xm:f>NOT(ISERROR(SEARCH('Listados Datos'!$P$6,Z92)))</xm:f>
            <xm:f>'Listados Datos'!$P$6</xm:f>
            <x14:dxf>
              <fill>
                <patternFill>
                  <bgColor rgb="FFFFC000"/>
                </patternFill>
              </fill>
            </x14:dxf>
          </x14:cfRule>
          <x14:cfRule type="containsText" priority="16581" operator="containsText" id="{DB6F300E-E5DF-43A9-B072-50B21CC017FA}">
            <xm:f>NOT(ISERROR(SEARCH('Listados Datos'!$P$7,Z92)))</xm:f>
            <xm:f>'Listados Datos'!$P$7</xm:f>
            <x14:dxf>
              <fill>
                <patternFill>
                  <bgColor rgb="FFFF0000"/>
                </patternFill>
              </fill>
            </x14:dxf>
          </x14:cfRule>
          <xm:sqref>Z92</xm:sqref>
        </x14:conditionalFormatting>
        <x14:conditionalFormatting xmlns:xm="http://schemas.microsoft.com/office/excel/2006/main">
          <x14:cfRule type="containsText" priority="16547" operator="containsText" id="{7A59EF88-1018-4880-85BF-120ED210CF4F}">
            <xm:f>NOT(ISERROR(SEARCH('Listados Datos'!$T$3,AT92)))</xm:f>
            <xm:f>'Listados Datos'!$T$3</xm:f>
            <x14:dxf>
              <fill>
                <patternFill patternType="solid">
                  <bgColor rgb="FFC00000"/>
                </patternFill>
              </fill>
            </x14:dxf>
          </x14:cfRule>
          <x14:cfRule type="containsText" priority="16548" operator="containsText" id="{2BA6B9A3-E32F-4AA5-8585-5FE9A01EBE76}">
            <xm:f>NOT(ISERROR(SEARCH('Listados Datos'!$T$4,AT92)))</xm:f>
            <xm:f>'Listados Datos'!$T$4</xm:f>
            <x14:dxf>
              <font>
                <b/>
                <i val="0"/>
                <color theme="0"/>
              </font>
              <fill>
                <patternFill>
                  <bgColor rgb="FFE26B0A"/>
                </patternFill>
              </fill>
            </x14:dxf>
          </x14:cfRule>
          <x14:cfRule type="containsText" priority="16549" operator="containsText" id="{1190EA63-BEED-428D-A2FC-CD3F0393D3B3}">
            <xm:f>NOT(ISERROR(SEARCH('Listados Datos'!$T$5,AT92)))</xm:f>
            <xm:f>'Listados Datos'!$T$5</xm:f>
            <x14:dxf>
              <font>
                <b/>
                <i val="0"/>
                <color auto="1"/>
              </font>
              <fill>
                <patternFill>
                  <bgColor rgb="FFFFFF00"/>
                </patternFill>
              </fill>
            </x14:dxf>
          </x14:cfRule>
          <x14:cfRule type="containsText" priority="16550" operator="containsText" id="{5908AC66-FECE-42C8-83C4-D65F59BE3473}">
            <xm:f>NOT(ISERROR(SEARCH('Listados Datos'!$T$6,AT92)))</xm:f>
            <xm:f>'Listados Datos'!$T$6</xm:f>
            <x14:dxf>
              <font>
                <b/>
                <i val="0"/>
              </font>
              <fill>
                <patternFill>
                  <bgColor rgb="FF92D050"/>
                </patternFill>
              </fill>
            </x14:dxf>
          </x14:cfRule>
          <xm:sqref>AT92</xm:sqref>
        </x14:conditionalFormatting>
        <x14:conditionalFormatting xmlns:xm="http://schemas.microsoft.com/office/excel/2006/main">
          <x14:cfRule type="containsText" priority="16479" operator="containsText" id="{0313258C-9DDB-4219-8C0D-54E3E548A049}">
            <xm:f>NOT(ISERROR(SEARCH('Listados Datos'!$P$3,AR98)))</xm:f>
            <xm:f>'Listados Datos'!$P$3</xm:f>
            <x14:dxf>
              <fill>
                <patternFill>
                  <bgColor rgb="FF99CC00"/>
                </patternFill>
              </fill>
            </x14:dxf>
          </x14:cfRule>
          <x14:cfRule type="containsText" priority="16480" operator="containsText" id="{94F6AA21-5772-4D3A-BF27-27F67A36BC00}">
            <xm:f>NOT(ISERROR(SEARCH('Listados Datos'!$P$4,AR98)))</xm:f>
            <xm:f>'Listados Datos'!$P$4</xm:f>
            <x14:dxf>
              <fill>
                <patternFill>
                  <bgColor rgb="FF33CC33"/>
                </patternFill>
              </fill>
            </x14:dxf>
          </x14:cfRule>
          <x14:cfRule type="containsText" priority="16481" operator="containsText" id="{8620575B-9997-4E44-8711-AD24275FD5D9}">
            <xm:f>NOT(ISERROR(SEARCH('Listados Datos'!$P$5,AR98)))</xm:f>
            <xm:f>'Listados Datos'!$P$5</xm:f>
            <x14:dxf>
              <fill>
                <patternFill>
                  <bgColor rgb="FFFFFF00"/>
                </patternFill>
              </fill>
            </x14:dxf>
          </x14:cfRule>
          <x14:cfRule type="containsText" priority="16482" operator="containsText" id="{429A8C38-1600-42AD-865E-B5622484CCE7}">
            <xm:f>NOT(ISERROR(SEARCH('Listados Datos'!$P$6,AR98)))</xm:f>
            <xm:f>'Listados Datos'!$P$6</xm:f>
            <x14:dxf>
              <fill>
                <patternFill>
                  <bgColor rgb="FFFFC000"/>
                </patternFill>
              </fill>
            </x14:dxf>
          </x14:cfRule>
          <x14:cfRule type="containsText" priority="16483" operator="containsText" id="{1B9FBEC0-CFF9-43C5-AD3A-5DCB32976628}">
            <xm:f>NOT(ISERROR(SEARCH('Listados Datos'!$P$7,AR98)))</xm:f>
            <xm:f>'Listados Datos'!$P$7</xm:f>
            <x14:dxf>
              <fill>
                <patternFill>
                  <bgColor rgb="FFFF0000"/>
                </patternFill>
              </fill>
            </x14:dxf>
          </x14:cfRule>
          <xm:sqref>AR98</xm:sqref>
        </x14:conditionalFormatting>
        <x14:conditionalFormatting xmlns:xm="http://schemas.microsoft.com/office/excel/2006/main">
          <x14:cfRule type="containsText" priority="16533" operator="containsText" id="{374A5B61-13CF-4789-AD2B-0CDB968A761E}">
            <xm:f>NOT(ISERROR(SEARCH('Listados Datos'!$T$3,AF98)))</xm:f>
            <xm:f>'Listados Datos'!$T$3</xm:f>
            <x14:dxf>
              <fill>
                <patternFill patternType="solid">
                  <bgColor rgb="FFC00000"/>
                </patternFill>
              </fill>
            </x14:dxf>
          </x14:cfRule>
          <x14:cfRule type="containsText" priority="16534" operator="containsText" id="{07D15CB7-0DA5-428B-A6F7-9466FAFA39BC}">
            <xm:f>NOT(ISERROR(SEARCH('Listados Datos'!$T$4,AF98)))</xm:f>
            <xm:f>'Listados Datos'!$T$4</xm:f>
            <x14:dxf>
              <font>
                <b/>
                <i val="0"/>
                <color theme="0"/>
              </font>
              <fill>
                <patternFill>
                  <bgColor rgb="FFE26B0A"/>
                </patternFill>
              </fill>
            </x14:dxf>
          </x14:cfRule>
          <x14:cfRule type="containsText" priority="16535" operator="containsText" id="{F940DAFD-4600-49CE-B48E-298ADDCF438D}">
            <xm:f>NOT(ISERROR(SEARCH('Listados Datos'!$T$5,AF98)))</xm:f>
            <xm:f>'Listados Datos'!$T$5</xm:f>
            <x14:dxf>
              <font>
                <b/>
                <i val="0"/>
                <color auto="1"/>
              </font>
              <fill>
                <patternFill>
                  <bgColor rgb="FFFFFF00"/>
                </patternFill>
              </fill>
            </x14:dxf>
          </x14:cfRule>
          <x14:cfRule type="containsText" priority="16536" operator="containsText" id="{0650F388-F6DF-47CF-8667-AD977CD92F33}">
            <xm:f>NOT(ISERROR(SEARCH('Listados Datos'!$T$6,AF98)))</xm:f>
            <xm:f>'Listados Datos'!$T$6</xm:f>
            <x14:dxf>
              <font>
                <b/>
                <i val="0"/>
              </font>
              <fill>
                <patternFill>
                  <bgColor rgb="FF92D050"/>
                </patternFill>
              </fill>
            </x14:dxf>
          </x14:cfRule>
          <xm:sqref>AF98</xm:sqref>
        </x14:conditionalFormatting>
        <x14:conditionalFormatting xmlns:xm="http://schemas.microsoft.com/office/excel/2006/main">
          <x14:cfRule type="containsText" priority="16529" operator="containsText" id="{962457E3-C421-4A80-9F98-590999A28430}">
            <xm:f>NOT(ISERROR(SEARCH('Listados Datos'!$T$3,AB98)))</xm:f>
            <xm:f>'Listados Datos'!$T$3</xm:f>
            <x14:dxf>
              <fill>
                <patternFill patternType="solid">
                  <bgColor rgb="FFC00000"/>
                </patternFill>
              </fill>
            </x14:dxf>
          </x14:cfRule>
          <x14:cfRule type="containsText" priority="16530" operator="containsText" id="{5D743B74-020D-4FCD-9C7C-C41F3937AAA1}">
            <xm:f>NOT(ISERROR(SEARCH('Listados Datos'!$T$4,AB98)))</xm:f>
            <xm:f>'Listados Datos'!$T$4</xm:f>
            <x14:dxf>
              <font>
                <b/>
                <i val="0"/>
                <color theme="0"/>
              </font>
              <fill>
                <patternFill>
                  <bgColor rgb="FFE26B0A"/>
                </patternFill>
              </fill>
            </x14:dxf>
          </x14:cfRule>
          <x14:cfRule type="containsText" priority="16531" operator="containsText" id="{E671421C-3C3A-4CE0-984B-CEE20E5ECBBE}">
            <xm:f>NOT(ISERROR(SEARCH('Listados Datos'!$T$5,AB98)))</xm:f>
            <xm:f>'Listados Datos'!$T$5</xm:f>
            <x14:dxf>
              <font>
                <b/>
                <i val="0"/>
                <color auto="1"/>
              </font>
              <fill>
                <patternFill>
                  <bgColor rgb="FFFFFF00"/>
                </patternFill>
              </fill>
            </x14:dxf>
          </x14:cfRule>
          <x14:cfRule type="containsText" priority="16532" operator="containsText" id="{9D6854D7-8E63-452A-8CE4-8A59B8C9C003}">
            <xm:f>NOT(ISERROR(SEARCH('Listados Datos'!$T$6,AB98)))</xm:f>
            <xm:f>'Listados Datos'!$T$6</xm:f>
            <x14:dxf>
              <font>
                <b/>
                <i val="0"/>
              </font>
              <fill>
                <patternFill>
                  <bgColor rgb="FF92D050"/>
                </patternFill>
              </fill>
            </x14:dxf>
          </x14:cfRule>
          <xm:sqref>AB98</xm:sqref>
        </x14:conditionalFormatting>
        <x14:conditionalFormatting xmlns:xm="http://schemas.microsoft.com/office/excel/2006/main">
          <x14:cfRule type="containsText" priority="16519" operator="containsText" id="{585CC8EB-DF33-4EB9-92E3-D5AD4681662B}">
            <xm:f>NOT(ISERROR(SEARCH('Listados Datos'!$P$3,Z98)))</xm:f>
            <xm:f>'Listados Datos'!$P$3</xm:f>
            <x14:dxf>
              <fill>
                <patternFill>
                  <bgColor rgb="FF99CC00"/>
                </patternFill>
              </fill>
            </x14:dxf>
          </x14:cfRule>
          <x14:cfRule type="containsText" priority="16520" operator="containsText" id="{31F60564-4555-458F-BDCF-00062AEBB991}">
            <xm:f>NOT(ISERROR(SEARCH('Listados Datos'!$P$4,Z98)))</xm:f>
            <xm:f>'Listados Datos'!$P$4</xm:f>
            <x14:dxf>
              <fill>
                <patternFill>
                  <bgColor rgb="FF33CC33"/>
                </patternFill>
              </fill>
            </x14:dxf>
          </x14:cfRule>
          <x14:cfRule type="containsText" priority="16521" operator="containsText" id="{01BB6E97-97A8-4540-9CFA-EC0FFD9E3294}">
            <xm:f>NOT(ISERROR(SEARCH('Listados Datos'!$P$5,Z98)))</xm:f>
            <xm:f>'Listados Datos'!$P$5</xm:f>
            <x14:dxf>
              <fill>
                <patternFill>
                  <bgColor rgb="FFFFFF00"/>
                </patternFill>
              </fill>
            </x14:dxf>
          </x14:cfRule>
          <x14:cfRule type="containsText" priority="16522" operator="containsText" id="{5D43BD6A-C6F7-4A5B-B25E-501AB659D36C}">
            <xm:f>NOT(ISERROR(SEARCH('Listados Datos'!$P$6,Z98)))</xm:f>
            <xm:f>'Listados Datos'!$P$6</xm:f>
            <x14:dxf>
              <fill>
                <patternFill>
                  <bgColor rgb="FFFFC000"/>
                </patternFill>
              </fill>
            </x14:dxf>
          </x14:cfRule>
          <x14:cfRule type="containsText" priority="16523" operator="containsText" id="{74972AE1-6DB9-4D39-ABE0-87E014699195}">
            <xm:f>NOT(ISERROR(SEARCH('Listados Datos'!$P$7,Z98)))</xm:f>
            <xm:f>'Listados Datos'!$P$7</xm:f>
            <x14:dxf>
              <fill>
                <patternFill>
                  <bgColor rgb="FFFF0000"/>
                </patternFill>
              </fill>
            </x14:dxf>
          </x14:cfRule>
          <xm:sqref>Z98</xm:sqref>
        </x14:conditionalFormatting>
        <x14:conditionalFormatting xmlns:xm="http://schemas.microsoft.com/office/excel/2006/main">
          <x14:cfRule type="containsText" priority="16489" operator="containsText" id="{A88FCAD4-2366-4F5E-8847-674EB8AC0852}">
            <xm:f>NOT(ISERROR(SEARCH('Listados Datos'!$T$3,AT98)))</xm:f>
            <xm:f>'Listados Datos'!$T$3</xm:f>
            <x14:dxf>
              <fill>
                <patternFill patternType="solid">
                  <bgColor rgb="FFC00000"/>
                </patternFill>
              </fill>
            </x14:dxf>
          </x14:cfRule>
          <x14:cfRule type="containsText" priority="16490" operator="containsText" id="{06D90F60-E170-4552-849A-097F2F33921A}">
            <xm:f>NOT(ISERROR(SEARCH('Listados Datos'!$T$4,AT98)))</xm:f>
            <xm:f>'Listados Datos'!$T$4</xm:f>
            <x14:dxf>
              <font>
                <b/>
                <i val="0"/>
                <color theme="0"/>
              </font>
              <fill>
                <patternFill>
                  <bgColor rgb="FFE26B0A"/>
                </patternFill>
              </fill>
            </x14:dxf>
          </x14:cfRule>
          <x14:cfRule type="containsText" priority="16491" operator="containsText" id="{E959A5EA-E53F-4E14-87EF-C1DE8C656503}">
            <xm:f>NOT(ISERROR(SEARCH('Listados Datos'!$T$5,AT98)))</xm:f>
            <xm:f>'Listados Datos'!$T$5</xm:f>
            <x14:dxf>
              <font>
                <b/>
                <i val="0"/>
                <color auto="1"/>
              </font>
              <fill>
                <patternFill>
                  <bgColor rgb="FFFFFF00"/>
                </patternFill>
              </fill>
            </x14:dxf>
          </x14:cfRule>
          <x14:cfRule type="containsText" priority="16492" operator="containsText" id="{A764ECCB-2184-4B72-B285-3D315B90DA9B}">
            <xm:f>NOT(ISERROR(SEARCH('Listados Datos'!$T$6,AT98)))</xm:f>
            <xm:f>'Listados Datos'!$T$6</xm:f>
            <x14:dxf>
              <font>
                <b/>
                <i val="0"/>
              </font>
              <fill>
                <patternFill>
                  <bgColor rgb="FF92D050"/>
                </patternFill>
              </fill>
            </x14:dxf>
          </x14:cfRule>
          <xm:sqref>AT98</xm:sqref>
        </x14:conditionalFormatting>
        <x14:conditionalFormatting xmlns:xm="http://schemas.microsoft.com/office/excel/2006/main">
          <x14:cfRule type="containsText" priority="16475" operator="containsText" id="{33757540-E0D3-4361-B575-91B429FB778D}">
            <xm:f>NOT(ISERROR(SEARCH('Listados Datos'!$T$3,AF104)))</xm:f>
            <xm:f>'Listados Datos'!$T$3</xm:f>
            <x14:dxf>
              <fill>
                <patternFill patternType="solid">
                  <bgColor rgb="FFC00000"/>
                </patternFill>
              </fill>
            </x14:dxf>
          </x14:cfRule>
          <x14:cfRule type="containsText" priority="16476" operator="containsText" id="{0B2BC68C-6BD5-4482-AC05-03F8034C02DD}">
            <xm:f>NOT(ISERROR(SEARCH('Listados Datos'!$T$4,AF104)))</xm:f>
            <xm:f>'Listados Datos'!$T$4</xm:f>
            <x14:dxf>
              <font>
                <b/>
                <i val="0"/>
                <color theme="0"/>
              </font>
              <fill>
                <patternFill>
                  <bgColor rgb="FFE26B0A"/>
                </patternFill>
              </fill>
            </x14:dxf>
          </x14:cfRule>
          <x14:cfRule type="containsText" priority="16477" operator="containsText" id="{AA559BB1-D658-4944-B3E3-E93B91E09F8C}">
            <xm:f>NOT(ISERROR(SEARCH('Listados Datos'!$T$5,AF104)))</xm:f>
            <xm:f>'Listados Datos'!$T$5</xm:f>
            <x14:dxf>
              <font>
                <b/>
                <i val="0"/>
                <color auto="1"/>
              </font>
              <fill>
                <patternFill>
                  <bgColor rgb="FFFFFF00"/>
                </patternFill>
              </fill>
            </x14:dxf>
          </x14:cfRule>
          <x14:cfRule type="containsText" priority="16478" operator="containsText" id="{00907727-E4CB-49EB-B6F3-FA86AE4FED72}">
            <xm:f>NOT(ISERROR(SEARCH('Listados Datos'!$T$6,AF104)))</xm:f>
            <xm:f>'Listados Datos'!$T$6</xm:f>
            <x14:dxf>
              <font>
                <b/>
                <i val="0"/>
              </font>
              <fill>
                <patternFill>
                  <bgColor rgb="FF92D050"/>
                </patternFill>
              </fill>
            </x14:dxf>
          </x14:cfRule>
          <xm:sqref>AF104</xm:sqref>
        </x14:conditionalFormatting>
        <x14:conditionalFormatting xmlns:xm="http://schemas.microsoft.com/office/excel/2006/main">
          <x14:cfRule type="containsText" priority="16471" operator="containsText" id="{5948DCD9-1031-418E-9367-9C15D197636E}">
            <xm:f>NOT(ISERROR(SEARCH('Listados Datos'!$T$3,AB104)))</xm:f>
            <xm:f>'Listados Datos'!$T$3</xm:f>
            <x14:dxf>
              <fill>
                <patternFill patternType="solid">
                  <bgColor rgb="FFC00000"/>
                </patternFill>
              </fill>
            </x14:dxf>
          </x14:cfRule>
          <x14:cfRule type="containsText" priority="16472" operator="containsText" id="{49A22B67-B343-4218-8EE4-2B55DB8B437D}">
            <xm:f>NOT(ISERROR(SEARCH('Listados Datos'!$T$4,AB104)))</xm:f>
            <xm:f>'Listados Datos'!$T$4</xm:f>
            <x14:dxf>
              <font>
                <b/>
                <i val="0"/>
                <color theme="0"/>
              </font>
              <fill>
                <patternFill>
                  <bgColor rgb="FFE26B0A"/>
                </patternFill>
              </fill>
            </x14:dxf>
          </x14:cfRule>
          <x14:cfRule type="containsText" priority="16473" operator="containsText" id="{B86F3879-9577-43D3-B4DB-156A085E3E08}">
            <xm:f>NOT(ISERROR(SEARCH('Listados Datos'!$T$5,AB104)))</xm:f>
            <xm:f>'Listados Datos'!$T$5</xm:f>
            <x14:dxf>
              <font>
                <b/>
                <i val="0"/>
                <color auto="1"/>
              </font>
              <fill>
                <patternFill>
                  <bgColor rgb="FFFFFF00"/>
                </patternFill>
              </fill>
            </x14:dxf>
          </x14:cfRule>
          <x14:cfRule type="containsText" priority="16474" operator="containsText" id="{7670C34C-17DB-4A05-BBDB-A4E03278D56A}">
            <xm:f>NOT(ISERROR(SEARCH('Listados Datos'!$T$6,AB104)))</xm:f>
            <xm:f>'Listados Datos'!$T$6</xm:f>
            <x14:dxf>
              <font>
                <b/>
                <i val="0"/>
              </font>
              <fill>
                <patternFill>
                  <bgColor rgb="FF92D050"/>
                </patternFill>
              </fill>
            </x14:dxf>
          </x14:cfRule>
          <xm:sqref>AB104</xm:sqref>
        </x14:conditionalFormatting>
        <x14:conditionalFormatting xmlns:xm="http://schemas.microsoft.com/office/excel/2006/main">
          <x14:cfRule type="containsText" priority="16461" operator="containsText" id="{4EB86390-F1FD-48AB-822C-824BD123F0EF}">
            <xm:f>NOT(ISERROR(SEARCH('Listados Datos'!$P$3,Z104)))</xm:f>
            <xm:f>'Listados Datos'!$P$3</xm:f>
            <x14:dxf>
              <fill>
                <patternFill>
                  <bgColor rgb="FF99CC00"/>
                </patternFill>
              </fill>
            </x14:dxf>
          </x14:cfRule>
          <x14:cfRule type="containsText" priority="16462" operator="containsText" id="{2D8A9D9F-CBFC-4936-91D8-51691FCA545D}">
            <xm:f>NOT(ISERROR(SEARCH('Listados Datos'!$P$4,Z104)))</xm:f>
            <xm:f>'Listados Datos'!$P$4</xm:f>
            <x14:dxf>
              <fill>
                <patternFill>
                  <bgColor rgb="FF33CC33"/>
                </patternFill>
              </fill>
            </x14:dxf>
          </x14:cfRule>
          <x14:cfRule type="containsText" priority="16463" operator="containsText" id="{2F95D431-0E6D-4A48-B0D7-0011170AEABE}">
            <xm:f>NOT(ISERROR(SEARCH('Listados Datos'!$P$5,Z104)))</xm:f>
            <xm:f>'Listados Datos'!$P$5</xm:f>
            <x14:dxf>
              <fill>
                <patternFill>
                  <bgColor rgb="FFFFFF00"/>
                </patternFill>
              </fill>
            </x14:dxf>
          </x14:cfRule>
          <x14:cfRule type="containsText" priority="16464" operator="containsText" id="{71D47073-80A3-4B72-9541-72DF2FBD4132}">
            <xm:f>NOT(ISERROR(SEARCH('Listados Datos'!$P$6,Z104)))</xm:f>
            <xm:f>'Listados Datos'!$P$6</xm:f>
            <x14:dxf>
              <fill>
                <patternFill>
                  <bgColor rgb="FFFFC000"/>
                </patternFill>
              </fill>
            </x14:dxf>
          </x14:cfRule>
          <x14:cfRule type="containsText" priority="16465" operator="containsText" id="{84E607D2-1423-443C-8795-D4781BC95A64}">
            <xm:f>NOT(ISERROR(SEARCH('Listados Datos'!$P$7,Z104)))</xm:f>
            <xm:f>'Listados Datos'!$P$7</xm:f>
            <x14:dxf>
              <fill>
                <patternFill>
                  <bgColor rgb="FFFF0000"/>
                </patternFill>
              </fill>
            </x14:dxf>
          </x14:cfRule>
          <xm:sqref>Z104</xm:sqref>
        </x14:conditionalFormatting>
        <x14:conditionalFormatting xmlns:xm="http://schemas.microsoft.com/office/excel/2006/main">
          <x14:cfRule type="containsText" priority="16431" operator="containsText" id="{6D2C848B-C04D-44AF-ADEC-96794973863A}">
            <xm:f>NOT(ISERROR(SEARCH('Listados Datos'!$T$3,AT104)))</xm:f>
            <xm:f>'Listados Datos'!$T$3</xm:f>
            <x14:dxf>
              <fill>
                <patternFill patternType="solid">
                  <bgColor rgb="FFC00000"/>
                </patternFill>
              </fill>
            </x14:dxf>
          </x14:cfRule>
          <x14:cfRule type="containsText" priority="16432" operator="containsText" id="{8F81462F-DBC3-4FBC-AD8D-BC042286FEAA}">
            <xm:f>NOT(ISERROR(SEARCH('Listados Datos'!$T$4,AT104)))</xm:f>
            <xm:f>'Listados Datos'!$T$4</xm:f>
            <x14:dxf>
              <font>
                <b/>
                <i val="0"/>
                <color theme="0"/>
              </font>
              <fill>
                <patternFill>
                  <bgColor rgb="FFE26B0A"/>
                </patternFill>
              </fill>
            </x14:dxf>
          </x14:cfRule>
          <x14:cfRule type="containsText" priority="16433" operator="containsText" id="{A3507E1C-D464-4D4E-A9EC-3FF777035325}">
            <xm:f>NOT(ISERROR(SEARCH('Listados Datos'!$T$5,AT104)))</xm:f>
            <xm:f>'Listados Datos'!$T$5</xm:f>
            <x14:dxf>
              <font>
                <b/>
                <i val="0"/>
                <color auto="1"/>
              </font>
              <fill>
                <patternFill>
                  <bgColor rgb="FFFFFF00"/>
                </patternFill>
              </fill>
            </x14:dxf>
          </x14:cfRule>
          <x14:cfRule type="containsText" priority="16434" operator="containsText" id="{123AEAE7-0336-49BB-8DB9-6EC95F60AF92}">
            <xm:f>NOT(ISERROR(SEARCH('Listados Datos'!$T$6,AT104)))</xm:f>
            <xm:f>'Listados Datos'!$T$6</xm:f>
            <x14:dxf>
              <font>
                <b/>
                <i val="0"/>
              </font>
              <fill>
                <patternFill>
                  <bgColor rgb="FF92D050"/>
                </patternFill>
              </fill>
            </x14:dxf>
          </x14:cfRule>
          <xm:sqref>AT104</xm:sqref>
        </x14:conditionalFormatting>
        <x14:conditionalFormatting xmlns:xm="http://schemas.microsoft.com/office/excel/2006/main">
          <x14:cfRule type="containsText" priority="16365" operator="containsText" id="{BCA7BF75-DBE9-445E-A2D3-6438186DEC54}">
            <xm:f>NOT(ISERROR(SEARCH('Listados Datos'!$D$3,B46)))</xm:f>
            <xm:f>'Listados Datos'!$D$3</xm:f>
            <x14:dxf>
              <font>
                <b/>
                <i val="0"/>
                <color theme="0"/>
              </font>
              <fill>
                <patternFill>
                  <bgColor rgb="FFC00000"/>
                </patternFill>
              </fill>
            </x14:dxf>
          </x14:cfRule>
          <x14:cfRule type="containsText" priority="16366" operator="containsText" id="{E0277168-4591-4CD0-8795-15C74FE6D2B8}">
            <xm:f>NOT(ISERROR(SEARCH('Listados Datos'!$D$4,B46)))</xm:f>
            <xm:f>'Listados Datos'!$D$4</xm:f>
            <x14:dxf>
              <font>
                <b/>
                <i val="0"/>
                <color theme="0"/>
              </font>
              <fill>
                <patternFill>
                  <bgColor rgb="FFC00000"/>
                </patternFill>
              </fill>
            </x14:dxf>
          </x14:cfRule>
          <x14:cfRule type="containsText" priority="16367" operator="containsText" id="{2C804A2C-B3A6-4D52-96C5-C3A39C2E2494}">
            <xm:f>NOT(ISERROR(SEARCH('Listados Datos'!$D$5,B46)))</xm:f>
            <xm:f>'Listados Datos'!$D$5</xm:f>
            <x14:dxf>
              <font>
                <b/>
                <i val="0"/>
                <color theme="0"/>
              </font>
              <fill>
                <patternFill>
                  <bgColor rgb="FFC00000"/>
                </patternFill>
              </fill>
            </x14:dxf>
          </x14:cfRule>
          <x14:cfRule type="containsText" priority="16368" operator="containsText" id="{42B34667-2854-42DC-8AE8-56B5DAEB6241}">
            <xm:f>NOT(ISERROR(SEARCH('Listados Datos'!$D$6,B46)))</xm:f>
            <xm:f>'Listados Datos'!$D$6</xm:f>
            <x14:dxf>
              <font>
                <b/>
                <i val="0"/>
                <color theme="0"/>
              </font>
              <fill>
                <patternFill>
                  <bgColor rgb="FFE3351F"/>
                </patternFill>
              </fill>
            </x14:dxf>
          </x14:cfRule>
          <x14:cfRule type="containsText" priority="16369" operator="containsText" id="{FF9633C5-C09A-4709-984F-ABB332B2E6C0}">
            <xm:f>NOT(ISERROR(SEARCH('Listados Datos'!$D$7,B46)))</xm:f>
            <xm:f>'Listados Datos'!$D$7</xm:f>
            <x14:dxf>
              <font>
                <b/>
                <i val="0"/>
                <color theme="0"/>
              </font>
              <fill>
                <patternFill>
                  <bgColor rgb="FFE3351F"/>
                </patternFill>
              </fill>
            </x14:dxf>
          </x14:cfRule>
          <x14:cfRule type="containsText" priority="16370" operator="containsText" id="{6E0F9123-9467-4EA1-8FFC-3001B92B40CD}">
            <xm:f>NOT(ISERROR(SEARCH('Listados Datos'!$D$8,B46)))</xm:f>
            <xm:f>'Listados Datos'!$D$8</xm:f>
            <x14:dxf>
              <font>
                <b/>
                <i val="0"/>
                <color theme="0"/>
              </font>
              <fill>
                <patternFill>
                  <bgColor rgb="FFE3351F"/>
                </patternFill>
              </fill>
            </x14:dxf>
          </x14:cfRule>
          <x14:cfRule type="containsText" priority="16371" operator="containsText" id="{6223CF4A-EEF8-4B82-BE51-272BD02B6667}">
            <xm:f>NOT(ISERROR(SEARCH('Listados Datos'!$D$9,B46)))</xm:f>
            <xm:f>'Listados Datos'!$D$9</xm:f>
            <x14:dxf>
              <font>
                <b/>
                <i val="0"/>
                <color theme="0"/>
              </font>
              <fill>
                <patternFill>
                  <bgColor rgb="FFFFC000"/>
                </patternFill>
              </fill>
            </x14:dxf>
          </x14:cfRule>
          <x14:cfRule type="containsText" priority="16372" operator="containsText" id="{6B0C58A9-5BC5-4BA6-AA1F-BA65C6EDE0FF}">
            <xm:f>NOT(ISERROR(SEARCH('Listados Datos'!$D$10,B46)))</xm:f>
            <xm:f>'Listados Datos'!$D$10</xm:f>
            <x14:dxf>
              <font>
                <b/>
                <i val="0"/>
                <color theme="0"/>
              </font>
              <fill>
                <patternFill>
                  <bgColor rgb="FFFFC000"/>
                </patternFill>
              </fill>
            </x14:dxf>
          </x14:cfRule>
          <x14:cfRule type="containsText" priority="16373" operator="containsText" id="{34F27B42-4E09-4C82-AB73-D9ECF160E4B8}">
            <xm:f>NOT(ISERROR(SEARCH('Listados Datos'!$D$11,B46)))</xm:f>
            <xm:f>'Listados Datos'!$D$11</xm:f>
            <x14:dxf>
              <font>
                <b/>
                <i val="0"/>
                <color theme="0"/>
              </font>
              <fill>
                <patternFill>
                  <bgColor rgb="FFFFC000"/>
                </patternFill>
              </fill>
            </x14:dxf>
          </x14:cfRule>
          <x14:cfRule type="containsText" priority="16374" operator="containsText" id="{DDBB3285-28C6-4C8B-9B13-286261ECCC1A}">
            <xm:f>NOT(ISERROR(SEARCH('Listados Datos'!$D$12,B46)))</xm:f>
            <xm:f>'Listados Datos'!$D$12</xm:f>
            <x14:dxf>
              <font>
                <b/>
                <i val="0"/>
                <color theme="0"/>
              </font>
              <fill>
                <patternFill>
                  <bgColor rgb="FFFFC000"/>
                </patternFill>
              </fill>
            </x14:dxf>
          </x14:cfRule>
          <x14:cfRule type="containsText" priority="16375" operator="containsText" id="{449E43DD-E84E-4E89-BF36-4D63BE0072C4}">
            <xm:f>NOT(ISERROR(SEARCH('Listados Datos'!$D$13,B46)))</xm:f>
            <xm:f>'Listados Datos'!$D$13</xm:f>
            <x14:dxf>
              <font>
                <b/>
                <i val="0"/>
                <color theme="0"/>
              </font>
              <fill>
                <patternFill>
                  <bgColor rgb="FFFFC000"/>
                </patternFill>
              </fill>
            </x14:dxf>
          </x14:cfRule>
          <x14:cfRule type="containsText" priority="16376" operator="containsText" id="{DA726E2D-430D-403B-8C47-B05E88C0D39B}">
            <xm:f>NOT(ISERROR(SEARCH('Listados Datos'!$D$14,B46)))</xm:f>
            <xm:f>'Listados Datos'!$D$14</xm:f>
            <x14:dxf>
              <font>
                <b/>
                <i val="0"/>
                <color theme="0"/>
              </font>
              <fill>
                <patternFill>
                  <bgColor rgb="FFFF0000"/>
                </patternFill>
              </fill>
            </x14:dxf>
          </x14:cfRule>
          <x14:cfRule type="containsText" priority="16377" operator="containsText" id="{3B318F5A-2913-43E9-92BD-0235835E9ED9}">
            <xm:f>NOT(ISERROR(SEARCH('Listados Datos'!$D$15,B46)))</xm:f>
            <xm:f>'Listados Datos'!$D$15</xm:f>
            <x14:dxf>
              <font>
                <b/>
                <i val="0"/>
                <color theme="0"/>
              </font>
              <fill>
                <patternFill>
                  <bgColor rgb="FFFF0000"/>
                </patternFill>
              </fill>
            </x14:dxf>
          </x14:cfRule>
          <x14:cfRule type="containsText" priority="16378" operator="containsText" id="{E81E72A0-6586-450D-9958-0CF9AF0A653B}">
            <xm:f>NOT(ISERROR(SEARCH('Listados Datos'!$D$16,B46)))</xm:f>
            <xm:f>'Listados Datos'!$D$16</xm:f>
            <x14:dxf>
              <font>
                <b/>
                <i val="0"/>
                <color theme="0"/>
              </font>
              <fill>
                <patternFill>
                  <bgColor rgb="FFFF0000"/>
                </patternFill>
              </fill>
            </x14:dxf>
          </x14:cfRule>
          <xm:sqref>B46 B76 B100</xm:sqref>
        </x14:conditionalFormatting>
        <x14:conditionalFormatting xmlns:xm="http://schemas.microsoft.com/office/excel/2006/main">
          <x14:cfRule type="containsText" priority="16173" operator="containsText" id="{1F2CC3F4-AF44-44A1-9F82-2D8437C52640}">
            <xm:f>NOT(ISERROR(SEARCH('Listados Datos'!$P$3,AR115)))</xm:f>
            <xm:f>'Listados Datos'!$P$3</xm:f>
            <x14:dxf>
              <fill>
                <patternFill>
                  <bgColor rgb="FF99CC00"/>
                </patternFill>
              </fill>
            </x14:dxf>
          </x14:cfRule>
          <x14:cfRule type="containsText" priority="16174" operator="containsText" id="{A7A08CF9-80EA-4140-A13B-2E3630ADAE29}">
            <xm:f>NOT(ISERROR(SEARCH('Listados Datos'!$P$4,AR115)))</xm:f>
            <xm:f>'Listados Datos'!$P$4</xm:f>
            <x14:dxf>
              <fill>
                <patternFill>
                  <bgColor rgb="FF33CC33"/>
                </patternFill>
              </fill>
            </x14:dxf>
          </x14:cfRule>
          <x14:cfRule type="containsText" priority="16175" operator="containsText" id="{E46108F0-9DD7-4F07-B70E-AB028EE95268}">
            <xm:f>NOT(ISERROR(SEARCH('Listados Datos'!$P$5,AR115)))</xm:f>
            <xm:f>'Listados Datos'!$P$5</xm:f>
            <x14:dxf>
              <fill>
                <patternFill>
                  <bgColor rgb="FFFFFF00"/>
                </patternFill>
              </fill>
            </x14:dxf>
          </x14:cfRule>
          <x14:cfRule type="containsText" priority="16176" operator="containsText" id="{285234BC-8E2F-465E-8FE1-644D3B9EC7B5}">
            <xm:f>NOT(ISERROR(SEARCH('Listados Datos'!$P$6,AR115)))</xm:f>
            <xm:f>'Listados Datos'!$P$6</xm:f>
            <x14:dxf>
              <fill>
                <patternFill>
                  <bgColor rgb="FFFFC000"/>
                </patternFill>
              </fill>
            </x14:dxf>
          </x14:cfRule>
          <x14:cfRule type="containsText" priority="16177" operator="containsText" id="{F5866BCF-6CD7-4ECB-9D71-EBBC5D3B8E5C}">
            <xm:f>NOT(ISERROR(SEARCH('Listados Datos'!$P$7,AR115)))</xm:f>
            <xm:f>'Listados Datos'!$P$7</xm:f>
            <x14:dxf>
              <fill>
                <patternFill>
                  <bgColor rgb="FFFF0000"/>
                </patternFill>
              </fill>
            </x14:dxf>
          </x14:cfRule>
          <xm:sqref>AR115</xm:sqref>
        </x14:conditionalFormatting>
        <x14:conditionalFormatting xmlns:xm="http://schemas.microsoft.com/office/excel/2006/main">
          <x14:cfRule type="containsText" priority="16239" operator="containsText" id="{18DA6403-44DB-447D-A4DC-75DFEBBBBF7C}">
            <xm:f>NOT(ISERROR(SEARCH('Listados Datos'!$T$3,AT117)))</xm:f>
            <xm:f>'Listados Datos'!$T$3</xm:f>
            <x14:dxf>
              <fill>
                <patternFill patternType="solid">
                  <bgColor rgb="FFC00000"/>
                </patternFill>
              </fill>
            </x14:dxf>
          </x14:cfRule>
          <x14:cfRule type="containsText" priority="16240" operator="containsText" id="{38033305-B944-40AE-8A95-BD8487EF26F4}">
            <xm:f>NOT(ISERROR(SEARCH('Listados Datos'!$T$4,AT117)))</xm:f>
            <xm:f>'Listados Datos'!$T$4</xm:f>
            <x14:dxf>
              <font>
                <b/>
                <i val="0"/>
                <color theme="0"/>
              </font>
              <fill>
                <patternFill>
                  <bgColor rgb="FFE26B0A"/>
                </patternFill>
              </fill>
            </x14:dxf>
          </x14:cfRule>
          <x14:cfRule type="containsText" priority="16241" operator="containsText" id="{A92D7C5E-1146-40DA-8052-65CF4FEAAFE2}">
            <xm:f>NOT(ISERROR(SEARCH('Listados Datos'!$T$5,AT117)))</xm:f>
            <xm:f>'Listados Datos'!$T$5</xm:f>
            <x14:dxf>
              <font>
                <b/>
                <i val="0"/>
                <color auto="1"/>
              </font>
              <fill>
                <patternFill>
                  <bgColor rgb="FFFFFF00"/>
                </patternFill>
              </fill>
            </x14:dxf>
          </x14:cfRule>
          <x14:cfRule type="containsText" priority="16242" operator="containsText" id="{E317CE20-B77D-41BD-947A-296879A023AA}">
            <xm:f>NOT(ISERROR(SEARCH('Listados Datos'!$T$6,AT117)))</xm:f>
            <xm:f>'Listados Datos'!$T$6</xm:f>
            <x14:dxf>
              <font>
                <b/>
                <i val="0"/>
              </font>
              <fill>
                <patternFill>
                  <bgColor rgb="FF92D050"/>
                </patternFill>
              </fill>
            </x14:dxf>
          </x14:cfRule>
          <xm:sqref>AT117</xm:sqref>
        </x14:conditionalFormatting>
        <x14:conditionalFormatting xmlns:xm="http://schemas.microsoft.com/office/excel/2006/main">
          <x14:cfRule type="containsText" priority="16229" operator="containsText" id="{85D97FD9-1DEC-4702-AA9E-840C21A9356B}">
            <xm:f>NOT(ISERROR(SEARCH('Listados Datos'!$P$3,AR117)))</xm:f>
            <xm:f>'Listados Datos'!$P$3</xm:f>
            <x14:dxf>
              <fill>
                <patternFill>
                  <bgColor rgb="FF99CC00"/>
                </patternFill>
              </fill>
            </x14:dxf>
          </x14:cfRule>
          <x14:cfRule type="containsText" priority="16230" operator="containsText" id="{07DA3E75-A1BD-4B5E-997F-BCE40FE6C364}">
            <xm:f>NOT(ISERROR(SEARCH('Listados Datos'!$P$4,AR117)))</xm:f>
            <xm:f>'Listados Datos'!$P$4</xm:f>
            <x14:dxf>
              <fill>
                <patternFill>
                  <bgColor rgb="FF33CC33"/>
                </patternFill>
              </fill>
            </x14:dxf>
          </x14:cfRule>
          <x14:cfRule type="containsText" priority="16231" operator="containsText" id="{EDD29DFC-DA0B-49D6-BAC0-EFD6868B36CB}">
            <xm:f>NOT(ISERROR(SEARCH('Listados Datos'!$P$5,AR117)))</xm:f>
            <xm:f>'Listados Datos'!$P$5</xm:f>
            <x14:dxf>
              <fill>
                <patternFill>
                  <bgColor rgb="FFFFFF00"/>
                </patternFill>
              </fill>
            </x14:dxf>
          </x14:cfRule>
          <x14:cfRule type="containsText" priority="16232" operator="containsText" id="{CBB5A947-ACEE-483E-BF98-32985A6F1BD3}">
            <xm:f>NOT(ISERROR(SEARCH('Listados Datos'!$P$6,AR117)))</xm:f>
            <xm:f>'Listados Datos'!$P$6</xm:f>
            <x14:dxf>
              <fill>
                <patternFill>
                  <bgColor rgb="FFFFC000"/>
                </patternFill>
              </fill>
            </x14:dxf>
          </x14:cfRule>
          <x14:cfRule type="containsText" priority="16233" operator="containsText" id="{695BD460-17C4-439F-B32F-95CE2314254F}">
            <xm:f>NOT(ISERROR(SEARCH('Listados Datos'!$P$7,AR117)))</xm:f>
            <xm:f>'Listados Datos'!$P$7</xm:f>
            <x14:dxf>
              <fill>
                <patternFill>
                  <bgColor rgb="FFFF0000"/>
                </patternFill>
              </fill>
            </x14:dxf>
          </x14:cfRule>
          <xm:sqref>AR117</xm:sqref>
        </x14:conditionalFormatting>
        <x14:conditionalFormatting xmlns:xm="http://schemas.microsoft.com/office/excel/2006/main">
          <x14:cfRule type="containsText" priority="16197" operator="containsText" id="{8D5C33DC-2A70-41D7-884F-8AA15A683BCE}">
            <xm:f>NOT(ISERROR(SEARCH('Listados Datos'!$T$3,AT114)))</xm:f>
            <xm:f>'Listados Datos'!$T$3</xm:f>
            <x14:dxf>
              <fill>
                <patternFill patternType="solid">
                  <bgColor rgb="FFC00000"/>
                </patternFill>
              </fill>
            </x14:dxf>
          </x14:cfRule>
          <x14:cfRule type="containsText" priority="16198" operator="containsText" id="{9E43DFCF-7972-493A-B175-C91417513DF1}">
            <xm:f>NOT(ISERROR(SEARCH('Listados Datos'!$T$4,AT114)))</xm:f>
            <xm:f>'Listados Datos'!$T$4</xm:f>
            <x14:dxf>
              <font>
                <b/>
                <i val="0"/>
                <color theme="0"/>
              </font>
              <fill>
                <patternFill>
                  <bgColor rgb="FFE26B0A"/>
                </patternFill>
              </fill>
            </x14:dxf>
          </x14:cfRule>
          <x14:cfRule type="containsText" priority="16199" operator="containsText" id="{0DCF8571-D193-4362-B4E0-47B308D16198}">
            <xm:f>NOT(ISERROR(SEARCH('Listados Datos'!$T$5,AT114)))</xm:f>
            <xm:f>'Listados Datos'!$T$5</xm:f>
            <x14:dxf>
              <font>
                <b/>
                <i val="0"/>
                <color auto="1"/>
              </font>
              <fill>
                <patternFill>
                  <bgColor rgb="FFFFFF00"/>
                </patternFill>
              </fill>
            </x14:dxf>
          </x14:cfRule>
          <x14:cfRule type="containsText" priority="16200" operator="containsText" id="{8E4B0946-C97E-490D-AEAC-6A927E9FA2E9}">
            <xm:f>NOT(ISERROR(SEARCH('Listados Datos'!$T$6,AT114)))</xm:f>
            <xm:f>'Listados Datos'!$T$6</xm:f>
            <x14:dxf>
              <font>
                <b/>
                <i val="0"/>
              </font>
              <fill>
                <patternFill>
                  <bgColor rgb="FF92D050"/>
                </patternFill>
              </fill>
            </x14:dxf>
          </x14:cfRule>
          <xm:sqref>AT114</xm:sqref>
        </x14:conditionalFormatting>
        <x14:conditionalFormatting xmlns:xm="http://schemas.microsoft.com/office/excel/2006/main">
          <x14:cfRule type="containsText" priority="16187" operator="containsText" id="{5E6ABCB9-09CD-4AD7-8DED-6EF43F2F5AD2}">
            <xm:f>NOT(ISERROR(SEARCH('Listados Datos'!$P$3,AR114)))</xm:f>
            <xm:f>'Listados Datos'!$P$3</xm:f>
            <x14:dxf>
              <fill>
                <patternFill>
                  <bgColor rgb="FF99CC00"/>
                </patternFill>
              </fill>
            </x14:dxf>
          </x14:cfRule>
          <x14:cfRule type="containsText" priority="16188" operator="containsText" id="{6E88AE34-EFC9-4165-BF98-CF8366D87DFD}">
            <xm:f>NOT(ISERROR(SEARCH('Listados Datos'!$P$4,AR114)))</xm:f>
            <xm:f>'Listados Datos'!$P$4</xm:f>
            <x14:dxf>
              <fill>
                <patternFill>
                  <bgColor rgb="FF33CC33"/>
                </patternFill>
              </fill>
            </x14:dxf>
          </x14:cfRule>
          <x14:cfRule type="containsText" priority="16189" operator="containsText" id="{3FA6B231-F12C-4FA3-BE5D-C48795C802FB}">
            <xm:f>NOT(ISERROR(SEARCH('Listados Datos'!$P$5,AR114)))</xm:f>
            <xm:f>'Listados Datos'!$P$5</xm:f>
            <x14:dxf>
              <fill>
                <patternFill>
                  <bgColor rgb="FFFFFF00"/>
                </patternFill>
              </fill>
            </x14:dxf>
          </x14:cfRule>
          <x14:cfRule type="containsText" priority="16190" operator="containsText" id="{4D3E367B-4A61-476F-8B01-5D7C882311ED}">
            <xm:f>NOT(ISERROR(SEARCH('Listados Datos'!$P$6,AR114)))</xm:f>
            <xm:f>'Listados Datos'!$P$6</xm:f>
            <x14:dxf>
              <fill>
                <patternFill>
                  <bgColor rgb="FFFFC000"/>
                </patternFill>
              </fill>
            </x14:dxf>
          </x14:cfRule>
          <x14:cfRule type="containsText" priority="16191" operator="containsText" id="{B1FF071E-97D5-41F7-A237-2652D6C99DDC}">
            <xm:f>NOT(ISERROR(SEARCH('Listados Datos'!$P$7,AR114)))</xm:f>
            <xm:f>'Listados Datos'!$P$7</xm:f>
            <x14:dxf>
              <fill>
                <patternFill>
                  <bgColor rgb="FFFF0000"/>
                </patternFill>
              </fill>
            </x14:dxf>
          </x14:cfRule>
          <xm:sqref>AR114</xm:sqref>
        </x14:conditionalFormatting>
        <x14:conditionalFormatting xmlns:xm="http://schemas.microsoft.com/office/excel/2006/main">
          <x14:cfRule type="containsText" priority="16305" operator="containsText" id="{825A0083-2090-45B0-AAAB-5D49947ABEC3}">
            <xm:f>NOT(ISERROR(SEARCH('Listados Datos'!$T$3,AF112)))</xm:f>
            <xm:f>'Listados Datos'!$T$3</xm:f>
            <x14:dxf>
              <fill>
                <patternFill patternType="solid">
                  <bgColor rgb="FFC00000"/>
                </patternFill>
              </fill>
            </x14:dxf>
          </x14:cfRule>
          <x14:cfRule type="containsText" priority="16306" operator="containsText" id="{75B07F93-63AA-4360-B5D3-3A47B3A9B9F6}">
            <xm:f>NOT(ISERROR(SEARCH('Listados Datos'!$T$4,AF112)))</xm:f>
            <xm:f>'Listados Datos'!$T$4</xm:f>
            <x14:dxf>
              <font>
                <b/>
                <i val="0"/>
                <color theme="0"/>
              </font>
              <fill>
                <patternFill>
                  <bgColor rgb="FFE26B0A"/>
                </patternFill>
              </fill>
            </x14:dxf>
          </x14:cfRule>
          <x14:cfRule type="containsText" priority="16307" operator="containsText" id="{35534238-889B-450A-9F7F-2CA653F80F55}">
            <xm:f>NOT(ISERROR(SEARCH('Listados Datos'!$T$5,AF112)))</xm:f>
            <xm:f>'Listados Datos'!$T$5</xm:f>
            <x14:dxf>
              <font>
                <b/>
                <i val="0"/>
                <color auto="1"/>
              </font>
              <fill>
                <patternFill>
                  <bgColor rgb="FFFFFF00"/>
                </patternFill>
              </fill>
            </x14:dxf>
          </x14:cfRule>
          <x14:cfRule type="containsText" priority="16308" operator="containsText" id="{214C2710-0D41-46B4-B6FE-A267997D9AF4}">
            <xm:f>NOT(ISERROR(SEARCH('Listados Datos'!$T$6,AF112)))</xm:f>
            <xm:f>'Listados Datos'!$T$6</xm:f>
            <x14:dxf>
              <font>
                <b/>
                <i val="0"/>
              </font>
              <fill>
                <patternFill>
                  <bgColor rgb="FF92D050"/>
                </patternFill>
              </fill>
            </x14:dxf>
          </x14:cfRule>
          <xm:sqref>AF112:AF113 AF117</xm:sqref>
        </x14:conditionalFormatting>
        <x14:conditionalFormatting xmlns:xm="http://schemas.microsoft.com/office/excel/2006/main">
          <x14:cfRule type="containsText" priority="16301" operator="containsText" id="{2911147B-A4C9-49D7-B10A-DB5A4097067A}">
            <xm:f>NOT(ISERROR(SEARCH('Listados Datos'!$T$3,AB112)))</xm:f>
            <xm:f>'Listados Datos'!$T$3</xm:f>
            <x14:dxf>
              <fill>
                <patternFill patternType="solid">
                  <bgColor rgb="FFC00000"/>
                </patternFill>
              </fill>
            </x14:dxf>
          </x14:cfRule>
          <x14:cfRule type="containsText" priority="16302" operator="containsText" id="{DF8DC473-5115-4460-ABAB-E2916E67CBDB}">
            <xm:f>NOT(ISERROR(SEARCH('Listados Datos'!$T$4,AB112)))</xm:f>
            <xm:f>'Listados Datos'!$T$4</xm:f>
            <x14:dxf>
              <font>
                <b/>
                <i val="0"/>
                <color theme="0"/>
              </font>
              <fill>
                <patternFill>
                  <bgColor rgb="FFE26B0A"/>
                </patternFill>
              </fill>
            </x14:dxf>
          </x14:cfRule>
          <x14:cfRule type="containsText" priority="16303" operator="containsText" id="{17B0D8E5-8CF9-4D0B-85C1-325E5B1B1C3E}">
            <xm:f>NOT(ISERROR(SEARCH('Listados Datos'!$T$5,AB112)))</xm:f>
            <xm:f>'Listados Datos'!$T$5</xm:f>
            <x14:dxf>
              <font>
                <b/>
                <i val="0"/>
                <color auto="1"/>
              </font>
              <fill>
                <patternFill>
                  <bgColor rgb="FFFFFF00"/>
                </patternFill>
              </fill>
            </x14:dxf>
          </x14:cfRule>
          <x14:cfRule type="containsText" priority="16304" operator="containsText" id="{46E61480-09DD-4939-AE33-40643AA7E763}">
            <xm:f>NOT(ISERROR(SEARCH('Listados Datos'!$T$6,AB112)))</xm:f>
            <xm:f>'Listados Datos'!$T$6</xm:f>
            <x14:dxf>
              <font>
                <b/>
                <i val="0"/>
              </font>
              <fill>
                <patternFill>
                  <bgColor rgb="FF92D050"/>
                </patternFill>
              </fill>
            </x14:dxf>
          </x14:cfRule>
          <xm:sqref>AB112:AB113</xm:sqref>
        </x14:conditionalFormatting>
        <x14:conditionalFormatting xmlns:xm="http://schemas.microsoft.com/office/excel/2006/main">
          <x14:cfRule type="containsText" priority="16291" operator="containsText" id="{55CD8DB0-63C6-4BF1-B7CD-7264E6008AFB}">
            <xm:f>NOT(ISERROR(SEARCH('Listados Datos'!$P$3,Z112)))</xm:f>
            <xm:f>'Listados Datos'!$P$3</xm:f>
            <x14:dxf>
              <fill>
                <patternFill>
                  <bgColor rgb="FF99CC00"/>
                </patternFill>
              </fill>
            </x14:dxf>
          </x14:cfRule>
          <x14:cfRule type="containsText" priority="16292" operator="containsText" id="{DF717CD1-9CAA-428B-88BE-05E4A32F7373}">
            <xm:f>NOT(ISERROR(SEARCH('Listados Datos'!$P$4,Z112)))</xm:f>
            <xm:f>'Listados Datos'!$P$4</xm:f>
            <x14:dxf>
              <fill>
                <patternFill>
                  <bgColor rgb="FF33CC33"/>
                </patternFill>
              </fill>
            </x14:dxf>
          </x14:cfRule>
          <x14:cfRule type="containsText" priority="16293" operator="containsText" id="{4ADF86E9-FE14-4448-B4EC-27D1C4B04F29}">
            <xm:f>NOT(ISERROR(SEARCH('Listados Datos'!$P$5,Z112)))</xm:f>
            <xm:f>'Listados Datos'!$P$5</xm:f>
            <x14:dxf>
              <fill>
                <patternFill>
                  <bgColor rgb="FFFFFF00"/>
                </patternFill>
              </fill>
            </x14:dxf>
          </x14:cfRule>
          <x14:cfRule type="containsText" priority="16294" operator="containsText" id="{0A5B5CD2-16D0-4BB9-A417-DF7A8DE577E9}">
            <xm:f>NOT(ISERROR(SEARCH('Listados Datos'!$P$6,Z112)))</xm:f>
            <xm:f>'Listados Datos'!$P$6</xm:f>
            <x14:dxf>
              <fill>
                <patternFill>
                  <bgColor rgb="FFFFC000"/>
                </patternFill>
              </fill>
            </x14:dxf>
          </x14:cfRule>
          <x14:cfRule type="containsText" priority="16295" operator="containsText" id="{C658409A-BF92-49E8-AF56-756493E42A81}">
            <xm:f>NOT(ISERROR(SEARCH('Listados Datos'!$P$7,Z112)))</xm:f>
            <xm:f>'Listados Datos'!$P$7</xm:f>
            <x14:dxf>
              <fill>
                <patternFill>
                  <bgColor rgb="FFFF0000"/>
                </patternFill>
              </fill>
            </x14:dxf>
          </x14:cfRule>
          <xm:sqref>Z112:Z113</xm:sqref>
        </x14:conditionalFormatting>
        <x14:conditionalFormatting xmlns:xm="http://schemas.microsoft.com/office/excel/2006/main">
          <x14:cfRule type="containsText" priority="16267" operator="containsText" id="{B828D458-97DA-4FC4-AA61-86FAB0015FC5}">
            <xm:f>NOT(ISERROR(SEARCH('Listados Datos'!$T$3,AT112)))</xm:f>
            <xm:f>'Listados Datos'!$T$3</xm:f>
            <x14:dxf>
              <fill>
                <patternFill patternType="solid">
                  <bgColor rgb="FFC00000"/>
                </patternFill>
              </fill>
            </x14:dxf>
          </x14:cfRule>
          <x14:cfRule type="containsText" priority="16268" operator="containsText" id="{477DFEFD-4EC9-4207-A348-1B9E652996D9}">
            <xm:f>NOT(ISERROR(SEARCH('Listados Datos'!$T$4,AT112)))</xm:f>
            <xm:f>'Listados Datos'!$T$4</xm:f>
            <x14:dxf>
              <font>
                <b/>
                <i val="0"/>
                <color theme="0"/>
              </font>
              <fill>
                <patternFill>
                  <bgColor rgb="FFE26B0A"/>
                </patternFill>
              </fill>
            </x14:dxf>
          </x14:cfRule>
          <x14:cfRule type="containsText" priority="16269" operator="containsText" id="{AE0A5677-E487-4C35-B8D7-EF428E190DDE}">
            <xm:f>NOT(ISERROR(SEARCH('Listados Datos'!$T$5,AT112)))</xm:f>
            <xm:f>'Listados Datos'!$T$5</xm:f>
            <x14:dxf>
              <font>
                <b/>
                <i val="0"/>
                <color auto="1"/>
              </font>
              <fill>
                <patternFill>
                  <bgColor rgb="FFFFFF00"/>
                </patternFill>
              </fill>
            </x14:dxf>
          </x14:cfRule>
          <x14:cfRule type="containsText" priority="16270" operator="containsText" id="{BE4979E5-057C-41BB-8FCF-7ED629EE8059}">
            <xm:f>NOT(ISERROR(SEARCH('Listados Datos'!$T$6,AT112)))</xm:f>
            <xm:f>'Listados Datos'!$T$6</xm:f>
            <x14:dxf>
              <font>
                <b/>
                <i val="0"/>
              </font>
              <fill>
                <patternFill>
                  <bgColor rgb="FF92D050"/>
                </patternFill>
              </fill>
            </x14:dxf>
          </x14:cfRule>
          <xm:sqref>AT112</xm:sqref>
        </x14:conditionalFormatting>
        <x14:conditionalFormatting xmlns:xm="http://schemas.microsoft.com/office/excel/2006/main">
          <x14:cfRule type="containsText" priority="16257" operator="containsText" id="{D0E49CA7-93DF-4379-8C08-A495BA1EAF91}">
            <xm:f>NOT(ISERROR(SEARCH('Listados Datos'!$P$3,AR112)))</xm:f>
            <xm:f>'Listados Datos'!$P$3</xm:f>
            <x14:dxf>
              <fill>
                <patternFill>
                  <bgColor rgb="FF99CC00"/>
                </patternFill>
              </fill>
            </x14:dxf>
          </x14:cfRule>
          <x14:cfRule type="containsText" priority="16258" operator="containsText" id="{F6F5164A-CB3C-450A-97EE-14397098DF42}">
            <xm:f>NOT(ISERROR(SEARCH('Listados Datos'!$P$4,AR112)))</xm:f>
            <xm:f>'Listados Datos'!$P$4</xm:f>
            <x14:dxf>
              <fill>
                <patternFill>
                  <bgColor rgb="FF33CC33"/>
                </patternFill>
              </fill>
            </x14:dxf>
          </x14:cfRule>
          <x14:cfRule type="containsText" priority="16259" operator="containsText" id="{03D4C553-1BEB-4BBA-8B21-3C3915EC6B86}">
            <xm:f>NOT(ISERROR(SEARCH('Listados Datos'!$P$5,AR112)))</xm:f>
            <xm:f>'Listados Datos'!$P$5</xm:f>
            <x14:dxf>
              <fill>
                <patternFill>
                  <bgColor rgb="FFFFFF00"/>
                </patternFill>
              </fill>
            </x14:dxf>
          </x14:cfRule>
          <x14:cfRule type="containsText" priority="16260" operator="containsText" id="{5C9D4DFD-78D2-4C87-8D1C-B958972B7D44}">
            <xm:f>NOT(ISERROR(SEARCH('Listados Datos'!$P$6,AR112)))</xm:f>
            <xm:f>'Listados Datos'!$P$6</xm:f>
            <x14:dxf>
              <fill>
                <patternFill>
                  <bgColor rgb="FFFFC000"/>
                </patternFill>
              </fill>
            </x14:dxf>
          </x14:cfRule>
          <x14:cfRule type="containsText" priority="16261" operator="containsText" id="{9E5B2EBB-FA8A-47B8-A3E9-AECAEEC1BE13}">
            <xm:f>NOT(ISERROR(SEARCH('Listados Datos'!$P$7,AR112)))</xm:f>
            <xm:f>'Listados Datos'!$P$7</xm:f>
            <x14:dxf>
              <fill>
                <patternFill>
                  <bgColor rgb="FFFF0000"/>
                </patternFill>
              </fill>
            </x14:dxf>
          </x14:cfRule>
          <xm:sqref>AR112</xm:sqref>
        </x14:conditionalFormatting>
        <x14:conditionalFormatting xmlns:xm="http://schemas.microsoft.com/office/excel/2006/main">
          <x14:cfRule type="containsText" priority="16253" operator="containsText" id="{490119D4-6289-4DFE-9F01-43C968E83118}">
            <xm:f>NOT(ISERROR(SEARCH('Listados Datos'!$T$3,AT113)))</xm:f>
            <xm:f>'Listados Datos'!$T$3</xm:f>
            <x14:dxf>
              <fill>
                <patternFill patternType="solid">
                  <bgColor rgb="FFC00000"/>
                </patternFill>
              </fill>
            </x14:dxf>
          </x14:cfRule>
          <x14:cfRule type="containsText" priority="16254" operator="containsText" id="{3D0118EE-D4BE-425D-91E8-F4448DF2B9A3}">
            <xm:f>NOT(ISERROR(SEARCH('Listados Datos'!$T$4,AT113)))</xm:f>
            <xm:f>'Listados Datos'!$T$4</xm:f>
            <x14:dxf>
              <font>
                <b/>
                <i val="0"/>
                <color theme="0"/>
              </font>
              <fill>
                <patternFill>
                  <bgColor rgb="FFE26B0A"/>
                </patternFill>
              </fill>
            </x14:dxf>
          </x14:cfRule>
          <x14:cfRule type="containsText" priority="16255" operator="containsText" id="{72F9A2C7-9930-4825-90DF-C92BE2F401A5}">
            <xm:f>NOT(ISERROR(SEARCH('Listados Datos'!$T$5,AT113)))</xm:f>
            <xm:f>'Listados Datos'!$T$5</xm:f>
            <x14:dxf>
              <font>
                <b/>
                <i val="0"/>
                <color auto="1"/>
              </font>
              <fill>
                <patternFill>
                  <bgColor rgb="FFFFFF00"/>
                </patternFill>
              </fill>
            </x14:dxf>
          </x14:cfRule>
          <x14:cfRule type="containsText" priority="16256" operator="containsText" id="{428525E6-384C-4FE5-A501-E172F004B1BF}">
            <xm:f>NOT(ISERROR(SEARCH('Listados Datos'!$T$6,AT113)))</xm:f>
            <xm:f>'Listados Datos'!$T$6</xm:f>
            <x14:dxf>
              <font>
                <b/>
                <i val="0"/>
              </font>
              <fill>
                <patternFill>
                  <bgColor rgb="FF92D050"/>
                </patternFill>
              </fill>
            </x14:dxf>
          </x14:cfRule>
          <xm:sqref>AT113</xm:sqref>
        </x14:conditionalFormatting>
        <x14:conditionalFormatting xmlns:xm="http://schemas.microsoft.com/office/excel/2006/main">
          <x14:cfRule type="containsText" priority="16243" operator="containsText" id="{579EDBA6-DF2C-4AD7-96EC-23925E12B2B4}">
            <xm:f>NOT(ISERROR(SEARCH('Listados Datos'!$P$3,AR113)))</xm:f>
            <xm:f>'Listados Datos'!$P$3</xm:f>
            <x14:dxf>
              <fill>
                <patternFill>
                  <bgColor rgb="FF99CC00"/>
                </patternFill>
              </fill>
            </x14:dxf>
          </x14:cfRule>
          <x14:cfRule type="containsText" priority="16244" operator="containsText" id="{8C4D3588-7BA1-486A-B71B-6EDC8C52534E}">
            <xm:f>NOT(ISERROR(SEARCH('Listados Datos'!$P$4,AR113)))</xm:f>
            <xm:f>'Listados Datos'!$P$4</xm:f>
            <x14:dxf>
              <fill>
                <patternFill>
                  <bgColor rgb="FF33CC33"/>
                </patternFill>
              </fill>
            </x14:dxf>
          </x14:cfRule>
          <x14:cfRule type="containsText" priority="16245" operator="containsText" id="{3816991F-FA64-4D2F-8902-85A8A3E22EAD}">
            <xm:f>NOT(ISERROR(SEARCH('Listados Datos'!$P$5,AR113)))</xm:f>
            <xm:f>'Listados Datos'!$P$5</xm:f>
            <x14:dxf>
              <fill>
                <patternFill>
                  <bgColor rgb="FFFFFF00"/>
                </patternFill>
              </fill>
            </x14:dxf>
          </x14:cfRule>
          <x14:cfRule type="containsText" priority="16246" operator="containsText" id="{FC34259A-F532-4296-A7A2-78CCDA58677B}">
            <xm:f>NOT(ISERROR(SEARCH('Listados Datos'!$P$6,AR113)))</xm:f>
            <xm:f>'Listados Datos'!$P$6</xm:f>
            <x14:dxf>
              <fill>
                <patternFill>
                  <bgColor rgb="FFFFC000"/>
                </patternFill>
              </fill>
            </x14:dxf>
          </x14:cfRule>
          <x14:cfRule type="containsText" priority="16247" operator="containsText" id="{9141DA4F-C05A-4208-867C-0BB7BBA97A52}">
            <xm:f>NOT(ISERROR(SEARCH('Listados Datos'!$P$7,AR113)))</xm:f>
            <xm:f>'Listados Datos'!$P$7</xm:f>
            <x14:dxf>
              <fill>
                <patternFill>
                  <bgColor rgb="FFFF0000"/>
                </patternFill>
              </fill>
            </x14:dxf>
          </x14:cfRule>
          <xm:sqref>AR113</xm:sqref>
        </x14:conditionalFormatting>
        <x14:conditionalFormatting xmlns:xm="http://schemas.microsoft.com/office/excel/2006/main">
          <x14:cfRule type="containsText" priority="16225" operator="containsText" id="{B26C6383-EA6A-49A6-BEEF-49D7B01B2F76}">
            <xm:f>NOT(ISERROR(SEARCH('Listados Datos'!$T$3,AF114)))</xm:f>
            <xm:f>'Listados Datos'!$T$3</xm:f>
            <x14:dxf>
              <fill>
                <patternFill patternType="solid">
                  <bgColor rgb="FFC00000"/>
                </patternFill>
              </fill>
            </x14:dxf>
          </x14:cfRule>
          <x14:cfRule type="containsText" priority="16226" operator="containsText" id="{1C274E1E-F309-4904-929C-38AAEA94790C}">
            <xm:f>NOT(ISERROR(SEARCH('Listados Datos'!$T$4,AF114)))</xm:f>
            <xm:f>'Listados Datos'!$T$4</xm:f>
            <x14:dxf>
              <font>
                <b/>
                <i val="0"/>
                <color theme="0"/>
              </font>
              <fill>
                <patternFill>
                  <bgColor rgb="FFE26B0A"/>
                </patternFill>
              </fill>
            </x14:dxf>
          </x14:cfRule>
          <x14:cfRule type="containsText" priority="16227" operator="containsText" id="{B63CFE0B-D339-4FBC-B4C1-DF712CFF8A06}">
            <xm:f>NOT(ISERROR(SEARCH('Listados Datos'!$T$5,AF114)))</xm:f>
            <xm:f>'Listados Datos'!$T$5</xm:f>
            <x14:dxf>
              <font>
                <b/>
                <i val="0"/>
                <color auto="1"/>
              </font>
              <fill>
                <patternFill>
                  <bgColor rgb="FFFFFF00"/>
                </patternFill>
              </fill>
            </x14:dxf>
          </x14:cfRule>
          <x14:cfRule type="containsText" priority="16228" operator="containsText" id="{0D372955-1680-4100-8F0F-AA231B2C194F}">
            <xm:f>NOT(ISERROR(SEARCH('Listados Datos'!$T$6,AF114)))</xm:f>
            <xm:f>'Listados Datos'!$T$6</xm:f>
            <x14:dxf>
              <font>
                <b/>
                <i val="0"/>
              </font>
              <fill>
                <patternFill>
                  <bgColor rgb="FF92D050"/>
                </patternFill>
              </fill>
            </x14:dxf>
          </x14:cfRule>
          <xm:sqref>AF114:AF115</xm:sqref>
        </x14:conditionalFormatting>
        <x14:conditionalFormatting xmlns:xm="http://schemas.microsoft.com/office/excel/2006/main">
          <x14:cfRule type="containsText" priority="16221" operator="containsText" id="{5FAE8E94-AF72-41F7-9EE0-E87CEF7F2C4B}">
            <xm:f>NOT(ISERROR(SEARCH('Listados Datos'!$T$3,AB114)))</xm:f>
            <xm:f>'Listados Datos'!$T$3</xm:f>
            <x14:dxf>
              <fill>
                <patternFill patternType="solid">
                  <bgColor rgb="FFC00000"/>
                </patternFill>
              </fill>
            </x14:dxf>
          </x14:cfRule>
          <x14:cfRule type="containsText" priority="16222" operator="containsText" id="{B4E8F686-DA77-41F8-87F7-C26D80E90306}">
            <xm:f>NOT(ISERROR(SEARCH('Listados Datos'!$T$4,AB114)))</xm:f>
            <xm:f>'Listados Datos'!$T$4</xm:f>
            <x14:dxf>
              <font>
                <b/>
                <i val="0"/>
                <color theme="0"/>
              </font>
              <fill>
                <patternFill>
                  <bgColor rgb="FFE26B0A"/>
                </patternFill>
              </fill>
            </x14:dxf>
          </x14:cfRule>
          <x14:cfRule type="containsText" priority="16223" operator="containsText" id="{86888C98-8FAD-40C1-92FE-7A675BDBF723}">
            <xm:f>NOT(ISERROR(SEARCH('Listados Datos'!$T$5,AB114)))</xm:f>
            <xm:f>'Listados Datos'!$T$5</xm:f>
            <x14:dxf>
              <font>
                <b/>
                <i val="0"/>
                <color auto="1"/>
              </font>
              <fill>
                <patternFill>
                  <bgColor rgb="FFFFFF00"/>
                </patternFill>
              </fill>
            </x14:dxf>
          </x14:cfRule>
          <x14:cfRule type="containsText" priority="16224" operator="containsText" id="{E18672B3-87A1-4421-B569-AEB8D593187F}">
            <xm:f>NOT(ISERROR(SEARCH('Listados Datos'!$T$6,AB114)))</xm:f>
            <xm:f>'Listados Datos'!$T$6</xm:f>
            <x14:dxf>
              <font>
                <b/>
                <i val="0"/>
              </font>
              <fill>
                <patternFill>
                  <bgColor rgb="FF92D050"/>
                </patternFill>
              </fill>
            </x14:dxf>
          </x14:cfRule>
          <xm:sqref>AB114:AB115</xm:sqref>
        </x14:conditionalFormatting>
        <x14:conditionalFormatting xmlns:xm="http://schemas.microsoft.com/office/excel/2006/main">
          <x14:cfRule type="containsText" priority="16211" operator="containsText" id="{EB04593A-9EBF-4CD1-93D2-4883E28DB811}">
            <xm:f>NOT(ISERROR(SEARCH('Listados Datos'!$P$3,Z114)))</xm:f>
            <xm:f>'Listados Datos'!$P$3</xm:f>
            <x14:dxf>
              <fill>
                <patternFill>
                  <bgColor rgb="FF99CC00"/>
                </patternFill>
              </fill>
            </x14:dxf>
          </x14:cfRule>
          <x14:cfRule type="containsText" priority="16212" operator="containsText" id="{67A135C9-9112-47C1-B0FF-A6A10277C816}">
            <xm:f>NOT(ISERROR(SEARCH('Listados Datos'!$P$4,Z114)))</xm:f>
            <xm:f>'Listados Datos'!$P$4</xm:f>
            <x14:dxf>
              <fill>
                <patternFill>
                  <bgColor rgb="FF33CC33"/>
                </patternFill>
              </fill>
            </x14:dxf>
          </x14:cfRule>
          <x14:cfRule type="containsText" priority="16213" operator="containsText" id="{DE4A4845-707D-412C-BE2B-7EB84C72B157}">
            <xm:f>NOT(ISERROR(SEARCH('Listados Datos'!$P$5,Z114)))</xm:f>
            <xm:f>'Listados Datos'!$P$5</xm:f>
            <x14:dxf>
              <fill>
                <patternFill>
                  <bgColor rgb="FFFFFF00"/>
                </patternFill>
              </fill>
            </x14:dxf>
          </x14:cfRule>
          <x14:cfRule type="containsText" priority="16214" operator="containsText" id="{04C27154-A7AF-4B27-AD34-08FD0669C23C}">
            <xm:f>NOT(ISERROR(SEARCH('Listados Datos'!$P$6,Z114)))</xm:f>
            <xm:f>'Listados Datos'!$P$6</xm:f>
            <x14:dxf>
              <fill>
                <patternFill>
                  <bgColor rgb="FFFFC000"/>
                </patternFill>
              </fill>
            </x14:dxf>
          </x14:cfRule>
          <x14:cfRule type="containsText" priority="16215" operator="containsText" id="{D1F58E0F-43F5-455B-BC82-BC196C479187}">
            <xm:f>NOT(ISERROR(SEARCH('Listados Datos'!$P$7,Z114)))</xm:f>
            <xm:f>'Listados Datos'!$P$7</xm:f>
            <x14:dxf>
              <fill>
                <patternFill>
                  <bgColor rgb="FFFF0000"/>
                </patternFill>
              </fill>
            </x14:dxf>
          </x14:cfRule>
          <xm:sqref>Z114:Z115</xm:sqref>
        </x14:conditionalFormatting>
        <x14:conditionalFormatting xmlns:xm="http://schemas.microsoft.com/office/excel/2006/main">
          <x14:cfRule type="containsText" priority="16183" operator="containsText" id="{D1801DF3-B1C5-4DE7-A5B4-5CD4DCEB717D}">
            <xm:f>NOT(ISERROR(SEARCH('Listados Datos'!$T$3,AT115)))</xm:f>
            <xm:f>'Listados Datos'!$T$3</xm:f>
            <x14:dxf>
              <fill>
                <patternFill patternType="solid">
                  <bgColor rgb="FFC00000"/>
                </patternFill>
              </fill>
            </x14:dxf>
          </x14:cfRule>
          <x14:cfRule type="containsText" priority="16184" operator="containsText" id="{08213586-22A5-4425-B3EF-1F90E315336E}">
            <xm:f>NOT(ISERROR(SEARCH('Listados Datos'!$T$4,AT115)))</xm:f>
            <xm:f>'Listados Datos'!$T$4</xm:f>
            <x14:dxf>
              <font>
                <b/>
                <i val="0"/>
                <color theme="0"/>
              </font>
              <fill>
                <patternFill>
                  <bgColor rgb="FFE26B0A"/>
                </patternFill>
              </fill>
            </x14:dxf>
          </x14:cfRule>
          <x14:cfRule type="containsText" priority="16185" operator="containsText" id="{BE689F05-90B9-404C-ADD3-A60F96E1EAE5}">
            <xm:f>NOT(ISERROR(SEARCH('Listados Datos'!$T$5,AT115)))</xm:f>
            <xm:f>'Listados Datos'!$T$5</xm:f>
            <x14:dxf>
              <font>
                <b/>
                <i val="0"/>
                <color auto="1"/>
              </font>
              <fill>
                <patternFill>
                  <bgColor rgb="FFFFFF00"/>
                </patternFill>
              </fill>
            </x14:dxf>
          </x14:cfRule>
          <x14:cfRule type="containsText" priority="16186" operator="containsText" id="{08082BC9-C681-4FC1-8E81-D4F852F95282}">
            <xm:f>NOT(ISERROR(SEARCH('Listados Datos'!$T$6,AT115)))</xm:f>
            <xm:f>'Listados Datos'!$T$6</xm:f>
            <x14:dxf>
              <font>
                <b/>
                <i val="0"/>
              </font>
              <fill>
                <patternFill>
                  <bgColor rgb="FF92D050"/>
                </patternFill>
              </fill>
            </x14:dxf>
          </x14:cfRule>
          <xm:sqref>AT115</xm:sqref>
        </x14:conditionalFormatting>
        <x14:conditionalFormatting xmlns:xm="http://schemas.microsoft.com/office/excel/2006/main">
          <x14:cfRule type="containsText" priority="16131" operator="containsText" id="{C196D8E0-B9AA-4CE1-A59E-6ECD81F0791C}">
            <xm:f>NOT(ISERROR(SEARCH('Listados Datos'!$P$3,AR116)))</xm:f>
            <xm:f>'Listados Datos'!$P$3</xm:f>
            <x14:dxf>
              <fill>
                <patternFill>
                  <bgColor rgb="FF99CC00"/>
                </patternFill>
              </fill>
            </x14:dxf>
          </x14:cfRule>
          <x14:cfRule type="containsText" priority="16132" operator="containsText" id="{FA2462AC-2E69-47CF-A498-967606DEB3E5}">
            <xm:f>NOT(ISERROR(SEARCH('Listados Datos'!$P$4,AR116)))</xm:f>
            <xm:f>'Listados Datos'!$P$4</xm:f>
            <x14:dxf>
              <fill>
                <patternFill>
                  <bgColor rgb="FF33CC33"/>
                </patternFill>
              </fill>
            </x14:dxf>
          </x14:cfRule>
          <x14:cfRule type="containsText" priority="16133" operator="containsText" id="{06DCE7BE-8926-4FB5-B089-F3ECCC520BB2}">
            <xm:f>NOT(ISERROR(SEARCH('Listados Datos'!$P$5,AR116)))</xm:f>
            <xm:f>'Listados Datos'!$P$5</xm:f>
            <x14:dxf>
              <fill>
                <patternFill>
                  <bgColor rgb="FFFFFF00"/>
                </patternFill>
              </fill>
            </x14:dxf>
          </x14:cfRule>
          <x14:cfRule type="containsText" priority="16134" operator="containsText" id="{1BEB60F5-B2F3-4686-B10F-542416758B62}">
            <xm:f>NOT(ISERROR(SEARCH('Listados Datos'!$P$6,AR116)))</xm:f>
            <xm:f>'Listados Datos'!$P$6</xm:f>
            <x14:dxf>
              <fill>
                <patternFill>
                  <bgColor rgb="FFFFC000"/>
                </patternFill>
              </fill>
            </x14:dxf>
          </x14:cfRule>
          <x14:cfRule type="containsText" priority="16135" operator="containsText" id="{7B89B1F3-9CDE-4657-8D06-479BE8E712D0}">
            <xm:f>NOT(ISERROR(SEARCH('Listados Datos'!$P$7,AR116)))</xm:f>
            <xm:f>'Listados Datos'!$P$7</xm:f>
            <x14:dxf>
              <fill>
                <patternFill>
                  <bgColor rgb="FFFF0000"/>
                </patternFill>
              </fill>
            </x14:dxf>
          </x14:cfRule>
          <xm:sqref>AR116</xm:sqref>
        </x14:conditionalFormatting>
        <x14:conditionalFormatting xmlns:xm="http://schemas.microsoft.com/office/excel/2006/main">
          <x14:cfRule type="containsText" priority="16169" operator="containsText" id="{1EEE875E-29C2-433A-AE7A-C99C2DFFDE80}">
            <xm:f>NOT(ISERROR(SEARCH('Listados Datos'!$T$3,AF116)))</xm:f>
            <xm:f>'Listados Datos'!$T$3</xm:f>
            <x14:dxf>
              <fill>
                <patternFill patternType="solid">
                  <bgColor rgb="FFC00000"/>
                </patternFill>
              </fill>
            </x14:dxf>
          </x14:cfRule>
          <x14:cfRule type="containsText" priority="16170" operator="containsText" id="{6D142112-165E-4915-A06C-176D071B80C9}">
            <xm:f>NOT(ISERROR(SEARCH('Listados Datos'!$T$4,AF116)))</xm:f>
            <xm:f>'Listados Datos'!$T$4</xm:f>
            <x14:dxf>
              <font>
                <b/>
                <i val="0"/>
                <color theme="0"/>
              </font>
              <fill>
                <patternFill>
                  <bgColor rgb="FFE26B0A"/>
                </patternFill>
              </fill>
            </x14:dxf>
          </x14:cfRule>
          <x14:cfRule type="containsText" priority="16171" operator="containsText" id="{D35C8D0F-729E-4E95-958F-15B5B42CA215}">
            <xm:f>NOT(ISERROR(SEARCH('Listados Datos'!$T$5,AF116)))</xm:f>
            <xm:f>'Listados Datos'!$T$5</xm:f>
            <x14:dxf>
              <font>
                <b/>
                <i val="0"/>
                <color auto="1"/>
              </font>
              <fill>
                <patternFill>
                  <bgColor rgb="FFFFFF00"/>
                </patternFill>
              </fill>
            </x14:dxf>
          </x14:cfRule>
          <x14:cfRule type="containsText" priority="16172" operator="containsText" id="{5ABDD0FC-D581-409D-8DB8-2C596E41CF44}">
            <xm:f>NOT(ISERROR(SEARCH('Listados Datos'!$T$6,AF116)))</xm:f>
            <xm:f>'Listados Datos'!$T$6</xm:f>
            <x14:dxf>
              <font>
                <b/>
                <i val="0"/>
              </font>
              <fill>
                <patternFill>
                  <bgColor rgb="FF92D050"/>
                </patternFill>
              </fill>
            </x14:dxf>
          </x14:cfRule>
          <xm:sqref>AF116</xm:sqref>
        </x14:conditionalFormatting>
        <x14:conditionalFormatting xmlns:xm="http://schemas.microsoft.com/office/excel/2006/main">
          <x14:cfRule type="containsText" priority="16165" operator="containsText" id="{5F656219-9C7C-4C7E-83BD-72A75C71E24B}">
            <xm:f>NOT(ISERROR(SEARCH('Listados Datos'!$T$3,AB116)))</xm:f>
            <xm:f>'Listados Datos'!$T$3</xm:f>
            <x14:dxf>
              <fill>
                <patternFill patternType="solid">
                  <bgColor rgb="FFC00000"/>
                </patternFill>
              </fill>
            </x14:dxf>
          </x14:cfRule>
          <x14:cfRule type="containsText" priority="16166" operator="containsText" id="{56C93C8F-D2E7-4B81-B915-D71180845C8E}">
            <xm:f>NOT(ISERROR(SEARCH('Listados Datos'!$T$4,AB116)))</xm:f>
            <xm:f>'Listados Datos'!$T$4</xm:f>
            <x14:dxf>
              <font>
                <b/>
                <i val="0"/>
                <color theme="0"/>
              </font>
              <fill>
                <patternFill>
                  <bgColor rgb="FFE26B0A"/>
                </patternFill>
              </fill>
            </x14:dxf>
          </x14:cfRule>
          <x14:cfRule type="containsText" priority="16167" operator="containsText" id="{D7DAAE0A-7AE0-420B-9818-AA54BC00C896}">
            <xm:f>NOT(ISERROR(SEARCH('Listados Datos'!$T$5,AB116)))</xm:f>
            <xm:f>'Listados Datos'!$T$5</xm:f>
            <x14:dxf>
              <font>
                <b/>
                <i val="0"/>
                <color auto="1"/>
              </font>
              <fill>
                <patternFill>
                  <bgColor rgb="FFFFFF00"/>
                </patternFill>
              </fill>
            </x14:dxf>
          </x14:cfRule>
          <x14:cfRule type="containsText" priority="16168" operator="containsText" id="{9E942373-84AC-4C72-907D-23152249DD6E}">
            <xm:f>NOT(ISERROR(SEARCH('Listados Datos'!$T$6,AB116)))</xm:f>
            <xm:f>'Listados Datos'!$T$6</xm:f>
            <x14:dxf>
              <font>
                <b/>
                <i val="0"/>
              </font>
              <fill>
                <patternFill>
                  <bgColor rgb="FF92D050"/>
                </patternFill>
              </fill>
            </x14:dxf>
          </x14:cfRule>
          <xm:sqref>AB116</xm:sqref>
        </x14:conditionalFormatting>
        <x14:conditionalFormatting xmlns:xm="http://schemas.microsoft.com/office/excel/2006/main">
          <x14:cfRule type="containsText" priority="16155" operator="containsText" id="{943845D4-93DF-4F76-B76E-47398F2C34C2}">
            <xm:f>NOT(ISERROR(SEARCH('Listados Datos'!$P$3,Z116)))</xm:f>
            <xm:f>'Listados Datos'!$P$3</xm:f>
            <x14:dxf>
              <fill>
                <patternFill>
                  <bgColor rgb="FF99CC00"/>
                </patternFill>
              </fill>
            </x14:dxf>
          </x14:cfRule>
          <x14:cfRule type="containsText" priority="16156" operator="containsText" id="{3989ED97-0890-4B3F-8A73-42E4F81AC29E}">
            <xm:f>NOT(ISERROR(SEARCH('Listados Datos'!$P$4,Z116)))</xm:f>
            <xm:f>'Listados Datos'!$P$4</xm:f>
            <x14:dxf>
              <fill>
                <patternFill>
                  <bgColor rgb="FF33CC33"/>
                </patternFill>
              </fill>
            </x14:dxf>
          </x14:cfRule>
          <x14:cfRule type="containsText" priority="16157" operator="containsText" id="{1020EA74-3B8D-4EEB-9321-A3E20AC95D57}">
            <xm:f>NOT(ISERROR(SEARCH('Listados Datos'!$P$5,Z116)))</xm:f>
            <xm:f>'Listados Datos'!$P$5</xm:f>
            <x14:dxf>
              <fill>
                <patternFill>
                  <bgColor rgb="FFFFFF00"/>
                </patternFill>
              </fill>
            </x14:dxf>
          </x14:cfRule>
          <x14:cfRule type="containsText" priority="16158" operator="containsText" id="{9AC2CF73-B4FC-4CDF-9DAD-173E335FB475}">
            <xm:f>NOT(ISERROR(SEARCH('Listados Datos'!$P$6,Z116)))</xm:f>
            <xm:f>'Listados Datos'!$P$6</xm:f>
            <x14:dxf>
              <fill>
                <patternFill>
                  <bgColor rgb="FFFFC000"/>
                </patternFill>
              </fill>
            </x14:dxf>
          </x14:cfRule>
          <x14:cfRule type="containsText" priority="16159" operator="containsText" id="{ECFFA2EB-4048-4847-887F-B485732025AA}">
            <xm:f>NOT(ISERROR(SEARCH('Listados Datos'!$P$7,Z116)))</xm:f>
            <xm:f>'Listados Datos'!$P$7</xm:f>
            <x14:dxf>
              <fill>
                <patternFill>
                  <bgColor rgb="FFFF0000"/>
                </patternFill>
              </fill>
            </x14:dxf>
          </x14:cfRule>
          <xm:sqref>Z116</xm:sqref>
        </x14:conditionalFormatting>
        <x14:conditionalFormatting xmlns:xm="http://schemas.microsoft.com/office/excel/2006/main">
          <x14:cfRule type="containsText" priority="16141" operator="containsText" id="{1373D12A-CABA-442B-89C2-4A7EED600171}">
            <xm:f>NOT(ISERROR(SEARCH('Listados Datos'!$T$3,AT116)))</xm:f>
            <xm:f>'Listados Datos'!$T$3</xm:f>
            <x14:dxf>
              <fill>
                <patternFill patternType="solid">
                  <bgColor rgb="FFC00000"/>
                </patternFill>
              </fill>
            </x14:dxf>
          </x14:cfRule>
          <x14:cfRule type="containsText" priority="16142" operator="containsText" id="{01F3F785-7569-45E6-98DB-FE23FC2C5E1C}">
            <xm:f>NOT(ISERROR(SEARCH('Listados Datos'!$T$4,AT116)))</xm:f>
            <xm:f>'Listados Datos'!$T$4</xm:f>
            <x14:dxf>
              <font>
                <b/>
                <i val="0"/>
                <color theme="0"/>
              </font>
              <fill>
                <patternFill>
                  <bgColor rgb="FFE26B0A"/>
                </patternFill>
              </fill>
            </x14:dxf>
          </x14:cfRule>
          <x14:cfRule type="containsText" priority="16143" operator="containsText" id="{21B7B605-7B92-43E9-8BF3-97DE563A66C4}">
            <xm:f>NOT(ISERROR(SEARCH('Listados Datos'!$T$5,AT116)))</xm:f>
            <xm:f>'Listados Datos'!$T$5</xm:f>
            <x14:dxf>
              <font>
                <b/>
                <i val="0"/>
                <color auto="1"/>
              </font>
              <fill>
                <patternFill>
                  <bgColor rgb="FFFFFF00"/>
                </patternFill>
              </fill>
            </x14:dxf>
          </x14:cfRule>
          <x14:cfRule type="containsText" priority="16144" operator="containsText" id="{D1C725F2-66C4-45C5-8DF8-D447E7526190}">
            <xm:f>NOT(ISERROR(SEARCH('Listados Datos'!$T$6,AT116)))</xm:f>
            <xm:f>'Listados Datos'!$T$6</xm:f>
            <x14:dxf>
              <font>
                <b/>
                <i val="0"/>
              </font>
              <fill>
                <patternFill>
                  <bgColor rgb="FF92D050"/>
                </patternFill>
              </fill>
            </x14:dxf>
          </x14:cfRule>
          <xm:sqref>AT116</xm:sqref>
        </x14:conditionalFormatting>
        <x14:conditionalFormatting xmlns:xm="http://schemas.microsoft.com/office/excel/2006/main">
          <x14:cfRule type="containsText" priority="15981" operator="containsText" id="{7B015F5B-3A08-4322-A777-5088BF9770AE}">
            <xm:f>NOT(ISERROR(SEARCH('Listados Datos'!$P$3,AR109)))</xm:f>
            <xm:f>'Listados Datos'!$P$3</xm:f>
            <x14:dxf>
              <fill>
                <patternFill>
                  <bgColor rgb="FF99CC00"/>
                </patternFill>
              </fill>
            </x14:dxf>
          </x14:cfRule>
          <x14:cfRule type="containsText" priority="15982" operator="containsText" id="{74066B0D-3CD2-4C71-8FD4-70E75744979D}">
            <xm:f>NOT(ISERROR(SEARCH('Listados Datos'!$P$4,AR109)))</xm:f>
            <xm:f>'Listados Datos'!$P$4</xm:f>
            <x14:dxf>
              <fill>
                <patternFill>
                  <bgColor rgb="FF33CC33"/>
                </patternFill>
              </fill>
            </x14:dxf>
          </x14:cfRule>
          <x14:cfRule type="containsText" priority="15983" operator="containsText" id="{B09664CC-4A6A-46C3-8342-F7B2961DC0E1}">
            <xm:f>NOT(ISERROR(SEARCH('Listados Datos'!$P$5,AR109)))</xm:f>
            <xm:f>'Listados Datos'!$P$5</xm:f>
            <x14:dxf>
              <fill>
                <patternFill>
                  <bgColor rgb="FFFFFF00"/>
                </patternFill>
              </fill>
            </x14:dxf>
          </x14:cfRule>
          <x14:cfRule type="containsText" priority="15984" operator="containsText" id="{B2A3C8B8-2DEF-4555-A9C3-0278A8097DB9}">
            <xm:f>NOT(ISERROR(SEARCH('Listados Datos'!$P$6,AR109)))</xm:f>
            <xm:f>'Listados Datos'!$P$6</xm:f>
            <x14:dxf>
              <fill>
                <patternFill>
                  <bgColor rgb="FFFFC000"/>
                </patternFill>
              </fill>
            </x14:dxf>
          </x14:cfRule>
          <x14:cfRule type="containsText" priority="15985" operator="containsText" id="{613E33A8-8189-41E9-8ADC-94ADA22D5BEC}">
            <xm:f>NOT(ISERROR(SEARCH('Listados Datos'!$P$7,AR109)))</xm:f>
            <xm:f>'Listados Datos'!$P$7</xm:f>
            <x14:dxf>
              <fill>
                <patternFill>
                  <bgColor rgb="FFFF0000"/>
                </patternFill>
              </fill>
            </x14:dxf>
          </x14:cfRule>
          <xm:sqref>AR109</xm:sqref>
        </x14:conditionalFormatting>
        <x14:conditionalFormatting xmlns:xm="http://schemas.microsoft.com/office/excel/2006/main">
          <x14:cfRule type="containsText" priority="16047" operator="containsText" id="{F59414A3-7EDF-4A67-BAA3-6A6F977DCF3A}">
            <xm:f>NOT(ISERROR(SEARCH('Listados Datos'!$T$3,AT111)))</xm:f>
            <xm:f>'Listados Datos'!$T$3</xm:f>
            <x14:dxf>
              <fill>
                <patternFill patternType="solid">
                  <bgColor rgb="FFC00000"/>
                </patternFill>
              </fill>
            </x14:dxf>
          </x14:cfRule>
          <x14:cfRule type="containsText" priority="16048" operator="containsText" id="{EB677B14-6FC1-43D4-871D-F899860D9713}">
            <xm:f>NOT(ISERROR(SEARCH('Listados Datos'!$T$4,AT111)))</xm:f>
            <xm:f>'Listados Datos'!$T$4</xm:f>
            <x14:dxf>
              <font>
                <b/>
                <i val="0"/>
                <color theme="0"/>
              </font>
              <fill>
                <patternFill>
                  <bgColor rgb="FFE26B0A"/>
                </patternFill>
              </fill>
            </x14:dxf>
          </x14:cfRule>
          <x14:cfRule type="containsText" priority="16049" operator="containsText" id="{9446B257-84D2-4959-915B-45253B37218D}">
            <xm:f>NOT(ISERROR(SEARCH('Listados Datos'!$T$5,AT111)))</xm:f>
            <xm:f>'Listados Datos'!$T$5</xm:f>
            <x14:dxf>
              <font>
                <b/>
                <i val="0"/>
                <color auto="1"/>
              </font>
              <fill>
                <patternFill>
                  <bgColor rgb="FFFFFF00"/>
                </patternFill>
              </fill>
            </x14:dxf>
          </x14:cfRule>
          <x14:cfRule type="containsText" priority="16050" operator="containsText" id="{68D8B5F0-058B-4418-9781-338F749DA608}">
            <xm:f>NOT(ISERROR(SEARCH('Listados Datos'!$T$6,AT111)))</xm:f>
            <xm:f>'Listados Datos'!$T$6</xm:f>
            <x14:dxf>
              <font>
                <b/>
                <i val="0"/>
              </font>
              <fill>
                <patternFill>
                  <bgColor rgb="FF92D050"/>
                </patternFill>
              </fill>
            </x14:dxf>
          </x14:cfRule>
          <xm:sqref>AT111</xm:sqref>
        </x14:conditionalFormatting>
        <x14:conditionalFormatting xmlns:xm="http://schemas.microsoft.com/office/excel/2006/main">
          <x14:cfRule type="containsText" priority="16037" operator="containsText" id="{F58A374E-171E-4C45-8F50-EB8C154D10E9}">
            <xm:f>NOT(ISERROR(SEARCH('Listados Datos'!$P$3,AR111)))</xm:f>
            <xm:f>'Listados Datos'!$P$3</xm:f>
            <x14:dxf>
              <fill>
                <patternFill>
                  <bgColor rgb="FF99CC00"/>
                </patternFill>
              </fill>
            </x14:dxf>
          </x14:cfRule>
          <x14:cfRule type="containsText" priority="16038" operator="containsText" id="{0556D843-CCEB-44F7-81F0-AAB6C25A4FAF}">
            <xm:f>NOT(ISERROR(SEARCH('Listados Datos'!$P$4,AR111)))</xm:f>
            <xm:f>'Listados Datos'!$P$4</xm:f>
            <x14:dxf>
              <fill>
                <patternFill>
                  <bgColor rgb="FF33CC33"/>
                </patternFill>
              </fill>
            </x14:dxf>
          </x14:cfRule>
          <x14:cfRule type="containsText" priority="16039" operator="containsText" id="{DB501E6F-F82C-4A0B-B0E1-484F6AD55797}">
            <xm:f>NOT(ISERROR(SEARCH('Listados Datos'!$P$5,AR111)))</xm:f>
            <xm:f>'Listados Datos'!$P$5</xm:f>
            <x14:dxf>
              <fill>
                <patternFill>
                  <bgColor rgb="FFFFFF00"/>
                </patternFill>
              </fill>
            </x14:dxf>
          </x14:cfRule>
          <x14:cfRule type="containsText" priority="16040" operator="containsText" id="{D2F077A1-6032-4AB0-A89C-BC224418B984}">
            <xm:f>NOT(ISERROR(SEARCH('Listados Datos'!$P$6,AR111)))</xm:f>
            <xm:f>'Listados Datos'!$P$6</xm:f>
            <x14:dxf>
              <fill>
                <patternFill>
                  <bgColor rgb="FFFFC000"/>
                </patternFill>
              </fill>
            </x14:dxf>
          </x14:cfRule>
          <x14:cfRule type="containsText" priority="16041" operator="containsText" id="{C8866930-5947-4253-BACB-52B9A55D4611}">
            <xm:f>NOT(ISERROR(SEARCH('Listados Datos'!$P$7,AR111)))</xm:f>
            <xm:f>'Listados Datos'!$P$7</xm:f>
            <x14:dxf>
              <fill>
                <patternFill>
                  <bgColor rgb="FFFF0000"/>
                </patternFill>
              </fill>
            </x14:dxf>
          </x14:cfRule>
          <xm:sqref>AR111</xm:sqref>
        </x14:conditionalFormatting>
        <x14:conditionalFormatting xmlns:xm="http://schemas.microsoft.com/office/excel/2006/main">
          <x14:cfRule type="containsText" priority="16005" operator="containsText" id="{3ACAD007-21D1-4EC8-9A6B-E58101549848}">
            <xm:f>NOT(ISERROR(SEARCH('Listados Datos'!$T$3,AT108)))</xm:f>
            <xm:f>'Listados Datos'!$T$3</xm:f>
            <x14:dxf>
              <fill>
                <patternFill patternType="solid">
                  <bgColor rgb="FFC00000"/>
                </patternFill>
              </fill>
            </x14:dxf>
          </x14:cfRule>
          <x14:cfRule type="containsText" priority="16006" operator="containsText" id="{C134DF8D-27B7-424A-8817-29BCF2025685}">
            <xm:f>NOT(ISERROR(SEARCH('Listados Datos'!$T$4,AT108)))</xm:f>
            <xm:f>'Listados Datos'!$T$4</xm:f>
            <x14:dxf>
              <font>
                <b/>
                <i val="0"/>
                <color theme="0"/>
              </font>
              <fill>
                <patternFill>
                  <bgColor rgb="FFE26B0A"/>
                </patternFill>
              </fill>
            </x14:dxf>
          </x14:cfRule>
          <x14:cfRule type="containsText" priority="16007" operator="containsText" id="{411651F1-50D1-4818-81AE-21153D3FF7FA}">
            <xm:f>NOT(ISERROR(SEARCH('Listados Datos'!$T$5,AT108)))</xm:f>
            <xm:f>'Listados Datos'!$T$5</xm:f>
            <x14:dxf>
              <font>
                <b/>
                <i val="0"/>
                <color auto="1"/>
              </font>
              <fill>
                <patternFill>
                  <bgColor rgb="FFFFFF00"/>
                </patternFill>
              </fill>
            </x14:dxf>
          </x14:cfRule>
          <x14:cfRule type="containsText" priority="16008" operator="containsText" id="{EC5AA432-CFC4-4252-9283-3E197DCC4F54}">
            <xm:f>NOT(ISERROR(SEARCH('Listados Datos'!$T$6,AT108)))</xm:f>
            <xm:f>'Listados Datos'!$T$6</xm:f>
            <x14:dxf>
              <font>
                <b/>
                <i val="0"/>
              </font>
              <fill>
                <patternFill>
                  <bgColor rgb="FF92D050"/>
                </patternFill>
              </fill>
            </x14:dxf>
          </x14:cfRule>
          <xm:sqref>AT108</xm:sqref>
        </x14:conditionalFormatting>
        <x14:conditionalFormatting xmlns:xm="http://schemas.microsoft.com/office/excel/2006/main">
          <x14:cfRule type="containsText" priority="15995" operator="containsText" id="{8167E14C-129C-48DB-BF6B-204B9F58B067}">
            <xm:f>NOT(ISERROR(SEARCH('Listados Datos'!$P$3,AR108)))</xm:f>
            <xm:f>'Listados Datos'!$P$3</xm:f>
            <x14:dxf>
              <fill>
                <patternFill>
                  <bgColor rgb="FF99CC00"/>
                </patternFill>
              </fill>
            </x14:dxf>
          </x14:cfRule>
          <x14:cfRule type="containsText" priority="15996" operator="containsText" id="{A015214D-D7CC-421C-ACBF-9A6DE90B0346}">
            <xm:f>NOT(ISERROR(SEARCH('Listados Datos'!$P$4,AR108)))</xm:f>
            <xm:f>'Listados Datos'!$P$4</xm:f>
            <x14:dxf>
              <fill>
                <patternFill>
                  <bgColor rgb="FF33CC33"/>
                </patternFill>
              </fill>
            </x14:dxf>
          </x14:cfRule>
          <x14:cfRule type="containsText" priority="15997" operator="containsText" id="{ECA0870A-6262-4E18-8A77-3991F7F53BBA}">
            <xm:f>NOT(ISERROR(SEARCH('Listados Datos'!$P$5,AR108)))</xm:f>
            <xm:f>'Listados Datos'!$P$5</xm:f>
            <x14:dxf>
              <fill>
                <patternFill>
                  <bgColor rgb="FFFFFF00"/>
                </patternFill>
              </fill>
            </x14:dxf>
          </x14:cfRule>
          <x14:cfRule type="containsText" priority="15998" operator="containsText" id="{9B824D5D-7A1C-49F8-ACD1-8572BE829210}">
            <xm:f>NOT(ISERROR(SEARCH('Listados Datos'!$P$6,AR108)))</xm:f>
            <xm:f>'Listados Datos'!$P$6</xm:f>
            <x14:dxf>
              <fill>
                <patternFill>
                  <bgColor rgb="FFFFC000"/>
                </patternFill>
              </fill>
            </x14:dxf>
          </x14:cfRule>
          <x14:cfRule type="containsText" priority="15999" operator="containsText" id="{229C6CB1-CDE6-470A-AF7C-9CAB237FF81D}">
            <xm:f>NOT(ISERROR(SEARCH('Listados Datos'!$P$7,AR108)))</xm:f>
            <xm:f>'Listados Datos'!$P$7</xm:f>
            <x14:dxf>
              <fill>
                <patternFill>
                  <bgColor rgb="FFFF0000"/>
                </patternFill>
              </fill>
            </x14:dxf>
          </x14:cfRule>
          <xm:sqref>AR108</xm:sqref>
        </x14:conditionalFormatting>
        <x14:conditionalFormatting xmlns:xm="http://schemas.microsoft.com/office/excel/2006/main">
          <x14:cfRule type="containsText" priority="16113" operator="containsText" id="{FAA95018-1D89-4CCB-8E34-A6AC12519DED}">
            <xm:f>NOT(ISERROR(SEARCH('Listados Datos'!$T$3,AF106)))</xm:f>
            <xm:f>'Listados Datos'!$T$3</xm:f>
            <x14:dxf>
              <fill>
                <patternFill patternType="solid">
                  <bgColor rgb="FFC00000"/>
                </patternFill>
              </fill>
            </x14:dxf>
          </x14:cfRule>
          <x14:cfRule type="containsText" priority="16114" operator="containsText" id="{A74C8145-6048-497B-9239-B21964126405}">
            <xm:f>NOT(ISERROR(SEARCH('Listados Datos'!$T$4,AF106)))</xm:f>
            <xm:f>'Listados Datos'!$T$4</xm:f>
            <x14:dxf>
              <font>
                <b/>
                <i val="0"/>
                <color theme="0"/>
              </font>
              <fill>
                <patternFill>
                  <bgColor rgb="FFE26B0A"/>
                </patternFill>
              </fill>
            </x14:dxf>
          </x14:cfRule>
          <x14:cfRule type="containsText" priority="16115" operator="containsText" id="{9BADEB4C-2071-4542-A24C-D89B215B7895}">
            <xm:f>NOT(ISERROR(SEARCH('Listados Datos'!$T$5,AF106)))</xm:f>
            <xm:f>'Listados Datos'!$T$5</xm:f>
            <x14:dxf>
              <font>
                <b/>
                <i val="0"/>
                <color auto="1"/>
              </font>
              <fill>
                <patternFill>
                  <bgColor rgb="FFFFFF00"/>
                </patternFill>
              </fill>
            </x14:dxf>
          </x14:cfRule>
          <x14:cfRule type="containsText" priority="16116" operator="containsText" id="{F0F05A69-277E-4B93-8E72-DA20BFF4FAA4}">
            <xm:f>NOT(ISERROR(SEARCH('Listados Datos'!$T$6,AF106)))</xm:f>
            <xm:f>'Listados Datos'!$T$6</xm:f>
            <x14:dxf>
              <font>
                <b/>
                <i val="0"/>
              </font>
              <fill>
                <patternFill>
                  <bgColor rgb="FF92D050"/>
                </patternFill>
              </fill>
            </x14:dxf>
          </x14:cfRule>
          <xm:sqref>AF106:AF107 AF111</xm:sqref>
        </x14:conditionalFormatting>
        <x14:conditionalFormatting xmlns:xm="http://schemas.microsoft.com/office/excel/2006/main">
          <x14:cfRule type="containsText" priority="16109" operator="containsText" id="{29E285A7-F50C-4AF5-90B5-509EBF4A3AA6}">
            <xm:f>NOT(ISERROR(SEARCH('Listados Datos'!$T$3,AB106)))</xm:f>
            <xm:f>'Listados Datos'!$T$3</xm:f>
            <x14:dxf>
              <fill>
                <patternFill patternType="solid">
                  <bgColor rgb="FFC00000"/>
                </patternFill>
              </fill>
            </x14:dxf>
          </x14:cfRule>
          <x14:cfRule type="containsText" priority="16110" operator="containsText" id="{223C16EB-5C76-43F2-BEB1-E7C601BA7B98}">
            <xm:f>NOT(ISERROR(SEARCH('Listados Datos'!$T$4,AB106)))</xm:f>
            <xm:f>'Listados Datos'!$T$4</xm:f>
            <x14:dxf>
              <font>
                <b/>
                <i val="0"/>
                <color theme="0"/>
              </font>
              <fill>
                <patternFill>
                  <bgColor rgb="FFE26B0A"/>
                </patternFill>
              </fill>
            </x14:dxf>
          </x14:cfRule>
          <x14:cfRule type="containsText" priority="16111" operator="containsText" id="{5B363CF3-6484-4F8C-87EC-84DEFF52ADE6}">
            <xm:f>NOT(ISERROR(SEARCH('Listados Datos'!$T$5,AB106)))</xm:f>
            <xm:f>'Listados Datos'!$T$5</xm:f>
            <x14:dxf>
              <font>
                <b/>
                <i val="0"/>
                <color auto="1"/>
              </font>
              <fill>
                <patternFill>
                  <bgColor rgb="FFFFFF00"/>
                </patternFill>
              </fill>
            </x14:dxf>
          </x14:cfRule>
          <x14:cfRule type="containsText" priority="16112" operator="containsText" id="{0B2EE7F0-2DDD-47FD-B98C-1119E9D54D05}">
            <xm:f>NOT(ISERROR(SEARCH('Listados Datos'!$T$6,AB106)))</xm:f>
            <xm:f>'Listados Datos'!$T$6</xm:f>
            <x14:dxf>
              <font>
                <b/>
                <i val="0"/>
              </font>
              <fill>
                <patternFill>
                  <bgColor rgb="FF92D050"/>
                </patternFill>
              </fill>
            </x14:dxf>
          </x14:cfRule>
          <xm:sqref>AB106:AB107</xm:sqref>
        </x14:conditionalFormatting>
        <x14:conditionalFormatting xmlns:xm="http://schemas.microsoft.com/office/excel/2006/main">
          <x14:cfRule type="containsText" priority="16099" operator="containsText" id="{A27FFDEB-F7A6-4ED4-916F-789FED854F53}">
            <xm:f>NOT(ISERROR(SEARCH('Listados Datos'!$P$3,Z106)))</xm:f>
            <xm:f>'Listados Datos'!$P$3</xm:f>
            <x14:dxf>
              <fill>
                <patternFill>
                  <bgColor rgb="FF99CC00"/>
                </patternFill>
              </fill>
            </x14:dxf>
          </x14:cfRule>
          <x14:cfRule type="containsText" priority="16100" operator="containsText" id="{E67EF2E3-8F8F-4766-B740-28C370CA284F}">
            <xm:f>NOT(ISERROR(SEARCH('Listados Datos'!$P$4,Z106)))</xm:f>
            <xm:f>'Listados Datos'!$P$4</xm:f>
            <x14:dxf>
              <fill>
                <patternFill>
                  <bgColor rgb="FF33CC33"/>
                </patternFill>
              </fill>
            </x14:dxf>
          </x14:cfRule>
          <x14:cfRule type="containsText" priority="16101" operator="containsText" id="{864A89CC-339F-4238-AC83-538A7B9A5D35}">
            <xm:f>NOT(ISERROR(SEARCH('Listados Datos'!$P$5,Z106)))</xm:f>
            <xm:f>'Listados Datos'!$P$5</xm:f>
            <x14:dxf>
              <fill>
                <patternFill>
                  <bgColor rgb="FFFFFF00"/>
                </patternFill>
              </fill>
            </x14:dxf>
          </x14:cfRule>
          <x14:cfRule type="containsText" priority="16102" operator="containsText" id="{AEEE37F2-86B7-4683-B21F-8ECC538991AD}">
            <xm:f>NOT(ISERROR(SEARCH('Listados Datos'!$P$6,Z106)))</xm:f>
            <xm:f>'Listados Datos'!$P$6</xm:f>
            <x14:dxf>
              <fill>
                <patternFill>
                  <bgColor rgb="FFFFC000"/>
                </patternFill>
              </fill>
            </x14:dxf>
          </x14:cfRule>
          <x14:cfRule type="containsText" priority="16103" operator="containsText" id="{0DB96983-447E-43AE-8ECC-7A46DADB60D5}">
            <xm:f>NOT(ISERROR(SEARCH('Listados Datos'!$P$7,Z106)))</xm:f>
            <xm:f>'Listados Datos'!$P$7</xm:f>
            <x14:dxf>
              <fill>
                <patternFill>
                  <bgColor rgb="FFFF0000"/>
                </patternFill>
              </fill>
            </x14:dxf>
          </x14:cfRule>
          <xm:sqref>Z106:Z107</xm:sqref>
        </x14:conditionalFormatting>
        <x14:conditionalFormatting xmlns:xm="http://schemas.microsoft.com/office/excel/2006/main">
          <x14:cfRule type="containsText" priority="16075" operator="containsText" id="{40D234F1-71C1-48D0-8152-062C90FC10AD}">
            <xm:f>NOT(ISERROR(SEARCH('Listados Datos'!$T$3,AT106)))</xm:f>
            <xm:f>'Listados Datos'!$T$3</xm:f>
            <x14:dxf>
              <fill>
                <patternFill patternType="solid">
                  <bgColor rgb="FFC00000"/>
                </patternFill>
              </fill>
            </x14:dxf>
          </x14:cfRule>
          <x14:cfRule type="containsText" priority="16076" operator="containsText" id="{860847D8-A36A-42E5-B7AE-9D66ED9241D0}">
            <xm:f>NOT(ISERROR(SEARCH('Listados Datos'!$T$4,AT106)))</xm:f>
            <xm:f>'Listados Datos'!$T$4</xm:f>
            <x14:dxf>
              <font>
                <b/>
                <i val="0"/>
                <color theme="0"/>
              </font>
              <fill>
                <patternFill>
                  <bgColor rgb="FFE26B0A"/>
                </patternFill>
              </fill>
            </x14:dxf>
          </x14:cfRule>
          <x14:cfRule type="containsText" priority="16077" operator="containsText" id="{DD8B0CDF-89A2-4233-9ED3-01AD50302293}">
            <xm:f>NOT(ISERROR(SEARCH('Listados Datos'!$T$5,AT106)))</xm:f>
            <xm:f>'Listados Datos'!$T$5</xm:f>
            <x14:dxf>
              <font>
                <b/>
                <i val="0"/>
                <color auto="1"/>
              </font>
              <fill>
                <patternFill>
                  <bgColor rgb="FFFFFF00"/>
                </patternFill>
              </fill>
            </x14:dxf>
          </x14:cfRule>
          <x14:cfRule type="containsText" priority="16078" operator="containsText" id="{4ED599AD-E67F-44E2-9DAE-4DD61B803D69}">
            <xm:f>NOT(ISERROR(SEARCH('Listados Datos'!$T$6,AT106)))</xm:f>
            <xm:f>'Listados Datos'!$T$6</xm:f>
            <x14:dxf>
              <font>
                <b/>
                <i val="0"/>
              </font>
              <fill>
                <patternFill>
                  <bgColor rgb="FF92D050"/>
                </patternFill>
              </fill>
            </x14:dxf>
          </x14:cfRule>
          <xm:sqref>AT106</xm:sqref>
        </x14:conditionalFormatting>
        <x14:conditionalFormatting xmlns:xm="http://schemas.microsoft.com/office/excel/2006/main">
          <x14:cfRule type="containsText" priority="16065" operator="containsText" id="{D33AD35F-546E-4C27-95C7-5FAF765B7477}">
            <xm:f>NOT(ISERROR(SEARCH('Listados Datos'!$P$3,AR106)))</xm:f>
            <xm:f>'Listados Datos'!$P$3</xm:f>
            <x14:dxf>
              <fill>
                <patternFill>
                  <bgColor rgb="FF99CC00"/>
                </patternFill>
              </fill>
            </x14:dxf>
          </x14:cfRule>
          <x14:cfRule type="containsText" priority="16066" operator="containsText" id="{E7F4B131-648B-4F1A-83CB-2F3738ACB7AA}">
            <xm:f>NOT(ISERROR(SEARCH('Listados Datos'!$P$4,AR106)))</xm:f>
            <xm:f>'Listados Datos'!$P$4</xm:f>
            <x14:dxf>
              <fill>
                <patternFill>
                  <bgColor rgb="FF33CC33"/>
                </patternFill>
              </fill>
            </x14:dxf>
          </x14:cfRule>
          <x14:cfRule type="containsText" priority="16067" operator="containsText" id="{73DBA28E-6203-47B1-985C-F423D2CCECF2}">
            <xm:f>NOT(ISERROR(SEARCH('Listados Datos'!$P$5,AR106)))</xm:f>
            <xm:f>'Listados Datos'!$P$5</xm:f>
            <x14:dxf>
              <fill>
                <patternFill>
                  <bgColor rgb="FFFFFF00"/>
                </patternFill>
              </fill>
            </x14:dxf>
          </x14:cfRule>
          <x14:cfRule type="containsText" priority="16068" operator="containsText" id="{269D7D3D-B06C-4C6A-B986-B1B9091AE890}">
            <xm:f>NOT(ISERROR(SEARCH('Listados Datos'!$P$6,AR106)))</xm:f>
            <xm:f>'Listados Datos'!$P$6</xm:f>
            <x14:dxf>
              <fill>
                <patternFill>
                  <bgColor rgb="FFFFC000"/>
                </patternFill>
              </fill>
            </x14:dxf>
          </x14:cfRule>
          <x14:cfRule type="containsText" priority="16069" operator="containsText" id="{F32270AA-EFA9-40B6-A1C7-35A042BF5E04}">
            <xm:f>NOT(ISERROR(SEARCH('Listados Datos'!$P$7,AR106)))</xm:f>
            <xm:f>'Listados Datos'!$P$7</xm:f>
            <x14:dxf>
              <fill>
                <patternFill>
                  <bgColor rgb="FFFF0000"/>
                </patternFill>
              </fill>
            </x14:dxf>
          </x14:cfRule>
          <xm:sqref>AR106</xm:sqref>
        </x14:conditionalFormatting>
        <x14:conditionalFormatting xmlns:xm="http://schemas.microsoft.com/office/excel/2006/main">
          <x14:cfRule type="containsText" priority="16061" operator="containsText" id="{CF31FBE9-D2E4-4D44-BFB8-796D1C792A9B}">
            <xm:f>NOT(ISERROR(SEARCH('Listados Datos'!$T$3,AT107)))</xm:f>
            <xm:f>'Listados Datos'!$T$3</xm:f>
            <x14:dxf>
              <fill>
                <patternFill patternType="solid">
                  <bgColor rgb="FFC00000"/>
                </patternFill>
              </fill>
            </x14:dxf>
          </x14:cfRule>
          <x14:cfRule type="containsText" priority="16062" operator="containsText" id="{35D8616B-C02F-4A67-BE35-176379CDBFF3}">
            <xm:f>NOT(ISERROR(SEARCH('Listados Datos'!$T$4,AT107)))</xm:f>
            <xm:f>'Listados Datos'!$T$4</xm:f>
            <x14:dxf>
              <font>
                <b/>
                <i val="0"/>
                <color theme="0"/>
              </font>
              <fill>
                <patternFill>
                  <bgColor rgb="FFE26B0A"/>
                </patternFill>
              </fill>
            </x14:dxf>
          </x14:cfRule>
          <x14:cfRule type="containsText" priority="16063" operator="containsText" id="{A057BF73-0711-4253-9AD4-118B9CE78CDD}">
            <xm:f>NOT(ISERROR(SEARCH('Listados Datos'!$T$5,AT107)))</xm:f>
            <xm:f>'Listados Datos'!$T$5</xm:f>
            <x14:dxf>
              <font>
                <b/>
                <i val="0"/>
                <color auto="1"/>
              </font>
              <fill>
                <patternFill>
                  <bgColor rgb="FFFFFF00"/>
                </patternFill>
              </fill>
            </x14:dxf>
          </x14:cfRule>
          <x14:cfRule type="containsText" priority="16064" operator="containsText" id="{55F6C07B-AFD2-4F9B-AB9E-A3EC3B5579AB}">
            <xm:f>NOT(ISERROR(SEARCH('Listados Datos'!$T$6,AT107)))</xm:f>
            <xm:f>'Listados Datos'!$T$6</xm:f>
            <x14:dxf>
              <font>
                <b/>
                <i val="0"/>
              </font>
              <fill>
                <patternFill>
                  <bgColor rgb="FF92D050"/>
                </patternFill>
              </fill>
            </x14:dxf>
          </x14:cfRule>
          <xm:sqref>AT107</xm:sqref>
        </x14:conditionalFormatting>
        <x14:conditionalFormatting xmlns:xm="http://schemas.microsoft.com/office/excel/2006/main">
          <x14:cfRule type="containsText" priority="16051" operator="containsText" id="{657168AD-2F1B-46EC-A502-2F0B9084359E}">
            <xm:f>NOT(ISERROR(SEARCH('Listados Datos'!$P$3,AR107)))</xm:f>
            <xm:f>'Listados Datos'!$P$3</xm:f>
            <x14:dxf>
              <fill>
                <patternFill>
                  <bgColor rgb="FF99CC00"/>
                </patternFill>
              </fill>
            </x14:dxf>
          </x14:cfRule>
          <x14:cfRule type="containsText" priority="16052" operator="containsText" id="{71C5CD20-F1F6-4627-B21E-CD060547F1B5}">
            <xm:f>NOT(ISERROR(SEARCH('Listados Datos'!$P$4,AR107)))</xm:f>
            <xm:f>'Listados Datos'!$P$4</xm:f>
            <x14:dxf>
              <fill>
                <patternFill>
                  <bgColor rgb="FF33CC33"/>
                </patternFill>
              </fill>
            </x14:dxf>
          </x14:cfRule>
          <x14:cfRule type="containsText" priority="16053" operator="containsText" id="{467C44C3-A277-4B63-9CE0-A03F0A407DCE}">
            <xm:f>NOT(ISERROR(SEARCH('Listados Datos'!$P$5,AR107)))</xm:f>
            <xm:f>'Listados Datos'!$P$5</xm:f>
            <x14:dxf>
              <fill>
                <patternFill>
                  <bgColor rgb="FFFFFF00"/>
                </patternFill>
              </fill>
            </x14:dxf>
          </x14:cfRule>
          <x14:cfRule type="containsText" priority="16054" operator="containsText" id="{463D6B2E-0313-4928-9CF3-1D1F3D2F71C4}">
            <xm:f>NOT(ISERROR(SEARCH('Listados Datos'!$P$6,AR107)))</xm:f>
            <xm:f>'Listados Datos'!$P$6</xm:f>
            <x14:dxf>
              <fill>
                <patternFill>
                  <bgColor rgb="FFFFC000"/>
                </patternFill>
              </fill>
            </x14:dxf>
          </x14:cfRule>
          <x14:cfRule type="containsText" priority="16055" operator="containsText" id="{33EEB169-56E1-4C37-926D-6DCFED8E0FAB}">
            <xm:f>NOT(ISERROR(SEARCH('Listados Datos'!$P$7,AR107)))</xm:f>
            <xm:f>'Listados Datos'!$P$7</xm:f>
            <x14:dxf>
              <fill>
                <patternFill>
                  <bgColor rgb="FFFF0000"/>
                </patternFill>
              </fill>
            </x14:dxf>
          </x14:cfRule>
          <xm:sqref>AR107</xm:sqref>
        </x14:conditionalFormatting>
        <x14:conditionalFormatting xmlns:xm="http://schemas.microsoft.com/office/excel/2006/main">
          <x14:cfRule type="containsText" priority="16033" operator="containsText" id="{C35BD855-60DD-4F01-9169-F0951D28EB34}">
            <xm:f>NOT(ISERROR(SEARCH('Listados Datos'!$T$3,AF108)))</xm:f>
            <xm:f>'Listados Datos'!$T$3</xm:f>
            <x14:dxf>
              <fill>
                <patternFill patternType="solid">
                  <bgColor rgb="FFC00000"/>
                </patternFill>
              </fill>
            </x14:dxf>
          </x14:cfRule>
          <x14:cfRule type="containsText" priority="16034" operator="containsText" id="{E7CA6EB1-DDCB-4021-B88E-273915067C01}">
            <xm:f>NOT(ISERROR(SEARCH('Listados Datos'!$T$4,AF108)))</xm:f>
            <xm:f>'Listados Datos'!$T$4</xm:f>
            <x14:dxf>
              <font>
                <b/>
                <i val="0"/>
                <color theme="0"/>
              </font>
              <fill>
                <patternFill>
                  <bgColor rgb="FFE26B0A"/>
                </patternFill>
              </fill>
            </x14:dxf>
          </x14:cfRule>
          <x14:cfRule type="containsText" priority="16035" operator="containsText" id="{2CD33037-8E5D-4AE0-8CEA-D6C00163F7FE}">
            <xm:f>NOT(ISERROR(SEARCH('Listados Datos'!$T$5,AF108)))</xm:f>
            <xm:f>'Listados Datos'!$T$5</xm:f>
            <x14:dxf>
              <font>
                <b/>
                <i val="0"/>
                <color auto="1"/>
              </font>
              <fill>
                <patternFill>
                  <bgColor rgb="FFFFFF00"/>
                </patternFill>
              </fill>
            </x14:dxf>
          </x14:cfRule>
          <x14:cfRule type="containsText" priority="16036" operator="containsText" id="{62898459-1A9B-4298-A32E-DE7BABF384B0}">
            <xm:f>NOT(ISERROR(SEARCH('Listados Datos'!$T$6,AF108)))</xm:f>
            <xm:f>'Listados Datos'!$T$6</xm:f>
            <x14:dxf>
              <font>
                <b/>
                <i val="0"/>
              </font>
              <fill>
                <patternFill>
                  <bgColor rgb="FF92D050"/>
                </patternFill>
              </fill>
            </x14:dxf>
          </x14:cfRule>
          <xm:sqref>AF108:AF109</xm:sqref>
        </x14:conditionalFormatting>
        <x14:conditionalFormatting xmlns:xm="http://schemas.microsoft.com/office/excel/2006/main">
          <x14:cfRule type="containsText" priority="16029" operator="containsText" id="{01387EBB-D0A3-4309-94C4-825E01B2E1DB}">
            <xm:f>NOT(ISERROR(SEARCH('Listados Datos'!$T$3,AB108)))</xm:f>
            <xm:f>'Listados Datos'!$T$3</xm:f>
            <x14:dxf>
              <fill>
                <patternFill patternType="solid">
                  <bgColor rgb="FFC00000"/>
                </patternFill>
              </fill>
            </x14:dxf>
          </x14:cfRule>
          <x14:cfRule type="containsText" priority="16030" operator="containsText" id="{1780CCE8-09C9-4F09-B82F-82B647DCA17A}">
            <xm:f>NOT(ISERROR(SEARCH('Listados Datos'!$T$4,AB108)))</xm:f>
            <xm:f>'Listados Datos'!$T$4</xm:f>
            <x14:dxf>
              <font>
                <b/>
                <i val="0"/>
                <color theme="0"/>
              </font>
              <fill>
                <patternFill>
                  <bgColor rgb="FFE26B0A"/>
                </patternFill>
              </fill>
            </x14:dxf>
          </x14:cfRule>
          <x14:cfRule type="containsText" priority="16031" operator="containsText" id="{8F886DAA-EDDB-48EC-BC9B-5CAE290659EF}">
            <xm:f>NOT(ISERROR(SEARCH('Listados Datos'!$T$5,AB108)))</xm:f>
            <xm:f>'Listados Datos'!$T$5</xm:f>
            <x14:dxf>
              <font>
                <b/>
                <i val="0"/>
                <color auto="1"/>
              </font>
              <fill>
                <patternFill>
                  <bgColor rgb="FFFFFF00"/>
                </patternFill>
              </fill>
            </x14:dxf>
          </x14:cfRule>
          <x14:cfRule type="containsText" priority="16032" operator="containsText" id="{64B5014B-5D1C-449A-BDAD-5B4FDFB2578D}">
            <xm:f>NOT(ISERROR(SEARCH('Listados Datos'!$T$6,AB108)))</xm:f>
            <xm:f>'Listados Datos'!$T$6</xm:f>
            <x14:dxf>
              <font>
                <b/>
                <i val="0"/>
              </font>
              <fill>
                <patternFill>
                  <bgColor rgb="FF92D050"/>
                </patternFill>
              </fill>
            </x14:dxf>
          </x14:cfRule>
          <xm:sqref>AB108:AB109</xm:sqref>
        </x14:conditionalFormatting>
        <x14:conditionalFormatting xmlns:xm="http://schemas.microsoft.com/office/excel/2006/main">
          <x14:cfRule type="containsText" priority="16019" operator="containsText" id="{962E4CF0-5E44-4FCB-B616-4F21F0342399}">
            <xm:f>NOT(ISERROR(SEARCH('Listados Datos'!$P$3,Z108)))</xm:f>
            <xm:f>'Listados Datos'!$P$3</xm:f>
            <x14:dxf>
              <fill>
                <patternFill>
                  <bgColor rgb="FF99CC00"/>
                </patternFill>
              </fill>
            </x14:dxf>
          </x14:cfRule>
          <x14:cfRule type="containsText" priority="16020" operator="containsText" id="{EC6D7B96-A1C5-418D-82BC-33E7539676E2}">
            <xm:f>NOT(ISERROR(SEARCH('Listados Datos'!$P$4,Z108)))</xm:f>
            <xm:f>'Listados Datos'!$P$4</xm:f>
            <x14:dxf>
              <fill>
                <patternFill>
                  <bgColor rgb="FF33CC33"/>
                </patternFill>
              </fill>
            </x14:dxf>
          </x14:cfRule>
          <x14:cfRule type="containsText" priority="16021" operator="containsText" id="{57E6F674-EC7A-4EC3-8663-A317C5E91E31}">
            <xm:f>NOT(ISERROR(SEARCH('Listados Datos'!$P$5,Z108)))</xm:f>
            <xm:f>'Listados Datos'!$P$5</xm:f>
            <x14:dxf>
              <fill>
                <patternFill>
                  <bgColor rgb="FFFFFF00"/>
                </patternFill>
              </fill>
            </x14:dxf>
          </x14:cfRule>
          <x14:cfRule type="containsText" priority="16022" operator="containsText" id="{372F3569-980B-4629-86A0-3EEB92239717}">
            <xm:f>NOT(ISERROR(SEARCH('Listados Datos'!$P$6,Z108)))</xm:f>
            <xm:f>'Listados Datos'!$P$6</xm:f>
            <x14:dxf>
              <fill>
                <patternFill>
                  <bgColor rgb="FFFFC000"/>
                </patternFill>
              </fill>
            </x14:dxf>
          </x14:cfRule>
          <x14:cfRule type="containsText" priority="16023" operator="containsText" id="{CB8138E5-D593-4C61-9615-BED7A74C7E6C}">
            <xm:f>NOT(ISERROR(SEARCH('Listados Datos'!$P$7,Z108)))</xm:f>
            <xm:f>'Listados Datos'!$P$7</xm:f>
            <x14:dxf>
              <fill>
                <patternFill>
                  <bgColor rgb="FFFF0000"/>
                </patternFill>
              </fill>
            </x14:dxf>
          </x14:cfRule>
          <xm:sqref>Z108:Z109</xm:sqref>
        </x14:conditionalFormatting>
        <x14:conditionalFormatting xmlns:xm="http://schemas.microsoft.com/office/excel/2006/main">
          <x14:cfRule type="containsText" priority="15991" operator="containsText" id="{46E24178-310F-4FD1-BC15-6563D5762804}">
            <xm:f>NOT(ISERROR(SEARCH('Listados Datos'!$T$3,AT109)))</xm:f>
            <xm:f>'Listados Datos'!$T$3</xm:f>
            <x14:dxf>
              <fill>
                <patternFill patternType="solid">
                  <bgColor rgb="FFC00000"/>
                </patternFill>
              </fill>
            </x14:dxf>
          </x14:cfRule>
          <x14:cfRule type="containsText" priority="15992" operator="containsText" id="{7242ACFB-6A31-455C-A7B0-CCC88BFC8011}">
            <xm:f>NOT(ISERROR(SEARCH('Listados Datos'!$T$4,AT109)))</xm:f>
            <xm:f>'Listados Datos'!$T$4</xm:f>
            <x14:dxf>
              <font>
                <b/>
                <i val="0"/>
                <color theme="0"/>
              </font>
              <fill>
                <patternFill>
                  <bgColor rgb="FFE26B0A"/>
                </patternFill>
              </fill>
            </x14:dxf>
          </x14:cfRule>
          <x14:cfRule type="containsText" priority="15993" operator="containsText" id="{55DC0245-ED51-4B77-93BF-3DE40D065A2E}">
            <xm:f>NOT(ISERROR(SEARCH('Listados Datos'!$T$5,AT109)))</xm:f>
            <xm:f>'Listados Datos'!$T$5</xm:f>
            <x14:dxf>
              <font>
                <b/>
                <i val="0"/>
                <color auto="1"/>
              </font>
              <fill>
                <patternFill>
                  <bgColor rgb="FFFFFF00"/>
                </patternFill>
              </fill>
            </x14:dxf>
          </x14:cfRule>
          <x14:cfRule type="containsText" priority="15994" operator="containsText" id="{F638732E-888C-4253-93FD-4E93BAD588A9}">
            <xm:f>NOT(ISERROR(SEARCH('Listados Datos'!$T$6,AT109)))</xm:f>
            <xm:f>'Listados Datos'!$T$6</xm:f>
            <x14:dxf>
              <font>
                <b/>
                <i val="0"/>
              </font>
              <fill>
                <patternFill>
                  <bgColor rgb="FF92D050"/>
                </patternFill>
              </fill>
            </x14:dxf>
          </x14:cfRule>
          <xm:sqref>AT109</xm:sqref>
        </x14:conditionalFormatting>
        <x14:conditionalFormatting xmlns:xm="http://schemas.microsoft.com/office/excel/2006/main">
          <x14:cfRule type="containsText" priority="15939" operator="containsText" id="{DC435180-35D4-4962-AE69-CC190D492227}">
            <xm:f>NOT(ISERROR(SEARCH('Listados Datos'!$P$3,AR110)))</xm:f>
            <xm:f>'Listados Datos'!$P$3</xm:f>
            <x14:dxf>
              <fill>
                <patternFill>
                  <bgColor rgb="FF99CC00"/>
                </patternFill>
              </fill>
            </x14:dxf>
          </x14:cfRule>
          <x14:cfRule type="containsText" priority="15940" operator="containsText" id="{D8885A49-8B26-4D5C-8A73-8D407BEEE25E}">
            <xm:f>NOT(ISERROR(SEARCH('Listados Datos'!$P$4,AR110)))</xm:f>
            <xm:f>'Listados Datos'!$P$4</xm:f>
            <x14:dxf>
              <fill>
                <patternFill>
                  <bgColor rgb="FF33CC33"/>
                </patternFill>
              </fill>
            </x14:dxf>
          </x14:cfRule>
          <x14:cfRule type="containsText" priority="15941" operator="containsText" id="{8885A539-5D5D-4E8A-B852-764B75AF927E}">
            <xm:f>NOT(ISERROR(SEARCH('Listados Datos'!$P$5,AR110)))</xm:f>
            <xm:f>'Listados Datos'!$P$5</xm:f>
            <x14:dxf>
              <fill>
                <patternFill>
                  <bgColor rgb="FFFFFF00"/>
                </patternFill>
              </fill>
            </x14:dxf>
          </x14:cfRule>
          <x14:cfRule type="containsText" priority="15942" operator="containsText" id="{C204BF85-1B6C-46D9-B1E6-852FB6F52AB6}">
            <xm:f>NOT(ISERROR(SEARCH('Listados Datos'!$P$6,AR110)))</xm:f>
            <xm:f>'Listados Datos'!$P$6</xm:f>
            <x14:dxf>
              <fill>
                <patternFill>
                  <bgColor rgb="FFFFC000"/>
                </patternFill>
              </fill>
            </x14:dxf>
          </x14:cfRule>
          <x14:cfRule type="containsText" priority="15943" operator="containsText" id="{8F731025-BFE0-4571-BA41-7DD7C8264199}">
            <xm:f>NOT(ISERROR(SEARCH('Listados Datos'!$P$7,AR110)))</xm:f>
            <xm:f>'Listados Datos'!$P$7</xm:f>
            <x14:dxf>
              <fill>
                <patternFill>
                  <bgColor rgb="FFFF0000"/>
                </patternFill>
              </fill>
            </x14:dxf>
          </x14:cfRule>
          <xm:sqref>AR110</xm:sqref>
        </x14:conditionalFormatting>
        <x14:conditionalFormatting xmlns:xm="http://schemas.microsoft.com/office/excel/2006/main">
          <x14:cfRule type="containsText" priority="15977" operator="containsText" id="{339C87A6-3F89-4BBF-B62A-EFD288A0C475}">
            <xm:f>NOT(ISERROR(SEARCH('Listados Datos'!$T$3,AF110)))</xm:f>
            <xm:f>'Listados Datos'!$T$3</xm:f>
            <x14:dxf>
              <fill>
                <patternFill patternType="solid">
                  <bgColor rgb="FFC00000"/>
                </patternFill>
              </fill>
            </x14:dxf>
          </x14:cfRule>
          <x14:cfRule type="containsText" priority="15978" operator="containsText" id="{F9744791-2242-479E-BE7B-30A21034F220}">
            <xm:f>NOT(ISERROR(SEARCH('Listados Datos'!$T$4,AF110)))</xm:f>
            <xm:f>'Listados Datos'!$T$4</xm:f>
            <x14:dxf>
              <font>
                <b/>
                <i val="0"/>
                <color theme="0"/>
              </font>
              <fill>
                <patternFill>
                  <bgColor rgb="FFE26B0A"/>
                </patternFill>
              </fill>
            </x14:dxf>
          </x14:cfRule>
          <x14:cfRule type="containsText" priority="15979" operator="containsText" id="{81EC0975-3243-4A39-8875-F99E564D3797}">
            <xm:f>NOT(ISERROR(SEARCH('Listados Datos'!$T$5,AF110)))</xm:f>
            <xm:f>'Listados Datos'!$T$5</xm:f>
            <x14:dxf>
              <font>
                <b/>
                <i val="0"/>
                <color auto="1"/>
              </font>
              <fill>
                <patternFill>
                  <bgColor rgb="FFFFFF00"/>
                </patternFill>
              </fill>
            </x14:dxf>
          </x14:cfRule>
          <x14:cfRule type="containsText" priority="15980" operator="containsText" id="{A59AC8C6-3244-4359-945F-BA986CA1A4A8}">
            <xm:f>NOT(ISERROR(SEARCH('Listados Datos'!$T$6,AF110)))</xm:f>
            <xm:f>'Listados Datos'!$T$6</xm:f>
            <x14:dxf>
              <font>
                <b/>
                <i val="0"/>
              </font>
              <fill>
                <patternFill>
                  <bgColor rgb="FF92D050"/>
                </patternFill>
              </fill>
            </x14:dxf>
          </x14:cfRule>
          <xm:sqref>AF110</xm:sqref>
        </x14:conditionalFormatting>
        <x14:conditionalFormatting xmlns:xm="http://schemas.microsoft.com/office/excel/2006/main">
          <x14:cfRule type="containsText" priority="15973" operator="containsText" id="{FEF9D1EC-040D-4131-8764-7A2188014BC6}">
            <xm:f>NOT(ISERROR(SEARCH('Listados Datos'!$T$3,AB110)))</xm:f>
            <xm:f>'Listados Datos'!$T$3</xm:f>
            <x14:dxf>
              <fill>
                <patternFill patternType="solid">
                  <bgColor rgb="FFC00000"/>
                </patternFill>
              </fill>
            </x14:dxf>
          </x14:cfRule>
          <x14:cfRule type="containsText" priority="15974" operator="containsText" id="{387E3E9B-3CB6-43C3-9E8D-318F323821A0}">
            <xm:f>NOT(ISERROR(SEARCH('Listados Datos'!$T$4,AB110)))</xm:f>
            <xm:f>'Listados Datos'!$T$4</xm:f>
            <x14:dxf>
              <font>
                <b/>
                <i val="0"/>
                <color theme="0"/>
              </font>
              <fill>
                <patternFill>
                  <bgColor rgb="FFE26B0A"/>
                </patternFill>
              </fill>
            </x14:dxf>
          </x14:cfRule>
          <x14:cfRule type="containsText" priority="15975" operator="containsText" id="{E6EDF2A8-C2E0-4684-BEA9-117F7DC1076E}">
            <xm:f>NOT(ISERROR(SEARCH('Listados Datos'!$T$5,AB110)))</xm:f>
            <xm:f>'Listados Datos'!$T$5</xm:f>
            <x14:dxf>
              <font>
                <b/>
                <i val="0"/>
                <color auto="1"/>
              </font>
              <fill>
                <patternFill>
                  <bgColor rgb="FFFFFF00"/>
                </patternFill>
              </fill>
            </x14:dxf>
          </x14:cfRule>
          <x14:cfRule type="containsText" priority="15976" operator="containsText" id="{FA743EA2-A554-4552-BEEA-C977B37485E6}">
            <xm:f>NOT(ISERROR(SEARCH('Listados Datos'!$T$6,AB110)))</xm:f>
            <xm:f>'Listados Datos'!$T$6</xm:f>
            <x14:dxf>
              <font>
                <b/>
                <i val="0"/>
              </font>
              <fill>
                <patternFill>
                  <bgColor rgb="FF92D050"/>
                </patternFill>
              </fill>
            </x14:dxf>
          </x14:cfRule>
          <xm:sqref>AB110</xm:sqref>
        </x14:conditionalFormatting>
        <x14:conditionalFormatting xmlns:xm="http://schemas.microsoft.com/office/excel/2006/main">
          <x14:cfRule type="containsText" priority="15963" operator="containsText" id="{3F42E063-82D0-48EF-BDD1-5B632FD23666}">
            <xm:f>NOT(ISERROR(SEARCH('Listados Datos'!$P$3,Z110)))</xm:f>
            <xm:f>'Listados Datos'!$P$3</xm:f>
            <x14:dxf>
              <fill>
                <patternFill>
                  <bgColor rgb="FF99CC00"/>
                </patternFill>
              </fill>
            </x14:dxf>
          </x14:cfRule>
          <x14:cfRule type="containsText" priority="15964" operator="containsText" id="{50BB48FB-4115-42A4-A205-9104B53692C5}">
            <xm:f>NOT(ISERROR(SEARCH('Listados Datos'!$P$4,Z110)))</xm:f>
            <xm:f>'Listados Datos'!$P$4</xm:f>
            <x14:dxf>
              <fill>
                <patternFill>
                  <bgColor rgb="FF33CC33"/>
                </patternFill>
              </fill>
            </x14:dxf>
          </x14:cfRule>
          <x14:cfRule type="containsText" priority="15965" operator="containsText" id="{9C4217F0-A0B2-47BC-A44E-7D50531191AC}">
            <xm:f>NOT(ISERROR(SEARCH('Listados Datos'!$P$5,Z110)))</xm:f>
            <xm:f>'Listados Datos'!$P$5</xm:f>
            <x14:dxf>
              <fill>
                <patternFill>
                  <bgColor rgb="FFFFFF00"/>
                </patternFill>
              </fill>
            </x14:dxf>
          </x14:cfRule>
          <x14:cfRule type="containsText" priority="15966" operator="containsText" id="{752E253B-28F7-4118-8EB0-E8775CD6CF3A}">
            <xm:f>NOT(ISERROR(SEARCH('Listados Datos'!$P$6,Z110)))</xm:f>
            <xm:f>'Listados Datos'!$P$6</xm:f>
            <x14:dxf>
              <fill>
                <patternFill>
                  <bgColor rgb="FFFFC000"/>
                </patternFill>
              </fill>
            </x14:dxf>
          </x14:cfRule>
          <x14:cfRule type="containsText" priority="15967" operator="containsText" id="{B6151E68-86EE-4333-8619-3D7D20575072}">
            <xm:f>NOT(ISERROR(SEARCH('Listados Datos'!$P$7,Z110)))</xm:f>
            <xm:f>'Listados Datos'!$P$7</xm:f>
            <x14:dxf>
              <fill>
                <patternFill>
                  <bgColor rgb="FFFF0000"/>
                </patternFill>
              </fill>
            </x14:dxf>
          </x14:cfRule>
          <xm:sqref>Z110</xm:sqref>
        </x14:conditionalFormatting>
        <x14:conditionalFormatting xmlns:xm="http://schemas.microsoft.com/office/excel/2006/main">
          <x14:cfRule type="containsText" priority="15949" operator="containsText" id="{4877222C-8570-4E93-9D7E-7979FAE9ED91}">
            <xm:f>NOT(ISERROR(SEARCH('Listados Datos'!$T$3,AT110)))</xm:f>
            <xm:f>'Listados Datos'!$T$3</xm:f>
            <x14:dxf>
              <fill>
                <patternFill patternType="solid">
                  <bgColor rgb="FFC00000"/>
                </patternFill>
              </fill>
            </x14:dxf>
          </x14:cfRule>
          <x14:cfRule type="containsText" priority="15950" operator="containsText" id="{5678A728-A573-4378-BFA1-EFE7809C54ED}">
            <xm:f>NOT(ISERROR(SEARCH('Listados Datos'!$T$4,AT110)))</xm:f>
            <xm:f>'Listados Datos'!$T$4</xm:f>
            <x14:dxf>
              <font>
                <b/>
                <i val="0"/>
                <color theme="0"/>
              </font>
              <fill>
                <patternFill>
                  <bgColor rgb="FFE26B0A"/>
                </patternFill>
              </fill>
            </x14:dxf>
          </x14:cfRule>
          <x14:cfRule type="containsText" priority="15951" operator="containsText" id="{E0CD4343-0803-44FD-9D7A-B1BFECCDB76E}">
            <xm:f>NOT(ISERROR(SEARCH('Listados Datos'!$T$5,AT110)))</xm:f>
            <xm:f>'Listados Datos'!$T$5</xm:f>
            <x14:dxf>
              <font>
                <b/>
                <i val="0"/>
                <color auto="1"/>
              </font>
              <fill>
                <patternFill>
                  <bgColor rgb="FFFFFF00"/>
                </patternFill>
              </fill>
            </x14:dxf>
          </x14:cfRule>
          <x14:cfRule type="containsText" priority="15952" operator="containsText" id="{577CDCAD-C245-4AE4-BB56-1992ECF06E63}">
            <xm:f>NOT(ISERROR(SEARCH('Listados Datos'!$T$6,AT110)))</xm:f>
            <xm:f>'Listados Datos'!$T$6</xm:f>
            <x14:dxf>
              <font>
                <b/>
                <i val="0"/>
              </font>
              <fill>
                <patternFill>
                  <bgColor rgb="FF92D050"/>
                </patternFill>
              </fill>
            </x14:dxf>
          </x14:cfRule>
          <xm:sqref>AT110</xm:sqref>
        </x14:conditionalFormatting>
        <x14:conditionalFormatting xmlns:xm="http://schemas.microsoft.com/office/excel/2006/main">
          <x14:cfRule type="containsText" priority="15789" operator="containsText" id="{D506C126-5310-455A-9352-84A2936411F8}">
            <xm:f>NOT(ISERROR(SEARCH('Listados Datos'!$P$3,AR121)))</xm:f>
            <xm:f>'Listados Datos'!$P$3</xm:f>
            <x14:dxf>
              <fill>
                <patternFill>
                  <bgColor rgb="FF99CC00"/>
                </patternFill>
              </fill>
            </x14:dxf>
          </x14:cfRule>
          <x14:cfRule type="containsText" priority="15790" operator="containsText" id="{2D68EB73-ECFF-4321-B589-CAEF51DED654}">
            <xm:f>NOT(ISERROR(SEARCH('Listados Datos'!$P$4,AR121)))</xm:f>
            <xm:f>'Listados Datos'!$P$4</xm:f>
            <x14:dxf>
              <fill>
                <patternFill>
                  <bgColor rgb="FF33CC33"/>
                </patternFill>
              </fill>
            </x14:dxf>
          </x14:cfRule>
          <x14:cfRule type="containsText" priority="15791" operator="containsText" id="{1D7BB6C8-9163-44B5-9CC2-6DF595BB3AA8}">
            <xm:f>NOT(ISERROR(SEARCH('Listados Datos'!$P$5,AR121)))</xm:f>
            <xm:f>'Listados Datos'!$P$5</xm:f>
            <x14:dxf>
              <fill>
                <patternFill>
                  <bgColor rgb="FFFFFF00"/>
                </patternFill>
              </fill>
            </x14:dxf>
          </x14:cfRule>
          <x14:cfRule type="containsText" priority="15792" operator="containsText" id="{6B9949C7-11D8-4739-9DFD-80DC888E6375}">
            <xm:f>NOT(ISERROR(SEARCH('Listados Datos'!$P$6,AR121)))</xm:f>
            <xm:f>'Listados Datos'!$P$6</xm:f>
            <x14:dxf>
              <fill>
                <patternFill>
                  <bgColor rgb="FFFFC000"/>
                </patternFill>
              </fill>
            </x14:dxf>
          </x14:cfRule>
          <x14:cfRule type="containsText" priority="15793" operator="containsText" id="{3FA8C444-9E74-47D6-A741-46C465EBB612}">
            <xm:f>NOT(ISERROR(SEARCH('Listados Datos'!$P$7,AR121)))</xm:f>
            <xm:f>'Listados Datos'!$P$7</xm:f>
            <x14:dxf>
              <fill>
                <patternFill>
                  <bgColor rgb="FFFF0000"/>
                </patternFill>
              </fill>
            </x14:dxf>
          </x14:cfRule>
          <xm:sqref>AR121</xm:sqref>
        </x14:conditionalFormatting>
        <x14:conditionalFormatting xmlns:xm="http://schemas.microsoft.com/office/excel/2006/main">
          <x14:cfRule type="containsText" priority="15855" operator="containsText" id="{2EE5ED6F-026A-45D6-8457-682ECB5020AE}">
            <xm:f>NOT(ISERROR(SEARCH('Listados Datos'!$T$3,AT123)))</xm:f>
            <xm:f>'Listados Datos'!$T$3</xm:f>
            <x14:dxf>
              <fill>
                <patternFill patternType="solid">
                  <bgColor rgb="FFC00000"/>
                </patternFill>
              </fill>
            </x14:dxf>
          </x14:cfRule>
          <x14:cfRule type="containsText" priority="15856" operator="containsText" id="{1E21EAFD-7D4C-408F-B1B5-53CE42C87273}">
            <xm:f>NOT(ISERROR(SEARCH('Listados Datos'!$T$4,AT123)))</xm:f>
            <xm:f>'Listados Datos'!$T$4</xm:f>
            <x14:dxf>
              <font>
                <b/>
                <i val="0"/>
                <color theme="0"/>
              </font>
              <fill>
                <patternFill>
                  <bgColor rgb="FFE26B0A"/>
                </patternFill>
              </fill>
            </x14:dxf>
          </x14:cfRule>
          <x14:cfRule type="containsText" priority="15857" operator="containsText" id="{693BF014-31F6-4EF9-A277-4804F6F4732D}">
            <xm:f>NOT(ISERROR(SEARCH('Listados Datos'!$T$5,AT123)))</xm:f>
            <xm:f>'Listados Datos'!$T$5</xm:f>
            <x14:dxf>
              <font>
                <b/>
                <i val="0"/>
                <color auto="1"/>
              </font>
              <fill>
                <patternFill>
                  <bgColor rgb="FFFFFF00"/>
                </patternFill>
              </fill>
            </x14:dxf>
          </x14:cfRule>
          <x14:cfRule type="containsText" priority="15858" operator="containsText" id="{B003077C-E901-4CA6-9ACC-F5BA777217BF}">
            <xm:f>NOT(ISERROR(SEARCH('Listados Datos'!$T$6,AT123)))</xm:f>
            <xm:f>'Listados Datos'!$T$6</xm:f>
            <x14:dxf>
              <font>
                <b/>
                <i val="0"/>
              </font>
              <fill>
                <patternFill>
                  <bgColor rgb="FF92D050"/>
                </patternFill>
              </fill>
            </x14:dxf>
          </x14:cfRule>
          <xm:sqref>AT123</xm:sqref>
        </x14:conditionalFormatting>
        <x14:conditionalFormatting xmlns:xm="http://schemas.microsoft.com/office/excel/2006/main">
          <x14:cfRule type="containsText" priority="15845" operator="containsText" id="{57A45178-19AC-467A-B1E6-51B3BA8B560E}">
            <xm:f>NOT(ISERROR(SEARCH('Listados Datos'!$P$3,AR123)))</xm:f>
            <xm:f>'Listados Datos'!$P$3</xm:f>
            <x14:dxf>
              <fill>
                <patternFill>
                  <bgColor rgb="FF99CC00"/>
                </patternFill>
              </fill>
            </x14:dxf>
          </x14:cfRule>
          <x14:cfRule type="containsText" priority="15846" operator="containsText" id="{5E9016CF-1DBE-4CFE-B7B4-3FF1BCD35CD7}">
            <xm:f>NOT(ISERROR(SEARCH('Listados Datos'!$P$4,AR123)))</xm:f>
            <xm:f>'Listados Datos'!$P$4</xm:f>
            <x14:dxf>
              <fill>
                <patternFill>
                  <bgColor rgb="FF33CC33"/>
                </patternFill>
              </fill>
            </x14:dxf>
          </x14:cfRule>
          <x14:cfRule type="containsText" priority="15847" operator="containsText" id="{8229CBAE-122A-40C8-A2D5-77B69DCBC459}">
            <xm:f>NOT(ISERROR(SEARCH('Listados Datos'!$P$5,AR123)))</xm:f>
            <xm:f>'Listados Datos'!$P$5</xm:f>
            <x14:dxf>
              <fill>
                <patternFill>
                  <bgColor rgb="FFFFFF00"/>
                </patternFill>
              </fill>
            </x14:dxf>
          </x14:cfRule>
          <x14:cfRule type="containsText" priority="15848" operator="containsText" id="{8DB0B843-55CB-4AC1-B429-4B0D46413918}">
            <xm:f>NOT(ISERROR(SEARCH('Listados Datos'!$P$6,AR123)))</xm:f>
            <xm:f>'Listados Datos'!$P$6</xm:f>
            <x14:dxf>
              <fill>
                <patternFill>
                  <bgColor rgb="FFFFC000"/>
                </patternFill>
              </fill>
            </x14:dxf>
          </x14:cfRule>
          <x14:cfRule type="containsText" priority="15849" operator="containsText" id="{A4D922F6-C5CF-4068-B5DB-F8A7FFE0F964}">
            <xm:f>NOT(ISERROR(SEARCH('Listados Datos'!$P$7,AR123)))</xm:f>
            <xm:f>'Listados Datos'!$P$7</xm:f>
            <x14:dxf>
              <fill>
                <patternFill>
                  <bgColor rgb="FFFF0000"/>
                </patternFill>
              </fill>
            </x14:dxf>
          </x14:cfRule>
          <xm:sqref>AR123</xm:sqref>
        </x14:conditionalFormatting>
        <x14:conditionalFormatting xmlns:xm="http://schemas.microsoft.com/office/excel/2006/main">
          <x14:cfRule type="containsText" priority="15813" operator="containsText" id="{5A55B5B3-1F55-43D7-8504-417D53900F23}">
            <xm:f>NOT(ISERROR(SEARCH('Listados Datos'!$T$3,AT120)))</xm:f>
            <xm:f>'Listados Datos'!$T$3</xm:f>
            <x14:dxf>
              <fill>
                <patternFill patternType="solid">
                  <bgColor rgb="FFC00000"/>
                </patternFill>
              </fill>
            </x14:dxf>
          </x14:cfRule>
          <x14:cfRule type="containsText" priority="15814" operator="containsText" id="{D4882FA6-3881-4BE2-8793-3D5ACC10D799}">
            <xm:f>NOT(ISERROR(SEARCH('Listados Datos'!$T$4,AT120)))</xm:f>
            <xm:f>'Listados Datos'!$T$4</xm:f>
            <x14:dxf>
              <font>
                <b/>
                <i val="0"/>
                <color theme="0"/>
              </font>
              <fill>
                <patternFill>
                  <bgColor rgb="FFE26B0A"/>
                </patternFill>
              </fill>
            </x14:dxf>
          </x14:cfRule>
          <x14:cfRule type="containsText" priority="15815" operator="containsText" id="{8C210B5D-C69F-4822-BE95-CAD07C487778}">
            <xm:f>NOT(ISERROR(SEARCH('Listados Datos'!$T$5,AT120)))</xm:f>
            <xm:f>'Listados Datos'!$T$5</xm:f>
            <x14:dxf>
              <font>
                <b/>
                <i val="0"/>
                <color auto="1"/>
              </font>
              <fill>
                <patternFill>
                  <bgColor rgb="FFFFFF00"/>
                </patternFill>
              </fill>
            </x14:dxf>
          </x14:cfRule>
          <x14:cfRule type="containsText" priority="15816" operator="containsText" id="{38F16CFB-E354-4511-9B74-6C92419CE5F6}">
            <xm:f>NOT(ISERROR(SEARCH('Listados Datos'!$T$6,AT120)))</xm:f>
            <xm:f>'Listados Datos'!$T$6</xm:f>
            <x14:dxf>
              <font>
                <b/>
                <i val="0"/>
              </font>
              <fill>
                <patternFill>
                  <bgColor rgb="FF92D050"/>
                </patternFill>
              </fill>
            </x14:dxf>
          </x14:cfRule>
          <xm:sqref>AT120</xm:sqref>
        </x14:conditionalFormatting>
        <x14:conditionalFormatting xmlns:xm="http://schemas.microsoft.com/office/excel/2006/main">
          <x14:cfRule type="containsText" priority="15803" operator="containsText" id="{DB1D736F-8A7F-475B-87B4-69F4147ECAEB}">
            <xm:f>NOT(ISERROR(SEARCH('Listados Datos'!$P$3,AR120)))</xm:f>
            <xm:f>'Listados Datos'!$P$3</xm:f>
            <x14:dxf>
              <fill>
                <patternFill>
                  <bgColor rgb="FF99CC00"/>
                </patternFill>
              </fill>
            </x14:dxf>
          </x14:cfRule>
          <x14:cfRule type="containsText" priority="15804" operator="containsText" id="{B55CECD2-388D-425D-957A-27BA3CBCB39C}">
            <xm:f>NOT(ISERROR(SEARCH('Listados Datos'!$P$4,AR120)))</xm:f>
            <xm:f>'Listados Datos'!$P$4</xm:f>
            <x14:dxf>
              <fill>
                <patternFill>
                  <bgColor rgb="FF33CC33"/>
                </patternFill>
              </fill>
            </x14:dxf>
          </x14:cfRule>
          <x14:cfRule type="containsText" priority="15805" operator="containsText" id="{F6F505E9-4994-4482-BB0D-D9A9609171DC}">
            <xm:f>NOT(ISERROR(SEARCH('Listados Datos'!$P$5,AR120)))</xm:f>
            <xm:f>'Listados Datos'!$P$5</xm:f>
            <x14:dxf>
              <fill>
                <patternFill>
                  <bgColor rgb="FFFFFF00"/>
                </patternFill>
              </fill>
            </x14:dxf>
          </x14:cfRule>
          <x14:cfRule type="containsText" priority="15806" operator="containsText" id="{91EC2B79-F76C-4976-B8C8-F12405E41361}">
            <xm:f>NOT(ISERROR(SEARCH('Listados Datos'!$P$6,AR120)))</xm:f>
            <xm:f>'Listados Datos'!$P$6</xm:f>
            <x14:dxf>
              <fill>
                <patternFill>
                  <bgColor rgb="FFFFC000"/>
                </patternFill>
              </fill>
            </x14:dxf>
          </x14:cfRule>
          <x14:cfRule type="containsText" priority="15807" operator="containsText" id="{CF498C0E-FC7D-48A3-8E02-C4A619A304F2}">
            <xm:f>NOT(ISERROR(SEARCH('Listados Datos'!$P$7,AR120)))</xm:f>
            <xm:f>'Listados Datos'!$P$7</xm:f>
            <x14:dxf>
              <fill>
                <patternFill>
                  <bgColor rgb="FFFF0000"/>
                </patternFill>
              </fill>
            </x14:dxf>
          </x14:cfRule>
          <xm:sqref>AR120</xm:sqref>
        </x14:conditionalFormatting>
        <x14:conditionalFormatting xmlns:xm="http://schemas.microsoft.com/office/excel/2006/main">
          <x14:cfRule type="containsText" priority="15921" operator="containsText" id="{982FC5DA-E65B-462F-9D3C-3B2BD7818348}">
            <xm:f>NOT(ISERROR(SEARCH('Listados Datos'!$T$3,AF118)))</xm:f>
            <xm:f>'Listados Datos'!$T$3</xm:f>
            <x14:dxf>
              <fill>
                <patternFill patternType="solid">
                  <bgColor rgb="FFC00000"/>
                </patternFill>
              </fill>
            </x14:dxf>
          </x14:cfRule>
          <x14:cfRule type="containsText" priority="15922" operator="containsText" id="{A3AA6110-69CC-4AC1-8209-668DB2858ABB}">
            <xm:f>NOT(ISERROR(SEARCH('Listados Datos'!$T$4,AF118)))</xm:f>
            <xm:f>'Listados Datos'!$T$4</xm:f>
            <x14:dxf>
              <font>
                <b/>
                <i val="0"/>
                <color theme="0"/>
              </font>
              <fill>
                <patternFill>
                  <bgColor rgb="FFE26B0A"/>
                </patternFill>
              </fill>
            </x14:dxf>
          </x14:cfRule>
          <x14:cfRule type="containsText" priority="15923" operator="containsText" id="{755D1A76-B332-4C46-8718-2301DFAE6FF9}">
            <xm:f>NOT(ISERROR(SEARCH('Listados Datos'!$T$5,AF118)))</xm:f>
            <xm:f>'Listados Datos'!$T$5</xm:f>
            <x14:dxf>
              <font>
                <b/>
                <i val="0"/>
                <color auto="1"/>
              </font>
              <fill>
                <patternFill>
                  <bgColor rgb="FFFFFF00"/>
                </patternFill>
              </fill>
            </x14:dxf>
          </x14:cfRule>
          <x14:cfRule type="containsText" priority="15924" operator="containsText" id="{5F6D1282-6217-4DF4-874D-E7E659355703}">
            <xm:f>NOT(ISERROR(SEARCH('Listados Datos'!$T$6,AF118)))</xm:f>
            <xm:f>'Listados Datos'!$T$6</xm:f>
            <x14:dxf>
              <font>
                <b/>
                <i val="0"/>
              </font>
              <fill>
                <patternFill>
                  <bgColor rgb="FF92D050"/>
                </patternFill>
              </fill>
            </x14:dxf>
          </x14:cfRule>
          <xm:sqref>AF118:AF119 AF123</xm:sqref>
        </x14:conditionalFormatting>
        <x14:conditionalFormatting xmlns:xm="http://schemas.microsoft.com/office/excel/2006/main">
          <x14:cfRule type="containsText" priority="15917" operator="containsText" id="{80B526FF-10EF-4731-89D6-26951C23DDBD}">
            <xm:f>NOT(ISERROR(SEARCH('Listados Datos'!$T$3,AB118)))</xm:f>
            <xm:f>'Listados Datos'!$T$3</xm:f>
            <x14:dxf>
              <fill>
                <patternFill patternType="solid">
                  <bgColor rgb="FFC00000"/>
                </patternFill>
              </fill>
            </x14:dxf>
          </x14:cfRule>
          <x14:cfRule type="containsText" priority="15918" operator="containsText" id="{A80157B3-08CA-4D8C-903F-3ADAAFC753B3}">
            <xm:f>NOT(ISERROR(SEARCH('Listados Datos'!$T$4,AB118)))</xm:f>
            <xm:f>'Listados Datos'!$T$4</xm:f>
            <x14:dxf>
              <font>
                <b/>
                <i val="0"/>
                <color theme="0"/>
              </font>
              <fill>
                <patternFill>
                  <bgColor rgb="FFE26B0A"/>
                </patternFill>
              </fill>
            </x14:dxf>
          </x14:cfRule>
          <x14:cfRule type="containsText" priority="15919" operator="containsText" id="{3898E458-E706-4940-874F-CD674ED9A9AE}">
            <xm:f>NOT(ISERROR(SEARCH('Listados Datos'!$T$5,AB118)))</xm:f>
            <xm:f>'Listados Datos'!$T$5</xm:f>
            <x14:dxf>
              <font>
                <b/>
                <i val="0"/>
                <color auto="1"/>
              </font>
              <fill>
                <patternFill>
                  <bgColor rgb="FFFFFF00"/>
                </patternFill>
              </fill>
            </x14:dxf>
          </x14:cfRule>
          <x14:cfRule type="containsText" priority="15920" operator="containsText" id="{B9BA6600-C908-4F85-877D-D0CD062A5A5B}">
            <xm:f>NOT(ISERROR(SEARCH('Listados Datos'!$T$6,AB118)))</xm:f>
            <xm:f>'Listados Datos'!$T$6</xm:f>
            <x14:dxf>
              <font>
                <b/>
                <i val="0"/>
              </font>
              <fill>
                <patternFill>
                  <bgColor rgb="FF92D050"/>
                </patternFill>
              </fill>
            </x14:dxf>
          </x14:cfRule>
          <xm:sqref>AB118:AB119</xm:sqref>
        </x14:conditionalFormatting>
        <x14:conditionalFormatting xmlns:xm="http://schemas.microsoft.com/office/excel/2006/main">
          <x14:cfRule type="containsText" priority="15907" operator="containsText" id="{251F53E0-4663-45D4-8A86-09661708AF78}">
            <xm:f>NOT(ISERROR(SEARCH('Listados Datos'!$P$3,Z118)))</xm:f>
            <xm:f>'Listados Datos'!$P$3</xm:f>
            <x14:dxf>
              <fill>
                <patternFill>
                  <bgColor rgb="FF99CC00"/>
                </patternFill>
              </fill>
            </x14:dxf>
          </x14:cfRule>
          <x14:cfRule type="containsText" priority="15908" operator="containsText" id="{A2851ADA-0778-49B1-ADD7-6B77CD940DDA}">
            <xm:f>NOT(ISERROR(SEARCH('Listados Datos'!$P$4,Z118)))</xm:f>
            <xm:f>'Listados Datos'!$P$4</xm:f>
            <x14:dxf>
              <fill>
                <patternFill>
                  <bgColor rgb="FF33CC33"/>
                </patternFill>
              </fill>
            </x14:dxf>
          </x14:cfRule>
          <x14:cfRule type="containsText" priority="15909" operator="containsText" id="{104C224A-6A3E-4AC3-B8B5-36E4BF9342F6}">
            <xm:f>NOT(ISERROR(SEARCH('Listados Datos'!$P$5,Z118)))</xm:f>
            <xm:f>'Listados Datos'!$P$5</xm:f>
            <x14:dxf>
              <fill>
                <patternFill>
                  <bgColor rgb="FFFFFF00"/>
                </patternFill>
              </fill>
            </x14:dxf>
          </x14:cfRule>
          <x14:cfRule type="containsText" priority="15910" operator="containsText" id="{F353E7ED-9CF0-4A1B-85EE-B56AAEEC3056}">
            <xm:f>NOT(ISERROR(SEARCH('Listados Datos'!$P$6,Z118)))</xm:f>
            <xm:f>'Listados Datos'!$P$6</xm:f>
            <x14:dxf>
              <fill>
                <patternFill>
                  <bgColor rgb="FFFFC000"/>
                </patternFill>
              </fill>
            </x14:dxf>
          </x14:cfRule>
          <x14:cfRule type="containsText" priority="15911" operator="containsText" id="{D226D13F-FA37-486C-AAE1-07CA8458BDD5}">
            <xm:f>NOT(ISERROR(SEARCH('Listados Datos'!$P$7,Z118)))</xm:f>
            <xm:f>'Listados Datos'!$P$7</xm:f>
            <x14:dxf>
              <fill>
                <patternFill>
                  <bgColor rgb="FFFF0000"/>
                </patternFill>
              </fill>
            </x14:dxf>
          </x14:cfRule>
          <xm:sqref>Z118:Z119</xm:sqref>
        </x14:conditionalFormatting>
        <x14:conditionalFormatting xmlns:xm="http://schemas.microsoft.com/office/excel/2006/main">
          <x14:cfRule type="containsText" priority="15883" operator="containsText" id="{804F5849-3927-4627-9B35-3842C1B75B84}">
            <xm:f>NOT(ISERROR(SEARCH('Listados Datos'!$T$3,AT118)))</xm:f>
            <xm:f>'Listados Datos'!$T$3</xm:f>
            <x14:dxf>
              <fill>
                <patternFill patternType="solid">
                  <bgColor rgb="FFC00000"/>
                </patternFill>
              </fill>
            </x14:dxf>
          </x14:cfRule>
          <x14:cfRule type="containsText" priority="15884" operator="containsText" id="{3C9EE0A6-1BAB-44BF-B915-9E06A1CFBAE0}">
            <xm:f>NOT(ISERROR(SEARCH('Listados Datos'!$T$4,AT118)))</xm:f>
            <xm:f>'Listados Datos'!$T$4</xm:f>
            <x14:dxf>
              <font>
                <b/>
                <i val="0"/>
                <color theme="0"/>
              </font>
              <fill>
                <patternFill>
                  <bgColor rgb="FFE26B0A"/>
                </patternFill>
              </fill>
            </x14:dxf>
          </x14:cfRule>
          <x14:cfRule type="containsText" priority="15885" operator="containsText" id="{8CECDD23-74DB-4B85-B254-79DF2FA46DDD}">
            <xm:f>NOT(ISERROR(SEARCH('Listados Datos'!$T$5,AT118)))</xm:f>
            <xm:f>'Listados Datos'!$T$5</xm:f>
            <x14:dxf>
              <font>
                <b/>
                <i val="0"/>
                <color auto="1"/>
              </font>
              <fill>
                <patternFill>
                  <bgColor rgb="FFFFFF00"/>
                </patternFill>
              </fill>
            </x14:dxf>
          </x14:cfRule>
          <x14:cfRule type="containsText" priority="15886" operator="containsText" id="{01D87525-8ABD-4B4D-87C0-CB8E96737E70}">
            <xm:f>NOT(ISERROR(SEARCH('Listados Datos'!$T$6,AT118)))</xm:f>
            <xm:f>'Listados Datos'!$T$6</xm:f>
            <x14:dxf>
              <font>
                <b/>
                <i val="0"/>
              </font>
              <fill>
                <patternFill>
                  <bgColor rgb="FF92D050"/>
                </patternFill>
              </fill>
            </x14:dxf>
          </x14:cfRule>
          <xm:sqref>AT118</xm:sqref>
        </x14:conditionalFormatting>
        <x14:conditionalFormatting xmlns:xm="http://schemas.microsoft.com/office/excel/2006/main">
          <x14:cfRule type="containsText" priority="15873" operator="containsText" id="{749EC4B1-B02A-406D-928E-6324C956DE10}">
            <xm:f>NOT(ISERROR(SEARCH('Listados Datos'!$P$3,AR118)))</xm:f>
            <xm:f>'Listados Datos'!$P$3</xm:f>
            <x14:dxf>
              <fill>
                <patternFill>
                  <bgColor rgb="FF99CC00"/>
                </patternFill>
              </fill>
            </x14:dxf>
          </x14:cfRule>
          <x14:cfRule type="containsText" priority="15874" operator="containsText" id="{76913016-5CE3-4327-8DD8-3A1FFB7731DA}">
            <xm:f>NOT(ISERROR(SEARCH('Listados Datos'!$P$4,AR118)))</xm:f>
            <xm:f>'Listados Datos'!$P$4</xm:f>
            <x14:dxf>
              <fill>
                <patternFill>
                  <bgColor rgb="FF33CC33"/>
                </patternFill>
              </fill>
            </x14:dxf>
          </x14:cfRule>
          <x14:cfRule type="containsText" priority="15875" operator="containsText" id="{B9FEDAC2-7469-4368-9119-BE41F3DF0ED8}">
            <xm:f>NOT(ISERROR(SEARCH('Listados Datos'!$P$5,AR118)))</xm:f>
            <xm:f>'Listados Datos'!$P$5</xm:f>
            <x14:dxf>
              <fill>
                <patternFill>
                  <bgColor rgb="FFFFFF00"/>
                </patternFill>
              </fill>
            </x14:dxf>
          </x14:cfRule>
          <x14:cfRule type="containsText" priority="15876" operator="containsText" id="{479DB9BE-8816-4715-A159-9D61A16A681E}">
            <xm:f>NOT(ISERROR(SEARCH('Listados Datos'!$P$6,AR118)))</xm:f>
            <xm:f>'Listados Datos'!$P$6</xm:f>
            <x14:dxf>
              <fill>
                <patternFill>
                  <bgColor rgb="FFFFC000"/>
                </patternFill>
              </fill>
            </x14:dxf>
          </x14:cfRule>
          <x14:cfRule type="containsText" priority="15877" operator="containsText" id="{7B06D663-B693-4795-81DE-0E83196A8B98}">
            <xm:f>NOT(ISERROR(SEARCH('Listados Datos'!$P$7,AR118)))</xm:f>
            <xm:f>'Listados Datos'!$P$7</xm:f>
            <x14:dxf>
              <fill>
                <patternFill>
                  <bgColor rgb="FFFF0000"/>
                </patternFill>
              </fill>
            </x14:dxf>
          </x14:cfRule>
          <xm:sqref>AR118</xm:sqref>
        </x14:conditionalFormatting>
        <x14:conditionalFormatting xmlns:xm="http://schemas.microsoft.com/office/excel/2006/main">
          <x14:cfRule type="containsText" priority="15869" operator="containsText" id="{02682765-5134-4C93-A051-F848BBC702DB}">
            <xm:f>NOT(ISERROR(SEARCH('Listados Datos'!$T$3,AT119)))</xm:f>
            <xm:f>'Listados Datos'!$T$3</xm:f>
            <x14:dxf>
              <fill>
                <patternFill patternType="solid">
                  <bgColor rgb="FFC00000"/>
                </patternFill>
              </fill>
            </x14:dxf>
          </x14:cfRule>
          <x14:cfRule type="containsText" priority="15870" operator="containsText" id="{2C1C711A-D2C1-4B52-83EF-D2DCA0E7A52D}">
            <xm:f>NOT(ISERROR(SEARCH('Listados Datos'!$T$4,AT119)))</xm:f>
            <xm:f>'Listados Datos'!$T$4</xm:f>
            <x14:dxf>
              <font>
                <b/>
                <i val="0"/>
                <color theme="0"/>
              </font>
              <fill>
                <patternFill>
                  <bgColor rgb="FFE26B0A"/>
                </patternFill>
              </fill>
            </x14:dxf>
          </x14:cfRule>
          <x14:cfRule type="containsText" priority="15871" operator="containsText" id="{FF9E549A-9D74-4BB4-AEFA-240EEDE3996A}">
            <xm:f>NOT(ISERROR(SEARCH('Listados Datos'!$T$5,AT119)))</xm:f>
            <xm:f>'Listados Datos'!$T$5</xm:f>
            <x14:dxf>
              <font>
                <b/>
                <i val="0"/>
                <color auto="1"/>
              </font>
              <fill>
                <patternFill>
                  <bgColor rgb="FFFFFF00"/>
                </patternFill>
              </fill>
            </x14:dxf>
          </x14:cfRule>
          <x14:cfRule type="containsText" priority="15872" operator="containsText" id="{5652BEAB-95E2-4980-BAAE-C40E0732AB87}">
            <xm:f>NOT(ISERROR(SEARCH('Listados Datos'!$T$6,AT119)))</xm:f>
            <xm:f>'Listados Datos'!$T$6</xm:f>
            <x14:dxf>
              <font>
                <b/>
                <i val="0"/>
              </font>
              <fill>
                <patternFill>
                  <bgColor rgb="FF92D050"/>
                </patternFill>
              </fill>
            </x14:dxf>
          </x14:cfRule>
          <xm:sqref>AT119</xm:sqref>
        </x14:conditionalFormatting>
        <x14:conditionalFormatting xmlns:xm="http://schemas.microsoft.com/office/excel/2006/main">
          <x14:cfRule type="containsText" priority="15859" operator="containsText" id="{041FD1E0-D881-45E9-ACA5-A6DD867A2AB4}">
            <xm:f>NOT(ISERROR(SEARCH('Listados Datos'!$P$3,AR119)))</xm:f>
            <xm:f>'Listados Datos'!$P$3</xm:f>
            <x14:dxf>
              <fill>
                <patternFill>
                  <bgColor rgb="FF99CC00"/>
                </patternFill>
              </fill>
            </x14:dxf>
          </x14:cfRule>
          <x14:cfRule type="containsText" priority="15860" operator="containsText" id="{2C1F9303-FF58-451A-82D5-F9822A31DADD}">
            <xm:f>NOT(ISERROR(SEARCH('Listados Datos'!$P$4,AR119)))</xm:f>
            <xm:f>'Listados Datos'!$P$4</xm:f>
            <x14:dxf>
              <fill>
                <patternFill>
                  <bgColor rgb="FF33CC33"/>
                </patternFill>
              </fill>
            </x14:dxf>
          </x14:cfRule>
          <x14:cfRule type="containsText" priority="15861" operator="containsText" id="{AD242DC6-C617-407E-AA54-5BE2450E787B}">
            <xm:f>NOT(ISERROR(SEARCH('Listados Datos'!$P$5,AR119)))</xm:f>
            <xm:f>'Listados Datos'!$P$5</xm:f>
            <x14:dxf>
              <fill>
                <patternFill>
                  <bgColor rgb="FFFFFF00"/>
                </patternFill>
              </fill>
            </x14:dxf>
          </x14:cfRule>
          <x14:cfRule type="containsText" priority="15862" operator="containsText" id="{16F8DB6A-809D-46DC-8F96-A109B0DB340A}">
            <xm:f>NOT(ISERROR(SEARCH('Listados Datos'!$P$6,AR119)))</xm:f>
            <xm:f>'Listados Datos'!$P$6</xm:f>
            <x14:dxf>
              <fill>
                <patternFill>
                  <bgColor rgb="FFFFC000"/>
                </patternFill>
              </fill>
            </x14:dxf>
          </x14:cfRule>
          <x14:cfRule type="containsText" priority="15863" operator="containsText" id="{C96A2590-A537-4F7E-99C3-8B4237D9BA0A}">
            <xm:f>NOT(ISERROR(SEARCH('Listados Datos'!$P$7,AR119)))</xm:f>
            <xm:f>'Listados Datos'!$P$7</xm:f>
            <x14:dxf>
              <fill>
                <patternFill>
                  <bgColor rgb="FFFF0000"/>
                </patternFill>
              </fill>
            </x14:dxf>
          </x14:cfRule>
          <xm:sqref>AR119</xm:sqref>
        </x14:conditionalFormatting>
        <x14:conditionalFormatting xmlns:xm="http://schemas.microsoft.com/office/excel/2006/main">
          <x14:cfRule type="containsText" priority="15841" operator="containsText" id="{457793EF-25B9-4DA9-9E87-44587B9CB70B}">
            <xm:f>NOT(ISERROR(SEARCH('Listados Datos'!$T$3,AF120)))</xm:f>
            <xm:f>'Listados Datos'!$T$3</xm:f>
            <x14:dxf>
              <fill>
                <patternFill patternType="solid">
                  <bgColor rgb="FFC00000"/>
                </patternFill>
              </fill>
            </x14:dxf>
          </x14:cfRule>
          <x14:cfRule type="containsText" priority="15842" operator="containsText" id="{534DFE94-811B-4744-8CA6-E214D2DB3182}">
            <xm:f>NOT(ISERROR(SEARCH('Listados Datos'!$T$4,AF120)))</xm:f>
            <xm:f>'Listados Datos'!$T$4</xm:f>
            <x14:dxf>
              <font>
                <b/>
                <i val="0"/>
                <color theme="0"/>
              </font>
              <fill>
                <patternFill>
                  <bgColor rgb="FFE26B0A"/>
                </patternFill>
              </fill>
            </x14:dxf>
          </x14:cfRule>
          <x14:cfRule type="containsText" priority="15843" operator="containsText" id="{FB5E28C5-B5BA-44C8-8831-04E301829F42}">
            <xm:f>NOT(ISERROR(SEARCH('Listados Datos'!$T$5,AF120)))</xm:f>
            <xm:f>'Listados Datos'!$T$5</xm:f>
            <x14:dxf>
              <font>
                <b/>
                <i val="0"/>
                <color auto="1"/>
              </font>
              <fill>
                <patternFill>
                  <bgColor rgb="FFFFFF00"/>
                </patternFill>
              </fill>
            </x14:dxf>
          </x14:cfRule>
          <x14:cfRule type="containsText" priority="15844" operator="containsText" id="{81C4740B-0888-437E-BD3F-EFB5FA38AA66}">
            <xm:f>NOT(ISERROR(SEARCH('Listados Datos'!$T$6,AF120)))</xm:f>
            <xm:f>'Listados Datos'!$T$6</xm:f>
            <x14:dxf>
              <font>
                <b/>
                <i val="0"/>
              </font>
              <fill>
                <patternFill>
                  <bgColor rgb="FF92D050"/>
                </patternFill>
              </fill>
            </x14:dxf>
          </x14:cfRule>
          <xm:sqref>AF120:AF121</xm:sqref>
        </x14:conditionalFormatting>
        <x14:conditionalFormatting xmlns:xm="http://schemas.microsoft.com/office/excel/2006/main">
          <x14:cfRule type="containsText" priority="15837" operator="containsText" id="{6AB21AB3-2B17-4959-B2A9-D0B3D0C0BAF9}">
            <xm:f>NOT(ISERROR(SEARCH('Listados Datos'!$T$3,AB120)))</xm:f>
            <xm:f>'Listados Datos'!$T$3</xm:f>
            <x14:dxf>
              <fill>
                <patternFill patternType="solid">
                  <bgColor rgb="FFC00000"/>
                </patternFill>
              </fill>
            </x14:dxf>
          </x14:cfRule>
          <x14:cfRule type="containsText" priority="15838" operator="containsText" id="{235BB9A6-A9E4-4FF4-A88C-68EAF3D43DB3}">
            <xm:f>NOT(ISERROR(SEARCH('Listados Datos'!$T$4,AB120)))</xm:f>
            <xm:f>'Listados Datos'!$T$4</xm:f>
            <x14:dxf>
              <font>
                <b/>
                <i val="0"/>
                <color theme="0"/>
              </font>
              <fill>
                <patternFill>
                  <bgColor rgb="FFE26B0A"/>
                </patternFill>
              </fill>
            </x14:dxf>
          </x14:cfRule>
          <x14:cfRule type="containsText" priority="15839" operator="containsText" id="{AA2425B1-42FD-4B77-9BF6-28512F7E70D3}">
            <xm:f>NOT(ISERROR(SEARCH('Listados Datos'!$T$5,AB120)))</xm:f>
            <xm:f>'Listados Datos'!$T$5</xm:f>
            <x14:dxf>
              <font>
                <b/>
                <i val="0"/>
                <color auto="1"/>
              </font>
              <fill>
                <patternFill>
                  <bgColor rgb="FFFFFF00"/>
                </patternFill>
              </fill>
            </x14:dxf>
          </x14:cfRule>
          <x14:cfRule type="containsText" priority="15840" operator="containsText" id="{3B9BC9FE-6A1C-4F20-80E0-EC5CE7E2047D}">
            <xm:f>NOT(ISERROR(SEARCH('Listados Datos'!$T$6,AB120)))</xm:f>
            <xm:f>'Listados Datos'!$T$6</xm:f>
            <x14:dxf>
              <font>
                <b/>
                <i val="0"/>
              </font>
              <fill>
                <patternFill>
                  <bgColor rgb="FF92D050"/>
                </patternFill>
              </fill>
            </x14:dxf>
          </x14:cfRule>
          <xm:sqref>AB120:AB121</xm:sqref>
        </x14:conditionalFormatting>
        <x14:conditionalFormatting xmlns:xm="http://schemas.microsoft.com/office/excel/2006/main">
          <x14:cfRule type="containsText" priority="15827" operator="containsText" id="{A6796D40-3281-4FF8-9EF3-F6F3275594CA}">
            <xm:f>NOT(ISERROR(SEARCH('Listados Datos'!$P$3,Z120)))</xm:f>
            <xm:f>'Listados Datos'!$P$3</xm:f>
            <x14:dxf>
              <fill>
                <patternFill>
                  <bgColor rgb="FF99CC00"/>
                </patternFill>
              </fill>
            </x14:dxf>
          </x14:cfRule>
          <x14:cfRule type="containsText" priority="15828" operator="containsText" id="{1F2C1B6A-9AE2-4D52-A08A-1689AD79CB43}">
            <xm:f>NOT(ISERROR(SEARCH('Listados Datos'!$P$4,Z120)))</xm:f>
            <xm:f>'Listados Datos'!$P$4</xm:f>
            <x14:dxf>
              <fill>
                <patternFill>
                  <bgColor rgb="FF33CC33"/>
                </patternFill>
              </fill>
            </x14:dxf>
          </x14:cfRule>
          <x14:cfRule type="containsText" priority="15829" operator="containsText" id="{EAFC34D1-78EF-42C6-835B-5CA7D4F4FB6B}">
            <xm:f>NOT(ISERROR(SEARCH('Listados Datos'!$P$5,Z120)))</xm:f>
            <xm:f>'Listados Datos'!$P$5</xm:f>
            <x14:dxf>
              <fill>
                <patternFill>
                  <bgColor rgb="FFFFFF00"/>
                </patternFill>
              </fill>
            </x14:dxf>
          </x14:cfRule>
          <x14:cfRule type="containsText" priority="15830" operator="containsText" id="{D3A05447-18D5-47E7-B4BB-8377014E66AF}">
            <xm:f>NOT(ISERROR(SEARCH('Listados Datos'!$P$6,Z120)))</xm:f>
            <xm:f>'Listados Datos'!$P$6</xm:f>
            <x14:dxf>
              <fill>
                <patternFill>
                  <bgColor rgb="FFFFC000"/>
                </patternFill>
              </fill>
            </x14:dxf>
          </x14:cfRule>
          <x14:cfRule type="containsText" priority="15831" operator="containsText" id="{3E6C2531-3BB9-4D31-851E-DBB8510967B1}">
            <xm:f>NOT(ISERROR(SEARCH('Listados Datos'!$P$7,Z120)))</xm:f>
            <xm:f>'Listados Datos'!$P$7</xm:f>
            <x14:dxf>
              <fill>
                <patternFill>
                  <bgColor rgb="FFFF0000"/>
                </patternFill>
              </fill>
            </x14:dxf>
          </x14:cfRule>
          <xm:sqref>Z120:Z121</xm:sqref>
        </x14:conditionalFormatting>
        <x14:conditionalFormatting xmlns:xm="http://schemas.microsoft.com/office/excel/2006/main">
          <x14:cfRule type="containsText" priority="15799" operator="containsText" id="{5A795A60-FADF-40D6-BC20-53A54D9FF23B}">
            <xm:f>NOT(ISERROR(SEARCH('Listados Datos'!$T$3,AT121)))</xm:f>
            <xm:f>'Listados Datos'!$T$3</xm:f>
            <x14:dxf>
              <fill>
                <patternFill patternType="solid">
                  <bgColor rgb="FFC00000"/>
                </patternFill>
              </fill>
            </x14:dxf>
          </x14:cfRule>
          <x14:cfRule type="containsText" priority="15800" operator="containsText" id="{45E6477D-F825-4FD5-9D33-A9B9C0DE343A}">
            <xm:f>NOT(ISERROR(SEARCH('Listados Datos'!$T$4,AT121)))</xm:f>
            <xm:f>'Listados Datos'!$T$4</xm:f>
            <x14:dxf>
              <font>
                <b/>
                <i val="0"/>
                <color theme="0"/>
              </font>
              <fill>
                <patternFill>
                  <bgColor rgb="FFE26B0A"/>
                </patternFill>
              </fill>
            </x14:dxf>
          </x14:cfRule>
          <x14:cfRule type="containsText" priority="15801" operator="containsText" id="{5F8FED0E-BE30-4056-8178-B2DD491635CB}">
            <xm:f>NOT(ISERROR(SEARCH('Listados Datos'!$T$5,AT121)))</xm:f>
            <xm:f>'Listados Datos'!$T$5</xm:f>
            <x14:dxf>
              <font>
                <b/>
                <i val="0"/>
                <color auto="1"/>
              </font>
              <fill>
                <patternFill>
                  <bgColor rgb="FFFFFF00"/>
                </patternFill>
              </fill>
            </x14:dxf>
          </x14:cfRule>
          <x14:cfRule type="containsText" priority="15802" operator="containsText" id="{2E0E83D0-DAC3-4A7E-BAE2-E4841EA0602E}">
            <xm:f>NOT(ISERROR(SEARCH('Listados Datos'!$T$6,AT121)))</xm:f>
            <xm:f>'Listados Datos'!$T$6</xm:f>
            <x14:dxf>
              <font>
                <b/>
                <i val="0"/>
              </font>
              <fill>
                <patternFill>
                  <bgColor rgb="FF92D050"/>
                </patternFill>
              </fill>
            </x14:dxf>
          </x14:cfRule>
          <xm:sqref>AT121</xm:sqref>
        </x14:conditionalFormatting>
        <x14:conditionalFormatting xmlns:xm="http://schemas.microsoft.com/office/excel/2006/main">
          <x14:cfRule type="containsText" priority="15747" operator="containsText" id="{E593FC20-DF3B-4EBC-8BCD-8F3D0DDC8498}">
            <xm:f>NOT(ISERROR(SEARCH('Listados Datos'!$P$3,AR122)))</xm:f>
            <xm:f>'Listados Datos'!$P$3</xm:f>
            <x14:dxf>
              <fill>
                <patternFill>
                  <bgColor rgb="FF99CC00"/>
                </patternFill>
              </fill>
            </x14:dxf>
          </x14:cfRule>
          <x14:cfRule type="containsText" priority="15748" operator="containsText" id="{8561120E-EE67-4AF0-8964-A0ECABAAEB7A}">
            <xm:f>NOT(ISERROR(SEARCH('Listados Datos'!$P$4,AR122)))</xm:f>
            <xm:f>'Listados Datos'!$P$4</xm:f>
            <x14:dxf>
              <fill>
                <patternFill>
                  <bgColor rgb="FF33CC33"/>
                </patternFill>
              </fill>
            </x14:dxf>
          </x14:cfRule>
          <x14:cfRule type="containsText" priority="15749" operator="containsText" id="{1D08A96A-55A1-4333-98F9-5E89746B821A}">
            <xm:f>NOT(ISERROR(SEARCH('Listados Datos'!$P$5,AR122)))</xm:f>
            <xm:f>'Listados Datos'!$P$5</xm:f>
            <x14:dxf>
              <fill>
                <patternFill>
                  <bgColor rgb="FFFFFF00"/>
                </patternFill>
              </fill>
            </x14:dxf>
          </x14:cfRule>
          <x14:cfRule type="containsText" priority="15750" operator="containsText" id="{07C7B2BE-08D9-4119-99F6-EF9E641F51E1}">
            <xm:f>NOT(ISERROR(SEARCH('Listados Datos'!$P$6,AR122)))</xm:f>
            <xm:f>'Listados Datos'!$P$6</xm:f>
            <x14:dxf>
              <fill>
                <patternFill>
                  <bgColor rgb="FFFFC000"/>
                </patternFill>
              </fill>
            </x14:dxf>
          </x14:cfRule>
          <x14:cfRule type="containsText" priority="15751" operator="containsText" id="{5D42E57E-2F38-4993-80F4-92F7F0ECFBF6}">
            <xm:f>NOT(ISERROR(SEARCH('Listados Datos'!$P$7,AR122)))</xm:f>
            <xm:f>'Listados Datos'!$P$7</xm:f>
            <x14:dxf>
              <fill>
                <patternFill>
                  <bgColor rgb="FFFF0000"/>
                </patternFill>
              </fill>
            </x14:dxf>
          </x14:cfRule>
          <xm:sqref>AR122</xm:sqref>
        </x14:conditionalFormatting>
        <x14:conditionalFormatting xmlns:xm="http://schemas.microsoft.com/office/excel/2006/main">
          <x14:cfRule type="containsText" priority="15785" operator="containsText" id="{39EE32DF-BE60-40D8-8916-05C669086A05}">
            <xm:f>NOT(ISERROR(SEARCH('Listados Datos'!$T$3,AF122)))</xm:f>
            <xm:f>'Listados Datos'!$T$3</xm:f>
            <x14:dxf>
              <fill>
                <patternFill patternType="solid">
                  <bgColor rgb="FFC00000"/>
                </patternFill>
              </fill>
            </x14:dxf>
          </x14:cfRule>
          <x14:cfRule type="containsText" priority="15786" operator="containsText" id="{E3B0AB72-A3A5-4767-B6E1-925A2C1EE181}">
            <xm:f>NOT(ISERROR(SEARCH('Listados Datos'!$T$4,AF122)))</xm:f>
            <xm:f>'Listados Datos'!$T$4</xm:f>
            <x14:dxf>
              <font>
                <b/>
                <i val="0"/>
                <color theme="0"/>
              </font>
              <fill>
                <patternFill>
                  <bgColor rgb="FFE26B0A"/>
                </patternFill>
              </fill>
            </x14:dxf>
          </x14:cfRule>
          <x14:cfRule type="containsText" priority="15787" operator="containsText" id="{0D87DB6E-3832-4102-A26C-01EED2AA2B28}">
            <xm:f>NOT(ISERROR(SEARCH('Listados Datos'!$T$5,AF122)))</xm:f>
            <xm:f>'Listados Datos'!$T$5</xm:f>
            <x14:dxf>
              <font>
                <b/>
                <i val="0"/>
                <color auto="1"/>
              </font>
              <fill>
                <patternFill>
                  <bgColor rgb="FFFFFF00"/>
                </patternFill>
              </fill>
            </x14:dxf>
          </x14:cfRule>
          <x14:cfRule type="containsText" priority="15788" operator="containsText" id="{D79F779B-601E-4A3B-AEB6-2D07F273EE23}">
            <xm:f>NOT(ISERROR(SEARCH('Listados Datos'!$T$6,AF122)))</xm:f>
            <xm:f>'Listados Datos'!$T$6</xm:f>
            <x14:dxf>
              <font>
                <b/>
                <i val="0"/>
              </font>
              <fill>
                <patternFill>
                  <bgColor rgb="FF92D050"/>
                </patternFill>
              </fill>
            </x14:dxf>
          </x14:cfRule>
          <xm:sqref>AF122</xm:sqref>
        </x14:conditionalFormatting>
        <x14:conditionalFormatting xmlns:xm="http://schemas.microsoft.com/office/excel/2006/main">
          <x14:cfRule type="containsText" priority="15781" operator="containsText" id="{8323F671-7AA2-473F-BE5F-60FE6FEE9F17}">
            <xm:f>NOT(ISERROR(SEARCH('Listados Datos'!$T$3,AB122)))</xm:f>
            <xm:f>'Listados Datos'!$T$3</xm:f>
            <x14:dxf>
              <fill>
                <patternFill patternType="solid">
                  <bgColor rgb="FFC00000"/>
                </patternFill>
              </fill>
            </x14:dxf>
          </x14:cfRule>
          <x14:cfRule type="containsText" priority="15782" operator="containsText" id="{4861F463-18A4-4F73-8A90-ADC6AE9BC333}">
            <xm:f>NOT(ISERROR(SEARCH('Listados Datos'!$T$4,AB122)))</xm:f>
            <xm:f>'Listados Datos'!$T$4</xm:f>
            <x14:dxf>
              <font>
                <b/>
                <i val="0"/>
                <color theme="0"/>
              </font>
              <fill>
                <patternFill>
                  <bgColor rgb="FFE26B0A"/>
                </patternFill>
              </fill>
            </x14:dxf>
          </x14:cfRule>
          <x14:cfRule type="containsText" priority="15783" operator="containsText" id="{1B047F3D-B761-4B89-AB4A-34F542D8B7C8}">
            <xm:f>NOT(ISERROR(SEARCH('Listados Datos'!$T$5,AB122)))</xm:f>
            <xm:f>'Listados Datos'!$T$5</xm:f>
            <x14:dxf>
              <font>
                <b/>
                <i val="0"/>
                <color auto="1"/>
              </font>
              <fill>
                <patternFill>
                  <bgColor rgb="FFFFFF00"/>
                </patternFill>
              </fill>
            </x14:dxf>
          </x14:cfRule>
          <x14:cfRule type="containsText" priority="15784" operator="containsText" id="{96836567-D39F-48CD-8F97-5298BD419CBC}">
            <xm:f>NOT(ISERROR(SEARCH('Listados Datos'!$T$6,AB122)))</xm:f>
            <xm:f>'Listados Datos'!$T$6</xm:f>
            <x14:dxf>
              <font>
                <b/>
                <i val="0"/>
              </font>
              <fill>
                <patternFill>
                  <bgColor rgb="FF92D050"/>
                </patternFill>
              </fill>
            </x14:dxf>
          </x14:cfRule>
          <xm:sqref>AB122</xm:sqref>
        </x14:conditionalFormatting>
        <x14:conditionalFormatting xmlns:xm="http://schemas.microsoft.com/office/excel/2006/main">
          <x14:cfRule type="containsText" priority="15771" operator="containsText" id="{6B5B0973-39AF-496F-9C2E-57BCF31D35C6}">
            <xm:f>NOT(ISERROR(SEARCH('Listados Datos'!$P$3,Z122)))</xm:f>
            <xm:f>'Listados Datos'!$P$3</xm:f>
            <x14:dxf>
              <fill>
                <patternFill>
                  <bgColor rgb="FF99CC00"/>
                </patternFill>
              </fill>
            </x14:dxf>
          </x14:cfRule>
          <x14:cfRule type="containsText" priority="15772" operator="containsText" id="{5CC0E8F9-6556-4A1E-81D9-25CB62D4712C}">
            <xm:f>NOT(ISERROR(SEARCH('Listados Datos'!$P$4,Z122)))</xm:f>
            <xm:f>'Listados Datos'!$P$4</xm:f>
            <x14:dxf>
              <fill>
                <patternFill>
                  <bgColor rgb="FF33CC33"/>
                </patternFill>
              </fill>
            </x14:dxf>
          </x14:cfRule>
          <x14:cfRule type="containsText" priority="15773" operator="containsText" id="{F2384372-7DB2-4F64-BABB-06CFC96FF5C7}">
            <xm:f>NOT(ISERROR(SEARCH('Listados Datos'!$P$5,Z122)))</xm:f>
            <xm:f>'Listados Datos'!$P$5</xm:f>
            <x14:dxf>
              <fill>
                <patternFill>
                  <bgColor rgb="FFFFFF00"/>
                </patternFill>
              </fill>
            </x14:dxf>
          </x14:cfRule>
          <x14:cfRule type="containsText" priority="15774" operator="containsText" id="{D439746C-11A4-4A15-B7FC-FCA6788C5BF9}">
            <xm:f>NOT(ISERROR(SEARCH('Listados Datos'!$P$6,Z122)))</xm:f>
            <xm:f>'Listados Datos'!$P$6</xm:f>
            <x14:dxf>
              <fill>
                <patternFill>
                  <bgColor rgb="FFFFC000"/>
                </patternFill>
              </fill>
            </x14:dxf>
          </x14:cfRule>
          <x14:cfRule type="containsText" priority="15775" operator="containsText" id="{7B79C330-7937-4A33-9D44-830093A95793}">
            <xm:f>NOT(ISERROR(SEARCH('Listados Datos'!$P$7,Z122)))</xm:f>
            <xm:f>'Listados Datos'!$P$7</xm:f>
            <x14:dxf>
              <fill>
                <patternFill>
                  <bgColor rgb="FFFF0000"/>
                </patternFill>
              </fill>
            </x14:dxf>
          </x14:cfRule>
          <xm:sqref>Z122</xm:sqref>
        </x14:conditionalFormatting>
        <x14:conditionalFormatting xmlns:xm="http://schemas.microsoft.com/office/excel/2006/main">
          <x14:cfRule type="containsText" priority="15757" operator="containsText" id="{DC85C5D3-6F02-4C25-A792-D4240DF705C6}">
            <xm:f>NOT(ISERROR(SEARCH('Listados Datos'!$T$3,AT122)))</xm:f>
            <xm:f>'Listados Datos'!$T$3</xm:f>
            <x14:dxf>
              <fill>
                <patternFill patternType="solid">
                  <bgColor rgb="FFC00000"/>
                </patternFill>
              </fill>
            </x14:dxf>
          </x14:cfRule>
          <x14:cfRule type="containsText" priority="15758" operator="containsText" id="{CD5687AE-4D87-4813-B45B-7E68FB4A8FDB}">
            <xm:f>NOT(ISERROR(SEARCH('Listados Datos'!$T$4,AT122)))</xm:f>
            <xm:f>'Listados Datos'!$T$4</xm:f>
            <x14:dxf>
              <font>
                <b/>
                <i val="0"/>
                <color theme="0"/>
              </font>
              <fill>
                <patternFill>
                  <bgColor rgb="FFE26B0A"/>
                </patternFill>
              </fill>
            </x14:dxf>
          </x14:cfRule>
          <x14:cfRule type="containsText" priority="15759" operator="containsText" id="{E968D8DE-30D9-4CAA-B210-75151D51D4BF}">
            <xm:f>NOT(ISERROR(SEARCH('Listados Datos'!$T$5,AT122)))</xm:f>
            <xm:f>'Listados Datos'!$T$5</xm:f>
            <x14:dxf>
              <font>
                <b/>
                <i val="0"/>
                <color auto="1"/>
              </font>
              <fill>
                <patternFill>
                  <bgColor rgb="FFFFFF00"/>
                </patternFill>
              </fill>
            </x14:dxf>
          </x14:cfRule>
          <x14:cfRule type="containsText" priority="15760" operator="containsText" id="{0A8DC4C6-F250-4B12-BFFA-DA3CA695C335}">
            <xm:f>NOT(ISERROR(SEARCH('Listados Datos'!$T$6,AT122)))</xm:f>
            <xm:f>'Listados Datos'!$T$6</xm:f>
            <x14:dxf>
              <font>
                <b/>
                <i val="0"/>
              </font>
              <fill>
                <patternFill>
                  <bgColor rgb="FF92D050"/>
                </patternFill>
              </fill>
            </x14:dxf>
          </x14:cfRule>
          <xm:sqref>AT122</xm:sqref>
        </x14:conditionalFormatting>
        <x14:conditionalFormatting xmlns:xm="http://schemas.microsoft.com/office/excel/2006/main">
          <x14:cfRule type="containsText" priority="15597" operator="containsText" id="{93785A63-6077-489C-AD3C-578E32618632}">
            <xm:f>NOT(ISERROR(SEARCH('Listados Datos'!$P$3,AR127)))</xm:f>
            <xm:f>'Listados Datos'!$P$3</xm:f>
            <x14:dxf>
              <fill>
                <patternFill>
                  <bgColor rgb="FF99CC00"/>
                </patternFill>
              </fill>
            </x14:dxf>
          </x14:cfRule>
          <x14:cfRule type="containsText" priority="15598" operator="containsText" id="{C3303C03-4402-469B-88C3-CFE17EB7CE7B}">
            <xm:f>NOT(ISERROR(SEARCH('Listados Datos'!$P$4,AR127)))</xm:f>
            <xm:f>'Listados Datos'!$P$4</xm:f>
            <x14:dxf>
              <fill>
                <patternFill>
                  <bgColor rgb="FF33CC33"/>
                </patternFill>
              </fill>
            </x14:dxf>
          </x14:cfRule>
          <x14:cfRule type="containsText" priority="15599" operator="containsText" id="{31755EA9-25AD-465D-BB71-12EF59D4A7E2}">
            <xm:f>NOT(ISERROR(SEARCH('Listados Datos'!$P$5,AR127)))</xm:f>
            <xm:f>'Listados Datos'!$P$5</xm:f>
            <x14:dxf>
              <fill>
                <patternFill>
                  <bgColor rgb="FFFFFF00"/>
                </patternFill>
              </fill>
            </x14:dxf>
          </x14:cfRule>
          <x14:cfRule type="containsText" priority="15600" operator="containsText" id="{13A90C8C-16D5-4FB5-B054-B5D235E9E49D}">
            <xm:f>NOT(ISERROR(SEARCH('Listados Datos'!$P$6,AR127)))</xm:f>
            <xm:f>'Listados Datos'!$P$6</xm:f>
            <x14:dxf>
              <fill>
                <patternFill>
                  <bgColor rgb="FFFFC000"/>
                </patternFill>
              </fill>
            </x14:dxf>
          </x14:cfRule>
          <x14:cfRule type="containsText" priority="15601" operator="containsText" id="{400AFCB5-1161-4DA7-A6AF-31FF86C98B89}">
            <xm:f>NOT(ISERROR(SEARCH('Listados Datos'!$P$7,AR127)))</xm:f>
            <xm:f>'Listados Datos'!$P$7</xm:f>
            <x14:dxf>
              <fill>
                <patternFill>
                  <bgColor rgb="FFFF0000"/>
                </patternFill>
              </fill>
            </x14:dxf>
          </x14:cfRule>
          <xm:sqref>AR127</xm:sqref>
        </x14:conditionalFormatting>
        <x14:conditionalFormatting xmlns:xm="http://schemas.microsoft.com/office/excel/2006/main">
          <x14:cfRule type="containsText" priority="15663" operator="containsText" id="{8608231F-F634-4EBF-8FF7-56E38D0D16B4}">
            <xm:f>NOT(ISERROR(SEARCH('Listados Datos'!$T$3,AT129)))</xm:f>
            <xm:f>'Listados Datos'!$T$3</xm:f>
            <x14:dxf>
              <fill>
                <patternFill patternType="solid">
                  <bgColor rgb="FFC00000"/>
                </patternFill>
              </fill>
            </x14:dxf>
          </x14:cfRule>
          <x14:cfRule type="containsText" priority="15664" operator="containsText" id="{3EA99ED5-C44F-4D48-9368-DC56985FFC70}">
            <xm:f>NOT(ISERROR(SEARCH('Listados Datos'!$T$4,AT129)))</xm:f>
            <xm:f>'Listados Datos'!$T$4</xm:f>
            <x14:dxf>
              <font>
                <b/>
                <i val="0"/>
                <color theme="0"/>
              </font>
              <fill>
                <patternFill>
                  <bgColor rgb="FFE26B0A"/>
                </patternFill>
              </fill>
            </x14:dxf>
          </x14:cfRule>
          <x14:cfRule type="containsText" priority="15665" operator="containsText" id="{1C666C6A-387D-4BD1-9DAA-2814862A8503}">
            <xm:f>NOT(ISERROR(SEARCH('Listados Datos'!$T$5,AT129)))</xm:f>
            <xm:f>'Listados Datos'!$T$5</xm:f>
            <x14:dxf>
              <font>
                <b/>
                <i val="0"/>
                <color auto="1"/>
              </font>
              <fill>
                <patternFill>
                  <bgColor rgb="FFFFFF00"/>
                </patternFill>
              </fill>
            </x14:dxf>
          </x14:cfRule>
          <x14:cfRule type="containsText" priority="15666" operator="containsText" id="{3D95276D-7628-4DD3-9A52-2D92095B6E2C}">
            <xm:f>NOT(ISERROR(SEARCH('Listados Datos'!$T$6,AT129)))</xm:f>
            <xm:f>'Listados Datos'!$T$6</xm:f>
            <x14:dxf>
              <font>
                <b/>
                <i val="0"/>
              </font>
              <fill>
                <patternFill>
                  <bgColor rgb="FF92D050"/>
                </patternFill>
              </fill>
            </x14:dxf>
          </x14:cfRule>
          <xm:sqref>AT129</xm:sqref>
        </x14:conditionalFormatting>
        <x14:conditionalFormatting xmlns:xm="http://schemas.microsoft.com/office/excel/2006/main">
          <x14:cfRule type="containsText" priority="15653" operator="containsText" id="{84A5603A-F142-4DF8-8505-B13D7BB3301E}">
            <xm:f>NOT(ISERROR(SEARCH('Listados Datos'!$P$3,AR129)))</xm:f>
            <xm:f>'Listados Datos'!$P$3</xm:f>
            <x14:dxf>
              <fill>
                <patternFill>
                  <bgColor rgb="FF99CC00"/>
                </patternFill>
              </fill>
            </x14:dxf>
          </x14:cfRule>
          <x14:cfRule type="containsText" priority="15654" operator="containsText" id="{FFA8D5BF-1333-491D-9210-6E4D01574F78}">
            <xm:f>NOT(ISERROR(SEARCH('Listados Datos'!$P$4,AR129)))</xm:f>
            <xm:f>'Listados Datos'!$P$4</xm:f>
            <x14:dxf>
              <fill>
                <patternFill>
                  <bgColor rgb="FF33CC33"/>
                </patternFill>
              </fill>
            </x14:dxf>
          </x14:cfRule>
          <x14:cfRule type="containsText" priority="15655" operator="containsText" id="{03BF0F3A-03A1-4A43-8839-C48104BFFABD}">
            <xm:f>NOT(ISERROR(SEARCH('Listados Datos'!$P$5,AR129)))</xm:f>
            <xm:f>'Listados Datos'!$P$5</xm:f>
            <x14:dxf>
              <fill>
                <patternFill>
                  <bgColor rgb="FFFFFF00"/>
                </patternFill>
              </fill>
            </x14:dxf>
          </x14:cfRule>
          <x14:cfRule type="containsText" priority="15656" operator="containsText" id="{140E9E6B-B326-4743-B8B6-80A4B3EA98F5}">
            <xm:f>NOT(ISERROR(SEARCH('Listados Datos'!$P$6,AR129)))</xm:f>
            <xm:f>'Listados Datos'!$P$6</xm:f>
            <x14:dxf>
              <fill>
                <patternFill>
                  <bgColor rgb="FFFFC000"/>
                </patternFill>
              </fill>
            </x14:dxf>
          </x14:cfRule>
          <x14:cfRule type="containsText" priority="15657" operator="containsText" id="{D016BC3A-CF96-4DE8-9E1C-1A57EFD4C8C1}">
            <xm:f>NOT(ISERROR(SEARCH('Listados Datos'!$P$7,AR129)))</xm:f>
            <xm:f>'Listados Datos'!$P$7</xm:f>
            <x14:dxf>
              <fill>
                <patternFill>
                  <bgColor rgb="FFFF0000"/>
                </patternFill>
              </fill>
            </x14:dxf>
          </x14:cfRule>
          <xm:sqref>AR129</xm:sqref>
        </x14:conditionalFormatting>
        <x14:conditionalFormatting xmlns:xm="http://schemas.microsoft.com/office/excel/2006/main">
          <x14:cfRule type="containsText" priority="15621" operator="containsText" id="{61A6F162-C8EF-4B09-81D4-48F3FD5109B5}">
            <xm:f>NOT(ISERROR(SEARCH('Listados Datos'!$T$3,AT126)))</xm:f>
            <xm:f>'Listados Datos'!$T$3</xm:f>
            <x14:dxf>
              <fill>
                <patternFill patternType="solid">
                  <bgColor rgb="FFC00000"/>
                </patternFill>
              </fill>
            </x14:dxf>
          </x14:cfRule>
          <x14:cfRule type="containsText" priority="15622" operator="containsText" id="{54CB83A0-9873-4089-BAB1-DC949F9E9934}">
            <xm:f>NOT(ISERROR(SEARCH('Listados Datos'!$T$4,AT126)))</xm:f>
            <xm:f>'Listados Datos'!$T$4</xm:f>
            <x14:dxf>
              <font>
                <b/>
                <i val="0"/>
                <color theme="0"/>
              </font>
              <fill>
                <patternFill>
                  <bgColor rgb="FFE26B0A"/>
                </patternFill>
              </fill>
            </x14:dxf>
          </x14:cfRule>
          <x14:cfRule type="containsText" priority="15623" operator="containsText" id="{183361A2-4259-4A77-A73F-20035460273A}">
            <xm:f>NOT(ISERROR(SEARCH('Listados Datos'!$T$5,AT126)))</xm:f>
            <xm:f>'Listados Datos'!$T$5</xm:f>
            <x14:dxf>
              <font>
                <b/>
                <i val="0"/>
                <color auto="1"/>
              </font>
              <fill>
                <patternFill>
                  <bgColor rgb="FFFFFF00"/>
                </patternFill>
              </fill>
            </x14:dxf>
          </x14:cfRule>
          <x14:cfRule type="containsText" priority="15624" operator="containsText" id="{2F2C9AB1-9748-4DD2-B4A5-13F262462F17}">
            <xm:f>NOT(ISERROR(SEARCH('Listados Datos'!$T$6,AT126)))</xm:f>
            <xm:f>'Listados Datos'!$T$6</xm:f>
            <x14:dxf>
              <font>
                <b/>
                <i val="0"/>
              </font>
              <fill>
                <patternFill>
                  <bgColor rgb="FF92D050"/>
                </patternFill>
              </fill>
            </x14:dxf>
          </x14:cfRule>
          <xm:sqref>AT126</xm:sqref>
        </x14:conditionalFormatting>
        <x14:conditionalFormatting xmlns:xm="http://schemas.microsoft.com/office/excel/2006/main">
          <x14:cfRule type="containsText" priority="15611" operator="containsText" id="{603D6CED-05DE-4C9F-81B8-C582D1D65B1B}">
            <xm:f>NOT(ISERROR(SEARCH('Listados Datos'!$P$3,AR126)))</xm:f>
            <xm:f>'Listados Datos'!$P$3</xm:f>
            <x14:dxf>
              <fill>
                <patternFill>
                  <bgColor rgb="FF99CC00"/>
                </patternFill>
              </fill>
            </x14:dxf>
          </x14:cfRule>
          <x14:cfRule type="containsText" priority="15612" operator="containsText" id="{8DA7855B-BFAB-40F3-9B26-AE9BA171D76E}">
            <xm:f>NOT(ISERROR(SEARCH('Listados Datos'!$P$4,AR126)))</xm:f>
            <xm:f>'Listados Datos'!$P$4</xm:f>
            <x14:dxf>
              <fill>
                <patternFill>
                  <bgColor rgb="FF33CC33"/>
                </patternFill>
              </fill>
            </x14:dxf>
          </x14:cfRule>
          <x14:cfRule type="containsText" priority="15613" operator="containsText" id="{AE7AD2AE-51E0-4224-A352-5AC28AAE7C63}">
            <xm:f>NOT(ISERROR(SEARCH('Listados Datos'!$P$5,AR126)))</xm:f>
            <xm:f>'Listados Datos'!$P$5</xm:f>
            <x14:dxf>
              <fill>
                <patternFill>
                  <bgColor rgb="FFFFFF00"/>
                </patternFill>
              </fill>
            </x14:dxf>
          </x14:cfRule>
          <x14:cfRule type="containsText" priority="15614" operator="containsText" id="{E3986948-C5D3-4EBA-ADFB-FE203AEC744B}">
            <xm:f>NOT(ISERROR(SEARCH('Listados Datos'!$P$6,AR126)))</xm:f>
            <xm:f>'Listados Datos'!$P$6</xm:f>
            <x14:dxf>
              <fill>
                <patternFill>
                  <bgColor rgb="FFFFC000"/>
                </patternFill>
              </fill>
            </x14:dxf>
          </x14:cfRule>
          <x14:cfRule type="containsText" priority="15615" operator="containsText" id="{C8CED6AD-EC32-4031-BB40-972B75B6F52E}">
            <xm:f>NOT(ISERROR(SEARCH('Listados Datos'!$P$7,AR126)))</xm:f>
            <xm:f>'Listados Datos'!$P$7</xm:f>
            <x14:dxf>
              <fill>
                <patternFill>
                  <bgColor rgb="FFFF0000"/>
                </patternFill>
              </fill>
            </x14:dxf>
          </x14:cfRule>
          <xm:sqref>AR126</xm:sqref>
        </x14:conditionalFormatting>
        <x14:conditionalFormatting xmlns:xm="http://schemas.microsoft.com/office/excel/2006/main">
          <x14:cfRule type="containsText" priority="15729" operator="containsText" id="{867742BF-B60D-4182-AAD7-8433B1A3E8E6}">
            <xm:f>NOT(ISERROR(SEARCH('Listados Datos'!$T$3,AF124)))</xm:f>
            <xm:f>'Listados Datos'!$T$3</xm:f>
            <x14:dxf>
              <fill>
                <patternFill patternType="solid">
                  <bgColor rgb="FFC00000"/>
                </patternFill>
              </fill>
            </x14:dxf>
          </x14:cfRule>
          <x14:cfRule type="containsText" priority="15730" operator="containsText" id="{D756CF29-D5CA-4800-8806-7490CBFEBC4C}">
            <xm:f>NOT(ISERROR(SEARCH('Listados Datos'!$T$4,AF124)))</xm:f>
            <xm:f>'Listados Datos'!$T$4</xm:f>
            <x14:dxf>
              <font>
                <b/>
                <i val="0"/>
                <color theme="0"/>
              </font>
              <fill>
                <patternFill>
                  <bgColor rgb="FFE26B0A"/>
                </patternFill>
              </fill>
            </x14:dxf>
          </x14:cfRule>
          <x14:cfRule type="containsText" priority="15731" operator="containsText" id="{7C16CB15-02AC-4730-AE86-949F34AB704F}">
            <xm:f>NOT(ISERROR(SEARCH('Listados Datos'!$T$5,AF124)))</xm:f>
            <xm:f>'Listados Datos'!$T$5</xm:f>
            <x14:dxf>
              <font>
                <b/>
                <i val="0"/>
                <color auto="1"/>
              </font>
              <fill>
                <patternFill>
                  <bgColor rgb="FFFFFF00"/>
                </patternFill>
              </fill>
            </x14:dxf>
          </x14:cfRule>
          <x14:cfRule type="containsText" priority="15732" operator="containsText" id="{A6717E3C-0823-4EAA-8886-42A966E3E124}">
            <xm:f>NOT(ISERROR(SEARCH('Listados Datos'!$T$6,AF124)))</xm:f>
            <xm:f>'Listados Datos'!$T$6</xm:f>
            <x14:dxf>
              <font>
                <b/>
                <i val="0"/>
              </font>
              <fill>
                <patternFill>
                  <bgColor rgb="FF92D050"/>
                </patternFill>
              </fill>
            </x14:dxf>
          </x14:cfRule>
          <xm:sqref>AF124:AF125 AF129</xm:sqref>
        </x14:conditionalFormatting>
        <x14:conditionalFormatting xmlns:xm="http://schemas.microsoft.com/office/excel/2006/main">
          <x14:cfRule type="containsText" priority="15725" operator="containsText" id="{81FCA4F4-8BA0-4FF2-926E-24400E5D9D2F}">
            <xm:f>NOT(ISERROR(SEARCH('Listados Datos'!$T$3,AB124)))</xm:f>
            <xm:f>'Listados Datos'!$T$3</xm:f>
            <x14:dxf>
              <fill>
                <patternFill patternType="solid">
                  <bgColor rgb="FFC00000"/>
                </patternFill>
              </fill>
            </x14:dxf>
          </x14:cfRule>
          <x14:cfRule type="containsText" priority="15726" operator="containsText" id="{B9047DEC-D7C4-4B77-85D4-5D3EA4E6CBB8}">
            <xm:f>NOT(ISERROR(SEARCH('Listados Datos'!$T$4,AB124)))</xm:f>
            <xm:f>'Listados Datos'!$T$4</xm:f>
            <x14:dxf>
              <font>
                <b/>
                <i val="0"/>
                <color theme="0"/>
              </font>
              <fill>
                <patternFill>
                  <bgColor rgb="FFE26B0A"/>
                </patternFill>
              </fill>
            </x14:dxf>
          </x14:cfRule>
          <x14:cfRule type="containsText" priority="15727" operator="containsText" id="{3C514188-D8AE-43D6-8570-A613A83B1B8B}">
            <xm:f>NOT(ISERROR(SEARCH('Listados Datos'!$T$5,AB124)))</xm:f>
            <xm:f>'Listados Datos'!$T$5</xm:f>
            <x14:dxf>
              <font>
                <b/>
                <i val="0"/>
                <color auto="1"/>
              </font>
              <fill>
                <patternFill>
                  <bgColor rgb="FFFFFF00"/>
                </patternFill>
              </fill>
            </x14:dxf>
          </x14:cfRule>
          <x14:cfRule type="containsText" priority="15728" operator="containsText" id="{78E7E965-E1DE-4CA2-8BA9-2FDD27DFD968}">
            <xm:f>NOT(ISERROR(SEARCH('Listados Datos'!$T$6,AB124)))</xm:f>
            <xm:f>'Listados Datos'!$T$6</xm:f>
            <x14:dxf>
              <font>
                <b/>
                <i val="0"/>
              </font>
              <fill>
                <patternFill>
                  <bgColor rgb="FF92D050"/>
                </patternFill>
              </fill>
            </x14:dxf>
          </x14:cfRule>
          <xm:sqref>AB124:AB125</xm:sqref>
        </x14:conditionalFormatting>
        <x14:conditionalFormatting xmlns:xm="http://schemas.microsoft.com/office/excel/2006/main">
          <x14:cfRule type="containsText" priority="15715" operator="containsText" id="{644E9477-AEDB-432B-AEA0-7A093F88DFFA}">
            <xm:f>NOT(ISERROR(SEARCH('Listados Datos'!$P$3,Z124)))</xm:f>
            <xm:f>'Listados Datos'!$P$3</xm:f>
            <x14:dxf>
              <fill>
                <patternFill>
                  <bgColor rgb="FF99CC00"/>
                </patternFill>
              </fill>
            </x14:dxf>
          </x14:cfRule>
          <x14:cfRule type="containsText" priority="15716" operator="containsText" id="{64F64C21-8689-4F32-943C-27C3F4242DED}">
            <xm:f>NOT(ISERROR(SEARCH('Listados Datos'!$P$4,Z124)))</xm:f>
            <xm:f>'Listados Datos'!$P$4</xm:f>
            <x14:dxf>
              <fill>
                <patternFill>
                  <bgColor rgb="FF33CC33"/>
                </patternFill>
              </fill>
            </x14:dxf>
          </x14:cfRule>
          <x14:cfRule type="containsText" priority="15717" operator="containsText" id="{86851A3E-0322-4A23-9E54-E50F4B6FED85}">
            <xm:f>NOT(ISERROR(SEARCH('Listados Datos'!$P$5,Z124)))</xm:f>
            <xm:f>'Listados Datos'!$P$5</xm:f>
            <x14:dxf>
              <fill>
                <patternFill>
                  <bgColor rgb="FFFFFF00"/>
                </patternFill>
              </fill>
            </x14:dxf>
          </x14:cfRule>
          <x14:cfRule type="containsText" priority="15718" operator="containsText" id="{355CA28D-3F7C-413E-949A-CC1468D1B777}">
            <xm:f>NOT(ISERROR(SEARCH('Listados Datos'!$P$6,Z124)))</xm:f>
            <xm:f>'Listados Datos'!$P$6</xm:f>
            <x14:dxf>
              <fill>
                <patternFill>
                  <bgColor rgb="FFFFC000"/>
                </patternFill>
              </fill>
            </x14:dxf>
          </x14:cfRule>
          <x14:cfRule type="containsText" priority="15719" operator="containsText" id="{A6578DD4-90A0-4BAD-96C4-B6AF977383A0}">
            <xm:f>NOT(ISERROR(SEARCH('Listados Datos'!$P$7,Z124)))</xm:f>
            <xm:f>'Listados Datos'!$P$7</xm:f>
            <x14:dxf>
              <fill>
                <patternFill>
                  <bgColor rgb="FFFF0000"/>
                </patternFill>
              </fill>
            </x14:dxf>
          </x14:cfRule>
          <xm:sqref>Z124:Z125</xm:sqref>
        </x14:conditionalFormatting>
        <x14:conditionalFormatting xmlns:xm="http://schemas.microsoft.com/office/excel/2006/main">
          <x14:cfRule type="containsText" priority="15691" operator="containsText" id="{844CFC1C-6207-426B-812E-9D35C72FDB60}">
            <xm:f>NOT(ISERROR(SEARCH('Listados Datos'!$T$3,AT124)))</xm:f>
            <xm:f>'Listados Datos'!$T$3</xm:f>
            <x14:dxf>
              <fill>
                <patternFill patternType="solid">
                  <bgColor rgb="FFC00000"/>
                </patternFill>
              </fill>
            </x14:dxf>
          </x14:cfRule>
          <x14:cfRule type="containsText" priority="15692" operator="containsText" id="{7020A66B-DCE2-461D-94C7-61CD37F0FA9D}">
            <xm:f>NOT(ISERROR(SEARCH('Listados Datos'!$T$4,AT124)))</xm:f>
            <xm:f>'Listados Datos'!$T$4</xm:f>
            <x14:dxf>
              <font>
                <b/>
                <i val="0"/>
                <color theme="0"/>
              </font>
              <fill>
                <patternFill>
                  <bgColor rgb="FFE26B0A"/>
                </patternFill>
              </fill>
            </x14:dxf>
          </x14:cfRule>
          <x14:cfRule type="containsText" priority="15693" operator="containsText" id="{2253C39F-EBC8-4438-A25E-0EC8D6ACCDB6}">
            <xm:f>NOT(ISERROR(SEARCH('Listados Datos'!$T$5,AT124)))</xm:f>
            <xm:f>'Listados Datos'!$T$5</xm:f>
            <x14:dxf>
              <font>
                <b/>
                <i val="0"/>
                <color auto="1"/>
              </font>
              <fill>
                <patternFill>
                  <bgColor rgb="FFFFFF00"/>
                </patternFill>
              </fill>
            </x14:dxf>
          </x14:cfRule>
          <x14:cfRule type="containsText" priority="15694" operator="containsText" id="{AA2615C2-2082-4CE5-882B-5E7427739A61}">
            <xm:f>NOT(ISERROR(SEARCH('Listados Datos'!$T$6,AT124)))</xm:f>
            <xm:f>'Listados Datos'!$T$6</xm:f>
            <x14:dxf>
              <font>
                <b/>
                <i val="0"/>
              </font>
              <fill>
                <patternFill>
                  <bgColor rgb="FF92D050"/>
                </patternFill>
              </fill>
            </x14:dxf>
          </x14:cfRule>
          <xm:sqref>AT124</xm:sqref>
        </x14:conditionalFormatting>
        <x14:conditionalFormatting xmlns:xm="http://schemas.microsoft.com/office/excel/2006/main">
          <x14:cfRule type="containsText" priority="15681" operator="containsText" id="{86DD5BD4-CBEC-4091-9CBF-B0774B2740F6}">
            <xm:f>NOT(ISERROR(SEARCH('Listados Datos'!$P$3,AR124)))</xm:f>
            <xm:f>'Listados Datos'!$P$3</xm:f>
            <x14:dxf>
              <fill>
                <patternFill>
                  <bgColor rgb="FF99CC00"/>
                </patternFill>
              </fill>
            </x14:dxf>
          </x14:cfRule>
          <x14:cfRule type="containsText" priority="15682" operator="containsText" id="{CD6A61B3-2E3D-4BB1-83DD-731DCD70DAD4}">
            <xm:f>NOT(ISERROR(SEARCH('Listados Datos'!$P$4,AR124)))</xm:f>
            <xm:f>'Listados Datos'!$P$4</xm:f>
            <x14:dxf>
              <fill>
                <patternFill>
                  <bgColor rgb="FF33CC33"/>
                </patternFill>
              </fill>
            </x14:dxf>
          </x14:cfRule>
          <x14:cfRule type="containsText" priority="15683" operator="containsText" id="{C0D2D7C8-FC5F-4900-A5A3-115FE241ABA7}">
            <xm:f>NOT(ISERROR(SEARCH('Listados Datos'!$P$5,AR124)))</xm:f>
            <xm:f>'Listados Datos'!$P$5</xm:f>
            <x14:dxf>
              <fill>
                <patternFill>
                  <bgColor rgb="FFFFFF00"/>
                </patternFill>
              </fill>
            </x14:dxf>
          </x14:cfRule>
          <x14:cfRule type="containsText" priority="15684" operator="containsText" id="{C3B25EF9-5038-4F04-81D5-865203973C31}">
            <xm:f>NOT(ISERROR(SEARCH('Listados Datos'!$P$6,AR124)))</xm:f>
            <xm:f>'Listados Datos'!$P$6</xm:f>
            <x14:dxf>
              <fill>
                <patternFill>
                  <bgColor rgb="FFFFC000"/>
                </patternFill>
              </fill>
            </x14:dxf>
          </x14:cfRule>
          <x14:cfRule type="containsText" priority="15685" operator="containsText" id="{DA3D5666-A259-4B62-BA51-DBC49C838B3B}">
            <xm:f>NOT(ISERROR(SEARCH('Listados Datos'!$P$7,AR124)))</xm:f>
            <xm:f>'Listados Datos'!$P$7</xm:f>
            <x14:dxf>
              <fill>
                <patternFill>
                  <bgColor rgb="FFFF0000"/>
                </patternFill>
              </fill>
            </x14:dxf>
          </x14:cfRule>
          <xm:sqref>AR124</xm:sqref>
        </x14:conditionalFormatting>
        <x14:conditionalFormatting xmlns:xm="http://schemas.microsoft.com/office/excel/2006/main">
          <x14:cfRule type="containsText" priority="15677" operator="containsText" id="{22CE1614-5E9B-4592-8C5E-D13317C3B8C3}">
            <xm:f>NOT(ISERROR(SEARCH('Listados Datos'!$T$3,AT125)))</xm:f>
            <xm:f>'Listados Datos'!$T$3</xm:f>
            <x14:dxf>
              <fill>
                <patternFill patternType="solid">
                  <bgColor rgb="FFC00000"/>
                </patternFill>
              </fill>
            </x14:dxf>
          </x14:cfRule>
          <x14:cfRule type="containsText" priority="15678" operator="containsText" id="{A340D288-EB6E-45D8-BBD6-D3B223AA8591}">
            <xm:f>NOT(ISERROR(SEARCH('Listados Datos'!$T$4,AT125)))</xm:f>
            <xm:f>'Listados Datos'!$T$4</xm:f>
            <x14:dxf>
              <font>
                <b/>
                <i val="0"/>
                <color theme="0"/>
              </font>
              <fill>
                <patternFill>
                  <bgColor rgb="FFE26B0A"/>
                </patternFill>
              </fill>
            </x14:dxf>
          </x14:cfRule>
          <x14:cfRule type="containsText" priority="15679" operator="containsText" id="{BDC0DD70-45E4-461A-ACB2-5DB33781B4A6}">
            <xm:f>NOT(ISERROR(SEARCH('Listados Datos'!$T$5,AT125)))</xm:f>
            <xm:f>'Listados Datos'!$T$5</xm:f>
            <x14:dxf>
              <font>
                <b/>
                <i val="0"/>
                <color auto="1"/>
              </font>
              <fill>
                <patternFill>
                  <bgColor rgb="FFFFFF00"/>
                </patternFill>
              </fill>
            </x14:dxf>
          </x14:cfRule>
          <x14:cfRule type="containsText" priority="15680" operator="containsText" id="{367C7F31-E6B8-4BE9-8A82-AD4F59BE49F2}">
            <xm:f>NOT(ISERROR(SEARCH('Listados Datos'!$T$6,AT125)))</xm:f>
            <xm:f>'Listados Datos'!$T$6</xm:f>
            <x14:dxf>
              <font>
                <b/>
                <i val="0"/>
              </font>
              <fill>
                <patternFill>
                  <bgColor rgb="FF92D050"/>
                </patternFill>
              </fill>
            </x14:dxf>
          </x14:cfRule>
          <xm:sqref>AT125</xm:sqref>
        </x14:conditionalFormatting>
        <x14:conditionalFormatting xmlns:xm="http://schemas.microsoft.com/office/excel/2006/main">
          <x14:cfRule type="containsText" priority="15667" operator="containsText" id="{BE8CB1A4-2512-4AE9-A7DF-727E222729CA}">
            <xm:f>NOT(ISERROR(SEARCH('Listados Datos'!$P$3,AR125)))</xm:f>
            <xm:f>'Listados Datos'!$P$3</xm:f>
            <x14:dxf>
              <fill>
                <patternFill>
                  <bgColor rgb="FF99CC00"/>
                </patternFill>
              </fill>
            </x14:dxf>
          </x14:cfRule>
          <x14:cfRule type="containsText" priority="15668" operator="containsText" id="{96A507D6-3FEC-4108-A7ED-58B5CF40B5C1}">
            <xm:f>NOT(ISERROR(SEARCH('Listados Datos'!$P$4,AR125)))</xm:f>
            <xm:f>'Listados Datos'!$P$4</xm:f>
            <x14:dxf>
              <fill>
                <patternFill>
                  <bgColor rgb="FF33CC33"/>
                </patternFill>
              </fill>
            </x14:dxf>
          </x14:cfRule>
          <x14:cfRule type="containsText" priority="15669" operator="containsText" id="{498F1A16-B979-41FF-B9C5-E481E3AF9201}">
            <xm:f>NOT(ISERROR(SEARCH('Listados Datos'!$P$5,AR125)))</xm:f>
            <xm:f>'Listados Datos'!$P$5</xm:f>
            <x14:dxf>
              <fill>
                <patternFill>
                  <bgColor rgb="FFFFFF00"/>
                </patternFill>
              </fill>
            </x14:dxf>
          </x14:cfRule>
          <x14:cfRule type="containsText" priority="15670" operator="containsText" id="{509D1A96-5A90-449A-B10B-BBDD2C0A4DD5}">
            <xm:f>NOT(ISERROR(SEARCH('Listados Datos'!$P$6,AR125)))</xm:f>
            <xm:f>'Listados Datos'!$P$6</xm:f>
            <x14:dxf>
              <fill>
                <patternFill>
                  <bgColor rgb="FFFFC000"/>
                </patternFill>
              </fill>
            </x14:dxf>
          </x14:cfRule>
          <x14:cfRule type="containsText" priority="15671" operator="containsText" id="{5E9EB78A-9AEA-458D-817D-819F890AC8F4}">
            <xm:f>NOT(ISERROR(SEARCH('Listados Datos'!$P$7,AR125)))</xm:f>
            <xm:f>'Listados Datos'!$P$7</xm:f>
            <x14:dxf>
              <fill>
                <patternFill>
                  <bgColor rgb="FFFF0000"/>
                </patternFill>
              </fill>
            </x14:dxf>
          </x14:cfRule>
          <xm:sqref>AR125</xm:sqref>
        </x14:conditionalFormatting>
        <x14:conditionalFormatting xmlns:xm="http://schemas.microsoft.com/office/excel/2006/main">
          <x14:cfRule type="containsText" priority="15649" operator="containsText" id="{AAE91DC8-7AB4-46D2-9A35-0E8457A65BD7}">
            <xm:f>NOT(ISERROR(SEARCH('Listados Datos'!$T$3,AF126)))</xm:f>
            <xm:f>'Listados Datos'!$T$3</xm:f>
            <x14:dxf>
              <fill>
                <patternFill patternType="solid">
                  <bgColor rgb="FFC00000"/>
                </patternFill>
              </fill>
            </x14:dxf>
          </x14:cfRule>
          <x14:cfRule type="containsText" priority="15650" operator="containsText" id="{F3ADFF90-1D0F-4298-9D82-6F30B4265B39}">
            <xm:f>NOT(ISERROR(SEARCH('Listados Datos'!$T$4,AF126)))</xm:f>
            <xm:f>'Listados Datos'!$T$4</xm:f>
            <x14:dxf>
              <font>
                <b/>
                <i val="0"/>
                <color theme="0"/>
              </font>
              <fill>
                <patternFill>
                  <bgColor rgb="FFE26B0A"/>
                </patternFill>
              </fill>
            </x14:dxf>
          </x14:cfRule>
          <x14:cfRule type="containsText" priority="15651" operator="containsText" id="{A9B1BF25-8A5A-47AB-A3EC-F12AC79517BC}">
            <xm:f>NOT(ISERROR(SEARCH('Listados Datos'!$T$5,AF126)))</xm:f>
            <xm:f>'Listados Datos'!$T$5</xm:f>
            <x14:dxf>
              <font>
                <b/>
                <i val="0"/>
                <color auto="1"/>
              </font>
              <fill>
                <patternFill>
                  <bgColor rgb="FFFFFF00"/>
                </patternFill>
              </fill>
            </x14:dxf>
          </x14:cfRule>
          <x14:cfRule type="containsText" priority="15652" operator="containsText" id="{D8324AC9-3F12-4AFB-8483-3D39483D00BF}">
            <xm:f>NOT(ISERROR(SEARCH('Listados Datos'!$T$6,AF126)))</xm:f>
            <xm:f>'Listados Datos'!$T$6</xm:f>
            <x14:dxf>
              <font>
                <b/>
                <i val="0"/>
              </font>
              <fill>
                <patternFill>
                  <bgColor rgb="FF92D050"/>
                </patternFill>
              </fill>
            </x14:dxf>
          </x14:cfRule>
          <xm:sqref>AF126:AF127</xm:sqref>
        </x14:conditionalFormatting>
        <x14:conditionalFormatting xmlns:xm="http://schemas.microsoft.com/office/excel/2006/main">
          <x14:cfRule type="containsText" priority="15645" operator="containsText" id="{751A2D2B-C352-44B6-813B-EB61A1CE6C44}">
            <xm:f>NOT(ISERROR(SEARCH('Listados Datos'!$T$3,AB126)))</xm:f>
            <xm:f>'Listados Datos'!$T$3</xm:f>
            <x14:dxf>
              <fill>
                <patternFill patternType="solid">
                  <bgColor rgb="FFC00000"/>
                </patternFill>
              </fill>
            </x14:dxf>
          </x14:cfRule>
          <x14:cfRule type="containsText" priority="15646" operator="containsText" id="{BA84347E-8879-4C6D-85DC-68BC4820DA14}">
            <xm:f>NOT(ISERROR(SEARCH('Listados Datos'!$T$4,AB126)))</xm:f>
            <xm:f>'Listados Datos'!$T$4</xm:f>
            <x14:dxf>
              <font>
                <b/>
                <i val="0"/>
                <color theme="0"/>
              </font>
              <fill>
                <patternFill>
                  <bgColor rgb="FFE26B0A"/>
                </patternFill>
              </fill>
            </x14:dxf>
          </x14:cfRule>
          <x14:cfRule type="containsText" priority="15647" operator="containsText" id="{65437242-6413-4BD7-B656-2D1DA843D399}">
            <xm:f>NOT(ISERROR(SEARCH('Listados Datos'!$T$5,AB126)))</xm:f>
            <xm:f>'Listados Datos'!$T$5</xm:f>
            <x14:dxf>
              <font>
                <b/>
                <i val="0"/>
                <color auto="1"/>
              </font>
              <fill>
                <patternFill>
                  <bgColor rgb="FFFFFF00"/>
                </patternFill>
              </fill>
            </x14:dxf>
          </x14:cfRule>
          <x14:cfRule type="containsText" priority="15648" operator="containsText" id="{684CC49F-C054-4F5C-9AB6-A3A891D022A4}">
            <xm:f>NOT(ISERROR(SEARCH('Listados Datos'!$T$6,AB126)))</xm:f>
            <xm:f>'Listados Datos'!$T$6</xm:f>
            <x14:dxf>
              <font>
                <b/>
                <i val="0"/>
              </font>
              <fill>
                <patternFill>
                  <bgColor rgb="FF92D050"/>
                </patternFill>
              </fill>
            </x14:dxf>
          </x14:cfRule>
          <xm:sqref>AB126:AB127</xm:sqref>
        </x14:conditionalFormatting>
        <x14:conditionalFormatting xmlns:xm="http://schemas.microsoft.com/office/excel/2006/main">
          <x14:cfRule type="containsText" priority="15635" operator="containsText" id="{77B56E71-907A-4EAC-B6A6-72EA4FDE47DD}">
            <xm:f>NOT(ISERROR(SEARCH('Listados Datos'!$P$3,Z126)))</xm:f>
            <xm:f>'Listados Datos'!$P$3</xm:f>
            <x14:dxf>
              <fill>
                <patternFill>
                  <bgColor rgb="FF99CC00"/>
                </patternFill>
              </fill>
            </x14:dxf>
          </x14:cfRule>
          <x14:cfRule type="containsText" priority="15636" operator="containsText" id="{26624EC6-8155-4456-8366-89CC162C9116}">
            <xm:f>NOT(ISERROR(SEARCH('Listados Datos'!$P$4,Z126)))</xm:f>
            <xm:f>'Listados Datos'!$P$4</xm:f>
            <x14:dxf>
              <fill>
                <patternFill>
                  <bgColor rgb="FF33CC33"/>
                </patternFill>
              </fill>
            </x14:dxf>
          </x14:cfRule>
          <x14:cfRule type="containsText" priority="15637" operator="containsText" id="{3F9DBB7E-AE66-48FF-ADDC-2A2752C2607D}">
            <xm:f>NOT(ISERROR(SEARCH('Listados Datos'!$P$5,Z126)))</xm:f>
            <xm:f>'Listados Datos'!$P$5</xm:f>
            <x14:dxf>
              <fill>
                <patternFill>
                  <bgColor rgb="FFFFFF00"/>
                </patternFill>
              </fill>
            </x14:dxf>
          </x14:cfRule>
          <x14:cfRule type="containsText" priority="15638" operator="containsText" id="{07B5B182-E0BD-4D38-8DF8-D1D3A9A0CA13}">
            <xm:f>NOT(ISERROR(SEARCH('Listados Datos'!$P$6,Z126)))</xm:f>
            <xm:f>'Listados Datos'!$P$6</xm:f>
            <x14:dxf>
              <fill>
                <patternFill>
                  <bgColor rgb="FFFFC000"/>
                </patternFill>
              </fill>
            </x14:dxf>
          </x14:cfRule>
          <x14:cfRule type="containsText" priority="15639" operator="containsText" id="{2E3BEAE3-FF65-4D78-B00C-1D4A5097B918}">
            <xm:f>NOT(ISERROR(SEARCH('Listados Datos'!$P$7,Z126)))</xm:f>
            <xm:f>'Listados Datos'!$P$7</xm:f>
            <x14:dxf>
              <fill>
                <patternFill>
                  <bgColor rgb="FFFF0000"/>
                </patternFill>
              </fill>
            </x14:dxf>
          </x14:cfRule>
          <xm:sqref>Z126:Z127</xm:sqref>
        </x14:conditionalFormatting>
        <x14:conditionalFormatting xmlns:xm="http://schemas.microsoft.com/office/excel/2006/main">
          <x14:cfRule type="containsText" priority="15607" operator="containsText" id="{6A76061B-4986-4F40-8A04-13D564B2D4FD}">
            <xm:f>NOT(ISERROR(SEARCH('Listados Datos'!$T$3,AT127)))</xm:f>
            <xm:f>'Listados Datos'!$T$3</xm:f>
            <x14:dxf>
              <fill>
                <patternFill patternType="solid">
                  <bgColor rgb="FFC00000"/>
                </patternFill>
              </fill>
            </x14:dxf>
          </x14:cfRule>
          <x14:cfRule type="containsText" priority="15608" operator="containsText" id="{BCBB4B6E-6111-4F70-B460-D451D63E0B78}">
            <xm:f>NOT(ISERROR(SEARCH('Listados Datos'!$T$4,AT127)))</xm:f>
            <xm:f>'Listados Datos'!$T$4</xm:f>
            <x14:dxf>
              <font>
                <b/>
                <i val="0"/>
                <color theme="0"/>
              </font>
              <fill>
                <patternFill>
                  <bgColor rgb="FFE26B0A"/>
                </patternFill>
              </fill>
            </x14:dxf>
          </x14:cfRule>
          <x14:cfRule type="containsText" priority="15609" operator="containsText" id="{7B02A5E2-D326-4D34-A7AC-33D4197AF7F8}">
            <xm:f>NOT(ISERROR(SEARCH('Listados Datos'!$T$5,AT127)))</xm:f>
            <xm:f>'Listados Datos'!$T$5</xm:f>
            <x14:dxf>
              <font>
                <b/>
                <i val="0"/>
                <color auto="1"/>
              </font>
              <fill>
                <patternFill>
                  <bgColor rgb="FFFFFF00"/>
                </patternFill>
              </fill>
            </x14:dxf>
          </x14:cfRule>
          <x14:cfRule type="containsText" priority="15610" operator="containsText" id="{F26DB8FC-58C7-45B3-BE5F-4F273D229117}">
            <xm:f>NOT(ISERROR(SEARCH('Listados Datos'!$T$6,AT127)))</xm:f>
            <xm:f>'Listados Datos'!$T$6</xm:f>
            <x14:dxf>
              <font>
                <b/>
                <i val="0"/>
              </font>
              <fill>
                <patternFill>
                  <bgColor rgb="FF92D050"/>
                </patternFill>
              </fill>
            </x14:dxf>
          </x14:cfRule>
          <xm:sqref>AT127</xm:sqref>
        </x14:conditionalFormatting>
        <x14:conditionalFormatting xmlns:xm="http://schemas.microsoft.com/office/excel/2006/main">
          <x14:cfRule type="containsText" priority="15555" operator="containsText" id="{BAAB6DE7-EFF7-4DE4-A57A-EFDCE1AC3DB5}">
            <xm:f>NOT(ISERROR(SEARCH('Listados Datos'!$P$3,AR128)))</xm:f>
            <xm:f>'Listados Datos'!$P$3</xm:f>
            <x14:dxf>
              <fill>
                <patternFill>
                  <bgColor rgb="FF99CC00"/>
                </patternFill>
              </fill>
            </x14:dxf>
          </x14:cfRule>
          <x14:cfRule type="containsText" priority="15556" operator="containsText" id="{A6F8A7F3-2BC9-4B09-8962-B06847EB8F0A}">
            <xm:f>NOT(ISERROR(SEARCH('Listados Datos'!$P$4,AR128)))</xm:f>
            <xm:f>'Listados Datos'!$P$4</xm:f>
            <x14:dxf>
              <fill>
                <patternFill>
                  <bgColor rgb="FF33CC33"/>
                </patternFill>
              </fill>
            </x14:dxf>
          </x14:cfRule>
          <x14:cfRule type="containsText" priority="15557" operator="containsText" id="{D25EB9D3-E931-4596-AC6F-F373F21EF8A6}">
            <xm:f>NOT(ISERROR(SEARCH('Listados Datos'!$P$5,AR128)))</xm:f>
            <xm:f>'Listados Datos'!$P$5</xm:f>
            <x14:dxf>
              <fill>
                <patternFill>
                  <bgColor rgb="FFFFFF00"/>
                </patternFill>
              </fill>
            </x14:dxf>
          </x14:cfRule>
          <x14:cfRule type="containsText" priority="15558" operator="containsText" id="{113986B5-E0E3-438F-ABA6-8EAF24C89EF3}">
            <xm:f>NOT(ISERROR(SEARCH('Listados Datos'!$P$6,AR128)))</xm:f>
            <xm:f>'Listados Datos'!$P$6</xm:f>
            <x14:dxf>
              <fill>
                <patternFill>
                  <bgColor rgb="FFFFC000"/>
                </patternFill>
              </fill>
            </x14:dxf>
          </x14:cfRule>
          <x14:cfRule type="containsText" priority="15559" operator="containsText" id="{ECBD915B-9247-4344-88D9-12F0B4357005}">
            <xm:f>NOT(ISERROR(SEARCH('Listados Datos'!$P$7,AR128)))</xm:f>
            <xm:f>'Listados Datos'!$P$7</xm:f>
            <x14:dxf>
              <fill>
                <patternFill>
                  <bgColor rgb="FFFF0000"/>
                </patternFill>
              </fill>
            </x14:dxf>
          </x14:cfRule>
          <xm:sqref>AR128</xm:sqref>
        </x14:conditionalFormatting>
        <x14:conditionalFormatting xmlns:xm="http://schemas.microsoft.com/office/excel/2006/main">
          <x14:cfRule type="containsText" priority="15593" operator="containsText" id="{07A9F23C-FD46-4ED1-9701-A7D2748F84CB}">
            <xm:f>NOT(ISERROR(SEARCH('Listados Datos'!$T$3,AF128)))</xm:f>
            <xm:f>'Listados Datos'!$T$3</xm:f>
            <x14:dxf>
              <fill>
                <patternFill patternType="solid">
                  <bgColor rgb="FFC00000"/>
                </patternFill>
              </fill>
            </x14:dxf>
          </x14:cfRule>
          <x14:cfRule type="containsText" priority="15594" operator="containsText" id="{85CB384B-0DBB-4939-B75D-8C4A0C8D6DB4}">
            <xm:f>NOT(ISERROR(SEARCH('Listados Datos'!$T$4,AF128)))</xm:f>
            <xm:f>'Listados Datos'!$T$4</xm:f>
            <x14:dxf>
              <font>
                <b/>
                <i val="0"/>
                <color theme="0"/>
              </font>
              <fill>
                <patternFill>
                  <bgColor rgb="FFE26B0A"/>
                </patternFill>
              </fill>
            </x14:dxf>
          </x14:cfRule>
          <x14:cfRule type="containsText" priority="15595" operator="containsText" id="{EE22E6B9-2317-47AE-9DEF-94B79EE25F24}">
            <xm:f>NOT(ISERROR(SEARCH('Listados Datos'!$T$5,AF128)))</xm:f>
            <xm:f>'Listados Datos'!$T$5</xm:f>
            <x14:dxf>
              <font>
                <b/>
                <i val="0"/>
                <color auto="1"/>
              </font>
              <fill>
                <patternFill>
                  <bgColor rgb="FFFFFF00"/>
                </patternFill>
              </fill>
            </x14:dxf>
          </x14:cfRule>
          <x14:cfRule type="containsText" priority="15596" operator="containsText" id="{E6FEFBC1-D05F-4210-B3BE-452A77D02DED}">
            <xm:f>NOT(ISERROR(SEARCH('Listados Datos'!$T$6,AF128)))</xm:f>
            <xm:f>'Listados Datos'!$T$6</xm:f>
            <x14:dxf>
              <font>
                <b/>
                <i val="0"/>
              </font>
              <fill>
                <patternFill>
                  <bgColor rgb="FF92D050"/>
                </patternFill>
              </fill>
            </x14:dxf>
          </x14:cfRule>
          <xm:sqref>AF128</xm:sqref>
        </x14:conditionalFormatting>
        <x14:conditionalFormatting xmlns:xm="http://schemas.microsoft.com/office/excel/2006/main">
          <x14:cfRule type="containsText" priority="15589" operator="containsText" id="{0255AF50-526B-4294-9E8C-D9D115F71543}">
            <xm:f>NOT(ISERROR(SEARCH('Listados Datos'!$T$3,AB128)))</xm:f>
            <xm:f>'Listados Datos'!$T$3</xm:f>
            <x14:dxf>
              <fill>
                <patternFill patternType="solid">
                  <bgColor rgb="FFC00000"/>
                </patternFill>
              </fill>
            </x14:dxf>
          </x14:cfRule>
          <x14:cfRule type="containsText" priority="15590" operator="containsText" id="{C331CF19-B0E8-40E0-8AC2-435375B33CCD}">
            <xm:f>NOT(ISERROR(SEARCH('Listados Datos'!$T$4,AB128)))</xm:f>
            <xm:f>'Listados Datos'!$T$4</xm:f>
            <x14:dxf>
              <font>
                <b/>
                <i val="0"/>
                <color theme="0"/>
              </font>
              <fill>
                <patternFill>
                  <bgColor rgb="FFE26B0A"/>
                </patternFill>
              </fill>
            </x14:dxf>
          </x14:cfRule>
          <x14:cfRule type="containsText" priority="15591" operator="containsText" id="{515412B0-4B52-40E2-A2D3-389090A5BB84}">
            <xm:f>NOT(ISERROR(SEARCH('Listados Datos'!$T$5,AB128)))</xm:f>
            <xm:f>'Listados Datos'!$T$5</xm:f>
            <x14:dxf>
              <font>
                <b/>
                <i val="0"/>
                <color auto="1"/>
              </font>
              <fill>
                <patternFill>
                  <bgColor rgb="FFFFFF00"/>
                </patternFill>
              </fill>
            </x14:dxf>
          </x14:cfRule>
          <x14:cfRule type="containsText" priority="15592" operator="containsText" id="{E70BD772-A3F1-4333-B122-5EFECD0C8164}">
            <xm:f>NOT(ISERROR(SEARCH('Listados Datos'!$T$6,AB128)))</xm:f>
            <xm:f>'Listados Datos'!$T$6</xm:f>
            <x14:dxf>
              <font>
                <b/>
                <i val="0"/>
              </font>
              <fill>
                <patternFill>
                  <bgColor rgb="FF92D050"/>
                </patternFill>
              </fill>
            </x14:dxf>
          </x14:cfRule>
          <xm:sqref>AB128</xm:sqref>
        </x14:conditionalFormatting>
        <x14:conditionalFormatting xmlns:xm="http://schemas.microsoft.com/office/excel/2006/main">
          <x14:cfRule type="containsText" priority="15579" operator="containsText" id="{207A2959-C5BF-4552-9EDE-394466657F9C}">
            <xm:f>NOT(ISERROR(SEARCH('Listados Datos'!$P$3,Z128)))</xm:f>
            <xm:f>'Listados Datos'!$P$3</xm:f>
            <x14:dxf>
              <fill>
                <patternFill>
                  <bgColor rgb="FF99CC00"/>
                </patternFill>
              </fill>
            </x14:dxf>
          </x14:cfRule>
          <x14:cfRule type="containsText" priority="15580" operator="containsText" id="{A47B1971-4FA8-49E0-8E85-5B988B67B145}">
            <xm:f>NOT(ISERROR(SEARCH('Listados Datos'!$P$4,Z128)))</xm:f>
            <xm:f>'Listados Datos'!$P$4</xm:f>
            <x14:dxf>
              <fill>
                <patternFill>
                  <bgColor rgb="FF33CC33"/>
                </patternFill>
              </fill>
            </x14:dxf>
          </x14:cfRule>
          <x14:cfRule type="containsText" priority="15581" operator="containsText" id="{4BC9CB66-4D27-4FAE-9D05-698E8824F27A}">
            <xm:f>NOT(ISERROR(SEARCH('Listados Datos'!$P$5,Z128)))</xm:f>
            <xm:f>'Listados Datos'!$P$5</xm:f>
            <x14:dxf>
              <fill>
                <patternFill>
                  <bgColor rgb="FFFFFF00"/>
                </patternFill>
              </fill>
            </x14:dxf>
          </x14:cfRule>
          <x14:cfRule type="containsText" priority="15582" operator="containsText" id="{E1F0B29F-453D-49A5-8EE4-551CFE77D775}">
            <xm:f>NOT(ISERROR(SEARCH('Listados Datos'!$P$6,Z128)))</xm:f>
            <xm:f>'Listados Datos'!$P$6</xm:f>
            <x14:dxf>
              <fill>
                <patternFill>
                  <bgColor rgb="FFFFC000"/>
                </patternFill>
              </fill>
            </x14:dxf>
          </x14:cfRule>
          <x14:cfRule type="containsText" priority="15583" operator="containsText" id="{AAD5881E-450C-46FF-8133-D1CDC5F38FB0}">
            <xm:f>NOT(ISERROR(SEARCH('Listados Datos'!$P$7,Z128)))</xm:f>
            <xm:f>'Listados Datos'!$P$7</xm:f>
            <x14:dxf>
              <fill>
                <patternFill>
                  <bgColor rgb="FFFF0000"/>
                </patternFill>
              </fill>
            </x14:dxf>
          </x14:cfRule>
          <xm:sqref>Z128</xm:sqref>
        </x14:conditionalFormatting>
        <x14:conditionalFormatting xmlns:xm="http://schemas.microsoft.com/office/excel/2006/main">
          <x14:cfRule type="containsText" priority="15565" operator="containsText" id="{F66084AB-01D7-4E87-8807-BD26876447D6}">
            <xm:f>NOT(ISERROR(SEARCH('Listados Datos'!$T$3,AT128)))</xm:f>
            <xm:f>'Listados Datos'!$T$3</xm:f>
            <x14:dxf>
              <fill>
                <patternFill patternType="solid">
                  <bgColor rgb="FFC00000"/>
                </patternFill>
              </fill>
            </x14:dxf>
          </x14:cfRule>
          <x14:cfRule type="containsText" priority="15566" operator="containsText" id="{51E95169-301B-4333-87D5-761EEF159A14}">
            <xm:f>NOT(ISERROR(SEARCH('Listados Datos'!$T$4,AT128)))</xm:f>
            <xm:f>'Listados Datos'!$T$4</xm:f>
            <x14:dxf>
              <font>
                <b/>
                <i val="0"/>
                <color theme="0"/>
              </font>
              <fill>
                <patternFill>
                  <bgColor rgb="FFE26B0A"/>
                </patternFill>
              </fill>
            </x14:dxf>
          </x14:cfRule>
          <x14:cfRule type="containsText" priority="15567" operator="containsText" id="{FF158231-FF8D-4F61-82DF-882A70BE7A1A}">
            <xm:f>NOT(ISERROR(SEARCH('Listados Datos'!$T$5,AT128)))</xm:f>
            <xm:f>'Listados Datos'!$T$5</xm:f>
            <x14:dxf>
              <font>
                <b/>
                <i val="0"/>
                <color auto="1"/>
              </font>
              <fill>
                <patternFill>
                  <bgColor rgb="FFFFFF00"/>
                </patternFill>
              </fill>
            </x14:dxf>
          </x14:cfRule>
          <x14:cfRule type="containsText" priority="15568" operator="containsText" id="{9C9B37BC-2C17-46AC-9AD5-2C0E31153ABA}">
            <xm:f>NOT(ISERROR(SEARCH('Listados Datos'!$T$6,AT128)))</xm:f>
            <xm:f>'Listados Datos'!$T$6</xm:f>
            <x14:dxf>
              <font>
                <b/>
                <i val="0"/>
              </font>
              <fill>
                <patternFill>
                  <bgColor rgb="FF92D050"/>
                </patternFill>
              </fill>
            </x14:dxf>
          </x14:cfRule>
          <xm:sqref>AT128</xm:sqref>
        </x14:conditionalFormatting>
        <x14:conditionalFormatting xmlns:xm="http://schemas.microsoft.com/office/excel/2006/main">
          <x14:cfRule type="containsText" priority="15325" operator="containsText" id="{E008008F-77EC-42A7-AD77-470F5BF6463A}">
            <xm:f>NOT(ISERROR(SEARCH('Listados Datos'!$P$3,AR147)))</xm:f>
            <xm:f>'Listados Datos'!$P$3</xm:f>
            <x14:dxf>
              <fill>
                <patternFill>
                  <bgColor rgb="FF99CC00"/>
                </patternFill>
              </fill>
            </x14:dxf>
          </x14:cfRule>
          <x14:cfRule type="containsText" priority="15326" operator="containsText" id="{A5C275C7-B42A-4926-B5A6-5B6D4927A549}">
            <xm:f>NOT(ISERROR(SEARCH('Listados Datos'!$P$4,AR147)))</xm:f>
            <xm:f>'Listados Datos'!$P$4</xm:f>
            <x14:dxf>
              <fill>
                <patternFill>
                  <bgColor rgb="FF33CC33"/>
                </patternFill>
              </fill>
            </x14:dxf>
          </x14:cfRule>
          <x14:cfRule type="containsText" priority="15327" operator="containsText" id="{B92205C0-F2CE-40C3-8557-B6E4AC9FA1A2}">
            <xm:f>NOT(ISERROR(SEARCH('Listados Datos'!$P$5,AR147)))</xm:f>
            <xm:f>'Listados Datos'!$P$5</xm:f>
            <x14:dxf>
              <fill>
                <patternFill>
                  <bgColor rgb="FFFFFF00"/>
                </patternFill>
              </fill>
            </x14:dxf>
          </x14:cfRule>
          <x14:cfRule type="containsText" priority="15328" operator="containsText" id="{8CC6FD35-BC51-47E0-A4AA-7BF2BEDCA89B}">
            <xm:f>NOT(ISERROR(SEARCH('Listados Datos'!$P$6,AR147)))</xm:f>
            <xm:f>'Listados Datos'!$P$6</xm:f>
            <x14:dxf>
              <fill>
                <patternFill>
                  <bgColor rgb="FFFFC000"/>
                </patternFill>
              </fill>
            </x14:dxf>
          </x14:cfRule>
          <x14:cfRule type="containsText" priority="15329" operator="containsText" id="{CA2677CF-348E-4229-B4A1-2E9D48787B71}">
            <xm:f>NOT(ISERROR(SEARCH('Listados Datos'!$P$7,AR147)))</xm:f>
            <xm:f>'Listados Datos'!$P$7</xm:f>
            <x14:dxf>
              <fill>
                <patternFill>
                  <bgColor rgb="FFFF0000"/>
                </patternFill>
              </fill>
            </x14:dxf>
          </x14:cfRule>
          <xm:sqref>AR147</xm:sqref>
        </x14:conditionalFormatting>
        <x14:conditionalFormatting xmlns:xm="http://schemas.microsoft.com/office/excel/2006/main">
          <x14:cfRule type="containsText" priority="15335" operator="containsText" id="{45230A03-A59C-41C6-B667-A88E5CB533EE}">
            <xm:f>NOT(ISERROR(SEARCH('Listados Datos'!$T$3,AT147)))</xm:f>
            <xm:f>'Listados Datos'!$T$3</xm:f>
            <x14:dxf>
              <fill>
                <patternFill patternType="solid">
                  <bgColor rgb="FFC00000"/>
                </patternFill>
              </fill>
            </x14:dxf>
          </x14:cfRule>
          <x14:cfRule type="containsText" priority="15336" operator="containsText" id="{92BD5992-0D1B-49C8-B833-9D4E20E73571}">
            <xm:f>NOT(ISERROR(SEARCH('Listados Datos'!$T$4,AT147)))</xm:f>
            <xm:f>'Listados Datos'!$T$4</xm:f>
            <x14:dxf>
              <font>
                <b/>
                <i val="0"/>
                <color theme="0"/>
              </font>
              <fill>
                <patternFill>
                  <bgColor rgb="FFE26B0A"/>
                </patternFill>
              </fill>
            </x14:dxf>
          </x14:cfRule>
          <x14:cfRule type="containsText" priority="15337" operator="containsText" id="{52E45C94-7555-4D33-AD83-C3597056705B}">
            <xm:f>NOT(ISERROR(SEARCH('Listados Datos'!$T$5,AT147)))</xm:f>
            <xm:f>'Listados Datos'!$T$5</xm:f>
            <x14:dxf>
              <font>
                <b/>
                <i val="0"/>
                <color auto="1"/>
              </font>
              <fill>
                <patternFill>
                  <bgColor rgb="FFFFFF00"/>
                </patternFill>
              </fill>
            </x14:dxf>
          </x14:cfRule>
          <x14:cfRule type="containsText" priority="15338" operator="containsText" id="{F815B3CA-6BC6-4B16-B27B-3E9DA7EDEA21}">
            <xm:f>NOT(ISERROR(SEARCH('Listados Datos'!$T$6,AT147)))</xm:f>
            <xm:f>'Listados Datos'!$T$6</xm:f>
            <x14:dxf>
              <font>
                <b/>
                <i val="0"/>
              </font>
              <fill>
                <patternFill>
                  <bgColor rgb="FF92D050"/>
                </patternFill>
              </fill>
            </x14:dxf>
          </x14:cfRule>
          <xm:sqref>AT147</xm:sqref>
        </x14:conditionalFormatting>
        <x14:conditionalFormatting xmlns:xm="http://schemas.microsoft.com/office/excel/2006/main">
          <x14:cfRule type="containsText" priority="15293" operator="containsText" id="{1B95E2A0-F6B2-49AF-9817-FE78897393ED}">
            <xm:f>NOT(ISERROR(SEARCH('Listados Datos'!$T$3,AT144)))</xm:f>
            <xm:f>'Listados Datos'!$T$3</xm:f>
            <x14:dxf>
              <fill>
                <patternFill patternType="solid">
                  <bgColor rgb="FFC00000"/>
                </patternFill>
              </fill>
            </x14:dxf>
          </x14:cfRule>
          <x14:cfRule type="containsText" priority="15294" operator="containsText" id="{6A305273-E401-4575-AECD-64E4FA68D6B7}">
            <xm:f>NOT(ISERROR(SEARCH('Listados Datos'!$T$4,AT144)))</xm:f>
            <xm:f>'Listados Datos'!$T$4</xm:f>
            <x14:dxf>
              <font>
                <b/>
                <i val="0"/>
                <color theme="0"/>
              </font>
              <fill>
                <patternFill>
                  <bgColor rgb="FFE26B0A"/>
                </patternFill>
              </fill>
            </x14:dxf>
          </x14:cfRule>
          <x14:cfRule type="containsText" priority="15295" operator="containsText" id="{A8183EA6-95EE-4576-8B49-3F3AE936A97B}">
            <xm:f>NOT(ISERROR(SEARCH('Listados Datos'!$T$5,AT144)))</xm:f>
            <xm:f>'Listados Datos'!$T$5</xm:f>
            <x14:dxf>
              <font>
                <b/>
                <i val="0"/>
                <color auto="1"/>
              </font>
              <fill>
                <patternFill>
                  <bgColor rgb="FFFFFF00"/>
                </patternFill>
              </fill>
            </x14:dxf>
          </x14:cfRule>
          <x14:cfRule type="containsText" priority="15296" operator="containsText" id="{A1E15725-77F3-4219-BF28-848BD9D6B013}">
            <xm:f>NOT(ISERROR(SEARCH('Listados Datos'!$T$6,AT144)))</xm:f>
            <xm:f>'Listados Datos'!$T$6</xm:f>
            <x14:dxf>
              <font>
                <b/>
                <i val="0"/>
              </font>
              <fill>
                <patternFill>
                  <bgColor rgb="FF92D050"/>
                </patternFill>
              </fill>
            </x14:dxf>
          </x14:cfRule>
          <xm:sqref>AT144</xm:sqref>
        </x14:conditionalFormatting>
        <x14:conditionalFormatting xmlns:xm="http://schemas.microsoft.com/office/excel/2006/main">
          <x14:cfRule type="containsText" priority="15283" operator="containsText" id="{4CA90AD5-C9EB-4BDF-A60D-388B58E5C0A3}">
            <xm:f>NOT(ISERROR(SEARCH('Listados Datos'!$P$3,AR144)))</xm:f>
            <xm:f>'Listados Datos'!$P$3</xm:f>
            <x14:dxf>
              <fill>
                <patternFill>
                  <bgColor rgb="FF99CC00"/>
                </patternFill>
              </fill>
            </x14:dxf>
          </x14:cfRule>
          <x14:cfRule type="containsText" priority="15284" operator="containsText" id="{A656BD2C-CDBD-4CCB-B30F-EA2A31CB08C0}">
            <xm:f>NOT(ISERROR(SEARCH('Listados Datos'!$P$4,AR144)))</xm:f>
            <xm:f>'Listados Datos'!$P$4</xm:f>
            <x14:dxf>
              <fill>
                <patternFill>
                  <bgColor rgb="FF33CC33"/>
                </patternFill>
              </fill>
            </x14:dxf>
          </x14:cfRule>
          <x14:cfRule type="containsText" priority="15285" operator="containsText" id="{00B4F950-2525-43A1-887D-46E34A4505EF}">
            <xm:f>NOT(ISERROR(SEARCH('Listados Datos'!$P$5,AR144)))</xm:f>
            <xm:f>'Listados Datos'!$P$5</xm:f>
            <x14:dxf>
              <fill>
                <patternFill>
                  <bgColor rgb="FFFFFF00"/>
                </patternFill>
              </fill>
            </x14:dxf>
          </x14:cfRule>
          <x14:cfRule type="containsText" priority="15286" operator="containsText" id="{9B3398FD-1E16-4E82-87EF-C4984BA7C559}">
            <xm:f>NOT(ISERROR(SEARCH('Listados Datos'!$P$6,AR144)))</xm:f>
            <xm:f>'Listados Datos'!$P$6</xm:f>
            <x14:dxf>
              <fill>
                <patternFill>
                  <bgColor rgb="FFFFC000"/>
                </patternFill>
              </fill>
            </x14:dxf>
          </x14:cfRule>
          <x14:cfRule type="containsText" priority="15287" operator="containsText" id="{7FC6F34E-419C-4509-9A63-1BA8FA55FF36}">
            <xm:f>NOT(ISERROR(SEARCH('Listados Datos'!$P$7,AR144)))</xm:f>
            <xm:f>'Listados Datos'!$P$7</xm:f>
            <x14:dxf>
              <fill>
                <patternFill>
                  <bgColor rgb="FFFF0000"/>
                </patternFill>
              </fill>
            </x14:dxf>
          </x14:cfRule>
          <xm:sqref>AR144</xm:sqref>
        </x14:conditionalFormatting>
        <x14:conditionalFormatting xmlns:xm="http://schemas.microsoft.com/office/excel/2006/main">
          <x14:cfRule type="containsText" priority="15401" operator="containsText" id="{ED0CC078-4606-47A0-B07C-9F659D77C2CD}">
            <xm:f>NOT(ISERROR(SEARCH('Listados Datos'!$T$3,AF142)))</xm:f>
            <xm:f>'Listados Datos'!$T$3</xm:f>
            <x14:dxf>
              <fill>
                <patternFill patternType="solid">
                  <bgColor rgb="FFC00000"/>
                </patternFill>
              </fill>
            </x14:dxf>
          </x14:cfRule>
          <x14:cfRule type="containsText" priority="15402" operator="containsText" id="{E53D5C75-96DD-4896-9D81-204C9346FED6}">
            <xm:f>NOT(ISERROR(SEARCH('Listados Datos'!$T$4,AF142)))</xm:f>
            <xm:f>'Listados Datos'!$T$4</xm:f>
            <x14:dxf>
              <font>
                <b/>
                <i val="0"/>
                <color theme="0"/>
              </font>
              <fill>
                <patternFill>
                  <bgColor rgb="FFE26B0A"/>
                </patternFill>
              </fill>
            </x14:dxf>
          </x14:cfRule>
          <x14:cfRule type="containsText" priority="15403" operator="containsText" id="{C7256272-24D6-44E5-9C59-31289A759D0A}">
            <xm:f>NOT(ISERROR(SEARCH('Listados Datos'!$T$5,AF142)))</xm:f>
            <xm:f>'Listados Datos'!$T$5</xm:f>
            <x14:dxf>
              <font>
                <b/>
                <i val="0"/>
                <color auto="1"/>
              </font>
              <fill>
                <patternFill>
                  <bgColor rgb="FFFFFF00"/>
                </patternFill>
              </fill>
            </x14:dxf>
          </x14:cfRule>
          <x14:cfRule type="containsText" priority="15404" operator="containsText" id="{5B2B465C-04CF-48FC-A41D-17EE793950A2}">
            <xm:f>NOT(ISERROR(SEARCH('Listados Datos'!$T$6,AF142)))</xm:f>
            <xm:f>'Listados Datos'!$T$6</xm:f>
            <x14:dxf>
              <font>
                <b/>
                <i val="0"/>
              </font>
              <fill>
                <patternFill>
                  <bgColor rgb="FF92D050"/>
                </patternFill>
              </fill>
            </x14:dxf>
          </x14:cfRule>
          <xm:sqref>AF142:AF143 AF147</xm:sqref>
        </x14:conditionalFormatting>
        <x14:conditionalFormatting xmlns:xm="http://schemas.microsoft.com/office/excel/2006/main">
          <x14:cfRule type="containsText" priority="15397" operator="containsText" id="{8D9DB9A5-0EC1-4853-847F-8D3BF1D8DA5A}">
            <xm:f>NOT(ISERROR(SEARCH('Listados Datos'!$T$3,AB142)))</xm:f>
            <xm:f>'Listados Datos'!$T$3</xm:f>
            <x14:dxf>
              <fill>
                <patternFill patternType="solid">
                  <bgColor rgb="FFC00000"/>
                </patternFill>
              </fill>
            </x14:dxf>
          </x14:cfRule>
          <x14:cfRule type="containsText" priority="15398" operator="containsText" id="{3710B241-CA22-4AF8-9446-306946D09998}">
            <xm:f>NOT(ISERROR(SEARCH('Listados Datos'!$T$4,AB142)))</xm:f>
            <xm:f>'Listados Datos'!$T$4</xm:f>
            <x14:dxf>
              <font>
                <b/>
                <i val="0"/>
                <color theme="0"/>
              </font>
              <fill>
                <patternFill>
                  <bgColor rgb="FFE26B0A"/>
                </patternFill>
              </fill>
            </x14:dxf>
          </x14:cfRule>
          <x14:cfRule type="containsText" priority="15399" operator="containsText" id="{6131B5BF-E37F-4AEC-AEC3-0097868161FC}">
            <xm:f>NOT(ISERROR(SEARCH('Listados Datos'!$T$5,AB142)))</xm:f>
            <xm:f>'Listados Datos'!$T$5</xm:f>
            <x14:dxf>
              <font>
                <b/>
                <i val="0"/>
                <color auto="1"/>
              </font>
              <fill>
                <patternFill>
                  <bgColor rgb="FFFFFF00"/>
                </patternFill>
              </fill>
            </x14:dxf>
          </x14:cfRule>
          <x14:cfRule type="containsText" priority="15400" operator="containsText" id="{AA3274A9-38D9-4FC6-A288-6A3BF5682265}">
            <xm:f>NOT(ISERROR(SEARCH('Listados Datos'!$T$6,AB142)))</xm:f>
            <xm:f>'Listados Datos'!$T$6</xm:f>
            <x14:dxf>
              <font>
                <b/>
                <i val="0"/>
              </font>
              <fill>
                <patternFill>
                  <bgColor rgb="FF92D050"/>
                </patternFill>
              </fill>
            </x14:dxf>
          </x14:cfRule>
          <xm:sqref>AB142:AB143</xm:sqref>
        </x14:conditionalFormatting>
        <x14:conditionalFormatting xmlns:xm="http://schemas.microsoft.com/office/excel/2006/main">
          <x14:cfRule type="containsText" priority="15387" operator="containsText" id="{BB0195C4-1100-40E3-BD16-A0C6B92C331D}">
            <xm:f>NOT(ISERROR(SEARCH('Listados Datos'!$P$3,Z142)))</xm:f>
            <xm:f>'Listados Datos'!$P$3</xm:f>
            <x14:dxf>
              <fill>
                <patternFill>
                  <bgColor rgb="FF99CC00"/>
                </patternFill>
              </fill>
            </x14:dxf>
          </x14:cfRule>
          <x14:cfRule type="containsText" priority="15388" operator="containsText" id="{01963E08-9EE4-413F-9221-A0F887389644}">
            <xm:f>NOT(ISERROR(SEARCH('Listados Datos'!$P$4,Z142)))</xm:f>
            <xm:f>'Listados Datos'!$P$4</xm:f>
            <x14:dxf>
              <fill>
                <patternFill>
                  <bgColor rgb="FF33CC33"/>
                </patternFill>
              </fill>
            </x14:dxf>
          </x14:cfRule>
          <x14:cfRule type="containsText" priority="15389" operator="containsText" id="{CD0569B7-E0B0-4CC6-8EB9-0E56F2C81A4B}">
            <xm:f>NOT(ISERROR(SEARCH('Listados Datos'!$P$5,Z142)))</xm:f>
            <xm:f>'Listados Datos'!$P$5</xm:f>
            <x14:dxf>
              <fill>
                <patternFill>
                  <bgColor rgb="FFFFFF00"/>
                </patternFill>
              </fill>
            </x14:dxf>
          </x14:cfRule>
          <x14:cfRule type="containsText" priority="15390" operator="containsText" id="{DDE2F9D9-4ECB-410B-BE4A-349D7BBA0B82}">
            <xm:f>NOT(ISERROR(SEARCH('Listados Datos'!$P$6,Z142)))</xm:f>
            <xm:f>'Listados Datos'!$P$6</xm:f>
            <x14:dxf>
              <fill>
                <patternFill>
                  <bgColor rgb="FFFFC000"/>
                </patternFill>
              </fill>
            </x14:dxf>
          </x14:cfRule>
          <x14:cfRule type="containsText" priority="15391" operator="containsText" id="{A1B339E9-0A40-4EC0-A486-D6B6B533B588}">
            <xm:f>NOT(ISERROR(SEARCH('Listados Datos'!$P$7,Z142)))</xm:f>
            <xm:f>'Listados Datos'!$P$7</xm:f>
            <x14:dxf>
              <fill>
                <patternFill>
                  <bgColor rgb="FFFF0000"/>
                </patternFill>
              </fill>
            </x14:dxf>
          </x14:cfRule>
          <xm:sqref>Z142:Z143</xm:sqref>
        </x14:conditionalFormatting>
        <x14:conditionalFormatting xmlns:xm="http://schemas.microsoft.com/office/excel/2006/main">
          <x14:cfRule type="containsText" priority="15363" operator="containsText" id="{C4F008AF-ACEC-4686-A48E-4382307F567C}">
            <xm:f>NOT(ISERROR(SEARCH('Listados Datos'!$T$3,AT142)))</xm:f>
            <xm:f>'Listados Datos'!$T$3</xm:f>
            <x14:dxf>
              <fill>
                <patternFill patternType="solid">
                  <bgColor rgb="FFC00000"/>
                </patternFill>
              </fill>
            </x14:dxf>
          </x14:cfRule>
          <x14:cfRule type="containsText" priority="15364" operator="containsText" id="{D3F0BFC7-C7A9-4AB1-9B5C-88B9615416D6}">
            <xm:f>NOT(ISERROR(SEARCH('Listados Datos'!$T$4,AT142)))</xm:f>
            <xm:f>'Listados Datos'!$T$4</xm:f>
            <x14:dxf>
              <font>
                <b/>
                <i val="0"/>
                <color theme="0"/>
              </font>
              <fill>
                <patternFill>
                  <bgColor rgb="FFE26B0A"/>
                </patternFill>
              </fill>
            </x14:dxf>
          </x14:cfRule>
          <x14:cfRule type="containsText" priority="15365" operator="containsText" id="{39F64C7B-21C0-4C4A-A335-1C8C9A40F137}">
            <xm:f>NOT(ISERROR(SEARCH('Listados Datos'!$T$5,AT142)))</xm:f>
            <xm:f>'Listados Datos'!$T$5</xm:f>
            <x14:dxf>
              <font>
                <b/>
                <i val="0"/>
                <color auto="1"/>
              </font>
              <fill>
                <patternFill>
                  <bgColor rgb="FFFFFF00"/>
                </patternFill>
              </fill>
            </x14:dxf>
          </x14:cfRule>
          <x14:cfRule type="containsText" priority="15366" operator="containsText" id="{6A6A51C1-2B4E-4052-8447-A1F9DE216ACD}">
            <xm:f>NOT(ISERROR(SEARCH('Listados Datos'!$T$6,AT142)))</xm:f>
            <xm:f>'Listados Datos'!$T$6</xm:f>
            <x14:dxf>
              <font>
                <b/>
                <i val="0"/>
              </font>
              <fill>
                <patternFill>
                  <bgColor rgb="FF92D050"/>
                </patternFill>
              </fill>
            </x14:dxf>
          </x14:cfRule>
          <xm:sqref>AT142</xm:sqref>
        </x14:conditionalFormatting>
        <x14:conditionalFormatting xmlns:xm="http://schemas.microsoft.com/office/excel/2006/main">
          <x14:cfRule type="containsText" priority="15353" operator="containsText" id="{55D27CE9-5168-40E4-A9A9-90B389438C48}">
            <xm:f>NOT(ISERROR(SEARCH('Listados Datos'!$P$3,AR142)))</xm:f>
            <xm:f>'Listados Datos'!$P$3</xm:f>
            <x14:dxf>
              <fill>
                <patternFill>
                  <bgColor rgb="FF99CC00"/>
                </patternFill>
              </fill>
            </x14:dxf>
          </x14:cfRule>
          <x14:cfRule type="containsText" priority="15354" operator="containsText" id="{155439E0-E3DC-4DC0-B9FD-4446FDF63D39}">
            <xm:f>NOT(ISERROR(SEARCH('Listados Datos'!$P$4,AR142)))</xm:f>
            <xm:f>'Listados Datos'!$P$4</xm:f>
            <x14:dxf>
              <fill>
                <patternFill>
                  <bgColor rgb="FF33CC33"/>
                </patternFill>
              </fill>
            </x14:dxf>
          </x14:cfRule>
          <x14:cfRule type="containsText" priority="15355" operator="containsText" id="{CF9E8626-5ED2-4F28-9EA1-8BD52532F588}">
            <xm:f>NOT(ISERROR(SEARCH('Listados Datos'!$P$5,AR142)))</xm:f>
            <xm:f>'Listados Datos'!$P$5</xm:f>
            <x14:dxf>
              <fill>
                <patternFill>
                  <bgColor rgb="FFFFFF00"/>
                </patternFill>
              </fill>
            </x14:dxf>
          </x14:cfRule>
          <x14:cfRule type="containsText" priority="15356" operator="containsText" id="{6EBB8AB3-6E03-4F59-AD2C-BA3F257BD9F1}">
            <xm:f>NOT(ISERROR(SEARCH('Listados Datos'!$P$6,AR142)))</xm:f>
            <xm:f>'Listados Datos'!$P$6</xm:f>
            <x14:dxf>
              <fill>
                <patternFill>
                  <bgColor rgb="FFFFC000"/>
                </patternFill>
              </fill>
            </x14:dxf>
          </x14:cfRule>
          <x14:cfRule type="containsText" priority="15357" operator="containsText" id="{BEC9D42F-72E8-4D47-A457-84078B141C1D}">
            <xm:f>NOT(ISERROR(SEARCH('Listados Datos'!$P$7,AR142)))</xm:f>
            <xm:f>'Listados Datos'!$P$7</xm:f>
            <x14:dxf>
              <fill>
                <patternFill>
                  <bgColor rgb="FFFF0000"/>
                </patternFill>
              </fill>
            </x14:dxf>
          </x14:cfRule>
          <xm:sqref>AR142</xm:sqref>
        </x14:conditionalFormatting>
        <x14:conditionalFormatting xmlns:xm="http://schemas.microsoft.com/office/excel/2006/main">
          <x14:cfRule type="containsText" priority="15349" operator="containsText" id="{73A49DC4-34FD-45A1-BFB8-BCAA0A2405F9}">
            <xm:f>NOT(ISERROR(SEARCH('Listados Datos'!$T$3,AT143)))</xm:f>
            <xm:f>'Listados Datos'!$T$3</xm:f>
            <x14:dxf>
              <fill>
                <patternFill patternType="solid">
                  <bgColor rgb="FFC00000"/>
                </patternFill>
              </fill>
            </x14:dxf>
          </x14:cfRule>
          <x14:cfRule type="containsText" priority="15350" operator="containsText" id="{569FEB40-0587-42F3-B19D-7081FF281FA6}">
            <xm:f>NOT(ISERROR(SEARCH('Listados Datos'!$T$4,AT143)))</xm:f>
            <xm:f>'Listados Datos'!$T$4</xm:f>
            <x14:dxf>
              <font>
                <b/>
                <i val="0"/>
                <color theme="0"/>
              </font>
              <fill>
                <patternFill>
                  <bgColor rgb="FFE26B0A"/>
                </patternFill>
              </fill>
            </x14:dxf>
          </x14:cfRule>
          <x14:cfRule type="containsText" priority="15351" operator="containsText" id="{610EFFEA-806D-4AF8-B3B4-3A6F0AE4450B}">
            <xm:f>NOT(ISERROR(SEARCH('Listados Datos'!$T$5,AT143)))</xm:f>
            <xm:f>'Listados Datos'!$T$5</xm:f>
            <x14:dxf>
              <font>
                <b/>
                <i val="0"/>
                <color auto="1"/>
              </font>
              <fill>
                <patternFill>
                  <bgColor rgb="FFFFFF00"/>
                </patternFill>
              </fill>
            </x14:dxf>
          </x14:cfRule>
          <x14:cfRule type="containsText" priority="15352" operator="containsText" id="{D4A0E059-FBFA-480D-B55F-34031B925B02}">
            <xm:f>NOT(ISERROR(SEARCH('Listados Datos'!$T$6,AT143)))</xm:f>
            <xm:f>'Listados Datos'!$T$6</xm:f>
            <x14:dxf>
              <font>
                <b/>
                <i val="0"/>
              </font>
              <fill>
                <patternFill>
                  <bgColor rgb="FF92D050"/>
                </patternFill>
              </fill>
            </x14:dxf>
          </x14:cfRule>
          <xm:sqref>AT143</xm:sqref>
        </x14:conditionalFormatting>
        <x14:conditionalFormatting xmlns:xm="http://schemas.microsoft.com/office/excel/2006/main">
          <x14:cfRule type="containsText" priority="15339" operator="containsText" id="{6DE3CDD3-6D24-4BCD-8E24-577D78F55BF2}">
            <xm:f>NOT(ISERROR(SEARCH('Listados Datos'!$P$3,AR143)))</xm:f>
            <xm:f>'Listados Datos'!$P$3</xm:f>
            <x14:dxf>
              <fill>
                <patternFill>
                  <bgColor rgb="FF99CC00"/>
                </patternFill>
              </fill>
            </x14:dxf>
          </x14:cfRule>
          <x14:cfRule type="containsText" priority="15340" operator="containsText" id="{59B5A57E-42FB-47F7-9C98-5FA60E0E99B8}">
            <xm:f>NOT(ISERROR(SEARCH('Listados Datos'!$P$4,AR143)))</xm:f>
            <xm:f>'Listados Datos'!$P$4</xm:f>
            <x14:dxf>
              <fill>
                <patternFill>
                  <bgColor rgb="FF33CC33"/>
                </patternFill>
              </fill>
            </x14:dxf>
          </x14:cfRule>
          <x14:cfRule type="containsText" priority="15341" operator="containsText" id="{D9A0D109-2270-4BC6-9941-EECE3558DF60}">
            <xm:f>NOT(ISERROR(SEARCH('Listados Datos'!$P$5,AR143)))</xm:f>
            <xm:f>'Listados Datos'!$P$5</xm:f>
            <x14:dxf>
              <fill>
                <patternFill>
                  <bgColor rgb="FFFFFF00"/>
                </patternFill>
              </fill>
            </x14:dxf>
          </x14:cfRule>
          <x14:cfRule type="containsText" priority="15342" operator="containsText" id="{2ECE8DA0-2B8D-47B0-9C34-1C6EC7C353F2}">
            <xm:f>NOT(ISERROR(SEARCH('Listados Datos'!$P$6,AR143)))</xm:f>
            <xm:f>'Listados Datos'!$P$6</xm:f>
            <x14:dxf>
              <fill>
                <patternFill>
                  <bgColor rgb="FFFFC000"/>
                </patternFill>
              </fill>
            </x14:dxf>
          </x14:cfRule>
          <x14:cfRule type="containsText" priority="15343" operator="containsText" id="{D8FB5396-1A8E-4085-AABB-D9F310F726EB}">
            <xm:f>NOT(ISERROR(SEARCH('Listados Datos'!$P$7,AR143)))</xm:f>
            <xm:f>'Listados Datos'!$P$7</xm:f>
            <x14:dxf>
              <fill>
                <patternFill>
                  <bgColor rgb="FFFF0000"/>
                </patternFill>
              </fill>
            </x14:dxf>
          </x14:cfRule>
          <xm:sqref>AR143</xm:sqref>
        </x14:conditionalFormatting>
        <x14:conditionalFormatting xmlns:xm="http://schemas.microsoft.com/office/excel/2006/main">
          <x14:cfRule type="containsText" priority="15199" operator="containsText" id="{BCCBC162-1AA8-428E-A362-716785E44780}">
            <xm:f>NOT(ISERROR(SEARCH('Listados Datos'!$T$3,AT153)))</xm:f>
            <xm:f>'Listados Datos'!$T$3</xm:f>
            <x14:dxf>
              <fill>
                <patternFill patternType="solid">
                  <bgColor rgb="FFC00000"/>
                </patternFill>
              </fill>
            </x14:dxf>
          </x14:cfRule>
          <x14:cfRule type="containsText" priority="15200" operator="containsText" id="{CEBB1DFA-C944-470B-80A2-DC69C810526B}">
            <xm:f>NOT(ISERROR(SEARCH('Listados Datos'!$T$4,AT153)))</xm:f>
            <xm:f>'Listados Datos'!$T$4</xm:f>
            <x14:dxf>
              <font>
                <b/>
                <i val="0"/>
                <color theme="0"/>
              </font>
              <fill>
                <patternFill>
                  <bgColor rgb="FFE26B0A"/>
                </patternFill>
              </fill>
            </x14:dxf>
          </x14:cfRule>
          <x14:cfRule type="containsText" priority="15201" operator="containsText" id="{3C7324CB-E94D-4691-9D3F-D56351F3AA1F}">
            <xm:f>NOT(ISERROR(SEARCH('Listados Datos'!$T$5,AT153)))</xm:f>
            <xm:f>'Listados Datos'!$T$5</xm:f>
            <x14:dxf>
              <font>
                <b/>
                <i val="0"/>
                <color auto="1"/>
              </font>
              <fill>
                <patternFill>
                  <bgColor rgb="FFFFFF00"/>
                </patternFill>
              </fill>
            </x14:dxf>
          </x14:cfRule>
          <x14:cfRule type="containsText" priority="15202" operator="containsText" id="{097880EE-47F3-4CB9-BEBB-5CF2223087E4}">
            <xm:f>NOT(ISERROR(SEARCH('Listados Datos'!$T$6,AT153)))</xm:f>
            <xm:f>'Listados Datos'!$T$6</xm:f>
            <x14:dxf>
              <font>
                <b/>
                <i val="0"/>
              </font>
              <fill>
                <patternFill>
                  <bgColor rgb="FF92D050"/>
                </patternFill>
              </fill>
            </x14:dxf>
          </x14:cfRule>
          <xm:sqref>AT153</xm:sqref>
        </x14:conditionalFormatting>
        <x14:conditionalFormatting xmlns:xm="http://schemas.microsoft.com/office/excel/2006/main">
          <x14:cfRule type="containsText" priority="15189" operator="containsText" id="{CC766800-6739-4E1E-9CE0-84CF1BF68C9C}">
            <xm:f>NOT(ISERROR(SEARCH('Listados Datos'!$P$3,AR153)))</xm:f>
            <xm:f>'Listados Datos'!$P$3</xm:f>
            <x14:dxf>
              <fill>
                <patternFill>
                  <bgColor rgb="FF99CC00"/>
                </patternFill>
              </fill>
            </x14:dxf>
          </x14:cfRule>
          <x14:cfRule type="containsText" priority="15190" operator="containsText" id="{700FDE2F-3477-433B-AD2D-FDF9417575EA}">
            <xm:f>NOT(ISERROR(SEARCH('Listados Datos'!$P$4,AR153)))</xm:f>
            <xm:f>'Listados Datos'!$P$4</xm:f>
            <x14:dxf>
              <fill>
                <patternFill>
                  <bgColor rgb="FF33CC33"/>
                </patternFill>
              </fill>
            </x14:dxf>
          </x14:cfRule>
          <x14:cfRule type="containsText" priority="15191" operator="containsText" id="{0F8722A0-FFB5-4243-9CBE-42A9F00507B7}">
            <xm:f>NOT(ISERROR(SEARCH('Listados Datos'!$P$5,AR153)))</xm:f>
            <xm:f>'Listados Datos'!$P$5</xm:f>
            <x14:dxf>
              <fill>
                <patternFill>
                  <bgColor rgb="FFFFFF00"/>
                </patternFill>
              </fill>
            </x14:dxf>
          </x14:cfRule>
          <x14:cfRule type="containsText" priority="15192" operator="containsText" id="{E72302C4-51D7-471E-B976-8D820B0D0EAE}">
            <xm:f>NOT(ISERROR(SEARCH('Listados Datos'!$P$6,AR153)))</xm:f>
            <xm:f>'Listados Datos'!$P$6</xm:f>
            <x14:dxf>
              <fill>
                <patternFill>
                  <bgColor rgb="FFFFC000"/>
                </patternFill>
              </fill>
            </x14:dxf>
          </x14:cfRule>
          <x14:cfRule type="containsText" priority="15193" operator="containsText" id="{3DC73A4A-4E8A-4101-A184-494B3BF2D92F}">
            <xm:f>NOT(ISERROR(SEARCH('Listados Datos'!$P$7,AR153)))</xm:f>
            <xm:f>'Listados Datos'!$P$7</xm:f>
            <x14:dxf>
              <fill>
                <patternFill>
                  <bgColor rgb="FFFF0000"/>
                </patternFill>
              </fill>
            </x14:dxf>
          </x14:cfRule>
          <xm:sqref>AR153</xm:sqref>
        </x14:conditionalFormatting>
        <x14:conditionalFormatting xmlns:xm="http://schemas.microsoft.com/office/excel/2006/main">
          <x14:cfRule type="containsText" priority="15321" operator="containsText" id="{B8D0A01B-B266-449E-B5F9-9F075CA3DA9C}">
            <xm:f>NOT(ISERROR(SEARCH('Listados Datos'!$T$3,AF144)))</xm:f>
            <xm:f>'Listados Datos'!$T$3</xm:f>
            <x14:dxf>
              <fill>
                <patternFill patternType="solid">
                  <bgColor rgb="FFC00000"/>
                </patternFill>
              </fill>
            </x14:dxf>
          </x14:cfRule>
          <x14:cfRule type="containsText" priority="15322" operator="containsText" id="{E9A5406B-3C0C-4B6E-A177-BA14358BA2E7}">
            <xm:f>NOT(ISERROR(SEARCH('Listados Datos'!$T$4,AF144)))</xm:f>
            <xm:f>'Listados Datos'!$T$4</xm:f>
            <x14:dxf>
              <font>
                <b/>
                <i val="0"/>
                <color theme="0"/>
              </font>
              <fill>
                <patternFill>
                  <bgColor rgb="FFE26B0A"/>
                </patternFill>
              </fill>
            </x14:dxf>
          </x14:cfRule>
          <x14:cfRule type="containsText" priority="15323" operator="containsText" id="{031CBE36-6ED6-406C-9CBD-4B573484C2F7}">
            <xm:f>NOT(ISERROR(SEARCH('Listados Datos'!$T$5,AF144)))</xm:f>
            <xm:f>'Listados Datos'!$T$5</xm:f>
            <x14:dxf>
              <font>
                <b/>
                <i val="0"/>
                <color auto="1"/>
              </font>
              <fill>
                <patternFill>
                  <bgColor rgb="FFFFFF00"/>
                </patternFill>
              </fill>
            </x14:dxf>
          </x14:cfRule>
          <x14:cfRule type="containsText" priority="15324" operator="containsText" id="{EE35154A-B84E-47C8-90A7-C0098996882C}">
            <xm:f>NOT(ISERROR(SEARCH('Listados Datos'!$T$6,AF144)))</xm:f>
            <xm:f>'Listados Datos'!$T$6</xm:f>
            <x14:dxf>
              <font>
                <b/>
                <i val="0"/>
              </font>
              <fill>
                <patternFill>
                  <bgColor rgb="FF92D050"/>
                </patternFill>
              </fill>
            </x14:dxf>
          </x14:cfRule>
          <xm:sqref>AF144:AF145</xm:sqref>
        </x14:conditionalFormatting>
        <x14:conditionalFormatting xmlns:xm="http://schemas.microsoft.com/office/excel/2006/main">
          <x14:cfRule type="containsText" priority="15317" operator="containsText" id="{2AD93BED-7B05-444A-ABA8-AE20316D491F}">
            <xm:f>NOT(ISERROR(SEARCH('Listados Datos'!$T$3,AB144)))</xm:f>
            <xm:f>'Listados Datos'!$T$3</xm:f>
            <x14:dxf>
              <fill>
                <patternFill patternType="solid">
                  <bgColor rgb="FFC00000"/>
                </patternFill>
              </fill>
            </x14:dxf>
          </x14:cfRule>
          <x14:cfRule type="containsText" priority="15318" operator="containsText" id="{12D10DB2-9060-47E9-8140-D67744B45E28}">
            <xm:f>NOT(ISERROR(SEARCH('Listados Datos'!$T$4,AB144)))</xm:f>
            <xm:f>'Listados Datos'!$T$4</xm:f>
            <x14:dxf>
              <font>
                <b/>
                <i val="0"/>
                <color theme="0"/>
              </font>
              <fill>
                <patternFill>
                  <bgColor rgb="FFE26B0A"/>
                </patternFill>
              </fill>
            </x14:dxf>
          </x14:cfRule>
          <x14:cfRule type="containsText" priority="15319" operator="containsText" id="{26F8DFC5-B7EA-4539-92D3-C261FADADD0A}">
            <xm:f>NOT(ISERROR(SEARCH('Listados Datos'!$T$5,AB144)))</xm:f>
            <xm:f>'Listados Datos'!$T$5</xm:f>
            <x14:dxf>
              <font>
                <b/>
                <i val="0"/>
                <color auto="1"/>
              </font>
              <fill>
                <patternFill>
                  <bgColor rgb="FFFFFF00"/>
                </patternFill>
              </fill>
            </x14:dxf>
          </x14:cfRule>
          <x14:cfRule type="containsText" priority="15320" operator="containsText" id="{CD79F548-713E-4B27-AC3B-27665E3EEC03}">
            <xm:f>NOT(ISERROR(SEARCH('Listados Datos'!$T$6,AB144)))</xm:f>
            <xm:f>'Listados Datos'!$T$6</xm:f>
            <x14:dxf>
              <font>
                <b/>
                <i val="0"/>
              </font>
              <fill>
                <patternFill>
                  <bgColor rgb="FF92D050"/>
                </patternFill>
              </fill>
            </x14:dxf>
          </x14:cfRule>
          <xm:sqref>AB144:AB145</xm:sqref>
        </x14:conditionalFormatting>
        <x14:conditionalFormatting xmlns:xm="http://schemas.microsoft.com/office/excel/2006/main">
          <x14:cfRule type="containsText" priority="15307" operator="containsText" id="{DAD03301-A3AA-4B81-BA27-AFCFC2CFB2B7}">
            <xm:f>NOT(ISERROR(SEARCH('Listados Datos'!$P$3,Z144)))</xm:f>
            <xm:f>'Listados Datos'!$P$3</xm:f>
            <x14:dxf>
              <fill>
                <patternFill>
                  <bgColor rgb="FF99CC00"/>
                </patternFill>
              </fill>
            </x14:dxf>
          </x14:cfRule>
          <x14:cfRule type="containsText" priority="15308" operator="containsText" id="{741A5EE3-732C-4721-B75B-4CABC3AAB18E}">
            <xm:f>NOT(ISERROR(SEARCH('Listados Datos'!$P$4,Z144)))</xm:f>
            <xm:f>'Listados Datos'!$P$4</xm:f>
            <x14:dxf>
              <fill>
                <patternFill>
                  <bgColor rgb="FF33CC33"/>
                </patternFill>
              </fill>
            </x14:dxf>
          </x14:cfRule>
          <x14:cfRule type="containsText" priority="15309" operator="containsText" id="{844982AE-CF95-4ED8-A86B-EE5AA4587E32}">
            <xm:f>NOT(ISERROR(SEARCH('Listados Datos'!$P$5,Z144)))</xm:f>
            <xm:f>'Listados Datos'!$P$5</xm:f>
            <x14:dxf>
              <fill>
                <patternFill>
                  <bgColor rgb="FFFFFF00"/>
                </patternFill>
              </fill>
            </x14:dxf>
          </x14:cfRule>
          <x14:cfRule type="containsText" priority="15310" operator="containsText" id="{F1862020-2F5A-4AC9-BCA8-1C7E6CD7425D}">
            <xm:f>NOT(ISERROR(SEARCH('Listados Datos'!$P$6,Z144)))</xm:f>
            <xm:f>'Listados Datos'!$P$6</xm:f>
            <x14:dxf>
              <fill>
                <patternFill>
                  <bgColor rgb="FFFFC000"/>
                </patternFill>
              </fill>
            </x14:dxf>
          </x14:cfRule>
          <x14:cfRule type="containsText" priority="15311" operator="containsText" id="{C34A9211-88ED-4648-BCA3-45A7F15C51ED}">
            <xm:f>NOT(ISERROR(SEARCH('Listados Datos'!$P$7,Z144)))</xm:f>
            <xm:f>'Listados Datos'!$P$7</xm:f>
            <x14:dxf>
              <fill>
                <patternFill>
                  <bgColor rgb="FFFF0000"/>
                </patternFill>
              </fill>
            </x14:dxf>
          </x14:cfRule>
          <xm:sqref>Z144:Z145</xm:sqref>
        </x14:conditionalFormatting>
        <x14:conditionalFormatting xmlns:xm="http://schemas.microsoft.com/office/excel/2006/main">
          <x14:cfRule type="containsText" priority="15157" operator="containsText" id="{1D674C16-F9A7-43A3-8085-03B751AE5423}">
            <xm:f>NOT(ISERROR(SEARCH('Listados Datos'!$T$3,AT150)))</xm:f>
            <xm:f>'Listados Datos'!$T$3</xm:f>
            <x14:dxf>
              <fill>
                <patternFill patternType="solid">
                  <bgColor rgb="FFC00000"/>
                </patternFill>
              </fill>
            </x14:dxf>
          </x14:cfRule>
          <x14:cfRule type="containsText" priority="15158" operator="containsText" id="{A3014B1C-A3DC-4CC7-9E51-32CB116AEAC4}">
            <xm:f>NOT(ISERROR(SEARCH('Listados Datos'!$T$4,AT150)))</xm:f>
            <xm:f>'Listados Datos'!$T$4</xm:f>
            <x14:dxf>
              <font>
                <b/>
                <i val="0"/>
                <color theme="0"/>
              </font>
              <fill>
                <patternFill>
                  <bgColor rgb="FFE26B0A"/>
                </patternFill>
              </fill>
            </x14:dxf>
          </x14:cfRule>
          <x14:cfRule type="containsText" priority="15159" operator="containsText" id="{9960F24C-2076-4182-A504-F2B414A857A8}">
            <xm:f>NOT(ISERROR(SEARCH('Listados Datos'!$T$5,AT150)))</xm:f>
            <xm:f>'Listados Datos'!$T$5</xm:f>
            <x14:dxf>
              <font>
                <b/>
                <i val="0"/>
                <color auto="1"/>
              </font>
              <fill>
                <patternFill>
                  <bgColor rgb="FFFFFF00"/>
                </patternFill>
              </fill>
            </x14:dxf>
          </x14:cfRule>
          <x14:cfRule type="containsText" priority="15160" operator="containsText" id="{4F28C267-0DF9-4C34-84C5-9CDCA89DBA3C}">
            <xm:f>NOT(ISERROR(SEARCH('Listados Datos'!$T$6,AT150)))</xm:f>
            <xm:f>'Listados Datos'!$T$6</xm:f>
            <x14:dxf>
              <font>
                <b/>
                <i val="0"/>
              </font>
              <fill>
                <patternFill>
                  <bgColor rgb="FF92D050"/>
                </patternFill>
              </fill>
            </x14:dxf>
          </x14:cfRule>
          <xm:sqref>AT150</xm:sqref>
        </x14:conditionalFormatting>
        <x14:conditionalFormatting xmlns:xm="http://schemas.microsoft.com/office/excel/2006/main">
          <x14:cfRule type="containsText" priority="15147" operator="containsText" id="{DA89E818-3375-4D84-BFAE-18B9EF2DC610}">
            <xm:f>NOT(ISERROR(SEARCH('Listados Datos'!$P$3,AR150)))</xm:f>
            <xm:f>'Listados Datos'!$P$3</xm:f>
            <x14:dxf>
              <fill>
                <patternFill>
                  <bgColor rgb="FF99CC00"/>
                </patternFill>
              </fill>
            </x14:dxf>
          </x14:cfRule>
          <x14:cfRule type="containsText" priority="15148" operator="containsText" id="{4D74A0C5-6B88-401A-9759-30760AE3B429}">
            <xm:f>NOT(ISERROR(SEARCH('Listados Datos'!$P$4,AR150)))</xm:f>
            <xm:f>'Listados Datos'!$P$4</xm:f>
            <x14:dxf>
              <fill>
                <patternFill>
                  <bgColor rgb="FF33CC33"/>
                </patternFill>
              </fill>
            </x14:dxf>
          </x14:cfRule>
          <x14:cfRule type="containsText" priority="15149" operator="containsText" id="{048EBE37-6B95-452B-8DAF-C92BA53586B6}">
            <xm:f>NOT(ISERROR(SEARCH('Listados Datos'!$P$5,AR150)))</xm:f>
            <xm:f>'Listados Datos'!$P$5</xm:f>
            <x14:dxf>
              <fill>
                <patternFill>
                  <bgColor rgb="FFFFFF00"/>
                </patternFill>
              </fill>
            </x14:dxf>
          </x14:cfRule>
          <x14:cfRule type="containsText" priority="15150" operator="containsText" id="{AC2E7B0E-2693-4C3B-B61D-F94B99980DAA}">
            <xm:f>NOT(ISERROR(SEARCH('Listados Datos'!$P$6,AR150)))</xm:f>
            <xm:f>'Listados Datos'!$P$6</xm:f>
            <x14:dxf>
              <fill>
                <patternFill>
                  <bgColor rgb="FFFFC000"/>
                </patternFill>
              </fill>
            </x14:dxf>
          </x14:cfRule>
          <x14:cfRule type="containsText" priority="15151" operator="containsText" id="{41805CE6-BDEE-430D-8AD0-6D612F78646F}">
            <xm:f>NOT(ISERROR(SEARCH('Listados Datos'!$P$7,AR150)))</xm:f>
            <xm:f>'Listados Datos'!$P$7</xm:f>
            <x14:dxf>
              <fill>
                <patternFill>
                  <bgColor rgb="FFFF0000"/>
                </patternFill>
              </fill>
            </x14:dxf>
          </x14:cfRule>
          <xm:sqref>AR150</xm:sqref>
        </x14:conditionalFormatting>
        <x14:conditionalFormatting xmlns:xm="http://schemas.microsoft.com/office/excel/2006/main">
          <x14:cfRule type="containsText" priority="15279" operator="containsText" id="{A08BBD52-D5E0-4216-BF08-8E06BB67BA4D}">
            <xm:f>NOT(ISERROR(SEARCH('Listados Datos'!$T$3,AT145)))</xm:f>
            <xm:f>'Listados Datos'!$T$3</xm:f>
            <x14:dxf>
              <fill>
                <patternFill patternType="solid">
                  <bgColor rgb="FFC00000"/>
                </patternFill>
              </fill>
            </x14:dxf>
          </x14:cfRule>
          <x14:cfRule type="containsText" priority="15280" operator="containsText" id="{9C5F8B5B-8486-4377-B3D5-206C7F68410D}">
            <xm:f>NOT(ISERROR(SEARCH('Listados Datos'!$T$4,AT145)))</xm:f>
            <xm:f>'Listados Datos'!$T$4</xm:f>
            <x14:dxf>
              <font>
                <b/>
                <i val="0"/>
                <color theme="0"/>
              </font>
              <fill>
                <patternFill>
                  <bgColor rgb="FFE26B0A"/>
                </patternFill>
              </fill>
            </x14:dxf>
          </x14:cfRule>
          <x14:cfRule type="containsText" priority="15281" operator="containsText" id="{EED12490-A765-41D8-8A8D-106610D05B74}">
            <xm:f>NOT(ISERROR(SEARCH('Listados Datos'!$T$5,AT145)))</xm:f>
            <xm:f>'Listados Datos'!$T$5</xm:f>
            <x14:dxf>
              <font>
                <b/>
                <i val="0"/>
                <color auto="1"/>
              </font>
              <fill>
                <patternFill>
                  <bgColor rgb="FFFFFF00"/>
                </patternFill>
              </fill>
            </x14:dxf>
          </x14:cfRule>
          <x14:cfRule type="containsText" priority="15282" operator="containsText" id="{6726F62B-F7E0-4845-A168-B1B132C6EA66}">
            <xm:f>NOT(ISERROR(SEARCH('Listados Datos'!$T$6,AT145)))</xm:f>
            <xm:f>'Listados Datos'!$T$6</xm:f>
            <x14:dxf>
              <font>
                <b/>
                <i val="0"/>
              </font>
              <fill>
                <patternFill>
                  <bgColor rgb="FF92D050"/>
                </patternFill>
              </fill>
            </x14:dxf>
          </x14:cfRule>
          <xm:sqref>AT145</xm:sqref>
        </x14:conditionalFormatting>
        <x14:conditionalFormatting xmlns:xm="http://schemas.microsoft.com/office/excel/2006/main">
          <x14:cfRule type="containsText" priority="15269" operator="containsText" id="{F07F479D-1FA7-45BF-8BB9-1AC41B6CF2CB}">
            <xm:f>NOT(ISERROR(SEARCH('Listados Datos'!$P$3,AR145)))</xm:f>
            <xm:f>'Listados Datos'!$P$3</xm:f>
            <x14:dxf>
              <fill>
                <patternFill>
                  <bgColor rgb="FF99CC00"/>
                </patternFill>
              </fill>
            </x14:dxf>
          </x14:cfRule>
          <x14:cfRule type="containsText" priority="15270" operator="containsText" id="{BEDACAA7-83AC-467A-BFAB-DEB473485860}">
            <xm:f>NOT(ISERROR(SEARCH('Listados Datos'!$P$4,AR145)))</xm:f>
            <xm:f>'Listados Datos'!$P$4</xm:f>
            <x14:dxf>
              <fill>
                <patternFill>
                  <bgColor rgb="FF33CC33"/>
                </patternFill>
              </fill>
            </x14:dxf>
          </x14:cfRule>
          <x14:cfRule type="containsText" priority="15271" operator="containsText" id="{472653F5-7BB7-41F2-BC31-9280C5B0155A}">
            <xm:f>NOT(ISERROR(SEARCH('Listados Datos'!$P$5,AR145)))</xm:f>
            <xm:f>'Listados Datos'!$P$5</xm:f>
            <x14:dxf>
              <fill>
                <patternFill>
                  <bgColor rgb="FFFFFF00"/>
                </patternFill>
              </fill>
            </x14:dxf>
          </x14:cfRule>
          <x14:cfRule type="containsText" priority="15272" operator="containsText" id="{DA8EC0BC-312D-401E-8CDE-BF5877D8CC48}">
            <xm:f>NOT(ISERROR(SEARCH('Listados Datos'!$P$6,AR145)))</xm:f>
            <xm:f>'Listados Datos'!$P$6</xm:f>
            <x14:dxf>
              <fill>
                <patternFill>
                  <bgColor rgb="FFFFC000"/>
                </patternFill>
              </fill>
            </x14:dxf>
          </x14:cfRule>
          <x14:cfRule type="containsText" priority="15273" operator="containsText" id="{D3E68CDC-BB93-42D4-B954-A7CFE4F9EF5F}">
            <xm:f>NOT(ISERROR(SEARCH('Listados Datos'!$P$7,AR145)))</xm:f>
            <xm:f>'Listados Datos'!$P$7</xm:f>
            <x14:dxf>
              <fill>
                <patternFill>
                  <bgColor rgb="FFFF0000"/>
                </patternFill>
              </fill>
            </x14:dxf>
          </x14:cfRule>
          <xm:sqref>AR145</xm:sqref>
        </x14:conditionalFormatting>
        <x14:conditionalFormatting xmlns:xm="http://schemas.microsoft.com/office/excel/2006/main">
          <x14:cfRule type="containsText" priority="15265" operator="containsText" id="{41F817A6-FF55-4C4B-8A8C-821505CC3F2F}">
            <xm:f>NOT(ISERROR(SEARCH('Listados Datos'!$T$3,AF148)))</xm:f>
            <xm:f>'Listados Datos'!$T$3</xm:f>
            <x14:dxf>
              <fill>
                <patternFill patternType="solid">
                  <bgColor rgb="FFC00000"/>
                </patternFill>
              </fill>
            </x14:dxf>
          </x14:cfRule>
          <x14:cfRule type="containsText" priority="15266" operator="containsText" id="{57DEB84A-59F3-4F25-BFCF-1C0DDC29918C}">
            <xm:f>NOT(ISERROR(SEARCH('Listados Datos'!$T$4,AF148)))</xm:f>
            <xm:f>'Listados Datos'!$T$4</xm:f>
            <x14:dxf>
              <font>
                <b/>
                <i val="0"/>
                <color theme="0"/>
              </font>
              <fill>
                <patternFill>
                  <bgColor rgb="FFE26B0A"/>
                </patternFill>
              </fill>
            </x14:dxf>
          </x14:cfRule>
          <x14:cfRule type="containsText" priority="15267" operator="containsText" id="{452BD2D4-289F-48AC-AECD-A9FFFF4E7489}">
            <xm:f>NOT(ISERROR(SEARCH('Listados Datos'!$T$5,AF148)))</xm:f>
            <xm:f>'Listados Datos'!$T$5</xm:f>
            <x14:dxf>
              <font>
                <b/>
                <i val="0"/>
                <color auto="1"/>
              </font>
              <fill>
                <patternFill>
                  <bgColor rgb="FFFFFF00"/>
                </patternFill>
              </fill>
            </x14:dxf>
          </x14:cfRule>
          <x14:cfRule type="containsText" priority="15268" operator="containsText" id="{39F4845B-BD8F-4686-BA13-A1E68C700D20}">
            <xm:f>NOT(ISERROR(SEARCH('Listados Datos'!$T$6,AF148)))</xm:f>
            <xm:f>'Listados Datos'!$T$6</xm:f>
            <x14:dxf>
              <font>
                <b/>
                <i val="0"/>
              </font>
              <fill>
                <patternFill>
                  <bgColor rgb="FF92D050"/>
                </patternFill>
              </fill>
            </x14:dxf>
          </x14:cfRule>
          <xm:sqref>AF148:AF149 AF153</xm:sqref>
        </x14:conditionalFormatting>
        <x14:conditionalFormatting xmlns:xm="http://schemas.microsoft.com/office/excel/2006/main">
          <x14:cfRule type="containsText" priority="15261" operator="containsText" id="{9216B06C-D55D-4AB1-B5EB-BBF7EE4BBB67}">
            <xm:f>NOT(ISERROR(SEARCH('Listados Datos'!$T$3,AB148)))</xm:f>
            <xm:f>'Listados Datos'!$T$3</xm:f>
            <x14:dxf>
              <fill>
                <patternFill patternType="solid">
                  <bgColor rgb="FFC00000"/>
                </patternFill>
              </fill>
            </x14:dxf>
          </x14:cfRule>
          <x14:cfRule type="containsText" priority="15262" operator="containsText" id="{8E64B9E4-D56F-4CFE-919A-83697A645833}">
            <xm:f>NOT(ISERROR(SEARCH('Listados Datos'!$T$4,AB148)))</xm:f>
            <xm:f>'Listados Datos'!$T$4</xm:f>
            <x14:dxf>
              <font>
                <b/>
                <i val="0"/>
                <color theme="0"/>
              </font>
              <fill>
                <patternFill>
                  <bgColor rgb="FFE26B0A"/>
                </patternFill>
              </fill>
            </x14:dxf>
          </x14:cfRule>
          <x14:cfRule type="containsText" priority="15263" operator="containsText" id="{5EB1F9BA-61A2-44A1-A0FA-3D1694F0F4D2}">
            <xm:f>NOT(ISERROR(SEARCH('Listados Datos'!$T$5,AB148)))</xm:f>
            <xm:f>'Listados Datos'!$T$5</xm:f>
            <x14:dxf>
              <font>
                <b/>
                <i val="0"/>
                <color auto="1"/>
              </font>
              <fill>
                <patternFill>
                  <bgColor rgb="FFFFFF00"/>
                </patternFill>
              </fill>
            </x14:dxf>
          </x14:cfRule>
          <x14:cfRule type="containsText" priority="15264" operator="containsText" id="{61E6662F-1EDC-497C-AAA8-2FADBB027EC3}">
            <xm:f>NOT(ISERROR(SEARCH('Listados Datos'!$T$6,AB148)))</xm:f>
            <xm:f>'Listados Datos'!$T$6</xm:f>
            <x14:dxf>
              <font>
                <b/>
                <i val="0"/>
              </font>
              <fill>
                <patternFill>
                  <bgColor rgb="FF92D050"/>
                </patternFill>
              </fill>
            </x14:dxf>
          </x14:cfRule>
          <xm:sqref>AB148:AB149</xm:sqref>
        </x14:conditionalFormatting>
        <x14:conditionalFormatting xmlns:xm="http://schemas.microsoft.com/office/excel/2006/main">
          <x14:cfRule type="containsText" priority="15251" operator="containsText" id="{86DA0CF3-92BA-4935-A8B3-20C670B624FE}">
            <xm:f>NOT(ISERROR(SEARCH('Listados Datos'!$P$3,Z148)))</xm:f>
            <xm:f>'Listados Datos'!$P$3</xm:f>
            <x14:dxf>
              <fill>
                <patternFill>
                  <bgColor rgb="FF99CC00"/>
                </patternFill>
              </fill>
            </x14:dxf>
          </x14:cfRule>
          <x14:cfRule type="containsText" priority="15252" operator="containsText" id="{8EE1C161-942A-4CA2-BACE-F0685B91318C}">
            <xm:f>NOT(ISERROR(SEARCH('Listados Datos'!$P$4,Z148)))</xm:f>
            <xm:f>'Listados Datos'!$P$4</xm:f>
            <x14:dxf>
              <fill>
                <patternFill>
                  <bgColor rgb="FF33CC33"/>
                </patternFill>
              </fill>
            </x14:dxf>
          </x14:cfRule>
          <x14:cfRule type="containsText" priority="15253" operator="containsText" id="{04ABAA72-F789-4ED4-89E4-28049E2CDD99}">
            <xm:f>NOT(ISERROR(SEARCH('Listados Datos'!$P$5,Z148)))</xm:f>
            <xm:f>'Listados Datos'!$P$5</xm:f>
            <x14:dxf>
              <fill>
                <patternFill>
                  <bgColor rgb="FFFFFF00"/>
                </patternFill>
              </fill>
            </x14:dxf>
          </x14:cfRule>
          <x14:cfRule type="containsText" priority="15254" operator="containsText" id="{972B4E27-51B7-44BC-9CE6-B6593EF459B9}">
            <xm:f>NOT(ISERROR(SEARCH('Listados Datos'!$P$6,Z148)))</xm:f>
            <xm:f>'Listados Datos'!$P$6</xm:f>
            <x14:dxf>
              <fill>
                <patternFill>
                  <bgColor rgb="FFFFC000"/>
                </patternFill>
              </fill>
            </x14:dxf>
          </x14:cfRule>
          <x14:cfRule type="containsText" priority="15255" operator="containsText" id="{8FE3B60B-2706-4A33-9B1C-A777453332FF}">
            <xm:f>NOT(ISERROR(SEARCH('Listados Datos'!$P$7,Z148)))</xm:f>
            <xm:f>'Listados Datos'!$P$7</xm:f>
            <x14:dxf>
              <fill>
                <patternFill>
                  <bgColor rgb="FFFF0000"/>
                </patternFill>
              </fill>
            </x14:dxf>
          </x14:cfRule>
          <xm:sqref>Z148:Z149</xm:sqref>
        </x14:conditionalFormatting>
        <x14:conditionalFormatting xmlns:xm="http://schemas.microsoft.com/office/excel/2006/main">
          <x14:cfRule type="containsText" priority="15227" operator="containsText" id="{F95355D3-DF7F-4004-8143-DDAE4D69FE48}">
            <xm:f>NOT(ISERROR(SEARCH('Listados Datos'!$T$3,AT148)))</xm:f>
            <xm:f>'Listados Datos'!$T$3</xm:f>
            <x14:dxf>
              <fill>
                <patternFill patternType="solid">
                  <bgColor rgb="FFC00000"/>
                </patternFill>
              </fill>
            </x14:dxf>
          </x14:cfRule>
          <x14:cfRule type="containsText" priority="15228" operator="containsText" id="{79FCAC45-6B29-4CD4-9A1C-E30D1A76F236}">
            <xm:f>NOT(ISERROR(SEARCH('Listados Datos'!$T$4,AT148)))</xm:f>
            <xm:f>'Listados Datos'!$T$4</xm:f>
            <x14:dxf>
              <font>
                <b/>
                <i val="0"/>
                <color theme="0"/>
              </font>
              <fill>
                <patternFill>
                  <bgColor rgb="FFE26B0A"/>
                </patternFill>
              </fill>
            </x14:dxf>
          </x14:cfRule>
          <x14:cfRule type="containsText" priority="15229" operator="containsText" id="{451915F5-3A8F-4E24-8E68-F55055D27F5A}">
            <xm:f>NOT(ISERROR(SEARCH('Listados Datos'!$T$5,AT148)))</xm:f>
            <xm:f>'Listados Datos'!$T$5</xm:f>
            <x14:dxf>
              <font>
                <b/>
                <i val="0"/>
                <color auto="1"/>
              </font>
              <fill>
                <patternFill>
                  <bgColor rgb="FFFFFF00"/>
                </patternFill>
              </fill>
            </x14:dxf>
          </x14:cfRule>
          <x14:cfRule type="containsText" priority="15230" operator="containsText" id="{83D04C40-2C3B-46D8-8227-3FA5FF217341}">
            <xm:f>NOT(ISERROR(SEARCH('Listados Datos'!$T$6,AT148)))</xm:f>
            <xm:f>'Listados Datos'!$T$6</xm:f>
            <x14:dxf>
              <font>
                <b/>
                <i val="0"/>
              </font>
              <fill>
                <patternFill>
                  <bgColor rgb="FF92D050"/>
                </patternFill>
              </fill>
            </x14:dxf>
          </x14:cfRule>
          <xm:sqref>AT148</xm:sqref>
        </x14:conditionalFormatting>
        <x14:conditionalFormatting xmlns:xm="http://schemas.microsoft.com/office/excel/2006/main">
          <x14:cfRule type="containsText" priority="15217" operator="containsText" id="{5BF08B1D-4942-4E4E-94B8-22D861FBBEF9}">
            <xm:f>NOT(ISERROR(SEARCH('Listados Datos'!$P$3,AR148)))</xm:f>
            <xm:f>'Listados Datos'!$P$3</xm:f>
            <x14:dxf>
              <fill>
                <patternFill>
                  <bgColor rgb="FF99CC00"/>
                </patternFill>
              </fill>
            </x14:dxf>
          </x14:cfRule>
          <x14:cfRule type="containsText" priority="15218" operator="containsText" id="{2DB7EE87-764C-49B7-94DF-9BCAA2136B13}">
            <xm:f>NOT(ISERROR(SEARCH('Listados Datos'!$P$4,AR148)))</xm:f>
            <xm:f>'Listados Datos'!$P$4</xm:f>
            <x14:dxf>
              <fill>
                <patternFill>
                  <bgColor rgb="FF33CC33"/>
                </patternFill>
              </fill>
            </x14:dxf>
          </x14:cfRule>
          <x14:cfRule type="containsText" priority="15219" operator="containsText" id="{CC635442-D3B0-473F-B626-E262DF8BD63F}">
            <xm:f>NOT(ISERROR(SEARCH('Listados Datos'!$P$5,AR148)))</xm:f>
            <xm:f>'Listados Datos'!$P$5</xm:f>
            <x14:dxf>
              <fill>
                <patternFill>
                  <bgColor rgb="FFFFFF00"/>
                </patternFill>
              </fill>
            </x14:dxf>
          </x14:cfRule>
          <x14:cfRule type="containsText" priority="15220" operator="containsText" id="{02BE35F1-E04C-4F3F-8C0C-78BAAFD30FDC}">
            <xm:f>NOT(ISERROR(SEARCH('Listados Datos'!$P$6,AR148)))</xm:f>
            <xm:f>'Listados Datos'!$P$6</xm:f>
            <x14:dxf>
              <fill>
                <patternFill>
                  <bgColor rgb="FFFFC000"/>
                </patternFill>
              </fill>
            </x14:dxf>
          </x14:cfRule>
          <x14:cfRule type="containsText" priority="15221" operator="containsText" id="{C9616353-47BE-4176-9A51-6A39F5BDCCF3}">
            <xm:f>NOT(ISERROR(SEARCH('Listados Datos'!$P$7,AR148)))</xm:f>
            <xm:f>'Listados Datos'!$P$7</xm:f>
            <x14:dxf>
              <fill>
                <patternFill>
                  <bgColor rgb="FFFF0000"/>
                </patternFill>
              </fill>
            </x14:dxf>
          </x14:cfRule>
          <xm:sqref>AR148</xm:sqref>
        </x14:conditionalFormatting>
        <x14:conditionalFormatting xmlns:xm="http://schemas.microsoft.com/office/excel/2006/main">
          <x14:cfRule type="containsText" priority="15213" operator="containsText" id="{ABE5E509-E942-491C-AF32-28C55AC32036}">
            <xm:f>NOT(ISERROR(SEARCH('Listados Datos'!$T$3,AT149)))</xm:f>
            <xm:f>'Listados Datos'!$T$3</xm:f>
            <x14:dxf>
              <fill>
                <patternFill patternType="solid">
                  <bgColor rgb="FFC00000"/>
                </patternFill>
              </fill>
            </x14:dxf>
          </x14:cfRule>
          <x14:cfRule type="containsText" priority="15214" operator="containsText" id="{254F475A-751B-475E-BA51-4F9D058375A8}">
            <xm:f>NOT(ISERROR(SEARCH('Listados Datos'!$T$4,AT149)))</xm:f>
            <xm:f>'Listados Datos'!$T$4</xm:f>
            <x14:dxf>
              <font>
                <b/>
                <i val="0"/>
                <color theme="0"/>
              </font>
              <fill>
                <patternFill>
                  <bgColor rgb="FFE26B0A"/>
                </patternFill>
              </fill>
            </x14:dxf>
          </x14:cfRule>
          <x14:cfRule type="containsText" priority="15215" operator="containsText" id="{D92D9EBA-8C94-4071-AD50-4368F04F7EBB}">
            <xm:f>NOT(ISERROR(SEARCH('Listados Datos'!$T$5,AT149)))</xm:f>
            <xm:f>'Listados Datos'!$T$5</xm:f>
            <x14:dxf>
              <font>
                <b/>
                <i val="0"/>
                <color auto="1"/>
              </font>
              <fill>
                <patternFill>
                  <bgColor rgb="FFFFFF00"/>
                </patternFill>
              </fill>
            </x14:dxf>
          </x14:cfRule>
          <x14:cfRule type="containsText" priority="15216" operator="containsText" id="{2271347E-1AC8-40EE-8248-36A338A35AA5}">
            <xm:f>NOT(ISERROR(SEARCH('Listados Datos'!$T$6,AT149)))</xm:f>
            <xm:f>'Listados Datos'!$T$6</xm:f>
            <x14:dxf>
              <font>
                <b/>
                <i val="0"/>
              </font>
              <fill>
                <patternFill>
                  <bgColor rgb="FF92D050"/>
                </patternFill>
              </fill>
            </x14:dxf>
          </x14:cfRule>
          <xm:sqref>AT149</xm:sqref>
        </x14:conditionalFormatting>
        <x14:conditionalFormatting xmlns:xm="http://schemas.microsoft.com/office/excel/2006/main">
          <x14:cfRule type="containsText" priority="15203" operator="containsText" id="{CE613DD1-D666-4816-86A1-D77EC93EC06B}">
            <xm:f>NOT(ISERROR(SEARCH('Listados Datos'!$P$3,AR149)))</xm:f>
            <xm:f>'Listados Datos'!$P$3</xm:f>
            <x14:dxf>
              <fill>
                <patternFill>
                  <bgColor rgb="FF99CC00"/>
                </patternFill>
              </fill>
            </x14:dxf>
          </x14:cfRule>
          <x14:cfRule type="containsText" priority="15204" operator="containsText" id="{3DD879FA-8EFA-4144-8B0A-2BAB45F78B2A}">
            <xm:f>NOT(ISERROR(SEARCH('Listados Datos'!$P$4,AR149)))</xm:f>
            <xm:f>'Listados Datos'!$P$4</xm:f>
            <x14:dxf>
              <fill>
                <patternFill>
                  <bgColor rgb="FF33CC33"/>
                </patternFill>
              </fill>
            </x14:dxf>
          </x14:cfRule>
          <x14:cfRule type="containsText" priority="15205" operator="containsText" id="{E37C34A0-4C3A-4116-83D0-22E4C7C8E825}">
            <xm:f>NOT(ISERROR(SEARCH('Listados Datos'!$P$5,AR149)))</xm:f>
            <xm:f>'Listados Datos'!$P$5</xm:f>
            <x14:dxf>
              <fill>
                <patternFill>
                  <bgColor rgb="FFFFFF00"/>
                </patternFill>
              </fill>
            </x14:dxf>
          </x14:cfRule>
          <x14:cfRule type="containsText" priority="15206" operator="containsText" id="{D06E581E-5366-4ADA-B360-9EB972013BCB}">
            <xm:f>NOT(ISERROR(SEARCH('Listados Datos'!$P$6,AR149)))</xm:f>
            <xm:f>'Listados Datos'!$P$6</xm:f>
            <x14:dxf>
              <fill>
                <patternFill>
                  <bgColor rgb="FFFFC000"/>
                </patternFill>
              </fill>
            </x14:dxf>
          </x14:cfRule>
          <x14:cfRule type="containsText" priority="15207" operator="containsText" id="{48255AA5-03E8-4CF4-AEE2-A0E81A586EFC}">
            <xm:f>NOT(ISERROR(SEARCH('Listados Datos'!$P$7,AR149)))</xm:f>
            <xm:f>'Listados Datos'!$P$7</xm:f>
            <x14:dxf>
              <fill>
                <patternFill>
                  <bgColor rgb="FFFF0000"/>
                </patternFill>
              </fill>
            </x14:dxf>
          </x14:cfRule>
          <xm:sqref>AR149</xm:sqref>
        </x14:conditionalFormatting>
        <x14:conditionalFormatting xmlns:xm="http://schemas.microsoft.com/office/excel/2006/main">
          <x14:cfRule type="containsText" priority="15063" operator="containsText" id="{1FD5BD7A-FD82-4790-BFAC-1A17DF9B1458}">
            <xm:f>NOT(ISERROR(SEARCH('Listados Datos'!$T$3,AT159)))</xm:f>
            <xm:f>'Listados Datos'!$T$3</xm:f>
            <x14:dxf>
              <fill>
                <patternFill patternType="solid">
                  <bgColor rgb="FFC00000"/>
                </patternFill>
              </fill>
            </x14:dxf>
          </x14:cfRule>
          <x14:cfRule type="containsText" priority="15064" operator="containsText" id="{904489E9-1A5A-4A3D-9265-0E59E60A0C9B}">
            <xm:f>NOT(ISERROR(SEARCH('Listados Datos'!$T$4,AT159)))</xm:f>
            <xm:f>'Listados Datos'!$T$4</xm:f>
            <x14:dxf>
              <font>
                <b/>
                <i val="0"/>
                <color theme="0"/>
              </font>
              <fill>
                <patternFill>
                  <bgColor rgb="FFE26B0A"/>
                </patternFill>
              </fill>
            </x14:dxf>
          </x14:cfRule>
          <x14:cfRule type="containsText" priority="15065" operator="containsText" id="{8EA0A606-1FCD-4943-B398-E5A92AB9709D}">
            <xm:f>NOT(ISERROR(SEARCH('Listados Datos'!$T$5,AT159)))</xm:f>
            <xm:f>'Listados Datos'!$T$5</xm:f>
            <x14:dxf>
              <font>
                <b/>
                <i val="0"/>
                <color auto="1"/>
              </font>
              <fill>
                <patternFill>
                  <bgColor rgb="FFFFFF00"/>
                </patternFill>
              </fill>
            </x14:dxf>
          </x14:cfRule>
          <x14:cfRule type="containsText" priority="15066" operator="containsText" id="{D2D68830-201B-4DEB-BBF2-C45CD9F9BC2B}">
            <xm:f>NOT(ISERROR(SEARCH('Listados Datos'!$T$6,AT159)))</xm:f>
            <xm:f>'Listados Datos'!$T$6</xm:f>
            <x14:dxf>
              <font>
                <b/>
                <i val="0"/>
              </font>
              <fill>
                <patternFill>
                  <bgColor rgb="FF92D050"/>
                </patternFill>
              </fill>
            </x14:dxf>
          </x14:cfRule>
          <xm:sqref>AT159</xm:sqref>
        </x14:conditionalFormatting>
        <x14:conditionalFormatting xmlns:xm="http://schemas.microsoft.com/office/excel/2006/main">
          <x14:cfRule type="containsText" priority="15053" operator="containsText" id="{0F5FDB83-BAC8-4060-AE7C-BD011C9CCE35}">
            <xm:f>NOT(ISERROR(SEARCH('Listados Datos'!$P$3,AR159)))</xm:f>
            <xm:f>'Listados Datos'!$P$3</xm:f>
            <x14:dxf>
              <fill>
                <patternFill>
                  <bgColor rgb="FF99CC00"/>
                </patternFill>
              </fill>
            </x14:dxf>
          </x14:cfRule>
          <x14:cfRule type="containsText" priority="15054" operator="containsText" id="{27CD05D3-8CB1-4657-8241-949F429E5A3B}">
            <xm:f>NOT(ISERROR(SEARCH('Listados Datos'!$P$4,AR159)))</xm:f>
            <xm:f>'Listados Datos'!$P$4</xm:f>
            <x14:dxf>
              <fill>
                <patternFill>
                  <bgColor rgb="FF33CC33"/>
                </patternFill>
              </fill>
            </x14:dxf>
          </x14:cfRule>
          <x14:cfRule type="containsText" priority="15055" operator="containsText" id="{45164516-40F2-4906-86F5-F75BC575193D}">
            <xm:f>NOT(ISERROR(SEARCH('Listados Datos'!$P$5,AR159)))</xm:f>
            <xm:f>'Listados Datos'!$P$5</xm:f>
            <x14:dxf>
              <fill>
                <patternFill>
                  <bgColor rgb="FFFFFF00"/>
                </patternFill>
              </fill>
            </x14:dxf>
          </x14:cfRule>
          <x14:cfRule type="containsText" priority="15056" operator="containsText" id="{7ACEBFBA-D9DE-45F5-BFD5-B9EB592CAC05}">
            <xm:f>NOT(ISERROR(SEARCH('Listados Datos'!$P$6,AR159)))</xm:f>
            <xm:f>'Listados Datos'!$P$6</xm:f>
            <x14:dxf>
              <fill>
                <patternFill>
                  <bgColor rgb="FFFFC000"/>
                </patternFill>
              </fill>
            </x14:dxf>
          </x14:cfRule>
          <x14:cfRule type="containsText" priority="15057" operator="containsText" id="{D0F87042-1F4C-47CD-A37B-420B89577EA4}">
            <xm:f>NOT(ISERROR(SEARCH('Listados Datos'!$P$7,AR159)))</xm:f>
            <xm:f>'Listados Datos'!$P$7</xm:f>
            <x14:dxf>
              <fill>
                <patternFill>
                  <bgColor rgb="FFFF0000"/>
                </patternFill>
              </fill>
            </x14:dxf>
          </x14:cfRule>
          <xm:sqref>AR159</xm:sqref>
        </x14:conditionalFormatting>
        <x14:conditionalFormatting xmlns:xm="http://schemas.microsoft.com/office/excel/2006/main">
          <x14:cfRule type="containsText" priority="15185" operator="containsText" id="{2F74D31E-AD1F-4B47-B461-86FA799F119F}">
            <xm:f>NOT(ISERROR(SEARCH('Listados Datos'!$T$3,AF150)))</xm:f>
            <xm:f>'Listados Datos'!$T$3</xm:f>
            <x14:dxf>
              <fill>
                <patternFill patternType="solid">
                  <bgColor rgb="FFC00000"/>
                </patternFill>
              </fill>
            </x14:dxf>
          </x14:cfRule>
          <x14:cfRule type="containsText" priority="15186" operator="containsText" id="{12A507E3-2281-43D7-9AD8-3B530661F335}">
            <xm:f>NOT(ISERROR(SEARCH('Listados Datos'!$T$4,AF150)))</xm:f>
            <xm:f>'Listados Datos'!$T$4</xm:f>
            <x14:dxf>
              <font>
                <b/>
                <i val="0"/>
                <color theme="0"/>
              </font>
              <fill>
                <patternFill>
                  <bgColor rgb="FFE26B0A"/>
                </patternFill>
              </fill>
            </x14:dxf>
          </x14:cfRule>
          <x14:cfRule type="containsText" priority="15187" operator="containsText" id="{16A7F96D-6602-4ED0-AA38-39F7197B68F4}">
            <xm:f>NOT(ISERROR(SEARCH('Listados Datos'!$T$5,AF150)))</xm:f>
            <xm:f>'Listados Datos'!$T$5</xm:f>
            <x14:dxf>
              <font>
                <b/>
                <i val="0"/>
                <color auto="1"/>
              </font>
              <fill>
                <patternFill>
                  <bgColor rgb="FFFFFF00"/>
                </patternFill>
              </fill>
            </x14:dxf>
          </x14:cfRule>
          <x14:cfRule type="containsText" priority="15188" operator="containsText" id="{7E41BB20-3057-4B5C-A9FD-C7D076916554}">
            <xm:f>NOT(ISERROR(SEARCH('Listados Datos'!$T$6,AF150)))</xm:f>
            <xm:f>'Listados Datos'!$T$6</xm:f>
            <x14:dxf>
              <font>
                <b/>
                <i val="0"/>
              </font>
              <fill>
                <patternFill>
                  <bgColor rgb="FF92D050"/>
                </patternFill>
              </fill>
            </x14:dxf>
          </x14:cfRule>
          <xm:sqref>AF150:AF151</xm:sqref>
        </x14:conditionalFormatting>
        <x14:conditionalFormatting xmlns:xm="http://schemas.microsoft.com/office/excel/2006/main">
          <x14:cfRule type="containsText" priority="15181" operator="containsText" id="{979DC421-35F0-4E7D-A0AF-DCF9EE44C730}">
            <xm:f>NOT(ISERROR(SEARCH('Listados Datos'!$T$3,AB150)))</xm:f>
            <xm:f>'Listados Datos'!$T$3</xm:f>
            <x14:dxf>
              <fill>
                <patternFill patternType="solid">
                  <bgColor rgb="FFC00000"/>
                </patternFill>
              </fill>
            </x14:dxf>
          </x14:cfRule>
          <x14:cfRule type="containsText" priority="15182" operator="containsText" id="{9D3FBE5A-F061-4EB9-B1DB-FD59C0A03DA6}">
            <xm:f>NOT(ISERROR(SEARCH('Listados Datos'!$T$4,AB150)))</xm:f>
            <xm:f>'Listados Datos'!$T$4</xm:f>
            <x14:dxf>
              <font>
                <b/>
                <i val="0"/>
                <color theme="0"/>
              </font>
              <fill>
                <patternFill>
                  <bgColor rgb="FFE26B0A"/>
                </patternFill>
              </fill>
            </x14:dxf>
          </x14:cfRule>
          <x14:cfRule type="containsText" priority="15183" operator="containsText" id="{82A9A457-01C9-439A-9584-CA6EB206BAA7}">
            <xm:f>NOT(ISERROR(SEARCH('Listados Datos'!$T$5,AB150)))</xm:f>
            <xm:f>'Listados Datos'!$T$5</xm:f>
            <x14:dxf>
              <font>
                <b/>
                <i val="0"/>
                <color auto="1"/>
              </font>
              <fill>
                <patternFill>
                  <bgColor rgb="FFFFFF00"/>
                </patternFill>
              </fill>
            </x14:dxf>
          </x14:cfRule>
          <x14:cfRule type="containsText" priority="15184" operator="containsText" id="{11E19598-574C-4F9E-97FC-65C6652878C0}">
            <xm:f>NOT(ISERROR(SEARCH('Listados Datos'!$T$6,AB150)))</xm:f>
            <xm:f>'Listados Datos'!$T$6</xm:f>
            <x14:dxf>
              <font>
                <b/>
                <i val="0"/>
              </font>
              <fill>
                <patternFill>
                  <bgColor rgb="FF92D050"/>
                </patternFill>
              </fill>
            </x14:dxf>
          </x14:cfRule>
          <xm:sqref>AB150:AB151</xm:sqref>
        </x14:conditionalFormatting>
        <x14:conditionalFormatting xmlns:xm="http://schemas.microsoft.com/office/excel/2006/main">
          <x14:cfRule type="containsText" priority="15171" operator="containsText" id="{D68432BB-5A18-4A80-8B7F-28F015D94A27}">
            <xm:f>NOT(ISERROR(SEARCH('Listados Datos'!$P$3,Z150)))</xm:f>
            <xm:f>'Listados Datos'!$P$3</xm:f>
            <x14:dxf>
              <fill>
                <patternFill>
                  <bgColor rgb="FF99CC00"/>
                </patternFill>
              </fill>
            </x14:dxf>
          </x14:cfRule>
          <x14:cfRule type="containsText" priority="15172" operator="containsText" id="{4F3B1BD0-0724-46D2-9B5B-B98EFF4DFEFA}">
            <xm:f>NOT(ISERROR(SEARCH('Listados Datos'!$P$4,Z150)))</xm:f>
            <xm:f>'Listados Datos'!$P$4</xm:f>
            <x14:dxf>
              <fill>
                <patternFill>
                  <bgColor rgb="FF33CC33"/>
                </patternFill>
              </fill>
            </x14:dxf>
          </x14:cfRule>
          <x14:cfRule type="containsText" priority="15173" operator="containsText" id="{684A8C8F-2841-4695-9770-809B4A33C6F2}">
            <xm:f>NOT(ISERROR(SEARCH('Listados Datos'!$P$5,Z150)))</xm:f>
            <xm:f>'Listados Datos'!$P$5</xm:f>
            <x14:dxf>
              <fill>
                <patternFill>
                  <bgColor rgb="FFFFFF00"/>
                </patternFill>
              </fill>
            </x14:dxf>
          </x14:cfRule>
          <x14:cfRule type="containsText" priority="15174" operator="containsText" id="{8ED7138F-E097-415C-B95E-3842E1A38EB0}">
            <xm:f>NOT(ISERROR(SEARCH('Listados Datos'!$P$6,Z150)))</xm:f>
            <xm:f>'Listados Datos'!$P$6</xm:f>
            <x14:dxf>
              <fill>
                <patternFill>
                  <bgColor rgb="FFFFC000"/>
                </patternFill>
              </fill>
            </x14:dxf>
          </x14:cfRule>
          <x14:cfRule type="containsText" priority="15175" operator="containsText" id="{898ABD7B-6F58-4220-8103-D2A6C64928D6}">
            <xm:f>NOT(ISERROR(SEARCH('Listados Datos'!$P$7,Z150)))</xm:f>
            <xm:f>'Listados Datos'!$P$7</xm:f>
            <x14:dxf>
              <fill>
                <patternFill>
                  <bgColor rgb="FFFF0000"/>
                </patternFill>
              </fill>
            </x14:dxf>
          </x14:cfRule>
          <xm:sqref>Z150:Z151</xm:sqref>
        </x14:conditionalFormatting>
        <x14:conditionalFormatting xmlns:xm="http://schemas.microsoft.com/office/excel/2006/main">
          <x14:cfRule type="containsText" priority="15021" operator="containsText" id="{98873D00-2EFC-4788-BAC8-99E9C2FC1346}">
            <xm:f>NOT(ISERROR(SEARCH('Listados Datos'!$T$3,AT156)))</xm:f>
            <xm:f>'Listados Datos'!$T$3</xm:f>
            <x14:dxf>
              <fill>
                <patternFill patternType="solid">
                  <bgColor rgb="FFC00000"/>
                </patternFill>
              </fill>
            </x14:dxf>
          </x14:cfRule>
          <x14:cfRule type="containsText" priority="15022" operator="containsText" id="{605EA30D-4473-4C7C-974C-0DC4CCE7D241}">
            <xm:f>NOT(ISERROR(SEARCH('Listados Datos'!$T$4,AT156)))</xm:f>
            <xm:f>'Listados Datos'!$T$4</xm:f>
            <x14:dxf>
              <font>
                <b/>
                <i val="0"/>
                <color theme="0"/>
              </font>
              <fill>
                <patternFill>
                  <bgColor rgb="FFE26B0A"/>
                </patternFill>
              </fill>
            </x14:dxf>
          </x14:cfRule>
          <x14:cfRule type="containsText" priority="15023" operator="containsText" id="{81D77E63-C8AC-4C18-AA32-8710A8599B66}">
            <xm:f>NOT(ISERROR(SEARCH('Listados Datos'!$T$5,AT156)))</xm:f>
            <xm:f>'Listados Datos'!$T$5</xm:f>
            <x14:dxf>
              <font>
                <b/>
                <i val="0"/>
                <color auto="1"/>
              </font>
              <fill>
                <patternFill>
                  <bgColor rgb="FFFFFF00"/>
                </patternFill>
              </fill>
            </x14:dxf>
          </x14:cfRule>
          <x14:cfRule type="containsText" priority="15024" operator="containsText" id="{C8BAC079-25EC-4B49-98A2-5E181019AED1}">
            <xm:f>NOT(ISERROR(SEARCH('Listados Datos'!$T$6,AT156)))</xm:f>
            <xm:f>'Listados Datos'!$T$6</xm:f>
            <x14:dxf>
              <font>
                <b/>
                <i val="0"/>
              </font>
              <fill>
                <patternFill>
                  <bgColor rgb="FF92D050"/>
                </patternFill>
              </fill>
            </x14:dxf>
          </x14:cfRule>
          <xm:sqref>AT156</xm:sqref>
        </x14:conditionalFormatting>
        <x14:conditionalFormatting xmlns:xm="http://schemas.microsoft.com/office/excel/2006/main">
          <x14:cfRule type="containsText" priority="15011" operator="containsText" id="{CD23480F-119E-41CE-BAE0-EEB66D4AA166}">
            <xm:f>NOT(ISERROR(SEARCH('Listados Datos'!$P$3,AR156)))</xm:f>
            <xm:f>'Listados Datos'!$P$3</xm:f>
            <x14:dxf>
              <fill>
                <patternFill>
                  <bgColor rgb="FF99CC00"/>
                </patternFill>
              </fill>
            </x14:dxf>
          </x14:cfRule>
          <x14:cfRule type="containsText" priority="15012" operator="containsText" id="{32FCEFF0-28B1-4889-AD63-F87F80D7B217}">
            <xm:f>NOT(ISERROR(SEARCH('Listados Datos'!$P$4,AR156)))</xm:f>
            <xm:f>'Listados Datos'!$P$4</xm:f>
            <x14:dxf>
              <fill>
                <patternFill>
                  <bgColor rgb="FF33CC33"/>
                </patternFill>
              </fill>
            </x14:dxf>
          </x14:cfRule>
          <x14:cfRule type="containsText" priority="15013" operator="containsText" id="{C4962E7E-B2E3-49C4-9472-0E6843DFBC9B}">
            <xm:f>NOT(ISERROR(SEARCH('Listados Datos'!$P$5,AR156)))</xm:f>
            <xm:f>'Listados Datos'!$P$5</xm:f>
            <x14:dxf>
              <fill>
                <patternFill>
                  <bgColor rgb="FFFFFF00"/>
                </patternFill>
              </fill>
            </x14:dxf>
          </x14:cfRule>
          <x14:cfRule type="containsText" priority="15014" operator="containsText" id="{35B26618-C132-410C-B9B9-BC8FC3DCB82E}">
            <xm:f>NOT(ISERROR(SEARCH('Listados Datos'!$P$6,AR156)))</xm:f>
            <xm:f>'Listados Datos'!$P$6</xm:f>
            <x14:dxf>
              <fill>
                <patternFill>
                  <bgColor rgb="FFFFC000"/>
                </patternFill>
              </fill>
            </x14:dxf>
          </x14:cfRule>
          <x14:cfRule type="containsText" priority="15015" operator="containsText" id="{9CA9F9CF-6911-4FEC-AA12-33FE7E282410}">
            <xm:f>NOT(ISERROR(SEARCH('Listados Datos'!$P$7,AR156)))</xm:f>
            <xm:f>'Listados Datos'!$P$7</xm:f>
            <x14:dxf>
              <fill>
                <patternFill>
                  <bgColor rgb="FFFF0000"/>
                </patternFill>
              </fill>
            </x14:dxf>
          </x14:cfRule>
          <xm:sqref>AR156</xm:sqref>
        </x14:conditionalFormatting>
        <x14:conditionalFormatting xmlns:xm="http://schemas.microsoft.com/office/excel/2006/main">
          <x14:cfRule type="containsText" priority="15143" operator="containsText" id="{C90F2654-3365-43EB-A848-25531E2B07EF}">
            <xm:f>NOT(ISERROR(SEARCH('Listados Datos'!$T$3,AT151)))</xm:f>
            <xm:f>'Listados Datos'!$T$3</xm:f>
            <x14:dxf>
              <fill>
                <patternFill patternType="solid">
                  <bgColor rgb="FFC00000"/>
                </patternFill>
              </fill>
            </x14:dxf>
          </x14:cfRule>
          <x14:cfRule type="containsText" priority="15144" operator="containsText" id="{6E3E284B-7BEF-4513-A928-7C2A6A5022CE}">
            <xm:f>NOT(ISERROR(SEARCH('Listados Datos'!$T$4,AT151)))</xm:f>
            <xm:f>'Listados Datos'!$T$4</xm:f>
            <x14:dxf>
              <font>
                <b/>
                <i val="0"/>
                <color theme="0"/>
              </font>
              <fill>
                <patternFill>
                  <bgColor rgb="FFE26B0A"/>
                </patternFill>
              </fill>
            </x14:dxf>
          </x14:cfRule>
          <x14:cfRule type="containsText" priority="15145" operator="containsText" id="{22B4269C-2050-4178-9875-06AFBC2B138B}">
            <xm:f>NOT(ISERROR(SEARCH('Listados Datos'!$T$5,AT151)))</xm:f>
            <xm:f>'Listados Datos'!$T$5</xm:f>
            <x14:dxf>
              <font>
                <b/>
                <i val="0"/>
                <color auto="1"/>
              </font>
              <fill>
                <patternFill>
                  <bgColor rgb="FFFFFF00"/>
                </patternFill>
              </fill>
            </x14:dxf>
          </x14:cfRule>
          <x14:cfRule type="containsText" priority="15146" operator="containsText" id="{4D59265C-BE35-4903-BA43-911103685E9C}">
            <xm:f>NOT(ISERROR(SEARCH('Listados Datos'!$T$6,AT151)))</xm:f>
            <xm:f>'Listados Datos'!$T$6</xm:f>
            <x14:dxf>
              <font>
                <b/>
                <i val="0"/>
              </font>
              <fill>
                <patternFill>
                  <bgColor rgb="FF92D050"/>
                </patternFill>
              </fill>
            </x14:dxf>
          </x14:cfRule>
          <xm:sqref>AT151</xm:sqref>
        </x14:conditionalFormatting>
        <x14:conditionalFormatting xmlns:xm="http://schemas.microsoft.com/office/excel/2006/main">
          <x14:cfRule type="containsText" priority="15133" operator="containsText" id="{400F659F-75C1-4076-852B-19AF30ED0041}">
            <xm:f>NOT(ISERROR(SEARCH('Listados Datos'!$P$3,AR151)))</xm:f>
            <xm:f>'Listados Datos'!$P$3</xm:f>
            <x14:dxf>
              <fill>
                <patternFill>
                  <bgColor rgb="FF99CC00"/>
                </patternFill>
              </fill>
            </x14:dxf>
          </x14:cfRule>
          <x14:cfRule type="containsText" priority="15134" operator="containsText" id="{DB83C17A-4FC8-48ED-B05B-A157765E5C07}">
            <xm:f>NOT(ISERROR(SEARCH('Listados Datos'!$P$4,AR151)))</xm:f>
            <xm:f>'Listados Datos'!$P$4</xm:f>
            <x14:dxf>
              <fill>
                <patternFill>
                  <bgColor rgb="FF33CC33"/>
                </patternFill>
              </fill>
            </x14:dxf>
          </x14:cfRule>
          <x14:cfRule type="containsText" priority="15135" operator="containsText" id="{3B47DFD1-B1EB-47FE-9A76-568DF63B72F6}">
            <xm:f>NOT(ISERROR(SEARCH('Listados Datos'!$P$5,AR151)))</xm:f>
            <xm:f>'Listados Datos'!$P$5</xm:f>
            <x14:dxf>
              <fill>
                <patternFill>
                  <bgColor rgb="FFFFFF00"/>
                </patternFill>
              </fill>
            </x14:dxf>
          </x14:cfRule>
          <x14:cfRule type="containsText" priority="15136" operator="containsText" id="{1B52665F-4DF0-4B21-9D8E-39940176A35D}">
            <xm:f>NOT(ISERROR(SEARCH('Listados Datos'!$P$6,AR151)))</xm:f>
            <xm:f>'Listados Datos'!$P$6</xm:f>
            <x14:dxf>
              <fill>
                <patternFill>
                  <bgColor rgb="FFFFC000"/>
                </patternFill>
              </fill>
            </x14:dxf>
          </x14:cfRule>
          <x14:cfRule type="containsText" priority="15137" operator="containsText" id="{B30DA6D5-9417-44D7-8CE1-A7BD95CDB6D7}">
            <xm:f>NOT(ISERROR(SEARCH('Listados Datos'!$P$7,AR151)))</xm:f>
            <xm:f>'Listados Datos'!$P$7</xm:f>
            <x14:dxf>
              <fill>
                <patternFill>
                  <bgColor rgb="FFFF0000"/>
                </patternFill>
              </fill>
            </x14:dxf>
          </x14:cfRule>
          <xm:sqref>AR151</xm:sqref>
        </x14:conditionalFormatting>
        <x14:conditionalFormatting xmlns:xm="http://schemas.microsoft.com/office/excel/2006/main">
          <x14:cfRule type="containsText" priority="14997" operator="containsText" id="{121C4B23-379E-4372-8069-B72350AEB410}">
            <xm:f>NOT(ISERROR(SEARCH('Listados Datos'!$P$3,AR157)))</xm:f>
            <xm:f>'Listados Datos'!$P$3</xm:f>
            <x14:dxf>
              <fill>
                <patternFill>
                  <bgColor rgb="FF99CC00"/>
                </patternFill>
              </fill>
            </x14:dxf>
          </x14:cfRule>
          <x14:cfRule type="containsText" priority="14998" operator="containsText" id="{D302C1FB-7989-4F35-B510-D6D4E3E1DEE5}">
            <xm:f>NOT(ISERROR(SEARCH('Listados Datos'!$P$4,AR157)))</xm:f>
            <xm:f>'Listados Datos'!$P$4</xm:f>
            <x14:dxf>
              <fill>
                <patternFill>
                  <bgColor rgb="FF33CC33"/>
                </patternFill>
              </fill>
            </x14:dxf>
          </x14:cfRule>
          <x14:cfRule type="containsText" priority="14999" operator="containsText" id="{8C4C1230-06F8-48D3-AE7A-1086E1877B72}">
            <xm:f>NOT(ISERROR(SEARCH('Listados Datos'!$P$5,AR157)))</xm:f>
            <xm:f>'Listados Datos'!$P$5</xm:f>
            <x14:dxf>
              <fill>
                <patternFill>
                  <bgColor rgb="FFFFFF00"/>
                </patternFill>
              </fill>
            </x14:dxf>
          </x14:cfRule>
          <x14:cfRule type="containsText" priority="15000" operator="containsText" id="{6647A9F2-F54A-4E8E-9C72-EF775CB1DBA7}">
            <xm:f>NOT(ISERROR(SEARCH('Listados Datos'!$P$6,AR157)))</xm:f>
            <xm:f>'Listados Datos'!$P$6</xm:f>
            <x14:dxf>
              <fill>
                <patternFill>
                  <bgColor rgb="FFFFC000"/>
                </patternFill>
              </fill>
            </x14:dxf>
          </x14:cfRule>
          <x14:cfRule type="containsText" priority="15001" operator="containsText" id="{531D4D62-1ED9-4175-89C2-E9BDA60053B0}">
            <xm:f>NOT(ISERROR(SEARCH('Listados Datos'!$P$7,AR157)))</xm:f>
            <xm:f>'Listados Datos'!$P$7</xm:f>
            <x14:dxf>
              <fill>
                <patternFill>
                  <bgColor rgb="FFFF0000"/>
                </patternFill>
              </fill>
            </x14:dxf>
          </x14:cfRule>
          <xm:sqref>AR157</xm:sqref>
        </x14:conditionalFormatting>
        <x14:conditionalFormatting xmlns:xm="http://schemas.microsoft.com/office/excel/2006/main">
          <x14:cfRule type="containsText" priority="14861" operator="containsText" id="{CA753140-9656-462C-82D1-926B6036FC53}">
            <xm:f>NOT(ISERROR(SEARCH('Listados Datos'!$P$3,AR169)))</xm:f>
            <xm:f>'Listados Datos'!$P$3</xm:f>
            <x14:dxf>
              <fill>
                <patternFill>
                  <bgColor rgb="FF99CC00"/>
                </patternFill>
              </fill>
            </x14:dxf>
          </x14:cfRule>
          <x14:cfRule type="containsText" priority="14862" operator="containsText" id="{728D170A-39E0-497B-83AB-398F650A9EE3}">
            <xm:f>NOT(ISERROR(SEARCH('Listados Datos'!$P$4,AR169)))</xm:f>
            <xm:f>'Listados Datos'!$P$4</xm:f>
            <x14:dxf>
              <fill>
                <patternFill>
                  <bgColor rgb="FF33CC33"/>
                </patternFill>
              </fill>
            </x14:dxf>
          </x14:cfRule>
          <x14:cfRule type="containsText" priority="14863" operator="containsText" id="{D301921C-D8B4-413A-9C21-A4EF4B461924}">
            <xm:f>NOT(ISERROR(SEARCH('Listados Datos'!$P$5,AR169)))</xm:f>
            <xm:f>'Listados Datos'!$P$5</xm:f>
            <x14:dxf>
              <fill>
                <patternFill>
                  <bgColor rgb="FFFFFF00"/>
                </patternFill>
              </fill>
            </x14:dxf>
          </x14:cfRule>
          <x14:cfRule type="containsText" priority="14864" operator="containsText" id="{6370D98A-6FE2-442F-81AF-72AE7AB887A4}">
            <xm:f>NOT(ISERROR(SEARCH('Listados Datos'!$P$6,AR169)))</xm:f>
            <xm:f>'Listados Datos'!$P$6</xm:f>
            <x14:dxf>
              <fill>
                <patternFill>
                  <bgColor rgb="FFFFC000"/>
                </patternFill>
              </fill>
            </x14:dxf>
          </x14:cfRule>
          <x14:cfRule type="containsText" priority="14865" operator="containsText" id="{ECBB3378-38B6-4DCF-BF33-B9034EA2F095}">
            <xm:f>NOT(ISERROR(SEARCH('Listados Datos'!$P$7,AR169)))</xm:f>
            <xm:f>'Listados Datos'!$P$7</xm:f>
            <x14:dxf>
              <fill>
                <patternFill>
                  <bgColor rgb="FFFF0000"/>
                </patternFill>
              </fill>
            </x14:dxf>
          </x14:cfRule>
          <xm:sqref>AR169</xm:sqref>
        </x14:conditionalFormatting>
        <x14:conditionalFormatting xmlns:xm="http://schemas.microsoft.com/office/excel/2006/main">
          <x14:cfRule type="containsText" priority="15537" operator="containsText" id="{83ABA8A2-535C-4033-B6A0-76B766679A66}">
            <xm:f>NOT(ISERROR(SEARCH('Listados Datos'!$T$3,AF136)))</xm:f>
            <xm:f>'Listados Datos'!$T$3</xm:f>
            <x14:dxf>
              <fill>
                <patternFill patternType="solid">
                  <bgColor rgb="FFC00000"/>
                </patternFill>
              </fill>
            </x14:dxf>
          </x14:cfRule>
          <x14:cfRule type="containsText" priority="15538" operator="containsText" id="{C88E3D06-601B-4638-AF72-A0597F668AD9}">
            <xm:f>NOT(ISERROR(SEARCH('Listados Datos'!$T$4,AF136)))</xm:f>
            <xm:f>'Listados Datos'!$T$4</xm:f>
            <x14:dxf>
              <font>
                <b/>
                <i val="0"/>
                <color theme="0"/>
              </font>
              <fill>
                <patternFill>
                  <bgColor rgb="FFE26B0A"/>
                </patternFill>
              </fill>
            </x14:dxf>
          </x14:cfRule>
          <x14:cfRule type="containsText" priority="15539" operator="containsText" id="{92D9EA01-82F4-4974-B153-512E191F23B4}">
            <xm:f>NOT(ISERROR(SEARCH('Listados Datos'!$T$5,AF136)))</xm:f>
            <xm:f>'Listados Datos'!$T$5</xm:f>
            <x14:dxf>
              <font>
                <b/>
                <i val="0"/>
                <color auto="1"/>
              </font>
              <fill>
                <patternFill>
                  <bgColor rgb="FFFFFF00"/>
                </patternFill>
              </fill>
            </x14:dxf>
          </x14:cfRule>
          <x14:cfRule type="containsText" priority="15540" operator="containsText" id="{D53E1E20-CF97-496D-A26C-B7CE5B92FF6A}">
            <xm:f>NOT(ISERROR(SEARCH('Listados Datos'!$T$6,AF136)))</xm:f>
            <xm:f>'Listados Datos'!$T$6</xm:f>
            <x14:dxf>
              <font>
                <b/>
                <i val="0"/>
              </font>
              <fill>
                <patternFill>
                  <bgColor rgb="FF92D050"/>
                </patternFill>
              </fill>
            </x14:dxf>
          </x14:cfRule>
          <xm:sqref>AF136:AF137 AF141</xm:sqref>
        </x14:conditionalFormatting>
        <x14:conditionalFormatting xmlns:xm="http://schemas.microsoft.com/office/excel/2006/main">
          <x14:cfRule type="containsText" priority="15533" operator="containsText" id="{6FBBFF80-7F60-496C-9FA7-F65FA951764D}">
            <xm:f>NOT(ISERROR(SEARCH('Listados Datos'!$T$3,AB136)))</xm:f>
            <xm:f>'Listados Datos'!$T$3</xm:f>
            <x14:dxf>
              <fill>
                <patternFill patternType="solid">
                  <bgColor rgb="FFC00000"/>
                </patternFill>
              </fill>
            </x14:dxf>
          </x14:cfRule>
          <x14:cfRule type="containsText" priority="15534" operator="containsText" id="{FF299C96-6E2E-43A5-9DDE-1FB01A6FE691}">
            <xm:f>NOT(ISERROR(SEARCH('Listados Datos'!$T$4,AB136)))</xm:f>
            <xm:f>'Listados Datos'!$T$4</xm:f>
            <x14:dxf>
              <font>
                <b/>
                <i val="0"/>
                <color theme="0"/>
              </font>
              <fill>
                <patternFill>
                  <bgColor rgb="FFE26B0A"/>
                </patternFill>
              </fill>
            </x14:dxf>
          </x14:cfRule>
          <x14:cfRule type="containsText" priority="15535" operator="containsText" id="{6342554F-CC39-4F02-B1C0-40BEEB05950D}">
            <xm:f>NOT(ISERROR(SEARCH('Listados Datos'!$T$5,AB136)))</xm:f>
            <xm:f>'Listados Datos'!$T$5</xm:f>
            <x14:dxf>
              <font>
                <b/>
                <i val="0"/>
                <color auto="1"/>
              </font>
              <fill>
                <patternFill>
                  <bgColor rgb="FFFFFF00"/>
                </patternFill>
              </fill>
            </x14:dxf>
          </x14:cfRule>
          <x14:cfRule type="containsText" priority="15536" operator="containsText" id="{259BBC43-B5FD-463F-A4DD-404B0704C3D1}">
            <xm:f>NOT(ISERROR(SEARCH('Listados Datos'!$T$6,AB136)))</xm:f>
            <xm:f>'Listados Datos'!$T$6</xm:f>
            <x14:dxf>
              <font>
                <b/>
                <i val="0"/>
              </font>
              <fill>
                <patternFill>
                  <bgColor rgb="FF92D050"/>
                </patternFill>
              </fill>
            </x14:dxf>
          </x14:cfRule>
          <xm:sqref>AB136:AB137</xm:sqref>
        </x14:conditionalFormatting>
        <x14:conditionalFormatting xmlns:xm="http://schemas.microsoft.com/office/excel/2006/main">
          <x14:cfRule type="containsText" priority="15523" operator="containsText" id="{8AF866B4-4C01-498D-AEAD-8FD61E610560}">
            <xm:f>NOT(ISERROR(SEARCH('Listados Datos'!$P$3,Z136)))</xm:f>
            <xm:f>'Listados Datos'!$P$3</xm:f>
            <x14:dxf>
              <fill>
                <patternFill>
                  <bgColor rgb="FF99CC00"/>
                </patternFill>
              </fill>
            </x14:dxf>
          </x14:cfRule>
          <x14:cfRule type="containsText" priority="15524" operator="containsText" id="{CCCE1138-6EAE-4E4B-9476-2E4E4F721238}">
            <xm:f>NOT(ISERROR(SEARCH('Listados Datos'!$P$4,Z136)))</xm:f>
            <xm:f>'Listados Datos'!$P$4</xm:f>
            <x14:dxf>
              <fill>
                <patternFill>
                  <bgColor rgb="FF33CC33"/>
                </patternFill>
              </fill>
            </x14:dxf>
          </x14:cfRule>
          <x14:cfRule type="containsText" priority="15525" operator="containsText" id="{495B36C5-7FF0-4C0C-B8D8-A52D7385264D}">
            <xm:f>NOT(ISERROR(SEARCH('Listados Datos'!$P$5,Z136)))</xm:f>
            <xm:f>'Listados Datos'!$P$5</xm:f>
            <x14:dxf>
              <fill>
                <patternFill>
                  <bgColor rgb="FFFFFF00"/>
                </patternFill>
              </fill>
            </x14:dxf>
          </x14:cfRule>
          <x14:cfRule type="containsText" priority="15526" operator="containsText" id="{74C5A129-C172-4933-BA7E-61A26F14198D}">
            <xm:f>NOT(ISERROR(SEARCH('Listados Datos'!$P$6,Z136)))</xm:f>
            <xm:f>'Listados Datos'!$P$6</xm:f>
            <x14:dxf>
              <fill>
                <patternFill>
                  <bgColor rgb="FFFFC000"/>
                </patternFill>
              </fill>
            </x14:dxf>
          </x14:cfRule>
          <x14:cfRule type="containsText" priority="15527" operator="containsText" id="{01064C90-13E2-46EF-8300-3AAE66A45187}">
            <xm:f>NOT(ISERROR(SEARCH('Listados Datos'!$P$7,Z136)))</xm:f>
            <xm:f>'Listados Datos'!$P$7</xm:f>
            <x14:dxf>
              <fill>
                <patternFill>
                  <bgColor rgb="FFFF0000"/>
                </patternFill>
              </fill>
            </x14:dxf>
          </x14:cfRule>
          <xm:sqref>Z136:Z137</xm:sqref>
        </x14:conditionalFormatting>
        <x14:conditionalFormatting xmlns:xm="http://schemas.microsoft.com/office/excel/2006/main">
          <x14:cfRule type="containsText" priority="15499" operator="containsText" id="{5CD0809A-67E1-4F79-8D07-3B5721DC8F0F}">
            <xm:f>NOT(ISERROR(SEARCH('Listados Datos'!$T$3,AT136)))</xm:f>
            <xm:f>'Listados Datos'!$T$3</xm:f>
            <x14:dxf>
              <fill>
                <patternFill patternType="solid">
                  <bgColor rgb="FFC00000"/>
                </patternFill>
              </fill>
            </x14:dxf>
          </x14:cfRule>
          <x14:cfRule type="containsText" priority="15500" operator="containsText" id="{58A87ED8-2E6E-43DE-9920-1BFB4F8DD857}">
            <xm:f>NOT(ISERROR(SEARCH('Listados Datos'!$T$4,AT136)))</xm:f>
            <xm:f>'Listados Datos'!$T$4</xm:f>
            <x14:dxf>
              <font>
                <b/>
                <i val="0"/>
                <color theme="0"/>
              </font>
              <fill>
                <patternFill>
                  <bgColor rgb="FFE26B0A"/>
                </patternFill>
              </fill>
            </x14:dxf>
          </x14:cfRule>
          <x14:cfRule type="containsText" priority="15501" operator="containsText" id="{4CFFB324-58BF-424C-AD6E-FA62C724114A}">
            <xm:f>NOT(ISERROR(SEARCH('Listados Datos'!$T$5,AT136)))</xm:f>
            <xm:f>'Listados Datos'!$T$5</xm:f>
            <x14:dxf>
              <font>
                <b/>
                <i val="0"/>
                <color auto="1"/>
              </font>
              <fill>
                <patternFill>
                  <bgColor rgb="FFFFFF00"/>
                </patternFill>
              </fill>
            </x14:dxf>
          </x14:cfRule>
          <x14:cfRule type="containsText" priority="15502" operator="containsText" id="{332975BE-A9F5-4062-951A-C53DA93382B2}">
            <xm:f>NOT(ISERROR(SEARCH('Listados Datos'!$T$6,AT136)))</xm:f>
            <xm:f>'Listados Datos'!$T$6</xm:f>
            <x14:dxf>
              <font>
                <b/>
                <i val="0"/>
              </font>
              <fill>
                <patternFill>
                  <bgColor rgb="FF92D050"/>
                </patternFill>
              </fill>
            </x14:dxf>
          </x14:cfRule>
          <xm:sqref>AT136</xm:sqref>
        </x14:conditionalFormatting>
        <x14:conditionalFormatting xmlns:xm="http://schemas.microsoft.com/office/excel/2006/main">
          <x14:cfRule type="containsText" priority="15489" operator="containsText" id="{7D157401-B6D4-4D5A-AB8D-014C2C9FBE6C}">
            <xm:f>NOT(ISERROR(SEARCH('Listados Datos'!$P$3,AR136)))</xm:f>
            <xm:f>'Listados Datos'!$P$3</xm:f>
            <x14:dxf>
              <fill>
                <patternFill>
                  <bgColor rgb="FF99CC00"/>
                </patternFill>
              </fill>
            </x14:dxf>
          </x14:cfRule>
          <x14:cfRule type="containsText" priority="15490" operator="containsText" id="{5C334B07-C6C8-4F8D-BA6B-D3F44A43F8EA}">
            <xm:f>NOT(ISERROR(SEARCH('Listados Datos'!$P$4,AR136)))</xm:f>
            <xm:f>'Listados Datos'!$P$4</xm:f>
            <x14:dxf>
              <fill>
                <patternFill>
                  <bgColor rgb="FF33CC33"/>
                </patternFill>
              </fill>
            </x14:dxf>
          </x14:cfRule>
          <x14:cfRule type="containsText" priority="15491" operator="containsText" id="{4E4439B1-EE6F-49C9-9A46-E5992F37AE2A}">
            <xm:f>NOT(ISERROR(SEARCH('Listados Datos'!$P$5,AR136)))</xm:f>
            <xm:f>'Listados Datos'!$P$5</xm:f>
            <x14:dxf>
              <fill>
                <patternFill>
                  <bgColor rgb="FFFFFF00"/>
                </patternFill>
              </fill>
            </x14:dxf>
          </x14:cfRule>
          <x14:cfRule type="containsText" priority="15492" operator="containsText" id="{BF9FF767-38CC-442D-9BFF-5C790F92D175}">
            <xm:f>NOT(ISERROR(SEARCH('Listados Datos'!$P$6,AR136)))</xm:f>
            <xm:f>'Listados Datos'!$P$6</xm:f>
            <x14:dxf>
              <fill>
                <patternFill>
                  <bgColor rgb="FFFFC000"/>
                </patternFill>
              </fill>
            </x14:dxf>
          </x14:cfRule>
          <x14:cfRule type="containsText" priority="15493" operator="containsText" id="{01583DCA-98D8-4662-9251-C5C73F48ECE7}">
            <xm:f>NOT(ISERROR(SEARCH('Listados Datos'!$P$7,AR136)))</xm:f>
            <xm:f>'Listados Datos'!$P$7</xm:f>
            <x14:dxf>
              <fill>
                <patternFill>
                  <bgColor rgb="FFFF0000"/>
                </patternFill>
              </fill>
            </x14:dxf>
          </x14:cfRule>
          <xm:sqref>AR136</xm:sqref>
        </x14:conditionalFormatting>
        <x14:conditionalFormatting xmlns:xm="http://schemas.microsoft.com/office/excel/2006/main">
          <x14:cfRule type="containsText" priority="15485" operator="containsText" id="{F3856024-339E-4AE7-AF39-15F06E5D0860}">
            <xm:f>NOT(ISERROR(SEARCH('Listados Datos'!$T$3,AT137)))</xm:f>
            <xm:f>'Listados Datos'!$T$3</xm:f>
            <x14:dxf>
              <fill>
                <patternFill patternType="solid">
                  <bgColor rgb="FFC00000"/>
                </patternFill>
              </fill>
            </x14:dxf>
          </x14:cfRule>
          <x14:cfRule type="containsText" priority="15486" operator="containsText" id="{B7BC838D-B854-450E-B353-D3165C256E68}">
            <xm:f>NOT(ISERROR(SEARCH('Listados Datos'!$T$4,AT137)))</xm:f>
            <xm:f>'Listados Datos'!$T$4</xm:f>
            <x14:dxf>
              <font>
                <b/>
                <i val="0"/>
                <color theme="0"/>
              </font>
              <fill>
                <patternFill>
                  <bgColor rgb="FFE26B0A"/>
                </patternFill>
              </fill>
            </x14:dxf>
          </x14:cfRule>
          <x14:cfRule type="containsText" priority="15487" operator="containsText" id="{428134F1-963C-46A7-8D88-329D671DFC47}">
            <xm:f>NOT(ISERROR(SEARCH('Listados Datos'!$T$5,AT137)))</xm:f>
            <xm:f>'Listados Datos'!$T$5</xm:f>
            <x14:dxf>
              <font>
                <b/>
                <i val="0"/>
                <color auto="1"/>
              </font>
              <fill>
                <patternFill>
                  <bgColor rgb="FFFFFF00"/>
                </patternFill>
              </fill>
            </x14:dxf>
          </x14:cfRule>
          <x14:cfRule type="containsText" priority="15488" operator="containsText" id="{6CFE4BC0-AE4D-4EA7-8156-DB37BA0C2358}">
            <xm:f>NOT(ISERROR(SEARCH('Listados Datos'!$T$6,AT137)))</xm:f>
            <xm:f>'Listados Datos'!$T$6</xm:f>
            <x14:dxf>
              <font>
                <b/>
                <i val="0"/>
              </font>
              <fill>
                <patternFill>
                  <bgColor rgb="FF92D050"/>
                </patternFill>
              </fill>
            </x14:dxf>
          </x14:cfRule>
          <xm:sqref>AT137</xm:sqref>
        </x14:conditionalFormatting>
        <x14:conditionalFormatting xmlns:xm="http://schemas.microsoft.com/office/excel/2006/main">
          <x14:cfRule type="containsText" priority="15475" operator="containsText" id="{B5555C86-A413-41B0-95DC-2CB9F60BB10A}">
            <xm:f>NOT(ISERROR(SEARCH('Listados Datos'!$P$3,AR137)))</xm:f>
            <xm:f>'Listados Datos'!$P$3</xm:f>
            <x14:dxf>
              <fill>
                <patternFill>
                  <bgColor rgb="FF99CC00"/>
                </patternFill>
              </fill>
            </x14:dxf>
          </x14:cfRule>
          <x14:cfRule type="containsText" priority="15476" operator="containsText" id="{6BBBC4BA-8B9D-4570-902D-1021E106CF5D}">
            <xm:f>NOT(ISERROR(SEARCH('Listados Datos'!$P$4,AR137)))</xm:f>
            <xm:f>'Listados Datos'!$P$4</xm:f>
            <x14:dxf>
              <fill>
                <patternFill>
                  <bgColor rgb="FF33CC33"/>
                </patternFill>
              </fill>
            </x14:dxf>
          </x14:cfRule>
          <x14:cfRule type="containsText" priority="15477" operator="containsText" id="{41A9E08A-7436-4025-B0EB-4612D2327630}">
            <xm:f>NOT(ISERROR(SEARCH('Listados Datos'!$P$5,AR137)))</xm:f>
            <xm:f>'Listados Datos'!$P$5</xm:f>
            <x14:dxf>
              <fill>
                <patternFill>
                  <bgColor rgb="FFFFFF00"/>
                </patternFill>
              </fill>
            </x14:dxf>
          </x14:cfRule>
          <x14:cfRule type="containsText" priority="15478" operator="containsText" id="{9270170E-0469-4051-BB99-8CC1F4DAD5D3}">
            <xm:f>NOT(ISERROR(SEARCH('Listados Datos'!$P$6,AR137)))</xm:f>
            <xm:f>'Listados Datos'!$P$6</xm:f>
            <x14:dxf>
              <fill>
                <patternFill>
                  <bgColor rgb="FFFFC000"/>
                </patternFill>
              </fill>
            </x14:dxf>
          </x14:cfRule>
          <x14:cfRule type="containsText" priority="15479" operator="containsText" id="{B495BF75-982A-4DF0-B1F2-33375B6740A4}">
            <xm:f>NOT(ISERROR(SEARCH('Listados Datos'!$P$7,AR137)))</xm:f>
            <xm:f>'Listados Datos'!$P$7</xm:f>
            <x14:dxf>
              <fill>
                <patternFill>
                  <bgColor rgb="FFFF0000"/>
                </patternFill>
              </fill>
            </x14:dxf>
          </x14:cfRule>
          <xm:sqref>AR137</xm:sqref>
        </x14:conditionalFormatting>
        <x14:conditionalFormatting xmlns:xm="http://schemas.microsoft.com/office/excel/2006/main">
          <x14:cfRule type="containsText" priority="15471" operator="containsText" id="{C9E6C5A9-9812-45CA-8864-5C3F893354A5}">
            <xm:f>NOT(ISERROR(SEARCH('Listados Datos'!$T$3,AT141)))</xm:f>
            <xm:f>'Listados Datos'!$T$3</xm:f>
            <x14:dxf>
              <fill>
                <patternFill patternType="solid">
                  <bgColor rgb="FFC00000"/>
                </patternFill>
              </fill>
            </x14:dxf>
          </x14:cfRule>
          <x14:cfRule type="containsText" priority="15472" operator="containsText" id="{89978ED8-E9A3-4543-B19B-492ED218E0C4}">
            <xm:f>NOT(ISERROR(SEARCH('Listados Datos'!$T$4,AT141)))</xm:f>
            <xm:f>'Listados Datos'!$T$4</xm:f>
            <x14:dxf>
              <font>
                <b/>
                <i val="0"/>
                <color theme="0"/>
              </font>
              <fill>
                <patternFill>
                  <bgColor rgb="FFE26B0A"/>
                </patternFill>
              </fill>
            </x14:dxf>
          </x14:cfRule>
          <x14:cfRule type="containsText" priority="15473" operator="containsText" id="{B08B5E3B-E6CE-4D3A-949C-38E3618FE4A6}">
            <xm:f>NOT(ISERROR(SEARCH('Listados Datos'!$T$5,AT141)))</xm:f>
            <xm:f>'Listados Datos'!$T$5</xm:f>
            <x14:dxf>
              <font>
                <b/>
                <i val="0"/>
                <color auto="1"/>
              </font>
              <fill>
                <patternFill>
                  <bgColor rgb="FFFFFF00"/>
                </patternFill>
              </fill>
            </x14:dxf>
          </x14:cfRule>
          <x14:cfRule type="containsText" priority="15474" operator="containsText" id="{9298EA04-9888-4B73-AB86-6455274FACA4}">
            <xm:f>NOT(ISERROR(SEARCH('Listados Datos'!$T$6,AT141)))</xm:f>
            <xm:f>'Listados Datos'!$T$6</xm:f>
            <x14:dxf>
              <font>
                <b/>
                <i val="0"/>
              </font>
              <fill>
                <patternFill>
                  <bgColor rgb="FF92D050"/>
                </patternFill>
              </fill>
            </x14:dxf>
          </x14:cfRule>
          <xm:sqref>AT141</xm:sqref>
        </x14:conditionalFormatting>
        <x14:conditionalFormatting xmlns:xm="http://schemas.microsoft.com/office/excel/2006/main">
          <x14:cfRule type="containsText" priority="15461" operator="containsText" id="{3717E368-1757-4611-BE07-1DBF2FB14819}">
            <xm:f>NOT(ISERROR(SEARCH('Listados Datos'!$P$3,AR141)))</xm:f>
            <xm:f>'Listados Datos'!$P$3</xm:f>
            <x14:dxf>
              <fill>
                <patternFill>
                  <bgColor rgb="FF99CC00"/>
                </patternFill>
              </fill>
            </x14:dxf>
          </x14:cfRule>
          <x14:cfRule type="containsText" priority="15462" operator="containsText" id="{908F8304-E945-497E-B2C5-F989CF2A6FAC}">
            <xm:f>NOT(ISERROR(SEARCH('Listados Datos'!$P$4,AR141)))</xm:f>
            <xm:f>'Listados Datos'!$P$4</xm:f>
            <x14:dxf>
              <fill>
                <patternFill>
                  <bgColor rgb="FF33CC33"/>
                </patternFill>
              </fill>
            </x14:dxf>
          </x14:cfRule>
          <x14:cfRule type="containsText" priority="15463" operator="containsText" id="{2F55A315-55E5-4633-8047-EDCA504AF571}">
            <xm:f>NOT(ISERROR(SEARCH('Listados Datos'!$P$5,AR141)))</xm:f>
            <xm:f>'Listados Datos'!$P$5</xm:f>
            <x14:dxf>
              <fill>
                <patternFill>
                  <bgColor rgb="FFFFFF00"/>
                </patternFill>
              </fill>
            </x14:dxf>
          </x14:cfRule>
          <x14:cfRule type="containsText" priority="15464" operator="containsText" id="{5F709105-95F7-48BD-BEE7-E75113BE6968}">
            <xm:f>NOT(ISERROR(SEARCH('Listados Datos'!$P$6,AR141)))</xm:f>
            <xm:f>'Listados Datos'!$P$6</xm:f>
            <x14:dxf>
              <fill>
                <patternFill>
                  <bgColor rgb="FFFFC000"/>
                </patternFill>
              </fill>
            </x14:dxf>
          </x14:cfRule>
          <x14:cfRule type="containsText" priority="15465" operator="containsText" id="{1D3A2732-C5E5-4384-8AE4-CD08E7C93FF9}">
            <xm:f>NOT(ISERROR(SEARCH('Listados Datos'!$P$7,AR141)))</xm:f>
            <xm:f>'Listados Datos'!$P$7</xm:f>
            <x14:dxf>
              <fill>
                <patternFill>
                  <bgColor rgb="FFFF0000"/>
                </patternFill>
              </fill>
            </x14:dxf>
          </x14:cfRule>
          <xm:sqref>AR141</xm:sqref>
        </x14:conditionalFormatting>
        <x14:conditionalFormatting xmlns:xm="http://schemas.microsoft.com/office/excel/2006/main">
          <x14:cfRule type="containsText" priority="15457" operator="containsText" id="{FD710923-7628-49B4-B880-B7B7D10B972A}">
            <xm:f>NOT(ISERROR(SEARCH('Listados Datos'!$T$3,AF138)))</xm:f>
            <xm:f>'Listados Datos'!$T$3</xm:f>
            <x14:dxf>
              <fill>
                <patternFill patternType="solid">
                  <bgColor rgb="FFC00000"/>
                </patternFill>
              </fill>
            </x14:dxf>
          </x14:cfRule>
          <x14:cfRule type="containsText" priority="15458" operator="containsText" id="{5EC5DD67-D6CD-47BC-9E8D-B7BB22033DED}">
            <xm:f>NOT(ISERROR(SEARCH('Listados Datos'!$T$4,AF138)))</xm:f>
            <xm:f>'Listados Datos'!$T$4</xm:f>
            <x14:dxf>
              <font>
                <b/>
                <i val="0"/>
                <color theme="0"/>
              </font>
              <fill>
                <patternFill>
                  <bgColor rgb="FFE26B0A"/>
                </patternFill>
              </fill>
            </x14:dxf>
          </x14:cfRule>
          <x14:cfRule type="containsText" priority="15459" operator="containsText" id="{C5C97151-CE11-45A5-8C1E-1825CB44F65C}">
            <xm:f>NOT(ISERROR(SEARCH('Listados Datos'!$T$5,AF138)))</xm:f>
            <xm:f>'Listados Datos'!$T$5</xm:f>
            <x14:dxf>
              <font>
                <b/>
                <i val="0"/>
                <color auto="1"/>
              </font>
              <fill>
                <patternFill>
                  <bgColor rgb="FFFFFF00"/>
                </patternFill>
              </fill>
            </x14:dxf>
          </x14:cfRule>
          <x14:cfRule type="containsText" priority="15460" operator="containsText" id="{B6CBB039-988E-4907-8EE9-40199D8CDBC8}">
            <xm:f>NOT(ISERROR(SEARCH('Listados Datos'!$T$6,AF138)))</xm:f>
            <xm:f>'Listados Datos'!$T$6</xm:f>
            <x14:dxf>
              <font>
                <b/>
                <i val="0"/>
              </font>
              <fill>
                <patternFill>
                  <bgColor rgb="FF92D050"/>
                </patternFill>
              </fill>
            </x14:dxf>
          </x14:cfRule>
          <xm:sqref>AF138:AF139</xm:sqref>
        </x14:conditionalFormatting>
        <x14:conditionalFormatting xmlns:xm="http://schemas.microsoft.com/office/excel/2006/main">
          <x14:cfRule type="containsText" priority="15453" operator="containsText" id="{D1B439E4-A923-49D0-B7E9-4CC4063EB11D}">
            <xm:f>NOT(ISERROR(SEARCH('Listados Datos'!$T$3,AB138)))</xm:f>
            <xm:f>'Listados Datos'!$T$3</xm:f>
            <x14:dxf>
              <fill>
                <patternFill patternType="solid">
                  <bgColor rgb="FFC00000"/>
                </patternFill>
              </fill>
            </x14:dxf>
          </x14:cfRule>
          <x14:cfRule type="containsText" priority="15454" operator="containsText" id="{EB1532D7-1FA6-4BF8-95AF-7C4CF66660F3}">
            <xm:f>NOT(ISERROR(SEARCH('Listados Datos'!$T$4,AB138)))</xm:f>
            <xm:f>'Listados Datos'!$T$4</xm:f>
            <x14:dxf>
              <font>
                <b/>
                <i val="0"/>
                <color theme="0"/>
              </font>
              <fill>
                <patternFill>
                  <bgColor rgb="FFE26B0A"/>
                </patternFill>
              </fill>
            </x14:dxf>
          </x14:cfRule>
          <x14:cfRule type="containsText" priority="15455" operator="containsText" id="{26FACBD2-1FC5-4F15-86B9-4CDF7C9EF57F}">
            <xm:f>NOT(ISERROR(SEARCH('Listados Datos'!$T$5,AB138)))</xm:f>
            <xm:f>'Listados Datos'!$T$5</xm:f>
            <x14:dxf>
              <font>
                <b/>
                <i val="0"/>
                <color auto="1"/>
              </font>
              <fill>
                <patternFill>
                  <bgColor rgb="FFFFFF00"/>
                </patternFill>
              </fill>
            </x14:dxf>
          </x14:cfRule>
          <x14:cfRule type="containsText" priority="15456" operator="containsText" id="{CDA494D2-217F-4229-ACA1-8D3E64A363D4}">
            <xm:f>NOT(ISERROR(SEARCH('Listados Datos'!$T$6,AB138)))</xm:f>
            <xm:f>'Listados Datos'!$T$6</xm:f>
            <x14:dxf>
              <font>
                <b/>
                <i val="0"/>
              </font>
              <fill>
                <patternFill>
                  <bgColor rgb="FF92D050"/>
                </patternFill>
              </fill>
            </x14:dxf>
          </x14:cfRule>
          <xm:sqref>AB138:AB139</xm:sqref>
        </x14:conditionalFormatting>
        <x14:conditionalFormatting xmlns:xm="http://schemas.microsoft.com/office/excel/2006/main">
          <x14:cfRule type="containsText" priority="15443" operator="containsText" id="{53883508-74DF-452E-838E-78FBA170AF36}">
            <xm:f>NOT(ISERROR(SEARCH('Listados Datos'!$P$3,Z138)))</xm:f>
            <xm:f>'Listados Datos'!$P$3</xm:f>
            <x14:dxf>
              <fill>
                <patternFill>
                  <bgColor rgb="FF99CC00"/>
                </patternFill>
              </fill>
            </x14:dxf>
          </x14:cfRule>
          <x14:cfRule type="containsText" priority="15444" operator="containsText" id="{9C7DD50E-2DC1-4051-A97A-23DE7F8D25CE}">
            <xm:f>NOT(ISERROR(SEARCH('Listados Datos'!$P$4,Z138)))</xm:f>
            <xm:f>'Listados Datos'!$P$4</xm:f>
            <x14:dxf>
              <fill>
                <patternFill>
                  <bgColor rgb="FF33CC33"/>
                </patternFill>
              </fill>
            </x14:dxf>
          </x14:cfRule>
          <x14:cfRule type="containsText" priority="15445" operator="containsText" id="{2596C654-ACEB-4036-B3AD-8EC9C8185A4F}">
            <xm:f>NOT(ISERROR(SEARCH('Listados Datos'!$P$5,Z138)))</xm:f>
            <xm:f>'Listados Datos'!$P$5</xm:f>
            <x14:dxf>
              <fill>
                <patternFill>
                  <bgColor rgb="FFFFFF00"/>
                </patternFill>
              </fill>
            </x14:dxf>
          </x14:cfRule>
          <x14:cfRule type="containsText" priority="15446" operator="containsText" id="{647AF101-95C2-4C7A-BBFB-43353791D5D2}">
            <xm:f>NOT(ISERROR(SEARCH('Listados Datos'!$P$6,Z138)))</xm:f>
            <xm:f>'Listados Datos'!$P$6</xm:f>
            <x14:dxf>
              <fill>
                <patternFill>
                  <bgColor rgb="FFFFC000"/>
                </patternFill>
              </fill>
            </x14:dxf>
          </x14:cfRule>
          <x14:cfRule type="containsText" priority="15447" operator="containsText" id="{8921E482-A8B9-465F-8222-B47C39B21389}">
            <xm:f>NOT(ISERROR(SEARCH('Listados Datos'!$P$7,Z138)))</xm:f>
            <xm:f>'Listados Datos'!$P$7</xm:f>
            <x14:dxf>
              <fill>
                <patternFill>
                  <bgColor rgb="FFFF0000"/>
                </patternFill>
              </fill>
            </x14:dxf>
          </x14:cfRule>
          <xm:sqref>Z138:Z139</xm:sqref>
        </x14:conditionalFormatting>
        <x14:conditionalFormatting xmlns:xm="http://schemas.microsoft.com/office/excel/2006/main">
          <x14:cfRule type="containsText" priority="15429" operator="containsText" id="{28144C04-3764-4FF9-AA49-94A8F0FDE8A0}">
            <xm:f>NOT(ISERROR(SEARCH('Listados Datos'!$T$3,AT138)))</xm:f>
            <xm:f>'Listados Datos'!$T$3</xm:f>
            <x14:dxf>
              <fill>
                <patternFill patternType="solid">
                  <bgColor rgb="FFC00000"/>
                </patternFill>
              </fill>
            </x14:dxf>
          </x14:cfRule>
          <x14:cfRule type="containsText" priority="15430" operator="containsText" id="{71E8F573-1211-4132-9890-3AB330B69C03}">
            <xm:f>NOT(ISERROR(SEARCH('Listados Datos'!$T$4,AT138)))</xm:f>
            <xm:f>'Listados Datos'!$T$4</xm:f>
            <x14:dxf>
              <font>
                <b/>
                <i val="0"/>
                <color theme="0"/>
              </font>
              <fill>
                <patternFill>
                  <bgColor rgb="FFE26B0A"/>
                </patternFill>
              </fill>
            </x14:dxf>
          </x14:cfRule>
          <x14:cfRule type="containsText" priority="15431" operator="containsText" id="{9488B564-1149-4458-8EC3-EE6F9BBE8BDB}">
            <xm:f>NOT(ISERROR(SEARCH('Listados Datos'!$T$5,AT138)))</xm:f>
            <xm:f>'Listados Datos'!$T$5</xm:f>
            <x14:dxf>
              <font>
                <b/>
                <i val="0"/>
                <color auto="1"/>
              </font>
              <fill>
                <patternFill>
                  <bgColor rgb="FFFFFF00"/>
                </patternFill>
              </fill>
            </x14:dxf>
          </x14:cfRule>
          <x14:cfRule type="containsText" priority="15432" operator="containsText" id="{F67A434C-6449-4FEC-AEA1-0D421591612A}">
            <xm:f>NOT(ISERROR(SEARCH('Listados Datos'!$T$6,AT138)))</xm:f>
            <xm:f>'Listados Datos'!$T$6</xm:f>
            <x14:dxf>
              <font>
                <b/>
                <i val="0"/>
              </font>
              <fill>
                <patternFill>
                  <bgColor rgb="FF92D050"/>
                </patternFill>
              </fill>
            </x14:dxf>
          </x14:cfRule>
          <xm:sqref>AT138</xm:sqref>
        </x14:conditionalFormatting>
        <x14:conditionalFormatting xmlns:xm="http://schemas.microsoft.com/office/excel/2006/main">
          <x14:cfRule type="containsText" priority="15419" operator="containsText" id="{6E25B41C-A0F1-4680-B50E-413D56299F12}">
            <xm:f>NOT(ISERROR(SEARCH('Listados Datos'!$P$3,AR138)))</xm:f>
            <xm:f>'Listados Datos'!$P$3</xm:f>
            <x14:dxf>
              <fill>
                <patternFill>
                  <bgColor rgb="FF99CC00"/>
                </patternFill>
              </fill>
            </x14:dxf>
          </x14:cfRule>
          <x14:cfRule type="containsText" priority="15420" operator="containsText" id="{CA9D4779-7639-4105-B8B7-6A79F09D5F2E}">
            <xm:f>NOT(ISERROR(SEARCH('Listados Datos'!$P$4,AR138)))</xm:f>
            <xm:f>'Listados Datos'!$P$4</xm:f>
            <x14:dxf>
              <fill>
                <patternFill>
                  <bgColor rgb="FF33CC33"/>
                </patternFill>
              </fill>
            </x14:dxf>
          </x14:cfRule>
          <x14:cfRule type="containsText" priority="15421" operator="containsText" id="{778C52A1-412D-4A1B-89BF-3B3976AF5782}">
            <xm:f>NOT(ISERROR(SEARCH('Listados Datos'!$P$5,AR138)))</xm:f>
            <xm:f>'Listados Datos'!$P$5</xm:f>
            <x14:dxf>
              <fill>
                <patternFill>
                  <bgColor rgb="FFFFFF00"/>
                </patternFill>
              </fill>
            </x14:dxf>
          </x14:cfRule>
          <x14:cfRule type="containsText" priority="15422" operator="containsText" id="{8FFC0DD3-3AD9-4039-A385-95235EA49B0D}">
            <xm:f>NOT(ISERROR(SEARCH('Listados Datos'!$P$6,AR138)))</xm:f>
            <xm:f>'Listados Datos'!$P$6</xm:f>
            <x14:dxf>
              <fill>
                <patternFill>
                  <bgColor rgb="FFFFC000"/>
                </patternFill>
              </fill>
            </x14:dxf>
          </x14:cfRule>
          <x14:cfRule type="containsText" priority="15423" operator="containsText" id="{8D303813-5258-491C-8FB5-B2D265869A28}">
            <xm:f>NOT(ISERROR(SEARCH('Listados Datos'!$P$7,AR138)))</xm:f>
            <xm:f>'Listados Datos'!$P$7</xm:f>
            <x14:dxf>
              <fill>
                <patternFill>
                  <bgColor rgb="FFFF0000"/>
                </patternFill>
              </fill>
            </x14:dxf>
          </x14:cfRule>
          <xm:sqref>AR138</xm:sqref>
        </x14:conditionalFormatting>
        <x14:conditionalFormatting xmlns:xm="http://schemas.microsoft.com/office/excel/2006/main">
          <x14:cfRule type="containsText" priority="15415" operator="containsText" id="{0E2E5426-533C-4781-9AD2-7E78800C09EB}">
            <xm:f>NOT(ISERROR(SEARCH('Listados Datos'!$T$3,AT139)))</xm:f>
            <xm:f>'Listados Datos'!$T$3</xm:f>
            <x14:dxf>
              <fill>
                <patternFill patternType="solid">
                  <bgColor rgb="FFC00000"/>
                </patternFill>
              </fill>
            </x14:dxf>
          </x14:cfRule>
          <x14:cfRule type="containsText" priority="15416" operator="containsText" id="{4398248E-E374-486B-9DF4-5F22AC147A3E}">
            <xm:f>NOT(ISERROR(SEARCH('Listados Datos'!$T$4,AT139)))</xm:f>
            <xm:f>'Listados Datos'!$T$4</xm:f>
            <x14:dxf>
              <font>
                <b/>
                <i val="0"/>
                <color theme="0"/>
              </font>
              <fill>
                <patternFill>
                  <bgColor rgb="FFE26B0A"/>
                </patternFill>
              </fill>
            </x14:dxf>
          </x14:cfRule>
          <x14:cfRule type="containsText" priority="15417" operator="containsText" id="{C6B0340A-BBBD-4A00-A29E-4F607053B1A0}">
            <xm:f>NOT(ISERROR(SEARCH('Listados Datos'!$T$5,AT139)))</xm:f>
            <xm:f>'Listados Datos'!$T$5</xm:f>
            <x14:dxf>
              <font>
                <b/>
                <i val="0"/>
                <color auto="1"/>
              </font>
              <fill>
                <patternFill>
                  <bgColor rgb="FFFFFF00"/>
                </patternFill>
              </fill>
            </x14:dxf>
          </x14:cfRule>
          <x14:cfRule type="containsText" priority="15418" operator="containsText" id="{833D6917-B857-4460-B767-3FD9A9A6ACC2}">
            <xm:f>NOT(ISERROR(SEARCH('Listados Datos'!$T$6,AT139)))</xm:f>
            <xm:f>'Listados Datos'!$T$6</xm:f>
            <x14:dxf>
              <font>
                <b/>
                <i val="0"/>
              </font>
              <fill>
                <patternFill>
                  <bgColor rgb="FF92D050"/>
                </patternFill>
              </fill>
            </x14:dxf>
          </x14:cfRule>
          <xm:sqref>AT139</xm:sqref>
        </x14:conditionalFormatting>
        <x14:conditionalFormatting xmlns:xm="http://schemas.microsoft.com/office/excel/2006/main">
          <x14:cfRule type="containsText" priority="15405" operator="containsText" id="{5C7CF3F3-C420-4F23-B6EA-C54D3BBCDA16}">
            <xm:f>NOT(ISERROR(SEARCH('Listados Datos'!$P$3,AR139)))</xm:f>
            <xm:f>'Listados Datos'!$P$3</xm:f>
            <x14:dxf>
              <fill>
                <patternFill>
                  <bgColor rgb="FF99CC00"/>
                </patternFill>
              </fill>
            </x14:dxf>
          </x14:cfRule>
          <x14:cfRule type="containsText" priority="15406" operator="containsText" id="{E8C10721-A660-4215-B1FD-29FC0A9D56B1}">
            <xm:f>NOT(ISERROR(SEARCH('Listados Datos'!$P$4,AR139)))</xm:f>
            <xm:f>'Listados Datos'!$P$4</xm:f>
            <x14:dxf>
              <fill>
                <patternFill>
                  <bgColor rgb="FF33CC33"/>
                </patternFill>
              </fill>
            </x14:dxf>
          </x14:cfRule>
          <x14:cfRule type="containsText" priority="15407" operator="containsText" id="{159D6693-A2F3-4B73-8713-FB926D47015B}">
            <xm:f>NOT(ISERROR(SEARCH('Listados Datos'!$P$5,AR139)))</xm:f>
            <xm:f>'Listados Datos'!$P$5</xm:f>
            <x14:dxf>
              <fill>
                <patternFill>
                  <bgColor rgb="FFFFFF00"/>
                </patternFill>
              </fill>
            </x14:dxf>
          </x14:cfRule>
          <x14:cfRule type="containsText" priority="15408" operator="containsText" id="{F9AAFFB0-39B1-4154-96EE-44F2C11AFFD2}">
            <xm:f>NOT(ISERROR(SEARCH('Listados Datos'!$P$6,AR139)))</xm:f>
            <xm:f>'Listados Datos'!$P$6</xm:f>
            <x14:dxf>
              <fill>
                <patternFill>
                  <bgColor rgb="FFFFC000"/>
                </patternFill>
              </fill>
            </x14:dxf>
          </x14:cfRule>
          <x14:cfRule type="containsText" priority="15409" operator="containsText" id="{44EC13AC-3DD1-41CA-ABB9-F4AD433A6EB0}">
            <xm:f>NOT(ISERROR(SEARCH('Listados Datos'!$P$7,AR139)))</xm:f>
            <xm:f>'Listados Datos'!$P$7</xm:f>
            <x14:dxf>
              <fill>
                <patternFill>
                  <bgColor rgb="FFFF0000"/>
                </patternFill>
              </fill>
            </x14:dxf>
          </x14:cfRule>
          <xm:sqref>AR139</xm:sqref>
        </x14:conditionalFormatting>
        <x14:conditionalFormatting xmlns:xm="http://schemas.microsoft.com/office/excel/2006/main">
          <x14:cfRule type="containsText" priority="15129" operator="containsText" id="{C15902CB-952E-4B47-9695-BCC24946A675}">
            <xm:f>NOT(ISERROR(SEARCH('Listados Datos'!$T$3,AF154)))</xm:f>
            <xm:f>'Listados Datos'!$T$3</xm:f>
            <x14:dxf>
              <fill>
                <patternFill patternType="solid">
                  <bgColor rgb="FFC00000"/>
                </patternFill>
              </fill>
            </x14:dxf>
          </x14:cfRule>
          <x14:cfRule type="containsText" priority="15130" operator="containsText" id="{080F697B-9030-4ED7-B34E-58EFB0BEBCDE}">
            <xm:f>NOT(ISERROR(SEARCH('Listados Datos'!$T$4,AF154)))</xm:f>
            <xm:f>'Listados Datos'!$T$4</xm:f>
            <x14:dxf>
              <font>
                <b/>
                <i val="0"/>
                <color theme="0"/>
              </font>
              <fill>
                <patternFill>
                  <bgColor rgb="FFE26B0A"/>
                </patternFill>
              </fill>
            </x14:dxf>
          </x14:cfRule>
          <x14:cfRule type="containsText" priority="15131" operator="containsText" id="{AF4BEC15-783C-4E3B-87EF-101A4F73271C}">
            <xm:f>NOT(ISERROR(SEARCH('Listados Datos'!$T$5,AF154)))</xm:f>
            <xm:f>'Listados Datos'!$T$5</xm:f>
            <x14:dxf>
              <font>
                <b/>
                <i val="0"/>
                <color auto="1"/>
              </font>
              <fill>
                <patternFill>
                  <bgColor rgb="FFFFFF00"/>
                </patternFill>
              </fill>
            </x14:dxf>
          </x14:cfRule>
          <x14:cfRule type="containsText" priority="15132" operator="containsText" id="{2F40022E-27F0-4C57-B5C3-CD21D4025AA7}">
            <xm:f>NOT(ISERROR(SEARCH('Listados Datos'!$T$6,AF154)))</xm:f>
            <xm:f>'Listados Datos'!$T$6</xm:f>
            <x14:dxf>
              <font>
                <b/>
                <i val="0"/>
              </font>
              <fill>
                <patternFill>
                  <bgColor rgb="FF92D050"/>
                </patternFill>
              </fill>
            </x14:dxf>
          </x14:cfRule>
          <xm:sqref>AF154:AF155 AF159</xm:sqref>
        </x14:conditionalFormatting>
        <x14:conditionalFormatting xmlns:xm="http://schemas.microsoft.com/office/excel/2006/main">
          <x14:cfRule type="containsText" priority="15125" operator="containsText" id="{6B4D7905-005E-4E1C-9ADF-17E98FB455BC}">
            <xm:f>NOT(ISERROR(SEARCH('Listados Datos'!$T$3,AB154)))</xm:f>
            <xm:f>'Listados Datos'!$T$3</xm:f>
            <x14:dxf>
              <fill>
                <patternFill patternType="solid">
                  <bgColor rgb="FFC00000"/>
                </patternFill>
              </fill>
            </x14:dxf>
          </x14:cfRule>
          <x14:cfRule type="containsText" priority="15126" operator="containsText" id="{B8219DEB-40B5-4B59-B25F-3227F94E2412}">
            <xm:f>NOT(ISERROR(SEARCH('Listados Datos'!$T$4,AB154)))</xm:f>
            <xm:f>'Listados Datos'!$T$4</xm:f>
            <x14:dxf>
              <font>
                <b/>
                <i val="0"/>
                <color theme="0"/>
              </font>
              <fill>
                <patternFill>
                  <bgColor rgb="FFE26B0A"/>
                </patternFill>
              </fill>
            </x14:dxf>
          </x14:cfRule>
          <x14:cfRule type="containsText" priority="15127" operator="containsText" id="{5C56331F-6F17-410C-93FA-E15F1F7A5CBD}">
            <xm:f>NOT(ISERROR(SEARCH('Listados Datos'!$T$5,AB154)))</xm:f>
            <xm:f>'Listados Datos'!$T$5</xm:f>
            <x14:dxf>
              <font>
                <b/>
                <i val="0"/>
                <color auto="1"/>
              </font>
              <fill>
                <patternFill>
                  <bgColor rgb="FFFFFF00"/>
                </patternFill>
              </fill>
            </x14:dxf>
          </x14:cfRule>
          <x14:cfRule type="containsText" priority="15128" operator="containsText" id="{267AEE3D-A20B-43A8-BDF6-4BD886A485C1}">
            <xm:f>NOT(ISERROR(SEARCH('Listados Datos'!$T$6,AB154)))</xm:f>
            <xm:f>'Listados Datos'!$T$6</xm:f>
            <x14:dxf>
              <font>
                <b/>
                <i val="0"/>
              </font>
              <fill>
                <patternFill>
                  <bgColor rgb="FF92D050"/>
                </patternFill>
              </fill>
            </x14:dxf>
          </x14:cfRule>
          <xm:sqref>AB154:AB155</xm:sqref>
        </x14:conditionalFormatting>
        <x14:conditionalFormatting xmlns:xm="http://schemas.microsoft.com/office/excel/2006/main">
          <x14:cfRule type="containsText" priority="15115" operator="containsText" id="{AC9677E9-6A20-4394-A3A5-BD839570738E}">
            <xm:f>NOT(ISERROR(SEARCH('Listados Datos'!$P$3,Z154)))</xm:f>
            <xm:f>'Listados Datos'!$P$3</xm:f>
            <x14:dxf>
              <fill>
                <patternFill>
                  <bgColor rgb="FF99CC00"/>
                </patternFill>
              </fill>
            </x14:dxf>
          </x14:cfRule>
          <x14:cfRule type="containsText" priority="15116" operator="containsText" id="{E6AFB4FF-01B6-490A-AC9B-700982DDB1AE}">
            <xm:f>NOT(ISERROR(SEARCH('Listados Datos'!$P$4,Z154)))</xm:f>
            <xm:f>'Listados Datos'!$P$4</xm:f>
            <x14:dxf>
              <fill>
                <patternFill>
                  <bgColor rgb="FF33CC33"/>
                </patternFill>
              </fill>
            </x14:dxf>
          </x14:cfRule>
          <x14:cfRule type="containsText" priority="15117" operator="containsText" id="{0AEA7855-EA12-46EA-BCFC-463154004322}">
            <xm:f>NOT(ISERROR(SEARCH('Listados Datos'!$P$5,Z154)))</xm:f>
            <xm:f>'Listados Datos'!$P$5</xm:f>
            <x14:dxf>
              <fill>
                <patternFill>
                  <bgColor rgb="FFFFFF00"/>
                </patternFill>
              </fill>
            </x14:dxf>
          </x14:cfRule>
          <x14:cfRule type="containsText" priority="15118" operator="containsText" id="{2B08C155-7F67-4CDD-9EDB-53CEB1D3B694}">
            <xm:f>NOT(ISERROR(SEARCH('Listados Datos'!$P$6,Z154)))</xm:f>
            <xm:f>'Listados Datos'!$P$6</xm:f>
            <x14:dxf>
              <fill>
                <patternFill>
                  <bgColor rgb="FFFFC000"/>
                </patternFill>
              </fill>
            </x14:dxf>
          </x14:cfRule>
          <x14:cfRule type="containsText" priority="15119" operator="containsText" id="{3C7A526A-221F-422E-AFAE-39B661E66EF9}">
            <xm:f>NOT(ISERROR(SEARCH('Listados Datos'!$P$7,Z154)))</xm:f>
            <xm:f>'Listados Datos'!$P$7</xm:f>
            <x14:dxf>
              <fill>
                <patternFill>
                  <bgColor rgb="FFFF0000"/>
                </patternFill>
              </fill>
            </x14:dxf>
          </x14:cfRule>
          <xm:sqref>Z154:Z155</xm:sqref>
        </x14:conditionalFormatting>
        <x14:conditionalFormatting xmlns:xm="http://schemas.microsoft.com/office/excel/2006/main">
          <x14:cfRule type="containsText" priority="15091" operator="containsText" id="{E3D01E4E-11DC-416F-A8F0-90F5683A03F7}">
            <xm:f>NOT(ISERROR(SEARCH('Listados Datos'!$T$3,AT154)))</xm:f>
            <xm:f>'Listados Datos'!$T$3</xm:f>
            <x14:dxf>
              <fill>
                <patternFill patternType="solid">
                  <bgColor rgb="FFC00000"/>
                </patternFill>
              </fill>
            </x14:dxf>
          </x14:cfRule>
          <x14:cfRule type="containsText" priority="15092" operator="containsText" id="{7FD78A55-3B3F-4FC2-837D-EB540890C48A}">
            <xm:f>NOT(ISERROR(SEARCH('Listados Datos'!$T$4,AT154)))</xm:f>
            <xm:f>'Listados Datos'!$T$4</xm:f>
            <x14:dxf>
              <font>
                <b/>
                <i val="0"/>
                <color theme="0"/>
              </font>
              <fill>
                <patternFill>
                  <bgColor rgb="FFE26B0A"/>
                </patternFill>
              </fill>
            </x14:dxf>
          </x14:cfRule>
          <x14:cfRule type="containsText" priority="15093" operator="containsText" id="{B2EBE43A-06FB-444A-85CC-4E23ECE2A1F7}">
            <xm:f>NOT(ISERROR(SEARCH('Listados Datos'!$T$5,AT154)))</xm:f>
            <xm:f>'Listados Datos'!$T$5</xm:f>
            <x14:dxf>
              <font>
                <b/>
                <i val="0"/>
                <color auto="1"/>
              </font>
              <fill>
                <patternFill>
                  <bgColor rgb="FFFFFF00"/>
                </patternFill>
              </fill>
            </x14:dxf>
          </x14:cfRule>
          <x14:cfRule type="containsText" priority="15094" operator="containsText" id="{6A3B884C-1274-4E4B-9D01-1F3DB1F2D513}">
            <xm:f>NOT(ISERROR(SEARCH('Listados Datos'!$T$6,AT154)))</xm:f>
            <xm:f>'Listados Datos'!$T$6</xm:f>
            <x14:dxf>
              <font>
                <b/>
                <i val="0"/>
              </font>
              <fill>
                <patternFill>
                  <bgColor rgb="FF92D050"/>
                </patternFill>
              </fill>
            </x14:dxf>
          </x14:cfRule>
          <xm:sqref>AT154</xm:sqref>
        </x14:conditionalFormatting>
        <x14:conditionalFormatting xmlns:xm="http://schemas.microsoft.com/office/excel/2006/main">
          <x14:cfRule type="containsText" priority="15081" operator="containsText" id="{A2B6AA4F-B1D8-4BF2-9C71-465FB72470A0}">
            <xm:f>NOT(ISERROR(SEARCH('Listados Datos'!$P$3,AR154)))</xm:f>
            <xm:f>'Listados Datos'!$P$3</xm:f>
            <x14:dxf>
              <fill>
                <patternFill>
                  <bgColor rgb="FF99CC00"/>
                </patternFill>
              </fill>
            </x14:dxf>
          </x14:cfRule>
          <x14:cfRule type="containsText" priority="15082" operator="containsText" id="{E122EB40-9591-4EEE-B54E-6314156B191A}">
            <xm:f>NOT(ISERROR(SEARCH('Listados Datos'!$P$4,AR154)))</xm:f>
            <xm:f>'Listados Datos'!$P$4</xm:f>
            <x14:dxf>
              <fill>
                <patternFill>
                  <bgColor rgb="FF33CC33"/>
                </patternFill>
              </fill>
            </x14:dxf>
          </x14:cfRule>
          <x14:cfRule type="containsText" priority="15083" operator="containsText" id="{53555E16-6E1B-4731-A109-3B6086554C7D}">
            <xm:f>NOT(ISERROR(SEARCH('Listados Datos'!$P$5,AR154)))</xm:f>
            <xm:f>'Listados Datos'!$P$5</xm:f>
            <x14:dxf>
              <fill>
                <patternFill>
                  <bgColor rgb="FFFFFF00"/>
                </patternFill>
              </fill>
            </x14:dxf>
          </x14:cfRule>
          <x14:cfRule type="containsText" priority="15084" operator="containsText" id="{2E9A26FF-2072-4A1C-A6D2-372A81803ABA}">
            <xm:f>NOT(ISERROR(SEARCH('Listados Datos'!$P$6,AR154)))</xm:f>
            <xm:f>'Listados Datos'!$P$6</xm:f>
            <x14:dxf>
              <fill>
                <patternFill>
                  <bgColor rgb="FFFFC000"/>
                </patternFill>
              </fill>
            </x14:dxf>
          </x14:cfRule>
          <x14:cfRule type="containsText" priority="15085" operator="containsText" id="{232D503D-29AE-4D98-AEC1-D0198277B55A}">
            <xm:f>NOT(ISERROR(SEARCH('Listados Datos'!$P$7,AR154)))</xm:f>
            <xm:f>'Listados Datos'!$P$7</xm:f>
            <x14:dxf>
              <fill>
                <patternFill>
                  <bgColor rgb="FFFF0000"/>
                </patternFill>
              </fill>
            </x14:dxf>
          </x14:cfRule>
          <xm:sqref>AR154</xm:sqref>
        </x14:conditionalFormatting>
        <x14:conditionalFormatting xmlns:xm="http://schemas.microsoft.com/office/excel/2006/main">
          <x14:cfRule type="containsText" priority="15077" operator="containsText" id="{D6527E3D-653E-4BEA-8D09-287A66C30C80}">
            <xm:f>NOT(ISERROR(SEARCH('Listados Datos'!$T$3,AT155)))</xm:f>
            <xm:f>'Listados Datos'!$T$3</xm:f>
            <x14:dxf>
              <fill>
                <patternFill patternType="solid">
                  <bgColor rgb="FFC00000"/>
                </patternFill>
              </fill>
            </x14:dxf>
          </x14:cfRule>
          <x14:cfRule type="containsText" priority="15078" operator="containsText" id="{C0DF4DA3-5AFA-471C-A59A-999F4CAD952E}">
            <xm:f>NOT(ISERROR(SEARCH('Listados Datos'!$T$4,AT155)))</xm:f>
            <xm:f>'Listados Datos'!$T$4</xm:f>
            <x14:dxf>
              <font>
                <b/>
                <i val="0"/>
                <color theme="0"/>
              </font>
              <fill>
                <patternFill>
                  <bgColor rgb="FFE26B0A"/>
                </patternFill>
              </fill>
            </x14:dxf>
          </x14:cfRule>
          <x14:cfRule type="containsText" priority="15079" operator="containsText" id="{2F10A1C1-C92F-4C44-94B6-69971AE04DE2}">
            <xm:f>NOT(ISERROR(SEARCH('Listados Datos'!$T$5,AT155)))</xm:f>
            <xm:f>'Listados Datos'!$T$5</xm:f>
            <x14:dxf>
              <font>
                <b/>
                <i val="0"/>
                <color auto="1"/>
              </font>
              <fill>
                <patternFill>
                  <bgColor rgb="FFFFFF00"/>
                </patternFill>
              </fill>
            </x14:dxf>
          </x14:cfRule>
          <x14:cfRule type="containsText" priority="15080" operator="containsText" id="{AC5DBB3A-77B2-4D00-9ADA-9D95F6F1EF5A}">
            <xm:f>NOT(ISERROR(SEARCH('Listados Datos'!$T$6,AT155)))</xm:f>
            <xm:f>'Listados Datos'!$T$6</xm:f>
            <x14:dxf>
              <font>
                <b/>
                <i val="0"/>
              </font>
              <fill>
                <patternFill>
                  <bgColor rgb="FF92D050"/>
                </patternFill>
              </fill>
            </x14:dxf>
          </x14:cfRule>
          <xm:sqref>AT155</xm:sqref>
        </x14:conditionalFormatting>
        <x14:conditionalFormatting xmlns:xm="http://schemas.microsoft.com/office/excel/2006/main">
          <x14:cfRule type="containsText" priority="15067" operator="containsText" id="{57C4573F-E549-4411-916A-6D7B4089D483}">
            <xm:f>NOT(ISERROR(SEARCH('Listados Datos'!$P$3,AR155)))</xm:f>
            <xm:f>'Listados Datos'!$P$3</xm:f>
            <x14:dxf>
              <fill>
                <patternFill>
                  <bgColor rgb="FF99CC00"/>
                </patternFill>
              </fill>
            </x14:dxf>
          </x14:cfRule>
          <x14:cfRule type="containsText" priority="15068" operator="containsText" id="{4FFED498-2AAB-44CC-8ED3-5AD8B5383FA1}">
            <xm:f>NOT(ISERROR(SEARCH('Listados Datos'!$P$4,AR155)))</xm:f>
            <xm:f>'Listados Datos'!$P$4</xm:f>
            <x14:dxf>
              <fill>
                <patternFill>
                  <bgColor rgb="FF33CC33"/>
                </patternFill>
              </fill>
            </x14:dxf>
          </x14:cfRule>
          <x14:cfRule type="containsText" priority="15069" operator="containsText" id="{2D582BB9-8C45-4336-8E0E-245F5D47A545}">
            <xm:f>NOT(ISERROR(SEARCH('Listados Datos'!$P$5,AR155)))</xm:f>
            <xm:f>'Listados Datos'!$P$5</xm:f>
            <x14:dxf>
              <fill>
                <patternFill>
                  <bgColor rgb="FFFFFF00"/>
                </patternFill>
              </fill>
            </x14:dxf>
          </x14:cfRule>
          <x14:cfRule type="containsText" priority="15070" operator="containsText" id="{D1186AF2-C309-40E5-BB9A-9C38B2600C3D}">
            <xm:f>NOT(ISERROR(SEARCH('Listados Datos'!$P$6,AR155)))</xm:f>
            <xm:f>'Listados Datos'!$P$6</xm:f>
            <x14:dxf>
              <fill>
                <patternFill>
                  <bgColor rgb="FFFFC000"/>
                </patternFill>
              </fill>
            </x14:dxf>
          </x14:cfRule>
          <x14:cfRule type="containsText" priority="15071" operator="containsText" id="{67330E29-4C8D-4A22-9737-6FDEA7CB9AA9}">
            <xm:f>NOT(ISERROR(SEARCH('Listados Datos'!$P$7,AR155)))</xm:f>
            <xm:f>'Listados Datos'!$P$7</xm:f>
            <x14:dxf>
              <fill>
                <patternFill>
                  <bgColor rgb="FFFF0000"/>
                </patternFill>
              </fill>
            </x14:dxf>
          </x14:cfRule>
          <xm:sqref>AR155</xm:sqref>
        </x14:conditionalFormatting>
        <x14:conditionalFormatting xmlns:xm="http://schemas.microsoft.com/office/excel/2006/main">
          <x14:cfRule type="containsText" priority="15049" operator="containsText" id="{29C71FD9-1B88-4E58-A3A9-E736105AD8A8}">
            <xm:f>NOT(ISERROR(SEARCH('Listados Datos'!$T$3,AF156)))</xm:f>
            <xm:f>'Listados Datos'!$T$3</xm:f>
            <x14:dxf>
              <fill>
                <patternFill patternType="solid">
                  <bgColor rgb="FFC00000"/>
                </patternFill>
              </fill>
            </x14:dxf>
          </x14:cfRule>
          <x14:cfRule type="containsText" priority="15050" operator="containsText" id="{809727A9-A550-41AF-980F-6553155265FD}">
            <xm:f>NOT(ISERROR(SEARCH('Listados Datos'!$T$4,AF156)))</xm:f>
            <xm:f>'Listados Datos'!$T$4</xm:f>
            <x14:dxf>
              <font>
                <b/>
                <i val="0"/>
                <color theme="0"/>
              </font>
              <fill>
                <patternFill>
                  <bgColor rgb="FFE26B0A"/>
                </patternFill>
              </fill>
            </x14:dxf>
          </x14:cfRule>
          <x14:cfRule type="containsText" priority="15051" operator="containsText" id="{75CCB8E7-019B-4C7B-AA57-4A048B61220F}">
            <xm:f>NOT(ISERROR(SEARCH('Listados Datos'!$T$5,AF156)))</xm:f>
            <xm:f>'Listados Datos'!$T$5</xm:f>
            <x14:dxf>
              <font>
                <b/>
                <i val="0"/>
                <color auto="1"/>
              </font>
              <fill>
                <patternFill>
                  <bgColor rgb="FFFFFF00"/>
                </patternFill>
              </fill>
            </x14:dxf>
          </x14:cfRule>
          <x14:cfRule type="containsText" priority="15052" operator="containsText" id="{7F69BA04-3B16-4EA7-B6A7-B97D7BD54B14}">
            <xm:f>NOT(ISERROR(SEARCH('Listados Datos'!$T$6,AF156)))</xm:f>
            <xm:f>'Listados Datos'!$T$6</xm:f>
            <x14:dxf>
              <font>
                <b/>
                <i val="0"/>
              </font>
              <fill>
                <patternFill>
                  <bgColor rgb="FF92D050"/>
                </patternFill>
              </fill>
            </x14:dxf>
          </x14:cfRule>
          <xm:sqref>AF156:AF157</xm:sqref>
        </x14:conditionalFormatting>
        <x14:conditionalFormatting xmlns:xm="http://schemas.microsoft.com/office/excel/2006/main">
          <x14:cfRule type="containsText" priority="15045" operator="containsText" id="{EF14D98B-21E5-4E25-A4DB-297FA33F56B8}">
            <xm:f>NOT(ISERROR(SEARCH('Listados Datos'!$T$3,AB156)))</xm:f>
            <xm:f>'Listados Datos'!$T$3</xm:f>
            <x14:dxf>
              <fill>
                <patternFill patternType="solid">
                  <bgColor rgb="FFC00000"/>
                </patternFill>
              </fill>
            </x14:dxf>
          </x14:cfRule>
          <x14:cfRule type="containsText" priority="15046" operator="containsText" id="{30AE546B-C1DD-4474-B5FD-AED5F4E580D8}">
            <xm:f>NOT(ISERROR(SEARCH('Listados Datos'!$T$4,AB156)))</xm:f>
            <xm:f>'Listados Datos'!$T$4</xm:f>
            <x14:dxf>
              <font>
                <b/>
                <i val="0"/>
                <color theme="0"/>
              </font>
              <fill>
                <patternFill>
                  <bgColor rgb="FFE26B0A"/>
                </patternFill>
              </fill>
            </x14:dxf>
          </x14:cfRule>
          <x14:cfRule type="containsText" priority="15047" operator="containsText" id="{C9B51C6D-D830-4B3A-ACB2-F0995EC510AB}">
            <xm:f>NOT(ISERROR(SEARCH('Listados Datos'!$T$5,AB156)))</xm:f>
            <xm:f>'Listados Datos'!$T$5</xm:f>
            <x14:dxf>
              <font>
                <b/>
                <i val="0"/>
                <color auto="1"/>
              </font>
              <fill>
                <patternFill>
                  <bgColor rgb="FFFFFF00"/>
                </patternFill>
              </fill>
            </x14:dxf>
          </x14:cfRule>
          <x14:cfRule type="containsText" priority="15048" operator="containsText" id="{F3583507-6555-4D29-843C-28A520358413}">
            <xm:f>NOT(ISERROR(SEARCH('Listados Datos'!$T$6,AB156)))</xm:f>
            <xm:f>'Listados Datos'!$T$6</xm:f>
            <x14:dxf>
              <font>
                <b/>
                <i val="0"/>
              </font>
              <fill>
                <patternFill>
                  <bgColor rgb="FF92D050"/>
                </patternFill>
              </fill>
            </x14:dxf>
          </x14:cfRule>
          <xm:sqref>AB156:AB157</xm:sqref>
        </x14:conditionalFormatting>
        <x14:conditionalFormatting xmlns:xm="http://schemas.microsoft.com/office/excel/2006/main">
          <x14:cfRule type="containsText" priority="15035" operator="containsText" id="{354B32F8-B187-44F0-9B3B-2F093C9EDF47}">
            <xm:f>NOT(ISERROR(SEARCH('Listados Datos'!$P$3,Z156)))</xm:f>
            <xm:f>'Listados Datos'!$P$3</xm:f>
            <x14:dxf>
              <fill>
                <patternFill>
                  <bgColor rgb="FF99CC00"/>
                </patternFill>
              </fill>
            </x14:dxf>
          </x14:cfRule>
          <x14:cfRule type="containsText" priority="15036" operator="containsText" id="{33998D87-3220-419D-8B6C-840F4FF99BBE}">
            <xm:f>NOT(ISERROR(SEARCH('Listados Datos'!$P$4,Z156)))</xm:f>
            <xm:f>'Listados Datos'!$P$4</xm:f>
            <x14:dxf>
              <fill>
                <patternFill>
                  <bgColor rgb="FF33CC33"/>
                </patternFill>
              </fill>
            </x14:dxf>
          </x14:cfRule>
          <x14:cfRule type="containsText" priority="15037" operator="containsText" id="{8A0C2FD6-3991-442D-84BE-6F97E8C78AD4}">
            <xm:f>NOT(ISERROR(SEARCH('Listados Datos'!$P$5,Z156)))</xm:f>
            <xm:f>'Listados Datos'!$P$5</xm:f>
            <x14:dxf>
              <fill>
                <patternFill>
                  <bgColor rgb="FFFFFF00"/>
                </patternFill>
              </fill>
            </x14:dxf>
          </x14:cfRule>
          <x14:cfRule type="containsText" priority="15038" operator="containsText" id="{0B7B0DB0-18FB-42CC-980C-3CCFE6A59417}">
            <xm:f>NOT(ISERROR(SEARCH('Listados Datos'!$P$6,Z156)))</xm:f>
            <xm:f>'Listados Datos'!$P$6</xm:f>
            <x14:dxf>
              <fill>
                <patternFill>
                  <bgColor rgb="FFFFC000"/>
                </patternFill>
              </fill>
            </x14:dxf>
          </x14:cfRule>
          <x14:cfRule type="containsText" priority="15039" operator="containsText" id="{0AC3D7A1-C9F7-464E-8EF3-CA4E9EE5D052}">
            <xm:f>NOT(ISERROR(SEARCH('Listados Datos'!$P$7,Z156)))</xm:f>
            <xm:f>'Listados Datos'!$P$7</xm:f>
            <x14:dxf>
              <fill>
                <patternFill>
                  <bgColor rgb="FFFF0000"/>
                </patternFill>
              </fill>
            </x14:dxf>
          </x14:cfRule>
          <xm:sqref>Z156:Z157</xm:sqref>
        </x14:conditionalFormatting>
        <x14:conditionalFormatting xmlns:xm="http://schemas.microsoft.com/office/excel/2006/main">
          <x14:cfRule type="containsText" priority="15007" operator="containsText" id="{C95C22A1-6DBA-43FC-A1DF-7D007F0EAF7C}">
            <xm:f>NOT(ISERROR(SEARCH('Listados Datos'!$T$3,AT157)))</xm:f>
            <xm:f>'Listados Datos'!$T$3</xm:f>
            <x14:dxf>
              <fill>
                <patternFill patternType="solid">
                  <bgColor rgb="FFC00000"/>
                </patternFill>
              </fill>
            </x14:dxf>
          </x14:cfRule>
          <x14:cfRule type="containsText" priority="15008" operator="containsText" id="{B10BD166-1B1D-48FA-B938-DF967054296B}">
            <xm:f>NOT(ISERROR(SEARCH('Listados Datos'!$T$4,AT157)))</xm:f>
            <xm:f>'Listados Datos'!$T$4</xm:f>
            <x14:dxf>
              <font>
                <b/>
                <i val="0"/>
                <color theme="0"/>
              </font>
              <fill>
                <patternFill>
                  <bgColor rgb="FFE26B0A"/>
                </patternFill>
              </fill>
            </x14:dxf>
          </x14:cfRule>
          <x14:cfRule type="containsText" priority="15009" operator="containsText" id="{AF928D22-2C73-42D5-96A6-D11B663372C2}">
            <xm:f>NOT(ISERROR(SEARCH('Listados Datos'!$T$5,AT157)))</xm:f>
            <xm:f>'Listados Datos'!$T$5</xm:f>
            <x14:dxf>
              <font>
                <b/>
                <i val="0"/>
                <color auto="1"/>
              </font>
              <fill>
                <patternFill>
                  <bgColor rgb="FFFFFF00"/>
                </patternFill>
              </fill>
            </x14:dxf>
          </x14:cfRule>
          <x14:cfRule type="containsText" priority="15010" operator="containsText" id="{AB999EAA-9CC8-4C04-82D0-F86FE0FEAFE6}">
            <xm:f>NOT(ISERROR(SEARCH('Listados Datos'!$T$6,AT157)))</xm:f>
            <xm:f>'Listados Datos'!$T$6</xm:f>
            <x14:dxf>
              <font>
                <b/>
                <i val="0"/>
              </font>
              <fill>
                <patternFill>
                  <bgColor rgb="FF92D050"/>
                </patternFill>
              </fill>
            </x14:dxf>
          </x14:cfRule>
          <xm:sqref>AT157</xm:sqref>
        </x14:conditionalFormatting>
        <x14:conditionalFormatting xmlns:xm="http://schemas.microsoft.com/office/excel/2006/main">
          <x14:cfRule type="containsText" priority="14927" operator="containsText" id="{06A3EE9A-EB7B-4266-89AA-D978FC1332E0}">
            <xm:f>NOT(ISERROR(SEARCH('Listados Datos'!$T$3,AT171)))</xm:f>
            <xm:f>'Listados Datos'!$T$3</xm:f>
            <x14:dxf>
              <fill>
                <patternFill patternType="solid">
                  <bgColor rgb="FFC00000"/>
                </patternFill>
              </fill>
            </x14:dxf>
          </x14:cfRule>
          <x14:cfRule type="containsText" priority="14928" operator="containsText" id="{082F80C4-A7A9-4FD8-9B2F-2FFF434F0336}">
            <xm:f>NOT(ISERROR(SEARCH('Listados Datos'!$T$4,AT171)))</xm:f>
            <xm:f>'Listados Datos'!$T$4</xm:f>
            <x14:dxf>
              <font>
                <b/>
                <i val="0"/>
                <color theme="0"/>
              </font>
              <fill>
                <patternFill>
                  <bgColor rgb="FFE26B0A"/>
                </patternFill>
              </fill>
            </x14:dxf>
          </x14:cfRule>
          <x14:cfRule type="containsText" priority="14929" operator="containsText" id="{E0729FCE-D33B-442E-BBD6-57675674700B}">
            <xm:f>NOT(ISERROR(SEARCH('Listados Datos'!$T$5,AT171)))</xm:f>
            <xm:f>'Listados Datos'!$T$5</xm:f>
            <x14:dxf>
              <font>
                <b/>
                <i val="0"/>
                <color auto="1"/>
              </font>
              <fill>
                <patternFill>
                  <bgColor rgb="FFFFFF00"/>
                </patternFill>
              </fill>
            </x14:dxf>
          </x14:cfRule>
          <x14:cfRule type="containsText" priority="14930" operator="containsText" id="{F89F6BE6-DCDA-4470-967B-19F35C5E918E}">
            <xm:f>NOT(ISERROR(SEARCH('Listados Datos'!$T$6,AT171)))</xm:f>
            <xm:f>'Listados Datos'!$T$6</xm:f>
            <x14:dxf>
              <font>
                <b/>
                <i val="0"/>
              </font>
              <fill>
                <patternFill>
                  <bgColor rgb="FF92D050"/>
                </patternFill>
              </fill>
            </x14:dxf>
          </x14:cfRule>
          <xm:sqref>AT171</xm:sqref>
        </x14:conditionalFormatting>
        <x14:conditionalFormatting xmlns:xm="http://schemas.microsoft.com/office/excel/2006/main">
          <x14:cfRule type="containsText" priority="14917" operator="containsText" id="{FC2F1E8A-73A6-4314-A295-1D04DBADAB6B}">
            <xm:f>NOT(ISERROR(SEARCH('Listados Datos'!$P$3,AR171)))</xm:f>
            <xm:f>'Listados Datos'!$P$3</xm:f>
            <x14:dxf>
              <fill>
                <patternFill>
                  <bgColor rgb="FF99CC00"/>
                </patternFill>
              </fill>
            </x14:dxf>
          </x14:cfRule>
          <x14:cfRule type="containsText" priority="14918" operator="containsText" id="{61C1844B-FE37-4544-90FF-20323F973D3F}">
            <xm:f>NOT(ISERROR(SEARCH('Listados Datos'!$P$4,AR171)))</xm:f>
            <xm:f>'Listados Datos'!$P$4</xm:f>
            <x14:dxf>
              <fill>
                <patternFill>
                  <bgColor rgb="FF33CC33"/>
                </patternFill>
              </fill>
            </x14:dxf>
          </x14:cfRule>
          <x14:cfRule type="containsText" priority="14919" operator="containsText" id="{26D8F587-1804-4E5F-8D8E-E949A4027488}">
            <xm:f>NOT(ISERROR(SEARCH('Listados Datos'!$P$5,AR171)))</xm:f>
            <xm:f>'Listados Datos'!$P$5</xm:f>
            <x14:dxf>
              <fill>
                <patternFill>
                  <bgColor rgb="FFFFFF00"/>
                </patternFill>
              </fill>
            </x14:dxf>
          </x14:cfRule>
          <x14:cfRule type="containsText" priority="14920" operator="containsText" id="{96E2B43E-070F-419C-880E-44D5AF344391}">
            <xm:f>NOT(ISERROR(SEARCH('Listados Datos'!$P$6,AR171)))</xm:f>
            <xm:f>'Listados Datos'!$P$6</xm:f>
            <x14:dxf>
              <fill>
                <patternFill>
                  <bgColor rgb="FFFFC000"/>
                </patternFill>
              </fill>
            </x14:dxf>
          </x14:cfRule>
          <x14:cfRule type="containsText" priority="14921" operator="containsText" id="{C500E83B-5A61-4A93-8047-BCF0AA6F4E88}">
            <xm:f>NOT(ISERROR(SEARCH('Listados Datos'!$P$7,AR171)))</xm:f>
            <xm:f>'Listados Datos'!$P$7</xm:f>
            <x14:dxf>
              <fill>
                <patternFill>
                  <bgColor rgb="FFFF0000"/>
                </patternFill>
              </fill>
            </x14:dxf>
          </x14:cfRule>
          <xm:sqref>AR171</xm:sqref>
        </x14:conditionalFormatting>
        <x14:conditionalFormatting xmlns:xm="http://schemas.microsoft.com/office/excel/2006/main">
          <x14:cfRule type="containsText" priority="14885" operator="containsText" id="{A5CBDB42-2D98-4315-ABFB-276E68EF307D}">
            <xm:f>NOT(ISERROR(SEARCH('Listados Datos'!$T$3,AT168)))</xm:f>
            <xm:f>'Listados Datos'!$T$3</xm:f>
            <x14:dxf>
              <fill>
                <patternFill patternType="solid">
                  <bgColor rgb="FFC00000"/>
                </patternFill>
              </fill>
            </x14:dxf>
          </x14:cfRule>
          <x14:cfRule type="containsText" priority="14886" operator="containsText" id="{63222535-CCCA-4325-B147-C9EBE889D228}">
            <xm:f>NOT(ISERROR(SEARCH('Listados Datos'!$T$4,AT168)))</xm:f>
            <xm:f>'Listados Datos'!$T$4</xm:f>
            <x14:dxf>
              <font>
                <b/>
                <i val="0"/>
                <color theme="0"/>
              </font>
              <fill>
                <patternFill>
                  <bgColor rgb="FFE26B0A"/>
                </patternFill>
              </fill>
            </x14:dxf>
          </x14:cfRule>
          <x14:cfRule type="containsText" priority="14887" operator="containsText" id="{7D743E30-8FB7-4A07-9A7E-C9CC18C7BF94}">
            <xm:f>NOT(ISERROR(SEARCH('Listados Datos'!$T$5,AT168)))</xm:f>
            <xm:f>'Listados Datos'!$T$5</xm:f>
            <x14:dxf>
              <font>
                <b/>
                <i val="0"/>
                <color auto="1"/>
              </font>
              <fill>
                <patternFill>
                  <bgColor rgb="FFFFFF00"/>
                </patternFill>
              </fill>
            </x14:dxf>
          </x14:cfRule>
          <x14:cfRule type="containsText" priority="14888" operator="containsText" id="{A3F3006B-5CDD-455C-A9FF-000CC0F0A7CA}">
            <xm:f>NOT(ISERROR(SEARCH('Listados Datos'!$T$6,AT168)))</xm:f>
            <xm:f>'Listados Datos'!$T$6</xm:f>
            <x14:dxf>
              <font>
                <b/>
                <i val="0"/>
              </font>
              <fill>
                <patternFill>
                  <bgColor rgb="FF92D050"/>
                </patternFill>
              </fill>
            </x14:dxf>
          </x14:cfRule>
          <xm:sqref>AT168</xm:sqref>
        </x14:conditionalFormatting>
        <x14:conditionalFormatting xmlns:xm="http://schemas.microsoft.com/office/excel/2006/main">
          <x14:cfRule type="containsText" priority="14875" operator="containsText" id="{36FE3206-955C-4A04-BF27-5016FCDD5906}">
            <xm:f>NOT(ISERROR(SEARCH('Listados Datos'!$P$3,AR168)))</xm:f>
            <xm:f>'Listados Datos'!$P$3</xm:f>
            <x14:dxf>
              <fill>
                <patternFill>
                  <bgColor rgb="FF99CC00"/>
                </patternFill>
              </fill>
            </x14:dxf>
          </x14:cfRule>
          <x14:cfRule type="containsText" priority="14876" operator="containsText" id="{5D26F4F6-7D7E-44F3-8B42-FEF70218B1B0}">
            <xm:f>NOT(ISERROR(SEARCH('Listados Datos'!$P$4,AR168)))</xm:f>
            <xm:f>'Listados Datos'!$P$4</xm:f>
            <x14:dxf>
              <fill>
                <patternFill>
                  <bgColor rgb="FF33CC33"/>
                </patternFill>
              </fill>
            </x14:dxf>
          </x14:cfRule>
          <x14:cfRule type="containsText" priority="14877" operator="containsText" id="{C55D8F48-85FF-4F61-9CC2-F02EF77D68A7}">
            <xm:f>NOT(ISERROR(SEARCH('Listados Datos'!$P$5,AR168)))</xm:f>
            <xm:f>'Listados Datos'!$P$5</xm:f>
            <x14:dxf>
              <fill>
                <patternFill>
                  <bgColor rgb="FFFFFF00"/>
                </patternFill>
              </fill>
            </x14:dxf>
          </x14:cfRule>
          <x14:cfRule type="containsText" priority="14878" operator="containsText" id="{887557F8-217C-43CA-8A21-C61EC4110467}">
            <xm:f>NOT(ISERROR(SEARCH('Listados Datos'!$P$6,AR168)))</xm:f>
            <xm:f>'Listados Datos'!$P$6</xm:f>
            <x14:dxf>
              <fill>
                <patternFill>
                  <bgColor rgb="FFFFC000"/>
                </patternFill>
              </fill>
            </x14:dxf>
          </x14:cfRule>
          <x14:cfRule type="containsText" priority="14879" operator="containsText" id="{C92D5777-9CB6-4800-B9CC-3F252E8148A2}">
            <xm:f>NOT(ISERROR(SEARCH('Listados Datos'!$P$7,AR168)))</xm:f>
            <xm:f>'Listados Datos'!$P$7</xm:f>
            <x14:dxf>
              <fill>
                <patternFill>
                  <bgColor rgb="FFFF0000"/>
                </patternFill>
              </fill>
            </x14:dxf>
          </x14:cfRule>
          <xm:sqref>AR168</xm:sqref>
        </x14:conditionalFormatting>
        <x14:conditionalFormatting xmlns:xm="http://schemas.microsoft.com/office/excel/2006/main">
          <x14:cfRule type="containsText" priority="14993" operator="containsText" id="{8A889B27-069C-4FF6-B030-42ADF3848F55}">
            <xm:f>NOT(ISERROR(SEARCH('Listados Datos'!$T$3,AF166)))</xm:f>
            <xm:f>'Listados Datos'!$T$3</xm:f>
            <x14:dxf>
              <fill>
                <patternFill patternType="solid">
                  <bgColor rgb="FFC00000"/>
                </patternFill>
              </fill>
            </x14:dxf>
          </x14:cfRule>
          <x14:cfRule type="containsText" priority="14994" operator="containsText" id="{0AE18861-B8AC-4F9F-8337-4922C060A978}">
            <xm:f>NOT(ISERROR(SEARCH('Listados Datos'!$T$4,AF166)))</xm:f>
            <xm:f>'Listados Datos'!$T$4</xm:f>
            <x14:dxf>
              <font>
                <b/>
                <i val="0"/>
                <color theme="0"/>
              </font>
              <fill>
                <patternFill>
                  <bgColor rgb="FFE26B0A"/>
                </patternFill>
              </fill>
            </x14:dxf>
          </x14:cfRule>
          <x14:cfRule type="containsText" priority="14995" operator="containsText" id="{EE266C62-4302-4172-86A4-9AE0E0872DAF}">
            <xm:f>NOT(ISERROR(SEARCH('Listados Datos'!$T$5,AF166)))</xm:f>
            <xm:f>'Listados Datos'!$T$5</xm:f>
            <x14:dxf>
              <font>
                <b/>
                <i val="0"/>
                <color auto="1"/>
              </font>
              <fill>
                <patternFill>
                  <bgColor rgb="FFFFFF00"/>
                </patternFill>
              </fill>
            </x14:dxf>
          </x14:cfRule>
          <x14:cfRule type="containsText" priority="14996" operator="containsText" id="{04F50A51-0E08-4DD0-BFC5-810D89651C1A}">
            <xm:f>NOT(ISERROR(SEARCH('Listados Datos'!$T$6,AF166)))</xm:f>
            <xm:f>'Listados Datos'!$T$6</xm:f>
            <x14:dxf>
              <font>
                <b/>
                <i val="0"/>
              </font>
              <fill>
                <patternFill>
                  <bgColor rgb="FF92D050"/>
                </patternFill>
              </fill>
            </x14:dxf>
          </x14:cfRule>
          <xm:sqref>AF166:AF167 AF171</xm:sqref>
        </x14:conditionalFormatting>
        <x14:conditionalFormatting xmlns:xm="http://schemas.microsoft.com/office/excel/2006/main">
          <x14:cfRule type="containsText" priority="14989" operator="containsText" id="{2E33B17B-D4C3-43E6-A15C-6553B4CB3A96}">
            <xm:f>NOT(ISERROR(SEARCH('Listados Datos'!$T$3,AB166)))</xm:f>
            <xm:f>'Listados Datos'!$T$3</xm:f>
            <x14:dxf>
              <fill>
                <patternFill patternType="solid">
                  <bgColor rgb="FFC00000"/>
                </patternFill>
              </fill>
            </x14:dxf>
          </x14:cfRule>
          <x14:cfRule type="containsText" priority="14990" operator="containsText" id="{EA8DA751-AA6C-4025-91FF-E0A3593DFE26}">
            <xm:f>NOT(ISERROR(SEARCH('Listados Datos'!$T$4,AB166)))</xm:f>
            <xm:f>'Listados Datos'!$T$4</xm:f>
            <x14:dxf>
              <font>
                <b/>
                <i val="0"/>
                <color theme="0"/>
              </font>
              <fill>
                <patternFill>
                  <bgColor rgb="FFE26B0A"/>
                </patternFill>
              </fill>
            </x14:dxf>
          </x14:cfRule>
          <x14:cfRule type="containsText" priority="14991" operator="containsText" id="{96345090-23C8-4973-A38A-1B77E98DC541}">
            <xm:f>NOT(ISERROR(SEARCH('Listados Datos'!$T$5,AB166)))</xm:f>
            <xm:f>'Listados Datos'!$T$5</xm:f>
            <x14:dxf>
              <font>
                <b/>
                <i val="0"/>
                <color auto="1"/>
              </font>
              <fill>
                <patternFill>
                  <bgColor rgb="FFFFFF00"/>
                </patternFill>
              </fill>
            </x14:dxf>
          </x14:cfRule>
          <x14:cfRule type="containsText" priority="14992" operator="containsText" id="{C3B35930-647D-4BCE-B399-A0DDE3067BEF}">
            <xm:f>NOT(ISERROR(SEARCH('Listados Datos'!$T$6,AB166)))</xm:f>
            <xm:f>'Listados Datos'!$T$6</xm:f>
            <x14:dxf>
              <font>
                <b/>
                <i val="0"/>
              </font>
              <fill>
                <patternFill>
                  <bgColor rgb="FF92D050"/>
                </patternFill>
              </fill>
            </x14:dxf>
          </x14:cfRule>
          <xm:sqref>AB166:AB167</xm:sqref>
        </x14:conditionalFormatting>
        <x14:conditionalFormatting xmlns:xm="http://schemas.microsoft.com/office/excel/2006/main">
          <x14:cfRule type="containsText" priority="14979" operator="containsText" id="{48221517-58FE-4C6E-853E-0D42E7F23B05}">
            <xm:f>NOT(ISERROR(SEARCH('Listados Datos'!$P$3,Z166)))</xm:f>
            <xm:f>'Listados Datos'!$P$3</xm:f>
            <x14:dxf>
              <fill>
                <patternFill>
                  <bgColor rgb="FF99CC00"/>
                </patternFill>
              </fill>
            </x14:dxf>
          </x14:cfRule>
          <x14:cfRule type="containsText" priority="14980" operator="containsText" id="{6B67532D-ABD6-4180-8E24-45E7BB5334D9}">
            <xm:f>NOT(ISERROR(SEARCH('Listados Datos'!$P$4,Z166)))</xm:f>
            <xm:f>'Listados Datos'!$P$4</xm:f>
            <x14:dxf>
              <fill>
                <patternFill>
                  <bgColor rgb="FF33CC33"/>
                </patternFill>
              </fill>
            </x14:dxf>
          </x14:cfRule>
          <x14:cfRule type="containsText" priority="14981" operator="containsText" id="{8EFE51E2-5539-4B77-86FC-ED6632F5B032}">
            <xm:f>NOT(ISERROR(SEARCH('Listados Datos'!$P$5,Z166)))</xm:f>
            <xm:f>'Listados Datos'!$P$5</xm:f>
            <x14:dxf>
              <fill>
                <patternFill>
                  <bgColor rgb="FFFFFF00"/>
                </patternFill>
              </fill>
            </x14:dxf>
          </x14:cfRule>
          <x14:cfRule type="containsText" priority="14982" operator="containsText" id="{1703A20A-35AD-4EBF-8D3F-7529750F95C7}">
            <xm:f>NOT(ISERROR(SEARCH('Listados Datos'!$P$6,Z166)))</xm:f>
            <xm:f>'Listados Datos'!$P$6</xm:f>
            <x14:dxf>
              <fill>
                <patternFill>
                  <bgColor rgb="FFFFC000"/>
                </patternFill>
              </fill>
            </x14:dxf>
          </x14:cfRule>
          <x14:cfRule type="containsText" priority="14983" operator="containsText" id="{A78FE611-FC2F-4672-9620-73D76B91464A}">
            <xm:f>NOT(ISERROR(SEARCH('Listados Datos'!$P$7,Z166)))</xm:f>
            <xm:f>'Listados Datos'!$P$7</xm:f>
            <x14:dxf>
              <fill>
                <patternFill>
                  <bgColor rgb="FFFF0000"/>
                </patternFill>
              </fill>
            </x14:dxf>
          </x14:cfRule>
          <xm:sqref>Z166:Z167</xm:sqref>
        </x14:conditionalFormatting>
        <x14:conditionalFormatting xmlns:xm="http://schemas.microsoft.com/office/excel/2006/main">
          <x14:cfRule type="containsText" priority="14955" operator="containsText" id="{FE117CD9-F7DA-4C7F-8E25-144018C9204F}">
            <xm:f>NOT(ISERROR(SEARCH('Listados Datos'!$T$3,AT166)))</xm:f>
            <xm:f>'Listados Datos'!$T$3</xm:f>
            <x14:dxf>
              <fill>
                <patternFill patternType="solid">
                  <bgColor rgb="FFC00000"/>
                </patternFill>
              </fill>
            </x14:dxf>
          </x14:cfRule>
          <x14:cfRule type="containsText" priority="14956" operator="containsText" id="{5B8AE0F2-1F5D-4CD5-B485-28751F81F6B2}">
            <xm:f>NOT(ISERROR(SEARCH('Listados Datos'!$T$4,AT166)))</xm:f>
            <xm:f>'Listados Datos'!$T$4</xm:f>
            <x14:dxf>
              <font>
                <b/>
                <i val="0"/>
                <color theme="0"/>
              </font>
              <fill>
                <patternFill>
                  <bgColor rgb="FFE26B0A"/>
                </patternFill>
              </fill>
            </x14:dxf>
          </x14:cfRule>
          <x14:cfRule type="containsText" priority="14957" operator="containsText" id="{1C6F9C78-97EA-4249-BD92-B4ED46AC8CC0}">
            <xm:f>NOT(ISERROR(SEARCH('Listados Datos'!$T$5,AT166)))</xm:f>
            <xm:f>'Listados Datos'!$T$5</xm:f>
            <x14:dxf>
              <font>
                <b/>
                <i val="0"/>
                <color auto="1"/>
              </font>
              <fill>
                <patternFill>
                  <bgColor rgb="FFFFFF00"/>
                </patternFill>
              </fill>
            </x14:dxf>
          </x14:cfRule>
          <x14:cfRule type="containsText" priority="14958" operator="containsText" id="{7F39E545-F873-49C1-B023-69709F3CD414}">
            <xm:f>NOT(ISERROR(SEARCH('Listados Datos'!$T$6,AT166)))</xm:f>
            <xm:f>'Listados Datos'!$T$6</xm:f>
            <x14:dxf>
              <font>
                <b/>
                <i val="0"/>
              </font>
              <fill>
                <patternFill>
                  <bgColor rgb="FF92D050"/>
                </patternFill>
              </fill>
            </x14:dxf>
          </x14:cfRule>
          <xm:sqref>AT166</xm:sqref>
        </x14:conditionalFormatting>
        <x14:conditionalFormatting xmlns:xm="http://schemas.microsoft.com/office/excel/2006/main">
          <x14:cfRule type="containsText" priority="14945" operator="containsText" id="{55863A66-6672-420D-B677-58B2C483EAA0}">
            <xm:f>NOT(ISERROR(SEARCH('Listados Datos'!$P$3,AR166)))</xm:f>
            <xm:f>'Listados Datos'!$P$3</xm:f>
            <x14:dxf>
              <fill>
                <patternFill>
                  <bgColor rgb="FF99CC00"/>
                </patternFill>
              </fill>
            </x14:dxf>
          </x14:cfRule>
          <x14:cfRule type="containsText" priority="14946" operator="containsText" id="{738E5325-1956-425E-8DD4-5A4AE79103E7}">
            <xm:f>NOT(ISERROR(SEARCH('Listados Datos'!$P$4,AR166)))</xm:f>
            <xm:f>'Listados Datos'!$P$4</xm:f>
            <x14:dxf>
              <fill>
                <patternFill>
                  <bgColor rgb="FF33CC33"/>
                </patternFill>
              </fill>
            </x14:dxf>
          </x14:cfRule>
          <x14:cfRule type="containsText" priority="14947" operator="containsText" id="{CBA7ADEC-1BAC-4F92-892D-AAEFA484DCE2}">
            <xm:f>NOT(ISERROR(SEARCH('Listados Datos'!$P$5,AR166)))</xm:f>
            <xm:f>'Listados Datos'!$P$5</xm:f>
            <x14:dxf>
              <fill>
                <patternFill>
                  <bgColor rgb="FFFFFF00"/>
                </patternFill>
              </fill>
            </x14:dxf>
          </x14:cfRule>
          <x14:cfRule type="containsText" priority="14948" operator="containsText" id="{EF8A8992-CB56-4274-BB9A-618397F46BE0}">
            <xm:f>NOT(ISERROR(SEARCH('Listados Datos'!$P$6,AR166)))</xm:f>
            <xm:f>'Listados Datos'!$P$6</xm:f>
            <x14:dxf>
              <fill>
                <patternFill>
                  <bgColor rgb="FFFFC000"/>
                </patternFill>
              </fill>
            </x14:dxf>
          </x14:cfRule>
          <x14:cfRule type="containsText" priority="14949" operator="containsText" id="{C82C61E5-C762-4E2A-B71B-EB24CBD8A9A5}">
            <xm:f>NOT(ISERROR(SEARCH('Listados Datos'!$P$7,AR166)))</xm:f>
            <xm:f>'Listados Datos'!$P$7</xm:f>
            <x14:dxf>
              <fill>
                <patternFill>
                  <bgColor rgb="FFFF0000"/>
                </patternFill>
              </fill>
            </x14:dxf>
          </x14:cfRule>
          <xm:sqref>AR166</xm:sqref>
        </x14:conditionalFormatting>
        <x14:conditionalFormatting xmlns:xm="http://schemas.microsoft.com/office/excel/2006/main">
          <x14:cfRule type="containsText" priority="14941" operator="containsText" id="{99D4243C-69AB-4859-8601-907C5A9FFFC0}">
            <xm:f>NOT(ISERROR(SEARCH('Listados Datos'!$T$3,AT167)))</xm:f>
            <xm:f>'Listados Datos'!$T$3</xm:f>
            <x14:dxf>
              <fill>
                <patternFill patternType="solid">
                  <bgColor rgb="FFC00000"/>
                </patternFill>
              </fill>
            </x14:dxf>
          </x14:cfRule>
          <x14:cfRule type="containsText" priority="14942" operator="containsText" id="{2C747BFE-4F47-48BD-9164-5DB5AF45AE04}">
            <xm:f>NOT(ISERROR(SEARCH('Listados Datos'!$T$4,AT167)))</xm:f>
            <xm:f>'Listados Datos'!$T$4</xm:f>
            <x14:dxf>
              <font>
                <b/>
                <i val="0"/>
                <color theme="0"/>
              </font>
              <fill>
                <patternFill>
                  <bgColor rgb="FFE26B0A"/>
                </patternFill>
              </fill>
            </x14:dxf>
          </x14:cfRule>
          <x14:cfRule type="containsText" priority="14943" operator="containsText" id="{89FF8E53-B521-4FF1-A4B3-3AC66E6FD13D}">
            <xm:f>NOT(ISERROR(SEARCH('Listados Datos'!$T$5,AT167)))</xm:f>
            <xm:f>'Listados Datos'!$T$5</xm:f>
            <x14:dxf>
              <font>
                <b/>
                <i val="0"/>
                <color auto="1"/>
              </font>
              <fill>
                <patternFill>
                  <bgColor rgb="FFFFFF00"/>
                </patternFill>
              </fill>
            </x14:dxf>
          </x14:cfRule>
          <x14:cfRule type="containsText" priority="14944" operator="containsText" id="{B354F591-B89E-4EF1-938E-105D81F91362}">
            <xm:f>NOT(ISERROR(SEARCH('Listados Datos'!$T$6,AT167)))</xm:f>
            <xm:f>'Listados Datos'!$T$6</xm:f>
            <x14:dxf>
              <font>
                <b/>
                <i val="0"/>
              </font>
              <fill>
                <patternFill>
                  <bgColor rgb="FF92D050"/>
                </patternFill>
              </fill>
            </x14:dxf>
          </x14:cfRule>
          <xm:sqref>AT167</xm:sqref>
        </x14:conditionalFormatting>
        <x14:conditionalFormatting xmlns:xm="http://schemas.microsoft.com/office/excel/2006/main">
          <x14:cfRule type="containsText" priority="14931" operator="containsText" id="{63DEAEC7-9A40-425B-8685-E8B0B9CBF73B}">
            <xm:f>NOT(ISERROR(SEARCH('Listados Datos'!$P$3,AR167)))</xm:f>
            <xm:f>'Listados Datos'!$P$3</xm:f>
            <x14:dxf>
              <fill>
                <patternFill>
                  <bgColor rgb="FF99CC00"/>
                </patternFill>
              </fill>
            </x14:dxf>
          </x14:cfRule>
          <x14:cfRule type="containsText" priority="14932" operator="containsText" id="{AAAF28A1-CCBB-4576-8F02-837C7E28EB87}">
            <xm:f>NOT(ISERROR(SEARCH('Listados Datos'!$P$4,AR167)))</xm:f>
            <xm:f>'Listados Datos'!$P$4</xm:f>
            <x14:dxf>
              <fill>
                <patternFill>
                  <bgColor rgb="FF33CC33"/>
                </patternFill>
              </fill>
            </x14:dxf>
          </x14:cfRule>
          <x14:cfRule type="containsText" priority="14933" operator="containsText" id="{02D9186B-EE20-4E53-A85F-AA40180C5FF1}">
            <xm:f>NOT(ISERROR(SEARCH('Listados Datos'!$P$5,AR167)))</xm:f>
            <xm:f>'Listados Datos'!$P$5</xm:f>
            <x14:dxf>
              <fill>
                <patternFill>
                  <bgColor rgb="FFFFFF00"/>
                </patternFill>
              </fill>
            </x14:dxf>
          </x14:cfRule>
          <x14:cfRule type="containsText" priority="14934" operator="containsText" id="{97555846-4599-4402-A7AE-4B507B4E6B51}">
            <xm:f>NOT(ISERROR(SEARCH('Listados Datos'!$P$6,AR167)))</xm:f>
            <xm:f>'Listados Datos'!$P$6</xm:f>
            <x14:dxf>
              <fill>
                <patternFill>
                  <bgColor rgb="FFFFC000"/>
                </patternFill>
              </fill>
            </x14:dxf>
          </x14:cfRule>
          <x14:cfRule type="containsText" priority="14935" operator="containsText" id="{BC45D716-F02B-4AB5-BC17-80E11BA9443C}">
            <xm:f>NOT(ISERROR(SEARCH('Listados Datos'!$P$7,AR167)))</xm:f>
            <xm:f>'Listados Datos'!$P$7</xm:f>
            <x14:dxf>
              <fill>
                <patternFill>
                  <bgColor rgb="FFFF0000"/>
                </patternFill>
              </fill>
            </x14:dxf>
          </x14:cfRule>
          <xm:sqref>AR167</xm:sqref>
        </x14:conditionalFormatting>
        <x14:conditionalFormatting xmlns:xm="http://schemas.microsoft.com/office/excel/2006/main">
          <x14:cfRule type="containsText" priority="14913" operator="containsText" id="{60CC5010-C0A1-4326-99D7-9356866E100C}">
            <xm:f>NOT(ISERROR(SEARCH('Listados Datos'!$T$3,AF168)))</xm:f>
            <xm:f>'Listados Datos'!$T$3</xm:f>
            <x14:dxf>
              <fill>
                <patternFill patternType="solid">
                  <bgColor rgb="FFC00000"/>
                </patternFill>
              </fill>
            </x14:dxf>
          </x14:cfRule>
          <x14:cfRule type="containsText" priority="14914" operator="containsText" id="{4AB37E7A-E0AF-4F46-B1A2-B5B4682F4DC8}">
            <xm:f>NOT(ISERROR(SEARCH('Listados Datos'!$T$4,AF168)))</xm:f>
            <xm:f>'Listados Datos'!$T$4</xm:f>
            <x14:dxf>
              <font>
                <b/>
                <i val="0"/>
                <color theme="0"/>
              </font>
              <fill>
                <patternFill>
                  <bgColor rgb="FFE26B0A"/>
                </patternFill>
              </fill>
            </x14:dxf>
          </x14:cfRule>
          <x14:cfRule type="containsText" priority="14915" operator="containsText" id="{23C3C607-080A-4B75-B911-1C344C2CC60F}">
            <xm:f>NOT(ISERROR(SEARCH('Listados Datos'!$T$5,AF168)))</xm:f>
            <xm:f>'Listados Datos'!$T$5</xm:f>
            <x14:dxf>
              <font>
                <b/>
                <i val="0"/>
                <color auto="1"/>
              </font>
              <fill>
                <patternFill>
                  <bgColor rgb="FFFFFF00"/>
                </patternFill>
              </fill>
            </x14:dxf>
          </x14:cfRule>
          <x14:cfRule type="containsText" priority="14916" operator="containsText" id="{2182B26A-3269-4FFC-B542-0B4FDA65FC87}">
            <xm:f>NOT(ISERROR(SEARCH('Listados Datos'!$T$6,AF168)))</xm:f>
            <xm:f>'Listados Datos'!$T$6</xm:f>
            <x14:dxf>
              <font>
                <b/>
                <i val="0"/>
              </font>
              <fill>
                <patternFill>
                  <bgColor rgb="FF92D050"/>
                </patternFill>
              </fill>
            </x14:dxf>
          </x14:cfRule>
          <xm:sqref>AF168:AF169</xm:sqref>
        </x14:conditionalFormatting>
        <x14:conditionalFormatting xmlns:xm="http://schemas.microsoft.com/office/excel/2006/main">
          <x14:cfRule type="containsText" priority="14909" operator="containsText" id="{90514A5D-5DB1-44A7-833C-980EEEC270AB}">
            <xm:f>NOT(ISERROR(SEARCH('Listados Datos'!$T$3,AB168)))</xm:f>
            <xm:f>'Listados Datos'!$T$3</xm:f>
            <x14:dxf>
              <fill>
                <patternFill patternType="solid">
                  <bgColor rgb="FFC00000"/>
                </patternFill>
              </fill>
            </x14:dxf>
          </x14:cfRule>
          <x14:cfRule type="containsText" priority="14910" operator="containsText" id="{16F40521-B2CE-4CBC-933A-E6B46D61A85C}">
            <xm:f>NOT(ISERROR(SEARCH('Listados Datos'!$T$4,AB168)))</xm:f>
            <xm:f>'Listados Datos'!$T$4</xm:f>
            <x14:dxf>
              <font>
                <b/>
                <i val="0"/>
                <color theme="0"/>
              </font>
              <fill>
                <patternFill>
                  <bgColor rgb="FFE26B0A"/>
                </patternFill>
              </fill>
            </x14:dxf>
          </x14:cfRule>
          <x14:cfRule type="containsText" priority="14911" operator="containsText" id="{BEA6BDB0-E2B4-485E-9E3A-31315C9B1C96}">
            <xm:f>NOT(ISERROR(SEARCH('Listados Datos'!$T$5,AB168)))</xm:f>
            <xm:f>'Listados Datos'!$T$5</xm:f>
            <x14:dxf>
              <font>
                <b/>
                <i val="0"/>
                <color auto="1"/>
              </font>
              <fill>
                <patternFill>
                  <bgColor rgb="FFFFFF00"/>
                </patternFill>
              </fill>
            </x14:dxf>
          </x14:cfRule>
          <x14:cfRule type="containsText" priority="14912" operator="containsText" id="{D8513E1B-998F-4551-A3A3-DBB7D6AFF41C}">
            <xm:f>NOT(ISERROR(SEARCH('Listados Datos'!$T$6,AB168)))</xm:f>
            <xm:f>'Listados Datos'!$T$6</xm:f>
            <x14:dxf>
              <font>
                <b/>
                <i val="0"/>
              </font>
              <fill>
                <patternFill>
                  <bgColor rgb="FF92D050"/>
                </patternFill>
              </fill>
            </x14:dxf>
          </x14:cfRule>
          <xm:sqref>AB168:AB169</xm:sqref>
        </x14:conditionalFormatting>
        <x14:conditionalFormatting xmlns:xm="http://schemas.microsoft.com/office/excel/2006/main">
          <x14:cfRule type="containsText" priority="14899" operator="containsText" id="{33C769AA-5421-4EBE-8C48-3812F2E6211C}">
            <xm:f>NOT(ISERROR(SEARCH('Listados Datos'!$P$3,Z168)))</xm:f>
            <xm:f>'Listados Datos'!$P$3</xm:f>
            <x14:dxf>
              <fill>
                <patternFill>
                  <bgColor rgb="FF99CC00"/>
                </patternFill>
              </fill>
            </x14:dxf>
          </x14:cfRule>
          <x14:cfRule type="containsText" priority="14900" operator="containsText" id="{B631369F-5825-4C6D-A8A1-E6EBBFAC8E84}">
            <xm:f>NOT(ISERROR(SEARCH('Listados Datos'!$P$4,Z168)))</xm:f>
            <xm:f>'Listados Datos'!$P$4</xm:f>
            <x14:dxf>
              <fill>
                <patternFill>
                  <bgColor rgb="FF33CC33"/>
                </patternFill>
              </fill>
            </x14:dxf>
          </x14:cfRule>
          <x14:cfRule type="containsText" priority="14901" operator="containsText" id="{D45D45A2-6507-4DC8-8B58-7A0192656A6D}">
            <xm:f>NOT(ISERROR(SEARCH('Listados Datos'!$P$5,Z168)))</xm:f>
            <xm:f>'Listados Datos'!$P$5</xm:f>
            <x14:dxf>
              <fill>
                <patternFill>
                  <bgColor rgb="FFFFFF00"/>
                </patternFill>
              </fill>
            </x14:dxf>
          </x14:cfRule>
          <x14:cfRule type="containsText" priority="14902" operator="containsText" id="{F43CC38C-8AF7-403A-93A4-9C11B81F028D}">
            <xm:f>NOT(ISERROR(SEARCH('Listados Datos'!$P$6,Z168)))</xm:f>
            <xm:f>'Listados Datos'!$P$6</xm:f>
            <x14:dxf>
              <fill>
                <patternFill>
                  <bgColor rgb="FFFFC000"/>
                </patternFill>
              </fill>
            </x14:dxf>
          </x14:cfRule>
          <x14:cfRule type="containsText" priority="14903" operator="containsText" id="{58402ED3-8971-4F9F-B5A7-227E1BBA4E32}">
            <xm:f>NOT(ISERROR(SEARCH('Listados Datos'!$P$7,Z168)))</xm:f>
            <xm:f>'Listados Datos'!$P$7</xm:f>
            <x14:dxf>
              <fill>
                <patternFill>
                  <bgColor rgb="FFFF0000"/>
                </patternFill>
              </fill>
            </x14:dxf>
          </x14:cfRule>
          <xm:sqref>Z168:Z169</xm:sqref>
        </x14:conditionalFormatting>
        <x14:conditionalFormatting xmlns:xm="http://schemas.microsoft.com/office/excel/2006/main">
          <x14:cfRule type="containsText" priority="14871" operator="containsText" id="{9F5E02CE-4C99-460D-9A77-7AC5913F6047}">
            <xm:f>NOT(ISERROR(SEARCH('Listados Datos'!$T$3,AT169)))</xm:f>
            <xm:f>'Listados Datos'!$T$3</xm:f>
            <x14:dxf>
              <fill>
                <patternFill patternType="solid">
                  <bgColor rgb="FFC00000"/>
                </patternFill>
              </fill>
            </x14:dxf>
          </x14:cfRule>
          <x14:cfRule type="containsText" priority="14872" operator="containsText" id="{11398645-D7BC-4AE4-A191-4717444A6EA5}">
            <xm:f>NOT(ISERROR(SEARCH('Listados Datos'!$T$4,AT169)))</xm:f>
            <xm:f>'Listados Datos'!$T$4</xm:f>
            <x14:dxf>
              <font>
                <b/>
                <i val="0"/>
                <color theme="0"/>
              </font>
              <fill>
                <patternFill>
                  <bgColor rgb="FFE26B0A"/>
                </patternFill>
              </fill>
            </x14:dxf>
          </x14:cfRule>
          <x14:cfRule type="containsText" priority="14873" operator="containsText" id="{5276201C-6CA1-47A6-BD04-D95CB3412A54}">
            <xm:f>NOT(ISERROR(SEARCH('Listados Datos'!$T$5,AT169)))</xm:f>
            <xm:f>'Listados Datos'!$T$5</xm:f>
            <x14:dxf>
              <font>
                <b/>
                <i val="0"/>
                <color auto="1"/>
              </font>
              <fill>
                <patternFill>
                  <bgColor rgb="FFFFFF00"/>
                </patternFill>
              </fill>
            </x14:dxf>
          </x14:cfRule>
          <x14:cfRule type="containsText" priority="14874" operator="containsText" id="{44F30DEB-3BC6-4772-AB1A-4279A7B0D86E}">
            <xm:f>NOT(ISERROR(SEARCH('Listados Datos'!$T$6,AT169)))</xm:f>
            <xm:f>'Listados Datos'!$T$6</xm:f>
            <x14:dxf>
              <font>
                <b/>
                <i val="0"/>
              </font>
              <fill>
                <patternFill>
                  <bgColor rgb="FF92D050"/>
                </patternFill>
              </fill>
            </x14:dxf>
          </x14:cfRule>
          <xm:sqref>AT169</xm:sqref>
        </x14:conditionalFormatting>
        <x14:conditionalFormatting xmlns:xm="http://schemas.microsoft.com/office/excel/2006/main">
          <x14:cfRule type="containsText" priority="14791" operator="containsText" id="{D466C6EB-8E49-4708-AD7B-136746414190}">
            <xm:f>NOT(ISERROR(SEARCH('Listados Datos'!$T$3,AT165)))</xm:f>
            <xm:f>'Listados Datos'!$T$3</xm:f>
            <x14:dxf>
              <fill>
                <patternFill patternType="solid">
                  <bgColor rgb="FFC00000"/>
                </patternFill>
              </fill>
            </x14:dxf>
          </x14:cfRule>
          <x14:cfRule type="containsText" priority="14792" operator="containsText" id="{17A7A6E6-91CB-404E-94EE-21C0C2B28DCC}">
            <xm:f>NOT(ISERROR(SEARCH('Listados Datos'!$T$4,AT165)))</xm:f>
            <xm:f>'Listados Datos'!$T$4</xm:f>
            <x14:dxf>
              <font>
                <b/>
                <i val="0"/>
                <color theme="0"/>
              </font>
              <fill>
                <patternFill>
                  <bgColor rgb="FFE26B0A"/>
                </patternFill>
              </fill>
            </x14:dxf>
          </x14:cfRule>
          <x14:cfRule type="containsText" priority="14793" operator="containsText" id="{6451F73F-7AF2-4B0B-A754-52FDB3CD298B}">
            <xm:f>NOT(ISERROR(SEARCH('Listados Datos'!$T$5,AT165)))</xm:f>
            <xm:f>'Listados Datos'!$T$5</xm:f>
            <x14:dxf>
              <font>
                <b/>
                <i val="0"/>
                <color auto="1"/>
              </font>
              <fill>
                <patternFill>
                  <bgColor rgb="FFFFFF00"/>
                </patternFill>
              </fill>
            </x14:dxf>
          </x14:cfRule>
          <x14:cfRule type="containsText" priority="14794" operator="containsText" id="{D23E9D05-58EC-46F4-9A72-1412A59D75F8}">
            <xm:f>NOT(ISERROR(SEARCH('Listados Datos'!$T$6,AT165)))</xm:f>
            <xm:f>'Listados Datos'!$T$6</xm:f>
            <x14:dxf>
              <font>
                <b/>
                <i val="0"/>
              </font>
              <fill>
                <patternFill>
                  <bgColor rgb="FF92D050"/>
                </patternFill>
              </fill>
            </x14:dxf>
          </x14:cfRule>
          <xm:sqref>AT165</xm:sqref>
        </x14:conditionalFormatting>
        <x14:conditionalFormatting xmlns:xm="http://schemas.microsoft.com/office/excel/2006/main">
          <x14:cfRule type="containsText" priority="14781" operator="containsText" id="{DF3E2C58-5C56-4D8F-B399-32A680AD43F1}">
            <xm:f>NOT(ISERROR(SEARCH('Listados Datos'!$P$3,AR165)))</xm:f>
            <xm:f>'Listados Datos'!$P$3</xm:f>
            <x14:dxf>
              <fill>
                <patternFill>
                  <bgColor rgb="FF99CC00"/>
                </patternFill>
              </fill>
            </x14:dxf>
          </x14:cfRule>
          <x14:cfRule type="containsText" priority="14782" operator="containsText" id="{9B732E29-2F08-48FB-ABB7-DFB03DD2744F}">
            <xm:f>NOT(ISERROR(SEARCH('Listados Datos'!$P$4,AR165)))</xm:f>
            <xm:f>'Listados Datos'!$P$4</xm:f>
            <x14:dxf>
              <fill>
                <patternFill>
                  <bgColor rgb="FF33CC33"/>
                </patternFill>
              </fill>
            </x14:dxf>
          </x14:cfRule>
          <x14:cfRule type="containsText" priority="14783" operator="containsText" id="{D13BE204-CC3E-4C92-BEE5-79A2953117BD}">
            <xm:f>NOT(ISERROR(SEARCH('Listados Datos'!$P$5,AR165)))</xm:f>
            <xm:f>'Listados Datos'!$P$5</xm:f>
            <x14:dxf>
              <fill>
                <patternFill>
                  <bgColor rgb="FFFFFF00"/>
                </patternFill>
              </fill>
            </x14:dxf>
          </x14:cfRule>
          <x14:cfRule type="containsText" priority="14784" operator="containsText" id="{41184161-2CDF-415D-992B-0147FAEEF415}">
            <xm:f>NOT(ISERROR(SEARCH('Listados Datos'!$P$6,AR165)))</xm:f>
            <xm:f>'Listados Datos'!$P$6</xm:f>
            <x14:dxf>
              <fill>
                <patternFill>
                  <bgColor rgb="FFFFC000"/>
                </patternFill>
              </fill>
            </x14:dxf>
          </x14:cfRule>
          <x14:cfRule type="containsText" priority="14785" operator="containsText" id="{DEA4B1FC-2BFE-492C-97BE-67368C02A12F}">
            <xm:f>NOT(ISERROR(SEARCH('Listados Datos'!$P$7,AR165)))</xm:f>
            <xm:f>'Listados Datos'!$P$7</xm:f>
            <x14:dxf>
              <fill>
                <patternFill>
                  <bgColor rgb="FFFF0000"/>
                </patternFill>
              </fill>
            </x14:dxf>
          </x14:cfRule>
          <xm:sqref>AR165</xm:sqref>
        </x14:conditionalFormatting>
        <x14:conditionalFormatting xmlns:xm="http://schemas.microsoft.com/office/excel/2006/main">
          <x14:cfRule type="containsText" priority="14749" operator="containsText" id="{858E3CD9-32D5-4F86-BB94-3058A7803DFB}">
            <xm:f>NOT(ISERROR(SEARCH('Listados Datos'!$T$3,AT162)))</xm:f>
            <xm:f>'Listados Datos'!$T$3</xm:f>
            <x14:dxf>
              <fill>
                <patternFill patternType="solid">
                  <bgColor rgb="FFC00000"/>
                </patternFill>
              </fill>
            </x14:dxf>
          </x14:cfRule>
          <x14:cfRule type="containsText" priority="14750" operator="containsText" id="{E080A24E-468B-44AE-8F76-8AF57897F9CD}">
            <xm:f>NOT(ISERROR(SEARCH('Listados Datos'!$T$4,AT162)))</xm:f>
            <xm:f>'Listados Datos'!$T$4</xm:f>
            <x14:dxf>
              <font>
                <b/>
                <i val="0"/>
                <color theme="0"/>
              </font>
              <fill>
                <patternFill>
                  <bgColor rgb="FFE26B0A"/>
                </patternFill>
              </fill>
            </x14:dxf>
          </x14:cfRule>
          <x14:cfRule type="containsText" priority="14751" operator="containsText" id="{A0FEDB06-05F9-4544-914E-15ABBD2EC004}">
            <xm:f>NOT(ISERROR(SEARCH('Listados Datos'!$T$5,AT162)))</xm:f>
            <xm:f>'Listados Datos'!$T$5</xm:f>
            <x14:dxf>
              <font>
                <b/>
                <i val="0"/>
                <color auto="1"/>
              </font>
              <fill>
                <patternFill>
                  <bgColor rgb="FFFFFF00"/>
                </patternFill>
              </fill>
            </x14:dxf>
          </x14:cfRule>
          <x14:cfRule type="containsText" priority="14752" operator="containsText" id="{C29B02CF-2CF6-465F-87C7-BEA9195EDFF7}">
            <xm:f>NOT(ISERROR(SEARCH('Listados Datos'!$T$6,AT162)))</xm:f>
            <xm:f>'Listados Datos'!$T$6</xm:f>
            <x14:dxf>
              <font>
                <b/>
                <i val="0"/>
              </font>
              <fill>
                <patternFill>
                  <bgColor rgb="FF92D050"/>
                </patternFill>
              </fill>
            </x14:dxf>
          </x14:cfRule>
          <xm:sqref>AT162</xm:sqref>
        </x14:conditionalFormatting>
        <x14:conditionalFormatting xmlns:xm="http://schemas.microsoft.com/office/excel/2006/main">
          <x14:cfRule type="containsText" priority="14739" operator="containsText" id="{E6BFB307-A67B-428A-A6A2-676217418ADD}">
            <xm:f>NOT(ISERROR(SEARCH('Listados Datos'!$P$3,AR162)))</xm:f>
            <xm:f>'Listados Datos'!$P$3</xm:f>
            <x14:dxf>
              <fill>
                <patternFill>
                  <bgColor rgb="FF99CC00"/>
                </patternFill>
              </fill>
            </x14:dxf>
          </x14:cfRule>
          <x14:cfRule type="containsText" priority="14740" operator="containsText" id="{44691057-6350-4363-8530-EA352FE0DB36}">
            <xm:f>NOT(ISERROR(SEARCH('Listados Datos'!$P$4,AR162)))</xm:f>
            <xm:f>'Listados Datos'!$P$4</xm:f>
            <x14:dxf>
              <fill>
                <patternFill>
                  <bgColor rgb="FF33CC33"/>
                </patternFill>
              </fill>
            </x14:dxf>
          </x14:cfRule>
          <x14:cfRule type="containsText" priority="14741" operator="containsText" id="{AF532203-7026-4548-8D55-E2BA770B52B0}">
            <xm:f>NOT(ISERROR(SEARCH('Listados Datos'!$P$5,AR162)))</xm:f>
            <xm:f>'Listados Datos'!$P$5</xm:f>
            <x14:dxf>
              <fill>
                <patternFill>
                  <bgColor rgb="FFFFFF00"/>
                </patternFill>
              </fill>
            </x14:dxf>
          </x14:cfRule>
          <x14:cfRule type="containsText" priority="14742" operator="containsText" id="{1F278109-BBE8-488F-A952-F6B3C8BE2391}">
            <xm:f>NOT(ISERROR(SEARCH('Listados Datos'!$P$6,AR162)))</xm:f>
            <xm:f>'Listados Datos'!$P$6</xm:f>
            <x14:dxf>
              <fill>
                <patternFill>
                  <bgColor rgb="FFFFC000"/>
                </patternFill>
              </fill>
            </x14:dxf>
          </x14:cfRule>
          <x14:cfRule type="containsText" priority="14743" operator="containsText" id="{F6FB5F13-8B61-4CE8-9241-371A04EAF6E0}">
            <xm:f>NOT(ISERROR(SEARCH('Listados Datos'!$P$7,AR162)))</xm:f>
            <xm:f>'Listados Datos'!$P$7</xm:f>
            <x14:dxf>
              <fill>
                <patternFill>
                  <bgColor rgb="FFFF0000"/>
                </patternFill>
              </fill>
            </x14:dxf>
          </x14:cfRule>
          <xm:sqref>AR162</xm:sqref>
        </x14:conditionalFormatting>
        <x14:conditionalFormatting xmlns:xm="http://schemas.microsoft.com/office/excel/2006/main">
          <x14:cfRule type="containsText" priority="14725" operator="containsText" id="{6B166C6E-16AD-4506-B02C-96713EE95132}">
            <xm:f>NOT(ISERROR(SEARCH('Listados Datos'!$P$3,AR163)))</xm:f>
            <xm:f>'Listados Datos'!$P$3</xm:f>
            <x14:dxf>
              <fill>
                <patternFill>
                  <bgColor rgb="FF99CC00"/>
                </patternFill>
              </fill>
            </x14:dxf>
          </x14:cfRule>
          <x14:cfRule type="containsText" priority="14726" operator="containsText" id="{669DB3FD-6C75-4CE9-815D-AF26A84DA2F9}">
            <xm:f>NOT(ISERROR(SEARCH('Listados Datos'!$P$4,AR163)))</xm:f>
            <xm:f>'Listados Datos'!$P$4</xm:f>
            <x14:dxf>
              <fill>
                <patternFill>
                  <bgColor rgb="FF33CC33"/>
                </patternFill>
              </fill>
            </x14:dxf>
          </x14:cfRule>
          <x14:cfRule type="containsText" priority="14727" operator="containsText" id="{F74968B7-1674-4B01-A3C8-7C4DE43E7EA2}">
            <xm:f>NOT(ISERROR(SEARCH('Listados Datos'!$P$5,AR163)))</xm:f>
            <xm:f>'Listados Datos'!$P$5</xm:f>
            <x14:dxf>
              <fill>
                <patternFill>
                  <bgColor rgb="FFFFFF00"/>
                </patternFill>
              </fill>
            </x14:dxf>
          </x14:cfRule>
          <x14:cfRule type="containsText" priority="14728" operator="containsText" id="{3E8BEBE6-EE8E-4806-B341-C8BC6B57B01C}">
            <xm:f>NOT(ISERROR(SEARCH('Listados Datos'!$P$6,AR163)))</xm:f>
            <xm:f>'Listados Datos'!$P$6</xm:f>
            <x14:dxf>
              <fill>
                <patternFill>
                  <bgColor rgb="FFFFC000"/>
                </patternFill>
              </fill>
            </x14:dxf>
          </x14:cfRule>
          <x14:cfRule type="containsText" priority="14729" operator="containsText" id="{297C8FBD-D595-4A97-8C5F-611921AC3899}">
            <xm:f>NOT(ISERROR(SEARCH('Listados Datos'!$P$7,AR163)))</xm:f>
            <xm:f>'Listados Datos'!$P$7</xm:f>
            <x14:dxf>
              <fill>
                <patternFill>
                  <bgColor rgb="FFFF0000"/>
                </patternFill>
              </fill>
            </x14:dxf>
          </x14:cfRule>
          <xm:sqref>AR163</xm:sqref>
        </x14:conditionalFormatting>
        <x14:conditionalFormatting xmlns:xm="http://schemas.microsoft.com/office/excel/2006/main">
          <x14:cfRule type="containsText" priority="14857" operator="containsText" id="{7B69D2F8-C404-4994-8916-D0E7943CEB34}">
            <xm:f>NOT(ISERROR(SEARCH('Listados Datos'!$T$3,AF160)))</xm:f>
            <xm:f>'Listados Datos'!$T$3</xm:f>
            <x14:dxf>
              <fill>
                <patternFill patternType="solid">
                  <bgColor rgb="FFC00000"/>
                </patternFill>
              </fill>
            </x14:dxf>
          </x14:cfRule>
          <x14:cfRule type="containsText" priority="14858" operator="containsText" id="{D33C4FF6-3A05-45B9-A6BC-3CD30024ADEB}">
            <xm:f>NOT(ISERROR(SEARCH('Listados Datos'!$T$4,AF160)))</xm:f>
            <xm:f>'Listados Datos'!$T$4</xm:f>
            <x14:dxf>
              <font>
                <b/>
                <i val="0"/>
                <color theme="0"/>
              </font>
              <fill>
                <patternFill>
                  <bgColor rgb="FFE26B0A"/>
                </patternFill>
              </fill>
            </x14:dxf>
          </x14:cfRule>
          <x14:cfRule type="containsText" priority="14859" operator="containsText" id="{05D7AB08-5278-4888-8EA3-0F62B4D8A0E9}">
            <xm:f>NOT(ISERROR(SEARCH('Listados Datos'!$T$5,AF160)))</xm:f>
            <xm:f>'Listados Datos'!$T$5</xm:f>
            <x14:dxf>
              <font>
                <b/>
                <i val="0"/>
                <color auto="1"/>
              </font>
              <fill>
                <patternFill>
                  <bgColor rgb="FFFFFF00"/>
                </patternFill>
              </fill>
            </x14:dxf>
          </x14:cfRule>
          <x14:cfRule type="containsText" priority="14860" operator="containsText" id="{5D548C9D-706C-4C6E-82F0-D92214E2BF3A}">
            <xm:f>NOT(ISERROR(SEARCH('Listados Datos'!$T$6,AF160)))</xm:f>
            <xm:f>'Listados Datos'!$T$6</xm:f>
            <x14:dxf>
              <font>
                <b/>
                <i val="0"/>
              </font>
              <fill>
                <patternFill>
                  <bgColor rgb="FF92D050"/>
                </patternFill>
              </fill>
            </x14:dxf>
          </x14:cfRule>
          <xm:sqref>AF160:AF161 AF165</xm:sqref>
        </x14:conditionalFormatting>
        <x14:conditionalFormatting xmlns:xm="http://schemas.microsoft.com/office/excel/2006/main">
          <x14:cfRule type="containsText" priority="14853" operator="containsText" id="{43441C46-5353-4850-8161-E45B79D6BCC9}">
            <xm:f>NOT(ISERROR(SEARCH('Listados Datos'!$T$3,AB160)))</xm:f>
            <xm:f>'Listados Datos'!$T$3</xm:f>
            <x14:dxf>
              <fill>
                <patternFill patternType="solid">
                  <bgColor rgb="FFC00000"/>
                </patternFill>
              </fill>
            </x14:dxf>
          </x14:cfRule>
          <x14:cfRule type="containsText" priority="14854" operator="containsText" id="{CCB6598D-E984-4B02-BF1C-1A60D4B2EE2C}">
            <xm:f>NOT(ISERROR(SEARCH('Listados Datos'!$T$4,AB160)))</xm:f>
            <xm:f>'Listados Datos'!$T$4</xm:f>
            <x14:dxf>
              <font>
                <b/>
                <i val="0"/>
                <color theme="0"/>
              </font>
              <fill>
                <patternFill>
                  <bgColor rgb="FFE26B0A"/>
                </patternFill>
              </fill>
            </x14:dxf>
          </x14:cfRule>
          <x14:cfRule type="containsText" priority="14855" operator="containsText" id="{5D507DA8-2244-403D-BB48-4865FD862746}">
            <xm:f>NOT(ISERROR(SEARCH('Listados Datos'!$T$5,AB160)))</xm:f>
            <xm:f>'Listados Datos'!$T$5</xm:f>
            <x14:dxf>
              <font>
                <b/>
                <i val="0"/>
                <color auto="1"/>
              </font>
              <fill>
                <patternFill>
                  <bgColor rgb="FFFFFF00"/>
                </patternFill>
              </fill>
            </x14:dxf>
          </x14:cfRule>
          <x14:cfRule type="containsText" priority="14856" operator="containsText" id="{9D181B38-334A-43FB-97A3-6FCB76AA493C}">
            <xm:f>NOT(ISERROR(SEARCH('Listados Datos'!$T$6,AB160)))</xm:f>
            <xm:f>'Listados Datos'!$T$6</xm:f>
            <x14:dxf>
              <font>
                <b/>
                <i val="0"/>
              </font>
              <fill>
                <patternFill>
                  <bgColor rgb="FF92D050"/>
                </patternFill>
              </fill>
            </x14:dxf>
          </x14:cfRule>
          <xm:sqref>AB160:AB161</xm:sqref>
        </x14:conditionalFormatting>
        <x14:conditionalFormatting xmlns:xm="http://schemas.microsoft.com/office/excel/2006/main">
          <x14:cfRule type="containsText" priority="14843" operator="containsText" id="{29ADD402-FC5B-49EF-98FF-040D0609C1A3}">
            <xm:f>NOT(ISERROR(SEARCH('Listados Datos'!$P$3,Z160)))</xm:f>
            <xm:f>'Listados Datos'!$P$3</xm:f>
            <x14:dxf>
              <fill>
                <patternFill>
                  <bgColor rgb="FF99CC00"/>
                </patternFill>
              </fill>
            </x14:dxf>
          </x14:cfRule>
          <x14:cfRule type="containsText" priority="14844" operator="containsText" id="{62217454-F506-48AA-980C-149F2AD64CCB}">
            <xm:f>NOT(ISERROR(SEARCH('Listados Datos'!$P$4,Z160)))</xm:f>
            <xm:f>'Listados Datos'!$P$4</xm:f>
            <x14:dxf>
              <fill>
                <patternFill>
                  <bgColor rgb="FF33CC33"/>
                </patternFill>
              </fill>
            </x14:dxf>
          </x14:cfRule>
          <x14:cfRule type="containsText" priority="14845" operator="containsText" id="{462E007E-4D5E-46F4-A89E-B320B286F19C}">
            <xm:f>NOT(ISERROR(SEARCH('Listados Datos'!$P$5,Z160)))</xm:f>
            <xm:f>'Listados Datos'!$P$5</xm:f>
            <x14:dxf>
              <fill>
                <patternFill>
                  <bgColor rgb="FFFFFF00"/>
                </patternFill>
              </fill>
            </x14:dxf>
          </x14:cfRule>
          <x14:cfRule type="containsText" priority="14846" operator="containsText" id="{4C5EDA6D-9100-4B3E-98BB-DC598F7F9F2A}">
            <xm:f>NOT(ISERROR(SEARCH('Listados Datos'!$P$6,Z160)))</xm:f>
            <xm:f>'Listados Datos'!$P$6</xm:f>
            <x14:dxf>
              <fill>
                <patternFill>
                  <bgColor rgb="FFFFC000"/>
                </patternFill>
              </fill>
            </x14:dxf>
          </x14:cfRule>
          <x14:cfRule type="containsText" priority="14847" operator="containsText" id="{D3A3FB1F-3476-4F5B-92FD-C121A18B0D5A}">
            <xm:f>NOT(ISERROR(SEARCH('Listados Datos'!$P$7,Z160)))</xm:f>
            <xm:f>'Listados Datos'!$P$7</xm:f>
            <x14:dxf>
              <fill>
                <patternFill>
                  <bgColor rgb="FFFF0000"/>
                </patternFill>
              </fill>
            </x14:dxf>
          </x14:cfRule>
          <xm:sqref>Z160:Z161</xm:sqref>
        </x14:conditionalFormatting>
        <x14:conditionalFormatting xmlns:xm="http://schemas.microsoft.com/office/excel/2006/main">
          <x14:cfRule type="containsText" priority="14819" operator="containsText" id="{DAFB667B-82F4-4D23-8B35-412AA9FA64DA}">
            <xm:f>NOT(ISERROR(SEARCH('Listados Datos'!$T$3,AT160)))</xm:f>
            <xm:f>'Listados Datos'!$T$3</xm:f>
            <x14:dxf>
              <fill>
                <patternFill patternType="solid">
                  <bgColor rgb="FFC00000"/>
                </patternFill>
              </fill>
            </x14:dxf>
          </x14:cfRule>
          <x14:cfRule type="containsText" priority="14820" operator="containsText" id="{F0E1A386-71B9-4C23-B951-93D894E4D9F7}">
            <xm:f>NOT(ISERROR(SEARCH('Listados Datos'!$T$4,AT160)))</xm:f>
            <xm:f>'Listados Datos'!$T$4</xm:f>
            <x14:dxf>
              <font>
                <b/>
                <i val="0"/>
                <color theme="0"/>
              </font>
              <fill>
                <patternFill>
                  <bgColor rgb="FFE26B0A"/>
                </patternFill>
              </fill>
            </x14:dxf>
          </x14:cfRule>
          <x14:cfRule type="containsText" priority="14821" operator="containsText" id="{1D3C4FF8-F697-41DE-A8C2-7F49FD7243B7}">
            <xm:f>NOT(ISERROR(SEARCH('Listados Datos'!$T$5,AT160)))</xm:f>
            <xm:f>'Listados Datos'!$T$5</xm:f>
            <x14:dxf>
              <font>
                <b/>
                <i val="0"/>
                <color auto="1"/>
              </font>
              <fill>
                <patternFill>
                  <bgColor rgb="FFFFFF00"/>
                </patternFill>
              </fill>
            </x14:dxf>
          </x14:cfRule>
          <x14:cfRule type="containsText" priority="14822" operator="containsText" id="{EE08EA9C-4BF7-4F27-8518-17923014AD8A}">
            <xm:f>NOT(ISERROR(SEARCH('Listados Datos'!$T$6,AT160)))</xm:f>
            <xm:f>'Listados Datos'!$T$6</xm:f>
            <x14:dxf>
              <font>
                <b/>
                <i val="0"/>
              </font>
              <fill>
                <patternFill>
                  <bgColor rgb="FF92D050"/>
                </patternFill>
              </fill>
            </x14:dxf>
          </x14:cfRule>
          <xm:sqref>AT160</xm:sqref>
        </x14:conditionalFormatting>
        <x14:conditionalFormatting xmlns:xm="http://schemas.microsoft.com/office/excel/2006/main">
          <x14:cfRule type="containsText" priority="14809" operator="containsText" id="{16B2C891-1F90-4BC3-A3D7-8A91258BFA15}">
            <xm:f>NOT(ISERROR(SEARCH('Listados Datos'!$P$3,AR160)))</xm:f>
            <xm:f>'Listados Datos'!$P$3</xm:f>
            <x14:dxf>
              <fill>
                <patternFill>
                  <bgColor rgb="FF99CC00"/>
                </patternFill>
              </fill>
            </x14:dxf>
          </x14:cfRule>
          <x14:cfRule type="containsText" priority="14810" operator="containsText" id="{421C321C-AA03-416A-B2C5-F3037F7B65D5}">
            <xm:f>NOT(ISERROR(SEARCH('Listados Datos'!$P$4,AR160)))</xm:f>
            <xm:f>'Listados Datos'!$P$4</xm:f>
            <x14:dxf>
              <fill>
                <patternFill>
                  <bgColor rgb="FF33CC33"/>
                </patternFill>
              </fill>
            </x14:dxf>
          </x14:cfRule>
          <x14:cfRule type="containsText" priority="14811" operator="containsText" id="{5028EDC5-6F7A-47DE-BB4F-80987DD35E0E}">
            <xm:f>NOT(ISERROR(SEARCH('Listados Datos'!$P$5,AR160)))</xm:f>
            <xm:f>'Listados Datos'!$P$5</xm:f>
            <x14:dxf>
              <fill>
                <patternFill>
                  <bgColor rgb="FFFFFF00"/>
                </patternFill>
              </fill>
            </x14:dxf>
          </x14:cfRule>
          <x14:cfRule type="containsText" priority="14812" operator="containsText" id="{DC763F07-F007-4343-BBD4-C8D089C8E0B2}">
            <xm:f>NOT(ISERROR(SEARCH('Listados Datos'!$P$6,AR160)))</xm:f>
            <xm:f>'Listados Datos'!$P$6</xm:f>
            <x14:dxf>
              <fill>
                <patternFill>
                  <bgColor rgb="FFFFC000"/>
                </patternFill>
              </fill>
            </x14:dxf>
          </x14:cfRule>
          <x14:cfRule type="containsText" priority="14813" operator="containsText" id="{45FFA551-8795-4992-8D6A-1F142ECBC1BA}">
            <xm:f>NOT(ISERROR(SEARCH('Listados Datos'!$P$7,AR160)))</xm:f>
            <xm:f>'Listados Datos'!$P$7</xm:f>
            <x14:dxf>
              <fill>
                <patternFill>
                  <bgColor rgb="FFFF0000"/>
                </patternFill>
              </fill>
            </x14:dxf>
          </x14:cfRule>
          <xm:sqref>AR160</xm:sqref>
        </x14:conditionalFormatting>
        <x14:conditionalFormatting xmlns:xm="http://schemas.microsoft.com/office/excel/2006/main">
          <x14:cfRule type="containsText" priority="14805" operator="containsText" id="{C7200844-B8F2-45D3-8712-2BA49D00AF1C}">
            <xm:f>NOT(ISERROR(SEARCH('Listados Datos'!$T$3,AT161)))</xm:f>
            <xm:f>'Listados Datos'!$T$3</xm:f>
            <x14:dxf>
              <fill>
                <patternFill patternType="solid">
                  <bgColor rgb="FFC00000"/>
                </patternFill>
              </fill>
            </x14:dxf>
          </x14:cfRule>
          <x14:cfRule type="containsText" priority="14806" operator="containsText" id="{1CDF3F65-B121-4ED9-875F-207B7E0FB1DC}">
            <xm:f>NOT(ISERROR(SEARCH('Listados Datos'!$T$4,AT161)))</xm:f>
            <xm:f>'Listados Datos'!$T$4</xm:f>
            <x14:dxf>
              <font>
                <b/>
                <i val="0"/>
                <color theme="0"/>
              </font>
              <fill>
                <patternFill>
                  <bgColor rgb="FFE26B0A"/>
                </patternFill>
              </fill>
            </x14:dxf>
          </x14:cfRule>
          <x14:cfRule type="containsText" priority="14807" operator="containsText" id="{E40F5DDE-3C3C-4E3E-89CA-C2838ADF2BEB}">
            <xm:f>NOT(ISERROR(SEARCH('Listados Datos'!$T$5,AT161)))</xm:f>
            <xm:f>'Listados Datos'!$T$5</xm:f>
            <x14:dxf>
              <font>
                <b/>
                <i val="0"/>
                <color auto="1"/>
              </font>
              <fill>
                <patternFill>
                  <bgColor rgb="FFFFFF00"/>
                </patternFill>
              </fill>
            </x14:dxf>
          </x14:cfRule>
          <x14:cfRule type="containsText" priority="14808" operator="containsText" id="{3E1AAD4D-0C48-4550-BCC0-4D8F676E9A6F}">
            <xm:f>NOT(ISERROR(SEARCH('Listados Datos'!$T$6,AT161)))</xm:f>
            <xm:f>'Listados Datos'!$T$6</xm:f>
            <x14:dxf>
              <font>
                <b/>
                <i val="0"/>
              </font>
              <fill>
                <patternFill>
                  <bgColor rgb="FF92D050"/>
                </patternFill>
              </fill>
            </x14:dxf>
          </x14:cfRule>
          <xm:sqref>AT161</xm:sqref>
        </x14:conditionalFormatting>
        <x14:conditionalFormatting xmlns:xm="http://schemas.microsoft.com/office/excel/2006/main">
          <x14:cfRule type="containsText" priority="14795" operator="containsText" id="{0E893B5D-54D9-4469-99B9-26E7ED99E112}">
            <xm:f>NOT(ISERROR(SEARCH('Listados Datos'!$P$3,AR161)))</xm:f>
            <xm:f>'Listados Datos'!$P$3</xm:f>
            <x14:dxf>
              <fill>
                <patternFill>
                  <bgColor rgb="FF99CC00"/>
                </patternFill>
              </fill>
            </x14:dxf>
          </x14:cfRule>
          <x14:cfRule type="containsText" priority="14796" operator="containsText" id="{14AA0169-9D3F-45F6-93FA-368E1F3A2C52}">
            <xm:f>NOT(ISERROR(SEARCH('Listados Datos'!$P$4,AR161)))</xm:f>
            <xm:f>'Listados Datos'!$P$4</xm:f>
            <x14:dxf>
              <fill>
                <patternFill>
                  <bgColor rgb="FF33CC33"/>
                </patternFill>
              </fill>
            </x14:dxf>
          </x14:cfRule>
          <x14:cfRule type="containsText" priority="14797" operator="containsText" id="{2DA110A4-0EDE-4A11-8AF6-9C17B84ABE80}">
            <xm:f>NOT(ISERROR(SEARCH('Listados Datos'!$P$5,AR161)))</xm:f>
            <xm:f>'Listados Datos'!$P$5</xm:f>
            <x14:dxf>
              <fill>
                <patternFill>
                  <bgColor rgb="FFFFFF00"/>
                </patternFill>
              </fill>
            </x14:dxf>
          </x14:cfRule>
          <x14:cfRule type="containsText" priority="14798" operator="containsText" id="{136AF1F5-6C6A-405B-AADD-E6913D4E5F39}">
            <xm:f>NOT(ISERROR(SEARCH('Listados Datos'!$P$6,AR161)))</xm:f>
            <xm:f>'Listados Datos'!$P$6</xm:f>
            <x14:dxf>
              <fill>
                <patternFill>
                  <bgColor rgb="FFFFC000"/>
                </patternFill>
              </fill>
            </x14:dxf>
          </x14:cfRule>
          <x14:cfRule type="containsText" priority="14799" operator="containsText" id="{B8A2C058-A7DD-4F2F-ABD7-7946A1738862}">
            <xm:f>NOT(ISERROR(SEARCH('Listados Datos'!$P$7,AR161)))</xm:f>
            <xm:f>'Listados Datos'!$P$7</xm:f>
            <x14:dxf>
              <fill>
                <patternFill>
                  <bgColor rgb="FFFF0000"/>
                </patternFill>
              </fill>
            </x14:dxf>
          </x14:cfRule>
          <xm:sqref>AR161</xm:sqref>
        </x14:conditionalFormatting>
        <x14:conditionalFormatting xmlns:xm="http://schemas.microsoft.com/office/excel/2006/main">
          <x14:cfRule type="containsText" priority="14777" operator="containsText" id="{C26E1304-9FD4-4787-A9D8-970B5E979073}">
            <xm:f>NOT(ISERROR(SEARCH('Listados Datos'!$T$3,AF162)))</xm:f>
            <xm:f>'Listados Datos'!$T$3</xm:f>
            <x14:dxf>
              <fill>
                <patternFill patternType="solid">
                  <bgColor rgb="FFC00000"/>
                </patternFill>
              </fill>
            </x14:dxf>
          </x14:cfRule>
          <x14:cfRule type="containsText" priority="14778" operator="containsText" id="{B6D8AA8B-C408-4B1A-833D-C94E8CE64A61}">
            <xm:f>NOT(ISERROR(SEARCH('Listados Datos'!$T$4,AF162)))</xm:f>
            <xm:f>'Listados Datos'!$T$4</xm:f>
            <x14:dxf>
              <font>
                <b/>
                <i val="0"/>
                <color theme="0"/>
              </font>
              <fill>
                <patternFill>
                  <bgColor rgb="FFE26B0A"/>
                </patternFill>
              </fill>
            </x14:dxf>
          </x14:cfRule>
          <x14:cfRule type="containsText" priority="14779" operator="containsText" id="{9599A28B-2AFF-48DC-AC58-19F5F159C88D}">
            <xm:f>NOT(ISERROR(SEARCH('Listados Datos'!$T$5,AF162)))</xm:f>
            <xm:f>'Listados Datos'!$T$5</xm:f>
            <x14:dxf>
              <font>
                <b/>
                <i val="0"/>
                <color auto="1"/>
              </font>
              <fill>
                <patternFill>
                  <bgColor rgb="FFFFFF00"/>
                </patternFill>
              </fill>
            </x14:dxf>
          </x14:cfRule>
          <x14:cfRule type="containsText" priority="14780" operator="containsText" id="{4DF69817-A3B1-4220-BB1C-83DB05321F40}">
            <xm:f>NOT(ISERROR(SEARCH('Listados Datos'!$T$6,AF162)))</xm:f>
            <xm:f>'Listados Datos'!$T$6</xm:f>
            <x14:dxf>
              <font>
                <b/>
                <i val="0"/>
              </font>
              <fill>
                <patternFill>
                  <bgColor rgb="FF92D050"/>
                </patternFill>
              </fill>
            </x14:dxf>
          </x14:cfRule>
          <xm:sqref>AF162:AF163</xm:sqref>
        </x14:conditionalFormatting>
        <x14:conditionalFormatting xmlns:xm="http://schemas.microsoft.com/office/excel/2006/main">
          <x14:cfRule type="containsText" priority="14773" operator="containsText" id="{62A4C396-6097-4E65-A824-52210768F9FD}">
            <xm:f>NOT(ISERROR(SEARCH('Listados Datos'!$T$3,AB162)))</xm:f>
            <xm:f>'Listados Datos'!$T$3</xm:f>
            <x14:dxf>
              <fill>
                <patternFill patternType="solid">
                  <bgColor rgb="FFC00000"/>
                </patternFill>
              </fill>
            </x14:dxf>
          </x14:cfRule>
          <x14:cfRule type="containsText" priority="14774" operator="containsText" id="{8FD4647D-E857-4A11-8EEC-D00FB9F4A82B}">
            <xm:f>NOT(ISERROR(SEARCH('Listados Datos'!$T$4,AB162)))</xm:f>
            <xm:f>'Listados Datos'!$T$4</xm:f>
            <x14:dxf>
              <font>
                <b/>
                <i val="0"/>
                <color theme="0"/>
              </font>
              <fill>
                <patternFill>
                  <bgColor rgb="FFE26B0A"/>
                </patternFill>
              </fill>
            </x14:dxf>
          </x14:cfRule>
          <x14:cfRule type="containsText" priority="14775" operator="containsText" id="{9E5407D7-605A-4591-8BF0-A71E526B67B3}">
            <xm:f>NOT(ISERROR(SEARCH('Listados Datos'!$T$5,AB162)))</xm:f>
            <xm:f>'Listados Datos'!$T$5</xm:f>
            <x14:dxf>
              <font>
                <b/>
                <i val="0"/>
                <color auto="1"/>
              </font>
              <fill>
                <patternFill>
                  <bgColor rgb="FFFFFF00"/>
                </patternFill>
              </fill>
            </x14:dxf>
          </x14:cfRule>
          <x14:cfRule type="containsText" priority="14776" operator="containsText" id="{960D21D6-8C9F-4365-ACDE-63083612FA92}">
            <xm:f>NOT(ISERROR(SEARCH('Listados Datos'!$T$6,AB162)))</xm:f>
            <xm:f>'Listados Datos'!$T$6</xm:f>
            <x14:dxf>
              <font>
                <b/>
                <i val="0"/>
              </font>
              <fill>
                <patternFill>
                  <bgColor rgb="FF92D050"/>
                </patternFill>
              </fill>
            </x14:dxf>
          </x14:cfRule>
          <xm:sqref>AB162:AB163</xm:sqref>
        </x14:conditionalFormatting>
        <x14:conditionalFormatting xmlns:xm="http://schemas.microsoft.com/office/excel/2006/main">
          <x14:cfRule type="containsText" priority="14763" operator="containsText" id="{BC3FDA70-13EF-433C-AFEB-3D9A75F4118F}">
            <xm:f>NOT(ISERROR(SEARCH('Listados Datos'!$P$3,Z162)))</xm:f>
            <xm:f>'Listados Datos'!$P$3</xm:f>
            <x14:dxf>
              <fill>
                <patternFill>
                  <bgColor rgb="FF99CC00"/>
                </patternFill>
              </fill>
            </x14:dxf>
          </x14:cfRule>
          <x14:cfRule type="containsText" priority="14764" operator="containsText" id="{93D0E3E7-71FD-4ABF-A85E-6B755C2B1E83}">
            <xm:f>NOT(ISERROR(SEARCH('Listados Datos'!$P$4,Z162)))</xm:f>
            <xm:f>'Listados Datos'!$P$4</xm:f>
            <x14:dxf>
              <fill>
                <patternFill>
                  <bgColor rgb="FF33CC33"/>
                </patternFill>
              </fill>
            </x14:dxf>
          </x14:cfRule>
          <x14:cfRule type="containsText" priority="14765" operator="containsText" id="{8FA73829-61E1-4D8C-9B57-BB92D5622D6E}">
            <xm:f>NOT(ISERROR(SEARCH('Listados Datos'!$P$5,Z162)))</xm:f>
            <xm:f>'Listados Datos'!$P$5</xm:f>
            <x14:dxf>
              <fill>
                <patternFill>
                  <bgColor rgb="FFFFFF00"/>
                </patternFill>
              </fill>
            </x14:dxf>
          </x14:cfRule>
          <x14:cfRule type="containsText" priority="14766" operator="containsText" id="{36747EB0-0FFE-474A-BF03-B24DFFDA5756}">
            <xm:f>NOT(ISERROR(SEARCH('Listados Datos'!$P$6,Z162)))</xm:f>
            <xm:f>'Listados Datos'!$P$6</xm:f>
            <x14:dxf>
              <fill>
                <patternFill>
                  <bgColor rgb="FFFFC000"/>
                </patternFill>
              </fill>
            </x14:dxf>
          </x14:cfRule>
          <x14:cfRule type="containsText" priority="14767" operator="containsText" id="{3D40CBF8-5C09-4315-A8C3-08B4AF9F6443}">
            <xm:f>NOT(ISERROR(SEARCH('Listados Datos'!$P$7,Z162)))</xm:f>
            <xm:f>'Listados Datos'!$P$7</xm:f>
            <x14:dxf>
              <fill>
                <patternFill>
                  <bgColor rgb="FFFF0000"/>
                </patternFill>
              </fill>
            </x14:dxf>
          </x14:cfRule>
          <xm:sqref>Z162:Z163</xm:sqref>
        </x14:conditionalFormatting>
        <x14:conditionalFormatting xmlns:xm="http://schemas.microsoft.com/office/excel/2006/main">
          <x14:cfRule type="containsText" priority="14735" operator="containsText" id="{8FABADA7-6690-4A35-84C6-DA46622BF32F}">
            <xm:f>NOT(ISERROR(SEARCH('Listados Datos'!$T$3,AT163)))</xm:f>
            <xm:f>'Listados Datos'!$T$3</xm:f>
            <x14:dxf>
              <fill>
                <patternFill patternType="solid">
                  <bgColor rgb="FFC00000"/>
                </patternFill>
              </fill>
            </x14:dxf>
          </x14:cfRule>
          <x14:cfRule type="containsText" priority="14736" operator="containsText" id="{4E944356-4626-4A48-A52D-DB0AE51ABA54}">
            <xm:f>NOT(ISERROR(SEARCH('Listados Datos'!$T$4,AT163)))</xm:f>
            <xm:f>'Listados Datos'!$T$4</xm:f>
            <x14:dxf>
              <font>
                <b/>
                <i val="0"/>
                <color theme="0"/>
              </font>
              <fill>
                <patternFill>
                  <bgColor rgb="FFE26B0A"/>
                </patternFill>
              </fill>
            </x14:dxf>
          </x14:cfRule>
          <x14:cfRule type="containsText" priority="14737" operator="containsText" id="{E7FBC1AA-2079-4359-A91C-16DEF2E8ACFC}">
            <xm:f>NOT(ISERROR(SEARCH('Listados Datos'!$T$5,AT163)))</xm:f>
            <xm:f>'Listados Datos'!$T$5</xm:f>
            <x14:dxf>
              <font>
                <b/>
                <i val="0"/>
                <color auto="1"/>
              </font>
              <fill>
                <patternFill>
                  <bgColor rgb="FFFFFF00"/>
                </patternFill>
              </fill>
            </x14:dxf>
          </x14:cfRule>
          <x14:cfRule type="containsText" priority="14738" operator="containsText" id="{55ECB55A-706C-4938-AFAA-41C171034A61}">
            <xm:f>NOT(ISERROR(SEARCH('Listados Datos'!$T$6,AT163)))</xm:f>
            <xm:f>'Listados Datos'!$T$6</xm:f>
            <x14:dxf>
              <font>
                <b/>
                <i val="0"/>
              </font>
              <fill>
                <patternFill>
                  <bgColor rgb="FF92D050"/>
                </patternFill>
              </fill>
            </x14:dxf>
          </x14:cfRule>
          <xm:sqref>AT163</xm:sqref>
        </x14:conditionalFormatting>
        <x14:conditionalFormatting xmlns:xm="http://schemas.microsoft.com/office/excel/2006/main">
          <x14:cfRule type="containsText" priority="14473" operator="containsText" id="{2607F943-78AE-4C59-A482-773B3F1D0043}">
            <xm:f>NOT(ISERROR(SEARCH('Listados Datos'!$P$3,AR170)))</xm:f>
            <xm:f>'Listados Datos'!$P$3</xm:f>
            <x14:dxf>
              <fill>
                <patternFill>
                  <bgColor rgb="FF99CC00"/>
                </patternFill>
              </fill>
            </x14:dxf>
          </x14:cfRule>
          <x14:cfRule type="containsText" priority="14474" operator="containsText" id="{26FD5547-B8FA-450D-9C52-06BFE8DEA6F2}">
            <xm:f>NOT(ISERROR(SEARCH('Listados Datos'!$P$4,AR170)))</xm:f>
            <xm:f>'Listados Datos'!$P$4</xm:f>
            <x14:dxf>
              <fill>
                <patternFill>
                  <bgColor rgb="FF33CC33"/>
                </patternFill>
              </fill>
            </x14:dxf>
          </x14:cfRule>
          <x14:cfRule type="containsText" priority="14475" operator="containsText" id="{4B25D847-2FEE-400E-B8CC-E31EB7E15E44}">
            <xm:f>NOT(ISERROR(SEARCH('Listados Datos'!$P$5,AR170)))</xm:f>
            <xm:f>'Listados Datos'!$P$5</xm:f>
            <x14:dxf>
              <fill>
                <patternFill>
                  <bgColor rgb="FFFFFF00"/>
                </patternFill>
              </fill>
            </x14:dxf>
          </x14:cfRule>
          <x14:cfRule type="containsText" priority="14476" operator="containsText" id="{D4534D19-F64B-46D4-90DC-4B902B6A34DB}">
            <xm:f>NOT(ISERROR(SEARCH('Listados Datos'!$P$6,AR170)))</xm:f>
            <xm:f>'Listados Datos'!$P$6</xm:f>
            <x14:dxf>
              <fill>
                <patternFill>
                  <bgColor rgb="FFFFC000"/>
                </patternFill>
              </fill>
            </x14:dxf>
          </x14:cfRule>
          <x14:cfRule type="containsText" priority="14477" operator="containsText" id="{5C4C5FD9-FF7E-4C1B-8C62-84B00B5AA863}">
            <xm:f>NOT(ISERROR(SEARCH('Listados Datos'!$P$7,AR170)))</xm:f>
            <xm:f>'Listados Datos'!$P$7</xm:f>
            <x14:dxf>
              <fill>
                <patternFill>
                  <bgColor rgb="FFFF0000"/>
                </patternFill>
              </fill>
            </x14:dxf>
          </x14:cfRule>
          <xm:sqref>AR170</xm:sqref>
        </x14:conditionalFormatting>
        <x14:conditionalFormatting xmlns:xm="http://schemas.microsoft.com/office/excel/2006/main">
          <x14:cfRule type="containsText" priority="14721" operator="containsText" id="{202917FA-4F4D-432F-95BE-0E838CFFDB8E}">
            <xm:f>NOT(ISERROR(SEARCH('Listados Datos'!$T$3,AF140)))</xm:f>
            <xm:f>'Listados Datos'!$T$3</xm:f>
            <x14:dxf>
              <fill>
                <patternFill patternType="solid">
                  <bgColor rgb="FFC00000"/>
                </patternFill>
              </fill>
            </x14:dxf>
          </x14:cfRule>
          <x14:cfRule type="containsText" priority="14722" operator="containsText" id="{03FF92B2-4CDA-4040-9F08-121D2268028A}">
            <xm:f>NOT(ISERROR(SEARCH('Listados Datos'!$T$4,AF140)))</xm:f>
            <xm:f>'Listados Datos'!$T$4</xm:f>
            <x14:dxf>
              <font>
                <b/>
                <i val="0"/>
                <color theme="0"/>
              </font>
              <fill>
                <patternFill>
                  <bgColor rgb="FFE26B0A"/>
                </patternFill>
              </fill>
            </x14:dxf>
          </x14:cfRule>
          <x14:cfRule type="containsText" priority="14723" operator="containsText" id="{635129C2-6D38-4275-B647-73F8F9B58342}">
            <xm:f>NOT(ISERROR(SEARCH('Listados Datos'!$T$5,AF140)))</xm:f>
            <xm:f>'Listados Datos'!$T$5</xm:f>
            <x14:dxf>
              <font>
                <b/>
                <i val="0"/>
                <color auto="1"/>
              </font>
              <fill>
                <patternFill>
                  <bgColor rgb="FFFFFF00"/>
                </patternFill>
              </fill>
            </x14:dxf>
          </x14:cfRule>
          <x14:cfRule type="containsText" priority="14724" operator="containsText" id="{4510293F-A6D9-4B1C-98E1-AC5A0BF26596}">
            <xm:f>NOT(ISERROR(SEARCH('Listados Datos'!$T$6,AF140)))</xm:f>
            <xm:f>'Listados Datos'!$T$6</xm:f>
            <x14:dxf>
              <font>
                <b/>
                <i val="0"/>
              </font>
              <fill>
                <patternFill>
                  <bgColor rgb="FF92D050"/>
                </patternFill>
              </fill>
            </x14:dxf>
          </x14:cfRule>
          <xm:sqref>AF140</xm:sqref>
        </x14:conditionalFormatting>
        <x14:conditionalFormatting xmlns:xm="http://schemas.microsoft.com/office/excel/2006/main">
          <x14:cfRule type="containsText" priority="14717" operator="containsText" id="{49EABD31-79BD-485A-B110-7B0C90DA9903}">
            <xm:f>NOT(ISERROR(SEARCH('Listados Datos'!$T$3,AB140)))</xm:f>
            <xm:f>'Listados Datos'!$T$3</xm:f>
            <x14:dxf>
              <fill>
                <patternFill patternType="solid">
                  <bgColor rgb="FFC00000"/>
                </patternFill>
              </fill>
            </x14:dxf>
          </x14:cfRule>
          <x14:cfRule type="containsText" priority="14718" operator="containsText" id="{D9DB8474-C8BA-40CF-9D54-BFA55E89F07F}">
            <xm:f>NOT(ISERROR(SEARCH('Listados Datos'!$T$4,AB140)))</xm:f>
            <xm:f>'Listados Datos'!$T$4</xm:f>
            <x14:dxf>
              <font>
                <b/>
                <i val="0"/>
                <color theme="0"/>
              </font>
              <fill>
                <patternFill>
                  <bgColor rgb="FFE26B0A"/>
                </patternFill>
              </fill>
            </x14:dxf>
          </x14:cfRule>
          <x14:cfRule type="containsText" priority="14719" operator="containsText" id="{611691DF-E48A-476E-88C6-37CD4AF874DF}">
            <xm:f>NOT(ISERROR(SEARCH('Listados Datos'!$T$5,AB140)))</xm:f>
            <xm:f>'Listados Datos'!$T$5</xm:f>
            <x14:dxf>
              <font>
                <b/>
                <i val="0"/>
                <color auto="1"/>
              </font>
              <fill>
                <patternFill>
                  <bgColor rgb="FFFFFF00"/>
                </patternFill>
              </fill>
            </x14:dxf>
          </x14:cfRule>
          <x14:cfRule type="containsText" priority="14720" operator="containsText" id="{B8F2E17B-CEF0-475E-AAE1-C9B966C9D8CB}">
            <xm:f>NOT(ISERROR(SEARCH('Listados Datos'!$T$6,AB140)))</xm:f>
            <xm:f>'Listados Datos'!$T$6</xm:f>
            <x14:dxf>
              <font>
                <b/>
                <i val="0"/>
              </font>
              <fill>
                <patternFill>
                  <bgColor rgb="FF92D050"/>
                </patternFill>
              </fill>
            </x14:dxf>
          </x14:cfRule>
          <xm:sqref>AB140</xm:sqref>
        </x14:conditionalFormatting>
        <x14:conditionalFormatting xmlns:xm="http://schemas.microsoft.com/office/excel/2006/main">
          <x14:cfRule type="containsText" priority="14707" operator="containsText" id="{B3E0E944-6A21-4B5C-8221-8D7D6092C82E}">
            <xm:f>NOT(ISERROR(SEARCH('Listados Datos'!$P$3,Z140)))</xm:f>
            <xm:f>'Listados Datos'!$P$3</xm:f>
            <x14:dxf>
              <fill>
                <patternFill>
                  <bgColor rgb="FF99CC00"/>
                </patternFill>
              </fill>
            </x14:dxf>
          </x14:cfRule>
          <x14:cfRule type="containsText" priority="14708" operator="containsText" id="{8D6CF622-6AAF-45AF-943E-490DA422A1F8}">
            <xm:f>NOT(ISERROR(SEARCH('Listados Datos'!$P$4,Z140)))</xm:f>
            <xm:f>'Listados Datos'!$P$4</xm:f>
            <x14:dxf>
              <fill>
                <patternFill>
                  <bgColor rgb="FF33CC33"/>
                </patternFill>
              </fill>
            </x14:dxf>
          </x14:cfRule>
          <x14:cfRule type="containsText" priority="14709" operator="containsText" id="{85EA6139-5FA4-4B8A-B72E-7AAEBD26CF8A}">
            <xm:f>NOT(ISERROR(SEARCH('Listados Datos'!$P$5,Z140)))</xm:f>
            <xm:f>'Listados Datos'!$P$5</xm:f>
            <x14:dxf>
              <fill>
                <patternFill>
                  <bgColor rgb="FFFFFF00"/>
                </patternFill>
              </fill>
            </x14:dxf>
          </x14:cfRule>
          <x14:cfRule type="containsText" priority="14710" operator="containsText" id="{91329297-6DC9-4246-B735-0428BF2193CC}">
            <xm:f>NOT(ISERROR(SEARCH('Listados Datos'!$P$6,Z140)))</xm:f>
            <xm:f>'Listados Datos'!$P$6</xm:f>
            <x14:dxf>
              <fill>
                <patternFill>
                  <bgColor rgb="FFFFC000"/>
                </patternFill>
              </fill>
            </x14:dxf>
          </x14:cfRule>
          <x14:cfRule type="containsText" priority="14711" operator="containsText" id="{54DFF177-CB43-474F-B974-57A438C707EC}">
            <xm:f>NOT(ISERROR(SEARCH('Listados Datos'!$P$7,Z140)))</xm:f>
            <xm:f>'Listados Datos'!$P$7</xm:f>
            <x14:dxf>
              <fill>
                <patternFill>
                  <bgColor rgb="FFFF0000"/>
                </patternFill>
              </fill>
            </x14:dxf>
          </x14:cfRule>
          <xm:sqref>Z140</xm:sqref>
        </x14:conditionalFormatting>
        <x14:conditionalFormatting xmlns:xm="http://schemas.microsoft.com/office/excel/2006/main">
          <x14:cfRule type="containsText" priority="14693" operator="containsText" id="{CE8E4187-B4D5-4580-8EFC-5F765D0F5A35}">
            <xm:f>NOT(ISERROR(SEARCH('Listados Datos'!$T$3,AT140)))</xm:f>
            <xm:f>'Listados Datos'!$T$3</xm:f>
            <x14:dxf>
              <fill>
                <patternFill patternType="solid">
                  <bgColor rgb="FFC00000"/>
                </patternFill>
              </fill>
            </x14:dxf>
          </x14:cfRule>
          <x14:cfRule type="containsText" priority="14694" operator="containsText" id="{3125A074-7FA9-4265-9820-6D4CCE5C91C7}">
            <xm:f>NOT(ISERROR(SEARCH('Listados Datos'!$T$4,AT140)))</xm:f>
            <xm:f>'Listados Datos'!$T$4</xm:f>
            <x14:dxf>
              <font>
                <b/>
                <i val="0"/>
                <color theme="0"/>
              </font>
              <fill>
                <patternFill>
                  <bgColor rgb="FFE26B0A"/>
                </patternFill>
              </fill>
            </x14:dxf>
          </x14:cfRule>
          <x14:cfRule type="containsText" priority="14695" operator="containsText" id="{365270B6-D732-40EE-BBC6-528E834CD37E}">
            <xm:f>NOT(ISERROR(SEARCH('Listados Datos'!$T$5,AT140)))</xm:f>
            <xm:f>'Listados Datos'!$T$5</xm:f>
            <x14:dxf>
              <font>
                <b/>
                <i val="0"/>
                <color auto="1"/>
              </font>
              <fill>
                <patternFill>
                  <bgColor rgb="FFFFFF00"/>
                </patternFill>
              </fill>
            </x14:dxf>
          </x14:cfRule>
          <x14:cfRule type="containsText" priority="14696" operator="containsText" id="{A0699E8D-22CF-4D82-82F6-E3E7B7134DB1}">
            <xm:f>NOT(ISERROR(SEARCH('Listados Datos'!$T$6,AT140)))</xm:f>
            <xm:f>'Listados Datos'!$T$6</xm:f>
            <x14:dxf>
              <font>
                <b/>
                <i val="0"/>
              </font>
              <fill>
                <patternFill>
                  <bgColor rgb="FF92D050"/>
                </patternFill>
              </fill>
            </x14:dxf>
          </x14:cfRule>
          <xm:sqref>AT140</xm:sqref>
        </x14:conditionalFormatting>
        <x14:conditionalFormatting xmlns:xm="http://schemas.microsoft.com/office/excel/2006/main">
          <x14:cfRule type="containsText" priority="14683" operator="containsText" id="{CAF23EE3-105B-4386-ADBC-3E1BF082C20D}">
            <xm:f>NOT(ISERROR(SEARCH('Listados Datos'!$P$3,AR140)))</xm:f>
            <xm:f>'Listados Datos'!$P$3</xm:f>
            <x14:dxf>
              <fill>
                <patternFill>
                  <bgColor rgb="FF99CC00"/>
                </patternFill>
              </fill>
            </x14:dxf>
          </x14:cfRule>
          <x14:cfRule type="containsText" priority="14684" operator="containsText" id="{151021AC-9BBC-446E-BD0A-C64A243B66EB}">
            <xm:f>NOT(ISERROR(SEARCH('Listados Datos'!$P$4,AR140)))</xm:f>
            <xm:f>'Listados Datos'!$P$4</xm:f>
            <x14:dxf>
              <fill>
                <patternFill>
                  <bgColor rgb="FF33CC33"/>
                </patternFill>
              </fill>
            </x14:dxf>
          </x14:cfRule>
          <x14:cfRule type="containsText" priority="14685" operator="containsText" id="{E0ACF117-11B8-4E59-8911-583ABFD48C3C}">
            <xm:f>NOT(ISERROR(SEARCH('Listados Datos'!$P$5,AR140)))</xm:f>
            <xm:f>'Listados Datos'!$P$5</xm:f>
            <x14:dxf>
              <fill>
                <patternFill>
                  <bgColor rgb="FFFFFF00"/>
                </patternFill>
              </fill>
            </x14:dxf>
          </x14:cfRule>
          <x14:cfRule type="containsText" priority="14686" operator="containsText" id="{A80205F6-962A-4D57-AE66-F27489FFB8F2}">
            <xm:f>NOT(ISERROR(SEARCH('Listados Datos'!$P$6,AR140)))</xm:f>
            <xm:f>'Listados Datos'!$P$6</xm:f>
            <x14:dxf>
              <fill>
                <patternFill>
                  <bgColor rgb="FFFFC000"/>
                </patternFill>
              </fill>
            </x14:dxf>
          </x14:cfRule>
          <x14:cfRule type="containsText" priority="14687" operator="containsText" id="{C3F26630-F6E9-47AF-9A05-72482D3D108E}">
            <xm:f>NOT(ISERROR(SEARCH('Listados Datos'!$P$7,AR140)))</xm:f>
            <xm:f>'Listados Datos'!$P$7</xm:f>
            <x14:dxf>
              <fill>
                <patternFill>
                  <bgColor rgb="FFFF0000"/>
                </patternFill>
              </fill>
            </x14:dxf>
          </x14:cfRule>
          <xm:sqref>AR140</xm:sqref>
        </x14:conditionalFormatting>
        <x14:conditionalFormatting xmlns:xm="http://schemas.microsoft.com/office/excel/2006/main">
          <x14:cfRule type="containsText" priority="14679" operator="containsText" id="{0DD4E626-43B7-4E07-995C-0195EB9DB5A8}">
            <xm:f>NOT(ISERROR(SEARCH('Listados Datos'!$T$3,AF146)))</xm:f>
            <xm:f>'Listados Datos'!$T$3</xm:f>
            <x14:dxf>
              <fill>
                <patternFill patternType="solid">
                  <bgColor rgb="FFC00000"/>
                </patternFill>
              </fill>
            </x14:dxf>
          </x14:cfRule>
          <x14:cfRule type="containsText" priority="14680" operator="containsText" id="{3BA5F217-82A0-4F80-950B-431796A7AD4D}">
            <xm:f>NOT(ISERROR(SEARCH('Listados Datos'!$T$4,AF146)))</xm:f>
            <xm:f>'Listados Datos'!$T$4</xm:f>
            <x14:dxf>
              <font>
                <b/>
                <i val="0"/>
                <color theme="0"/>
              </font>
              <fill>
                <patternFill>
                  <bgColor rgb="FFE26B0A"/>
                </patternFill>
              </fill>
            </x14:dxf>
          </x14:cfRule>
          <x14:cfRule type="containsText" priority="14681" operator="containsText" id="{06720040-38F8-48FF-80AA-127421EF8C8E}">
            <xm:f>NOT(ISERROR(SEARCH('Listados Datos'!$T$5,AF146)))</xm:f>
            <xm:f>'Listados Datos'!$T$5</xm:f>
            <x14:dxf>
              <font>
                <b/>
                <i val="0"/>
                <color auto="1"/>
              </font>
              <fill>
                <patternFill>
                  <bgColor rgb="FFFFFF00"/>
                </patternFill>
              </fill>
            </x14:dxf>
          </x14:cfRule>
          <x14:cfRule type="containsText" priority="14682" operator="containsText" id="{309C506C-3A36-45F1-9598-37EB0E8E8704}">
            <xm:f>NOT(ISERROR(SEARCH('Listados Datos'!$T$6,AF146)))</xm:f>
            <xm:f>'Listados Datos'!$T$6</xm:f>
            <x14:dxf>
              <font>
                <b/>
                <i val="0"/>
              </font>
              <fill>
                <patternFill>
                  <bgColor rgb="FF92D050"/>
                </patternFill>
              </fill>
            </x14:dxf>
          </x14:cfRule>
          <xm:sqref>AF146</xm:sqref>
        </x14:conditionalFormatting>
        <x14:conditionalFormatting xmlns:xm="http://schemas.microsoft.com/office/excel/2006/main">
          <x14:cfRule type="containsText" priority="14675" operator="containsText" id="{876EA314-8A6B-49D1-9459-523C7384B0E2}">
            <xm:f>NOT(ISERROR(SEARCH('Listados Datos'!$T$3,AB146)))</xm:f>
            <xm:f>'Listados Datos'!$T$3</xm:f>
            <x14:dxf>
              <fill>
                <patternFill patternType="solid">
                  <bgColor rgb="FFC00000"/>
                </patternFill>
              </fill>
            </x14:dxf>
          </x14:cfRule>
          <x14:cfRule type="containsText" priority="14676" operator="containsText" id="{ABDDD6D0-E898-44B5-B954-EFD91B14174E}">
            <xm:f>NOT(ISERROR(SEARCH('Listados Datos'!$T$4,AB146)))</xm:f>
            <xm:f>'Listados Datos'!$T$4</xm:f>
            <x14:dxf>
              <font>
                <b/>
                <i val="0"/>
                <color theme="0"/>
              </font>
              <fill>
                <patternFill>
                  <bgColor rgb="FFE26B0A"/>
                </patternFill>
              </fill>
            </x14:dxf>
          </x14:cfRule>
          <x14:cfRule type="containsText" priority="14677" operator="containsText" id="{3B1BCCFF-B136-4DE5-9B80-FB9967FC8D9C}">
            <xm:f>NOT(ISERROR(SEARCH('Listados Datos'!$T$5,AB146)))</xm:f>
            <xm:f>'Listados Datos'!$T$5</xm:f>
            <x14:dxf>
              <font>
                <b/>
                <i val="0"/>
                <color auto="1"/>
              </font>
              <fill>
                <patternFill>
                  <bgColor rgb="FFFFFF00"/>
                </patternFill>
              </fill>
            </x14:dxf>
          </x14:cfRule>
          <x14:cfRule type="containsText" priority="14678" operator="containsText" id="{21642BB5-308D-4F01-9E81-03C9C17DF015}">
            <xm:f>NOT(ISERROR(SEARCH('Listados Datos'!$T$6,AB146)))</xm:f>
            <xm:f>'Listados Datos'!$T$6</xm:f>
            <x14:dxf>
              <font>
                <b/>
                <i val="0"/>
              </font>
              <fill>
                <patternFill>
                  <bgColor rgb="FF92D050"/>
                </patternFill>
              </fill>
            </x14:dxf>
          </x14:cfRule>
          <xm:sqref>AB146</xm:sqref>
        </x14:conditionalFormatting>
        <x14:conditionalFormatting xmlns:xm="http://schemas.microsoft.com/office/excel/2006/main">
          <x14:cfRule type="containsText" priority="14665" operator="containsText" id="{E05EC3ED-46DF-4664-9D59-30BF9E585E01}">
            <xm:f>NOT(ISERROR(SEARCH('Listados Datos'!$P$3,Z146)))</xm:f>
            <xm:f>'Listados Datos'!$P$3</xm:f>
            <x14:dxf>
              <fill>
                <patternFill>
                  <bgColor rgb="FF99CC00"/>
                </patternFill>
              </fill>
            </x14:dxf>
          </x14:cfRule>
          <x14:cfRule type="containsText" priority="14666" operator="containsText" id="{938C00CC-5B9E-4211-A124-15F1B923604C}">
            <xm:f>NOT(ISERROR(SEARCH('Listados Datos'!$P$4,Z146)))</xm:f>
            <xm:f>'Listados Datos'!$P$4</xm:f>
            <x14:dxf>
              <fill>
                <patternFill>
                  <bgColor rgb="FF33CC33"/>
                </patternFill>
              </fill>
            </x14:dxf>
          </x14:cfRule>
          <x14:cfRule type="containsText" priority="14667" operator="containsText" id="{9F07BBDD-CD20-4CD8-9769-E1E1556C0308}">
            <xm:f>NOT(ISERROR(SEARCH('Listados Datos'!$P$5,Z146)))</xm:f>
            <xm:f>'Listados Datos'!$P$5</xm:f>
            <x14:dxf>
              <fill>
                <patternFill>
                  <bgColor rgb="FFFFFF00"/>
                </patternFill>
              </fill>
            </x14:dxf>
          </x14:cfRule>
          <x14:cfRule type="containsText" priority="14668" operator="containsText" id="{8B065FC9-1893-426C-B817-913EF6A7FA23}">
            <xm:f>NOT(ISERROR(SEARCH('Listados Datos'!$P$6,Z146)))</xm:f>
            <xm:f>'Listados Datos'!$P$6</xm:f>
            <x14:dxf>
              <fill>
                <patternFill>
                  <bgColor rgb="FFFFC000"/>
                </patternFill>
              </fill>
            </x14:dxf>
          </x14:cfRule>
          <x14:cfRule type="containsText" priority="14669" operator="containsText" id="{48D4F78E-2523-48C3-BB6A-EA8164E192C5}">
            <xm:f>NOT(ISERROR(SEARCH('Listados Datos'!$P$7,Z146)))</xm:f>
            <xm:f>'Listados Datos'!$P$7</xm:f>
            <x14:dxf>
              <fill>
                <patternFill>
                  <bgColor rgb="FFFF0000"/>
                </patternFill>
              </fill>
            </x14:dxf>
          </x14:cfRule>
          <xm:sqref>Z146</xm:sqref>
        </x14:conditionalFormatting>
        <x14:conditionalFormatting xmlns:xm="http://schemas.microsoft.com/office/excel/2006/main">
          <x14:cfRule type="containsText" priority="14651" operator="containsText" id="{48E3CC73-E494-4029-B77F-583B6D815941}">
            <xm:f>NOT(ISERROR(SEARCH('Listados Datos'!$T$3,AT146)))</xm:f>
            <xm:f>'Listados Datos'!$T$3</xm:f>
            <x14:dxf>
              <fill>
                <patternFill patternType="solid">
                  <bgColor rgb="FFC00000"/>
                </patternFill>
              </fill>
            </x14:dxf>
          </x14:cfRule>
          <x14:cfRule type="containsText" priority="14652" operator="containsText" id="{4A479CEB-D2E3-487D-AF4F-BFCB0246AC6D}">
            <xm:f>NOT(ISERROR(SEARCH('Listados Datos'!$T$4,AT146)))</xm:f>
            <xm:f>'Listados Datos'!$T$4</xm:f>
            <x14:dxf>
              <font>
                <b/>
                <i val="0"/>
                <color theme="0"/>
              </font>
              <fill>
                <patternFill>
                  <bgColor rgb="FFE26B0A"/>
                </patternFill>
              </fill>
            </x14:dxf>
          </x14:cfRule>
          <x14:cfRule type="containsText" priority="14653" operator="containsText" id="{DE0F1924-7E53-4EEB-AD2D-26B6CBDF13B9}">
            <xm:f>NOT(ISERROR(SEARCH('Listados Datos'!$T$5,AT146)))</xm:f>
            <xm:f>'Listados Datos'!$T$5</xm:f>
            <x14:dxf>
              <font>
                <b/>
                <i val="0"/>
                <color auto="1"/>
              </font>
              <fill>
                <patternFill>
                  <bgColor rgb="FFFFFF00"/>
                </patternFill>
              </fill>
            </x14:dxf>
          </x14:cfRule>
          <x14:cfRule type="containsText" priority="14654" operator="containsText" id="{D3D9F599-789E-4298-8A4F-F38356259576}">
            <xm:f>NOT(ISERROR(SEARCH('Listados Datos'!$T$6,AT146)))</xm:f>
            <xm:f>'Listados Datos'!$T$6</xm:f>
            <x14:dxf>
              <font>
                <b/>
                <i val="0"/>
              </font>
              <fill>
                <patternFill>
                  <bgColor rgb="FF92D050"/>
                </patternFill>
              </fill>
            </x14:dxf>
          </x14:cfRule>
          <xm:sqref>AT146</xm:sqref>
        </x14:conditionalFormatting>
        <x14:conditionalFormatting xmlns:xm="http://schemas.microsoft.com/office/excel/2006/main">
          <x14:cfRule type="containsText" priority="14641" operator="containsText" id="{74876125-8352-4FF8-BECB-12322F0914B6}">
            <xm:f>NOT(ISERROR(SEARCH('Listados Datos'!$P$3,AR146)))</xm:f>
            <xm:f>'Listados Datos'!$P$3</xm:f>
            <x14:dxf>
              <fill>
                <patternFill>
                  <bgColor rgb="FF99CC00"/>
                </patternFill>
              </fill>
            </x14:dxf>
          </x14:cfRule>
          <x14:cfRule type="containsText" priority="14642" operator="containsText" id="{3EAF5317-DF73-4E28-AB23-D7A8E26383EF}">
            <xm:f>NOT(ISERROR(SEARCH('Listados Datos'!$P$4,AR146)))</xm:f>
            <xm:f>'Listados Datos'!$P$4</xm:f>
            <x14:dxf>
              <fill>
                <patternFill>
                  <bgColor rgb="FF33CC33"/>
                </patternFill>
              </fill>
            </x14:dxf>
          </x14:cfRule>
          <x14:cfRule type="containsText" priority="14643" operator="containsText" id="{FA6BCD76-1C87-4442-9A9F-99BF96566BDB}">
            <xm:f>NOT(ISERROR(SEARCH('Listados Datos'!$P$5,AR146)))</xm:f>
            <xm:f>'Listados Datos'!$P$5</xm:f>
            <x14:dxf>
              <fill>
                <patternFill>
                  <bgColor rgb="FFFFFF00"/>
                </patternFill>
              </fill>
            </x14:dxf>
          </x14:cfRule>
          <x14:cfRule type="containsText" priority="14644" operator="containsText" id="{CB5F234C-5187-44C3-95FE-15EA87B41196}">
            <xm:f>NOT(ISERROR(SEARCH('Listados Datos'!$P$6,AR146)))</xm:f>
            <xm:f>'Listados Datos'!$P$6</xm:f>
            <x14:dxf>
              <fill>
                <patternFill>
                  <bgColor rgb="FFFFC000"/>
                </patternFill>
              </fill>
            </x14:dxf>
          </x14:cfRule>
          <x14:cfRule type="containsText" priority="14645" operator="containsText" id="{9D18BBA2-A9D7-48E9-B1B9-6BE68E9B2F2E}">
            <xm:f>NOT(ISERROR(SEARCH('Listados Datos'!$P$7,AR146)))</xm:f>
            <xm:f>'Listados Datos'!$P$7</xm:f>
            <x14:dxf>
              <fill>
                <patternFill>
                  <bgColor rgb="FFFF0000"/>
                </patternFill>
              </fill>
            </x14:dxf>
          </x14:cfRule>
          <xm:sqref>AR146</xm:sqref>
        </x14:conditionalFormatting>
        <x14:conditionalFormatting xmlns:xm="http://schemas.microsoft.com/office/excel/2006/main">
          <x14:cfRule type="containsText" priority="14637" operator="containsText" id="{CBFB4B74-DFD9-4EC5-BA89-391FEA0EAE88}">
            <xm:f>NOT(ISERROR(SEARCH('Listados Datos'!$T$3,AF152)))</xm:f>
            <xm:f>'Listados Datos'!$T$3</xm:f>
            <x14:dxf>
              <fill>
                <patternFill patternType="solid">
                  <bgColor rgb="FFC00000"/>
                </patternFill>
              </fill>
            </x14:dxf>
          </x14:cfRule>
          <x14:cfRule type="containsText" priority="14638" operator="containsText" id="{6E1DB1C4-9A77-40F1-A8D5-235369FDB0C8}">
            <xm:f>NOT(ISERROR(SEARCH('Listados Datos'!$T$4,AF152)))</xm:f>
            <xm:f>'Listados Datos'!$T$4</xm:f>
            <x14:dxf>
              <font>
                <b/>
                <i val="0"/>
                <color theme="0"/>
              </font>
              <fill>
                <patternFill>
                  <bgColor rgb="FFE26B0A"/>
                </patternFill>
              </fill>
            </x14:dxf>
          </x14:cfRule>
          <x14:cfRule type="containsText" priority="14639" operator="containsText" id="{3C42E60C-F0C5-4B41-A740-2B731442A9B6}">
            <xm:f>NOT(ISERROR(SEARCH('Listados Datos'!$T$5,AF152)))</xm:f>
            <xm:f>'Listados Datos'!$T$5</xm:f>
            <x14:dxf>
              <font>
                <b/>
                <i val="0"/>
                <color auto="1"/>
              </font>
              <fill>
                <patternFill>
                  <bgColor rgb="FFFFFF00"/>
                </patternFill>
              </fill>
            </x14:dxf>
          </x14:cfRule>
          <x14:cfRule type="containsText" priority="14640" operator="containsText" id="{B842EC4B-46AD-4555-A522-8B969F403A84}">
            <xm:f>NOT(ISERROR(SEARCH('Listados Datos'!$T$6,AF152)))</xm:f>
            <xm:f>'Listados Datos'!$T$6</xm:f>
            <x14:dxf>
              <font>
                <b/>
                <i val="0"/>
              </font>
              <fill>
                <patternFill>
                  <bgColor rgb="FF92D050"/>
                </patternFill>
              </fill>
            </x14:dxf>
          </x14:cfRule>
          <xm:sqref>AF152</xm:sqref>
        </x14:conditionalFormatting>
        <x14:conditionalFormatting xmlns:xm="http://schemas.microsoft.com/office/excel/2006/main">
          <x14:cfRule type="containsText" priority="14633" operator="containsText" id="{012140C9-F531-402E-99A7-55DEED8CA982}">
            <xm:f>NOT(ISERROR(SEARCH('Listados Datos'!$T$3,AB152)))</xm:f>
            <xm:f>'Listados Datos'!$T$3</xm:f>
            <x14:dxf>
              <fill>
                <patternFill patternType="solid">
                  <bgColor rgb="FFC00000"/>
                </patternFill>
              </fill>
            </x14:dxf>
          </x14:cfRule>
          <x14:cfRule type="containsText" priority="14634" operator="containsText" id="{D6883F6F-9EB1-45D7-AE4F-0D2A3BEFE5BA}">
            <xm:f>NOT(ISERROR(SEARCH('Listados Datos'!$T$4,AB152)))</xm:f>
            <xm:f>'Listados Datos'!$T$4</xm:f>
            <x14:dxf>
              <font>
                <b/>
                <i val="0"/>
                <color theme="0"/>
              </font>
              <fill>
                <patternFill>
                  <bgColor rgb="FFE26B0A"/>
                </patternFill>
              </fill>
            </x14:dxf>
          </x14:cfRule>
          <x14:cfRule type="containsText" priority="14635" operator="containsText" id="{02C232B7-2BFA-43F7-89A5-498C14FF36C5}">
            <xm:f>NOT(ISERROR(SEARCH('Listados Datos'!$T$5,AB152)))</xm:f>
            <xm:f>'Listados Datos'!$T$5</xm:f>
            <x14:dxf>
              <font>
                <b/>
                <i val="0"/>
                <color auto="1"/>
              </font>
              <fill>
                <patternFill>
                  <bgColor rgb="FFFFFF00"/>
                </patternFill>
              </fill>
            </x14:dxf>
          </x14:cfRule>
          <x14:cfRule type="containsText" priority="14636" operator="containsText" id="{A8FD6922-3C76-40A1-95D4-3C53582969DF}">
            <xm:f>NOT(ISERROR(SEARCH('Listados Datos'!$T$6,AB152)))</xm:f>
            <xm:f>'Listados Datos'!$T$6</xm:f>
            <x14:dxf>
              <font>
                <b/>
                <i val="0"/>
              </font>
              <fill>
                <patternFill>
                  <bgColor rgb="FF92D050"/>
                </patternFill>
              </fill>
            </x14:dxf>
          </x14:cfRule>
          <xm:sqref>AB152</xm:sqref>
        </x14:conditionalFormatting>
        <x14:conditionalFormatting xmlns:xm="http://schemas.microsoft.com/office/excel/2006/main">
          <x14:cfRule type="containsText" priority="14623" operator="containsText" id="{43F4137F-BC2C-48A8-ABF0-DB9CBA703B65}">
            <xm:f>NOT(ISERROR(SEARCH('Listados Datos'!$P$3,Z152)))</xm:f>
            <xm:f>'Listados Datos'!$P$3</xm:f>
            <x14:dxf>
              <fill>
                <patternFill>
                  <bgColor rgb="FF99CC00"/>
                </patternFill>
              </fill>
            </x14:dxf>
          </x14:cfRule>
          <x14:cfRule type="containsText" priority="14624" operator="containsText" id="{C7DE725C-5C78-48A3-B40A-6429B212EA95}">
            <xm:f>NOT(ISERROR(SEARCH('Listados Datos'!$P$4,Z152)))</xm:f>
            <xm:f>'Listados Datos'!$P$4</xm:f>
            <x14:dxf>
              <fill>
                <patternFill>
                  <bgColor rgb="FF33CC33"/>
                </patternFill>
              </fill>
            </x14:dxf>
          </x14:cfRule>
          <x14:cfRule type="containsText" priority="14625" operator="containsText" id="{4EDA69DE-7546-416F-B475-E20FEE460149}">
            <xm:f>NOT(ISERROR(SEARCH('Listados Datos'!$P$5,Z152)))</xm:f>
            <xm:f>'Listados Datos'!$P$5</xm:f>
            <x14:dxf>
              <fill>
                <patternFill>
                  <bgColor rgb="FFFFFF00"/>
                </patternFill>
              </fill>
            </x14:dxf>
          </x14:cfRule>
          <x14:cfRule type="containsText" priority="14626" operator="containsText" id="{4E446B91-EA64-4983-9873-97E44B0A05E0}">
            <xm:f>NOT(ISERROR(SEARCH('Listados Datos'!$P$6,Z152)))</xm:f>
            <xm:f>'Listados Datos'!$P$6</xm:f>
            <x14:dxf>
              <fill>
                <patternFill>
                  <bgColor rgb="FFFFC000"/>
                </patternFill>
              </fill>
            </x14:dxf>
          </x14:cfRule>
          <x14:cfRule type="containsText" priority="14627" operator="containsText" id="{E1E95297-E420-4D36-A55C-6CB978382CFA}">
            <xm:f>NOT(ISERROR(SEARCH('Listados Datos'!$P$7,Z152)))</xm:f>
            <xm:f>'Listados Datos'!$P$7</xm:f>
            <x14:dxf>
              <fill>
                <patternFill>
                  <bgColor rgb="FFFF0000"/>
                </patternFill>
              </fill>
            </x14:dxf>
          </x14:cfRule>
          <xm:sqref>Z152</xm:sqref>
        </x14:conditionalFormatting>
        <x14:conditionalFormatting xmlns:xm="http://schemas.microsoft.com/office/excel/2006/main">
          <x14:cfRule type="containsText" priority="14609" operator="containsText" id="{BAAF63D5-997C-4541-B299-E782CF84EEE5}">
            <xm:f>NOT(ISERROR(SEARCH('Listados Datos'!$T$3,AT152)))</xm:f>
            <xm:f>'Listados Datos'!$T$3</xm:f>
            <x14:dxf>
              <fill>
                <patternFill patternType="solid">
                  <bgColor rgb="FFC00000"/>
                </patternFill>
              </fill>
            </x14:dxf>
          </x14:cfRule>
          <x14:cfRule type="containsText" priority="14610" operator="containsText" id="{3DCF2907-587D-451D-9D11-38AB4558CFE8}">
            <xm:f>NOT(ISERROR(SEARCH('Listados Datos'!$T$4,AT152)))</xm:f>
            <xm:f>'Listados Datos'!$T$4</xm:f>
            <x14:dxf>
              <font>
                <b/>
                <i val="0"/>
                <color theme="0"/>
              </font>
              <fill>
                <patternFill>
                  <bgColor rgb="FFE26B0A"/>
                </patternFill>
              </fill>
            </x14:dxf>
          </x14:cfRule>
          <x14:cfRule type="containsText" priority="14611" operator="containsText" id="{D5A57D74-BF42-467C-A040-9FFB8BA47E9F}">
            <xm:f>NOT(ISERROR(SEARCH('Listados Datos'!$T$5,AT152)))</xm:f>
            <xm:f>'Listados Datos'!$T$5</xm:f>
            <x14:dxf>
              <font>
                <b/>
                <i val="0"/>
                <color auto="1"/>
              </font>
              <fill>
                <patternFill>
                  <bgColor rgb="FFFFFF00"/>
                </patternFill>
              </fill>
            </x14:dxf>
          </x14:cfRule>
          <x14:cfRule type="containsText" priority="14612" operator="containsText" id="{504452C4-A50D-4390-BA3B-77192EBBF904}">
            <xm:f>NOT(ISERROR(SEARCH('Listados Datos'!$T$6,AT152)))</xm:f>
            <xm:f>'Listados Datos'!$T$6</xm:f>
            <x14:dxf>
              <font>
                <b/>
                <i val="0"/>
              </font>
              <fill>
                <patternFill>
                  <bgColor rgb="FF92D050"/>
                </patternFill>
              </fill>
            </x14:dxf>
          </x14:cfRule>
          <xm:sqref>AT152</xm:sqref>
        </x14:conditionalFormatting>
        <x14:conditionalFormatting xmlns:xm="http://schemas.microsoft.com/office/excel/2006/main">
          <x14:cfRule type="containsText" priority="14599" operator="containsText" id="{3B0ED8A0-CF8D-4FE7-8711-ADD8A45181A8}">
            <xm:f>NOT(ISERROR(SEARCH('Listados Datos'!$P$3,AR152)))</xm:f>
            <xm:f>'Listados Datos'!$P$3</xm:f>
            <x14:dxf>
              <fill>
                <patternFill>
                  <bgColor rgb="FF99CC00"/>
                </patternFill>
              </fill>
            </x14:dxf>
          </x14:cfRule>
          <x14:cfRule type="containsText" priority="14600" operator="containsText" id="{0FFF54D8-1715-4214-A1AD-AE18118F98D5}">
            <xm:f>NOT(ISERROR(SEARCH('Listados Datos'!$P$4,AR152)))</xm:f>
            <xm:f>'Listados Datos'!$P$4</xm:f>
            <x14:dxf>
              <fill>
                <patternFill>
                  <bgColor rgb="FF33CC33"/>
                </patternFill>
              </fill>
            </x14:dxf>
          </x14:cfRule>
          <x14:cfRule type="containsText" priority="14601" operator="containsText" id="{F45F598B-DC57-42AF-90B1-5A2C12C182AD}">
            <xm:f>NOT(ISERROR(SEARCH('Listados Datos'!$P$5,AR152)))</xm:f>
            <xm:f>'Listados Datos'!$P$5</xm:f>
            <x14:dxf>
              <fill>
                <patternFill>
                  <bgColor rgb="FFFFFF00"/>
                </patternFill>
              </fill>
            </x14:dxf>
          </x14:cfRule>
          <x14:cfRule type="containsText" priority="14602" operator="containsText" id="{0EB2B982-5DB5-492A-8428-C0ED3CF4E33B}">
            <xm:f>NOT(ISERROR(SEARCH('Listados Datos'!$P$6,AR152)))</xm:f>
            <xm:f>'Listados Datos'!$P$6</xm:f>
            <x14:dxf>
              <fill>
                <patternFill>
                  <bgColor rgb="FFFFC000"/>
                </patternFill>
              </fill>
            </x14:dxf>
          </x14:cfRule>
          <x14:cfRule type="containsText" priority="14603" operator="containsText" id="{F729CC11-EA3E-4B86-A5A5-E7882D43592F}">
            <xm:f>NOT(ISERROR(SEARCH('Listados Datos'!$P$7,AR152)))</xm:f>
            <xm:f>'Listados Datos'!$P$7</xm:f>
            <x14:dxf>
              <fill>
                <patternFill>
                  <bgColor rgb="FFFF0000"/>
                </patternFill>
              </fill>
            </x14:dxf>
          </x14:cfRule>
          <xm:sqref>AR152</xm:sqref>
        </x14:conditionalFormatting>
        <x14:conditionalFormatting xmlns:xm="http://schemas.microsoft.com/office/excel/2006/main">
          <x14:cfRule type="containsText" priority="14557" operator="containsText" id="{2CA18587-9379-4885-9324-9D44C87B7155}">
            <xm:f>NOT(ISERROR(SEARCH('Listados Datos'!$P$3,AR158)))</xm:f>
            <xm:f>'Listados Datos'!$P$3</xm:f>
            <x14:dxf>
              <fill>
                <patternFill>
                  <bgColor rgb="FF99CC00"/>
                </patternFill>
              </fill>
            </x14:dxf>
          </x14:cfRule>
          <x14:cfRule type="containsText" priority="14558" operator="containsText" id="{37A0E9FC-1AF7-4EAC-BFF3-B937B5CD1CD8}">
            <xm:f>NOT(ISERROR(SEARCH('Listados Datos'!$P$4,AR158)))</xm:f>
            <xm:f>'Listados Datos'!$P$4</xm:f>
            <x14:dxf>
              <fill>
                <patternFill>
                  <bgColor rgb="FF33CC33"/>
                </patternFill>
              </fill>
            </x14:dxf>
          </x14:cfRule>
          <x14:cfRule type="containsText" priority="14559" operator="containsText" id="{C61CF46C-D304-42B4-860D-2466D60D8E2A}">
            <xm:f>NOT(ISERROR(SEARCH('Listados Datos'!$P$5,AR158)))</xm:f>
            <xm:f>'Listados Datos'!$P$5</xm:f>
            <x14:dxf>
              <fill>
                <patternFill>
                  <bgColor rgb="FFFFFF00"/>
                </patternFill>
              </fill>
            </x14:dxf>
          </x14:cfRule>
          <x14:cfRule type="containsText" priority="14560" operator="containsText" id="{84BA45C0-C9D6-4DBA-8842-785D88BFFFD8}">
            <xm:f>NOT(ISERROR(SEARCH('Listados Datos'!$P$6,AR158)))</xm:f>
            <xm:f>'Listados Datos'!$P$6</xm:f>
            <x14:dxf>
              <fill>
                <patternFill>
                  <bgColor rgb="FFFFC000"/>
                </patternFill>
              </fill>
            </x14:dxf>
          </x14:cfRule>
          <x14:cfRule type="containsText" priority="14561" operator="containsText" id="{035C9700-61D9-48B5-9423-33FC982D9B60}">
            <xm:f>NOT(ISERROR(SEARCH('Listados Datos'!$P$7,AR158)))</xm:f>
            <xm:f>'Listados Datos'!$P$7</xm:f>
            <x14:dxf>
              <fill>
                <patternFill>
                  <bgColor rgb="FFFF0000"/>
                </patternFill>
              </fill>
            </x14:dxf>
          </x14:cfRule>
          <xm:sqref>AR158</xm:sqref>
        </x14:conditionalFormatting>
        <x14:conditionalFormatting xmlns:xm="http://schemas.microsoft.com/office/excel/2006/main">
          <x14:cfRule type="containsText" priority="14595" operator="containsText" id="{143FA4C6-A52B-429A-8B39-FF692E53347A}">
            <xm:f>NOT(ISERROR(SEARCH('Listados Datos'!$T$3,AF158)))</xm:f>
            <xm:f>'Listados Datos'!$T$3</xm:f>
            <x14:dxf>
              <fill>
                <patternFill patternType="solid">
                  <bgColor rgb="FFC00000"/>
                </patternFill>
              </fill>
            </x14:dxf>
          </x14:cfRule>
          <x14:cfRule type="containsText" priority="14596" operator="containsText" id="{D741B7CC-F8CA-43F9-BE09-3B2747E12619}">
            <xm:f>NOT(ISERROR(SEARCH('Listados Datos'!$T$4,AF158)))</xm:f>
            <xm:f>'Listados Datos'!$T$4</xm:f>
            <x14:dxf>
              <font>
                <b/>
                <i val="0"/>
                <color theme="0"/>
              </font>
              <fill>
                <patternFill>
                  <bgColor rgb="FFE26B0A"/>
                </patternFill>
              </fill>
            </x14:dxf>
          </x14:cfRule>
          <x14:cfRule type="containsText" priority="14597" operator="containsText" id="{C71C8E3B-A8BA-410E-BCD0-F8092D63FDFB}">
            <xm:f>NOT(ISERROR(SEARCH('Listados Datos'!$T$5,AF158)))</xm:f>
            <xm:f>'Listados Datos'!$T$5</xm:f>
            <x14:dxf>
              <font>
                <b/>
                <i val="0"/>
                <color auto="1"/>
              </font>
              <fill>
                <patternFill>
                  <bgColor rgb="FFFFFF00"/>
                </patternFill>
              </fill>
            </x14:dxf>
          </x14:cfRule>
          <x14:cfRule type="containsText" priority="14598" operator="containsText" id="{740B4757-28C8-42A6-8658-D2BC297D6A8B}">
            <xm:f>NOT(ISERROR(SEARCH('Listados Datos'!$T$6,AF158)))</xm:f>
            <xm:f>'Listados Datos'!$T$6</xm:f>
            <x14:dxf>
              <font>
                <b/>
                <i val="0"/>
              </font>
              <fill>
                <patternFill>
                  <bgColor rgb="FF92D050"/>
                </patternFill>
              </fill>
            </x14:dxf>
          </x14:cfRule>
          <xm:sqref>AF158</xm:sqref>
        </x14:conditionalFormatting>
        <x14:conditionalFormatting xmlns:xm="http://schemas.microsoft.com/office/excel/2006/main">
          <x14:cfRule type="containsText" priority="14591" operator="containsText" id="{67F8A958-F755-44C0-BE89-1164EC38C404}">
            <xm:f>NOT(ISERROR(SEARCH('Listados Datos'!$T$3,AB158)))</xm:f>
            <xm:f>'Listados Datos'!$T$3</xm:f>
            <x14:dxf>
              <fill>
                <patternFill patternType="solid">
                  <bgColor rgb="FFC00000"/>
                </patternFill>
              </fill>
            </x14:dxf>
          </x14:cfRule>
          <x14:cfRule type="containsText" priority="14592" operator="containsText" id="{70BF2D8C-DC68-4F74-8A3B-FC93227654CB}">
            <xm:f>NOT(ISERROR(SEARCH('Listados Datos'!$T$4,AB158)))</xm:f>
            <xm:f>'Listados Datos'!$T$4</xm:f>
            <x14:dxf>
              <font>
                <b/>
                <i val="0"/>
                <color theme="0"/>
              </font>
              <fill>
                <patternFill>
                  <bgColor rgb="FFE26B0A"/>
                </patternFill>
              </fill>
            </x14:dxf>
          </x14:cfRule>
          <x14:cfRule type="containsText" priority="14593" operator="containsText" id="{3E2827CA-B639-4116-8F58-E19B0A8BDF41}">
            <xm:f>NOT(ISERROR(SEARCH('Listados Datos'!$T$5,AB158)))</xm:f>
            <xm:f>'Listados Datos'!$T$5</xm:f>
            <x14:dxf>
              <font>
                <b/>
                <i val="0"/>
                <color auto="1"/>
              </font>
              <fill>
                <patternFill>
                  <bgColor rgb="FFFFFF00"/>
                </patternFill>
              </fill>
            </x14:dxf>
          </x14:cfRule>
          <x14:cfRule type="containsText" priority="14594" operator="containsText" id="{74A9BD8B-6592-4CEA-8FA2-84A8851E00FA}">
            <xm:f>NOT(ISERROR(SEARCH('Listados Datos'!$T$6,AB158)))</xm:f>
            <xm:f>'Listados Datos'!$T$6</xm:f>
            <x14:dxf>
              <font>
                <b/>
                <i val="0"/>
              </font>
              <fill>
                <patternFill>
                  <bgColor rgb="FF92D050"/>
                </patternFill>
              </fill>
            </x14:dxf>
          </x14:cfRule>
          <xm:sqref>AB158</xm:sqref>
        </x14:conditionalFormatting>
        <x14:conditionalFormatting xmlns:xm="http://schemas.microsoft.com/office/excel/2006/main">
          <x14:cfRule type="containsText" priority="14581" operator="containsText" id="{78402FC5-0FA6-44E7-9F2F-9A02BBF30835}">
            <xm:f>NOT(ISERROR(SEARCH('Listados Datos'!$P$3,Z158)))</xm:f>
            <xm:f>'Listados Datos'!$P$3</xm:f>
            <x14:dxf>
              <fill>
                <patternFill>
                  <bgColor rgb="FF99CC00"/>
                </patternFill>
              </fill>
            </x14:dxf>
          </x14:cfRule>
          <x14:cfRule type="containsText" priority="14582" operator="containsText" id="{A4049C2C-490A-48B2-9691-5734F88C5D5D}">
            <xm:f>NOT(ISERROR(SEARCH('Listados Datos'!$P$4,Z158)))</xm:f>
            <xm:f>'Listados Datos'!$P$4</xm:f>
            <x14:dxf>
              <fill>
                <patternFill>
                  <bgColor rgb="FF33CC33"/>
                </patternFill>
              </fill>
            </x14:dxf>
          </x14:cfRule>
          <x14:cfRule type="containsText" priority="14583" operator="containsText" id="{02F8C890-B720-44EB-8C9C-D2887CF81D4D}">
            <xm:f>NOT(ISERROR(SEARCH('Listados Datos'!$P$5,Z158)))</xm:f>
            <xm:f>'Listados Datos'!$P$5</xm:f>
            <x14:dxf>
              <fill>
                <patternFill>
                  <bgColor rgb="FFFFFF00"/>
                </patternFill>
              </fill>
            </x14:dxf>
          </x14:cfRule>
          <x14:cfRule type="containsText" priority="14584" operator="containsText" id="{4642F8E0-8918-480A-8382-DF7F17FA33D9}">
            <xm:f>NOT(ISERROR(SEARCH('Listados Datos'!$P$6,Z158)))</xm:f>
            <xm:f>'Listados Datos'!$P$6</xm:f>
            <x14:dxf>
              <fill>
                <patternFill>
                  <bgColor rgb="FFFFC000"/>
                </patternFill>
              </fill>
            </x14:dxf>
          </x14:cfRule>
          <x14:cfRule type="containsText" priority="14585" operator="containsText" id="{0343AC03-4753-4099-8D51-154C2E7A5B62}">
            <xm:f>NOT(ISERROR(SEARCH('Listados Datos'!$P$7,Z158)))</xm:f>
            <xm:f>'Listados Datos'!$P$7</xm:f>
            <x14:dxf>
              <fill>
                <patternFill>
                  <bgColor rgb="FFFF0000"/>
                </patternFill>
              </fill>
            </x14:dxf>
          </x14:cfRule>
          <xm:sqref>Z158</xm:sqref>
        </x14:conditionalFormatting>
        <x14:conditionalFormatting xmlns:xm="http://schemas.microsoft.com/office/excel/2006/main">
          <x14:cfRule type="containsText" priority="14567" operator="containsText" id="{E1BF6243-ABCF-4C0D-A187-BC251677334A}">
            <xm:f>NOT(ISERROR(SEARCH('Listados Datos'!$T$3,AT158)))</xm:f>
            <xm:f>'Listados Datos'!$T$3</xm:f>
            <x14:dxf>
              <fill>
                <patternFill patternType="solid">
                  <bgColor rgb="FFC00000"/>
                </patternFill>
              </fill>
            </x14:dxf>
          </x14:cfRule>
          <x14:cfRule type="containsText" priority="14568" operator="containsText" id="{13C7E23B-7AAE-44B5-9C9A-B6DF4E240847}">
            <xm:f>NOT(ISERROR(SEARCH('Listados Datos'!$T$4,AT158)))</xm:f>
            <xm:f>'Listados Datos'!$T$4</xm:f>
            <x14:dxf>
              <font>
                <b/>
                <i val="0"/>
                <color theme="0"/>
              </font>
              <fill>
                <patternFill>
                  <bgColor rgb="FFE26B0A"/>
                </patternFill>
              </fill>
            </x14:dxf>
          </x14:cfRule>
          <x14:cfRule type="containsText" priority="14569" operator="containsText" id="{759FA0BC-9A9B-470C-AA40-DE4BD8B002B4}">
            <xm:f>NOT(ISERROR(SEARCH('Listados Datos'!$T$5,AT158)))</xm:f>
            <xm:f>'Listados Datos'!$T$5</xm:f>
            <x14:dxf>
              <font>
                <b/>
                <i val="0"/>
                <color auto="1"/>
              </font>
              <fill>
                <patternFill>
                  <bgColor rgb="FFFFFF00"/>
                </patternFill>
              </fill>
            </x14:dxf>
          </x14:cfRule>
          <x14:cfRule type="containsText" priority="14570" operator="containsText" id="{CD9E2C93-6D07-4A1C-A82C-F0046ADEA884}">
            <xm:f>NOT(ISERROR(SEARCH('Listados Datos'!$T$6,AT158)))</xm:f>
            <xm:f>'Listados Datos'!$T$6</xm:f>
            <x14:dxf>
              <font>
                <b/>
                <i val="0"/>
              </font>
              <fill>
                <patternFill>
                  <bgColor rgb="FF92D050"/>
                </patternFill>
              </fill>
            </x14:dxf>
          </x14:cfRule>
          <xm:sqref>AT158</xm:sqref>
        </x14:conditionalFormatting>
        <x14:conditionalFormatting xmlns:xm="http://schemas.microsoft.com/office/excel/2006/main">
          <x14:cfRule type="containsText" priority="14515" operator="containsText" id="{9468CF4E-0179-4346-A63B-C9679A8E019F}">
            <xm:f>NOT(ISERROR(SEARCH('Listados Datos'!$P$3,AR164)))</xm:f>
            <xm:f>'Listados Datos'!$P$3</xm:f>
            <x14:dxf>
              <fill>
                <patternFill>
                  <bgColor rgb="FF99CC00"/>
                </patternFill>
              </fill>
            </x14:dxf>
          </x14:cfRule>
          <x14:cfRule type="containsText" priority="14516" operator="containsText" id="{5021ABE1-1483-4534-B5C9-E8DFEA560798}">
            <xm:f>NOT(ISERROR(SEARCH('Listados Datos'!$P$4,AR164)))</xm:f>
            <xm:f>'Listados Datos'!$P$4</xm:f>
            <x14:dxf>
              <fill>
                <patternFill>
                  <bgColor rgb="FF33CC33"/>
                </patternFill>
              </fill>
            </x14:dxf>
          </x14:cfRule>
          <x14:cfRule type="containsText" priority="14517" operator="containsText" id="{CDC32336-D23E-4215-BA2D-C70BDADF7940}">
            <xm:f>NOT(ISERROR(SEARCH('Listados Datos'!$P$5,AR164)))</xm:f>
            <xm:f>'Listados Datos'!$P$5</xm:f>
            <x14:dxf>
              <fill>
                <patternFill>
                  <bgColor rgb="FFFFFF00"/>
                </patternFill>
              </fill>
            </x14:dxf>
          </x14:cfRule>
          <x14:cfRule type="containsText" priority="14518" operator="containsText" id="{A10FF19E-420D-4483-B713-240C8708C943}">
            <xm:f>NOT(ISERROR(SEARCH('Listados Datos'!$P$6,AR164)))</xm:f>
            <xm:f>'Listados Datos'!$P$6</xm:f>
            <x14:dxf>
              <fill>
                <patternFill>
                  <bgColor rgb="FFFFC000"/>
                </patternFill>
              </fill>
            </x14:dxf>
          </x14:cfRule>
          <x14:cfRule type="containsText" priority="14519" operator="containsText" id="{F3A77DE8-095B-49FB-9EDD-7FD2495CB1FB}">
            <xm:f>NOT(ISERROR(SEARCH('Listados Datos'!$P$7,AR164)))</xm:f>
            <xm:f>'Listados Datos'!$P$7</xm:f>
            <x14:dxf>
              <fill>
                <patternFill>
                  <bgColor rgb="FFFF0000"/>
                </patternFill>
              </fill>
            </x14:dxf>
          </x14:cfRule>
          <xm:sqref>AR164</xm:sqref>
        </x14:conditionalFormatting>
        <x14:conditionalFormatting xmlns:xm="http://schemas.microsoft.com/office/excel/2006/main">
          <x14:cfRule type="containsText" priority="14553" operator="containsText" id="{1F7473E4-CBB5-4E42-A9EA-2155B1852EC8}">
            <xm:f>NOT(ISERROR(SEARCH('Listados Datos'!$T$3,AF164)))</xm:f>
            <xm:f>'Listados Datos'!$T$3</xm:f>
            <x14:dxf>
              <fill>
                <patternFill patternType="solid">
                  <bgColor rgb="FFC00000"/>
                </patternFill>
              </fill>
            </x14:dxf>
          </x14:cfRule>
          <x14:cfRule type="containsText" priority="14554" operator="containsText" id="{05F8966B-AB93-4934-89A5-8D1673127FEC}">
            <xm:f>NOT(ISERROR(SEARCH('Listados Datos'!$T$4,AF164)))</xm:f>
            <xm:f>'Listados Datos'!$T$4</xm:f>
            <x14:dxf>
              <font>
                <b/>
                <i val="0"/>
                <color theme="0"/>
              </font>
              <fill>
                <patternFill>
                  <bgColor rgb="FFE26B0A"/>
                </patternFill>
              </fill>
            </x14:dxf>
          </x14:cfRule>
          <x14:cfRule type="containsText" priority="14555" operator="containsText" id="{6CA0B968-5E2E-427F-A589-8349BAE17556}">
            <xm:f>NOT(ISERROR(SEARCH('Listados Datos'!$T$5,AF164)))</xm:f>
            <xm:f>'Listados Datos'!$T$5</xm:f>
            <x14:dxf>
              <font>
                <b/>
                <i val="0"/>
                <color auto="1"/>
              </font>
              <fill>
                <patternFill>
                  <bgColor rgb="FFFFFF00"/>
                </patternFill>
              </fill>
            </x14:dxf>
          </x14:cfRule>
          <x14:cfRule type="containsText" priority="14556" operator="containsText" id="{07491620-1137-4EED-9D93-977CDEE11052}">
            <xm:f>NOT(ISERROR(SEARCH('Listados Datos'!$T$6,AF164)))</xm:f>
            <xm:f>'Listados Datos'!$T$6</xm:f>
            <x14:dxf>
              <font>
                <b/>
                <i val="0"/>
              </font>
              <fill>
                <patternFill>
                  <bgColor rgb="FF92D050"/>
                </patternFill>
              </fill>
            </x14:dxf>
          </x14:cfRule>
          <xm:sqref>AF164</xm:sqref>
        </x14:conditionalFormatting>
        <x14:conditionalFormatting xmlns:xm="http://schemas.microsoft.com/office/excel/2006/main">
          <x14:cfRule type="containsText" priority="14549" operator="containsText" id="{19275F8A-A4AD-4DA3-A038-3A8B0F724269}">
            <xm:f>NOT(ISERROR(SEARCH('Listados Datos'!$T$3,AB164)))</xm:f>
            <xm:f>'Listados Datos'!$T$3</xm:f>
            <x14:dxf>
              <fill>
                <patternFill patternType="solid">
                  <bgColor rgb="FFC00000"/>
                </patternFill>
              </fill>
            </x14:dxf>
          </x14:cfRule>
          <x14:cfRule type="containsText" priority="14550" operator="containsText" id="{9AF4A58C-856C-488D-BE27-1C7CEB07FFEA}">
            <xm:f>NOT(ISERROR(SEARCH('Listados Datos'!$T$4,AB164)))</xm:f>
            <xm:f>'Listados Datos'!$T$4</xm:f>
            <x14:dxf>
              <font>
                <b/>
                <i val="0"/>
                <color theme="0"/>
              </font>
              <fill>
                <patternFill>
                  <bgColor rgb="FFE26B0A"/>
                </patternFill>
              </fill>
            </x14:dxf>
          </x14:cfRule>
          <x14:cfRule type="containsText" priority="14551" operator="containsText" id="{8B7971EC-C9DB-4705-99E5-3BFE2646731C}">
            <xm:f>NOT(ISERROR(SEARCH('Listados Datos'!$T$5,AB164)))</xm:f>
            <xm:f>'Listados Datos'!$T$5</xm:f>
            <x14:dxf>
              <font>
                <b/>
                <i val="0"/>
                <color auto="1"/>
              </font>
              <fill>
                <patternFill>
                  <bgColor rgb="FFFFFF00"/>
                </patternFill>
              </fill>
            </x14:dxf>
          </x14:cfRule>
          <x14:cfRule type="containsText" priority="14552" operator="containsText" id="{DA97BFE6-327A-46CE-97D7-79C9A77ED1B1}">
            <xm:f>NOT(ISERROR(SEARCH('Listados Datos'!$T$6,AB164)))</xm:f>
            <xm:f>'Listados Datos'!$T$6</xm:f>
            <x14:dxf>
              <font>
                <b/>
                <i val="0"/>
              </font>
              <fill>
                <patternFill>
                  <bgColor rgb="FF92D050"/>
                </patternFill>
              </fill>
            </x14:dxf>
          </x14:cfRule>
          <xm:sqref>AB164</xm:sqref>
        </x14:conditionalFormatting>
        <x14:conditionalFormatting xmlns:xm="http://schemas.microsoft.com/office/excel/2006/main">
          <x14:cfRule type="containsText" priority="14539" operator="containsText" id="{218A9D4D-27CE-4D35-8AF0-2D9336728C58}">
            <xm:f>NOT(ISERROR(SEARCH('Listados Datos'!$P$3,Z164)))</xm:f>
            <xm:f>'Listados Datos'!$P$3</xm:f>
            <x14:dxf>
              <fill>
                <patternFill>
                  <bgColor rgb="FF99CC00"/>
                </patternFill>
              </fill>
            </x14:dxf>
          </x14:cfRule>
          <x14:cfRule type="containsText" priority="14540" operator="containsText" id="{C2A5A22B-04DD-40C9-8CE7-AE4A375DA31F}">
            <xm:f>NOT(ISERROR(SEARCH('Listados Datos'!$P$4,Z164)))</xm:f>
            <xm:f>'Listados Datos'!$P$4</xm:f>
            <x14:dxf>
              <fill>
                <patternFill>
                  <bgColor rgb="FF33CC33"/>
                </patternFill>
              </fill>
            </x14:dxf>
          </x14:cfRule>
          <x14:cfRule type="containsText" priority="14541" operator="containsText" id="{B657E0C1-E3DB-40D6-B7B4-3CC378CA1BED}">
            <xm:f>NOT(ISERROR(SEARCH('Listados Datos'!$P$5,Z164)))</xm:f>
            <xm:f>'Listados Datos'!$P$5</xm:f>
            <x14:dxf>
              <fill>
                <patternFill>
                  <bgColor rgb="FFFFFF00"/>
                </patternFill>
              </fill>
            </x14:dxf>
          </x14:cfRule>
          <x14:cfRule type="containsText" priority="14542" operator="containsText" id="{C45DE157-2E47-4172-9AC0-0F81D74F3F74}">
            <xm:f>NOT(ISERROR(SEARCH('Listados Datos'!$P$6,Z164)))</xm:f>
            <xm:f>'Listados Datos'!$P$6</xm:f>
            <x14:dxf>
              <fill>
                <patternFill>
                  <bgColor rgb="FFFFC000"/>
                </patternFill>
              </fill>
            </x14:dxf>
          </x14:cfRule>
          <x14:cfRule type="containsText" priority="14543" operator="containsText" id="{03C1A115-1487-4A41-B77A-CD52C74230F6}">
            <xm:f>NOT(ISERROR(SEARCH('Listados Datos'!$P$7,Z164)))</xm:f>
            <xm:f>'Listados Datos'!$P$7</xm:f>
            <x14:dxf>
              <fill>
                <patternFill>
                  <bgColor rgb="FFFF0000"/>
                </patternFill>
              </fill>
            </x14:dxf>
          </x14:cfRule>
          <xm:sqref>Z164</xm:sqref>
        </x14:conditionalFormatting>
        <x14:conditionalFormatting xmlns:xm="http://schemas.microsoft.com/office/excel/2006/main">
          <x14:cfRule type="containsText" priority="14525" operator="containsText" id="{B663F308-49C2-444F-80D2-8FF412A61E44}">
            <xm:f>NOT(ISERROR(SEARCH('Listados Datos'!$T$3,AT164)))</xm:f>
            <xm:f>'Listados Datos'!$T$3</xm:f>
            <x14:dxf>
              <fill>
                <patternFill patternType="solid">
                  <bgColor rgb="FFC00000"/>
                </patternFill>
              </fill>
            </x14:dxf>
          </x14:cfRule>
          <x14:cfRule type="containsText" priority="14526" operator="containsText" id="{B7FE5D83-5D9B-48E7-AA72-937AC9476549}">
            <xm:f>NOT(ISERROR(SEARCH('Listados Datos'!$T$4,AT164)))</xm:f>
            <xm:f>'Listados Datos'!$T$4</xm:f>
            <x14:dxf>
              <font>
                <b/>
                <i val="0"/>
                <color theme="0"/>
              </font>
              <fill>
                <patternFill>
                  <bgColor rgb="FFE26B0A"/>
                </patternFill>
              </fill>
            </x14:dxf>
          </x14:cfRule>
          <x14:cfRule type="containsText" priority="14527" operator="containsText" id="{1C7154B9-517F-47D6-B6E1-0D6E203E7324}">
            <xm:f>NOT(ISERROR(SEARCH('Listados Datos'!$T$5,AT164)))</xm:f>
            <xm:f>'Listados Datos'!$T$5</xm:f>
            <x14:dxf>
              <font>
                <b/>
                <i val="0"/>
                <color auto="1"/>
              </font>
              <fill>
                <patternFill>
                  <bgColor rgb="FFFFFF00"/>
                </patternFill>
              </fill>
            </x14:dxf>
          </x14:cfRule>
          <x14:cfRule type="containsText" priority="14528" operator="containsText" id="{57E07BD7-939B-47F8-AADE-42BD93171B8F}">
            <xm:f>NOT(ISERROR(SEARCH('Listados Datos'!$T$6,AT164)))</xm:f>
            <xm:f>'Listados Datos'!$T$6</xm:f>
            <x14:dxf>
              <font>
                <b/>
                <i val="0"/>
              </font>
              <fill>
                <patternFill>
                  <bgColor rgb="FF92D050"/>
                </patternFill>
              </fill>
            </x14:dxf>
          </x14:cfRule>
          <xm:sqref>AT164</xm:sqref>
        </x14:conditionalFormatting>
        <x14:conditionalFormatting xmlns:xm="http://schemas.microsoft.com/office/excel/2006/main">
          <x14:cfRule type="containsText" priority="14511" operator="containsText" id="{8C08E8D4-321A-45A3-A992-6CD202008C7A}">
            <xm:f>NOT(ISERROR(SEARCH('Listados Datos'!$T$3,AF170)))</xm:f>
            <xm:f>'Listados Datos'!$T$3</xm:f>
            <x14:dxf>
              <fill>
                <patternFill patternType="solid">
                  <bgColor rgb="FFC00000"/>
                </patternFill>
              </fill>
            </x14:dxf>
          </x14:cfRule>
          <x14:cfRule type="containsText" priority="14512" operator="containsText" id="{110A037F-A2CF-424B-916B-4E0EA8A3FF22}">
            <xm:f>NOT(ISERROR(SEARCH('Listados Datos'!$T$4,AF170)))</xm:f>
            <xm:f>'Listados Datos'!$T$4</xm:f>
            <x14:dxf>
              <font>
                <b/>
                <i val="0"/>
                <color theme="0"/>
              </font>
              <fill>
                <patternFill>
                  <bgColor rgb="FFE26B0A"/>
                </patternFill>
              </fill>
            </x14:dxf>
          </x14:cfRule>
          <x14:cfRule type="containsText" priority="14513" operator="containsText" id="{83F790E2-8C3B-4461-A78E-2B8C9AA62BC6}">
            <xm:f>NOT(ISERROR(SEARCH('Listados Datos'!$T$5,AF170)))</xm:f>
            <xm:f>'Listados Datos'!$T$5</xm:f>
            <x14:dxf>
              <font>
                <b/>
                <i val="0"/>
                <color auto="1"/>
              </font>
              <fill>
                <patternFill>
                  <bgColor rgb="FFFFFF00"/>
                </patternFill>
              </fill>
            </x14:dxf>
          </x14:cfRule>
          <x14:cfRule type="containsText" priority="14514" operator="containsText" id="{72337258-8BD8-4BBC-8CBF-B444F5E0EC2F}">
            <xm:f>NOT(ISERROR(SEARCH('Listados Datos'!$T$6,AF170)))</xm:f>
            <xm:f>'Listados Datos'!$T$6</xm:f>
            <x14:dxf>
              <font>
                <b/>
                <i val="0"/>
              </font>
              <fill>
                <patternFill>
                  <bgColor rgb="FF92D050"/>
                </patternFill>
              </fill>
            </x14:dxf>
          </x14:cfRule>
          <xm:sqref>AF170</xm:sqref>
        </x14:conditionalFormatting>
        <x14:conditionalFormatting xmlns:xm="http://schemas.microsoft.com/office/excel/2006/main">
          <x14:cfRule type="containsText" priority="14507" operator="containsText" id="{D2F5D666-5186-48FF-B829-1F9B3870EDA0}">
            <xm:f>NOT(ISERROR(SEARCH('Listados Datos'!$T$3,AB170)))</xm:f>
            <xm:f>'Listados Datos'!$T$3</xm:f>
            <x14:dxf>
              <fill>
                <patternFill patternType="solid">
                  <bgColor rgb="FFC00000"/>
                </patternFill>
              </fill>
            </x14:dxf>
          </x14:cfRule>
          <x14:cfRule type="containsText" priority="14508" operator="containsText" id="{E56280E1-85A5-4CF6-9675-7F50554D65DE}">
            <xm:f>NOT(ISERROR(SEARCH('Listados Datos'!$T$4,AB170)))</xm:f>
            <xm:f>'Listados Datos'!$T$4</xm:f>
            <x14:dxf>
              <font>
                <b/>
                <i val="0"/>
                <color theme="0"/>
              </font>
              <fill>
                <patternFill>
                  <bgColor rgb="FFE26B0A"/>
                </patternFill>
              </fill>
            </x14:dxf>
          </x14:cfRule>
          <x14:cfRule type="containsText" priority="14509" operator="containsText" id="{B1A4273A-5153-4AC1-9499-EA650115E47A}">
            <xm:f>NOT(ISERROR(SEARCH('Listados Datos'!$T$5,AB170)))</xm:f>
            <xm:f>'Listados Datos'!$T$5</xm:f>
            <x14:dxf>
              <font>
                <b/>
                <i val="0"/>
                <color auto="1"/>
              </font>
              <fill>
                <patternFill>
                  <bgColor rgb="FFFFFF00"/>
                </patternFill>
              </fill>
            </x14:dxf>
          </x14:cfRule>
          <x14:cfRule type="containsText" priority="14510" operator="containsText" id="{54B5EE70-19DC-405D-910F-595CB59C6911}">
            <xm:f>NOT(ISERROR(SEARCH('Listados Datos'!$T$6,AB170)))</xm:f>
            <xm:f>'Listados Datos'!$T$6</xm:f>
            <x14:dxf>
              <font>
                <b/>
                <i val="0"/>
              </font>
              <fill>
                <patternFill>
                  <bgColor rgb="FF92D050"/>
                </patternFill>
              </fill>
            </x14:dxf>
          </x14:cfRule>
          <xm:sqref>AB170</xm:sqref>
        </x14:conditionalFormatting>
        <x14:conditionalFormatting xmlns:xm="http://schemas.microsoft.com/office/excel/2006/main">
          <x14:cfRule type="containsText" priority="14497" operator="containsText" id="{C5070023-384B-4080-AD72-61AECC6D32CF}">
            <xm:f>NOT(ISERROR(SEARCH('Listados Datos'!$P$3,Z170)))</xm:f>
            <xm:f>'Listados Datos'!$P$3</xm:f>
            <x14:dxf>
              <fill>
                <patternFill>
                  <bgColor rgb="FF99CC00"/>
                </patternFill>
              </fill>
            </x14:dxf>
          </x14:cfRule>
          <x14:cfRule type="containsText" priority="14498" operator="containsText" id="{151ADF0F-E914-470F-8163-201FBD17791A}">
            <xm:f>NOT(ISERROR(SEARCH('Listados Datos'!$P$4,Z170)))</xm:f>
            <xm:f>'Listados Datos'!$P$4</xm:f>
            <x14:dxf>
              <fill>
                <patternFill>
                  <bgColor rgb="FF33CC33"/>
                </patternFill>
              </fill>
            </x14:dxf>
          </x14:cfRule>
          <x14:cfRule type="containsText" priority="14499" operator="containsText" id="{5C37EFC2-83BF-41BA-A927-E67E572647AD}">
            <xm:f>NOT(ISERROR(SEARCH('Listados Datos'!$P$5,Z170)))</xm:f>
            <xm:f>'Listados Datos'!$P$5</xm:f>
            <x14:dxf>
              <fill>
                <patternFill>
                  <bgColor rgb="FFFFFF00"/>
                </patternFill>
              </fill>
            </x14:dxf>
          </x14:cfRule>
          <x14:cfRule type="containsText" priority="14500" operator="containsText" id="{D356646E-DFC8-40CE-B632-0DC246BE5CBD}">
            <xm:f>NOT(ISERROR(SEARCH('Listados Datos'!$P$6,Z170)))</xm:f>
            <xm:f>'Listados Datos'!$P$6</xm:f>
            <x14:dxf>
              <fill>
                <patternFill>
                  <bgColor rgb="FFFFC000"/>
                </patternFill>
              </fill>
            </x14:dxf>
          </x14:cfRule>
          <x14:cfRule type="containsText" priority="14501" operator="containsText" id="{49D7DA29-CF6B-4132-9AA5-A35721DB249A}">
            <xm:f>NOT(ISERROR(SEARCH('Listados Datos'!$P$7,Z170)))</xm:f>
            <xm:f>'Listados Datos'!$P$7</xm:f>
            <x14:dxf>
              <fill>
                <patternFill>
                  <bgColor rgb="FFFF0000"/>
                </patternFill>
              </fill>
            </x14:dxf>
          </x14:cfRule>
          <xm:sqref>Z170</xm:sqref>
        </x14:conditionalFormatting>
        <x14:conditionalFormatting xmlns:xm="http://schemas.microsoft.com/office/excel/2006/main">
          <x14:cfRule type="containsText" priority="14483" operator="containsText" id="{B535C370-FD48-4F0C-AA16-8C6817B88E55}">
            <xm:f>NOT(ISERROR(SEARCH('Listados Datos'!$T$3,AT170)))</xm:f>
            <xm:f>'Listados Datos'!$T$3</xm:f>
            <x14:dxf>
              <fill>
                <patternFill patternType="solid">
                  <bgColor rgb="FFC00000"/>
                </patternFill>
              </fill>
            </x14:dxf>
          </x14:cfRule>
          <x14:cfRule type="containsText" priority="14484" operator="containsText" id="{ADC4DFD6-0272-47F5-9003-1539A6219FC3}">
            <xm:f>NOT(ISERROR(SEARCH('Listados Datos'!$T$4,AT170)))</xm:f>
            <xm:f>'Listados Datos'!$T$4</xm:f>
            <x14:dxf>
              <font>
                <b/>
                <i val="0"/>
                <color theme="0"/>
              </font>
              <fill>
                <patternFill>
                  <bgColor rgb="FFE26B0A"/>
                </patternFill>
              </fill>
            </x14:dxf>
          </x14:cfRule>
          <x14:cfRule type="containsText" priority="14485" operator="containsText" id="{D94DADE6-6E9E-47AF-8B1A-2F761126E6B4}">
            <xm:f>NOT(ISERROR(SEARCH('Listados Datos'!$T$5,AT170)))</xm:f>
            <xm:f>'Listados Datos'!$T$5</xm:f>
            <x14:dxf>
              <font>
                <b/>
                <i val="0"/>
                <color auto="1"/>
              </font>
              <fill>
                <patternFill>
                  <bgColor rgb="FFFFFF00"/>
                </patternFill>
              </fill>
            </x14:dxf>
          </x14:cfRule>
          <x14:cfRule type="containsText" priority="14486" operator="containsText" id="{63E47127-DDAA-4836-9DDC-B9B83A58F117}">
            <xm:f>NOT(ISERROR(SEARCH('Listados Datos'!$T$6,AT170)))</xm:f>
            <xm:f>'Listados Datos'!$T$6</xm:f>
            <x14:dxf>
              <font>
                <b/>
                <i val="0"/>
              </font>
              <fill>
                <patternFill>
                  <bgColor rgb="FF92D050"/>
                </patternFill>
              </fill>
            </x14:dxf>
          </x14:cfRule>
          <xm:sqref>AT170</xm:sqref>
        </x14:conditionalFormatting>
        <x14:conditionalFormatting xmlns:xm="http://schemas.microsoft.com/office/excel/2006/main">
          <x14:cfRule type="containsText" priority="14309" operator="containsText" id="{A2004342-39C6-42F1-8F9D-F667232E33A4}">
            <xm:f>NOT(ISERROR(SEARCH('Listados Datos'!$P$3,AR181)))</xm:f>
            <xm:f>'Listados Datos'!$P$3</xm:f>
            <x14:dxf>
              <fill>
                <patternFill>
                  <bgColor rgb="FF99CC00"/>
                </patternFill>
              </fill>
            </x14:dxf>
          </x14:cfRule>
          <x14:cfRule type="containsText" priority="14310" operator="containsText" id="{B7BD7C6B-AFEE-4024-9C58-890B06126997}">
            <xm:f>NOT(ISERROR(SEARCH('Listados Datos'!$P$4,AR181)))</xm:f>
            <xm:f>'Listados Datos'!$P$4</xm:f>
            <x14:dxf>
              <fill>
                <patternFill>
                  <bgColor rgb="FF33CC33"/>
                </patternFill>
              </fill>
            </x14:dxf>
          </x14:cfRule>
          <x14:cfRule type="containsText" priority="14311" operator="containsText" id="{73861E07-447E-4A13-91DA-61CDB11B1389}">
            <xm:f>NOT(ISERROR(SEARCH('Listados Datos'!$P$5,AR181)))</xm:f>
            <xm:f>'Listados Datos'!$P$5</xm:f>
            <x14:dxf>
              <fill>
                <patternFill>
                  <bgColor rgb="FFFFFF00"/>
                </patternFill>
              </fill>
            </x14:dxf>
          </x14:cfRule>
          <x14:cfRule type="containsText" priority="14312" operator="containsText" id="{733B9092-CF47-4E41-BFE3-C13921B0AE38}">
            <xm:f>NOT(ISERROR(SEARCH('Listados Datos'!$P$6,AR181)))</xm:f>
            <xm:f>'Listados Datos'!$P$6</xm:f>
            <x14:dxf>
              <fill>
                <patternFill>
                  <bgColor rgb="FFFFC000"/>
                </patternFill>
              </fill>
            </x14:dxf>
          </x14:cfRule>
          <x14:cfRule type="containsText" priority="14313" operator="containsText" id="{EE33CBFD-AE3B-47BC-A714-639CCE99C837}">
            <xm:f>NOT(ISERROR(SEARCH('Listados Datos'!$P$7,AR181)))</xm:f>
            <xm:f>'Listados Datos'!$P$7</xm:f>
            <x14:dxf>
              <fill>
                <patternFill>
                  <bgColor rgb="FFFF0000"/>
                </patternFill>
              </fill>
            </x14:dxf>
          </x14:cfRule>
          <xm:sqref>AR181</xm:sqref>
        </x14:conditionalFormatting>
        <x14:conditionalFormatting xmlns:xm="http://schemas.microsoft.com/office/excel/2006/main">
          <x14:cfRule type="containsText" priority="14375" operator="containsText" id="{01E2EE55-AF95-4CF9-BBF2-9FF1A0551BCE}">
            <xm:f>NOT(ISERROR(SEARCH('Listados Datos'!$T$3,AT183)))</xm:f>
            <xm:f>'Listados Datos'!$T$3</xm:f>
            <x14:dxf>
              <fill>
                <patternFill patternType="solid">
                  <bgColor rgb="FFC00000"/>
                </patternFill>
              </fill>
            </x14:dxf>
          </x14:cfRule>
          <x14:cfRule type="containsText" priority="14376" operator="containsText" id="{C60706C8-176B-4B4A-9A37-92727B42E68B}">
            <xm:f>NOT(ISERROR(SEARCH('Listados Datos'!$T$4,AT183)))</xm:f>
            <xm:f>'Listados Datos'!$T$4</xm:f>
            <x14:dxf>
              <font>
                <b/>
                <i val="0"/>
                <color theme="0"/>
              </font>
              <fill>
                <patternFill>
                  <bgColor rgb="FFE26B0A"/>
                </patternFill>
              </fill>
            </x14:dxf>
          </x14:cfRule>
          <x14:cfRule type="containsText" priority="14377" operator="containsText" id="{00E6445E-2D5E-4A9E-942D-D0D6C8F99831}">
            <xm:f>NOT(ISERROR(SEARCH('Listados Datos'!$T$5,AT183)))</xm:f>
            <xm:f>'Listados Datos'!$T$5</xm:f>
            <x14:dxf>
              <font>
                <b/>
                <i val="0"/>
                <color auto="1"/>
              </font>
              <fill>
                <patternFill>
                  <bgColor rgb="FFFFFF00"/>
                </patternFill>
              </fill>
            </x14:dxf>
          </x14:cfRule>
          <x14:cfRule type="containsText" priority="14378" operator="containsText" id="{15B43B69-0604-4836-86AA-2EA1A1AA1678}">
            <xm:f>NOT(ISERROR(SEARCH('Listados Datos'!$T$6,AT183)))</xm:f>
            <xm:f>'Listados Datos'!$T$6</xm:f>
            <x14:dxf>
              <font>
                <b/>
                <i val="0"/>
              </font>
              <fill>
                <patternFill>
                  <bgColor rgb="FF92D050"/>
                </patternFill>
              </fill>
            </x14:dxf>
          </x14:cfRule>
          <xm:sqref>AT183</xm:sqref>
        </x14:conditionalFormatting>
        <x14:conditionalFormatting xmlns:xm="http://schemas.microsoft.com/office/excel/2006/main">
          <x14:cfRule type="containsText" priority="14365" operator="containsText" id="{F040B9D7-B6EB-4B6B-A22F-C5F3DC359849}">
            <xm:f>NOT(ISERROR(SEARCH('Listados Datos'!$P$3,AR183)))</xm:f>
            <xm:f>'Listados Datos'!$P$3</xm:f>
            <x14:dxf>
              <fill>
                <patternFill>
                  <bgColor rgb="FF99CC00"/>
                </patternFill>
              </fill>
            </x14:dxf>
          </x14:cfRule>
          <x14:cfRule type="containsText" priority="14366" operator="containsText" id="{8BDA5B99-B843-4E93-B371-9D5548809BEA}">
            <xm:f>NOT(ISERROR(SEARCH('Listados Datos'!$P$4,AR183)))</xm:f>
            <xm:f>'Listados Datos'!$P$4</xm:f>
            <x14:dxf>
              <fill>
                <patternFill>
                  <bgColor rgb="FF33CC33"/>
                </patternFill>
              </fill>
            </x14:dxf>
          </x14:cfRule>
          <x14:cfRule type="containsText" priority="14367" operator="containsText" id="{6607FE55-99D8-4D9A-8C6E-3910E295316A}">
            <xm:f>NOT(ISERROR(SEARCH('Listados Datos'!$P$5,AR183)))</xm:f>
            <xm:f>'Listados Datos'!$P$5</xm:f>
            <x14:dxf>
              <fill>
                <patternFill>
                  <bgColor rgb="FFFFFF00"/>
                </patternFill>
              </fill>
            </x14:dxf>
          </x14:cfRule>
          <x14:cfRule type="containsText" priority="14368" operator="containsText" id="{726851CE-2CFF-4DFD-8828-B47DA05E586C}">
            <xm:f>NOT(ISERROR(SEARCH('Listados Datos'!$P$6,AR183)))</xm:f>
            <xm:f>'Listados Datos'!$P$6</xm:f>
            <x14:dxf>
              <fill>
                <patternFill>
                  <bgColor rgb="FFFFC000"/>
                </patternFill>
              </fill>
            </x14:dxf>
          </x14:cfRule>
          <x14:cfRule type="containsText" priority="14369" operator="containsText" id="{BFF824B8-81DF-4588-8DBA-0F95A80321B6}">
            <xm:f>NOT(ISERROR(SEARCH('Listados Datos'!$P$7,AR183)))</xm:f>
            <xm:f>'Listados Datos'!$P$7</xm:f>
            <x14:dxf>
              <fill>
                <patternFill>
                  <bgColor rgb="FFFF0000"/>
                </patternFill>
              </fill>
            </x14:dxf>
          </x14:cfRule>
          <xm:sqref>AR183</xm:sqref>
        </x14:conditionalFormatting>
        <x14:conditionalFormatting xmlns:xm="http://schemas.microsoft.com/office/excel/2006/main">
          <x14:cfRule type="containsText" priority="14333" operator="containsText" id="{E5F1A31B-CD17-4B2A-85B5-702A316BFBF5}">
            <xm:f>NOT(ISERROR(SEARCH('Listados Datos'!$T$3,AT180)))</xm:f>
            <xm:f>'Listados Datos'!$T$3</xm:f>
            <x14:dxf>
              <fill>
                <patternFill patternType="solid">
                  <bgColor rgb="FFC00000"/>
                </patternFill>
              </fill>
            </x14:dxf>
          </x14:cfRule>
          <x14:cfRule type="containsText" priority="14334" operator="containsText" id="{5C4376A8-DCDE-445F-96F9-A1BC421B8369}">
            <xm:f>NOT(ISERROR(SEARCH('Listados Datos'!$T$4,AT180)))</xm:f>
            <xm:f>'Listados Datos'!$T$4</xm:f>
            <x14:dxf>
              <font>
                <b/>
                <i val="0"/>
                <color theme="0"/>
              </font>
              <fill>
                <patternFill>
                  <bgColor rgb="FFE26B0A"/>
                </patternFill>
              </fill>
            </x14:dxf>
          </x14:cfRule>
          <x14:cfRule type="containsText" priority="14335" operator="containsText" id="{23D945C1-BCDF-4975-8168-F2333FB0BFA3}">
            <xm:f>NOT(ISERROR(SEARCH('Listados Datos'!$T$5,AT180)))</xm:f>
            <xm:f>'Listados Datos'!$T$5</xm:f>
            <x14:dxf>
              <font>
                <b/>
                <i val="0"/>
                <color auto="1"/>
              </font>
              <fill>
                <patternFill>
                  <bgColor rgb="FFFFFF00"/>
                </patternFill>
              </fill>
            </x14:dxf>
          </x14:cfRule>
          <x14:cfRule type="containsText" priority="14336" operator="containsText" id="{EBF38EED-1C99-46C9-AFED-21AF922672EF}">
            <xm:f>NOT(ISERROR(SEARCH('Listados Datos'!$T$6,AT180)))</xm:f>
            <xm:f>'Listados Datos'!$T$6</xm:f>
            <x14:dxf>
              <font>
                <b/>
                <i val="0"/>
              </font>
              <fill>
                <patternFill>
                  <bgColor rgb="FF92D050"/>
                </patternFill>
              </fill>
            </x14:dxf>
          </x14:cfRule>
          <xm:sqref>AT180</xm:sqref>
        </x14:conditionalFormatting>
        <x14:conditionalFormatting xmlns:xm="http://schemas.microsoft.com/office/excel/2006/main">
          <x14:cfRule type="containsText" priority="14323" operator="containsText" id="{3E757A40-4A7B-430A-A8DD-365A11A795CC}">
            <xm:f>NOT(ISERROR(SEARCH('Listados Datos'!$P$3,AR180)))</xm:f>
            <xm:f>'Listados Datos'!$P$3</xm:f>
            <x14:dxf>
              <fill>
                <patternFill>
                  <bgColor rgb="FF99CC00"/>
                </patternFill>
              </fill>
            </x14:dxf>
          </x14:cfRule>
          <x14:cfRule type="containsText" priority="14324" operator="containsText" id="{A0A9F95D-092E-4637-8FFB-37984108BAD6}">
            <xm:f>NOT(ISERROR(SEARCH('Listados Datos'!$P$4,AR180)))</xm:f>
            <xm:f>'Listados Datos'!$P$4</xm:f>
            <x14:dxf>
              <fill>
                <patternFill>
                  <bgColor rgb="FF33CC33"/>
                </patternFill>
              </fill>
            </x14:dxf>
          </x14:cfRule>
          <x14:cfRule type="containsText" priority="14325" operator="containsText" id="{5B8443D9-12B8-4701-8347-5BD6F8A20739}">
            <xm:f>NOT(ISERROR(SEARCH('Listados Datos'!$P$5,AR180)))</xm:f>
            <xm:f>'Listados Datos'!$P$5</xm:f>
            <x14:dxf>
              <fill>
                <patternFill>
                  <bgColor rgb="FFFFFF00"/>
                </patternFill>
              </fill>
            </x14:dxf>
          </x14:cfRule>
          <x14:cfRule type="containsText" priority="14326" operator="containsText" id="{22AC22CB-A4C7-4EBE-962B-D26D07863E05}">
            <xm:f>NOT(ISERROR(SEARCH('Listados Datos'!$P$6,AR180)))</xm:f>
            <xm:f>'Listados Datos'!$P$6</xm:f>
            <x14:dxf>
              <fill>
                <patternFill>
                  <bgColor rgb="FFFFC000"/>
                </patternFill>
              </fill>
            </x14:dxf>
          </x14:cfRule>
          <x14:cfRule type="containsText" priority="14327" operator="containsText" id="{768A8F18-9200-4114-8BC0-8140032584D8}">
            <xm:f>NOT(ISERROR(SEARCH('Listados Datos'!$P$7,AR180)))</xm:f>
            <xm:f>'Listados Datos'!$P$7</xm:f>
            <x14:dxf>
              <fill>
                <patternFill>
                  <bgColor rgb="FFFF0000"/>
                </patternFill>
              </fill>
            </x14:dxf>
          </x14:cfRule>
          <xm:sqref>AR180</xm:sqref>
        </x14:conditionalFormatting>
        <x14:conditionalFormatting xmlns:xm="http://schemas.microsoft.com/office/excel/2006/main">
          <x14:cfRule type="containsText" priority="14441" operator="containsText" id="{BD71F975-2CA2-49A5-A6A1-CBD0E908D6F3}">
            <xm:f>NOT(ISERROR(SEARCH('Listados Datos'!$T$3,AF178)))</xm:f>
            <xm:f>'Listados Datos'!$T$3</xm:f>
            <x14:dxf>
              <fill>
                <patternFill patternType="solid">
                  <bgColor rgb="FFC00000"/>
                </patternFill>
              </fill>
            </x14:dxf>
          </x14:cfRule>
          <x14:cfRule type="containsText" priority="14442" operator="containsText" id="{27A32DB7-8CCB-4986-BAA1-FF62242A0421}">
            <xm:f>NOT(ISERROR(SEARCH('Listados Datos'!$T$4,AF178)))</xm:f>
            <xm:f>'Listados Datos'!$T$4</xm:f>
            <x14:dxf>
              <font>
                <b/>
                <i val="0"/>
                <color theme="0"/>
              </font>
              <fill>
                <patternFill>
                  <bgColor rgb="FFE26B0A"/>
                </patternFill>
              </fill>
            </x14:dxf>
          </x14:cfRule>
          <x14:cfRule type="containsText" priority="14443" operator="containsText" id="{5F760C67-2B3E-42AA-B670-9CA8582A34F3}">
            <xm:f>NOT(ISERROR(SEARCH('Listados Datos'!$T$5,AF178)))</xm:f>
            <xm:f>'Listados Datos'!$T$5</xm:f>
            <x14:dxf>
              <font>
                <b/>
                <i val="0"/>
                <color auto="1"/>
              </font>
              <fill>
                <patternFill>
                  <bgColor rgb="FFFFFF00"/>
                </patternFill>
              </fill>
            </x14:dxf>
          </x14:cfRule>
          <x14:cfRule type="containsText" priority="14444" operator="containsText" id="{BB3A1886-F62A-42A8-A444-8375ACEC9BF4}">
            <xm:f>NOT(ISERROR(SEARCH('Listados Datos'!$T$6,AF178)))</xm:f>
            <xm:f>'Listados Datos'!$T$6</xm:f>
            <x14:dxf>
              <font>
                <b/>
                <i val="0"/>
              </font>
              <fill>
                <patternFill>
                  <bgColor rgb="FF92D050"/>
                </patternFill>
              </fill>
            </x14:dxf>
          </x14:cfRule>
          <xm:sqref>AF178:AF179 AF183</xm:sqref>
        </x14:conditionalFormatting>
        <x14:conditionalFormatting xmlns:xm="http://schemas.microsoft.com/office/excel/2006/main">
          <x14:cfRule type="containsText" priority="14437" operator="containsText" id="{079ED1ED-C8BD-4343-B100-EC37F6AEA549}">
            <xm:f>NOT(ISERROR(SEARCH('Listados Datos'!$T$3,AB178)))</xm:f>
            <xm:f>'Listados Datos'!$T$3</xm:f>
            <x14:dxf>
              <fill>
                <patternFill patternType="solid">
                  <bgColor rgb="FFC00000"/>
                </patternFill>
              </fill>
            </x14:dxf>
          </x14:cfRule>
          <x14:cfRule type="containsText" priority="14438" operator="containsText" id="{9A20850D-2018-4809-BFD7-2672512BD7D7}">
            <xm:f>NOT(ISERROR(SEARCH('Listados Datos'!$T$4,AB178)))</xm:f>
            <xm:f>'Listados Datos'!$T$4</xm:f>
            <x14:dxf>
              <font>
                <b/>
                <i val="0"/>
                <color theme="0"/>
              </font>
              <fill>
                <patternFill>
                  <bgColor rgb="FFE26B0A"/>
                </patternFill>
              </fill>
            </x14:dxf>
          </x14:cfRule>
          <x14:cfRule type="containsText" priority="14439" operator="containsText" id="{B06F3004-CAC5-4B8C-AC23-725DAE051876}">
            <xm:f>NOT(ISERROR(SEARCH('Listados Datos'!$T$5,AB178)))</xm:f>
            <xm:f>'Listados Datos'!$T$5</xm:f>
            <x14:dxf>
              <font>
                <b/>
                <i val="0"/>
                <color auto="1"/>
              </font>
              <fill>
                <patternFill>
                  <bgColor rgb="FFFFFF00"/>
                </patternFill>
              </fill>
            </x14:dxf>
          </x14:cfRule>
          <x14:cfRule type="containsText" priority="14440" operator="containsText" id="{74537E96-1E32-4D3E-8FD3-6C232352AA07}">
            <xm:f>NOT(ISERROR(SEARCH('Listados Datos'!$T$6,AB178)))</xm:f>
            <xm:f>'Listados Datos'!$T$6</xm:f>
            <x14:dxf>
              <font>
                <b/>
                <i val="0"/>
              </font>
              <fill>
                <patternFill>
                  <bgColor rgb="FF92D050"/>
                </patternFill>
              </fill>
            </x14:dxf>
          </x14:cfRule>
          <xm:sqref>AB178:AB179</xm:sqref>
        </x14:conditionalFormatting>
        <x14:conditionalFormatting xmlns:xm="http://schemas.microsoft.com/office/excel/2006/main">
          <x14:cfRule type="containsText" priority="14427" operator="containsText" id="{CE65F0EC-42E7-496F-9C68-F0EAE569274B}">
            <xm:f>NOT(ISERROR(SEARCH('Listados Datos'!$P$3,Z178)))</xm:f>
            <xm:f>'Listados Datos'!$P$3</xm:f>
            <x14:dxf>
              <fill>
                <patternFill>
                  <bgColor rgb="FF99CC00"/>
                </patternFill>
              </fill>
            </x14:dxf>
          </x14:cfRule>
          <x14:cfRule type="containsText" priority="14428" operator="containsText" id="{2C0E6E51-E883-4017-9EAA-CA6FE05ED950}">
            <xm:f>NOT(ISERROR(SEARCH('Listados Datos'!$P$4,Z178)))</xm:f>
            <xm:f>'Listados Datos'!$P$4</xm:f>
            <x14:dxf>
              <fill>
                <patternFill>
                  <bgColor rgb="FF33CC33"/>
                </patternFill>
              </fill>
            </x14:dxf>
          </x14:cfRule>
          <x14:cfRule type="containsText" priority="14429" operator="containsText" id="{5CE5D312-1FD0-42D8-9853-15D1E21CEF49}">
            <xm:f>NOT(ISERROR(SEARCH('Listados Datos'!$P$5,Z178)))</xm:f>
            <xm:f>'Listados Datos'!$P$5</xm:f>
            <x14:dxf>
              <fill>
                <patternFill>
                  <bgColor rgb="FFFFFF00"/>
                </patternFill>
              </fill>
            </x14:dxf>
          </x14:cfRule>
          <x14:cfRule type="containsText" priority="14430" operator="containsText" id="{99E51863-8A4C-4DDB-90C6-7C6EEA932227}">
            <xm:f>NOT(ISERROR(SEARCH('Listados Datos'!$P$6,Z178)))</xm:f>
            <xm:f>'Listados Datos'!$P$6</xm:f>
            <x14:dxf>
              <fill>
                <patternFill>
                  <bgColor rgb="FFFFC000"/>
                </patternFill>
              </fill>
            </x14:dxf>
          </x14:cfRule>
          <x14:cfRule type="containsText" priority="14431" operator="containsText" id="{421BB2A5-55DB-45C8-BF4A-EBE94A45EA17}">
            <xm:f>NOT(ISERROR(SEARCH('Listados Datos'!$P$7,Z178)))</xm:f>
            <xm:f>'Listados Datos'!$P$7</xm:f>
            <x14:dxf>
              <fill>
                <patternFill>
                  <bgColor rgb="FFFF0000"/>
                </patternFill>
              </fill>
            </x14:dxf>
          </x14:cfRule>
          <xm:sqref>Z178:Z179</xm:sqref>
        </x14:conditionalFormatting>
        <x14:conditionalFormatting xmlns:xm="http://schemas.microsoft.com/office/excel/2006/main">
          <x14:cfRule type="containsText" priority="14403" operator="containsText" id="{3243859A-8105-485D-B2AA-48FDBD0011A6}">
            <xm:f>NOT(ISERROR(SEARCH('Listados Datos'!$T$3,AT178)))</xm:f>
            <xm:f>'Listados Datos'!$T$3</xm:f>
            <x14:dxf>
              <fill>
                <patternFill patternType="solid">
                  <bgColor rgb="FFC00000"/>
                </patternFill>
              </fill>
            </x14:dxf>
          </x14:cfRule>
          <x14:cfRule type="containsText" priority="14404" operator="containsText" id="{CDFD34E0-C866-4776-8040-A6DC6A058BAD}">
            <xm:f>NOT(ISERROR(SEARCH('Listados Datos'!$T$4,AT178)))</xm:f>
            <xm:f>'Listados Datos'!$T$4</xm:f>
            <x14:dxf>
              <font>
                <b/>
                <i val="0"/>
                <color theme="0"/>
              </font>
              <fill>
                <patternFill>
                  <bgColor rgb="FFE26B0A"/>
                </patternFill>
              </fill>
            </x14:dxf>
          </x14:cfRule>
          <x14:cfRule type="containsText" priority="14405" operator="containsText" id="{45EE9E8C-B7E0-4E69-A548-D42CAE378EA0}">
            <xm:f>NOT(ISERROR(SEARCH('Listados Datos'!$T$5,AT178)))</xm:f>
            <xm:f>'Listados Datos'!$T$5</xm:f>
            <x14:dxf>
              <font>
                <b/>
                <i val="0"/>
                <color auto="1"/>
              </font>
              <fill>
                <patternFill>
                  <bgColor rgb="FFFFFF00"/>
                </patternFill>
              </fill>
            </x14:dxf>
          </x14:cfRule>
          <x14:cfRule type="containsText" priority="14406" operator="containsText" id="{23F2814B-CCBF-4737-9A02-955611DCC225}">
            <xm:f>NOT(ISERROR(SEARCH('Listados Datos'!$T$6,AT178)))</xm:f>
            <xm:f>'Listados Datos'!$T$6</xm:f>
            <x14:dxf>
              <font>
                <b/>
                <i val="0"/>
              </font>
              <fill>
                <patternFill>
                  <bgColor rgb="FF92D050"/>
                </patternFill>
              </fill>
            </x14:dxf>
          </x14:cfRule>
          <xm:sqref>AT178</xm:sqref>
        </x14:conditionalFormatting>
        <x14:conditionalFormatting xmlns:xm="http://schemas.microsoft.com/office/excel/2006/main">
          <x14:cfRule type="containsText" priority="14393" operator="containsText" id="{A1D83AE4-2A37-478F-955B-AB1AFAB9D7F1}">
            <xm:f>NOT(ISERROR(SEARCH('Listados Datos'!$P$3,AR178)))</xm:f>
            <xm:f>'Listados Datos'!$P$3</xm:f>
            <x14:dxf>
              <fill>
                <patternFill>
                  <bgColor rgb="FF99CC00"/>
                </patternFill>
              </fill>
            </x14:dxf>
          </x14:cfRule>
          <x14:cfRule type="containsText" priority="14394" operator="containsText" id="{DF3FE9CE-99D0-41E9-894B-10D53A0F985C}">
            <xm:f>NOT(ISERROR(SEARCH('Listados Datos'!$P$4,AR178)))</xm:f>
            <xm:f>'Listados Datos'!$P$4</xm:f>
            <x14:dxf>
              <fill>
                <patternFill>
                  <bgColor rgb="FF33CC33"/>
                </patternFill>
              </fill>
            </x14:dxf>
          </x14:cfRule>
          <x14:cfRule type="containsText" priority="14395" operator="containsText" id="{5482B263-0224-45A3-A9C2-E778074EBFEB}">
            <xm:f>NOT(ISERROR(SEARCH('Listados Datos'!$P$5,AR178)))</xm:f>
            <xm:f>'Listados Datos'!$P$5</xm:f>
            <x14:dxf>
              <fill>
                <patternFill>
                  <bgColor rgb="FFFFFF00"/>
                </patternFill>
              </fill>
            </x14:dxf>
          </x14:cfRule>
          <x14:cfRule type="containsText" priority="14396" operator="containsText" id="{E04F1611-D4D5-4691-BD7C-B1711716F6CF}">
            <xm:f>NOT(ISERROR(SEARCH('Listados Datos'!$P$6,AR178)))</xm:f>
            <xm:f>'Listados Datos'!$P$6</xm:f>
            <x14:dxf>
              <fill>
                <patternFill>
                  <bgColor rgb="FFFFC000"/>
                </patternFill>
              </fill>
            </x14:dxf>
          </x14:cfRule>
          <x14:cfRule type="containsText" priority="14397" operator="containsText" id="{0F810555-C474-4AE1-A163-206F1241ACC9}">
            <xm:f>NOT(ISERROR(SEARCH('Listados Datos'!$P$7,AR178)))</xm:f>
            <xm:f>'Listados Datos'!$P$7</xm:f>
            <x14:dxf>
              <fill>
                <patternFill>
                  <bgColor rgb="FFFF0000"/>
                </patternFill>
              </fill>
            </x14:dxf>
          </x14:cfRule>
          <xm:sqref>AR178</xm:sqref>
        </x14:conditionalFormatting>
        <x14:conditionalFormatting xmlns:xm="http://schemas.microsoft.com/office/excel/2006/main">
          <x14:cfRule type="containsText" priority="14389" operator="containsText" id="{948B0893-44DC-4ADC-9AF0-DC9C5B95A274}">
            <xm:f>NOT(ISERROR(SEARCH('Listados Datos'!$T$3,AT179)))</xm:f>
            <xm:f>'Listados Datos'!$T$3</xm:f>
            <x14:dxf>
              <fill>
                <patternFill patternType="solid">
                  <bgColor rgb="FFC00000"/>
                </patternFill>
              </fill>
            </x14:dxf>
          </x14:cfRule>
          <x14:cfRule type="containsText" priority="14390" operator="containsText" id="{5B52BEAA-0CA1-4A74-A203-01EDA8E7A643}">
            <xm:f>NOT(ISERROR(SEARCH('Listados Datos'!$T$4,AT179)))</xm:f>
            <xm:f>'Listados Datos'!$T$4</xm:f>
            <x14:dxf>
              <font>
                <b/>
                <i val="0"/>
                <color theme="0"/>
              </font>
              <fill>
                <patternFill>
                  <bgColor rgb="FFE26B0A"/>
                </patternFill>
              </fill>
            </x14:dxf>
          </x14:cfRule>
          <x14:cfRule type="containsText" priority="14391" operator="containsText" id="{E3A988EF-6A18-441D-9910-8BE42E1C94F6}">
            <xm:f>NOT(ISERROR(SEARCH('Listados Datos'!$T$5,AT179)))</xm:f>
            <xm:f>'Listados Datos'!$T$5</xm:f>
            <x14:dxf>
              <font>
                <b/>
                <i val="0"/>
                <color auto="1"/>
              </font>
              <fill>
                <patternFill>
                  <bgColor rgb="FFFFFF00"/>
                </patternFill>
              </fill>
            </x14:dxf>
          </x14:cfRule>
          <x14:cfRule type="containsText" priority="14392" operator="containsText" id="{A4D1E44F-B44D-4DF0-A3AC-C0EBC42B8933}">
            <xm:f>NOT(ISERROR(SEARCH('Listados Datos'!$T$6,AT179)))</xm:f>
            <xm:f>'Listados Datos'!$T$6</xm:f>
            <x14:dxf>
              <font>
                <b/>
                <i val="0"/>
              </font>
              <fill>
                <patternFill>
                  <bgColor rgb="FF92D050"/>
                </patternFill>
              </fill>
            </x14:dxf>
          </x14:cfRule>
          <xm:sqref>AT179</xm:sqref>
        </x14:conditionalFormatting>
        <x14:conditionalFormatting xmlns:xm="http://schemas.microsoft.com/office/excel/2006/main">
          <x14:cfRule type="containsText" priority="14379" operator="containsText" id="{E7433A52-E363-4F17-AEA8-D4ED01E3A5F8}">
            <xm:f>NOT(ISERROR(SEARCH('Listados Datos'!$P$3,AR179)))</xm:f>
            <xm:f>'Listados Datos'!$P$3</xm:f>
            <x14:dxf>
              <fill>
                <patternFill>
                  <bgColor rgb="FF99CC00"/>
                </patternFill>
              </fill>
            </x14:dxf>
          </x14:cfRule>
          <x14:cfRule type="containsText" priority="14380" operator="containsText" id="{88FD55D1-C26F-4BD0-8AE1-3A52FAEF3036}">
            <xm:f>NOT(ISERROR(SEARCH('Listados Datos'!$P$4,AR179)))</xm:f>
            <xm:f>'Listados Datos'!$P$4</xm:f>
            <x14:dxf>
              <fill>
                <patternFill>
                  <bgColor rgb="FF33CC33"/>
                </patternFill>
              </fill>
            </x14:dxf>
          </x14:cfRule>
          <x14:cfRule type="containsText" priority="14381" operator="containsText" id="{8D8ACB8F-7D61-4DA6-9B52-0269A63F1DA0}">
            <xm:f>NOT(ISERROR(SEARCH('Listados Datos'!$P$5,AR179)))</xm:f>
            <xm:f>'Listados Datos'!$P$5</xm:f>
            <x14:dxf>
              <fill>
                <patternFill>
                  <bgColor rgb="FFFFFF00"/>
                </patternFill>
              </fill>
            </x14:dxf>
          </x14:cfRule>
          <x14:cfRule type="containsText" priority="14382" operator="containsText" id="{0FDC9620-483C-48FD-AC11-4645D1340D9C}">
            <xm:f>NOT(ISERROR(SEARCH('Listados Datos'!$P$6,AR179)))</xm:f>
            <xm:f>'Listados Datos'!$P$6</xm:f>
            <x14:dxf>
              <fill>
                <patternFill>
                  <bgColor rgb="FFFFC000"/>
                </patternFill>
              </fill>
            </x14:dxf>
          </x14:cfRule>
          <x14:cfRule type="containsText" priority="14383" operator="containsText" id="{D4FA6DFE-E696-40DE-B437-09C0A3FFCB51}">
            <xm:f>NOT(ISERROR(SEARCH('Listados Datos'!$P$7,AR179)))</xm:f>
            <xm:f>'Listados Datos'!$P$7</xm:f>
            <x14:dxf>
              <fill>
                <patternFill>
                  <bgColor rgb="FFFF0000"/>
                </patternFill>
              </fill>
            </x14:dxf>
          </x14:cfRule>
          <xm:sqref>AR179</xm:sqref>
        </x14:conditionalFormatting>
        <x14:conditionalFormatting xmlns:xm="http://schemas.microsoft.com/office/excel/2006/main">
          <x14:cfRule type="containsText" priority="14361" operator="containsText" id="{913E7EC0-835E-4974-A07C-D0490374765D}">
            <xm:f>NOT(ISERROR(SEARCH('Listados Datos'!$T$3,AF180)))</xm:f>
            <xm:f>'Listados Datos'!$T$3</xm:f>
            <x14:dxf>
              <fill>
                <patternFill patternType="solid">
                  <bgColor rgb="FFC00000"/>
                </patternFill>
              </fill>
            </x14:dxf>
          </x14:cfRule>
          <x14:cfRule type="containsText" priority="14362" operator="containsText" id="{568CAA9D-4333-49DB-AF54-C84EA5409E35}">
            <xm:f>NOT(ISERROR(SEARCH('Listados Datos'!$T$4,AF180)))</xm:f>
            <xm:f>'Listados Datos'!$T$4</xm:f>
            <x14:dxf>
              <font>
                <b/>
                <i val="0"/>
                <color theme="0"/>
              </font>
              <fill>
                <patternFill>
                  <bgColor rgb="FFE26B0A"/>
                </patternFill>
              </fill>
            </x14:dxf>
          </x14:cfRule>
          <x14:cfRule type="containsText" priority="14363" operator="containsText" id="{C462E3B0-01A9-4DEC-AC52-9D62A9F60608}">
            <xm:f>NOT(ISERROR(SEARCH('Listados Datos'!$T$5,AF180)))</xm:f>
            <xm:f>'Listados Datos'!$T$5</xm:f>
            <x14:dxf>
              <font>
                <b/>
                <i val="0"/>
                <color auto="1"/>
              </font>
              <fill>
                <patternFill>
                  <bgColor rgb="FFFFFF00"/>
                </patternFill>
              </fill>
            </x14:dxf>
          </x14:cfRule>
          <x14:cfRule type="containsText" priority="14364" operator="containsText" id="{423961DB-6DCB-490C-88B6-58AE5695AE37}">
            <xm:f>NOT(ISERROR(SEARCH('Listados Datos'!$T$6,AF180)))</xm:f>
            <xm:f>'Listados Datos'!$T$6</xm:f>
            <x14:dxf>
              <font>
                <b/>
                <i val="0"/>
              </font>
              <fill>
                <patternFill>
                  <bgColor rgb="FF92D050"/>
                </patternFill>
              </fill>
            </x14:dxf>
          </x14:cfRule>
          <xm:sqref>AF180:AF181</xm:sqref>
        </x14:conditionalFormatting>
        <x14:conditionalFormatting xmlns:xm="http://schemas.microsoft.com/office/excel/2006/main">
          <x14:cfRule type="containsText" priority="14357" operator="containsText" id="{9DC5B482-8169-4B43-A971-EB83E70AF2C8}">
            <xm:f>NOT(ISERROR(SEARCH('Listados Datos'!$T$3,AB180)))</xm:f>
            <xm:f>'Listados Datos'!$T$3</xm:f>
            <x14:dxf>
              <fill>
                <patternFill patternType="solid">
                  <bgColor rgb="FFC00000"/>
                </patternFill>
              </fill>
            </x14:dxf>
          </x14:cfRule>
          <x14:cfRule type="containsText" priority="14358" operator="containsText" id="{303DA69C-BA01-4866-825D-7F1831572616}">
            <xm:f>NOT(ISERROR(SEARCH('Listados Datos'!$T$4,AB180)))</xm:f>
            <xm:f>'Listados Datos'!$T$4</xm:f>
            <x14:dxf>
              <font>
                <b/>
                <i val="0"/>
                <color theme="0"/>
              </font>
              <fill>
                <patternFill>
                  <bgColor rgb="FFE26B0A"/>
                </patternFill>
              </fill>
            </x14:dxf>
          </x14:cfRule>
          <x14:cfRule type="containsText" priority="14359" operator="containsText" id="{C40A9974-7160-4892-ACEC-C494BAD55C0B}">
            <xm:f>NOT(ISERROR(SEARCH('Listados Datos'!$T$5,AB180)))</xm:f>
            <xm:f>'Listados Datos'!$T$5</xm:f>
            <x14:dxf>
              <font>
                <b/>
                <i val="0"/>
                <color auto="1"/>
              </font>
              <fill>
                <patternFill>
                  <bgColor rgb="FFFFFF00"/>
                </patternFill>
              </fill>
            </x14:dxf>
          </x14:cfRule>
          <x14:cfRule type="containsText" priority="14360" operator="containsText" id="{D85EA3D1-7EF4-4C2D-89BD-0978E981C080}">
            <xm:f>NOT(ISERROR(SEARCH('Listados Datos'!$T$6,AB180)))</xm:f>
            <xm:f>'Listados Datos'!$T$6</xm:f>
            <x14:dxf>
              <font>
                <b/>
                <i val="0"/>
              </font>
              <fill>
                <patternFill>
                  <bgColor rgb="FF92D050"/>
                </patternFill>
              </fill>
            </x14:dxf>
          </x14:cfRule>
          <xm:sqref>AB180:AB181</xm:sqref>
        </x14:conditionalFormatting>
        <x14:conditionalFormatting xmlns:xm="http://schemas.microsoft.com/office/excel/2006/main">
          <x14:cfRule type="containsText" priority="14347" operator="containsText" id="{C41AB415-4BF4-4F81-A479-86A6FF28521F}">
            <xm:f>NOT(ISERROR(SEARCH('Listados Datos'!$P$3,Z180)))</xm:f>
            <xm:f>'Listados Datos'!$P$3</xm:f>
            <x14:dxf>
              <fill>
                <patternFill>
                  <bgColor rgb="FF99CC00"/>
                </patternFill>
              </fill>
            </x14:dxf>
          </x14:cfRule>
          <x14:cfRule type="containsText" priority="14348" operator="containsText" id="{6E6038D1-22A6-4442-8D58-0CEF966144F2}">
            <xm:f>NOT(ISERROR(SEARCH('Listados Datos'!$P$4,Z180)))</xm:f>
            <xm:f>'Listados Datos'!$P$4</xm:f>
            <x14:dxf>
              <fill>
                <patternFill>
                  <bgColor rgb="FF33CC33"/>
                </patternFill>
              </fill>
            </x14:dxf>
          </x14:cfRule>
          <x14:cfRule type="containsText" priority="14349" operator="containsText" id="{6BBACEDD-6FDB-4A91-8CA6-4425D6016041}">
            <xm:f>NOT(ISERROR(SEARCH('Listados Datos'!$P$5,Z180)))</xm:f>
            <xm:f>'Listados Datos'!$P$5</xm:f>
            <x14:dxf>
              <fill>
                <patternFill>
                  <bgColor rgb="FFFFFF00"/>
                </patternFill>
              </fill>
            </x14:dxf>
          </x14:cfRule>
          <x14:cfRule type="containsText" priority="14350" operator="containsText" id="{FAE4802B-9B39-4976-AB1A-2C9DA9B6D30C}">
            <xm:f>NOT(ISERROR(SEARCH('Listados Datos'!$P$6,Z180)))</xm:f>
            <xm:f>'Listados Datos'!$P$6</xm:f>
            <x14:dxf>
              <fill>
                <patternFill>
                  <bgColor rgb="FFFFC000"/>
                </patternFill>
              </fill>
            </x14:dxf>
          </x14:cfRule>
          <x14:cfRule type="containsText" priority="14351" operator="containsText" id="{093ABC3F-0D85-4776-8203-A7D170273A84}">
            <xm:f>NOT(ISERROR(SEARCH('Listados Datos'!$P$7,Z180)))</xm:f>
            <xm:f>'Listados Datos'!$P$7</xm:f>
            <x14:dxf>
              <fill>
                <patternFill>
                  <bgColor rgb="FFFF0000"/>
                </patternFill>
              </fill>
            </x14:dxf>
          </x14:cfRule>
          <xm:sqref>Z180:Z181</xm:sqref>
        </x14:conditionalFormatting>
        <x14:conditionalFormatting xmlns:xm="http://schemas.microsoft.com/office/excel/2006/main">
          <x14:cfRule type="containsText" priority="14319" operator="containsText" id="{B2CEDA18-3BE5-4196-BCD9-71437D1F2B56}">
            <xm:f>NOT(ISERROR(SEARCH('Listados Datos'!$T$3,AT181)))</xm:f>
            <xm:f>'Listados Datos'!$T$3</xm:f>
            <x14:dxf>
              <fill>
                <patternFill patternType="solid">
                  <bgColor rgb="FFC00000"/>
                </patternFill>
              </fill>
            </x14:dxf>
          </x14:cfRule>
          <x14:cfRule type="containsText" priority="14320" operator="containsText" id="{B800B4D5-9CFF-4DC2-A451-74F3C2D515E1}">
            <xm:f>NOT(ISERROR(SEARCH('Listados Datos'!$T$4,AT181)))</xm:f>
            <xm:f>'Listados Datos'!$T$4</xm:f>
            <x14:dxf>
              <font>
                <b/>
                <i val="0"/>
                <color theme="0"/>
              </font>
              <fill>
                <patternFill>
                  <bgColor rgb="FFE26B0A"/>
                </patternFill>
              </fill>
            </x14:dxf>
          </x14:cfRule>
          <x14:cfRule type="containsText" priority="14321" operator="containsText" id="{20DDDAAA-D9D8-4835-821A-26CF8F0CFF80}">
            <xm:f>NOT(ISERROR(SEARCH('Listados Datos'!$T$5,AT181)))</xm:f>
            <xm:f>'Listados Datos'!$T$5</xm:f>
            <x14:dxf>
              <font>
                <b/>
                <i val="0"/>
                <color auto="1"/>
              </font>
              <fill>
                <patternFill>
                  <bgColor rgb="FFFFFF00"/>
                </patternFill>
              </fill>
            </x14:dxf>
          </x14:cfRule>
          <x14:cfRule type="containsText" priority="14322" operator="containsText" id="{448C0B2A-A30F-4851-8A15-099C2F53069B}">
            <xm:f>NOT(ISERROR(SEARCH('Listados Datos'!$T$6,AT181)))</xm:f>
            <xm:f>'Listados Datos'!$T$6</xm:f>
            <x14:dxf>
              <font>
                <b/>
                <i val="0"/>
              </font>
              <fill>
                <patternFill>
                  <bgColor rgb="FF92D050"/>
                </patternFill>
              </fill>
            </x14:dxf>
          </x14:cfRule>
          <xm:sqref>AT181</xm:sqref>
        </x14:conditionalFormatting>
        <x14:conditionalFormatting xmlns:xm="http://schemas.microsoft.com/office/excel/2006/main">
          <x14:cfRule type="containsText" priority="14267" operator="containsText" id="{09280963-497A-460A-BCCD-BED1C56FA354}">
            <xm:f>NOT(ISERROR(SEARCH('Listados Datos'!$P$3,AR182)))</xm:f>
            <xm:f>'Listados Datos'!$P$3</xm:f>
            <x14:dxf>
              <fill>
                <patternFill>
                  <bgColor rgb="FF99CC00"/>
                </patternFill>
              </fill>
            </x14:dxf>
          </x14:cfRule>
          <x14:cfRule type="containsText" priority="14268" operator="containsText" id="{26DB625E-71F5-480D-94FF-7C65E8565ECD}">
            <xm:f>NOT(ISERROR(SEARCH('Listados Datos'!$P$4,AR182)))</xm:f>
            <xm:f>'Listados Datos'!$P$4</xm:f>
            <x14:dxf>
              <fill>
                <patternFill>
                  <bgColor rgb="FF33CC33"/>
                </patternFill>
              </fill>
            </x14:dxf>
          </x14:cfRule>
          <x14:cfRule type="containsText" priority="14269" operator="containsText" id="{701D4AA0-267A-4F67-A39E-2C9E6C309999}">
            <xm:f>NOT(ISERROR(SEARCH('Listados Datos'!$P$5,AR182)))</xm:f>
            <xm:f>'Listados Datos'!$P$5</xm:f>
            <x14:dxf>
              <fill>
                <patternFill>
                  <bgColor rgb="FFFFFF00"/>
                </patternFill>
              </fill>
            </x14:dxf>
          </x14:cfRule>
          <x14:cfRule type="containsText" priority="14270" operator="containsText" id="{4F7489B1-C114-4FE7-A13A-6302FA62E3FD}">
            <xm:f>NOT(ISERROR(SEARCH('Listados Datos'!$P$6,AR182)))</xm:f>
            <xm:f>'Listados Datos'!$P$6</xm:f>
            <x14:dxf>
              <fill>
                <patternFill>
                  <bgColor rgb="FFFFC000"/>
                </patternFill>
              </fill>
            </x14:dxf>
          </x14:cfRule>
          <x14:cfRule type="containsText" priority="14271" operator="containsText" id="{7376ADF4-DEDE-449D-85E0-FCF5BE21E31B}">
            <xm:f>NOT(ISERROR(SEARCH('Listados Datos'!$P$7,AR182)))</xm:f>
            <xm:f>'Listados Datos'!$P$7</xm:f>
            <x14:dxf>
              <fill>
                <patternFill>
                  <bgColor rgb="FFFF0000"/>
                </patternFill>
              </fill>
            </x14:dxf>
          </x14:cfRule>
          <xm:sqref>AR182</xm:sqref>
        </x14:conditionalFormatting>
        <x14:conditionalFormatting xmlns:xm="http://schemas.microsoft.com/office/excel/2006/main">
          <x14:cfRule type="containsText" priority="14305" operator="containsText" id="{9407A138-A104-43BE-A60B-8A3900D147BC}">
            <xm:f>NOT(ISERROR(SEARCH('Listados Datos'!$T$3,AF182)))</xm:f>
            <xm:f>'Listados Datos'!$T$3</xm:f>
            <x14:dxf>
              <fill>
                <patternFill patternType="solid">
                  <bgColor rgb="FFC00000"/>
                </patternFill>
              </fill>
            </x14:dxf>
          </x14:cfRule>
          <x14:cfRule type="containsText" priority="14306" operator="containsText" id="{72CEF83A-CDFB-4617-8219-F0F37184A757}">
            <xm:f>NOT(ISERROR(SEARCH('Listados Datos'!$T$4,AF182)))</xm:f>
            <xm:f>'Listados Datos'!$T$4</xm:f>
            <x14:dxf>
              <font>
                <b/>
                <i val="0"/>
                <color theme="0"/>
              </font>
              <fill>
                <patternFill>
                  <bgColor rgb="FFE26B0A"/>
                </patternFill>
              </fill>
            </x14:dxf>
          </x14:cfRule>
          <x14:cfRule type="containsText" priority="14307" operator="containsText" id="{D2CDE58C-8687-4EE6-8E88-16DCAD7632D4}">
            <xm:f>NOT(ISERROR(SEARCH('Listados Datos'!$T$5,AF182)))</xm:f>
            <xm:f>'Listados Datos'!$T$5</xm:f>
            <x14:dxf>
              <font>
                <b/>
                <i val="0"/>
                <color auto="1"/>
              </font>
              <fill>
                <patternFill>
                  <bgColor rgb="FFFFFF00"/>
                </patternFill>
              </fill>
            </x14:dxf>
          </x14:cfRule>
          <x14:cfRule type="containsText" priority="14308" operator="containsText" id="{D94F605A-C916-4BE3-9BA3-9914D7184467}">
            <xm:f>NOT(ISERROR(SEARCH('Listados Datos'!$T$6,AF182)))</xm:f>
            <xm:f>'Listados Datos'!$T$6</xm:f>
            <x14:dxf>
              <font>
                <b/>
                <i val="0"/>
              </font>
              <fill>
                <patternFill>
                  <bgColor rgb="FF92D050"/>
                </patternFill>
              </fill>
            </x14:dxf>
          </x14:cfRule>
          <xm:sqref>AF182</xm:sqref>
        </x14:conditionalFormatting>
        <x14:conditionalFormatting xmlns:xm="http://schemas.microsoft.com/office/excel/2006/main">
          <x14:cfRule type="containsText" priority="14301" operator="containsText" id="{8FEF6C59-22AB-4E57-8C45-034A45DE4483}">
            <xm:f>NOT(ISERROR(SEARCH('Listados Datos'!$T$3,AB182)))</xm:f>
            <xm:f>'Listados Datos'!$T$3</xm:f>
            <x14:dxf>
              <fill>
                <patternFill patternType="solid">
                  <bgColor rgb="FFC00000"/>
                </patternFill>
              </fill>
            </x14:dxf>
          </x14:cfRule>
          <x14:cfRule type="containsText" priority="14302" operator="containsText" id="{E8B62B47-615B-4947-9143-86FB6314C560}">
            <xm:f>NOT(ISERROR(SEARCH('Listados Datos'!$T$4,AB182)))</xm:f>
            <xm:f>'Listados Datos'!$T$4</xm:f>
            <x14:dxf>
              <font>
                <b/>
                <i val="0"/>
                <color theme="0"/>
              </font>
              <fill>
                <patternFill>
                  <bgColor rgb="FFE26B0A"/>
                </patternFill>
              </fill>
            </x14:dxf>
          </x14:cfRule>
          <x14:cfRule type="containsText" priority="14303" operator="containsText" id="{212A32F1-4B12-4246-A136-E41B6F9012E6}">
            <xm:f>NOT(ISERROR(SEARCH('Listados Datos'!$T$5,AB182)))</xm:f>
            <xm:f>'Listados Datos'!$T$5</xm:f>
            <x14:dxf>
              <font>
                <b/>
                <i val="0"/>
                <color auto="1"/>
              </font>
              <fill>
                <patternFill>
                  <bgColor rgb="FFFFFF00"/>
                </patternFill>
              </fill>
            </x14:dxf>
          </x14:cfRule>
          <x14:cfRule type="containsText" priority="14304" operator="containsText" id="{77D6FA5E-01F8-4E6F-B656-89AD84209694}">
            <xm:f>NOT(ISERROR(SEARCH('Listados Datos'!$T$6,AB182)))</xm:f>
            <xm:f>'Listados Datos'!$T$6</xm:f>
            <x14:dxf>
              <font>
                <b/>
                <i val="0"/>
              </font>
              <fill>
                <patternFill>
                  <bgColor rgb="FF92D050"/>
                </patternFill>
              </fill>
            </x14:dxf>
          </x14:cfRule>
          <xm:sqref>AB182</xm:sqref>
        </x14:conditionalFormatting>
        <x14:conditionalFormatting xmlns:xm="http://schemas.microsoft.com/office/excel/2006/main">
          <x14:cfRule type="containsText" priority="14291" operator="containsText" id="{D7AF7BE2-5230-4A86-8F85-756FB565212F}">
            <xm:f>NOT(ISERROR(SEARCH('Listados Datos'!$P$3,Z182)))</xm:f>
            <xm:f>'Listados Datos'!$P$3</xm:f>
            <x14:dxf>
              <fill>
                <patternFill>
                  <bgColor rgb="FF99CC00"/>
                </patternFill>
              </fill>
            </x14:dxf>
          </x14:cfRule>
          <x14:cfRule type="containsText" priority="14292" operator="containsText" id="{6DE96A21-8EF2-4703-B207-B7C8952F0ECF}">
            <xm:f>NOT(ISERROR(SEARCH('Listados Datos'!$P$4,Z182)))</xm:f>
            <xm:f>'Listados Datos'!$P$4</xm:f>
            <x14:dxf>
              <fill>
                <patternFill>
                  <bgColor rgb="FF33CC33"/>
                </patternFill>
              </fill>
            </x14:dxf>
          </x14:cfRule>
          <x14:cfRule type="containsText" priority="14293" operator="containsText" id="{84979519-502D-4A5E-83A5-070B21F45512}">
            <xm:f>NOT(ISERROR(SEARCH('Listados Datos'!$P$5,Z182)))</xm:f>
            <xm:f>'Listados Datos'!$P$5</xm:f>
            <x14:dxf>
              <fill>
                <patternFill>
                  <bgColor rgb="FFFFFF00"/>
                </patternFill>
              </fill>
            </x14:dxf>
          </x14:cfRule>
          <x14:cfRule type="containsText" priority="14294" operator="containsText" id="{164FC6C6-8A83-4CF7-B8DE-CF3ADCDB9D93}">
            <xm:f>NOT(ISERROR(SEARCH('Listados Datos'!$P$6,Z182)))</xm:f>
            <xm:f>'Listados Datos'!$P$6</xm:f>
            <x14:dxf>
              <fill>
                <patternFill>
                  <bgColor rgb="FFFFC000"/>
                </patternFill>
              </fill>
            </x14:dxf>
          </x14:cfRule>
          <x14:cfRule type="containsText" priority="14295" operator="containsText" id="{9149A05A-817A-4AB2-93DC-634D6D9DEAC8}">
            <xm:f>NOT(ISERROR(SEARCH('Listados Datos'!$P$7,Z182)))</xm:f>
            <xm:f>'Listados Datos'!$P$7</xm:f>
            <x14:dxf>
              <fill>
                <patternFill>
                  <bgColor rgb="FFFF0000"/>
                </patternFill>
              </fill>
            </x14:dxf>
          </x14:cfRule>
          <xm:sqref>Z182</xm:sqref>
        </x14:conditionalFormatting>
        <x14:conditionalFormatting xmlns:xm="http://schemas.microsoft.com/office/excel/2006/main">
          <x14:cfRule type="containsText" priority="14277" operator="containsText" id="{8852EE23-B0E1-4048-83FD-D0A8AFA55237}">
            <xm:f>NOT(ISERROR(SEARCH('Listados Datos'!$T$3,AT182)))</xm:f>
            <xm:f>'Listados Datos'!$T$3</xm:f>
            <x14:dxf>
              <fill>
                <patternFill patternType="solid">
                  <bgColor rgb="FFC00000"/>
                </patternFill>
              </fill>
            </x14:dxf>
          </x14:cfRule>
          <x14:cfRule type="containsText" priority="14278" operator="containsText" id="{042150AA-2F44-4F05-A967-08F9DAAB9D65}">
            <xm:f>NOT(ISERROR(SEARCH('Listados Datos'!$T$4,AT182)))</xm:f>
            <xm:f>'Listados Datos'!$T$4</xm:f>
            <x14:dxf>
              <font>
                <b/>
                <i val="0"/>
                <color theme="0"/>
              </font>
              <fill>
                <patternFill>
                  <bgColor rgb="FFE26B0A"/>
                </patternFill>
              </fill>
            </x14:dxf>
          </x14:cfRule>
          <x14:cfRule type="containsText" priority="14279" operator="containsText" id="{B8A0C5DD-EAA4-4BC6-A339-7CC214A15519}">
            <xm:f>NOT(ISERROR(SEARCH('Listados Datos'!$T$5,AT182)))</xm:f>
            <xm:f>'Listados Datos'!$T$5</xm:f>
            <x14:dxf>
              <font>
                <b/>
                <i val="0"/>
                <color auto="1"/>
              </font>
              <fill>
                <patternFill>
                  <bgColor rgb="FFFFFF00"/>
                </patternFill>
              </fill>
            </x14:dxf>
          </x14:cfRule>
          <x14:cfRule type="containsText" priority="14280" operator="containsText" id="{73376B29-A972-453A-A114-808A1A7849C9}">
            <xm:f>NOT(ISERROR(SEARCH('Listados Datos'!$T$6,AT182)))</xm:f>
            <xm:f>'Listados Datos'!$T$6</xm:f>
            <x14:dxf>
              <font>
                <b/>
                <i val="0"/>
              </font>
              <fill>
                <patternFill>
                  <bgColor rgb="FF92D050"/>
                </patternFill>
              </fill>
            </x14:dxf>
          </x14:cfRule>
          <xm:sqref>AT182</xm:sqref>
        </x14:conditionalFormatting>
        <x14:conditionalFormatting xmlns:xm="http://schemas.microsoft.com/office/excel/2006/main">
          <x14:cfRule type="containsText" priority="14117" operator="containsText" id="{F0F1D5F7-2785-4B1C-B4F4-5AAF59DABCEA}">
            <xm:f>NOT(ISERROR(SEARCH('Listados Datos'!$P$3,AR175)))</xm:f>
            <xm:f>'Listados Datos'!$P$3</xm:f>
            <x14:dxf>
              <fill>
                <patternFill>
                  <bgColor rgb="FF99CC00"/>
                </patternFill>
              </fill>
            </x14:dxf>
          </x14:cfRule>
          <x14:cfRule type="containsText" priority="14118" operator="containsText" id="{D79121EF-67EB-463B-9A92-93525333EC67}">
            <xm:f>NOT(ISERROR(SEARCH('Listados Datos'!$P$4,AR175)))</xm:f>
            <xm:f>'Listados Datos'!$P$4</xm:f>
            <x14:dxf>
              <fill>
                <patternFill>
                  <bgColor rgb="FF33CC33"/>
                </patternFill>
              </fill>
            </x14:dxf>
          </x14:cfRule>
          <x14:cfRule type="containsText" priority="14119" operator="containsText" id="{AA0CBCCC-2D2E-400C-A074-B791BB809C52}">
            <xm:f>NOT(ISERROR(SEARCH('Listados Datos'!$P$5,AR175)))</xm:f>
            <xm:f>'Listados Datos'!$P$5</xm:f>
            <x14:dxf>
              <fill>
                <patternFill>
                  <bgColor rgb="FFFFFF00"/>
                </patternFill>
              </fill>
            </x14:dxf>
          </x14:cfRule>
          <x14:cfRule type="containsText" priority="14120" operator="containsText" id="{E25E0988-255D-4AB4-890C-AFAF49D97F3D}">
            <xm:f>NOT(ISERROR(SEARCH('Listados Datos'!$P$6,AR175)))</xm:f>
            <xm:f>'Listados Datos'!$P$6</xm:f>
            <x14:dxf>
              <fill>
                <patternFill>
                  <bgColor rgb="FFFFC000"/>
                </patternFill>
              </fill>
            </x14:dxf>
          </x14:cfRule>
          <x14:cfRule type="containsText" priority="14121" operator="containsText" id="{518FE858-AA56-45A1-ADA5-C120AF389D65}">
            <xm:f>NOT(ISERROR(SEARCH('Listados Datos'!$P$7,AR175)))</xm:f>
            <xm:f>'Listados Datos'!$P$7</xm:f>
            <x14:dxf>
              <fill>
                <patternFill>
                  <bgColor rgb="FFFF0000"/>
                </patternFill>
              </fill>
            </x14:dxf>
          </x14:cfRule>
          <xm:sqref>AR175</xm:sqref>
        </x14:conditionalFormatting>
        <x14:conditionalFormatting xmlns:xm="http://schemas.microsoft.com/office/excel/2006/main">
          <x14:cfRule type="containsText" priority="14183" operator="containsText" id="{9F7ED840-65AF-4DEF-8229-671DED8BADC6}">
            <xm:f>NOT(ISERROR(SEARCH('Listados Datos'!$T$3,AT177)))</xm:f>
            <xm:f>'Listados Datos'!$T$3</xm:f>
            <x14:dxf>
              <fill>
                <patternFill patternType="solid">
                  <bgColor rgb="FFC00000"/>
                </patternFill>
              </fill>
            </x14:dxf>
          </x14:cfRule>
          <x14:cfRule type="containsText" priority="14184" operator="containsText" id="{92925615-ACF4-46FA-B775-BFE260295430}">
            <xm:f>NOT(ISERROR(SEARCH('Listados Datos'!$T$4,AT177)))</xm:f>
            <xm:f>'Listados Datos'!$T$4</xm:f>
            <x14:dxf>
              <font>
                <b/>
                <i val="0"/>
                <color theme="0"/>
              </font>
              <fill>
                <patternFill>
                  <bgColor rgb="FFE26B0A"/>
                </patternFill>
              </fill>
            </x14:dxf>
          </x14:cfRule>
          <x14:cfRule type="containsText" priority="14185" operator="containsText" id="{29FD5C9E-416B-4752-B45C-9E9A22A93BFA}">
            <xm:f>NOT(ISERROR(SEARCH('Listados Datos'!$T$5,AT177)))</xm:f>
            <xm:f>'Listados Datos'!$T$5</xm:f>
            <x14:dxf>
              <font>
                <b/>
                <i val="0"/>
                <color auto="1"/>
              </font>
              <fill>
                <patternFill>
                  <bgColor rgb="FFFFFF00"/>
                </patternFill>
              </fill>
            </x14:dxf>
          </x14:cfRule>
          <x14:cfRule type="containsText" priority="14186" operator="containsText" id="{971667FF-6842-4AC2-9CB9-80A5F3AEE3B9}">
            <xm:f>NOT(ISERROR(SEARCH('Listados Datos'!$T$6,AT177)))</xm:f>
            <xm:f>'Listados Datos'!$T$6</xm:f>
            <x14:dxf>
              <font>
                <b/>
                <i val="0"/>
              </font>
              <fill>
                <patternFill>
                  <bgColor rgb="FF92D050"/>
                </patternFill>
              </fill>
            </x14:dxf>
          </x14:cfRule>
          <xm:sqref>AT177</xm:sqref>
        </x14:conditionalFormatting>
        <x14:conditionalFormatting xmlns:xm="http://schemas.microsoft.com/office/excel/2006/main">
          <x14:cfRule type="containsText" priority="14173" operator="containsText" id="{91279E59-0C76-47E0-BB62-03BC02B05796}">
            <xm:f>NOT(ISERROR(SEARCH('Listados Datos'!$P$3,AR177)))</xm:f>
            <xm:f>'Listados Datos'!$P$3</xm:f>
            <x14:dxf>
              <fill>
                <patternFill>
                  <bgColor rgb="FF99CC00"/>
                </patternFill>
              </fill>
            </x14:dxf>
          </x14:cfRule>
          <x14:cfRule type="containsText" priority="14174" operator="containsText" id="{CD6DBC01-315F-42AB-9CD5-59ED818CDA43}">
            <xm:f>NOT(ISERROR(SEARCH('Listados Datos'!$P$4,AR177)))</xm:f>
            <xm:f>'Listados Datos'!$P$4</xm:f>
            <x14:dxf>
              <fill>
                <patternFill>
                  <bgColor rgb="FF33CC33"/>
                </patternFill>
              </fill>
            </x14:dxf>
          </x14:cfRule>
          <x14:cfRule type="containsText" priority="14175" operator="containsText" id="{796ADC2C-FF13-4E82-94BE-D571D5ABCEC5}">
            <xm:f>NOT(ISERROR(SEARCH('Listados Datos'!$P$5,AR177)))</xm:f>
            <xm:f>'Listados Datos'!$P$5</xm:f>
            <x14:dxf>
              <fill>
                <patternFill>
                  <bgColor rgb="FFFFFF00"/>
                </patternFill>
              </fill>
            </x14:dxf>
          </x14:cfRule>
          <x14:cfRule type="containsText" priority="14176" operator="containsText" id="{A0D3CFC4-BD49-4F7A-BEB6-CA94002A516D}">
            <xm:f>NOT(ISERROR(SEARCH('Listados Datos'!$P$6,AR177)))</xm:f>
            <xm:f>'Listados Datos'!$P$6</xm:f>
            <x14:dxf>
              <fill>
                <patternFill>
                  <bgColor rgb="FFFFC000"/>
                </patternFill>
              </fill>
            </x14:dxf>
          </x14:cfRule>
          <x14:cfRule type="containsText" priority="14177" operator="containsText" id="{ADFFE328-CE30-4AE3-971F-F2F7C3B4D487}">
            <xm:f>NOT(ISERROR(SEARCH('Listados Datos'!$P$7,AR177)))</xm:f>
            <xm:f>'Listados Datos'!$P$7</xm:f>
            <x14:dxf>
              <fill>
                <patternFill>
                  <bgColor rgb="FFFF0000"/>
                </patternFill>
              </fill>
            </x14:dxf>
          </x14:cfRule>
          <xm:sqref>AR177</xm:sqref>
        </x14:conditionalFormatting>
        <x14:conditionalFormatting xmlns:xm="http://schemas.microsoft.com/office/excel/2006/main">
          <x14:cfRule type="containsText" priority="14141" operator="containsText" id="{B7A47893-7706-4DDF-9403-454B3C99C6B9}">
            <xm:f>NOT(ISERROR(SEARCH('Listados Datos'!$T$3,AT174)))</xm:f>
            <xm:f>'Listados Datos'!$T$3</xm:f>
            <x14:dxf>
              <fill>
                <patternFill patternType="solid">
                  <bgColor rgb="FFC00000"/>
                </patternFill>
              </fill>
            </x14:dxf>
          </x14:cfRule>
          <x14:cfRule type="containsText" priority="14142" operator="containsText" id="{39EC2C40-041C-4DEC-B4A1-FFD187C520D7}">
            <xm:f>NOT(ISERROR(SEARCH('Listados Datos'!$T$4,AT174)))</xm:f>
            <xm:f>'Listados Datos'!$T$4</xm:f>
            <x14:dxf>
              <font>
                <b/>
                <i val="0"/>
                <color theme="0"/>
              </font>
              <fill>
                <patternFill>
                  <bgColor rgb="FFE26B0A"/>
                </patternFill>
              </fill>
            </x14:dxf>
          </x14:cfRule>
          <x14:cfRule type="containsText" priority="14143" operator="containsText" id="{4A41BB91-0878-42AE-A93F-EDBC4640A0E2}">
            <xm:f>NOT(ISERROR(SEARCH('Listados Datos'!$T$5,AT174)))</xm:f>
            <xm:f>'Listados Datos'!$T$5</xm:f>
            <x14:dxf>
              <font>
                <b/>
                <i val="0"/>
                <color auto="1"/>
              </font>
              <fill>
                <patternFill>
                  <bgColor rgb="FFFFFF00"/>
                </patternFill>
              </fill>
            </x14:dxf>
          </x14:cfRule>
          <x14:cfRule type="containsText" priority="14144" operator="containsText" id="{F12ABBBD-8393-4B92-9C93-554743301F26}">
            <xm:f>NOT(ISERROR(SEARCH('Listados Datos'!$T$6,AT174)))</xm:f>
            <xm:f>'Listados Datos'!$T$6</xm:f>
            <x14:dxf>
              <font>
                <b/>
                <i val="0"/>
              </font>
              <fill>
                <patternFill>
                  <bgColor rgb="FF92D050"/>
                </patternFill>
              </fill>
            </x14:dxf>
          </x14:cfRule>
          <xm:sqref>AT174</xm:sqref>
        </x14:conditionalFormatting>
        <x14:conditionalFormatting xmlns:xm="http://schemas.microsoft.com/office/excel/2006/main">
          <x14:cfRule type="containsText" priority="14131" operator="containsText" id="{AE1C9C43-C52E-4C28-B5EF-F70DFA5FF2F0}">
            <xm:f>NOT(ISERROR(SEARCH('Listados Datos'!$P$3,AR174)))</xm:f>
            <xm:f>'Listados Datos'!$P$3</xm:f>
            <x14:dxf>
              <fill>
                <patternFill>
                  <bgColor rgb="FF99CC00"/>
                </patternFill>
              </fill>
            </x14:dxf>
          </x14:cfRule>
          <x14:cfRule type="containsText" priority="14132" operator="containsText" id="{4AC0460E-B945-470E-BB51-D2C9750F41F2}">
            <xm:f>NOT(ISERROR(SEARCH('Listados Datos'!$P$4,AR174)))</xm:f>
            <xm:f>'Listados Datos'!$P$4</xm:f>
            <x14:dxf>
              <fill>
                <patternFill>
                  <bgColor rgb="FF33CC33"/>
                </patternFill>
              </fill>
            </x14:dxf>
          </x14:cfRule>
          <x14:cfRule type="containsText" priority="14133" operator="containsText" id="{2627B5F2-C1F5-4F82-92B5-F5AB5800E489}">
            <xm:f>NOT(ISERROR(SEARCH('Listados Datos'!$P$5,AR174)))</xm:f>
            <xm:f>'Listados Datos'!$P$5</xm:f>
            <x14:dxf>
              <fill>
                <patternFill>
                  <bgColor rgb="FFFFFF00"/>
                </patternFill>
              </fill>
            </x14:dxf>
          </x14:cfRule>
          <x14:cfRule type="containsText" priority="14134" operator="containsText" id="{D05BEF3C-CF14-4DBC-B353-A6A97765C493}">
            <xm:f>NOT(ISERROR(SEARCH('Listados Datos'!$P$6,AR174)))</xm:f>
            <xm:f>'Listados Datos'!$P$6</xm:f>
            <x14:dxf>
              <fill>
                <patternFill>
                  <bgColor rgb="FFFFC000"/>
                </patternFill>
              </fill>
            </x14:dxf>
          </x14:cfRule>
          <x14:cfRule type="containsText" priority="14135" operator="containsText" id="{32269B94-0D66-467C-8FF7-14D4F647BE15}">
            <xm:f>NOT(ISERROR(SEARCH('Listados Datos'!$P$7,AR174)))</xm:f>
            <xm:f>'Listados Datos'!$P$7</xm:f>
            <x14:dxf>
              <fill>
                <patternFill>
                  <bgColor rgb="FFFF0000"/>
                </patternFill>
              </fill>
            </x14:dxf>
          </x14:cfRule>
          <xm:sqref>AR174</xm:sqref>
        </x14:conditionalFormatting>
        <x14:conditionalFormatting xmlns:xm="http://schemas.microsoft.com/office/excel/2006/main">
          <x14:cfRule type="containsText" priority="14249" operator="containsText" id="{CB339A94-D43F-47E6-ABDC-583221D8D3C3}">
            <xm:f>NOT(ISERROR(SEARCH('Listados Datos'!$T$3,AF172)))</xm:f>
            <xm:f>'Listados Datos'!$T$3</xm:f>
            <x14:dxf>
              <fill>
                <patternFill patternType="solid">
                  <bgColor rgb="FFC00000"/>
                </patternFill>
              </fill>
            </x14:dxf>
          </x14:cfRule>
          <x14:cfRule type="containsText" priority="14250" operator="containsText" id="{73EC81CA-6E0A-46D4-A59B-728C53D7A26F}">
            <xm:f>NOT(ISERROR(SEARCH('Listados Datos'!$T$4,AF172)))</xm:f>
            <xm:f>'Listados Datos'!$T$4</xm:f>
            <x14:dxf>
              <font>
                <b/>
                <i val="0"/>
                <color theme="0"/>
              </font>
              <fill>
                <patternFill>
                  <bgColor rgb="FFE26B0A"/>
                </patternFill>
              </fill>
            </x14:dxf>
          </x14:cfRule>
          <x14:cfRule type="containsText" priority="14251" operator="containsText" id="{32C6EB38-A99D-4675-8297-D7CBDA00FECF}">
            <xm:f>NOT(ISERROR(SEARCH('Listados Datos'!$T$5,AF172)))</xm:f>
            <xm:f>'Listados Datos'!$T$5</xm:f>
            <x14:dxf>
              <font>
                <b/>
                <i val="0"/>
                <color auto="1"/>
              </font>
              <fill>
                <patternFill>
                  <bgColor rgb="FFFFFF00"/>
                </patternFill>
              </fill>
            </x14:dxf>
          </x14:cfRule>
          <x14:cfRule type="containsText" priority="14252" operator="containsText" id="{B3A14F79-039C-4A1B-B02D-E5D963D7569E}">
            <xm:f>NOT(ISERROR(SEARCH('Listados Datos'!$T$6,AF172)))</xm:f>
            <xm:f>'Listados Datos'!$T$6</xm:f>
            <x14:dxf>
              <font>
                <b/>
                <i val="0"/>
              </font>
              <fill>
                <patternFill>
                  <bgColor rgb="FF92D050"/>
                </patternFill>
              </fill>
            </x14:dxf>
          </x14:cfRule>
          <xm:sqref>AF172:AF173 AF177</xm:sqref>
        </x14:conditionalFormatting>
        <x14:conditionalFormatting xmlns:xm="http://schemas.microsoft.com/office/excel/2006/main">
          <x14:cfRule type="containsText" priority="14245" operator="containsText" id="{6F47CA4B-4AA1-4FE1-9FDB-CDC81006FA1E}">
            <xm:f>NOT(ISERROR(SEARCH('Listados Datos'!$T$3,AB172)))</xm:f>
            <xm:f>'Listados Datos'!$T$3</xm:f>
            <x14:dxf>
              <fill>
                <patternFill patternType="solid">
                  <bgColor rgb="FFC00000"/>
                </patternFill>
              </fill>
            </x14:dxf>
          </x14:cfRule>
          <x14:cfRule type="containsText" priority="14246" operator="containsText" id="{0E1EBAD3-3A6D-40A5-AA8F-CF85B9114162}">
            <xm:f>NOT(ISERROR(SEARCH('Listados Datos'!$T$4,AB172)))</xm:f>
            <xm:f>'Listados Datos'!$T$4</xm:f>
            <x14:dxf>
              <font>
                <b/>
                <i val="0"/>
                <color theme="0"/>
              </font>
              <fill>
                <patternFill>
                  <bgColor rgb="FFE26B0A"/>
                </patternFill>
              </fill>
            </x14:dxf>
          </x14:cfRule>
          <x14:cfRule type="containsText" priority="14247" operator="containsText" id="{FD1786E5-41BA-4399-935B-D27754EE15C6}">
            <xm:f>NOT(ISERROR(SEARCH('Listados Datos'!$T$5,AB172)))</xm:f>
            <xm:f>'Listados Datos'!$T$5</xm:f>
            <x14:dxf>
              <font>
                <b/>
                <i val="0"/>
                <color auto="1"/>
              </font>
              <fill>
                <patternFill>
                  <bgColor rgb="FFFFFF00"/>
                </patternFill>
              </fill>
            </x14:dxf>
          </x14:cfRule>
          <x14:cfRule type="containsText" priority="14248" operator="containsText" id="{91411DAB-6C5E-4B59-BF11-7D8B7D381A98}">
            <xm:f>NOT(ISERROR(SEARCH('Listados Datos'!$T$6,AB172)))</xm:f>
            <xm:f>'Listados Datos'!$T$6</xm:f>
            <x14:dxf>
              <font>
                <b/>
                <i val="0"/>
              </font>
              <fill>
                <patternFill>
                  <bgColor rgb="FF92D050"/>
                </patternFill>
              </fill>
            </x14:dxf>
          </x14:cfRule>
          <xm:sqref>AB172:AB173</xm:sqref>
        </x14:conditionalFormatting>
        <x14:conditionalFormatting xmlns:xm="http://schemas.microsoft.com/office/excel/2006/main">
          <x14:cfRule type="containsText" priority="14235" operator="containsText" id="{133E10D4-6CDD-4ADD-BB5A-8B6BEAE0B42B}">
            <xm:f>NOT(ISERROR(SEARCH('Listados Datos'!$P$3,Z172)))</xm:f>
            <xm:f>'Listados Datos'!$P$3</xm:f>
            <x14:dxf>
              <fill>
                <patternFill>
                  <bgColor rgb="FF99CC00"/>
                </patternFill>
              </fill>
            </x14:dxf>
          </x14:cfRule>
          <x14:cfRule type="containsText" priority="14236" operator="containsText" id="{EC9E18BD-4202-41E2-8B24-FC6F475E1289}">
            <xm:f>NOT(ISERROR(SEARCH('Listados Datos'!$P$4,Z172)))</xm:f>
            <xm:f>'Listados Datos'!$P$4</xm:f>
            <x14:dxf>
              <fill>
                <patternFill>
                  <bgColor rgb="FF33CC33"/>
                </patternFill>
              </fill>
            </x14:dxf>
          </x14:cfRule>
          <x14:cfRule type="containsText" priority="14237" operator="containsText" id="{47C80417-7D38-4259-BE9E-46BC3300E69E}">
            <xm:f>NOT(ISERROR(SEARCH('Listados Datos'!$P$5,Z172)))</xm:f>
            <xm:f>'Listados Datos'!$P$5</xm:f>
            <x14:dxf>
              <fill>
                <patternFill>
                  <bgColor rgb="FFFFFF00"/>
                </patternFill>
              </fill>
            </x14:dxf>
          </x14:cfRule>
          <x14:cfRule type="containsText" priority="14238" operator="containsText" id="{F049F85A-0B80-4D42-98E1-DB9FA56964D9}">
            <xm:f>NOT(ISERROR(SEARCH('Listados Datos'!$P$6,Z172)))</xm:f>
            <xm:f>'Listados Datos'!$P$6</xm:f>
            <x14:dxf>
              <fill>
                <patternFill>
                  <bgColor rgb="FFFFC000"/>
                </patternFill>
              </fill>
            </x14:dxf>
          </x14:cfRule>
          <x14:cfRule type="containsText" priority="14239" operator="containsText" id="{ACB24360-40CE-4A7D-ADD5-AEA76AF638AC}">
            <xm:f>NOT(ISERROR(SEARCH('Listados Datos'!$P$7,Z172)))</xm:f>
            <xm:f>'Listados Datos'!$P$7</xm:f>
            <x14:dxf>
              <fill>
                <patternFill>
                  <bgColor rgb="FFFF0000"/>
                </patternFill>
              </fill>
            </x14:dxf>
          </x14:cfRule>
          <xm:sqref>Z172:Z173</xm:sqref>
        </x14:conditionalFormatting>
        <x14:conditionalFormatting xmlns:xm="http://schemas.microsoft.com/office/excel/2006/main">
          <x14:cfRule type="containsText" priority="14211" operator="containsText" id="{37556656-44CF-4480-A72C-AD82B2B5D480}">
            <xm:f>NOT(ISERROR(SEARCH('Listados Datos'!$T$3,AT172)))</xm:f>
            <xm:f>'Listados Datos'!$T$3</xm:f>
            <x14:dxf>
              <fill>
                <patternFill patternType="solid">
                  <bgColor rgb="FFC00000"/>
                </patternFill>
              </fill>
            </x14:dxf>
          </x14:cfRule>
          <x14:cfRule type="containsText" priority="14212" operator="containsText" id="{EEFDEFC7-1FA8-45D4-B2F3-2F454D3C200D}">
            <xm:f>NOT(ISERROR(SEARCH('Listados Datos'!$T$4,AT172)))</xm:f>
            <xm:f>'Listados Datos'!$T$4</xm:f>
            <x14:dxf>
              <font>
                <b/>
                <i val="0"/>
                <color theme="0"/>
              </font>
              <fill>
                <patternFill>
                  <bgColor rgb="FFE26B0A"/>
                </patternFill>
              </fill>
            </x14:dxf>
          </x14:cfRule>
          <x14:cfRule type="containsText" priority="14213" operator="containsText" id="{7194C64D-D953-4441-9757-371AD77B54A7}">
            <xm:f>NOT(ISERROR(SEARCH('Listados Datos'!$T$5,AT172)))</xm:f>
            <xm:f>'Listados Datos'!$T$5</xm:f>
            <x14:dxf>
              <font>
                <b/>
                <i val="0"/>
                <color auto="1"/>
              </font>
              <fill>
                <patternFill>
                  <bgColor rgb="FFFFFF00"/>
                </patternFill>
              </fill>
            </x14:dxf>
          </x14:cfRule>
          <x14:cfRule type="containsText" priority="14214" operator="containsText" id="{E6E42CE1-3560-4F6E-8BC4-FD7AA5E3A494}">
            <xm:f>NOT(ISERROR(SEARCH('Listados Datos'!$T$6,AT172)))</xm:f>
            <xm:f>'Listados Datos'!$T$6</xm:f>
            <x14:dxf>
              <font>
                <b/>
                <i val="0"/>
              </font>
              <fill>
                <patternFill>
                  <bgColor rgb="FF92D050"/>
                </patternFill>
              </fill>
            </x14:dxf>
          </x14:cfRule>
          <xm:sqref>AT172</xm:sqref>
        </x14:conditionalFormatting>
        <x14:conditionalFormatting xmlns:xm="http://schemas.microsoft.com/office/excel/2006/main">
          <x14:cfRule type="containsText" priority="14201" operator="containsText" id="{7540A3A9-2908-4349-81E3-6191D5633A7B}">
            <xm:f>NOT(ISERROR(SEARCH('Listados Datos'!$P$3,AR172)))</xm:f>
            <xm:f>'Listados Datos'!$P$3</xm:f>
            <x14:dxf>
              <fill>
                <patternFill>
                  <bgColor rgb="FF99CC00"/>
                </patternFill>
              </fill>
            </x14:dxf>
          </x14:cfRule>
          <x14:cfRule type="containsText" priority="14202" operator="containsText" id="{0E513AED-D5E0-4C62-AD7C-47BCC8CCBD06}">
            <xm:f>NOT(ISERROR(SEARCH('Listados Datos'!$P$4,AR172)))</xm:f>
            <xm:f>'Listados Datos'!$P$4</xm:f>
            <x14:dxf>
              <fill>
                <patternFill>
                  <bgColor rgb="FF33CC33"/>
                </patternFill>
              </fill>
            </x14:dxf>
          </x14:cfRule>
          <x14:cfRule type="containsText" priority="14203" operator="containsText" id="{016B93DE-3AE1-4775-8276-FCEE409AE4BE}">
            <xm:f>NOT(ISERROR(SEARCH('Listados Datos'!$P$5,AR172)))</xm:f>
            <xm:f>'Listados Datos'!$P$5</xm:f>
            <x14:dxf>
              <fill>
                <patternFill>
                  <bgColor rgb="FFFFFF00"/>
                </patternFill>
              </fill>
            </x14:dxf>
          </x14:cfRule>
          <x14:cfRule type="containsText" priority="14204" operator="containsText" id="{66C1CD6B-76CB-4B60-BF1D-2C037F6808F0}">
            <xm:f>NOT(ISERROR(SEARCH('Listados Datos'!$P$6,AR172)))</xm:f>
            <xm:f>'Listados Datos'!$P$6</xm:f>
            <x14:dxf>
              <fill>
                <patternFill>
                  <bgColor rgb="FFFFC000"/>
                </patternFill>
              </fill>
            </x14:dxf>
          </x14:cfRule>
          <x14:cfRule type="containsText" priority="14205" operator="containsText" id="{E522281C-7FEB-4375-890E-8FE918242E49}">
            <xm:f>NOT(ISERROR(SEARCH('Listados Datos'!$P$7,AR172)))</xm:f>
            <xm:f>'Listados Datos'!$P$7</xm:f>
            <x14:dxf>
              <fill>
                <patternFill>
                  <bgColor rgb="FFFF0000"/>
                </patternFill>
              </fill>
            </x14:dxf>
          </x14:cfRule>
          <xm:sqref>AR172</xm:sqref>
        </x14:conditionalFormatting>
        <x14:conditionalFormatting xmlns:xm="http://schemas.microsoft.com/office/excel/2006/main">
          <x14:cfRule type="containsText" priority="14197" operator="containsText" id="{BCD1DBC8-1EFE-4FAC-BF6B-A4633C844792}">
            <xm:f>NOT(ISERROR(SEARCH('Listados Datos'!$T$3,AT173)))</xm:f>
            <xm:f>'Listados Datos'!$T$3</xm:f>
            <x14:dxf>
              <fill>
                <patternFill patternType="solid">
                  <bgColor rgb="FFC00000"/>
                </patternFill>
              </fill>
            </x14:dxf>
          </x14:cfRule>
          <x14:cfRule type="containsText" priority="14198" operator="containsText" id="{76BF12EE-CE2F-4942-A66C-6644120DEFD1}">
            <xm:f>NOT(ISERROR(SEARCH('Listados Datos'!$T$4,AT173)))</xm:f>
            <xm:f>'Listados Datos'!$T$4</xm:f>
            <x14:dxf>
              <font>
                <b/>
                <i val="0"/>
                <color theme="0"/>
              </font>
              <fill>
                <patternFill>
                  <bgColor rgb="FFE26B0A"/>
                </patternFill>
              </fill>
            </x14:dxf>
          </x14:cfRule>
          <x14:cfRule type="containsText" priority="14199" operator="containsText" id="{4DCBC4B9-B652-4557-B794-898EFE57E3ED}">
            <xm:f>NOT(ISERROR(SEARCH('Listados Datos'!$T$5,AT173)))</xm:f>
            <xm:f>'Listados Datos'!$T$5</xm:f>
            <x14:dxf>
              <font>
                <b/>
                <i val="0"/>
                <color auto="1"/>
              </font>
              <fill>
                <patternFill>
                  <bgColor rgb="FFFFFF00"/>
                </patternFill>
              </fill>
            </x14:dxf>
          </x14:cfRule>
          <x14:cfRule type="containsText" priority="14200" operator="containsText" id="{14B044E1-CC6C-4F9B-AE99-D1AE8A6EE70E}">
            <xm:f>NOT(ISERROR(SEARCH('Listados Datos'!$T$6,AT173)))</xm:f>
            <xm:f>'Listados Datos'!$T$6</xm:f>
            <x14:dxf>
              <font>
                <b/>
                <i val="0"/>
              </font>
              <fill>
                <patternFill>
                  <bgColor rgb="FF92D050"/>
                </patternFill>
              </fill>
            </x14:dxf>
          </x14:cfRule>
          <xm:sqref>AT173</xm:sqref>
        </x14:conditionalFormatting>
        <x14:conditionalFormatting xmlns:xm="http://schemas.microsoft.com/office/excel/2006/main">
          <x14:cfRule type="containsText" priority="14187" operator="containsText" id="{424E1CDB-1A4E-4B36-82FD-28BA40A12525}">
            <xm:f>NOT(ISERROR(SEARCH('Listados Datos'!$P$3,AR173)))</xm:f>
            <xm:f>'Listados Datos'!$P$3</xm:f>
            <x14:dxf>
              <fill>
                <patternFill>
                  <bgColor rgb="FF99CC00"/>
                </patternFill>
              </fill>
            </x14:dxf>
          </x14:cfRule>
          <x14:cfRule type="containsText" priority="14188" operator="containsText" id="{D776B666-DAFE-4EF5-9959-EC29C7BF9B99}">
            <xm:f>NOT(ISERROR(SEARCH('Listados Datos'!$P$4,AR173)))</xm:f>
            <xm:f>'Listados Datos'!$P$4</xm:f>
            <x14:dxf>
              <fill>
                <patternFill>
                  <bgColor rgb="FF33CC33"/>
                </patternFill>
              </fill>
            </x14:dxf>
          </x14:cfRule>
          <x14:cfRule type="containsText" priority="14189" operator="containsText" id="{9D8E60E0-1326-4235-A9BD-65ABE8195194}">
            <xm:f>NOT(ISERROR(SEARCH('Listados Datos'!$P$5,AR173)))</xm:f>
            <xm:f>'Listados Datos'!$P$5</xm:f>
            <x14:dxf>
              <fill>
                <patternFill>
                  <bgColor rgb="FFFFFF00"/>
                </patternFill>
              </fill>
            </x14:dxf>
          </x14:cfRule>
          <x14:cfRule type="containsText" priority="14190" operator="containsText" id="{3A688739-C458-472A-A44B-EEFBC6C4179B}">
            <xm:f>NOT(ISERROR(SEARCH('Listados Datos'!$P$6,AR173)))</xm:f>
            <xm:f>'Listados Datos'!$P$6</xm:f>
            <x14:dxf>
              <fill>
                <patternFill>
                  <bgColor rgb="FFFFC000"/>
                </patternFill>
              </fill>
            </x14:dxf>
          </x14:cfRule>
          <x14:cfRule type="containsText" priority="14191" operator="containsText" id="{B785F062-C8BB-4ABF-87C0-93C16DF6B48D}">
            <xm:f>NOT(ISERROR(SEARCH('Listados Datos'!$P$7,AR173)))</xm:f>
            <xm:f>'Listados Datos'!$P$7</xm:f>
            <x14:dxf>
              <fill>
                <patternFill>
                  <bgColor rgb="FFFF0000"/>
                </patternFill>
              </fill>
            </x14:dxf>
          </x14:cfRule>
          <xm:sqref>AR173</xm:sqref>
        </x14:conditionalFormatting>
        <x14:conditionalFormatting xmlns:xm="http://schemas.microsoft.com/office/excel/2006/main">
          <x14:cfRule type="containsText" priority="14169" operator="containsText" id="{F9AD74C6-66E8-45A7-815F-F0205021D76D}">
            <xm:f>NOT(ISERROR(SEARCH('Listados Datos'!$T$3,AF174)))</xm:f>
            <xm:f>'Listados Datos'!$T$3</xm:f>
            <x14:dxf>
              <fill>
                <patternFill patternType="solid">
                  <bgColor rgb="FFC00000"/>
                </patternFill>
              </fill>
            </x14:dxf>
          </x14:cfRule>
          <x14:cfRule type="containsText" priority="14170" operator="containsText" id="{9810D84B-5F7E-497D-9FE2-12215DDB7EA1}">
            <xm:f>NOT(ISERROR(SEARCH('Listados Datos'!$T$4,AF174)))</xm:f>
            <xm:f>'Listados Datos'!$T$4</xm:f>
            <x14:dxf>
              <font>
                <b/>
                <i val="0"/>
                <color theme="0"/>
              </font>
              <fill>
                <patternFill>
                  <bgColor rgb="FFE26B0A"/>
                </patternFill>
              </fill>
            </x14:dxf>
          </x14:cfRule>
          <x14:cfRule type="containsText" priority="14171" operator="containsText" id="{A91C7FB3-2327-41B2-B379-63D1CF916CBB}">
            <xm:f>NOT(ISERROR(SEARCH('Listados Datos'!$T$5,AF174)))</xm:f>
            <xm:f>'Listados Datos'!$T$5</xm:f>
            <x14:dxf>
              <font>
                <b/>
                <i val="0"/>
                <color auto="1"/>
              </font>
              <fill>
                <patternFill>
                  <bgColor rgb="FFFFFF00"/>
                </patternFill>
              </fill>
            </x14:dxf>
          </x14:cfRule>
          <x14:cfRule type="containsText" priority="14172" operator="containsText" id="{98B82627-E53F-4C80-9973-B2756538279C}">
            <xm:f>NOT(ISERROR(SEARCH('Listados Datos'!$T$6,AF174)))</xm:f>
            <xm:f>'Listados Datos'!$T$6</xm:f>
            <x14:dxf>
              <font>
                <b/>
                <i val="0"/>
              </font>
              <fill>
                <patternFill>
                  <bgColor rgb="FF92D050"/>
                </patternFill>
              </fill>
            </x14:dxf>
          </x14:cfRule>
          <xm:sqref>AF174:AF175</xm:sqref>
        </x14:conditionalFormatting>
        <x14:conditionalFormatting xmlns:xm="http://schemas.microsoft.com/office/excel/2006/main">
          <x14:cfRule type="containsText" priority="14165" operator="containsText" id="{1206AB7D-603E-4C12-934A-AB2A19149BF1}">
            <xm:f>NOT(ISERROR(SEARCH('Listados Datos'!$T$3,AB174)))</xm:f>
            <xm:f>'Listados Datos'!$T$3</xm:f>
            <x14:dxf>
              <fill>
                <patternFill patternType="solid">
                  <bgColor rgb="FFC00000"/>
                </patternFill>
              </fill>
            </x14:dxf>
          </x14:cfRule>
          <x14:cfRule type="containsText" priority="14166" operator="containsText" id="{4F9B39D4-A764-45F9-9BC1-A3FBC3B2050D}">
            <xm:f>NOT(ISERROR(SEARCH('Listados Datos'!$T$4,AB174)))</xm:f>
            <xm:f>'Listados Datos'!$T$4</xm:f>
            <x14:dxf>
              <font>
                <b/>
                <i val="0"/>
                <color theme="0"/>
              </font>
              <fill>
                <patternFill>
                  <bgColor rgb="FFE26B0A"/>
                </patternFill>
              </fill>
            </x14:dxf>
          </x14:cfRule>
          <x14:cfRule type="containsText" priority="14167" operator="containsText" id="{4AF2962E-F9B8-497E-B990-CA927D7C5554}">
            <xm:f>NOT(ISERROR(SEARCH('Listados Datos'!$T$5,AB174)))</xm:f>
            <xm:f>'Listados Datos'!$T$5</xm:f>
            <x14:dxf>
              <font>
                <b/>
                <i val="0"/>
                <color auto="1"/>
              </font>
              <fill>
                <patternFill>
                  <bgColor rgb="FFFFFF00"/>
                </patternFill>
              </fill>
            </x14:dxf>
          </x14:cfRule>
          <x14:cfRule type="containsText" priority="14168" operator="containsText" id="{16AFAAB3-ADAF-40BB-A928-59C026C774AC}">
            <xm:f>NOT(ISERROR(SEARCH('Listados Datos'!$T$6,AB174)))</xm:f>
            <xm:f>'Listados Datos'!$T$6</xm:f>
            <x14:dxf>
              <font>
                <b/>
                <i val="0"/>
              </font>
              <fill>
                <patternFill>
                  <bgColor rgb="FF92D050"/>
                </patternFill>
              </fill>
            </x14:dxf>
          </x14:cfRule>
          <xm:sqref>AB174:AB175</xm:sqref>
        </x14:conditionalFormatting>
        <x14:conditionalFormatting xmlns:xm="http://schemas.microsoft.com/office/excel/2006/main">
          <x14:cfRule type="containsText" priority="14155" operator="containsText" id="{E68A2856-1AB6-48E7-9FBC-FEBABC4CB3D2}">
            <xm:f>NOT(ISERROR(SEARCH('Listados Datos'!$P$3,Z174)))</xm:f>
            <xm:f>'Listados Datos'!$P$3</xm:f>
            <x14:dxf>
              <fill>
                <patternFill>
                  <bgColor rgb="FF99CC00"/>
                </patternFill>
              </fill>
            </x14:dxf>
          </x14:cfRule>
          <x14:cfRule type="containsText" priority="14156" operator="containsText" id="{872C1290-3EF5-4635-A2A0-E31F197B6DA1}">
            <xm:f>NOT(ISERROR(SEARCH('Listados Datos'!$P$4,Z174)))</xm:f>
            <xm:f>'Listados Datos'!$P$4</xm:f>
            <x14:dxf>
              <fill>
                <patternFill>
                  <bgColor rgb="FF33CC33"/>
                </patternFill>
              </fill>
            </x14:dxf>
          </x14:cfRule>
          <x14:cfRule type="containsText" priority="14157" operator="containsText" id="{23F4D666-47E4-4B95-8D15-AE2130A0A661}">
            <xm:f>NOT(ISERROR(SEARCH('Listados Datos'!$P$5,Z174)))</xm:f>
            <xm:f>'Listados Datos'!$P$5</xm:f>
            <x14:dxf>
              <fill>
                <patternFill>
                  <bgColor rgb="FFFFFF00"/>
                </patternFill>
              </fill>
            </x14:dxf>
          </x14:cfRule>
          <x14:cfRule type="containsText" priority="14158" operator="containsText" id="{D3E13869-74DF-4277-A47C-02DD72FD586B}">
            <xm:f>NOT(ISERROR(SEARCH('Listados Datos'!$P$6,Z174)))</xm:f>
            <xm:f>'Listados Datos'!$P$6</xm:f>
            <x14:dxf>
              <fill>
                <patternFill>
                  <bgColor rgb="FFFFC000"/>
                </patternFill>
              </fill>
            </x14:dxf>
          </x14:cfRule>
          <x14:cfRule type="containsText" priority="14159" operator="containsText" id="{8D85A05D-6295-4CCB-8B4D-1ED319634BBA}">
            <xm:f>NOT(ISERROR(SEARCH('Listados Datos'!$P$7,Z174)))</xm:f>
            <xm:f>'Listados Datos'!$P$7</xm:f>
            <x14:dxf>
              <fill>
                <patternFill>
                  <bgColor rgb="FFFF0000"/>
                </patternFill>
              </fill>
            </x14:dxf>
          </x14:cfRule>
          <xm:sqref>Z174:Z175</xm:sqref>
        </x14:conditionalFormatting>
        <x14:conditionalFormatting xmlns:xm="http://schemas.microsoft.com/office/excel/2006/main">
          <x14:cfRule type="containsText" priority="14127" operator="containsText" id="{E5BC8FC7-09A1-4021-9288-024BB7C9EE03}">
            <xm:f>NOT(ISERROR(SEARCH('Listados Datos'!$T$3,AT175)))</xm:f>
            <xm:f>'Listados Datos'!$T$3</xm:f>
            <x14:dxf>
              <fill>
                <patternFill patternType="solid">
                  <bgColor rgb="FFC00000"/>
                </patternFill>
              </fill>
            </x14:dxf>
          </x14:cfRule>
          <x14:cfRule type="containsText" priority="14128" operator="containsText" id="{DF904648-480A-4158-9623-A240B3BF0A11}">
            <xm:f>NOT(ISERROR(SEARCH('Listados Datos'!$T$4,AT175)))</xm:f>
            <xm:f>'Listados Datos'!$T$4</xm:f>
            <x14:dxf>
              <font>
                <b/>
                <i val="0"/>
                <color theme="0"/>
              </font>
              <fill>
                <patternFill>
                  <bgColor rgb="FFE26B0A"/>
                </patternFill>
              </fill>
            </x14:dxf>
          </x14:cfRule>
          <x14:cfRule type="containsText" priority="14129" operator="containsText" id="{A991208B-018D-4E55-A99A-64E87E6E56E6}">
            <xm:f>NOT(ISERROR(SEARCH('Listados Datos'!$T$5,AT175)))</xm:f>
            <xm:f>'Listados Datos'!$T$5</xm:f>
            <x14:dxf>
              <font>
                <b/>
                <i val="0"/>
                <color auto="1"/>
              </font>
              <fill>
                <patternFill>
                  <bgColor rgb="FFFFFF00"/>
                </patternFill>
              </fill>
            </x14:dxf>
          </x14:cfRule>
          <x14:cfRule type="containsText" priority="14130" operator="containsText" id="{43352A95-2605-497E-A5D9-F17D77CEBD31}">
            <xm:f>NOT(ISERROR(SEARCH('Listados Datos'!$T$6,AT175)))</xm:f>
            <xm:f>'Listados Datos'!$T$6</xm:f>
            <x14:dxf>
              <font>
                <b/>
                <i val="0"/>
              </font>
              <fill>
                <patternFill>
                  <bgColor rgb="FF92D050"/>
                </patternFill>
              </fill>
            </x14:dxf>
          </x14:cfRule>
          <xm:sqref>AT175</xm:sqref>
        </x14:conditionalFormatting>
        <x14:conditionalFormatting xmlns:xm="http://schemas.microsoft.com/office/excel/2006/main">
          <x14:cfRule type="containsText" priority="14075" operator="containsText" id="{39888DFF-B969-436C-8F1B-8A045B890DF2}">
            <xm:f>NOT(ISERROR(SEARCH('Listados Datos'!$P$3,AR176)))</xm:f>
            <xm:f>'Listados Datos'!$P$3</xm:f>
            <x14:dxf>
              <fill>
                <patternFill>
                  <bgColor rgb="FF99CC00"/>
                </patternFill>
              </fill>
            </x14:dxf>
          </x14:cfRule>
          <x14:cfRule type="containsText" priority="14076" operator="containsText" id="{FBF79E9D-A333-4BA4-A3A2-F53B3A2C2B1E}">
            <xm:f>NOT(ISERROR(SEARCH('Listados Datos'!$P$4,AR176)))</xm:f>
            <xm:f>'Listados Datos'!$P$4</xm:f>
            <x14:dxf>
              <fill>
                <patternFill>
                  <bgColor rgb="FF33CC33"/>
                </patternFill>
              </fill>
            </x14:dxf>
          </x14:cfRule>
          <x14:cfRule type="containsText" priority="14077" operator="containsText" id="{A9419A16-99E8-4BD3-9C03-F3CCABB0F208}">
            <xm:f>NOT(ISERROR(SEARCH('Listados Datos'!$P$5,AR176)))</xm:f>
            <xm:f>'Listados Datos'!$P$5</xm:f>
            <x14:dxf>
              <fill>
                <patternFill>
                  <bgColor rgb="FFFFFF00"/>
                </patternFill>
              </fill>
            </x14:dxf>
          </x14:cfRule>
          <x14:cfRule type="containsText" priority="14078" operator="containsText" id="{3255B0E3-74B0-41D1-BE2A-7BB76F682C6A}">
            <xm:f>NOT(ISERROR(SEARCH('Listados Datos'!$P$6,AR176)))</xm:f>
            <xm:f>'Listados Datos'!$P$6</xm:f>
            <x14:dxf>
              <fill>
                <patternFill>
                  <bgColor rgb="FFFFC000"/>
                </patternFill>
              </fill>
            </x14:dxf>
          </x14:cfRule>
          <x14:cfRule type="containsText" priority="14079" operator="containsText" id="{215C4184-64E7-43C0-BF0F-999347A2469E}">
            <xm:f>NOT(ISERROR(SEARCH('Listados Datos'!$P$7,AR176)))</xm:f>
            <xm:f>'Listados Datos'!$P$7</xm:f>
            <x14:dxf>
              <fill>
                <patternFill>
                  <bgColor rgb="FFFF0000"/>
                </patternFill>
              </fill>
            </x14:dxf>
          </x14:cfRule>
          <xm:sqref>AR176</xm:sqref>
        </x14:conditionalFormatting>
        <x14:conditionalFormatting xmlns:xm="http://schemas.microsoft.com/office/excel/2006/main">
          <x14:cfRule type="containsText" priority="14113" operator="containsText" id="{89F9637C-E5AB-4CDF-9AF8-B0B8C7C55B21}">
            <xm:f>NOT(ISERROR(SEARCH('Listados Datos'!$T$3,AF176)))</xm:f>
            <xm:f>'Listados Datos'!$T$3</xm:f>
            <x14:dxf>
              <fill>
                <patternFill patternType="solid">
                  <bgColor rgb="FFC00000"/>
                </patternFill>
              </fill>
            </x14:dxf>
          </x14:cfRule>
          <x14:cfRule type="containsText" priority="14114" operator="containsText" id="{7C204978-146E-4802-80AF-F76680C08F50}">
            <xm:f>NOT(ISERROR(SEARCH('Listados Datos'!$T$4,AF176)))</xm:f>
            <xm:f>'Listados Datos'!$T$4</xm:f>
            <x14:dxf>
              <font>
                <b/>
                <i val="0"/>
                <color theme="0"/>
              </font>
              <fill>
                <patternFill>
                  <bgColor rgb="FFE26B0A"/>
                </patternFill>
              </fill>
            </x14:dxf>
          </x14:cfRule>
          <x14:cfRule type="containsText" priority="14115" operator="containsText" id="{43828BCD-A852-4323-8033-E1243285D033}">
            <xm:f>NOT(ISERROR(SEARCH('Listados Datos'!$T$5,AF176)))</xm:f>
            <xm:f>'Listados Datos'!$T$5</xm:f>
            <x14:dxf>
              <font>
                <b/>
                <i val="0"/>
                <color auto="1"/>
              </font>
              <fill>
                <patternFill>
                  <bgColor rgb="FFFFFF00"/>
                </patternFill>
              </fill>
            </x14:dxf>
          </x14:cfRule>
          <x14:cfRule type="containsText" priority="14116" operator="containsText" id="{F971F9D4-09DA-4625-AD47-21DC247C71A4}">
            <xm:f>NOT(ISERROR(SEARCH('Listados Datos'!$T$6,AF176)))</xm:f>
            <xm:f>'Listados Datos'!$T$6</xm:f>
            <x14:dxf>
              <font>
                <b/>
                <i val="0"/>
              </font>
              <fill>
                <patternFill>
                  <bgColor rgb="FF92D050"/>
                </patternFill>
              </fill>
            </x14:dxf>
          </x14:cfRule>
          <xm:sqref>AF176</xm:sqref>
        </x14:conditionalFormatting>
        <x14:conditionalFormatting xmlns:xm="http://schemas.microsoft.com/office/excel/2006/main">
          <x14:cfRule type="containsText" priority="14109" operator="containsText" id="{EF82B54B-C004-4850-88D9-39467D143126}">
            <xm:f>NOT(ISERROR(SEARCH('Listados Datos'!$T$3,AB176)))</xm:f>
            <xm:f>'Listados Datos'!$T$3</xm:f>
            <x14:dxf>
              <fill>
                <patternFill patternType="solid">
                  <bgColor rgb="FFC00000"/>
                </patternFill>
              </fill>
            </x14:dxf>
          </x14:cfRule>
          <x14:cfRule type="containsText" priority="14110" operator="containsText" id="{749D72E2-2BFF-420F-B3F2-A6BA487E3EE6}">
            <xm:f>NOT(ISERROR(SEARCH('Listados Datos'!$T$4,AB176)))</xm:f>
            <xm:f>'Listados Datos'!$T$4</xm:f>
            <x14:dxf>
              <font>
                <b/>
                <i val="0"/>
                <color theme="0"/>
              </font>
              <fill>
                <patternFill>
                  <bgColor rgb="FFE26B0A"/>
                </patternFill>
              </fill>
            </x14:dxf>
          </x14:cfRule>
          <x14:cfRule type="containsText" priority="14111" operator="containsText" id="{FAA981F8-2613-410E-A999-8D8A462B5E03}">
            <xm:f>NOT(ISERROR(SEARCH('Listados Datos'!$T$5,AB176)))</xm:f>
            <xm:f>'Listados Datos'!$T$5</xm:f>
            <x14:dxf>
              <font>
                <b/>
                <i val="0"/>
                <color auto="1"/>
              </font>
              <fill>
                <patternFill>
                  <bgColor rgb="FFFFFF00"/>
                </patternFill>
              </fill>
            </x14:dxf>
          </x14:cfRule>
          <x14:cfRule type="containsText" priority="14112" operator="containsText" id="{CE49AD38-B442-49B5-A328-E3AE3507246F}">
            <xm:f>NOT(ISERROR(SEARCH('Listados Datos'!$T$6,AB176)))</xm:f>
            <xm:f>'Listados Datos'!$T$6</xm:f>
            <x14:dxf>
              <font>
                <b/>
                <i val="0"/>
              </font>
              <fill>
                <patternFill>
                  <bgColor rgb="FF92D050"/>
                </patternFill>
              </fill>
            </x14:dxf>
          </x14:cfRule>
          <xm:sqref>AB176</xm:sqref>
        </x14:conditionalFormatting>
        <x14:conditionalFormatting xmlns:xm="http://schemas.microsoft.com/office/excel/2006/main">
          <x14:cfRule type="containsText" priority="14099" operator="containsText" id="{51B33851-86EB-4279-9AE5-5F1B378BC3B7}">
            <xm:f>NOT(ISERROR(SEARCH('Listados Datos'!$P$3,Z176)))</xm:f>
            <xm:f>'Listados Datos'!$P$3</xm:f>
            <x14:dxf>
              <fill>
                <patternFill>
                  <bgColor rgb="FF99CC00"/>
                </patternFill>
              </fill>
            </x14:dxf>
          </x14:cfRule>
          <x14:cfRule type="containsText" priority="14100" operator="containsText" id="{DDE710F7-31FB-41A7-B88F-281D0A1C9CED}">
            <xm:f>NOT(ISERROR(SEARCH('Listados Datos'!$P$4,Z176)))</xm:f>
            <xm:f>'Listados Datos'!$P$4</xm:f>
            <x14:dxf>
              <fill>
                <patternFill>
                  <bgColor rgb="FF33CC33"/>
                </patternFill>
              </fill>
            </x14:dxf>
          </x14:cfRule>
          <x14:cfRule type="containsText" priority="14101" operator="containsText" id="{BE44B05C-74E5-4E23-904B-DE8431115FE3}">
            <xm:f>NOT(ISERROR(SEARCH('Listados Datos'!$P$5,Z176)))</xm:f>
            <xm:f>'Listados Datos'!$P$5</xm:f>
            <x14:dxf>
              <fill>
                <patternFill>
                  <bgColor rgb="FFFFFF00"/>
                </patternFill>
              </fill>
            </x14:dxf>
          </x14:cfRule>
          <x14:cfRule type="containsText" priority="14102" operator="containsText" id="{23359E62-BF74-49EC-AB2F-1D40618B45F6}">
            <xm:f>NOT(ISERROR(SEARCH('Listados Datos'!$P$6,Z176)))</xm:f>
            <xm:f>'Listados Datos'!$P$6</xm:f>
            <x14:dxf>
              <fill>
                <patternFill>
                  <bgColor rgb="FFFFC000"/>
                </patternFill>
              </fill>
            </x14:dxf>
          </x14:cfRule>
          <x14:cfRule type="containsText" priority="14103" operator="containsText" id="{1B7E5B4A-E977-410C-8BC6-68329DF612A9}">
            <xm:f>NOT(ISERROR(SEARCH('Listados Datos'!$P$7,Z176)))</xm:f>
            <xm:f>'Listados Datos'!$P$7</xm:f>
            <x14:dxf>
              <fill>
                <patternFill>
                  <bgColor rgb="FFFF0000"/>
                </patternFill>
              </fill>
            </x14:dxf>
          </x14:cfRule>
          <xm:sqref>Z176</xm:sqref>
        </x14:conditionalFormatting>
        <x14:conditionalFormatting xmlns:xm="http://schemas.microsoft.com/office/excel/2006/main">
          <x14:cfRule type="containsText" priority="14085" operator="containsText" id="{94DF2A1B-1986-45C7-ACAA-5DB183446940}">
            <xm:f>NOT(ISERROR(SEARCH('Listados Datos'!$T$3,AT176)))</xm:f>
            <xm:f>'Listados Datos'!$T$3</xm:f>
            <x14:dxf>
              <fill>
                <patternFill patternType="solid">
                  <bgColor rgb="FFC00000"/>
                </patternFill>
              </fill>
            </x14:dxf>
          </x14:cfRule>
          <x14:cfRule type="containsText" priority="14086" operator="containsText" id="{D396AF84-472C-453F-8A80-A7A0FA8CC652}">
            <xm:f>NOT(ISERROR(SEARCH('Listados Datos'!$T$4,AT176)))</xm:f>
            <xm:f>'Listados Datos'!$T$4</xm:f>
            <x14:dxf>
              <font>
                <b/>
                <i val="0"/>
                <color theme="0"/>
              </font>
              <fill>
                <patternFill>
                  <bgColor rgb="FFE26B0A"/>
                </patternFill>
              </fill>
            </x14:dxf>
          </x14:cfRule>
          <x14:cfRule type="containsText" priority="14087" operator="containsText" id="{46EED629-ECE3-435A-A803-3250CB19C6BA}">
            <xm:f>NOT(ISERROR(SEARCH('Listados Datos'!$T$5,AT176)))</xm:f>
            <xm:f>'Listados Datos'!$T$5</xm:f>
            <x14:dxf>
              <font>
                <b/>
                <i val="0"/>
                <color auto="1"/>
              </font>
              <fill>
                <patternFill>
                  <bgColor rgb="FFFFFF00"/>
                </patternFill>
              </fill>
            </x14:dxf>
          </x14:cfRule>
          <x14:cfRule type="containsText" priority="14088" operator="containsText" id="{E0F2615B-80EF-4EBB-8166-6CCCED07C4DB}">
            <xm:f>NOT(ISERROR(SEARCH('Listados Datos'!$T$6,AT176)))</xm:f>
            <xm:f>'Listados Datos'!$T$6</xm:f>
            <x14:dxf>
              <font>
                <b/>
                <i val="0"/>
              </font>
              <fill>
                <patternFill>
                  <bgColor rgb="FF92D050"/>
                </patternFill>
              </fill>
            </x14:dxf>
          </x14:cfRule>
          <xm:sqref>AT176</xm:sqref>
        </x14:conditionalFormatting>
        <x14:conditionalFormatting xmlns:xm="http://schemas.microsoft.com/office/excel/2006/main">
          <x14:cfRule type="containsText" priority="13925" operator="containsText" id="{1A18644F-C00D-43C4-8302-4E4A68694D45}">
            <xm:f>NOT(ISERROR(SEARCH('Listados Datos'!$P$3,AR187)))</xm:f>
            <xm:f>'Listados Datos'!$P$3</xm:f>
            <x14:dxf>
              <fill>
                <patternFill>
                  <bgColor rgb="FF99CC00"/>
                </patternFill>
              </fill>
            </x14:dxf>
          </x14:cfRule>
          <x14:cfRule type="containsText" priority="13926" operator="containsText" id="{6186444A-F44C-43BB-9922-62DB57C90523}">
            <xm:f>NOT(ISERROR(SEARCH('Listados Datos'!$P$4,AR187)))</xm:f>
            <xm:f>'Listados Datos'!$P$4</xm:f>
            <x14:dxf>
              <fill>
                <patternFill>
                  <bgColor rgb="FF33CC33"/>
                </patternFill>
              </fill>
            </x14:dxf>
          </x14:cfRule>
          <x14:cfRule type="containsText" priority="13927" operator="containsText" id="{13E0EA4E-23DA-48B2-9DEC-BB8A5C7AD526}">
            <xm:f>NOT(ISERROR(SEARCH('Listados Datos'!$P$5,AR187)))</xm:f>
            <xm:f>'Listados Datos'!$P$5</xm:f>
            <x14:dxf>
              <fill>
                <patternFill>
                  <bgColor rgb="FFFFFF00"/>
                </patternFill>
              </fill>
            </x14:dxf>
          </x14:cfRule>
          <x14:cfRule type="containsText" priority="13928" operator="containsText" id="{ACFAFEB6-AB56-4FE1-9971-5961B44C287E}">
            <xm:f>NOT(ISERROR(SEARCH('Listados Datos'!$P$6,AR187)))</xm:f>
            <xm:f>'Listados Datos'!$P$6</xm:f>
            <x14:dxf>
              <fill>
                <patternFill>
                  <bgColor rgb="FFFFC000"/>
                </patternFill>
              </fill>
            </x14:dxf>
          </x14:cfRule>
          <x14:cfRule type="containsText" priority="13929" operator="containsText" id="{6EE35D76-D9D9-4351-9C51-41DA16E12F46}">
            <xm:f>NOT(ISERROR(SEARCH('Listados Datos'!$P$7,AR187)))</xm:f>
            <xm:f>'Listados Datos'!$P$7</xm:f>
            <x14:dxf>
              <fill>
                <patternFill>
                  <bgColor rgb="FFFF0000"/>
                </patternFill>
              </fill>
            </x14:dxf>
          </x14:cfRule>
          <xm:sqref>AR187</xm:sqref>
        </x14:conditionalFormatting>
        <x14:conditionalFormatting xmlns:xm="http://schemas.microsoft.com/office/excel/2006/main">
          <x14:cfRule type="containsText" priority="13991" operator="containsText" id="{AC365914-59CE-40CF-8F44-9C6C56C0E767}">
            <xm:f>NOT(ISERROR(SEARCH('Listados Datos'!$T$3,AT189)))</xm:f>
            <xm:f>'Listados Datos'!$T$3</xm:f>
            <x14:dxf>
              <fill>
                <patternFill patternType="solid">
                  <bgColor rgb="FFC00000"/>
                </patternFill>
              </fill>
            </x14:dxf>
          </x14:cfRule>
          <x14:cfRule type="containsText" priority="13992" operator="containsText" id="{2038B84F-6D6F-43B3-A64F-CBE03D267395}">
            <xm:f>NOT(ISERROR(SEARCH('Listados Datos'!$T$4,AT189)))</xm:f>
            <xm:f>'Listados Datos'!$T$4</xm:f>
            <x14:dxf>
              <font>
                <b/>
                <i val="0"/>
                <color theme="0"/>
              </font>
              <fill>
                <patternFill>
                  <bgColor rgb="FFE26B0A"/>
                </patternFill>
              </fill>
            </x14:dxf>
          </x14:cfRule>
          <x14:cfRule type="containsText" priority="13993" operator="containsText" id="{3A6504E0-BF5C-4CB2-9A26-4C2F2EDFAD89}">
            <xm:f>NOT(ISERROR(SEARCH('Listados Datos'!$T$5,AT189)))</xm:f>
            <xm:f>'Listados Datos'!$T$5</xm:f>
            <x14:dxf>
              <font>
                <b/>
                <i val="0"/>
                <color auto="1"/>
              </font>
              <fill>
                <patternFill>
                  <bgColor rgb="FFFFFF00"/>
                </patternFill>
              </fill>
            </x14:dxf>
          </x14:cfRule>
          <x14:cfRule type="containsText" priority="13994" operator="containsText" id="{762F3BED-6814-4B01-90F4-9E63E1021388}">
            <xm:f>NOT(ISERROR(SEARCH('Listados Datos'!$T$6,AT189)))</xm:f>
            <xm:f>'Listados Datos'!$T$6</xm:f>
            <x14:dxf>
              <font>
                <b/>
                <i val="0"/>
              </font>
              <fill>
                <patternFill>
                  <bgColor rgb="FF92D050"/>
                </patternFill>
              </fill>
            </x14:dxf>
          </x14:cfRule>
          <xm:sqref>AT189</xm:sqref>
        </x14:conditionalFormatting>
        <x14:conditionalFormatting xmlns:xm="http://schemas.microsoft.com/office/excel/2006/main">
          <x14:cfRule type="containsText" priority="13981" operator="containsText" id="{43FCF53F-1E94-4F5D-BDDF-6FF3EEC1D881}">
            <xm:f>NOT(ISERROR(SEARCH('Listados Datos'!$P$3,AR189)))</xm:f>
            <xm:f>'Listados Datos'!$P$3</xm:f>
            <x14:dxf>
              <fill>
                <patternFill>
                  <bgColor rgb="FF99CC00"/>
                </patternFill>
              </fill>
            </x14:dxf>
          </x14:cfRule>
          <x14:cfRule type="containsText" priority="13982" operator="containsText" id="{EF442EEE-C99F-41E5-9484-4388D7FD4A1F}">
            <xm:f>NOT(ISERROR(SEARCH('Listados Datos'!$P$4,AR189)))</xm:f>
            <xm:f>'Listados Datos'!$P$4</xm:f>
            <x14:dxf>
              <fill>
                <patternFill>
                  <bgColor rgb="FF33CC33"/>
                </patternFill>
              </fill>
            </x14:dxf>
          </x14:cfRule>
          <x14:cfRule type="containsText" priority="13983" operator="containsText" id="{3B43F325-626E-4677-B748-DA5170A4EAA9}">
            <xm:f>NOT(ISERROR(SEARCH('Listados Datos'!$P$5,AR189)))</xm:f>
            <xm:f>'Listados Datos'!$P$5</xm:f>
            <x14:dxf>
              <fill>
                <patternFill>
                  <bgColor rgb="FFFFFF00"/>
                </patternFill>
              </fill>
            </x14:dxf>
          </x14:cfRule>
          <x14:cfRule type="containsText" priority="13984" operator="containsText" id="{C49237B8-8A80-4970-A5C0-F6B45D276C8F}">
            <xm:f>NOT(ISERROR(SEARCH('Listados Datos'!$P$6,AR189)))</xm:f>
            <xm:f>'Listados Datos'!$P$6</xm:f>
            <x14:dxf>
              <fill>
                <patternFill>
                  <bgColor rgb="FFFFC000"/>
                </patternFill>
              </fill>
            </x14:dxf>
          </x14:cfRule>
          <x14:cfRule type="containsText" priority="13985" operator="containsText" id="{24623D1B-2FEA-4A5D-9FD8-0E412DD67612}">
            <xm:f>NOT(ISERROR(SEARCH('Listados Datos'!$P$7,AR189)))</xm:f>
            <xm:f>'Listados Datos'!$P$7</xm:f>
            <x14:dxf>
              <fill>
                <patternFill>
                  <bgColor rgb="FFFF0000"/>
                </patternFill>
              </fill>
            </x14:dxf>
          </x14:cfRule>
          <xm:sqref>AR189</xm:sqref>
        </x14:conditionalFormatting>
        <x14:conditionalFormatting xmlns:xm="http://schemas.microsoft.com/office/excel/2006/main">
          <x14:cfRule type="containsText" priority="13949" operator="containsText" id="{16A8C802-E682-4856-A5BB-5A5772423ECA}">
            <xm:f>NOT(ISERROR(SEARCH('Listados Datos'!$T$3,AT186)))</xm:f>
            <xm:f>'Listados Datos'!$T$3</xm:f>
            <x14:dxf>
              <fill>
                <patternFill patternType="solid">
                  <bgColor rgb="FFC00000"/>
                </patternFill>
              </fill>
            </x14:dxf>
          </x14:cfRule>
          <x14:cfRule type="containsText" priority="13950" operator="containsText" id="{EC181225-55A3-4F10-8C0D-AAB725086EBE}">
            <xm:f>NOT(ISERROR(SEARCH('Listados Datos'!$T$4,AT186)))</xm:f>
            <xm:f>'Listados Datos'!$T$4</xm:f>
            <x14:dxf>
              <font>
                <b/>
                <i val="0"/>
                <color theme="0"/>
              </font>
              <fill>
                <patternFill>
                  <bgColor rgb="FFE26B0A"/>
                </patternFill>
              </fill>
            </x14:dxf>
          </x14:cfRule>
          <x14:cfRule type="containsText" priority="13951" operator="containsText" id="{4FE123DC-BBBE-4537-A77A-DDFB916177F0}">
            <xm:f>NOT(ISERROR(SEARCH('Listados Datos'!$T$5,AT186)))</xm:f>
            <xm:f>'Listados Datos'!$T$5</xm:f>
            <x14:dxf>
              <font>
                <b/>
                <i val="0"/>
                <color auto="1"/>
              </font>
              <fill>
                <patternFill>
                  <bgColor rgb="FFFFFF00"/>
                </patternFill>
              </fill>
            </x14:dxf>
          </x14:cfRule>
          <x14:cfRule type="containsText" priority="13952" operator="containsText" id="{0548E4DA-A5D4-4929-B02C-A504C85F2A1D}">
            <xm:f>NOT(ISERROR(SEARCH('Listados Datos'!$T$6,AT186)))</xm:f>
            <xm:f>'Listados Datos'!$T$6</xm:f>
            <x14:dxf>
              <font>
                <b/>
                <i val="0"/>
              </font>
              <fill>
                <patternFill>
                  <bgColor rgb="FF92D050"/>
                </patternFill>
              </fill>
            </x14:dxf>
          </x14:cfRule>
          <xm:sqref>AT186</xm:sqref>
        </x14:conditionalFormatting>
        <x14:conditionalFormatting xmlns:xm="http://schemas.microsoft.com/office/excel/2006/main">
          <x14:cfRule type="containsText" priority="13939" operator="containsText" id="{8F1B363C-C07C-4F3C-B9B4-307A1E7DD65C}">
            <xm:f>NOT(ISERROR(SEARCH('Listados Datos'!$P$3,AR186)))</xm:f>
            <xm:f>'Listados Datos'!$P$3</xm:f>
            <x14:dxf>
              <fill>
                <patternFill>
                  <bgColor rgb="FF99CC00"/>
                </patternFill>
              </fill>
            </x14:dxf>
          </x14:cfRule>
          <x14:cfRule type="containsText" priority="13940" operator="containsText" id="{F383C2D7-FB20-49A8-85E3-152B7E2E7032}">
            <xm:f>NOT(ISERROR(SEARCH('Listados Datos'!$P$4,AR186)))</xm:f>
            <xm:f>'Listados Datos'!$P$4</xm:f>
            <x14:dxf>
              <fill>
                <patternFill>
                  <bgColor rgb="FF33CC33"/>
                </patternFill>
              </fill>
            </x14:dxf>
          </x14:cfRule>
          <x14:cfRule type="containsText" priority="13941" operator="containsText" id="{E15762EA-6253-49F6-996B-6205FE087749}">
            <xm:f>NOT(ISERROR(SEARCH('Listados Datos'!$P$5,AR186)))</xm:f>
            <xm:f>'Listados Datos'!$P$5</xm:f>
            <x14:dxf>
              <fill>
                <patternFill>
                  <bgColor rgb="FFFFFF00"/>
                </patternFill>
              </fill>
            </x14:dxf>
          </x14:cfRule>
          <x14:cfRule type="containsText" priority="13942" operator="containsText" id="{F45EBA4C-7B12-48CC-BB28-97C3C3304947}">
            <xm:f>NOT(ISERROR(SEARCH('Listados Datos'!$P$6,AR186)))</xm:f>
            <xm:f>'Listados Datos'!$P$6</xm:f>
            <x14:dxf>
              <fill>
                <patternFill>
                  <bgColor rgb="FFFFC000"/>
                </patternFill>
              </fill>
            </x14:dxf>
          </x14:cfRule>
          <x14:cfRule type="containsText" priority="13943" operator="containsText" id="{C470D802-85C3-4261-86E5-CBB411C4BDE9}">
            <xm:f>NOT(ISERROR(SEARCH('Listados Datos'!$P$7,AR186)))</xm:f>
            <xm:f>'Listados Datos'!$P$7</xm:f>
            <x14:dxf>
              <fill>
                <patternFill>
                  <bgColor rgb="FFFF0000"/>
                </patternFill>
              </fill>
            </x14:dxf>
          </x14:cfRule>
          <xm:sqref>AR186</xm:sqref>
        </x14:conditionalFormatting>
        <x14:conditionalFormatting xmlns:xm="http://schemas.microsoft.com/office/excel/2006/main">
          <x14:cfRule type="containsText" priority="14057" operator="containsText" id="{E873BED5-E82A-41C4-A7CE-167E1FA30E7D}">
            <xm:f>NOT(ISERROR(SEARCH('Listados Datos'!$T$3,AF184)))</xm:f>
            <xm:f>'Listados Datos'!$T$3</xm:f>
            <x14:dxf>
              <fill>
                <patternFill patternType="solid">
                  <bgColor rgb="FFC00000"/>
                </patternFill>
              </fill>
            </x14:dxf>
          </x14:cfRule>
          <x14:cfRule type="containsText" priority="14058" operator="containsText" id="{CA4DE0E3-96A0-490E-B03F-97A8CEB97F9A}">
            <xm:f>NOT(ISERROR(SEARCH('Listados Datos'!$T$4,AF184)))</xm:f>
            <xm:f>'Listados Datos'!$T$4</xm:f>
            <x14:dxf>
              <font>
                <b/>
                <i val="0"/>
                <color theme="0"/>
              </font>
              <fill>
                <patternFill>
                  <bgColor rgb="FFE26B0A"/>
                </patternFill>
              </fill>
            </x14:dxf>
          </x14:cfRule>
          <x14:cfRule type="containsText" priority="14059" operator="containsText" id="{F4D28DB8-E6B2-4454-B523-12DE06C47F72}">
            <xm:f>NOT(ISERROR(SEARCH('Listados Datos'!$T$5,AF184)))</xm:f>
            <xm:f>'Listados Datos'!$T$5</xm:f>
            <x14:dxf>
              <font>
                <b/>
                <i val="0"/>
                <color auto="1"/>
              </font>
              <fill>
                <patternFill>
                  <bgColor rgb="FFFFFF00"/>
                </patternFill>
              </fill>
            </x14:dxf>
          </x14:cfRule>
          <x14:cfRule type="containsText" priority="14060" operator="containsText" id="{565E3057-3BD9-48D1-BC0A-E6DEDD92D1DA}">
            <xm:f>NOT(ISERROR(SEARCH('Listados Datos'!$T$6,AF184)))</xm:f>
            <xm:f>'Listados Datos'!$T$6</xm:f>
            <x14:dxf>
              <font>
                <b/>
                <i val="0"/>
              </font>
              <fill>
                <patternFill>
                  <bgColor rgb="FF92D050"/>
                </patternFill>
              </fill>
            </x14:dxf>
          </x14:cfRule>
          <xm:sqref>AF184:AF185 AF189</xm:sqref>
        </x14:conditionalFormatting>
        <x14:conditionalFormatting xmlns:xm="http://schemas.microsoft.com/office/excel/2006/main">
          <x14:cfRule type="containsText" priority="14053" operator="containsText" id="{2499E36C-AD14-4BB0-9F38-875C497AB9CD}">
            <xm:f>NOT(ISERROR(SEARCH('Listados Datos'!$T$3,AB184)))</xm:f>
            <xm:f>'Listados Datos'!$T$3</xm:f>
            <x14:dxf>
              <fill>
                <patternFill patternType="solid">
                  <bgColor rgb="FFC00000"/>
                </patternFill>
              </fill>
            </x14:dxf>
          </x14:cfRule>
          <x14:cfRule type="containsText" priority="14054" operator="containsText" id="{70537608-B63A-4AF6-A454-DE318436E365}">
            <xm:f>NOT(ISERROR(SEARCH('Listados Datos'!$T$4,AB184)))</xm:f>
            <xm:f>'Listados Datos'!$T$4</xm:f>
            <x14:dxf>
              <font>
                <b/>
                <i val="0"/>
                <color theme="0"/>
              </font>
              <fill>
                <patternFill>
                  <bgColor rgb="FFE26B0A"/>
                </patternFill>
              </fill>
            </x14:dxf>
          </x14:cfRule>
          <x14:cfRule type="containsText" priority="14055" operator="containsText" id="{C45FB06E-BB17-4E26-8DA2-E31048ED26F6}">
            <xm:f>NOT(ISERROR(SEARCH('Listados Datos'!$T$5,AB184)))</xm:f>
            <xm:f>'Listados Datos'!$T$5</xm:f>
            <x14:dxf>
              <font>
                <b/>
                <i val="0"/>
                <color auto="1"/>
              </font>
              <fill>
                <patternFill>
                  <bgColor rgb="FFFFFF00"/>
                </patternFill>
              </fill>
            </x14:dxf>
          </x14:cfRule>
          <x14:cfRule type="containsText" priority="14056" operator="containsText" id="{C0EF212F-F269-4162-94BF-6C6147B725C2}">
            <xm:f>NOT(ISERROR(SEARCH('Listados Datos'!$T$6,AB184)))</xm:f>
            <xm:f>'Listados Datos'!$T$6</xm:f>
            <x14:dxf>
              <font>
                <b/>
                <i val="0"/>
              </font>
              <fill>
                <patternFill>
                  <bgColor rgb="FF92D050"/>
                </patternFill>
              </fill>
            </x14:dxf>
          </x14:cfRule>
          <xm:sqref>AB184:AB185</xm:sqref>
        </x14:conditionalFormatting>
        <x14:conditionalFormatting xmlns:xm="http://schemas.microsoft.com/office/excel/2006/main">
          <x14:cfRule type="containsText" priority="14043" operator="containsText" id="{58E0366D-0E68-40AA-9812-A05E8506DE8B}">
            <xm:f>NOT(ISERROR(SEARCH('Listados Datos'!$P$3,Z184)))</xm:f>
            <xm:f>'Listados Datos'!$P$3</xm:f>
            <x14:dxf>
              <fill>
                <patternFill>
                  <bgColor rgb="FF99CC00"/>
                </patternFill>
              </fill>
            </x14:dxf>
          </x14:cfRule>
          <x14:cfRule type="containsText" priority="14044" operator="containsText" id="{DC08F9D5-BF6F-4436-A612-5B6CEC656887}">
            <xm:f>NOT(ISERROR(SEARCH('Listados Datos'!$P$4,Z184)))</xm:f>
            <xm:f>'Listados Datos'!$P$4</xm:f>
            <x14:dxf>
              <fill>
                <patternFill>
                  <bgColor rgb="FF33CC33"/>
                </patternFill>
              </fill>
            </x14:dxf>
          </x14:cfRule>
          <x14:cfRule type="containsText" priority="14045" operator="containsText" id="{770F514F-8D6B-4D9A-892E-DFA3508C9CF4}">
            <xm:f>NOT(ISERROR(SEARCH('Listados Datos'!$P$5,Z184)))</xm:f>
            <xm:f>'Listados Datos'!$P$5</xm:f>
            <x14:dxf>
              <fill>
                <patternFill>
                  <bgColor rgb="FFFFFF00"/>
                </patternFill>
              </fill>
            </x14:dxf>
          </x14:cfRule>
          <x14:cfRule type="containsText" priority="14046" operator="containsText" id="{BDCCEC55-8A18-4A0D-B02A-EE6A23AD213A}">
            <xm:f>NOT(ISERROR(SEARCH('Listados Datos'!$P$6,Z184)))</xm:f>
            <xm:f>'Listados Datos'!$P$6</xm:f>
            <x14:dxf>
              <fill>
                <patternFill>
                  <bgColor rgb="FFFFC000"/>
                </patternFill>
              </fill>
            </x14:dxf>
          </x14:cfRule>
          <x14:cfRule type="containsText" priority="14047" operator="containsText" id="{AD9FBCFD-AF2C-47FE-A26B-227DFF4B5E40}">
            <xm:f>NOT(ISERROR(SEARCH('Listados Datos'!$P$7,Z184)))</xm:f>
            <xm:f>'Listados Datos'!$P$7</xm:f>
            <x14:dxf>
              <fill>
                <patternFill>
                  <bgColor rgb="FFFF0000"/>
                </patternFill>
              </fill>
            </x14:dxf>
          </x14:cfRule>
          <xm:sqref>Z184:Z185</xm:sqref>
        </x14:conditionalFormatting>
        <x14:conditionalFormatting xmlns:xm="http://schemas.microsoft.com/office/excel/2006/main">
          <x14:cfRule type="containsText" priority="14019" operator="containsText" id="{2A3E4700-2631-4357-AB17-043A7EBFF754}">
            <xm:f>NOT(ISERROR(SEARCH('Listados Datos'!$T$3,AT184)))</xm:f>
            <xm:f>'Listados Datos'!$T$3</xm:f>
            <x14:dxf>
              <fill>
                <patternFill patternType="solid">
                  <bgColor rgb="FFC00000"/>
                </patternFill>
              </fill>
            </x14:dxf>
          </x14:cfRule>
          <x14:cfRule type="containsText" priority="14020" operator="containsText" id="{08A52F9F-7B93-4DD1-9C9C-5AB8FA2401D7}">
            <xm:f>NOT(ISERROR(SEARCH('Listados Datos'!$T$4,AT184)))</xm:f>
            <xm:f>'Listados Datos'!$T$4</xm:f>
            <x14:dxf>
              <font>
                <b/>
                <i val="0"/>
                <color theme="0"/>
              </font>
              <fill>
                <patternFill>
                  <bgColor rgb="FFE26B0A"/>
                </patternFill>
              </fill>
            </x14:dxf>
          </x14:cfRule>
          <x14:cfRule type="containsText" priority="14021" operator="containsText" id="{00114505-4ACD-488F-8577-5810FF3C4293}">
            <xm:f>NOT(ISERROR(SEARCH('Listados Datos'!$T$5,AT184)))</xm:f>
            <xm:f>'Listados Datos'!$T$5</xm:f>
            <x14:dxf>
              <font>
                <b/>
                <i val="0"/>
                <color auto="1"/>
              </font>
              <fill>
                <patternFill>
                  <bgColor rgb="FFFFFF00"/>
                </patternFill>
              </fill>
            </x14:dxf>
          </x14:cfRule>
          <x14:cfRule type="containsText" priority="14022" operator="containsText" id="{E1F4FEBF-0F72-4070-BFF8-CD50B6BF5529}">
            <xm:f>NOT(ISERROR(SEARCH('Listados Datos'!$T$6,AT184)))</xm:f>
            <xm:f>'Listados Datos'!$T$6</xm:f>
            <x14:dxf>
              <font>
                <b/>
                <i val="0"/>
              </font>
              <fill>
                <patternFill>
                  <bgColor rgb="FF92D050"/>
                </patternFill>
              </fill>
            </x14:dxf>
          </x14:cfRule>
          <xm:sqref>AT184</xm:sqref>
        </x14:conditionalFormatting>
        <x14:conditionalFormatting xmlns:xm="http://schemas.microsoft.com/office/excel/2006/main">
          <x14:cfRule type="containsText" priority="14009" operator="containsText" id="{A72F3CBD-6DEA-4979-941D-6696E5B98A83}">
            <xm:f>NOT(ISERROR(SEARCH('Listados Datos'!$P$3,AR184)))</xm:f>
            <xm:f>'Listados Datos'!$P$3</xm:f>
            <x14:dxf>
              <fill>
                <patternFill>
                  <bgColor rgb="FF99CC00"/>
                </patternFill>
              </fill>
            </x14:dxf>
          </x14:cfRule>
          <x14:cfRule type="containsText" priority="14010" operator="containsText" id="{260D05DD-AD69-454F-A091-3EFE6E9D9F7A}">
            <xm:f>NOT(ISERROR(SEARCH('Listados Datos'!$P$4,AR184)))</xm:f>
            <xm:f>'Listados Datos'!$P$4</xm:f>
            <x14:dxf>
              <fill>
                <patternFill>
                  <bgColor rgb="FF33CC33"/>
                </patternFill>
              </fill>
            </x14:dxf>
          </x14:cfRule>
          <x14:cfRule type="containsText" priority="14011" operator="containsText" id="{283A01C2-9B42-461F-8101-092E1171B9ED}">
            <xm:f>NOT(ISERROR(SEARCH('Listados Datos'!$P$5,AR184)))</xm:f>
            <xm:f>'Listados Datos'!$P$5</xm:f>
            <x14:dxf>
              <fill>
                <patternFill>
                  <bgColor rgb="FFFFFF00"/>
                </patternFill>
              </fill>
            </x14:dxf>
          </x14:cfRule>
          <x14:cfRule type="containsText" priority="14012" operator="containsText" id="{38BB587A-6C30-477C-8205-64B7E121C9A0}">
            <xm:f>NOT(ISERROR(SEARCH('Listados Datos'!$P$6,AR184)))</xm:f>
            <xm:f>'Listados Datos'!$P$6</xm:f>
            <x14:dxf>
              <fill>
                <patternFill>
                  <bgColor rgb="FFFFC000"/>
                </patternFill>
              </fill>
            </x14:dxf>
          </x14:cfRule>
          <x14:cfRule type="containsText" priority="14013" operator="containsText" id="{6BB3F280-B255-4A42-A08A-7D970C6C2FE7}">
            <xm:f>NOT(ISERROR(SEARCH('Listados Datos'!$P$7,AR184)))</xm:f>
            <xm:f>'Listados Datos'!$P$7</xm:f>
            <x14:dxf>
              <fill>
                <patternFill>
                  <bgColor rgb="FFFF0000"/>
                </patternFill>
              </fill>
            </x14:dxf>
          </x14:cfRule>
          <xm:sqref>AR184</xm:sqref>
        </x14:conditionalFormatting>
        <x14:conditionalFormatting xmlns:xm="http://schemas.microsoft.com/office/excel/2006/main">
          <x14:cfRule type="containsText" priority="14005" operator="containsText" id="{CF3E2E48-596D-4361-A145-9357838D0FBD}">
            <xm:f>NOT(ISERROR(SEARCH('Listados Datos'!$T$3,AT185)))</xm:f>
            <xm:f>'Listados Datos'!$T$3</xm:f>
            <x14:dxf>
              <fill>
                <patternFill patternType="solid">
                  <bgColor rgb="FFC00000"/>
                </patternFill>
              </fill>
            </x14:dxf>
          </x14:cfRule>
          <x14:cfRule type="containsText" priority="14006" operator="containsText" id="{B17FC7D8-B783-4E27-A00B-C09D555CD0AA}">
            <xm:f>NOT(ISERROR(SEARCH('Listados Datos'!$T$4,AT185)))</xm:f>
            <xm:f>'Listados Datos'!$T$4</xm:f>
            <x14:dxf>
              <font>
                <b/>
                <i val="0"/>
                <color theme="0"/>
              </font>
              <fill>
                <patternFill>
                  <bgColor rgb="FFE26B0A"/>
                </patternFill>
              </fill>
            </x14:dxf>
          </x14:cfRule>
          <x14:cfRule type="containsText" priority="14007" operator="containsText" id="{AE81B054-2E58-4C10-9786-52B622208B5F}">
            <xm:f>NOT(ISERROR(SEARCH('Listados Datos'!$T$5,AT185)))</xm:f>
            <xm:f>'Listados Datos'!$T$5</xm:f>
            <x14:dxf>
              <font>
                <b/>
                <i val="0"/>
                <color auto="1"/>
              </font>
              <fill>
                <patternFill>
                  <bgColor rgb="FFFFFF00"/>
                </patternFill>
              </fill>
            </x14:dxf>
          </x14:cfRule>
          <x14:cfRule type="containsText" priority="14008" operator="containsText" id="{00509C70-532C-45BF-A02B-F2D0CA3023F5}">
            <xm:f>NOT(ISERROR(SEARCH('Listados Datos'!$T$6,AT185)))</xm:f>
            <xm:f>'Listados Datos'!$T$6</xm:f>
            <x14:dxf>
              <font>
                <b/>
                <i val="0"/>
              </font>
              <fill>
                <patternFill>
                  <bgColor rgb="FF92D050"/>
                </patternFill>
              </fill>
            </x14:dxf>
          </x14:cfRule>
          <xm:sqref>AT185</xm:sqref>
        </x14:conditionalFormatting>
        <x14:conditionalFormatting xmlns:xm="http://schemas.microsoft.com/office/excel/2006/main">
          <x14:cfRule type="containsText" priority="13995" operator="containsText" id="{D5B3F4BA-B1CD-4725-8387-6FB1656352EA}">
            <xm:f>NOT(ISERROR(SEARCH('Listados Datos'!$P$3,AR185)))</xm:f>
            <xm:f>'Listados Datos'!$P$3</xm:f>
            <x14:dxf>
              <fill>
                <patternFill>
                  <bgColor rgb="FF99CC00"/>
                </patternFill>
              </fill>
            </x14:dxf>
          </x14:cfRule>
          <x14:cfRule type="containsText" priority="13996" operator="containsText" id="{E482A0E4-25EB-4173-A388-FD1822BA37E9}">
            <xm:f>NOT(ISERROR(SEARCH('Listados Datos'!$P$4,AR185)))</xm:f>
            <xm:f>'Listados Datos'!$P$4</xm:f>
            <x14:dxf>
              <fill>
                <patternFill>
                  <bgColor rgb="FF33CC33"/>
                </patternFill>
              </fill>
            </x14:dxf>
          </x14:cfRule>
          <x14:cfRule type="containsText" priority="13997" operator="containsText" id="{9D80AA1F-C710-4BB6-A6CB-7E9E0F58C83F}">
            <xm:f>NOT(ISERROR(SEARCH('Listados Datos'!$P$5,AR185)))</xm:f>
            <xm:f>'Listados Datos'!$P$5</xm:f>
            <x14:dxf>
              <fill>
                <patternFill>
                  <bgColor rgb="FFFFFF00"/>
                </patternFill>
              </fill>
            </x14:dxf>
          </x14:cfRule>
          <x14:cfRule type="containsText" priority="13998" operator="containsText" id="{5A861496-B10C-4094-842E-96C19AFBC68A}">
            <xm:f>NOT(ISERROR(SEARCH('Listados Datos'!$P$6,AR185)))</xm:f>
            <xm:f>'Listados Datos'!$P$6</xm:f>
            <x14:dxf>
              <fill>
                <patternFill>
                  <bgColor rgb="FFFFC000"/>
                </patternFill>
              </fill>
            </x14:dxf>
          </x14:cfRule>
          <x14:cfRule type="containsText" priority="13999" operator="containsText" id="{1DBB5B4F-4343-4AB4-A08A-E7078110A8F7}">
            <xm:f>NOT(ISERROR(SEARCH('Listados Datos'!$P$7,AR185)))</xm:f>
            <xm:f>'Listados Datos'!$P$7</xm:f>
            <x14:dxf>
              <fill>
                <patternFill>
                  <bgColor rgb="FFFF0000"/>
                </patternFill>
              </fill>
            </x14:dxf>
          </x14:cfRule>
          <xm:sqref>AR185</xm:sqref>
        </x14:conditionalFormatting>
        <x14:conditionalFormatting xmlns:xm="http://schemas.microsoft.com/office/excel/2006/main">
          <x14:cfRule type="containsText" priority="13977" operator="containsText" id="{60721E22-EE02-44F9-A2B3-5D7E2545389E}">
            <xm:f>NOT(ISERROR(SEARCH('Listados Datos'!$T$3,AF186)))</xm:f>
            <xm:f>'Listados Datos'!$T$3</xm:f>
            <x14:dxf>
              <fill>
                <patternFill patternType="solid">
                  <bgColor rgb="FFC00000"/>
                </patternFill>
              </fill>
            </x14:dxf>
          </x14:cfRule>
          <x14:cfRule type="containsText" priority="13978" operator="containsText" id="{4D4CA85E-2FEF-4506-A42B-22AEC8D3DA66}">
            <xm:f>NOT(ISERROR(SEARCH('Listados Datos'!$T$4,AF186)))</xm:f>
            <xm:f>'Listados Datos'!$T$4</xm:f>
            <x14:dxf>
              <font>
                <b/>
                <i val="0"/>
                <color theme="0"/>
              </font>
              <fill>
                <patternFill>
                  <bgColor rgb="FFE26B0A"/>
                </patternFill>
              </fill>
            </x14:dxf>
          </x14:cfRule>
          <x14:cfRule type="containsText" priority="13979" operator="containsText" id="{1F559DF9-F50E-4651-8C3F-040C1EEEDA90}">
            <xm:f>NOT(ISERROR(SEARCH('Listados Datos'!$T$5,AF186)))</xm:f>
            <xm:f>'Listados Datos'!$T$5</xm:f>
            <x14:dxf>
              <font>
                <b/>
                <i val="0"/>
                <color auto="1"/>
              </font>
              <fill>
                <patternFill>
                  <bgColor rgb="FFFFFF00"/>
                </patternFill>
              </fill>
            </x14:dxf>
          </x14:cfRule>
          <x14:cfRule type="containsText" priority="13980" operator="containsText" id="{89FB34C8-4ED1-4CC5-ACA6-F408BF0991C4}">
            <xm:f>NOT(ISERROR(SEARCH('Listados Datos'!$T$6,AF186)))</xm:f>
            <xm:f>'Listados Datos'!$T$6</xm:f>
            <x14:dxf>
              <font>
                <b/>
                <i val="0"/>
              </font>
              <fill>
                <patternFill>
                  <bgColor rgb="FF92D050"/>
                </patternFill>
              </fill>
            </x14:dxf>
          </x14:cfRule>
          <xm:sqref>AF186:AF187</xm:sqref>
        </x14:conditionalFormatting>
        <x14:conditionalFormatting xmlns:xm="http://schemas.microsoft.com/office/excel/2006/main">
          <x14:cfRule type="containsText" priority="13973" operator="containsText" id="{B583A5E3-F023-4C93-9609-1C049DD7E16A}">
            <xm:f>NOT(ISERROR(SEARCH('Listados Datos'!$T$3,AB186)))</xm:f>
            <xm:f>'Listados Datos'!$T$3</xm:f>
            <x14:dxf>
              <fill>
                <patternFill patternType="solid">
                  <bgColor rgb="FFC00000"/>
                </patternFill>
              </fill>
            </x14:dxf>
          </x14:cfRule>
          <x14:cfRule type="containsText" priority="13974" operator="containsText" id="{F4D8F8A6-E008-41A3-A9A8-433E1F1141CA}">
            <xm:f>NOT(ISERROR(SEARCH('Listados Datos'!$T$4,AB186)))</xm:f>
            <xm:f>'Listados Datos'!$T$4</xm:f>
            <x14:dxf>
              <font>
                <b/>
                <i val="0"/>
                <color theme="0"/>
              </font>
              <fill>
                <patternFill>
                  <bgColor rgb="FFE26B0A"/>
                </patternFill>
              </fill>
            </x14:dxf>
          </x14:cfRule>
          <x14:cfRule type="containsText" priority="13975" operator="containsText" id="{8D67F404-C53B-4F09-998A-750457C7AD85}">
            <xm:f>NOT(ISERROR(SEARCH('Listados Datos'!$T$5,AB186)))</xm:f>
            <xm:f>'Listados Datos'!$T$5</xm:f>
            <x14:dxf>
              <font>
                <b/>
                <i val="0"/>
                <color auto="1"/>
              </font>
              <fill>
                <patternFill>
                  <bgColor rgb="FFFFFF00"/>
                </patternFill>
              </fill>
            </x14:dxf>
          </x14:cfRule>
          <x14:cfRule type="containsText" priority="13976" operator="containsText" id="{A8B7919A-AB47-42FD-B79A-7962BFB1D252}">
            <xm:f>NOT(ISERROR(SEARCH('Listados Datos'!$T$6,AB186)))</xm:f>
            <xm:f>'Listados Datos'!$T$6</xm:f>
            <x14:dxf>
              <font>
                <b/>
                <i val="0"/>
              </font>
              <fill>
                <patternFill>
                  <bgColor rgb="FF92D050"/>
                </patternFill>
              </fill>
            </x14:dxf>
          </x14:cfRule>
          <xm:sqref>AB186:AB187</xm:sqref>
        </x14:conditionalFormatting>
        <x14:conditionalFormatting xmlns:xm="http://schemas.microsoft.com/office/excel/2006/main">
          <x14:cfRule type="containsText" priority="13963" operator="containsText" id="{B4761DA7-6AA5-4378-B048-7686AE1E6171}">
            <xm:f>NOT(ISERROR(SEARCH('Listados Datos'!$P$3,Z186)))</xm:f>
            <xm:f>'Listados Datos'!$P$3</xm:f>
            <x14:dxf>
              <fill>
                <patternFill>
                  <bgColor rgb="FF99CC00"/>
                </patternFill>
              </fill>
            </x14:dxf>
          </x14:cfRule>
          <x14:cfRule type="containsText" priority="13964" operator="containsText" id="{9B45B9C4-BCB7-41BA-98C7-5558001F7A4E}">
            <xm:f>NOT(ISERROR(SEARCH('Listados Datos'!$P$4,Z186)))</xm:f>
            <xm:f>'Listados Datos'!$P$4</xm:f>
            <x14:dxf>
              <fill>
                <patternFill>
                  <bgColor rgb="FF33CC33"/>
                </patternFill>
              </fill>
            </x14:dxf>
          </x14:cfRule>
          <x14:cfRule type="containsText" priority="13965" operator="containsText" id="{0FC5DBED-BFF8-451B-B0AD-B6770720F196}">
            <xm:f>NOT(ISERROR(SEARCH('Listados Datos'!$P$5,Z186)))</xm:f>
            <xm:f>'Listados Datos'!$P$5</xm:f>
            <x14:dxf>
              <fill>
                <patternFill>
                  <bgColor rgb="FFFFFF00"/>
                </patternFill>
              </fill>
            </x14:dxf>
          </x14:cfRule>
          <x14:cfRule type="containsText" priority="13966" operator="containsText" id="{3798D3F8-0998-49B9-A04B-6FD8104CD442}">
            <xm:f>NOT(ISERROR(SEARCH('Listados Datos'!$P$6,Z186)))</xm:f>
            <xm:f>'Listados Datos'!$P$6</xm:f>
            <x14:dxf>
              <fill>
                <patternFill>
                  <bgColor rgb="FFFFC000"/>
                </patternFill>
              </fill>
            </x14:dxf>
          </x14:cfRule>
          <x14:cfRule type="containsText" priority="13967" operator="containsText" id="{A1B3341B-12A8-4ADA-B363-3CC819C41B53}">
            <xm:f>NOT(ISERROR(SEARCH('Listados Datos'!$P$7,Z186)))</xm:f>
            <xm:f>'Listados Datos'!$P$7</xm:f>
            <x14:dxf>
              <fill>
                <patternFill>
                  <bgColor rgb="FFFF0000"/>
                </patternFill>
              </fill>
            </x14:dxf>
          </x14:cfRule>
          <xm:sqref>Z186:Z187</xm:sqref>
        </x14:conditionalFormatting>
        <x14:conditionalFormatting xmlns:xm="http://schemas.microsoft.com/office/excel/2006/main">
          <x14:cfRule type="containsText" priority="13935" operator="containsText" id="{61AC269C-5DF4-4311-BAE9-5D78F1DC3EAF}">
            <xm:f>NOT(ISERROR(SEARCH('Listados Datos'!$T$3,AT187)))</xm:f>
            <xm:f>'Listados Datos'!$T$3</xm:f>
            <x14:dxf>
              <fill>
                <patternFill patternType="solid">
                  <bgColor rgb="FFC00000"/>
                </patternFill>
              </fill>
            </x14:dxf>
          </x14:cfRule>
          <x14:cfRule type="containsText" priority="13936" operator="containsText" id="{2B4C90A6-EAB4-46FB-8AD0-95C9C28F2805}">
            <xm:f>NOT(ISERROR(SEARCH('Listados Datos'!$T$4,AT187)))</xm:f>
            <xm:f>'Listados Datos'!$T$4</xm:f>
            <x14:dxf>
              <font>
                <b/>
                <i val="0"/>
                <color theme="0"/>
              </font>
              <fill>
                <patternFill>
                  <bgColor rgb="FFE26B0A"/>
                </patternFill>
              </fill>
            </x14:dxf>
          </x14:cfRule>
          <x14:cfRule type="containsText" priority="13937" operator="containsText" id="{98A3792B-D6AC-4792-A857-4D01F77671C3}">
            <xm:f>NOT(ISERROR(SEARCH('Listados Datos'!$T$5,AT187)))</xm:f>
            <xm:f>'Listados Datos'!$T$5</xm:f>
            <x14:dxf>
              <font>
                <b/>
                <i val="0"/>
                <color auto="1"/>
              </font>
              <fill>
                <patternFill>
                  <bgColor rgb="FFFFFF00"/>
                </patternFill>
              </fill>
            </x14:dxf>
          </x14:cfRule>
          <x14:cfRule type="containsText" priority="13938" operator="containsText" id="{5F419416-DDD8-41F2-9D1E-9D61268A8D5F}">
            <xm:f>NOT(ISERROR(SEARCH('Listados Datos'!$T$6,AT187)))</xm:f>
            <xm:f>'Listados Datos'!$T$6</xm:f>
            <x14:dxf>
              <font>
                <b/>
                <i val="0"/>
              </font>
              <fill>
                <patternFill>
                  <bgColor rgb="FF92D050"/>
                </patternFill>
              </fill>
            </x14:dxf>
          </x14:cfRule>
          <xm:sqref>AT187</xm:sqref>
        </x14:conditionalFormatting>
        <x14:conditionalFormatting xmlns:xm="http://schemas.microsoft.com/office/excel/2006/main">
          <x14:cfRule type="containsText" priority="13883" operator="containsText" id="{B0AC30D1-2B8B-446A-BCBA-C573FAFE8EE8}">
            <xm:f>NOT(ISERROR(SEARCH('Listados Datos'!$P$3,AR188)))</xm:f>
            <xm:f>'Listados Datos'!$P$3</xm:f>
            <x14:dxf>
              <fill>
                <patternFill>
                  <bgColor rgb="FF99CC00"/>
                </patternFill>
              </fill>
            </x14:dxf>
          </x14:cfRule>
          <x14:cfRule type="containsText" priority="13884" operator="containsText" id="{0CE0121B-F2A7-4C53-85B2-C08A1A69DC88}">
            <xm:f>NOT(ISERROR(SEARCH('Listados Datos'!$P$4,AR188)))</xm:f>
            <xm:f>'Listados Datos'!$P$4</xm:f>
            <x14:dxf>
              <fill>
                <patternFill>
                  <bgColor rgb="FF33CC33"/>
                </patternFill>
              </fill>
            </x14:dxf>
          </x14:cfRule>
          <x14:cfRule type="containsText" priority="13885" operator="containsText" id="{F6BA1DFE-8455-4D07-9762-98C91187489E}">
            <xm:f>NOT(ISERROR(SEARCH('Listados Datos'!$P$5,AR188)))</xm:f>
            <xm:f>'Listados Datos'!$P$5</xm:f>
            <x14:dxf>
              <fill>
                <patternFill>
                  <bgColor rgb="FFFFFF00"/>
                </patternFill>
              </fill>
            </x14:dxf>
          </x14:cfRule>
          <x14:cfRule type="containsText" priority="13886" operator="containsText" id="{F0E7FD55-9003-4854-B17E-199CA787EC25}">
            <xm:f>NOT(ISERROR(SEARCH('Listados Datos'!$P$6,AR188)))</xm:f>
            <xm:f>'Listados Datos'!$P$6</xm:f>
            <x14:dxf>
              <fill>
                <patternFill>
                  <bgColor rgb="FFFFC000"/>
                </patternFill>
              </fill>
            </x14:dxf>
          </x14:cfRule>
          <x14:cfRule type="containsText" priority="13887" operator="containsText" id="{4E5DAAA7-183E-4844-864B-E58029B4EFE1}">
            <xm:f>NOT(ISERROR(SEARCH('Listados Datos'!$P$7,AR188)))</xm:f>
            <xm:f>'Listados Datos'!$P$7</xm:f>
            <x14:dxf>
              <fill>
                <patternFill>
                  <bgColor rgb="FFFF0000"/>
                </patternFill>
              </fill>
            </x14:dxf>
          </x14:cfRule>
          <xm:sqref>AR188</xm:sqref>
        </x14:conditionalFormatting>
        <x14:conditionalFormatting xmlns:xm="http://schemas.microsoft.com/office/excel/2006/main">
          <x14:cfRule type="containsText" priority="13921" operator="containsText" id="{BDA4BB90-BDE7-4DB7-AA24-552D696C9C65}">
            <xm:f>NOT(ISERROR(SEARCH('Listados Datos'!$T$3,AF188)))</xm:f>
            <xm:f>'Listados Datos'!$T$3</xm:f>
            <x14:dxf>
              <fill>
                <patternFill patternType="solid">
                  <bgColor rgb="FFC00000"/>
                </patternFill>
              </fill>
            </x14:dxf>
          </x14:cfRule>
          <x14:cfRule type="containsText" priority="13922" operator="containsText" id="{8F3C68F3-7FC7-4295-8163-0A55AF3762D5}">
            <xm:f>NOT(ISERROR(SEARCH('Listados Datos'!$T$4,AF188)))</xm:f>
            <xm:f>'Listados Datos'!$T$4</xm:f>
            <x14:dxf>
              <font>
                <b/>
                <i val="0"/>
                <color theme="0"/>
              </font>
              <fill>
                <patternFill>
                  <bgColor rgb="FFE26B0A"/>
                </patternFill>
              </fill>
            </x14:dxf>
          </x14:cfRule>
          <x14:cfRule type="containsText" priority="13923" operator="containsText" id="{71CB900F-6132-44D7-BBE6-ADD756315064}">
            <xm:f>NOT(ISERROR(SEARCH('Listados Datos'!$T$5,AF188)))</xm:f>
            <xm:f>'Listados Datos'!$T$5</xm:f>
            <x14:dxf>
              <font>
                <b/>
                <i val="0"/>
                <color auto="1"/>
              </font>
              <fill>
                <patternFill>
                  <bgColor rgb="FFFFFF00"/>
                </patternFill>
              </fill>
            </x14:dxf>
          </x14:cfRule>
          <x14:cfRule type="containsText" priority="13924" operator="containsText" id="{0E3288DA-5EC5-4362-BC45-27331C65FB4B}">
            <xm:f>NOT(ISERROR(SEARCH('Listados Datos'!$T$6,AF188)))</xm:f>
            <xm:f>'Listados Datos'!$T$6</xm:f>
            <x14:dxf>
              <font>
                <b/>
                <i val="0"/>
              </font>
              <fill>
                <patternFill>
                  <bgColor rgb="FF92D050"/>
                </patternFill>
              </fill>
            </x14:dxf>
          </x14:cfRule>
          <xm:sqref>AF188</xm:sqref>
        </x14:conditionalFormatting>
        <x14:conditionalFormatting xmlns:xm="http://schemas.microsoft.com/office/excel/2006/main">
          <x14:cfRule type="containsText" priority="13917" operator="containsText" id="{838B7D31-1174-4C05-B453-04E547F29979}">
            <xm:f>NOT(ISERROR(SEARCH('Listados Datos'!$T$3,AB188)))</xm:f>
            <xm:f>'Listados Datos'!$T$3</xm:f>
            <x14:dxf>
              <fill>
                <patternFill patternType="solid">
                  <bgColor rgb="FFC00000"/>
                </patternFill>
              </fill>
            </x14:dxf>
          </x14:cfRule>
          <x14:cfRule type="containsText" priority="13918" operator="containsText" id="{1B3805C6-E35C-4A30-867E-C32633820729}">
            <xm:f>NOT(ISERROR(SEARCH('Listados Datos'!$T$4,AB188)))</xm:f>
            <xm:f>'Listados Datos'!$T$4</xm:f>
            <x14:dxf>
              <font>
                <b/>
                <i val="0"/>
                <color theme="0"/>
              </font>
              <fill>
                <patternFill>
                  <bgColor rgb="FFE26B0A"/>
                </patternFill>
              </fill>
            </x14:dxf>
          </x14:cfRule>
          <x14:cfRule type="containsText" priority="13919" operator="containsText" id="{5D3D97E5-37BF-4CF6-A4BE-A26D0DAF97DC}">
            <xm:f>NOT(ISERROR(SEARCH('Listados Datos'!$T$5,AB188)))</xm:f>
            <xm:f>'Listados Datos'!$T$5</xm:f>
            <x14:dxf>
              <font>
                <b/>
                <i val="0"/>
                <color auto="1"/>
              </font>
              <fill>
                <patternFill>
                  <bgColor rgb="FFFFFF00"/>
                </patternFill>
              </fill>
            </x14:dxf>
          </x14:cfRule>
          <x14:cfRule type="containsText" priority="13920" operator="containsText" id="{8D1F5E1A-DDC5-4109-9AC7-E7814BF20C6B}">
            <xm:f>NOT(ISERROR(SEARCH('Listados Datos'!$T$6,AB188)))</xm:f>
            <xm:f>'Listados Datos'!$T$6</xm:f>
            <x14:dxf>
              <font>
                <b/>
                <i val="0"/>
              </font>
              <fill>
                <patternFill>
                  <bgColor rgb="FF92D050"/>
                </patternFill>
              </fill>
            </x14:dxf>
          </x14:cfRule>
          <xm:sqref>AB188</xm:sqref>
        </x14:conditionalFormatting>
        <x14:conditionalFormatting xmlns:xm="http://schemas.microsoft.com/office/excel/2006/main">
          <x14:cfRule type="containsText" priority="13907" operator="containsText" id="{B21E9491-E2C8-4FAE-9FF9-5A5C5DFE0589}">
            <xm:f>NOT(ISERROR(SEARCH('Listados Datos'!$P$3,Z188)))</xm:f>
            <xm:f>'Listados Datos'!$P$3</xm:f>
            <x14:dxf>
              <fill>
                <patternFill>
                  <bgColor rgb="FF99CC00"/>
                </patternFill>
              </fill>
            </x14:dxf>
          </x14:cfRule>
          <x14:cfRule type="containsText" priority="13908" operator="containsText" id="{533706F2-D6DA-4CD6-9F89-D5936081074C}">
            <xm:f>NOT(ISERROR(SEARCH('Listados Datos'!$P$4,Z188)))</xm:f>
            <xm:f>'Listados Datos'!$P$4</xm:f>
            <x14:dxf>
              <fill>
                <patternFill>
                  <bgColor rgb="FF33CC33"/>
                </patternFill>
              </fill>
            </x14:dxf>
          </x14:cfRule>
          <x14:cfRule type="containsText" priority="13909" operator="containsText" id="{505D3A4D-484D-41BB-9FAE-435317961C1B}">
            <xm:f>NOT(ISERROR(SEARCH('Listados Datos'!$P$5,Z188)))</xm:f>
            <xm:f>'Listados Datos'!$P$5</xm:f>
            <x14:dxf>
              <fill>
                <patternFill>
                  <bgColor rgb="FFFFFF00"/>
                </patternFill>
              </fill>
            </x14:dxf>
          </x14:cfRule>
          <x14:cfRule type="containsText" priority="13910" operator="containsText" id="{09C301A7-0E1F-47B6-AC63-D4BEB1F3CC44}">
            <xm:f>NOT(ISERROR(SEARCH('Listados Datos'!$P$6,Z188)))</xm:f>
            <xm:f>'Listados Datos'!$P$6</xm:f>
            <x14:dxf>
              <fill>
                <patternFill>
                  <bgColor rgb="FFFFC000"/>
                </patternFill>
              </fill>
            </x14:dxf>
          </x14:cfRule>
          <x14:cfRule type="containsText" priority="13911" operator="containsText" id="{69B58434-816D-4A8E-A4FE-426BE994E184}">
            <xm:f>NOT(ISERROR(SEARCH('Listados Datos'!$P$7,Z188)))</xm:f>
            <xm:f>'Listados Datos'!$P$7</xm:f>
            <x14:dxf>
              <fill>
                <patternFill>
                  <bgColor rgb="FFFF0000"/>
                </patternFill>
              </fill>
            </x14:dxf>
          </x14:cfRule>
          <xm:sqref>Z188</xm:sqref>
        </x14:conditionalFormatting>
        <x14:conditionalFormatting xmlns:xm="http://schemas.microsoft.com/office/excel/2006/main">
          <x14:cfRule type="containsText" priority="13893" operator="containsText" id="{229B3561-A3A7-46C8-96C9-8C37D926C4A1}">
            <xm:f>NOT(ISERROR(SEARCH('Listados Datos'!$T$3,AT188)))</xm:f>
            <xm:f>'Listados Datos'!$T$3</xm:f>
            <x14:dxf>
              <fill>
                <patternFill patternType="solid">
                  <bgColor rgb="FFC00000"/>
                </patternFill>
              </fill>
            </x14:dxf>
          </x14:cfRule>
          <x14:cfRule type="containsText" priority="13894" operator="containsText" id="{84D5DF36-91D0-428F-BDDE-69AE147EB442}">
            <xm:f>NOT(ISERROR(SEARCH('Listados Datos'!$T$4,AT188)))</xm:f>
            <xm:f>'Listados Datos'!$T$4</xm:f>
            <x14:dxf>
              <font>
                <b/>
                <i val="0"/>
                <color theme="0"/>
              </font>
              <fill>
                <patternFill>
                  <bgColor rgb="FFE26B0A"/>
                </patternFill>
              </fill>
            </x14:dxf>
          </x14:cfRule>
          <x14:cfRule type="containsText" priority="13895" operator="containsText" id="{DF367FCF-E7A1-40B1-9727-C384A26D76CF}">
            <xm:f>NOT(ISERROR(SEARCH('Listados Datos'!$T$5,AT188)))</xm:f>
            <xm:f>'Listados Datos'!$T$5</xm:f>
            <x14:dxf>
              <font>
                <b/>
                <i val="0"/>
                <color auto="1"/>
              </font>
              <fill>
                <patternFill>
                  <bgColor rgb="FFFFFF00"/>
                </patternFill>
              </fill>
            </x14:dxf>
          </x14:cfRule>
          <x14:cfRule type="containsText" priority="13896" operator="containsText" id="{3AE04357-59A8-43B3-AEBD-098A0E6A9D27}">
            <xm:f>NOT(ISERROR(SEARCH('Listados Datos'!$T$6,AT188)))</xm:f>
            <xm:f>'Listados Datos'!$T$6</xm:f>
            <x14:dxf>
              <font>
                <b/>
                <i val="0"/>
              </font>
              <fill>
                <patternFill>
                  <bgColor rgb="FF92D050"/>
                </patternFill>
              </fill>
            </x14:dxf>
          </x14:cfRule>
          <xm:sqref>AT188</xm:sqref>
        </x14:conditionalFormatting>
        <x14:conditionalFormatting xmlns:xm="http://schemas.microsoft.com/office/excel/2006/main">
          <x14:cfRule type="containsText" priority="13733" operator="containsText" id="{56776AA3-7E26-4B63-B344-65117AD1FCC2}">
            <xm:f>NOT(ISERROR(SEARCH('Listados Datos'!$P$3,AR193)))</xm:f>
            <xm:f>'Listados Datos'!$P$3</xm:f>
            <x14:dxf>
              <fill>
                <patternFill>
                  <bgColor rgb="FF99CC00"/>
                </patternFill>
              </fill>
            </x14:dxf>
          </x14:cfRule>
          <x14:cfRule type="containsText" priority="13734" operator="containsText" id="{79AD56A1-31C7-42D3-B36E-97C310DC87B9}">
            <xm:f>NOT(ISERROR(SEARCH('Listados Datos'!$P$4,AR193)))</xm:f>
            <xm:f>'Listados Datos'!$P$4</xm:f>
            <x14:dxf>
              <fill>
                <patternFill>
                  <bgColor rgb="FF33CC33"/>
                </patternFill>
              </fill>
            </x14:dxf>
          </x14:cfRule>
          <x14:cfRule type="containsText" priority="13735" operator="containsText" id="{DD7DC432-33FD-4226-A81E-38D69B1920A0}">
            <xm:f>NOT(ISERROR(SEARCH('Listados Datos'!$P$5,AR193)))</xm:f>
            <xm:f>'Listados Datos'!$P$5</xm:f>
            <x14:dxf>
              <fill>
                <patternFill>
                  <bgColor rgb="FFFFFF00"/>
                </patternFill>
              </fill>
            </x14:dxf>
          </x14:cfRule>
          <x14:cfRule type="containsText" priority="13736" operator="containsText" id="{A62E2972-4AF9-488B-91E6-0473858BA196}">
            <xm:f>NOT(ISERROR(SEARCH('Listados Datos'!$P$6,AR193)))</xm:f>
            <xm:f>'Listados Datos'!$P$6</xm:f>
            <x14:dxf>
              <fill>
                <patternFill>
                  <bgColor rgb="FFFFC000"/>
                </patternFill>
              </fill>
            </x14:dxf>
          </x14:cfRule>
          <x14:cfRule type="containsText" priority="13737" operator="containsText" id="{E26E8D01-C31D-4498-B374-D34AD7B8F84E}">
            <xm:f>NOT(ISERROR(SEARCH('Listados Datos'!$P$7,AR193)))</xm:f>
            <xm:f>'Listados Datos'!$P$7</xm:f>
            <x14:dxf>
              <fill>
                <patternFill>
                  <bgColor rgb="FFFF0000"/>
                </patternFill>
              </fill>
            </x14:dxf>
          </x14:cfRule>
          <xm:sqref>AR193</xm:sqref>
        </x14:conditionalFormatting>
        <x14:conditionalFormatting xmlns:xm="http://schemas.microsoft.com/office/excel/2006/main">
          <x14:cfRule type="containsText" priority="13799" operator="containsText" id="{26BEEAF2-92C6-4F9B-8FE7-73744AB9D8AE}">
            <xm:f>NOT(ISERROR(SEARCH('Listados Datos'!$T$3,AT195)))</xm:f>
            <xm:f>'Listados Datos'!$T$3</xm:f>
            <x14:dxf>
              <fill>
                <patternFill patternType="solid">
                  <bgColor rgb="FFC00000"/>
                </patternFill>
              </fill>
            </x14:dxf>
          </x14:cfRule>
          <x14:cfRule type="containsText" priority="13800" operator="containsText" id="{76DC8800-F01F-4392-A719-EAE3D6C89637}">
            <xm:f>NOT(ISERROR(SEARCH('Listados Datos'!$T$4,AT195)))</xm:f>
            <xm:f>'Listados Datos'!$T$4</xm:f>
            <x14:dxf>
              <font>
                <b/>
                <i val="0"/>
                <color theme="0"/>
              </font>
              <fill>
                <patternFill>
                  <bgColor rgb="FFE26B0A"/>
                </patternFill>
              </fill>
            </x14:dxf>
          </x14:cfRule>
          <x14:cfRule type="containsText" priority="13801" operator="containsText" id="{817AAE05-AB0C-47B6-ACF8-50A465DD95B2}">
            <xm:f>NOT(ISERROR(SEARCH('Listados Datos'!$T$5,AT195)))</xm:f>
            <xm:f>'Listados Datos'!$T$5</xm:f>
            <x14:dxf>
              <font>
                <b/>
                <i val="0"/>
                <color auto="1"/>
              </font>
              <fill>
                <patternFill>
                  <bgColor rgb="FFFFFF00"/>
                </patternFill>
              </fill>
            </x14:dxf>
          </x14:cfRule>
          <x14:cfRule type="containsText" priority="13802" operator="containsText" id="{7F7F58CC-8D7F-40EB-A457-1A199EEDA1AD}">
            <xm:f>NOT(ISERROR(SEARCH('Listados Datos'!$T$6,AT195)))</xm:f>
            <xm:f>'Listados Datos'!$T$6</xm:f>
            <x14:dxf>
              <font>
                <b/>
                <i val="0"/>
              </font>
              <fill>
                <patternFill>
                  <bgColor rgb="FF92D050"/>
                </patternFill>
              </fill>
            </x14:dxf>
          </x14:cfRule>
          <xm:sqref>AT195</xm:sqref>
        </x14:conditionalFormatting>
        <x14:conditionalFormatting xmlns:xm="http://schemas.microsoft.com/office/excel/2006/main">
          <x14:cfRule type="containsText" priority="13789" operator="containsText" id="{E48DBDD8-18E4-461A-B13D-580E82390DFA}">
            <xm:f>NOT(ISERROR(SEARCH('Listados Datos'!$P$3,AR195)))</xm:f>
            <xm:f>'Listados Datos'!$P$3</xm:f>
            <x14:dxf>
              <fill>
                <patternFill>
                  <bgColor rgb="FF99CC00"/>
                </patternFill>
              </fill>
            </x14:dxf>
          </x14:cfRule>
          <x14:cfRule type="containsText" priority="13790" operator="containsText" id="{CB8D9ADA-F245-4525-8A88-D6669B886474}">
            <xm:f>NOT(ISERROR(SEARCH('Listados Datos'!$P$4,AR195)))</xm:f>
            <xm:f>'Listados Datos'!$P$4</xm:f>
            <x14:dxf>
              <fill>
                <patternFill>
                  <bgColor rgb="FF33CC33"/>
                </patternFill>
              </fill>
            </x14:dxf>
          </x14:cfRule>
          <x14:cfRule type="containsText" priority="13791" operator="containsText" id="{9158313B-CD3A-49AE-97D7-359FAB801427}">
            <xm:f>NOT(ISERROR(SEARCH('Listados Datos'!$P$5,AR195)))</xm:f>
            <xm:f>'Listados Datos'!$P$5</xm:f>
            <x14:dxf>
              <fill>
                <patternFill>
                  <bgColor rgb="FFFFFF00"/>
                </patternFill>
              </fill>
            </x14:dxf>
          </x14:cfRule>
          <x14:cfRule type="containsText" priority="13792" operator="containsText" id="{08A5807F-72D7-42D1-AB3C-2A14F8B8BF45}">
            <xm:f>NOT(ISERROR(SEARCH('Listados Datos'!$P$6,AR195)))</xm:f>
            <xm:f>'Listados Datos'!$P$6</xm:f>
            <x14:dxf>
              <fill>
                <patternFill>
                  <bgColor rgb="FFFFC000"/>
                </patternFill>
              </fill>
            </x14:dxf>
          </x14:cfRule>
          <x14:cfRule type="containsText" priority="13793" operator="containsText" id="{9F757335-41FE-446B-87B8-5C3429F4893E}">
            <xm:f>NOT(ISERROR(SEARCH('Listados Datos'!$P$7,AR195)))</xm:f>
            <xm:f>'Listados Datos'!$P$7</xm:f>
            <x14:dxf>
              <fill>
                <patternFill>
                  <bgColor rgb="FFFF0000"/>
                </patternFill>
              </fill>
            </x14:dxf>
          </x14:cfRule>
          <xm:sqref>AR195</xm:sqref>
        </x14:conditionalFormatting>
        <x14:conditionalFormatting xmlns:xm="http://schemas.microsoft.com/office/excel/2006/main">
          <x14:cfRule type="containsText" priority="13757" operator="containsText" id="{B8177A68-EB7B-41D0-97C4-9F05DCC8AF53}">
            <xm:f>NOT(ISERROR(SEARCH('Listados Datos'!$T$3,AT192)))</xm:f>
            <xm:f>'Listados Datos'!$T$3</xm:f>
            <x14:dxf>
              <fill>
                <patternFill patternType="solid">
                  <bgColor rgb="FFC00000"/>
                </patternFill>
              </fill>
            </x14:dxf>
          </x14:cfRule>
          <x14:cfRule type="containsText" priority="13758" operator="containsText" id="{853A69AE-D784-498D-9D09-C7587B3ABFB0}">
            <xm:f>NOT(ISERROR(SEARCH('Listados Datos'!$T$4,AT192)))</xm:f>
            <xm:f>'Listados Datos'!$T$4</xm:f>
            <x14:dxf>
              <font>
                <b/>
                <i val="0"/>
                <color theme="0"/>
              </font>
              <fill>
                <patternFill>
                  <bgColor rgb="FFE26B0A"/>
                </patternFill>
              </fill>
            </x14:dxf>
          </x14:cfRule>
          <x14:cfRule type="containsText" priority="13759" operator="containsText" id="{FD090D66-0773-422C-82E7-E76967546FC0}">
            <xm:f>NOT(ISERROR(SEARCH('Listados Datos'!$T$5,AT192)))</xm:f>
            <xm:f>'Listados Datos'!$T$5</xm:f>
            <x14:dxf>
              <font>
                <b/>
                <i val="0"/>
                <color auto="1"/>
              </font>
              <fill>
                <patternFill>
                  <bgColor rgb="FFFFFF00"/>
                </patternFill>
              </fill>
            </x14:dxf>
          </x14:cfRule>
          <x14:cfRule type="containsText" priority="13760" operator="containsText" id="{27B834BA-B4AB-4B5B-AA29-EA7C7DBE2C05}">
            <xm:f>NOT(ISERROR(SEARCH('Listados Datos'!$T$6,AT192)))</xm:f>
            <xm:f>'Listados Datos'!$T$6</xm:f>
            <x14:dxf>
              <font>
                <b/>
                <i val="0"/>
              </font>
              <fill>
                <patternFill>
                  <bgColor rgb="FF92D050"/>
                </patternFill>
              </fill>
            </x14:dxf>
          </x14:cfRule>
          <xm:sqref>AT192</xm:sqref>
        </x14:conditionalFormatting>
        <x14:conditionalFormatting xmlns:xm="http://schemas.microsoft.com/office/excel/2006/main">
          <x14:cfRule type="containsText" priority="13747" operator="containsText" id="{827D1651-F5F7-435D-8AA7-B4CFA84BA9C9}">
            <xm:f>NOT(ISERROR(SEARCH('Listados Datos'!$P$3,AR192)))</xm:f>
            <xm:f>'Listados Datos'!$P$3</xm:f>
            <x14:dxf>
              <fill>
                <patternFill>
                  <bgColor rgb="FF99CC00"/>
                </patternFill>
              </fill>
            </x14:dxf>
          </x14:cfRule>
          <x14:cfRule type="containsText" priority="13748" operator="containsText" id="{642EAEF3-A1A9-4F9A-B8AC-90EEB71688E5}">
            <xm:f>NOT(ISERROR(SEARCH('Listados Datos'!$P$4,AR192)))</xm:f>
            <xm:f>'Listados Datos'!$P$4</xm:f>
            <x14:dxf>
              <fill>
                <patternFill>
                  <bgColor rgb="FF33CC33"/>
                </patternFill>
              </fill>
            </x14:dxf>
          </x14:cfRule>
          <x14:cfRule type="containsText" priority="13749" operator="containsText" id="{63822750-6F21-43E2-9EA1-8F004B2A7CDF}">
            <xm:f>NOT(ISERROR(SEARCH('Listados Datos'!$P$5,AR192)))</xm:f>
            <xm:f>'Listados Datos'!$P$5</xm:f>
            <x14:dxf>
              <fill>
                <patternFill>
                  <bgColor rgb="FFFFFF00"/>
                </patternFill>
              </fill>
            </x14:dxf>
          </x14:cfRule>
          <x14:cfRule type="containsText" priority="13750" operator="containsText" id="{19D47BDE-879B-4240-86C8-3E2F66C9D854}">
            <xm:f>NOT(ISERROR(SEARCH('Listados Datos'!$P$6,AR192)))</xm:f>
            <xm:f>'Listados Datos'!$P$6</xm:f>
            <x14:dxf>
              <fill>
                <patternFill>
                  <bgColor rgb="FFFFC000"/>
                </patternFill>
              </fill>
            </x14:dxf>
          </x14:cfRule>
          <x14:cfRule type="containsText" priority="13751" operator="containsText" id="{4695EFEB-CB16-4288-841B-963A78D7667C}">
            <xm:f>NOT(ISERROR(SEARCH('Listados Datos'!$P$7,AR192)))</xm:f>
            <xm:f>'Listados Datos'!$P$7</xm:f>
            <x14:dxf>
              <fill>
                <patternFill>
                  <bgColor rgb="FFFF0000"/>
                </patternFill>
              </fill>
            </x14:dxf>
          </x14:cfRule>
          <xm:sqref>AR192</xm:sqref>
        </x14:conditionalFormatting>
        <x14:conditionalFormatting xmlns:xm="http://schemas.microsoft.com/office/excel/2006/main">
          <x14:cfRule type="containsText" priority="13865" operator="containsText" id="{569FDC90-78CC-43D7-888D-7A250DF90A65}">
            <xm:f>NOT(ISERROR(SEARCH('Listados Datos'!$T$3,AF190)))</xm:f>
            <xm:f>'Listados Datos'!$T$3</xm:f>
            <x14:dxf>
              <fill>
                <patternFill patternType="solid">
                  <bgColor rgb="FFC00000"/>
                </patternFill>
              </fill>
            </x14:dxf>
          </x14:cfRule>
          <x14:cfRule type="containsText" priority="13866" operator="containsText" id="{66A1EC50-66E5-4B5B-A388-2266BFCF730C}">
            <xm:f>NOT(ISERROR(SEARCH('Listados Datos'!$T$4,AF190)))</xm:f>
            <xm:f>'Listados Datos'!$T$4</xm:f>
            <x14:dxf>
              <font>
                <b/>
                <i val="0"/>
                <color theme="0"/>
              </font>
              <fill>
                <patternFill>
                  <bgColor rgb="FFE26B0A"/>
                </patternFill>
              </fill>
            </x14:dxf>
          </x14:cfRule>
          <x14:cfRule type="containsText" priority="13867" operator="containsText" id="{B27F6C2C-9EF0-47C7-8DCE-28BD9EB21097}">
            <xm:f>NOT(ISERROR(SEARCH('Listados Datos'!$T$5,AF190)))</xm:f>
            <xm:f>'Listados Datos'!$T$5</xm:f>
            <x14:dxf>
              <font>
                <b/>
                <i val="0"/>
                <color auto="1"/>
              </font>
              <fill>
                <patternFill>
                  <bgColor rgb="FFFFFF00"/>
                </patternFill>
              </fill>
            </x14:dxf>
          </x14:cfRule>
          <x14:cfRule type="containsText" priority="13868" operator="containsText" id="{D85119B4-9CFA-48F3-B9E2-8CEC1264F3A4}">
            <xm:f>NOT(ISERROR(SEARCH('Listados Datos'!$T$6,AF190)))</xm:f>
            <xm:f>'Listados Datos'!$T$6</xm:f>
            <x14:dxf>
              <font>
                <b/>
                <i val="0"/>
              </font>
              <fill>
                <patternFill>
                  <bgColor rgb="FF92D050"/>
                </patternFill>
              </fill>
            </x14:dxf>
          </x14:cfRule>
          <xm:sqref>AF190:AF191 AF195</xm:sqref>
        </x14:conditionalFormatting>
        <x14:conditionalFormatting xmlns:xm="http://schemas.microsoft.com/office/excel/2006/main">
          <x14:cfRule type="containsText" priority="13861" operator="containsText" id="{29F05CAF-A29C-49D0-A614-E2E6109BD3CA}">
            <xm:f>NOT(ISERROR(SEARCH('Listados Datos'!$T$3,AB190)))</xm:f>
            <xm:f>'Listados Datos'!$T$3</xm:f>
            <x14:dxf>
              <fill>
                <patternFill patternType="solid">
                  <bgColor rgb="FFC00000"/>
                </patternFill>
              </fill>
            </x14:dxf>
          </x14:cfRule>
          <x14:cfRule type="containsText" priority="13862" operator="containsText" id="{7DBDB76A-2BB0-4896-B52D-E11ADD6E187D}">
            <xm:f>NOT(ISERROR(SEARCH('Listados Datos'!$T$4,AB190)))</xm:f>
            <xm:f>'Listados Datos'!$T$4</xm:f>
            <x14:dxf>
              <font>
                <b/>
                <i val="0"/>
                <color theme="0"/>
              </font>
              <fill>
                <patternFill>
                  <bgColor rgb="FFE26B0A"/>
                </patternFill>
              </fill>
            </x14:dxf>
          </x14:cfRule>
          <x14:cfRule type="containsText" priority="13863" operator="containsText" id="{F5002D2C-098D-4F96-9617-3C46CAECD6B0}">
            <xm:f>NOT(ISERROR(SEARCH('Listados Datos'!$T$5,AB190)))</xm:f>
            <xm:f>'Listados Datos'!$T$5</xm:f>
            <x14:dxf>
              <font>
                <b/>
                <i val="0"/>
                <color auto="1"/>
              </font>
              <fill>
                <patternFill>
                  <bgColor rgb="FFFFFF00"/>
                </patternFill>
              </fill>
            </x14:dxf>
          </x14:cfRule>
          <x14:cfRule type="containsText" priority="13864" operator="containsText" id="{71E83002-D70B-4450-96E2-98A53A4E7EFD}">
            <xm:f>NOT(ISERROR(SEARCH('Listados Datos'!$T$6,AB190)))</xm:f>
            <xm:f>'Listados Datos'!$T$6</xm:f>
            <x14:dxf>
              <font>
                <b/>
                <i val="0"/>
              </font>
              <fill>
                <patternFill>
                  <bgColor rgb="FF92D050"/>
                </patternFill>
              </fill>
            </x14:dxf>
          </x14:cfRule>
          <xm:sqref>AB190:AB191</xm:sqref>
        </x14:conditionalFormatting>
        <x14:conditionalFormatting xmlns:xm="http://schemas.microsoft.com/office/excel/2006/main">
          <x14:cfRule type="containsText" priority="13851" operator="containsText" id="{C6FCF2CA-7CD0-45F1-A9C4-99607AA57BC7}">
            <xm:f>NOT(ISERROR(SEARCH('Listados Datos'!$P$3,Z190)))</xm:f>
            <xm:f>'Listados Datos'!$P$3</xm:f>
            <x14:dxf>
              <fill>
                <patternFill>
                  <bgColor rgb="FF99CC00"/>
                </patternFill>
              </fill>
            </x14:dxf>
          </x14:cfRule>
          <x14:cfRule type="containsText" priority="13852" operator="containsText" id="{0B1FE066-A441-465B-8337-9505AB47C9D9}">
            <xm:f>NOT(ISERROR(SEARCH('Listados Datos'!$P$4,Z190)))</xm:f>
            <xm:f>'Listados Datos'!$P$4</xm:f>
            <x14:dxf>
              <fill>
                <patternFill>
                  <bgColor rgb="FF33CC33"/>
                </patternFill>
              </fill>
            </x14:dxf>
          </x14:cfRule>
          <x14:cfRule type="containsText" priority="13853" operator="containsText" id="{5C33E586-250D-4987-9077-49B34479DD46}">
            <xm:f>NOT(ISERROR(SEARCH('Listados Datos'!$P$5,Z190)))</xm:f>
            <xm:f>'Listados Datos'!$P$5</xm:f>
            <x14:dxf>
              <fill>
                <patternFill>
                  <bgColor rgb="FFFFFF00"/>
                </patternFill>
              </fill>
            </x14:dxf>
          </x14:cfRule>
          <x14:cfRule type="containsText" priority="13854" operator="containsText" id="{EBB20558-A287-466E-BC06-BDF1C033979E}">
            <xm:f>NOT(ISERROR(SEARCH('Listados Datos'!$P$6,Z190)))</xm:f>
            <xm:f>'Listados Datos'!$P$6</xm:f>
            <x14:dxf>
              <fill>
                <patternFill>
                  <bgColor rgb="FFFFC000"/>
                </patternFill>
              </fill>
            </x14:dxf>
          </x14:cfRule>
          <x14:cfRule type="containsText" priority="13855" operator="containsText" id="{20D62C28-B9E5-4888-BF65-8E57F0FC8CA9}">
            <xm:f>NOT(ISERROR(SEARCH('Listados Datos'!$P$7,Z190)))</xm:f>
            <xm:f>'Listados Datos'!$P$7</xm:f>
            <x14:dxf>
              <fill>
                <patternFill>
                  <bgColor rgb="FFFF0000"/>
                </patternFill>
              </fill>
            </x14:dxf>
          </x14:cfRule>
          <xm:sqref>Z190:Z191</xm:sqref>
        </x14:conditionalFormatting>
        <x14:conditionalFormatting xmlns:xm="http://schemas.microsoft.com/office/excel/2006/main">
          <x14:cfRule type="containsText" priority="13827" operator="containsText" id="{5EC1F365-5149-428B-81AE-22734AEBFEBD}">
            <xm:f>NOT(ISERROR(SEARCH('Listados Datos'!$T$3,AT190)))</xm:f>
            <xm:f>'Listados Datos'!$T$3</xm:f>
            <x14:dxf>
              <fill>
                <patternFill patternType="solid">
                  <bgColor rgb="FFC00000"/>
                </patternFill>
              </fill>
            </x14:dxf>
          </x14:cfRule>
          <x14:cfRule type="containsText" priority="13828" operator="containsText" id="{49044DE3-A2B9-4562-9C8C-C6C76335CD7F}">
            <xm:f>NOT(ISERROR(SEARCH('Listados Datos'!$T$4,AT190)))</xm:f>
            <xm:f>'Listados Datos'!$T$4</xm:f>
            <x14:dxf>
              <font>
                <b/>
                <i val="0"/>
                <color theme="0"/>
              </font>
              <fill>
                <patternFill>
                  <bgColor rgb="FFE26B0A"/>
                </patternFill>
              </fill>
            </x14:dxf>
          </x14:cfRule>
          <x14:cfRule type="containsText" priority="13829" operator="containsText" id="{D25292C8-4AED-4C30-A57B-AB2295E5599F}">
            <xm:f>NOT(ISERROR(SEARCH('Listados Datos'!$T$5,AT190)))</xm:f>
            <xm:f>'Listados Datos'!$T$5</xm:f>
            <x14:dxf>
              <font>
                <b/>
                <i val="0"/>
                <color auto="1"/>
              </font>
              <fill>
                <patternFill>
                  <bgColor rgb="FFFFFF00"/>
                </patternFill>
              </fill>
            </x14:dxf>
          </x14:cfRule>
          <x14:cfRule type="containsText" priority="13830" operator="containsText" id="{B1F8104B-06B9-4A23-95DD-4ED55E9252D0}">
            <xm:f>NOT(ISERROR(SEARCH('Listados Datos'!$T$6,AT190)))</xm:f>
            <xm:f>'Listados Datos'!$T$6</xm:f>
            <x14:dxf>
              <font>
                <b/>
                <i val="0"/>
              </font>
              <fill>
                <patternFill>
                  <bgColor rgb="FF92D050"/>
                </patternFill>
              </fill>
            </x14:dxf>
          </x14:cfRule>
          <xm:sqref>AT190</xm:sqref>
        </x14:conditionalFormatting>
        <x14:conditionalFormatting xmlns:xm="http://schemas.microsoft.com/office/excel/2006/main">
          <x14:cfRule type="containsText" priority="13817" operator="containsText" id="{59EC03D6-06DD-4D49-98C4-8735D1D4BF1D}">
            <xm:f>NOT(ISERROR(SEARCH('Listados Datos'!$P$3,AR190)))</xm:f>
            <xm:f>'Listados Datos'!$P$3</xm:f>
            <x14:dxf>
              <fill>
                <patternFill>
                  <bgColor rgb="FF99CC00"/>
                </patternFill>
              </fill>
            </x14:dxf>
          </x14:cfRule>
          <x14:cfRule type="containsText" priority="13818" operator="containsText" id="{1993BD5F-E310-441E-8ED8-C43DE2213DE1}">
            <xm:f>NOT(ISERROR(SEARCH('Listados Datos'!$P$4,AR190)))</xm:f>
            <xm:f>'Listados Datos'!$P$4</xm:f>
            <x14:dxf>
              <fill>
                <patternFill>
                  <bgColor rgb="FF33CC33"/>
                </patternFill>
              </fill>
            </x14:dxf>
          </x14:cfRule>
          <x14:cfRule type="containsText" priority="13819" operator="containsText" id="{F1573E79-F7B2-4503-9862-A4E10A74BA2B}">
            <xm:f>NOT(ISERROR(SEARCH('Listados Datos'!$P$5,AR190)))</xm:f>
            <xm:f>'Listados Datos'!$P$5</xm:f>
            <x14:dxf>
              <fill>
                <patternFill>
                  <bgColor rgb="FFFFFF00"/>
                </patternFill>
              </fill>
            </x14:dxf>
          </x14:cfRule>
          <x14:cfRule type="containsText" priority="13820" operator="containsText" id="{C3C9ACCD-5079-4BAE-8F69-3E687485C83F}">
            <xm:f>NOT(ISERROR(SEARCH('Listados Datos'!$P$6,AR190)))</xm:f>
            <xm:f>'Listados Datos'!$P$6</xm:f>
            <x14:dxf>
              <fill>
                <patternFill>
                  <bgColor rgb="FFFFC000"/>
                </patternFill>
              </fill>
            </x14:dxf>
          </x14:cfRule>
          <x14:cfRule type="containsText" priority="13821" operator="containsText" id="{9F24052E-CD4D-454D-B1CC-7E9D149E579C}">
            <xm:f>NOT(ISERROR(SEARCH('Listados Datos'!$P$7,AR190)))</xm:f>
            <xm:f>'Listados Datos'!$P$7</xm:f>
            <x14:dxf>
              <fill>
                <patternFill>
                  <bgColor rgb="FFFF0000"/>
                </patternFill>
              </fill>
            </x14:dxf>
          </x14:cfRule>
          <xm:sqref>AR190</xm:sqref>
        </x14:conditionalFormatting>
        <x14:conditionalFormatting xmlns:xm="http://schemas.microsoft.com/office/excel/2006/main">
          <x14:cfRule type="containsText" priority="13813" operator="containsText" id="{B93F36AF-9B24-4CC9-B34A-5D1E69F69F11}">
            <xm:f>NOT(ISERROR(SEARCH('Listados Datos'!$T$3,AT191)))</xm:f>
            <xm:f>'Listados Datos'!$T$3</xm:f>
            <x14:dxf>
              <fill>
                <patternFill patternType="solid">
                  <bgColor rgb="FFC00000"/>
                </patternFill>
              </fill>
            </x14:dxf>
          </x14:cfRule>
          <x14:cfRule type="containsText" priority="13814" operator="containsText" id="{37A9519B-CE75-471D-B1B4-63A5BF4A8D83}">
            <xm:f>NOT(ISERROR(SEARCH('Listados Datos'!$T$4,AT191)))</xm:f>
            <xm:f>'Listados Datos'!$T$4</xm:f>
            <x14:dxf>
              <font>
                <b/>
                <i val="0"/>
                <color theme="0"/>
              </font>
              <fill>
                <patternFill>
                  <bgColor rgb="FFE26B0A"/>
                </patternFill>
              </fill>
            </x14:dxf>
          </x14:cfRule>
          <x14:cfRule type="containsText" priority="13815" operator="containsText" id="{8EFDA719-A7E0-4D38-AA18-F23B652A98AD}">
            <xm:f>NOT(ISERROR(SEARCH('Listados Datos'!$T$5,AT191)))</xm:f>
            <xm:f>'Listados Datos'!$T$5</xm:f>
            <x14:dxf>
              <font>
                <b/>
                <i val="0"/>
                <color auto="1"/>
              </font>
              <fill>
                <patternFill>
                  <bgColor rgb="FFFFFF00"/>
                </patternFill>
              </fill>
            </x14:dxf>
          </x14:cfRule>
          <x14:cfRule type="containsText" priority="13816" operator="containsText" id="{50B21EBB-3E3F-4A5C-B947-9A51309BAC6C}">
            <xm:f>NOT(ISERROR(SEARCH('Listados Datos'!$T$6,AT191)))</xm:f>
            <xm:f>'Listados Datos'!$T$6</xm:f>
            <x14:dxf>
              <font>
                <b/>
                <i val="0"/>
              </font>
              <fill>
                <patternFill>
                  <bgColor rgb="FF92D050"/>
                </patternFill>
              </fill>
            </x14:dxf>
          </x14:cfRule>
          <xm:sqref>AT191</xm:sqref>
        </x14:conditionalFormatting>
        <x14:conditionalFormatting xmlns:xm="http://schemas.microsoft.com/office/excel/2006/main">
          <x14:cfRule type="containsText" priority="13803" operator="containsText" id="{09EAF947-26CA-4E6D-8D20-ABD2312638FC}">
            <xm:f>NOT(ISERROR(SEARCH('Listados Datos'!$P$3,AR191)))</xm:f>
            <xm:f>'Listados Datos'!$P$3</xm:f>
            <x14:dxf>
              <fill>
                <patternFill>
                  <bgColor rgb="FF99CC00"/>
                </patternFill>
              </fill>
            </x14:dxf>
          </x14:cfRule>
          <x14:cfRule type="containsText" priority="13804" operator="containsText" id="{6701532F-3C3B-43DE-8EF1-A80B9572D688}">
            <xm:f>NOT(ISERROR(SEARCH('Listados Datos'!$P$4,AR191)))</xm:f>
            <xm:f>'Listados Datos'!$P$4</xm:f>
            <x14:dxf>
              <fill>
                <patternFill>
                  <bgColor rgb="FF33CC33"/>
                </patternFill>
              </fill>
            </x14:dxf>
          </x14:cfRule>
          <x14:cfRule type="containsText" priority="13805" operator="containsText" id="{FEF15940-9443-4FED-BF84-33CA7C890B8F}">
            <xm:f>NOT(ISERROR(SEARCH('Listados Datos'!$P$5,AR191)))</xm:f>
            <xm:f>'Listados Datos'!$P$5</xm:f>
            <x14:dxf>
              <fill>
                <patternFill>
                  <bgColor rgb="FFFFFF00"/>
                </patternFill>
              </fill>
            </x14:dxf>
          </x14:cfRule>
          <x14:cfRule type="containsText" priority="13806" operator="containsText" id="{F6AF6CF0-2AE9-41D6-8094-6D243086FB59}">
            <xm:f>NOT(ISERROR(SEARCH('Listados Datos'!$P$6,AR191)))</xm:f>
            <xm:f>'Listados Datos'!$P$6</xm:f>
            <x14:dxf>
              <fill>
                <patternFill>
                  <bgColor rgb="FFFFC000"/>
                </patternFill>
              </fill>
            </x14:dxf>
          </x14:cfRule>
          <x14:cfRule type="containsText" priority="13807" operator="containsText" id="{631B5288-E5BF-4743-9004-E8A88C81E3D0}">
            <xm:f>NOT(ISERROR(SEARCH('Listados Datos'!$P$7,AR191)))</xm:f>
            <xm:f>'Listados Datos'!$P$7</xm:f>
            <x14:dxf>
              <fill>
                <patternFill>
                  <bgColor rgb="FFFF0000"/>
                </patternFill>
              </fill>
            </x14:dxf>
          </x14:cfRule>
          <xm:sqref>AR191</xm:sqref>
        </x14:conditionalFormatting>
        <x14:conditionalFormatting xmlns:xm="http://schemas.microsoft.com/office/excel/2006/main">
          <x14:cfRule type="containsText" priority="13785" operator="containsText" id="{4C2E530B-EF61-4405-90AD-B2EED6DD43ED}">
            <xm:f>NOT(ISERROR(SEARCH('Listados Datos'!$T$3,AF192)))</xm:f>
            <xm:f>'Listados Datos'!$T$3</xm:f>
            <x14:dxf>
              <fill>
                <patternFill patternType="solid">
                  <bgColor rgb="FFC00000"/>
                </patternFill>
              </fill>
            </x14:dxf>
          </x14:cfRule>
          <x14:cfRule type="containsText" priority="13786" operator="containsText" id="{404CFF6B-EE6D-4A74-8BC5-71DC3CF77B5E}">
            <xm:f>NOT(ISERROR(SEARCH('Listados Datos'!$T$4,AF192)))</xm:f>
            <xm:f>'Listados Datos'!$T$4</xm:f>
            <x14:dxf>
              <font>
                <b/>
                <i val="0"/>
                <color theme="0"/>
              </font>
              <fill>
                <patternFill>
                  <bgColor rgb="FFE26B0A"/>
                </patternFill>
              </fill>
            </x14:dxf>
          </x14:cfRule>
          <x14:cfRule type="containsText" priority="13787" operator="containsText" id="{121B0C78-F803-4F5F-8E98-7C81C0A9A47E}">
            <xm:f>NOT(ISERROR(SEARCH('Listados Datos'!$T$5,AF192)))</xm:f>
            <xm:f>'Listados Datos'!$T$5</xm:f>
            <x14:dxf>
              <font>
                <b/>
                <i val="0"/>
                <color auto="1"/>
              </font>
              <fill>
                <patternFill>
                  <bgColor rgb="FFFFFF00"/>
                </patternFill>
              </fill>
            </x14:dxf>
          </x14:cfRule>
          <x14:cfRule type="containsText" priority="13788" operator="containsText" id="{B5B4E146-0A68-4CB6-B5BF-CB6CF9856AE9}">
            <xm:f>NOT(ISERROR(SEARCH('Listados Datos'!$T$6,AF192)))</xm:f>
            <xm:f>'Listados Datos'!$T$6</xm:f>
            <x14:dxf>
              <font>
                <b/>
                <i val="0"/>
              </font>
              <fill>
                <patternFill>
                  <bgColor rgb="FF92D050"/>
                </patternFill>
              </fill>
            </x14:dxf>
          </x14:cfRule>
          <xm:sqref>AF192:AF193</xm:sqref>
        </x14:conditionalFormatting>
        <x14:conditionalFormatting xmlns:xm="http://schemas.microsoft.com/office/excel/2006/main">
          <x14:cfRule type="containsText" priority="13781" operator="containsText" id="{4A295B7F-0BC7-4129-9A85-DD7AC28DB0E3}">
            <xm:f>NOT(ISERROR(SEARCH('Listados Datos'!$T$3,AB192)))</xm:f>
            <xm:f>'Listados Datos'!$T$3</xm:f>
            <x14:dxf>
              <fill>
                <patternFill patternType="solid">
                  <bgColor rgb="FFC00000"/>
                </patternFill>
              </fill>
            </x14:dxf>
          </x14:cfRule>
          <x14:cfRule type="containsText" priority="13782" operator="containsText" id="{8873D6AC-BFBB-49B7-BFC3-36E4B9889786}">
            <xm:f>NOT(ISERROR(SEARCH('Listados Datos'!$T$4,AB192)))</xm:f>
            <xm:f>'Listados Datos'!$T$4</xm:f>
            <x14:dxf>
              <font>
                <b/>
                <i val="0"/>
                <color theme="0"/>
              </font>
              <fill>
                <patternFill>
                  <bgColor rgb="FFE26B0A"/>
                </patternFill>
              </fill>
            </x14:dxf>
          </x14:cfRule>
          <x14:cfRule type="containsText" priority="13783" operator="containsText" id="{FD711D7C-4F9F-4704-99B9-748E7CF10504}">
            <xm:f>NOT(ISERROR(SEARCH('Listados Datos'!$T$5,AB192)))</xm:f>
            <xm:f>'Listados Datos'!$T$5</xm:f>
            <x14:dxf>
              <font>
                <b/>
                <i val="0"/>
                <color auto="1"/>
              </font>
              <fill>
                <patternFill>
                  <bgColor rgb="FFFFFF00"/>
                </patternFill>
              </fill>
            </x14:dxf>
          </x14:cfRule>
          <x14:cfRule type="containsText" priority="13784" operator="containsText" id="{0FB95D76-8110-4E1A-B58C-FB6DE3C93F08}">
            <xm:f>NOT(ISERROR(SEARCH('Listados Datos'!$T$6,AB192)))</xm:f>
            <xm:f>'Listados Datos'!$T$6</xm:f>
            <x14:dxf>
              <font>
                <b/>
                <i val="0"/>
              </font>
              <fill>
                <patternFill>
                  <bgColor rgb="FF92D050"/>
                </patternFill>
              </fill>
            </x14:dxf>
          </x14:cfRule>
          <xm:sqref>AB192:AB193</xm:sqref>
        </x14:conditionalFormatting>
        <x14:conditionalFormatting xmlns:xm="http://schemas.microsoft.com/office/excel/2006/main">
          <x14:cfRule type="containsText" priority="13771" operator="containsText" id="{30575BB1-F412-4571-A856-03B5C14887AF}">
            <xm:f>NOT(ISERROR(SEARCH('Listados Datos'!$P$3,Z192)))</xm:f>
            <xm:f>'Listados Datos'!$P$3</xm:f>
            <x14:dxf>
              <fill>
                <patternFill>
                  <bgColor rgb="FF99CC00"/>
                </patternFill>
              </fill>
            </x14:dxf>
          </x14:cfRule>
          <x14:cfRule type="containsText" priority="13772" operator="containsText" id="{33C17177-B6A6-4D36-BBAC-0F39DF1F76B1}">
            <xm:f>NOT(ISERROR(SEARCH('Listados Datos'!$P$4,Z192)))</xm:f>
            <xm:f>'Listados Datos'!$P$4</xm:f>
            <x14:dxf>
              <fill>
                <patternFill>
                  <bgColor rgb="FF33CC33"/>
                </patternFill>
              </fill>
            </x14:dxf>
          </x14:cfRule>
          <x14:cfRule type="containsText" priority="13773" operator="containsText" id="{E0D1398A-0514-4D3C-AAEE-7B30BCC90516}">
            <xm:f>NOT(ISERROR(SEARCH('Listados Datos'!$P$5,Z192)))</xm:f>
            <xm:f>'Listados Datos'!$P$5</xm:f>
            <x14:dxf>
              <fill>
                <patternFill>
                  <bgColor rgb="FFFFFF00"/>
                </patternFill>
              </fill>
            </x14:dxf>
          </x14:cfRule>
          <x14:cfRule type="containsText" priority="13774" operator="containsText" id="{2A48CCB7-A96C-462C-AD5E-22402A2A9D81}">
            <xm:f>NOT(ISERROR(SEARCH('Listados Datos'!$P$6,Z192)))</xm:f>
            <xm:f>'Listados Datos'!$P$6</xm:f>
            <x14:dxf>
              <fill>
                <patternFill>
                  <bgColor rgb="FFFFC000"/>
                </patternFill>
              </fill>
            </x14:dxf>
          </x14:cfRule>
          <x14:cfRule type="containsText" priority="13775" operator="containsText" id="{DD74B42E-5869-4543-B88B-6EF66EF875FB}">
            <xm:f>NOT(ISERROR(SEARCH('Listados Datos'!$P$7,Z192)))</xm:f>
            <xm:f>'Listados Datos'!$P$7</xm:f>
            <x14:dxf>
              <fill>
                <patternFill>
                  <bgColor rgb="FFFF0000"/>
                </patternFill>
              </fill>
            </x14:dxf>
          </x14:cfRule>
          <xm:sqref>Z192:Z193</xm:sqref>
        </x14:conditionalFormatting>
        <x14:conditionalFormatting xmlns:xm="http://schemas.microsoft.com/office/excel/2006/main">
          <x14:cfRule type="containsText" priority="13743" operator="containsText" id="{F91FFA1E-D8C5-44C8-B2CC-9A021745D687}">
            <xm:f>NOT(ISERROR(SEARCH('Listados Datos'!$T$3,AT193)))</xm:f>
            <xm:f>'Listados Datos'!$T$3</xm:f>
            <x14:dxf>
              <fill>
                <patternFill patternType="solid">
                  <bgColor rgb="FFC00000"/>
                </patternFill>
              </fill>
            </x14:dxf>
          </x14:cfRule>
          <x14:cfRule type="containsText" priority="13744" operator="containsText" id="{D16E86D5-4684-4BD1-8809-F05D97FC9DCD}">
            <xm:f>NOT(ISERROR(SEARCH('Listados Datos'!$T$4,AT193)))</xm:f>
            <xm:f>'Listados Datos'!$T$4</xm:f>
            <x14:dxf>
              <font>
                <b/>
                <i val="0"/>
                <color theme="0"/>
              </font>
              <fill>
                <patternFill>
                  <bgColor rgb="FFE26B0A"/>
                </patternFill>
              </fill>
            </x14:dxf>
          </x14:cfRule>
          <x14:cfRule type="containsText" priority="13745" operator="containsText" id="{CC97ADE9-9406-4365-8DDF-085827596A96}">
            <xm:f>NOT(ISERROR(SEARCH('Listados Datos'!$T$5,AT193)))</xm:f>
            <xm:f>'Listados Datos'!$T$5</xm:f>
            <x14:dxf>
              <font>
                <b/>
                <i val="0"/>
                <color auto="1"/>
              </font>
              <fill>
                <patternFill>
                  <bgColor rgb="FFFFFF00"/>
                </patternFill>
              </fill>
            </x14:dxf>
          </x14:cfRule>
          <x14:cfRule type="containsText" priority="13746" operator="containsText" id="{D241A8F4-89FC-4923-BC6B-404E8B5C7A6A}">
            <xm:f>NOT(ISERROR(SEARCH('Listados Datos'!$T$6,AT193)))</xm:f>
            <xm:f>'Listados Datos'!$T$6</xm:f>
            <x14:dxf>
              <font>
                <b/>
                <i val="0"/>
              </font>
              <fill>
                <patternFill>
                  <bgColor rgb="FF92D050"/>
                </patternFill>
              </fill>
            </x14:dxf>
          </x14:cfRule>
          <xm:sqref>AT193</xm:sqref>
        </x14:conditionalFormatting>
        <x14:conditionalFormatting xmlns:xm="http://schemas.microsoft.com/office/excel/2006/main">
          <x14:cfRule type="containsText" priority="13691" operator="containsText" id="{12F3BC7C-784A-4647-8ED8-841EABC14369}">
            <xm:f>NOT(ISERROR(SEARCH('Listados Datos'!$P$3,AR194)))</xm:f>
            <xm:f>'Listados Datos'!$P$3</xm:f>
            <x14:dxf>
              <fill>
                <patternFill>
                  <bgColor rgb="FF99CC00"/>
                </patternFill>
              </fill>
            </x14:dxf>
          </x14:cfRule>
          <x14:cfRule type="containsText" priority="13692" operator="containsText" id="{9BE9E830-3D5B-41A3-A049-A19CD1AF3F88}">
            <xm:f>NOT(ISERROR(SEARCH('Listados Datos'!$P$4,AR194)))</xm:f>
            <xm:f>'Listados Datos'!$P$4</xm:f>
            <x14:dxf>
              <fill>
                <patternFill>
                  <bgColor rgb="FF33CC33"/>
                </patternFill>
              </fill>
            </x14:dxf>
          </x14:cfRule>
          <x14:cfRule type="containsText" priority="13693" operator="containsText" id="{E958A6F8-1997-4A10-8ABA-FAD1E0252D15}">
            <xm:f>NOT(ISERROR(SEARCH('Listados Datos'!$P$5,AR194)))</xm:f>
            <xm:f>'Listados Datos'!$P$5</xm:f>
            <x14:dxf>
              <fill>
                <patternFill>
                  <bgColor rgb="FFFFFF00"/>
                </patternFill>
              </fill>
            </x14:dxf>
          </x14:cfRule>
          <x14:cfRule type="containsText" priority="13694" operator="containsText" id="{3EEB0F8E-75C4-449F-BEBE-5D09B43FF627}">
            <xm:f>NOT(ISERROR(SEARCH('Listados Datos'!$P$6,AR194)))</xm:f>
            <xm:f>'Listados Datos'!$P$6</xm:f>
            <x14:dxf>
              <fill>
                <patternFill>
                  <bgColor rgb="FFFFC000"/>
                </patternFill>
              </fill>
            </x14:dxf>
          </x14:cfRule>
          <x14:cfRule type="containsText" priority="13695" operator="containsText" id="{BBEE058A-69EE-408E-813E-707BFA7E028C}">
            <xm:f>NOT(ISERROR(SEARCH('Listados Datos'!$P$7,AR194)))</xm:f>
            <xm:f>'Listados Datos'!$P$7</xm:f>
            <x14:dxf>
              <fill>
                <patternFill>
                  <bgColor rgb="FFFF0000"/>
                </patternFill>
              </fill>
            </x14:dxf>
          </x14:cfRule>
          <xm:sqref>AR194</xm:sqref>
        </x14:conditionalFormatting>
        <x14:conditionalFormatting xmlns:xm="http://schemas.microsoft.com/office/excel/2006/main">
          <x14:cfRule type="containsText" priority="13729" operator="containsText" id="{80CB39A2-9FCD-4A22-9547-F38F11624B70}">
            <xm:f>NOT(ISERROR(SEARCH('Listados Datos'!$T$3,AF194)))</xm:f>
            <xm:f>'Listados Datos'!$T$3</xm:f>
            <x14:dxf>
              <fill>
                <patternFill patternType="solid">
                  <bgColor rgb="FFC00000"/>
                </patternFill>
              </fill>
            </x14:dxf>
          </x14:cfRule>
          <x14:cfRule type="containsText" priority="13730" operator="containsText" id="{7240CBE2-5398-45E1-8853-5386BF265EAE}">
            <xm:f>NOT(ISERROR(SEARCH('Listados Datos'!$T$4,AF194)))</xm:f>
            <xm:f>'Listados Datos'!$T$4</xm:f>
            <x14:dxf>
              <font>
                <b/>
                <i val="0"/>
                <color theme="0"/>
              </font>
              <fill>
                <patternFill>
                  <bgColor rgb="FFE26B0A"/>
                </patternFill>
              </fill>
            </x14:dxf>
          </x14:cfRule>
          <x14:cfRule type="containsText" priority="13731" operator="containsText" id="{6648368B-9F7D-4760-A916-DE2E8C7E6246}">
            <xm:f>NOT(ISERROR(SEARCH('Listados Datos'!$T$5,AF194)))</xm:f>
            <xm:f>'Listados Datos'!$T$5</xm:f>
            <x14:dxf>
              <font>
                <b/>
                <i val="0"/>
                <color auto="1"/>
              </font>
              <fill>
                <patternFill>
                  <bgColor rgb="FFFFFF00"/>
                </patternFill>
              </fill>
            </x14:dxf>
          </x14:cfRule>
          <x14:cfRule type="containsText" priority="13732" operator="containsText" id="{D5EC5626-94DF-4B13-8B0C-C5D4378A7981}">
            <xm:f>NOT(ISERROR(SEARCH('Listados Datos'!$T$6,AF194)))</xm:f>
            <xm:f>'Listados Datos'!$T$6</xm:f>
            <x14:dxf>
              <font>
                <b/>
                <i val="0"/>
              </font>
              <fill>
                <patternFill>
                  <bgColor rgb="FF92D050"/>
                </patternFill>
              </fill>
            </x14:dxf>
          </x14:cfRule>
          <xm:sqref>AF194</xm:sqref>
        </x14:conditionalFormatting>
        <x14:conditionalFormatting xmlns:xm="http://schemas.microsoft.com/office/excel/2006/main">
          <x14:cfRule type="containsText" priority="13725" operator="containsText" id="{FF66E5F3-7012-4B5F-889E-1C023DF39AE6}">
            <xm:f>NOT(ISERROR(SEARCH('Listados Datos'!$T$3,AB194)))</xm:f>
            <xm:f>'Listados Datos'!$T$3</xm:f>
            <x14:dxf>
              <fill>
                <patternFill patternType="solid">
                  <bgColor rgb="FFC00000"/>
                </patternFill>
              </fill>
            </x14:dxf>
          </x14:cfRule>
          <x14:cfRule type="containsText" priority="13726" operator="containsText" id="{06DB4316-C9E7-45F7-9D1F-4E7EFB6D5D61}">
            <xm:f>NOT(ISERROR(SEARCH('Listados Datos'!$T$4,AB194)))</xm:f>
            <xm:f>'Listados Datos'!$T$4</xm:f>
            <x14:dxf>
              <font>
                <b/>
                <i val="0"/>
                <color theme="0"/>
              </font>
              <fill>
                <patternFill>
                  <bgColor rgb="FFE26B0A"/>
                </patternFill>
              </fill>
            </x14:dxf>
          </x14:cfRule>
          <x14:cfRule type="containsText" priority="13727" operator="containsText" id="{F05D8730-B2CF-47F8-9BD5-93D30911F7D6}">
            <xm:f>NOT(ISERROR(SEARCH('Listados Datos'!$T$5,AB194)))</xm:f>
            <xm:f>'Listados Datos'!$T$5</xm:f>
            <x14:dxf>
              <font>
                <b/>
                <i val="0"/>
                <color auto="1"/>
              </font>
              <fill>
                <patternFill>
                  <bgColor rgb="FFFFFF00"/>
                </patternFill>
              </fill>
            </x14:dxf>
          </x14:cfRule>
          <x14:cfRule type="containsText" priority="13728" operator="containsText" id="{D4BECB98-47E9-4C45-974C-03AC12000047}">
            <xm:f>NOT(ISERROR(SEARCH('Listados Datos'!$T$6,AB194)))</xm:f>
            <xm:f>'Listados Datos'!$T$6</xm:f>
            <x14:dxf>
              <font>
                <b/>
                <i val="0"/>
              </font>
              <fill>
                <patternFill>
                  <bgColor rgb="FF92D050"/>
                </patternFill>
              </fill>
            </x14:dxf>
          </x14:cfRule>
          <xm:sqref>AB194</xm:sqref>
        </x14:conditionalFormatting>
        <x14:conditionalFormatting xmlns:xm="http://schemas.microsoft.com/office/excel/2006/main">
          <x14:cfRule type="containsText" priority="13715" operator="containsText" id="{34B3E724-8B68-4A07-B438-001A15B931E7}">
            <xm:f>NOT(ISERROR(SEARCH('Listados Datos'!$P$3,Z194)))</xm:f>
            <xm:f>'Listados Datos'!$P$3</xm:f>
            <x14:dxf>
              <fill>
                <patternFill>
                  <bgColor rgb="FF99CC00"/>
                </patternFill>
              </fill>
            </x14:dxf>
          </x14:cfRule>
          <x14:cfRule type="containsText" priority="13716" operator="containsText" id="{7CF13D29-5189-4A23-A6F5-CE74A9386ADA}">
            <xm:f>NOT(ISERROR(SEARCH('Listados Datos'!$P$4,Z194)))</xm:f>
            <xm:f>'Listados Datos'!$P$4</xm:f>
            <x14:dxf>
              <fill>
                <patternFill>
                  <bgColor rgb="FF33CC33"/>
                </patternFill>
              </fill>
            </x14:dxf>
          </x14:cfRule>
          <x14:cfRule type="containsText" priority="13717" operator="containsText" id="{31A1D12F-8D37-4191-ADB7-17C2C70CB5E8}">
            <xm:f>NOT(ISERROR(SEARCH('Listados Datos'!$P$5,Z194)))</xm:f>
            <xm:f>'Listados Datos'!$P$5</xm:f>
            <x14:dxf>
              <fill>
                <patternFill>
                  <bgColor rgb="FFFFFF00"/>
                </patternFill>
              </fill>
            </x14:dxf>
          </x14:cfRule>
          <x14:cfRule type="containsText" priority="13718" operator="containsText" id="{1CE204E3-0650-436D-9B4D-29B3591AFD3B}">
            <xm:f>NOT(ISERROR(SEARCH('Listados Datos'!$P$6,Z194)))</xm:f>
            <xm:f>'Listados Datos'!$P$6</xm:f>
            <x14:dxf>
              <fill>
                <patternFill>
                  <bgColor rgb="FFFFC000"/>
                </patternFill>
              </fill>
            </x14:dxf>
          </x14:cfRule>
          <x14:cfRule type="containsText" priority="13719" operator="containsText" id="{27D72F15-E589-4A20-8B18-F700A1B59932}">
            <xm:f>NOT(ISERROR(SEARCH('Listados Datos'!$P$7,Z194)))</xm:f>
            <xm:f>'Listados Datos'!$P$7</xm:f>
            <x14:dxf>
              <fill>
                <patternFill>
                  <bgColor rgb="FFFF0000"/>
                </patternFill>
              </fill>
            </x14:dxf>
          </x14:cfRule>
          <xm:sqref>Z194</xm:sqref>
        </x14:conditionalFormatting>
        <x14:conditionalFormatting xmlns:xm="http://schemas.microsoft.com/office/excel/2006/main">
          <x14:cfRule type="containsText" priority="13701" operator="containsText" id="{E11863E8-9399-491B-B0C8-586C9AEE777D}">
            <xm:f>NOT(ISERROR(SEARCH('Listados Datos'!$T$3,AT194)))</xm:f>
            <xm:f>'Listados Datos'!$T$3</xm:f>
            <x14:dxf>
              <fill>
                <patternFill patternType="solid">
                  <bgColor rgb="FFC00000"/>
                </patternFill>
              </fill>
            </x14:dxf>
          </x14:cfRule>
          <x14:cfRule type="containsText" priority="13702" operator="containsText" id="{6118DA4C-756A-4B48-BD78-A96A6075A317}">
            <xm:f>NOT(ISERROR(SEARCH('Listados Datos'!$T$4,AT194)))</xm:f>
            <xm:f>'Listados Datos'!$T$4</xm:f>
            <x14:dxf>
              <font>
                <b/>
                <i val="0"/>
                <color theme="0"/>
              </font>
              <fill>
                <patternFill>
                  <bgColor rgb="FFE26B0A"/>
                </patternFill>
              </fill>
            </x14:dxf>
          </x14:cfRule>
          <x14:cfRule type="containsText" priority="13703" operator="containsText" id="{719BBF8D-AD53-4E0D-A428-0F9DC8FB73CD}">
            <xm:f>NOT(ISERROR(SEARCH('Listados Datos'!$T$5,AT194)))</xm:f>
            <xm:f>'Listados Datos'!$T$5</xm:f>
            <x14:dxf>
              <font>
                <b/>
                <i val="0"/>
                <color auto="1"/>
              </font>
              <fill>
                <patternFill>
                  <bgColor rgb="FFFFFF00"/>
                </patternFill>
              </fill>
            </x14:dxf>
          </x14:cfRule>
          <x14:cfRule type="containsText" priority="13704" operator="containsText" id="{9F9C6F0B-AB17-4C52-B8BA-10D74B1D066E}">
            <xm:f>NOT(ISERROR(SEARCH('Listados Datos'!$T$6,AT194)))</xm:f>
            <xm:f>'Listados Datos'!$T$6</xm:f>
            <x14:dxf>
              <font>
                <b/>
                <i val="0"/>
              </font>
              <fill>
                <patternFill>
                  <bgColor rgb="FF92D050"/>
                </patternFill>
              </fill>
            </x14:dxf>
          </x14:cfRule>
          <xm:sqref>AT194</xm:sqref>
        </x14:conditionalFormatting>
        <x14:conditionalFormatting xmlns:xm="http://schemas.microsoft.com/office/excel/2006/main">
          <x14:cfRule type="containsText" priority="13461" operator="containsText" id="{1FADE5FD-EBBD-4AD9-8BF8-82430569AA83}">
            <xm:f>NOT(ISERROR(SEARCH('Listados Datos'!$P$3,AR207)))</xm:f>
            <xm:f>'Listados Datos'!$P$3</xm:f>
            <x14:dxf>
              <fill>
                <patternFill>
                  <bgColor rgb="FF99CC00"/>
                </patternFill>
              </fill>
            </x14:dxf>
          </x14:cfRule>
          <x14:cfRule type="containsText" priority="13462" operator="containsText" id="{DC6B773F-030A-46DF-BF6F-A5698EEE583F}">
            <xm:f>NOT(ISERROR(SEARCH('Listados Datos'!$P$4,AR207)))</xm:f>
            <xm:f>'Listados Datos'!$P$4</xm:f>
            <x14:dxf>
              <fill>
                <patternFill>
                  <bgColor rgb="FF33CC33"/>
                </patternFill>
              </fill>
            </x14:dxf>
          </x14:cfRule>
          <x14:cfRule type="containsText" priority="13463" operator="containsText" id="{190E0081-26CD-41E8-A10D-FE59D18FFFC3}">
            <xm:f>NOT(ISERROR(SEARCH('Listados Datos'!$P$5,AR207)))</xm:f>
            <xm:f>'Listados Datos'!$P$5</xm:f>
            <x14:dxf>
              <fill>
                <patternFill>
                  <bgColor rgb="FFFFFF00"/>
                </patternFill>
              </fill>
            </x14:dxf>
          </x14:cfRule>
          <x14:cfRule type="containsText" priority="13464" operator="containsText" id="{275AB1C9-A894-4DD6-8200-792C19A12202}">
            <xm:f>NOT(ISERROR(SEARCH('Listados Datos'!$P$6,AR207)))</xm:f>
            <xm:f>'Listados Datos'!$P$6</xm:f>
            <x14:dxf>
              <fill>
                <patternFill>
                  <bgColor rgb="FFFFC000"/>
                </patternFill>
              </fill>
            </x14:dxf>
          </x14:cfRule>
          <x14:cfRule type="containsText" priority="13465" operator="containsText" id="{9E130053-B9CF-4F04-8616-DF17FCBCEB25}">
            <xm:f>NOT(ISERROR(SEARCH('Listados Datos'!$P$7,AR207)))</xm:f>
            <xm:f>'Listados Datos'!$P$7</xm:f>
            <x14:dxf>
              <fill>
                <patternFill>
                  <bgColor rgb="FFFF0000"/>
                </patternFill>
              </fill>
            </x14:dxf>
          </x14:cfRule>
          <xm:sqref>AR207</xm:sqref>
        </x14:conditionalFormatting>
        <x14:conditionalFormatting xmlns:xm="http://schemas.microsoft.com/office/excel/2006/main">
          <x14:cfRule type="containsText" priority="13471" operator="containsText" id="{2D054DCD-BCDE-43B4-84EB-1FB666869240}">
            <xm:f>NOT(ISERROR(SEARCH('Listados Datos'!$T$3,AT207)))</xm:f>
            <xm:f>'Listados Datos'!$T$3</xm:f>
            <x14:dxf>
              <fill>
                <patternFill patternType="solid">
                  <bgColor rgb="FFC00000"/>
                </patternFill>
              </fill>
            </x14:dxf>
          </x14:cfRule>
          <x14:cfRule type="containsText" priority="13472" operator="containsText" id="{03C69FBF-D072-40C9-B8C9-775F6651211F}">
            <xm:f>NOT(ISERROR(SEARCH('Listados Datos'!$T$4,AT207)))</xm:f>
            <xm:f>'Listados Datos'!$T$4</xm:f>
            <x14:dxf>
              <font>
                <b/>
                <i val="0"/>
                <color theme="0"/>
              </font>
              <fill>
                <patternFill>
                  <bgColor rgb="FFE26B0A"/>
                </patternFill>
              </fill>
            </x14:dxf>
          </x14:cfRule>
          <x14:cfRule type="containsText" priority="13473" operator="containsText" id="{A2C4871A-CC8A-4B24-81EF-D78D644853CB}">
            <xm:f>NOT(ISERROR(SEARCH('Listados Datos'!$T$5,AT207)))</xm:f>
            <xm:f>'Listados Datos'!$T$5</xm:f>
            <x14:dxf>
              <font>
                <b/>
                <i val="0"/>
                <color auto="1"/>
              </font>
              <fill>
                <patternFill>
                  <bgColor rgb="FFFFFF00"/>
                </patternFill>
              </fill>
            </x14:dxf>
          </x14:cfRule>
          <x14:cfRule type="containsText" priority="13474" operator="containsText" id="{6F685A82-B63D-4955-A34A-04E1FFF923D4}">
            <xm:f>NOT(ISERROR(SEARCH('Listados Datos'!$T$6,AT207)))</xm:f>
            <xm:f>'Listados Datos'!$T$6</xm:f>
            <x14:dxf>
              <font>
                <b/>
                <i val="0"/>
              </font>
              <fill>
                <patternFill>
                  <bgColor rgb="FF92D050"/>
                </patternFill>
              </fill>
            </x14:dxf>
          </x14:cfRule>
          <xm:sqref>AT207</xm:sqref>
        </x14:conditionalFormatting>
        <x14:conditionalFormatting xmlns:xm="http://schemas.microsoft.com/office/excel/2006/main">
          <x14:cfRule type="containsText" priority="13429" operator="containsText" id="{50AD5FAD-56A3-4766-B3B1-B63D378DB01D}">
            <xm:f>NOT(ISERROR(SEARCH('Listados Datos'!$T$3,AT204)))</xm:f>
            <xm:f>'Listados Datos'!$T$3</xm:f>
            <x14:dxf>
              <fill>
                <patternFill patternType="solid">
                  <bgColor rgb="FFC00000"/>
                </patternFill>
              </fill>
            </x14:dxf>
          </x14:cfRule>
          <x14:cfRule type="containsText" priority="13430" operator="containsText" id="{20062A05-516E-45B9-99DE-0482DFEC3A08}">
            <xm:f>NOT(ISERROR(SEARCH('Listados Datos'!$T$4,AT204)))</xm:f>
            <xm:f>'Listados Datos'!$T$4</xm:f>
            <x14:dxf>
              <font>
                <b/>
                <i val="0"/>
                <color theme="0"/>
              </font>
              <fill>
                <patternFill>
                  <bgColor rgb="FFE26B0A"/>
                </patternFill>
              </fill>
            </x14:dxf>
          </x14:cfRule>
          <x14:cfRule type="containsText" priority="13431" operator="containsText" id="{E6B6A97A-1991-45C9-A555-B33CC4FD39F4}">
            <xm:f>NOT(ISERROR(SEARCH('Listados Datos'!$T$5,AT204)))</xm:f>
            <xm:f>'Listados Datos'!$T$5</xm:f>
            <x14:dxf>
              <font>
                <b/>
                <i val="0"/>
                <color auto="1"/>
              </font>
              <fill>
                <patternFill>
                  <bgColor rgb="FFFFFF00"/>
                </patternFill>
              </fill>
            </x14:dxf>
          </x14:cfRule>
          <x14:cfRule type="containsText" priority="13432" operator="containsText" id="{7DBBBC7E-B5E8-4F6D-8BDF-5DC3D57C9568}">
            <xm:f>NOT(ISERROR(SEARCH('Listados Datos'!$T$6,AT204)))</xm:f>
            <xm:f>'Listados Datos'!$T$6</xm:f>
            <x14:dxf>
              <font>
                <b/>
                <i val="0"/>
              </font>
              <fill>
                <patternFill>
                  <bgColor rgb="FF92D050"/>
                </patternFill>
              </fill>
            </x14:dxf>
          </x14:cfRule>
          <xm:sqref>AT204</xm:sqref>
        </x14:conditionalFormatting>
        <x14:conditionalFormatting xmlns:xm="http://schemas.microsoft.com/office/excel/2006/main">
          <x14:cfRule type="containsText" priority="13419" operator="containsText" id="{93C83D54-9A68-45FE-B748-509C16F1CA56}">
            <xm:f>NOT(ISERROR(SEARCH('Listados Datos'!$P$3,AR204)))</xm:f>
            <xm:f>'Listados Datos'!$P$3</xm:f>
            <x14:dxf>
              <fill>
                <patternFill>
                  <bgColor rgb="FF99CC00"/>
                </patternFill>
              </fill>
            </x14:dxf>
          </x14:cfRule>
          <x14:cfRule type="containsText" priority="13420" operator="containsText" id="{E28D44E4-F6A4-4BBD-BC59-321F0CF4F304}">
            <xm:f>NOT(ISERROR(SEARCH('Listados Datos'!$P$4,AR204)))</xm:f>
            <xm:f>'Listados Datos'!$P$4</xm:f>
            <x14:dxf>
              <fill>
                <patternFill>
                  <bgColor rgb="FF33CC33"/>
                </patternFill>
              </fill>
            </x14:dxf>
          </x14:cfRule>
          <x14:cfRule type="containsText" priority="13421" operator="containsText" id="{B85AFB57-E451-4A04-8F49-CB822C5832FC}">
            <xm:f>NOT(ISERROR(SEARCH('Listados Datos'!$P$5,AR204)))</xm:f>
            <xm:f>'Listados Datos'!$P$5</xm:f>
            <x14:dxf>
              <fill>
                <patternFill>
                  <bgColor rgb="FFFFFF00"/>
                </patternFill>
              </fill>
            </x14:dxf>
          </x14:cfRule>
          <x14:cfRule type="containsText" priority="13422" operator="containsText" id="{547A0659-2D84-43EC-9428-0483E00CC36D}">
            <xm:f>NOT(ISERROR(SEARCH('Listados Datos'!$P$6,AR204)))</xm:f>
            <xm:f>'Listados Datos'!$P$6</xm:f>
            <x14:dxf>
              <fill>
                <patternFill>
                  <bgColor rgb="FFFFC000"/>
                </patternFill>
              </fill>
            </x14:dxf>
          </x14:cfRule>
          <x14:cfRule type="containsText" priority="13423" operator="containsText" id="{F718932B-A1F7-465F-8F3A-92176C9B5E8D}">
            <xm:f>NOT(ISERROR(SEARCH('Listados Datos'!$P$7,AR204)))</xm:f>
            <xm:f>'Listados Datos'!$P$7</xm:f>
            <x14:dxf>
              <fill>
                <patternFill>
                  <bgColor rgb="FFFF0000"/>
                </patternFill>
              </fill>
            </x14:dxf>
          </x14:cfRule>
          <xm:sqref>AR204</xm:sqref>
        </x14:conditionalFormatting>
        <x14:conditionalFormatting xmlns:xm="http://schemas.microsoft.com/office/excel/2006/main">
          <x14:cfRule type="containsText" priority="13537" operator="containsText" id="{ED72DFAC-0476-4189-A0EA-E42D5E941763}">
            <xm:f>NOT(ISERROR(SEARCH('Listados Datos'!$T$3,AF202)))</xm:f>
            <xm:f>'Listados Datos'!$T$3</xm:f>
            <x14:dxf>
              <fill>
                <patternFill patternType="solid">
                  <bgColor rgb="FFC00000"/>
                </patternFill>
              </fill>
            </x14:dxf>
          </x14:cfRule>
          <x14:cfRule type="containsText" priority="13538" operator="containsText" id="{9C8354AE-83C7-44D5-8BFB-77C7B59EEAE9}">
            <xm:f>NOT(ISERROR(SEARCH('Listados Datos'!$T$4,AF202)))</xm:f>
            <xm:f>'Listados Datos'!$T$4</xm:f>
            <x14:dxf>
              <font>
                <b/>
                <i val="0"/>
                <color theme="0"/>
              </font>
              <fill>
                <patternFill>
                  <bgColor rgb="FFE26B0A"/>
                </patternFill>
              </fill>
            </x14:dxf>
          </x14:cfRule>
          <x14:cfRule type="containsText" priority="13539" operator="containsText" id="{086675FF-9361-4030-BD27-9394BFBC195D}">
            <xm:f>NOT(ISERROR(SEARCH('Listados Datos'!$T$5,AF202)))</xm:f>
            <xm:f>'Listados Datos'!$T$5</xm:f>
            <x14:dxf>
              <font>
                <b/>
                <i val="0"/>
                <color auto="1"/>
              </font>
              <fill>
                <patternFill>
                  <bgColor rgb="FFFFFF00"/>
                </patternFill>
              </fill>
            </x14:dxf>
          </x14:cfRule>
          <x14:cfRule type="containsText" priority="13540" operator="containsText" id="{5D77D951-8660-4B27-9774-912C16865A99}">
            <xm:f>NOT(ISERROR(SEARCH('Listados Datos'!$T$6,AF202)))</xm:f>
            <xm:f>'Listados Datos'!$T$6</xm:f>
            <x14:dxf>
              <font>
                <b/>
                <i val="0"/>
              </font>
              <fill>
                <patternFill>
                  <bgColor rgb="FF92D050"/>
                </patternFill>
              </fill>
            </x14:dxf>
          </x14:cfRule>
          <xm:sqref>AF202:AF203 AF207</xm:sqref>
        </x14:conditionalFormatting>
        <x14:conditionalFormatting xmlns:xm="http://schemas.microsoft.com/office/excel/2006/main">
          <x14:cfRule type="containsText" priority="13533" operator="containsText" id="{9C19C822-8AB8-4FD9-80C7-6DAFBE31E335}">
            <xm:f>NOT(ISERROR(SEARCH('Listados Datos'!$T$3,AB202)))</xm:f>
            <xm:f>'Listados Datos'!$T$3</xm:f>
            <x14:dxf>
              <fill>
                <patternFill patternType="solid">
                  <bgColor rgb="FFC00000"/>
                </patternFill>
              </fill>
            </x14:dxf>
          </x14:cfRule>
          <x14:cfRule type="containsText" priority="13534" operator="containsText" id="{AAE3DB56-144A-4824-AAD7-0F309F285F9C}">
            <xm:f>NOT(ISERROR(SEARCH('Listados Datos'!$T$4,AB202)))</xm:f>
            <xm:f>'Listados Datos'!$T$4</xm:f>
            <x14:dxf>
              <font>
                <b/>
                <i val="0"/>
                <color theme="0"/>
              </font>
              <fill>
                <patternFill>
                  <bgColor rgb="FFE26B0A"/>
                </patternFill>
              </fill>
            </x14:dxf>
          </x14:cfRule>
          <x14:cfRule type="containsText" priority="13535" operator="containsText" id="{FC5FFF01-C972-4BA6-B23A-B9B5F79368C0}">
            <xm:f>NOT(ISERROR(SEARCH('Listados Datos'!$T$5,AB202)))</xm:f>
            <xm:f>'Listados Datos'!$T$5</xm:f>
            <x14:dxf>
              <font>
                <b/>
                <i val="0"/>
                <color auto="1"/>
              </font>
              <fill>
                <patternFill>
                  <bgColor rgb="FFFFFF00"/>
                </patternFill>
              </fill>
            </x14:dxf>
          </x14:cfRule>
          <x14:cfRule type="containsText" priority="13536" operator="containsText" id="{4A12D512-6D95-4A33-AA99-D943FD8ADE02}">
            <xm:f>NOT(ISERROR(SEARCH('Listados Datos'!$T$6,AB202)))</xm:f>
            <xm:f>'Listados Datos'!$T$6</xm:f>
            <x14:dxf>
              <font>
                <b/>
                <i val="0"/>
              </font>
              <fill>
                <patternFill>
                  <bgColor rgb="FF92D050"/>
                </patternFill>
              </fill>
            </x14:dxf>
          </x14:cfRule>
          <xm:sqref>AB202:AB203</xm:sqref>
        </x14:conditionalFormatting>
        <x14:conditionalFormatting xmlns:xm="http://schemas.microsoft.com/office/excel/2006/main">
          <x14:cfRule type="containsText" priority="13523" operator="containsText" id="{5CED1082-B140-416A-842F-CE4AE7B4E85F}">
            <xm:f>NOT(ISERROR(SEARCH('Listados Datos'!$P$3,Z202)))</xm:f>
            <xm:f>'Listados Datos'!$P$3</xm:f>
            <x14:dxf>
              <fill>
                <patternFill>
                  <bgColor rgb="FF99CC00"/>
                </patternFill>
              </fill>
            </x14:dxf>
          </x14:cfRule>
          <x14:cfRule type="containsText" priority="13524" operator="containsText" id="{C87119E7-C7A0-4137-AF48-C0C06F1A8A4F}">
            <xm:f>NOT(ISERROR(SEARCH('Listados Datos'!$P$4,Z202)))</xm:f>
            <xm:f>'Listados Datos'!$P$4</xm:f>
            <x14:dxf>
              <fill>
                <patternFill>
                  <bgColor rgb="FF33CC33"/>
                </patternFill>
              </fill>
            </x14:dxf>
          </x14:cfRule>
          <x14:cfRule type="containsText" priority="13525" operator="containsText" id="{DFA624EE-D5BC-42A0-BC5D-EF81A8F25337}">
            <xm:f>NOT(ISERROR(SEARCH('Listados Datos'!$P$5,Z202)))</xm:f>
            <xm:f>'Listados Datos'!$P$5</xm:f>
            <x14:dxf>
              <fill>
                <patternFill>
                  <bgColor rgb="FFFFFF00"/>
                </patternFill>
              </fill>
            </x14:dxf>
          </x14:cfRule>
          <x14:cfRule type="containsText" priority="13526" operator="containsText" id="{84A40AF3-E5DE-4199-8EE0-D7D46B72EAAF}">
            <xm:f>NOT(ISERROR(SEARCH('Listados Datos'!$P$6,Z202)))</xm:f>
            <xm:f>'Listados Datos'!$P$6</xm:f>
            <x14:dxf>
              <fill>
                <patternFill>
                  <bgColor rgb="FFFFC000"/>
                </patternFill>
              </fill>
            </x14:dxf>
          </x14:cfRule>
          <x14:cfRule type="containsText" priority="13527" operator="containsText" id="{580C56F1-0FB7-47E5-A022-A58A2245D623}">
            <xm:f>NOT(ISERROR(SEARCH('Listados Datos'!$P$7,Z202)))</xm:f>
            <xm:f>'Listados Datos'!$P$7</xm:f>
            <x14:dxf>
              <fill>
                <patternFill>
                  <bgColor rgb="FFFF0000"/>
                </patternFill>
              </fill>
            </x14:dxf>
          </x14:cfRule>
          <xm:sqref>Z202:Z203</xm:sqref>
        </x14:conditionalFormatting>
        <x14:conditionalFormatting xmlns:xm="http://schemas.microsoft.com/office/excel/2006/main">
          <x14:cfRule type="containsText" priority="13499" operator="containsText" id="{C3A691D8-A301-4410-9870-A0C3CCF4EE30}">
            <xm:f>NOT(ISERROR(SEARCH('Listados Datos'!$T$3,AT202)))</xm:f>
            <xm:f>'Listados Datos'!$T$3</xm:f>
            <x14:dxf>
              <fill>
                <patternFill patternType="solid">
                  <bgColor rgb="FFC00000"/>
                </patternFill>
              </fill>
            </x14:dxf>
          </x14:cfRule>
          <x14:cfRule type="containsText" priority="13500" operator="containsText" id="{258A5E11-4533-41C2-846F-B266CD0E8292}">
            <xm:f>NOT(ISERROR(SEARCH('Listados Datos'!$T$4,AT202)))</xm:f>
            <xm:f>'Listados Datos'!$T$4</xm:f>
            <x14:dxf>
              <font>
                <b/>
                <i val="0"/>
                <color theme="0"/>
              </font>
              <fill>
                <patternFill>
                  <bgColor rgb="FFE26B0A"/>
                </patternFill>
              </fill>
            </x14:dxf>
          </x14:cfRule>
          <x14:cfRule type="containsText" priority="13501" operator="containsText" id="{7D5C4822-7BB8-474D-AD35-8F8A13140699}">
            <xm:f>NOT(ISERROR(SEARCH('Listados Datos'!$T$5,AT202)))</xm:f>
            <xm:f>'Listados Datos'!$T$5</xm:f>
            <x14:dxf>
              <font>
                <b/>
                <i val="0"/>
                <color auto="1"/>
              </font>
              <fill>
                <patternFill>
                  <bgColor rgb="FFFFFF00"/>
                </patternFill>
              </fill>
            </x14:dxf>
          </x14:cfRule>
          <x14:cfRule type="containsText" priority="13502" operator="containsText" id="{EB8ECCDC-CFCD-4C30-AFBE-A59CC8F92E00}">
            <xm:f>NOT(ISERROR(SEARCH('Listados Datos'!$T$6,AT202)))</xm:f>
            <xm:f>'Listados Datos'!$T$6</xm:f>
            <x14:dxf>
              <font>
                <b/>
                <i val="0"/>
              </font>
              <fill>
                <patternFill>
                  <bgColor rgb="FF92D050"/>
                </patternFill>
              </fill>
            </x14:dxf>
          </x14:cfRule>
          <xm:sqref>AT202</xm:sqref>
        </x14:conditionalFormatting>
        <x14:conditionalFormatting xmlns:xm="http://schemas.microsoft.com/office/excel/2006/main">
          <x14:cfRule type="containsText" priority="13489" operator="containsText" id="{59D92CA0-CC18-4647-A891-CEE4D2532294}">
            <xm:f>NOT(ISERROR(SEARCH('Listados Datos'!$P$3,AR202)))</xm:f>
            <xm:f>'Listados Datos'!$P$3</xm:f>
            <x14:dxf>
              <fill>
                <patternFill>
                  <bgColor rgb="FF99CC00"/>
                </patternFill>
              </fill>
            </x14:dxf>
          </x14:cfRule>
          <x14:cfRule type="containsText" priority="13490" operator="containsText" id="{0ED9E491-C01F-44C7-86DD-2B764D38A7E6}">
            <xm:f>NOT(ISERROR(SEARCH('Listados Datos'!$P$4,AR202)))</xm:f>
            <xm:f>'Listados Datos'!$P$4</xm:f>
            <x14:dxf>
              <fill>
                <patternFill>
                  <bgColor rgb="FF33CC33"/>
                </patternFill>
              </fill>
            </x14:dxf>
          </x14:cfRule>
          <x14:cfRule type="containsText" priority="13491" operator="containsText" id="{3D74A0C5-0955-4DF3-8199-A097B2EA8460}">
            <xm:f>NOT(ISERROR(SEARCH('Listados Datos'!$P$5,AR202)))</xm:f>
            <xm:f>'Listados Datos'!$P$5</xm:f>
            <x14:dxf>
              <fill>
                <patternFill>
                  <bgColor rgb="FFFFFF00"/>
                </patternFill>
              </fill>
            </x14:dxf>
          </x14:cfRule>
          <x14:cfRule type="containsText" priority="13492" operator="containsText" id="{A3E0ADBF-2110-4261-8C48-FEEF1E8101A1}">
            <xm:f>NOT(ISERROR(SEARCH('Listados Datos'!$P$6,AR202)))</xm:f>
            <xm:f>'Listados Datos'!$P$6</xm:f>
            <x14:dxf>
              <fill>
                <patternFill>
                  <bgColor rgb="FFFFC000"/>
                </patternFill>
              </fill>
            </x14:dxf>
          </x14:cfRule>
          <x14:cfRule type="containsText" priority="13493" operator="containsText" id="{2A547269-2B88-4E15-9427-302EFB445C40}">
            <xm:f>NOT(ISERROR(SEARCH('Listados Datos'!$P$7,AR202)))</xm:f>
            <xm:f>'Listados Datos'!$P$7</xm:f>
            <x14:dxf>
              <fill>
                <patternFill>
                  <bgColor rgb="FFFF0000"/>
                </patternFill>
              </fill>
            </x14:dxf>
          </x14:cfRule>
          <xm:sqref>AR202</xm:sqref>
        </x14:conditionalFormatting>
        <x14:conditionalFormatting xmlns:xm="http://schemas.microsoft.com/office/excel/2006/main">
          <x14:cfRule type="containsText" priority="13485" operator="containsText" id="{7F7CB65A-03C3-4B91-806B-77A703A97690}">
            <xm:f>NOT(ISERROR(SEARCH('Listados Datos'!$T$3,AT203)))</xm:f>
            <xm:f>'Listados Datos'!$T$3</xm:f>
            <x14:dxf>
              <fill>
                <patternFill patternType="solid">
                  <bgColor rgb="FFC00000"/>
                </patternFill>
              </fill>
            </x14:dxf>
          </x14:cfRule>
          <x14:cfRule type="containsText" priority="13486" operator="containsText" id="{C5F732C9-4148-4905-8D47-1597022B0DD2}">
            <xm:f>NOT(ISERROR(SEARCH('Listados Datos'!$T$4,AT203)))</xm:f>
            <xm:f>'Listados Datos'!$T$4</xm:f>
            <x14:dxf>
              <font>
                <b/>
                <i val="0"/>
                <color theme="0"/>
              </font>
              <fill>
                <patternFill>
                  <bgColor rgb="FFE26B0A"/>
                </patternFill>
              </fill>
            </x14:dxf>
          </x14:cfRule>
          <x14:cfRule type="containsText" priority="13487" operator="containsText" id="{62AAC14C-E85F-4ABA-8AE7-B79FEB803B45}">
            <xm:f>NOT(ISERROR(SEARCH('Listados Datos'!$T$5,AT203)))</xm:f>
            <xm:f>'Listados Datos'!$T$5</xm:f>
            <x14:dxf>
              <font>
                <b/>
                <i val="0"/>
                <color auto="1"/>
              </font>
              <fill>
                <patternFill>
                  <bgColor rgb="FFFFFF00"/>
                </patternFill>
              </fill>
            </x14:dxf>
          </x14:cfRule>
          <x14:cfRule type="containsText" priority="13488" operator="containsText" id="{2F6F5518-D229-4E93-A1CD-EC8EC586B5E0}">
            <xm:f>NOT(ISERROR(SEARCH('Listados Datos'!$T$6,AT203)))</xm:f>
            <xm:f>'Listados Datos'!$T$6</xm:f>
            <x14:dxf>
              <font>
                <b/>
                <i val="0"/>
              </font>
              <fill>
                <patternFill>
                  <bgColor rgb="FF92D050"/>
                </patternFill>
              </fill>
            </x14:dxf>
          </x14:cfRule>
          <xm:sqref>AT203</xm:sqref>
        </x14:conditionalFormatting>
        <x14:conditionalFormatting xmlns:xm="http://schemas.microsoft.com/office/excel/2006/main">
          <x14:cfRule type="containsText" priority="13475" operator="containsText" id="{0993637F-F880-4921-8EDE-FA1548BB6182}">
            <xm:f>NOT(ISERROR(SEARCH('Listados Datos'!$P$3,AR203)))</xm:f>
            <xm:f>'Listados Datos'!$P$3</xm:f>
            <x14:dxf>
              <fill>
                <patternFill>
                  <bgColor rgb="FF99CC00"/>
                </patternFill>
              </fill>
            </x14:dxf>
          </x14:cfRule>
          <x14:cfRule type="containsText" priority="13476" operator="containsText" id="{B749AF08-8FB8-4272-90C7-E6EEFA4EA68F}">
            <xm:f>NOT(ISERROR(SEARCH('Listados Datos'!$P$4,AR203)))</xm:f>
            <xm:f>'Listados Datos'!$P$4</xm:f>
            <x14:dxf>
              <fill>
                <patternFill>
                  <bgColor rgb="FF33CC33"/>
                </patternFill>
              </fill>
            </x14:dxf>
          </x14:cfRule>
          <x14:cfRule type="containsText" priority="13477" operator="containsText" id="{938449C8-BDC0-4492-B206-30FE484F2B43}">
            <xm:f>NOT(ISERROR(SEARCH('Listados Datos'!$P$5,AR203)))</xm:f>
            <xm:f>'Listados Datos'!$P$5</xm:f>
            <x14:dxf>
              <fill>
                <patternFill>
                  <bgColor rgb="FFFFFF00"/>
                </patternFill>
              </fill>
            </x14:dxf>
          </x14:cfRule>
          <x14:cfRule type="containsText" priority="13478" operator="containsText" id="{918BD91E-DE42-4041-B524-650003C9744B}">
            <xm:f>NOT(ISERROR(SEARCH('Listados Datos'!$P$6,AR203)))</xm:f>
            <xm:f>'Listados Datos'!$P$6</xm:f>
            <x14:dxf>
              <fill>
                <patternFill>
                  <bgColor rgb="FFFFC000"/>
                </patternFill>
              </fill>
            </x14:dxf>
          </x14:cfRule>
          <x14:cfRule type="containsText" priority="13479" operator="containsText" id="{D5BE933E-7925-438A-B70F-9736AFB8E477}">
            <xm:f>NOT(ISERROR(SEARCH('Listados Datos'!$P$7,AR203)))</xm:f>
            <xm:f>'Listados Datos'!$P$7</xm:f>
            <x14:dxf>
              <fill>
                <patternFill>
                  <bgColor rgb="FFFF0000"/>
                </patternFill>
              </fill>
            </x14:dxf>
          </x14:cfRule>
          <xm:sqref>AR203</xm:sqref>
        </x14:conditionalFormatting>
        <x14:conditionalFormatting xmlns:xm="http://schemas.microsoft.com/office/excel/2006/main">
          <x14:cfRule type="containsText" priority="13335" operator="containsText" id="{98A6A5E2-ED73-4B2B-8D56-AFEE1FF37526}">
            <xm:f>NOT(ISERROR(SEARCH('Listados Datos'!$T$3,AT213)))</xm:f>
            <xm:f>'Listados Datos'!$T$3</xm:f>
            <x14:dxf>
              <fill>
                <patternFill patternType="solid">
                  <bgColor rgb="FFC00000"/>
                </patternFill>
              </fill>
            </x14:dxf>
          </x14:cfRule>
          <x14:cfRule type="containsText" priority="13336" operator="containsText" id="{15AA4AE4-3747-48A6-B092-EAE099E03DD5}">
            <xm:f>NOT(ISERROR(SEARCH('Listados Datos'!$T$4,AT213)))</xm:f>
            <xm:f>'Listados Datos'!$T$4</xm:f>
            <x14:dxf>
              <font>
                <b/>
                <i val="0"/>
                <color theme="0"/>
              </font>
              <fill>
                <patternFill>
                  <bgColor rgb="FFE26B0A"/>
                </patternFill>
              </fill>
            </x14:dxf>
          </x14:cfRule>
          <x14:cfRule type="containsText" priority="13337" operator="containsText" id="{131BBBDE-18B2-4126-8E03-2873AA56CAFF}">
            <xm:f>NOT(ISERROR(SEARCH('Listados Datos'!$T$5,AT213)))</xm:f>
            <xm:f>'Listados Datos'!$T$5</xm:f>
            <x14:dxf>
              <font>
                <b/>
                <i val="0"/>
                <color auto="1"/>
              </font>
              <fill>
                <patternFill>
                  <bgColor rgb="FFFFFF00"/>
                </patternFill>
              </fill>
            </x14:dxf>
          </x14:cfRule>
          <x14:cfRule type="containsText" priority="13338" operator="containsText" id="{021625E4-5265-42CE-9F06-FCE6B3AB247C}">
            <xm:f>NOT(ISERROR(SEARCH('Listados Datos'!$T$6,AT213)))</xm:f>
            <xm:f>'Listados Datos'!$T$6</xm:f>
            <x14:dxf>
              <font>
                <b/>
                <i val="0"/>
              </font>
              <fill>
                <patternFill>
                  <bgColor rgb="FF92D050"/>
                </patternFill>
              </fill>
            </x14:dxf>
          </x14:cfRule>
          <xm:sqref>AT213</xm:sqref>
        </x14:conditionalFormatting>
        <x14:conditionalFormatting xmlns:xm="http://schemas.microsoft.com/office/excel/2006/main">
          <x14:cfRule type="containsText" priority="13325" operator="containsText" id="{F1E686BA-E38C-4E6B-836F-33723CDA8B19}">
            <xm:f>NOT(ISERROR(SEARCH('Listados Datos'!$P$3,AR213)))</xm:f>
            <xm:f>'Listados Datos'!$P$3</xm:f>
            <x14:dxf>
              <fill>
                <patternFill>
                  <bgColor rgb="FF99CC00"/>
                </patternFill>
              </fill>
            </x14:dxf>
          </x14:cfRule>
          <x14:cfRule type="containsText" priority="13326" operator="containsText" id="{8CFD3D14-EEA0-4780-8D34-D88EA866ABE9}">
            <xm:f>NOT(ISERROR(SEARCH('Listados Datos'!$P$4,AR213)))</xm:f>
            <xm:f>'Listados Datos'!$P$4</xm:f>
            <x14:dxf>
              <fill>
                <patternFill>
                  <bgColor rgb="FF33CC33"/>
                </patternFill>
              </fill>
            </x14:dxf>
          </x14:cfRule>
          <x14:cfRule type="containsText" priority="13327" operator="containsText" id="{09589269-A104-40E3-866A-D02341E6048F}">
            <xm:f>NOT(ISERROR(SEARCH('Listados Datos'!$P$5,AR213)))</xm:f>
            <xm:f>'Listados Datos'!$P$5</xm:f>
            <x14:dxf>
              <fill>
                <patternFill>
                  <bgColor rgb="FFFFFF00"/>
                </patternFill>
              </fill>
            </x14:dxf>
          </x14:cfRule>
          <x14:cfRule type="containsText" priority="13328" operator="containsText" id="{C57C9F66-4EE1-435A-B59F-806E2ACB590E}">
            <xm:f>NOT(ISERROR(SEARCH('Listados Datos'!$P$6,AR213)))</xm:f>
            <xm:f>'Listados Datos'!$P$6</xm:f>
            <x14:dxf>
              <fill>
                <patternFill>
                  <bgColor rgb="FFFFC000"/>
                </patternFill>
              </fill>
            </x14:dxf>
          </x14:cfRule>
          <x14:cfRule type="containsText" priority="13329" operator="containsText" id="{B7C8E8BA-47E3-4006-8621-C6100D4C56F7}">
            <xm:f>NOT(ISERROR(SEARCH('Listados Datos'!$P$7,AR213)))</xm:f>
            <xm:f>'Listados Datos'!$P$7</xm:f>
            <x14:dxf>
              <fill>
                <patternFill>
                  <bgColor rgb="FFFF0000"/>
                </patternFill>
              </fill>
            </x14:dxf>
          </x14:cfRule>
          <xm:sqref>AR213</xm:sqref>
        </x14:conditionalFormatting>
        <x14:conditionalFormatting xmlns:xm="http://schemas.microsoft.com/office/excel/2006/main">
          <x14:cfRule type="containsText" priority="13457" operator="containsText" id="{BD27746E-0C49-42BD-90DF-29C37B86855B}">
            <xm:f>NOT(ISERROR(SEARCH('Listados Datos'!$T$3,AF204)))</xm:f>
            <xm:f>'Listados Datos'!$T$3</xm:f>
            <x14:dxf>
              <fill>
                <patternFill patternType="solid">
                  <bgColor rgb="FFC00000"/>
                </patternFill>
              </fill>
            </x14:dxf>
          </x14:cfRule>
          <x14:cfRule type="containsText" priority="13458" operator="containsText" id="{FD1188F6-C6A3-4E99-B57F-F0EE84BF971D}">
            <xm:f>NOT(ISERROR(SEARCH('Listados Datos'!$T$4,AF204)))</xm:f>
            <xm:f>'Listados Datos'!$T$4</xm:f>
            <x14:dxf>
              <font>
                <b/>
                <i val="0"/>
                <color theme="0"/>
              </font>
              <fill>
                <patternFill>
                  <bgColor rgb="FFE26B0A"/>
                </patternFill>
              </fill>
            </x14:dxf>
          </x14:cfRule>
          <x14:cfRule type="containsText" priority="13459" operator="containsText" id="{19AB41B3-59C0-45DE-806F-F9D5B6B5889F}">
            <xm:f>NOT(ISERROR(SEARCH('Listados Datos'!$T$5,AF204)))</xm:f>
            <xm:f>'Listados Datos'!$T$5</xm:f>
            <x14:dxf>
              <font>
                <b/>
                <i val="0"/>
                <color auto="1"/>
              </font>
              <fill>
                <patternFill>
                  <bgColor rgb="FFFFFF00"/>
                </patternFill>
              </fill>
            </x14:dxf>
          </x14:cfRule>
          <x14:cfRule type="containsText" priority="13460" operator="containsText" id="{15E0D892-C275-48BF-931F-7A0C8004B2A2}">
            <xm:f>NOT(ISERROR(SEARCH('Listados Datos'!$T$6,AF204)))</xm:f>
            <xm:f>'Listados Datos'!$T$6</xm:f>
            <x14:dxf>
              <font>
                <b/>
                <i val="0"/>
              </font>
              <fill>
                <patternFill>
                  <bgColor rgb="FF92D050"/>
                </patternFill>
              </fill>
            </x14:dxf>
          </x14:cfRule>
          <xm:sqref>AF204:AF205</xm:sqref>
        </x14:conditionalFormatting>
        <x14:conditionalFormatting xmlns:xm="http://schemas.microsoft.com/office/excel/2006/main">
          <x14:cfRule type="containsText" priority="13453" operator="containsText" id="{321B2BA4-2231-4D76-8CA9-523EB1D637C5}">
            <xm:f>NOT(ISERROR(SEARCH('Listados Datos'!$T$3,AB204)))</xm:f>
            <xm:f>'Listados Datos'!$T$3</xm:f>
            <x14:dxf>
              <fill>
                <patternFill patternType="solid">
                  <bgColor rgb="FFC00000"/>
                </patternFill>
              </fill>
            </x14:dxf>
          </x14:cfRule>
          <x14:cfRule type="containsText" priority="13454" operator="containsText" id="{6D5D39E4-4043-4032-BE65-E3593CA25518}">
            <xm:f>NOT(ISERROR(SEARCH('Listados Datos'!$T$4,AB204)))</xm:f>
            <xm:f>'Listados Datos'!$T$4</xm:f>
            <x14:dxf>
              <font>
                <b/>
                <i val="0"/>
                <color theme="0"/>
              </font>
              <fill>
                <patternFill>
                  <bgColor rgb="FFE26B0A"/>
                </patternFill>
              </fill>
            </x14:dxf>
          </x14:cfRule>
          <x14:cfRule type="containsText" priority="13455" operator="containsText" id="{21711BEF-6169-4CFB-9FB7-8C6DC905B6DD}">
            <xm:f>NOT(ISERROR(SEARCH('Listados Datos'!$T$5,AB204)))</xm:f>
            <xm:f>'Listados Datos'!$T$5</xm:f>
            <x14:dxf>
              <font>
                <b/>
                <i val="0"/>
                <color auto="1"/>
              </font>
              <fill>
                <patternFill>
                  <bgColor rgb="FFFFFF00"/>
                </patternFill>
              </fill>
            </x14:dxf>
          </x14:cfRule>
          <x14:cfRule type="containsText" priority="13456" operator="containsText" id="{1FD2FF63-37DD-4A92-8EB5-4B41EA934016}">
            <xm:f>NOT(ISERROR(SEARCH('Listados Datos'!$T$6,AB204)))</xm:f>
            <xm:f>'Listados Datos'!$T$6</xm:f>
            <x14:dxf>
              <font>
                <b/>
                <i val="0"/>
              </font>
              <fill>
                <patternFill>
                  <bgColor rgb="FF92D050"/>
                </patternFill>
              </fill>
            </x14:dxf>
          </x14:cfRule>
          <xm:sqref>AB204:AB205</xm:sqref>
        </x14:conditionalFormatting>
        <x14:conditionalFormatting xmlns:xm="http://schemas.microsoft.com/office/excel/2006/main">
          <x14:cfRule type="containsText" priority="13443" operator="containsText" id="{BB3F08F7-67DD-40CA-85E3-EE00877DCBB5}">
            <xm:f>NOT(ISERROR(SEARCH('Listados Datos'!$P$3,Z204)))</xm:f>
            <xm:f>'Listados Datos'!$P$3</xm:f>
            <x14:dxf>
              <fill>
                <patternFill>
                  <bgColor rgb="FF99CC00"/>
                </patternFill>
              </fill>
            </x14:dxf>
          </x14:cfRule>
          <x14:cfRule type="containsText" priority="13444" operator="containsText" id="{544773E9-7B69-4EC7-B9B0-D5A01BA5D1EC}">
            <xm:f>NOT(ISERROR(SEARCH('Listados Datos'!$P$4,Z204)))</xm:f>
            <xm:f>'Listados Datos'!$P$4</xm:f>
            <x14:dxf>
              <fill>
                <patternFill>
                  <bgColor rgb="FF33CC33"/>
                </patternFill>
              </fill>
            </x14:dxf>
          </x14:cfRule>
          <x14:cfRule type="containsText" priority="13445" operator="containsText" id="{DECB738C-B45D-4928-B33C-55AAB2B92BCD}">
            <xm:f>NOT(ISERROR(SEARCH('Listados Datos'!$P$5,Z204)))</xm:f>
            <xm:f>'Listados Datos'!$P$5</xm:f>
            <x14:dxf>
              <fill>
                <patternFill>
                  <bgColor rgb="FFFFFF00"/>
                </patternFill>
              </fill>
            </x14:dxf>
          </x14:cfRule>
          <x14:cfRule type="containsText" priority="13446" operator="containsText" id="{DDE7CD6F-7E9E-46A5-A12D-1F8A60A2EEDD}">
            <xm:f>NOT(ISERROR(SEARCH('Listados Datos'!$P$6,Z204)))</xm:f>
            <xm:f>'Listados Datos'!$P$6</xm:f>
            <x14:dxf>
              <fill>
                <patternFill>
                  <bgColor rgb="FFFFC000"/>
                </patternFill>
              </fill>
            </x14:dxf>
          </x14:cfRule>
          <x14:cfRule type="containsText" priority="13447" operator="containsText" id="{5D1A1997-4BB2-4D97-8B9C-FF61AE2B8E49}">
            <xm:f>NOT(ISERROR(SEARCH('Listados Datos'!$P$7,Z204)))</xm:f>
            <xm:f>'Listados Datos'!$P$7</xm:f>
            <x14:dxf>
              <fill>
                <patternFill>
                  <bgColor rgb="FFFF0000"/>
                </patternFill>
              </fill>
            </x14:dxf>
          </x14:cfRule>
          <xm:sqref>Z204:Z205</xm:sqref>
        </x14:conditionalFormatting>
        <x14:conditionalFormatting xmlns:xm="http://schemas.microsoft.com/office/excel/2006/main">
          <x14:cfRule type="containsText" priority="13293" operator="containsText" id="{15281AE4-0C04-45E3-BDBC-FEA98EA1554A}">
            <xm:f>NOT(ISERROR(SEARCH('Listados Datos'!$T$3,AT210)))</xm:f>
            <xm:f>'Listados Datos'!$T$3</xm:f>
            <x14:dxf>
              <fill>
                <patternFill patternType="solid">
                  <bgColor rgb="FFC00000"/>
                </patternFill>
              </fill>
            </x14:dxf>
          </x14:cfRule>
          <x14:cfRule type="containsText" priority="13294" operator="containsText" id="{0EA288BA-D2EF-4447-B83C-CDFFE0A13156}">
            <xm:f>NOT(ISERROR(SEARCH('Listados Datos'!$T$4,AT210)))</xm:f>
            <xm:f>'Listados Datos'!$T$4</xm:f>
            <x14:dxf>
              <font>
                <b/>
                <i val="0"/>
                <color theme="0"/>
              </font>
              <fill>
                <patternFill>
                  <bgColor rgb="FFE26B0A"/>
                </patternFill>
              </fill>
            </x14:dxf>
          </x14:cfRule>
          <x14:cfRule type="containsText" priority="13295" operator="containsText" id="{13B0DDDE-F6C3-46DA-B587-97207F6293A8}">
            <xm:f>NOT(ISERROR(SEARCH('Listados Datos'!$T$5,AT210)))</xm:f>
            <xm:f>'Listados Datos'!$T$5</xm:f>
            <x14:dxf>
              <font>
                <b/>
                <i val="0"/>
                <color auto="1"/>
              </font>
              <fill>
                <patternFill>
                  <bgColor rgb="FFFFFF00"/>
                </patternFill>
              </fill>
            </x14:dxf>
          </x14:cfRule>
          <x14:cfRule type="containsText" priority="13296" operator="containsText" id="{EFE16B1F-0AF1-4414-8ADE-4819E26F7D3E}">
            <xm:f>NOT(ISERROR(SEARCH('Listados Datos'!$T$6,AT210)))</xm:f>
            <xm:f>'Listados Datos'!$T$6</xm:f>
            <x14:dxf>
              <font>
                <b/>
                <i val="0"/>
              </font>
              <fill>
                <patternFill>
                  <bgColor rgb="FF92D050"/>
                </patternFill>
              </fill>
            </x14:dxf>
          </x14:cfRule>
          <xm:sqref>AT210</xm:sqref>
        </x14:conditionalFormatting>
        <x14:conditionalFormatting xmlns:xm="http://schemas.microsoft.com/office/excel/2006/main">
          <x14:cfRule type="containsText" priority="13283" operator="containsText" id="{9A1847B8-30C0-454F-A0B9-20C8CDA7058A}">
            <xm:f>NOT(ISERROR(SEARCH('Listados Datos'!$P$3,AR210)))</xm:f>
            <xm:f>'Listados Datos'!$P$3</xm:f>
            <x14:dxf>
              <fill>
                <patternFill>
                  <bgColor rgb="FF99CC00"/>
                </patternFill>
              </fill>
            </x14:dxf>
          </x14:cfRule>
          <x14:cfRule type="containsText" priority="13284" operator="containsText" id="{5F3728D6-DD51-45F1-B69C-30005CEB10FC}">
            <xm:f>NOT(ISERROR(SEARCH('Listados Datos'!$P$4,AR210)))</xm:f>
            <xm:f>'Listados Datos'!$P$4</xm:f>
            <x14:dxf>
              <fill>
                <patternFill>
                  <bgColor rgb="FF33CC33"/>
                </patternFill>
              </fill>
            </x14:dxf>
          </x14:cfRule>
          <x14:cfRule type="containsText" priority="13285" operator="containsText" id="{EE3CD104-2965-4A06-878A-E1418643D4A6}">
            <xm:f>NOT(ISERROR(SEARCH('Listados Datos'!$P$5,AR210)))</xm:f>
            <xm:f>'Listados Datos'!$P$5</xm:f>
            <x14:dxf>
              <fill>
                <patternFill>
                  <bgColor rgb="FFFFFF00"/>
                </patternFill>
              </fill>
            </x14:dxf>
          </x14:cfRule>
          <x14:cfRule type="containsText" priority="13286" operator="containsText" id="{3BD81E94-5CE3-4783-8827-9C270306D7AF}">
            <xm:f>NOT(ISERROR(SEARCH('Listados Datos'!$P$6,AR210)))</xm:f>
            <xm:f>'Listados Datos'!$P$6</xm:f>
            <x14:dxf>
              <fill>
                <patternFill>
                  <bgColor rgb="FFFFC000"/>
                </patternFill>
              </fill>
            </x14:dxf>
          </x14:cfRule>
          <x14:cfRule type="containsText" priority="13287" operator="containsText" id="{8E2218B2-5701-4065-A8F2-8B9CCDCA1FA4}">
            <xm:f>NOT(ISERROR(SEARCH('Listados Datos'!$P$7,AR210)))</xm:f>
            <xm:f>'Listados Datos'!$P$7</xm:f>
            <x14:dxf>
              <fill>
                <patternFill>
                  <bgColor rgb="FFFF0000"/>
                </patternFill>
              </fill>
            </x14:dxf>
          </x14:cfRule>
          <xm:sqref>AR210</xm:sqref>
        </x14:conditionalFormatting>
        <x14:conditionalFormatting xmlns:xm="http://schemas.microsoft.com/office/excel/2006/main">
          <x14:cfRule type="containsText" priority="13415" operator="containsText" id="{4F807BE4-7573-4D4F-8457-85A5DDABA975}">
            <xm:f>NOT(ISERROR(SEARCH('Listados Datos'!$T$3,AT205)))</xm:f>
            <xm:f>'Listados Datos'!$T$3</xm:f>
            <x14:dxf>
              <fill>
                <patternFill patternType="solid">
                  <bgColor rgb="FFC00000"/>
                </patternFill>
              </fill>
            </x14:dxf>
          </x14:cfRule>
          <x14:cfRule type="containsText" priority="13416" operator="containsText" id="{35643788-3972-4885-A1D1-A69CDED7DC43}">
            <xm:f>NOT(ISERROR(SEARCH('Listados Datos'!$T$4,AT205)))</xm:f>
            <xm:f>'Listados Datos'!$T$4</xm:f>
            <x14:dxf>
              <font>
                <b/>
                <i val="0"/>
                <color theme="0"/>
              </font>
              <fill>
                <patternFill>
                  <bgColor rgb="FFE26B0A"/>
                </patternFill>
              </fill>
            </x14:dxf>
          </x14:cfRule>
          <x14:cfRule type="containsText" priority="13417" operator="containsText" id="{55D46498-15C3-47F9-A279-1B95CB054788}">
            <xm:f>NOT(ISERROR(SEARCH('Listados Datos'!$T$5,AT205)))</xm:f>
            <xm:f>'Listados Datos'!$T$5</xm:f>
            <x14:dxf>
              <font>
                <b/>
                <i val="0"/>
                <color auto="1"/>
              </font>
              <fill>
                <patternFill>
                  <bgColor rgb="FFFFFF00"/>
                </patternFill>
              </fill>
            </x14:dxf>
          </x14:cfRule>
          <x14:cfRule type="containsText" priority="13418" operator="containsText" id="{D8079EDB-D29B-4A67-BBE2-A4306C7A4680}">
            <xm:f>NOT(ISERROR(SEARCH('Listados Datos'!$T$6,AT205)))</xm:f>
            <xm:f>'Listados Datos'!$T$6</xm:f>
            <x14:dxf>
              <font>
                <b/>
                <i val="0"/>
              </font>
              <fill>
                <patternFill>
                  <bgColor rgb="FF92D050"/>
                </patternFill>
              </fill>
            </x14:dxf>
          </x14:cfRule>
          <xm:sqref>AT205</xm:sqref>
        </x14:conditionalFormatting>
        <x14:conditionalFormatting xmlns:xm="http://schemas.microsoft.com/office/excel/2006/main">
          <x14:cfRule type="containsText" priority="13405" operator="containsText" id="{705D358C-F8AD-4D53-8F5C-2C9CF449301E}">
            <xm:f>NOT(ISERROR(SEARCH('Listados Datos'!$P$3,AR205)))</xm:f>
            <xm:f>'Listados Datos'!$P$3</xm:f>
            <x14:dxf>
              <fill>
                <patternFill>
                  <bgColor rgb="FF99CC00"/>
                </patternFill>
              </fill>
            </x14:dxf>
          </x14:cfRule>
          <x14:cfRule type="containsText" priority="13406" operator="containsText" id="{31DF58BF-F09B-4F6B-8CD8-6EC2CBB1C3AC}">
            <xm:f>NOT(ISERROR(SEARCH('Listados Datos'!$P$4,AR205)))</xm:f>
            <xm:f>'Listados Datos'!$P$4</xm:f>
            <x14:dxf>
              <fill>
                <patternFill>
                  <bgColor rgb="FF33CC33"/>
                </patternFill>
              </fill>
            </x14:dxf>
          </x14:cfRule>
          <x14:cfRule type="containsText" priority="13407" operator="containsText" id="{E3B12C81-D278-499F-ADE4-32B2A7585B8F}">
            <xm:f>NOT(ISERROR(SEARCH('Listados Datos'!$P$5,AR205)))</xm:f>
            <xm:f>'Listados Datos'!$P$5</xm:f>
            <x14:dxf>
              <fill>
                <patternFill>
                  <bgColor rgb="FFFFFF00"/>
                </patternFill>
              </fill>
            </x14:dxf>
          </x14:cfRule>
          <x14:cfRule type="containsText" priority="13408" operator="containsText" id="{C3C0D340-05FA-43D1-9085-4039816BD557}">
            <xm:f>NOT(ISERROR(SEARCH('Listados Datos'!$P$6,AR205)))</xm:f>
            <xm:f>'Listados Datos'!$P$6</xm:f>
            <x14:dxf>
              <fill>
                <patternFill>
                  <bgColor rgb="FFFFC000"/>
                </patternFill>
              </fill>
            </x14:dxf>
          </x14:cfRule>
          <x14:cfRule type="containsText" priority="13409" operator="containsText" id="{239428D6-F222-415F-9077-4A77AABB755E}">
            <xm:f>NOT(ISERROR(SEARCH('Listados Datos'!$P$7,AR205)))</xm:f>
            <xm:f>'Listados Datos'!$P$7</xm:f>
            <x14:dxf>
              <fill>
                <patternFill>
                  <bgColor rgb="FFFF0000"/>
                </patternFill>
              </fill>
            </x14:dxf>
          </x14:cfRule>
          <xm:sqref>AR205</xm:sqref>
        </x14:conditionalFormatting>
        <x14:conditionalFormatting xmlns:xm="http://schemas.microsoft.com/office/excel/2006/main">
          <x14:cfRule type="containsText" priority="13401" operator="containsText" id="{4483621C-D0F8-449B-BF00-BB7BE410C957}">
            <xm:f>NOT(ISERROR(SEARCH('Listados Datos'!$T$3,AF208)))</xm:f>
            <xm:f>'Listados Datos'!$T$3</xm:f>
            <x14:dxf>
              <fill>
                <patternFill patternType="solid">
                  <bgColor rgb="FFC00000"/>
                </patternFill>
              </fill>
            </x14:dxf>
          </x14:cfRule>
          <x14:cfRule type="containsText" priority="13402" operator="containsText" id="{80D3F8FE-7C61-48B8-A7DB-737A65BA0EFA}">
            <xm:f>NOT(ISERROR(SEARCH('Listados Datos'!$T$4,AF208)))</xm:f>
            <xm:f>'Listados Datos'!$T$4</xm:f>
            <x14:dxf>
              <font>
                <b/>
                <i val="0"/>
                <color theme="0"/>
              </font>
              <fill>
                <patternFill>
                  <bgColor rgb="FFE26B0A"/>
                </patternFill>
              </fill>
            </x14:dxf>
          </x14:cfRule>
          <x14:cfRule type="containsText" priority="13403" operator="containsText" id="{98EB9864-66F5-457A-9EB3-A5E2CD5A868C}">
            <xm:f>NOT(ISERROR(SEARCH('Listados Datos'!$T$5,AF208)))</xm:f>
            <xm:f>'Listados Datos'!$T$5</xm:f>
            <x14:dxf>
              <font>
                <b/>
                <i val="0"/>
                <color auto="1"/>
              </font>
              <fill>
                <patternFill>
                  <bgColor rgb="FFFFFF00"/>
                </patternFill>
              </fill>
            </x14:dxf>
          </x14:cfRule>
          <x14:cfRule type="containsText" priority="13404" operator="containsText" id="{B18043BF-975D-4A1D-9868-6D1768CFC7E1}">
            <xm:f>NOT(ISERROR(SEARCH('Listados Datos'!$T$6,AF208)))</xm:f>
            <xm:f>'Listados Datos'!$T$6</xm:f>
            <x14:dxf>
              <font>
                <b/>
                <i val="0"/>
              </font>
              <fill>
                <patternFill>
                  <bgColor rgb="FF92D050"/>
                </patternFill>
              </fill>
            </x14:dxf>
          </x14:cfRule>
          <xm:sqref>AF208:AF209 AF213</xm:sqref>
        </x14:conditionalFormatting>
        <x14:conditionalFormatting xmlns:xm="http://schemas.microsoft.com/office/excel/2006/main">
          <x14:cfRule type="containsText" priority="13397" operator="containsText" id="{540305AC-0C73-4163-AB04-9353804001C3}">
            <xm:f>NOT(ISERROR(SEARCH('Listados Datos'!$T$3,AB208)))</xm:f>
            <xm:f>'Listados Datos'!$T$3</xm:f>
            <x14:dxf>
              <fill>
                <patternFill patternType="solid">
                  <bgColor rgb="FFC00000"/>
                </patternFill>
              </fill>
            </x14:dxf>
          </x14:cfRule>
          <x14:cfRule type="containsText" priority="13398" operator="containsText" id="{EF972A08-8DA5-4A98-A046-8FDAE79838A5}">
            <xm:f>NOT(ISERROR(SEARCH('Listados Datos'!$T$4,AB208)))</xm:f>
            <xm:f>'Listados Datos'!$T$4</xm:f>
            <x14:dxf>
              <font>
                <b/>
                <i val="0"/>
                <color theme="0"/>
              </font>
              <fill>
                <patternFill>
                  <bgColor rgb="FFE26B0A"/>
                </patternFill>
              </fill>
            </x14:dxf>
          </x14:cfRule>
          <x14:cfRule type="containsText" priority="13399" operator="containsText" id="{2183B6F9-23B9-4AB3-B4A9-2881AC5AA0AB}">
            <xm:f>NOT(ISERROR(SEARCH('Listados Datos'!$T$5,AB208)))</xm:f>
            <xm:f>'Listados Datos'!$T$5</xm:f>
            <x14:dxf>
              <font>
                <b/>
                <i val="0"/>
                <color auto="1"/>
              </font>
              <fill>
                <patternFill>
                  <bgColor rgb="FFFFFF00"/>
                </patternFill>
              </fill>
            </x14:dxf>
          </x14:cfRule>
          <x14:cfRule type="containsText" priority="13400" operator="containsText" id="{760F66E0-9F7F-4B5A-A161-CC1907FA220A}">
            <xm:f>NOT(ISERROR(SEARCH('Listados Datos'!$T$6,AB208)))</xm:f>
            <xm:f>'Listados Datos'!$T$6</xm:f>
            <x14:dxf>
              <font>
                <b/>
                <i val="0"/>
              </font>
              <fill>
                <patternFill>
                  <bgColor rgb="FF92D050"/>
                </patternFill>
              </fill>
            </x14:dxf>
          </x14:cfRule>
          <xm:sqref>AB208:AB209</xm:sqref>
        </x14:conditionalFormatting>
        <x14:conditionalFormatting xmlns:xm="http://schemas.microsoft.com/office/excel/2006/main">
          <x14:cfRule type="containsText" priority="13387" operator="containsText" id="{5C7BCA51-72CB-4670-9846-1903F01D1B39}">
            <xm:f>NOT(ISERROR(SEARCH('Listados Datos'!$P$3,Z208)))</xm:f>
            <xm:f>'Listados Datos'!$P$3</xm:f>
            <x14:dxf>
              <fill>
                <patternFill>
                  <bgColor rgb="FF99CC00"/>
                </patternFill>
              </fill>
            </x14:dxf>
          </x14:cfRule>
          <x14:cfRule type="containsText" priority="13388" operator="containsText" id="{6EFBB3CB-A8AF-49DE-BE85-A695A8B296BC}">
            <xm:f>NOT(ISERROR(SEARCH('Listados Datos'!$P$4,Z208)))</xm:f>
            <xm:f>'Listados Datos'!$P$4</xm:f>
            <x14:dxf>
              <fill>
                <patternFill>
                  <bgColor rgb="FF33CC33"/>
                </patternFill>
              </fill>
            </x14:dxf>
          </x14:cfRule>
          <x14:cfRule type="containsText" priority="13389" operator="containsText" id="{F58519C9-6627-429D-A239-84BECCDB29D2}">
            <xm:f>NOT(ISERROR(SEARCH('Listados Datos'!$P$5,Z208)))</xm:f>
            <xm:f>'Listados Datos'!$P$5</xm:f>
            <x14:dxf>
              <fill>
                <patternFill>
                  <bgColor rgb="FFFFFF00"/>
                </patternFill>
              </fill>
            </x14:dxf>
          </x14:cfRule>
          <x14:cfRule type="containsText" priority="13390" operator="containsText" id="{A18C4EDC-7AD6-4017-8798-37D57190CE29}">
            <xm:f>NOT(ISERROR(SEARCH('Listados Datos'!$P$6,Z208)))</xm:f>
            <xm:f>'Listados Datos'!$P$6</xm:f>
            <x14:dxf>
              <fill>
                <patternFill>
                  <bgColor rgb="FFFFC000"/>
                </patternFill>
              </fill>
            </x14:dxf>
          </x14:cfRule>
          <x14:cfRule type="containsText" priority="13391" operator="containsText" id="{CECD1870-A73B-4B1A-9D1E-00458866F058}">
            <xm:f>NOT(ISERROR(SEARCH('Listados Datos'!$P$7,Z208)))</xm:f>
            <xm:f>'Listados Datos'!$P$7</xm:f>
            <x14:dxf>
              <fill>
                <patternFill>
                  <bgColor rgb="FFFF0000"/>
                </patternFill>
              </fill>
            </x14:dxf>
          </x14:cfRule>
          <xm:sqref>Z208:Z209</xm:sqref>
        </x14:conditionalFormatting>
        <x14:conditionalFormatting xmlns:xm="http://schemas.microsoft.com/office/excel/2006/main">
          <x14:cfRule type="containsText" priority="13363" operator="containsText" id="{1B47977B-67FD-4841-B447-D5344D3C99C6}">
            <xm:f>NOT(ISERROR(SEARCH('Listados Datos'!$T$3,AT208)))</xm:f>
            <xm:f>'Listados Datos'!$T$3</xm:f>
            <x14:dxf>
              <fill>
                <patternFill patternType="solid">
                  <bgColor rgb="FFC00000"/>
                </patternFill>
              </fill>
            </x14:dxf>
          </x14:cfRule>
          <x14:cfRule type="containsText" priority="13364" operator="containsText" id="{6A0815A1-3A90-4F2F-B0AA-DBA10F857F2B}">
            <xm:f>NOT(ISERROR(SEARCH('Listados Datos'!$T$4,AT208)))</xm:f>
            <xm:f>'Listados Datos'!$T$4</xm:f>
            <x14:dxf>
              <font>
                <b/>
                <i val="0"/>
                <color theme="0"/>
              </font>
              <fill>
                <patternFill>
                  <bgColor rgb="FFE26B0A"/>
                </patternFill>
              </fill>
            </x14:dxf>
          </x14:cfRule>
          <x14:cfRule type="containsText" priority="13365" operator="containsText" id="{765DAF9A-250D-4DBD-B7D8-C200CADAE032}">
            <xm:f>NOT(ISERROR(SEARCH('Listados Datos'!$T$5,AT208)))</xm:f>
            <xm:f>'Listados Datos'!$T$5</xm:f>
            <x14:dxf>
              <font>
                <b/>
                <i val="0"/>
                <color auto="1"/>
              </font>
              <fill>
                <patternFill>
                  <bgColor rgb="FFFFFF00"/>
                </patternFill>
              </fill>
            </x14:dxf>
          </x14:cfRule>
          <x14:cfRule type="containsText" priority="13366" operator="containsText" id="{89F43894-56AC-40DD-A88C-5F9B3DC877C9}">
            <xm:f>NOT(ISERROR(SEARCH('Listados Datos'!$T$6,AT208)))</xm:f>
            <xm:f>'Listados Datos'!$T$6</xm:f>
            <x14:dxf>
              <font>
                <b/>
                <i val="0"/>
              </font>
              <fill>
                <patternFill>
                  <bgColor rgb="FF92D050"/>
                </patternFill>
              </fill>
            </x14:dxf>
          </x14:cfRule>
          <xm:sqref>AT208</xm:sqref>
        </x14:conditionalFormatting>
        <x14:conditionalFormatting xmlns:xm="http://schemas.microsoft.com/office/excel/2006/main">
          <x14:cfRule type="containsText" priority="13353" operator="containsText" id="{FF3A99B7-0C70-48D3-93C4-06F96EEA12E1}">
            <xm:f>NOT(ISERROR(SEARCH('Listados Datos'!$P$3,AR208)))</xm:f>
            <xm:f>'Listados Datos'!$P$3</xm:f>
            <x14:dxf>
              <fill>
                <patternFill>
                  <bgColor rgb="FF99CC00"/>
                </patternFill>
              </fill>
            </x14:dxf>
          </x14:cfRule>
          <x14:cfRule type="containsText" priority="13354" operator="containsText" id="{A7FE3C3E-6D6E-463F-9A78-D99D56FBCBD9}">
            <xm:f>NOT(ISERROR(SEARCH('Listados Datos'!$P$4,AR208)))</xm:f>
            <xm:f>'Listados Datos'!$P$4</xm:f>
            <x14:dxf>
              <fill>
                <patternFill>
                  <bgColor rgb="FF33CC33"/>
                </patternFill>
              </fill>
            </x14:dxf>
          </x14:cfRule>
          <x14:cfRule type="containsText" priority="13355" operator="containsText" id="{B1D0EF8B-62E8-446E-AD04-DE8D116F4FF1}">
            <xm:f>NOT(ISERROR(SEARCH('Listados Datos'!$P$5,AR208)))</xm:f>
            <xm:f>'Listados Datos'!$P$5</xm:f>
            <x14:dxf>
              <fill>
                <patternFill>
                  <bgColor rgb="FFFFFF00"/>
                </patternFill>
              </fill>
            </x14:dxf>
          </x14:cfRule>
          <x14:cfRule type="containsText" priority="13356" operator="containsText" id="{2100AE67-9DD4-41B8-A74A-5C099F3BCE92}">
            <xm:f>NOT(ISERROR(SEARCH('Listados Datos'!$P$6,AR208)))</xm:f>
            <xm:f>'Listados Datos'!$P$6</xm:f>
            <x14:dxf>
              <fill>
                <patternFill>
                  <bgColor rgb="FFFFC000"/>
                </patternFill>
              </fill>
            </x14:dxf>
          </x14:cfRule>
          <x14:cfRule type="containsText" priority="13357" operator="containsText" id="{47DAC90B-B9A1-43D6-8F62-1262086C4DEF}">
            <xm:f>NOT(ISERROR(SEARCH('Listados Datos'!$P$7,AR208)))</xm:f>
            <xm:f>'Listados Datos'!$P$7</xm:f>
            <x14:dxf>
              <fill>
                <patternFill>
                  <bgColor rgb="FFFF0000"/>
                </patternFill>
              </fill>
            </x14:dxf>
          </x14:cfRule>
          <xm:sqref>AR208</xm:sqref>
        </x14:conditionalFormatting>
        <x14:conditionalFormatting xmlns:xm="http://schemas.microsoft.com/office/excel/2006/main">
          <x14:cfRule type="containsText" priority="13349" operator="containsText" id="{5BC78826-8302-49CE-98B3-CE697262721A}">
            <xm:f>NOT(ISERROR(SEARCH('Listados Datos'!$T$3,AT209)))</xm:f>
            <xm:f>'Listados Datos'!$T$3</xm:f>
            <x14:dxf>
              <fill>
                <patternFill patternType="solid">
                  <bgColor rgb="FFC00000"/>
                </patternFill>
              </fill>
            </x14:dxf>
          </x14:cfRule>
          <x14:cfRule type="containsText" priority="13350" operator="containsText" id="{97CFC054-A170-46C3-B346-51F0F3201059}">
            <xm:f>NOT(ISERROR(SEARCH('Listados Datos'!$T$4,AT209)))</xm:f>
            <xm:f>'Listados Datos'!$T$4</xm:f>
            <x14:dxf>
              <font>
                <b/>
                <i val="0"/>
                <color theme="0"/>
              </font>
              <fill>
                <patternFill>
                  <bgColor rgb="FFE26B0A"/>
                </patternFill>
              </fill>
            </x14:dxf>
          </x14:cfRule>
          <x14:cfRule type="containsText" priority="13351" operator="containsText" id="{FFD507A7-ECFF-46DB-86EF-B38FB813CB4E}">
            <xm:f>NOT(ISERROR(SEARCH('Listados Datos'!$T$5,AT209)))</xm:f>
            <xm:f>'Listados Datos'!$T$5</xm:f>
            <x14:dxf>
              <font>
                <b/>
                <i val="0"/>
                <color auto="1"/>
              </font>
              <fill>
                <patternFill>
                  <bgColor rgb="FFFFFF00"/>
                </patternFill>
              </fill>
            </x14:dxf>
          </x14:cfRule>
          <x14:cfRule type="containsText" priority="13352" operator="containsText" id="{59D00AF6-B539-4549-A4D5-ACCD04ADC204}">
            <xm:f>NOT(ISERROR(SEARCH('Listados Datos'!$T$6,AT209)))</xm:f>
            <xm:f>'Listados Datos'!$T$6</xm:f>
            <x14:dxf>
              <font>
                <b/>
                <i val="0"/>
              </font>
              <fill>
                <patternFill>
                  <bgColor rgb="FF92D050"/>
                </patternFill>
              </fill>
            </x14:dxf>
          </x14:cfRule>
          <xm:sqref>AT209</xm:sqref>
        </x14:conditionalFormatting>
        <x14:conditionalFormatting xmlns:xm="http://schemas.microsoft.com/office/excel/2006/main">
          <x14:cfRule type="containsText" priority="13339" operator="containsText" id="{00D2406F-B7C9-49B9-A6BD-46BC20F31EC4}">
            <xm:f>NOT(ISERROR(SEARCH('Listados Datos'!$P$3,AR209)))</xm:f>
            <xm:f>'Listados Datos'!$P$3</xm:f>
            <x14:dxf>
              <fill>
                <patternFill>
                  <bgColor rgb="FF99CC00"/>
                </patternFill>
              </fill>
            </x14:dxf>
          </x14:cfRule>
          <x14:cfRule type="containsText" priority="13340" operator="containsText" id="{3C3EB2DC-C9EF-4F0D-89E8-4764629F1C92}">
            <xm:f>NOT(ISERROR(SEARCH('Listados Datos'!$P$4,AR209)))</xm:f>
            <xm:f>'Listados Datos'!$P$4</xm:f>
            <x14:dxf>
              <fill>
                <patternFill>
                  <bgColor rgb="FF33CC33"/>
                </patternFill>
              </fill>
            </x14:dxf>
          </x14:cfRule>
          <x14:cfRule type="containsText" priority="13341" operator="containsText" id="{CD47D588-860C-4B54-B445-F488960F6550}">
            <xm:f>NOT(ISERROR(SEARCH('Listados Datos'!$P$5,AR209)))</xm:f>
            <xm:f>'Listados Datos'!$P$5</xm:f>
            <x14:dxf>
              <fill>
                <patternFill>
                  <bgColor rgb="FFFFFF00"/>
                </patternFill>
              </fill>
            </x14:dxf>
          </x14:cfRule>
          <x14:cfRule type="containsText" priority="13342" operator="containsText" id="{1D56DC55-C7FB-4B5B-8C5D-79312EBA0B07}">
            <xm:f>NOT(ISERROR(SEARCH('Listados Datos'!$P$6,AR209)))</xm:f>
            <xm:f>'Listados Datos'!$P$6</xm:f>
            <x14:dxf>
              <fill>
                <patternFill>
                  <bgColor rgb="FFFFC000"/>
                </patternFill>
              </fill>
            </x14:dxf>
          </x14:cfRule>
          <x14:cfRule type="containsText" priority="13343" operator="containsText" id="{0E8D3EF1-AC1D-466D-96C3-03AED693E987}">
            <xm:f>NOT(ISERROR(SEARCH('Listados Datos'!$P$7,AR209)))</xm:f>
            <xm:f>'Listados Datos'!$P$7</xm:f>
            <x14:dxf>
              <fill>
                <patternFill>
                  <bgColor rgb="FFFF0000"/>
                </patternFill>
              </fill>
            </x14:dxf>
          </x14:cfRule>
          <xm:sqref>AR209</xm:sqref>
        </x14:conditionalFormatting>
        <x14:conditionalFormatting xmlns:xm="http://schemas.microsoft.com/office/excel/2006/main">
          <x14:cfRule type="containsText" priority="13199" operator="containsText" id="{5598AF3C-DE05-442A-AB44-3A6538866EE6}">
            <xm:f>NOT(ISERROR(SEARCH('Listados Datos'!$T$3,AT219)))</xm:f>
            <xm:f>'Listados Datos'!$T$3</xm:f>
            <x14:dxf>
              <fill>
                <patternFill patternType="solid">
                  <bgColor rgb="FFC00000"/>
                </patternFill>
              </fill>
            </x14:dxf>
          </x14:cfRule>
          <x14:cfRule type="containsText" priority="13200" operator="containsText" id="{6BB71F1E-9ADB-4879-932B-FF1F320FAEC9}">
            <xm:f>NOT(ISERROR(SEARCH('Listados Datos'!$T$4,AT219)))</xm:f>
            <xm:f>'Listados Datos'!$T$4</xm:f>
            <x14:dxf>
              <font>
                <b/>
                <i val="0"/>
                <color theme="0"/>
              </font>
              <fill>
                <patternFill>
                  <bgColor rgb="FFE26B0A"/>
                </patternFill>
              </fill>
            </x14:dxf>
          </x14:cfRule>
          <x14:cfRule type="containsText" priority="13201" operator="containsText" id="{BB56E39E-9409-4E55-A9E5-A682D66FE890}">
            <xm:f>NOT(ISERROR(SEARCH('Listados Datos'!$T$5,AT219)))</xm:f>
            <xm:f>'Listados Datos'!$T$5</xm:f>
            <x14:dxf>
              <font>
                <b/>
                <i val="0"/>
                <color auto="1"/>
              </font>
              <fill>
                <patternFill>
                  <bgColor rgb="FFFFFF00"/>
                </patternFill>
              </fill>
            </x14:dxf>
          </x14:cfRule>
          <x14:cfRule type="containsText" priority="13202" operator="containsText" id="{2C07F11A-8791-4D4F-8806-80E07631EC11}">
            <xm:f>NOT(ISERROR(SEARCH('Listados Datos'!$T$6,AT219)))</xm:f>
            <xm:f>'Listados Datos'!$T$6</xm:f>
            <x14:dxf>
              <font>
                <b/>
                <i val="0"/>
              </font>
              <fill>
                <patternFill>
                  <bgColor rgb="FF92D050"/>
                </patternFill>
              </fill>
            </x14:dxf>
          </x14:cfRule>
          <xm:sqref>AT219</xm:sqref>
        </x14:conditionalFormatting>
        <x14:conditionalFormatting xmlns:xm="http://schemas.microsoft.com/office/excel/2006/main">
          <x14:cfRule type="containsText" priority="13189" operator="containsText" id="{55DE5610-214D-4615-9C49-28D82003EF2E}">
            <xm:f>NOT(ISERROR(SEARCH('Listados Datos'!$P$3,AR219)))</xm:f>
            <xm:f>'Listados Datos'!$P$3</xm:f>
            <x14:dxf>
              <fill>
                <patternFill>
                  <bgColor rgb="FF99CC00"/>
                </patternFill>
              </fill>
            </x14:dxf>
          </x14:cfRule>
          <x14:cfRule type="containsText" priority="13190" operator="containsText" id="{A6E2F007-DBA0-450F-8CFB-0E945FC85979}">
            <xm:f>NOT(ISERROR(SEARCH('Listados Datos'!$P$4,AR219)))</xm:f>
            <xm:f>'Listados Datos'!$P$4</xm:f>
            <x14:dxf>
              <fill>
                <patternFill>
                  <bgColor rgb="FF33CC33"/>
                </patternFill>
              </fill>
            </x14:dxf>
          </x14:cfRule>
          <x14:cfRule type="containsText" priority="13191" operator="containsText" id="{173D13B9-E68E-4194-954B-B25DC1AD243B}">
            <xm:f>NOT(ISERROR(SEARCH('Listados Datos'!$P$5,AR219)))</xm:f>
            <xm:f>'Listados Datos'!$P$5</xm:f>
            <x14:dxf>
              <fill>
                <patternFill>
                  <bgColor rgb="FFFFFF00"/>
                </patternFill>
              </fill>
            </x14:dxf>
          </x14:cfRule>
          <x14:cfRule type="containsText" priority="13192" operator="containsText" id="{A384913B-50A8-46CE-93B8-616B93332223}">
            <xm:f>NOT(ISERROR(SEARCH('Listados Datos'!$P$6,AR219)))</xm:f>
            <xm:f>'Listados Datos'!$P$6</xm:f>
            <x14:dxf>
              <fill>
                <patternFill>
                  <bgColor rgb="FFFFC000"/>
                </patternFill>
              </fill>
            </x14:dxf>
          </x14:cfRule>
          <x14:cfRule type="containsText" priority="13193" operator="containsText" id="{37AC58B9-86A9-4265-86E8-A407C856D0A5}">
            <xm:f>NOT(ISERROR(SEARCH('Listados Datos'!$P$7,AR219)))</xm:f>
            <xm:f>'Listados Datos'!$P$7</xm:f>
            <x14:dxf>
              <fill>
                <patternFill>
                  <bgColor rgb="FFFF0000"/>
                </patternFill>
              </fill>
            </x14:dxf>
          </x14:cfRule>
          <xm:sqref>AR219</xm:sqref>
        </x14:conditionalFormatting>
        <x14:conditionalFormatting xmlns:xm="http://schemas.microsoft.com/office/excel/2006/main">
          <x14:cfRule type="containsText" priority="13321" operator="containsText" id="{C447D24C-E4A6-4A95-915F-EF6C9C4739D7}">
            <xm:f>NOT(ISERROR(SEARCH('Listados Datos'!$T$3,AF210)))</xm:f>
            <xm:f>'Listados Datos'!$T$3</xm:f>
            <x14:dxf>
              <fill>
                <patternFill patternType="solid">
                  <bgColor rgb="FFC00000"/>
                </patternFill>
              </fill>
            </x14:dxf>
          </x14:cfRule>
          <x14:cfRule type="containsText" priority="13322" operator="containsText" id="{64E8877E-53AC-482C-8D88-60739A29FAF0}">
            <xm:f>NOT(ISERROR(SEARCH('Listados Datos'!$T$4,AF210)))</xm:f>
            <xm:f>'Listados Datos'!$T$4</xm:f>
            <x14:dxf>
              <font>
                <b/>
                <i val="0"/>
                <color theme="0"/>
              </font>
              <fill>
                <patternFill>
                  <bgColor rgb="FFE26B0A"/>
                </patternFill>
              </fill>
            </x14:dxf>
          </x14:cfRule>
          <x14:cfRule type="containsText" priority="13323" operator="containsText" id="{9D21C068-25F5-49AB-BA5D-8D62262D9583}">
            <xm:f>NOT(ISERROR(SEARCH('Listados Datos'!$T$5,AF210)))</xm:f>
            <xm:f>'Listados Datos'!$T$5</xm:f>
            <x14:dxf>
              <font>
                <b/>
                <i val="0"/>
                <color auto="1"/>
              </font>
              <fill>
                <patternFill>
                  <bgColor rgb="FFFFFF00"/>
                </patternFill>
              </fill>
            </x14:dxf>
          </x14:cfRule>
          <x14:cfRule type="containsText" priority="13324" operator="containsText" id="{21331FD0-B365-4648-829D-B15312AE848B}">
            <xm:f>NOT(ISERROR(SEARCH('Listados Datos'!$T$6,AF210)))</xm:f>
            <xm:f>'Listados Datos'!$T$6</xm:f>
            <x14:dxf>
              <font>
                <b/>
                <i val="0"/>
              </font>
              <fill>
                <patternFill>
                  <bgColor rgb="FF92D050"/>
                </patternFill>
              </fill>
            </x14:dxf>
          </x14:cfRule>
          <xm:sqref>AF210:AF211</xm:sqref>
        </x14:conditionalFormatting>
        <x14:conditionalFormatting xmlns:xm="http://schemas.microsoft.com/office/excel/2006/main">
          <x14:cfRule type="containsText" priority="13317" operator="containsText" id="{9273215D-AD5B-4E2D-993E-A686CD2676A4}">
            <xm:f>NOT(ISERROR(SEARCH('Listados Datos'!$T$3,AB210)))</xm:f>
            <xm:f>'Listados Datos'!$T$3</xm:f>
            <x14:dxf>
              <fill>
                <patternFill patternType="solid">
                  <bgColor rgb="FFC00000"/>
                </patternFill>
              </fill>
            </x14:dxf>
          </x14:cfRule>
          <x14:cfRule type="containsText" priority="13318" operator="containsText" id="{44D837B0-0C17-4C91-8644-70CD0E00188F}">
            <xm:f>NOT(ISERROR(SEARCH('Listados Datos'!$T$4,AB210)))</xm:f>
            <xm:f>'Listados Datos'!$T$4</xm:f>
            <x14:dxf>
              <font>
                <b/>
                <i val="0"/>
                <color theme="0"/>
              </font>
              <fill>
                <patternFill>
                  <bgColor rgb="FFE26B0A"/>
                </patternFill>
              </fill>
            </x14:dxf>
          </x14:cfRule>
          <x14:cfRule type="containsText" priority="13319" operator="containsText" id="{58A82FD4-1CA1-42DF-9FFE-B168A8AE088E}">
            <xm:f>NOT(ISERROR(SEARCH('Listados Datos'!$T$5,AB210)))</xm:f>
            <xm:f>'Listados Datos'!$T$5</xm:f>
            <x14:dxf>
              <font>
                <b/>
                <i val="0"/>
                <color auto="1"/>
              </font>
              <fill>
                <patternFill>
                  <bgColor rgb="FFFFFF00"/>
                </patternFill>
              </fill>
            </x14:dxf>
          </x14:cfRule>
          <x14:cfRule type="containsText" priority="13320" operator="containsText" id="{602DB1EE-1537-4727-A527-CBC7C52B394D}">
            <xm:f>NOT(ISERROR(SEARCH('Listados Datos'!$T$6,AB210)))</xm:f>
            <xm:f>'Listados Datos'!$T$6</xm:f>
            <x14:dxf>
              <font>
                <b/>
                <i val="0"/>
              </font>
              <fill>
                <patternFill>
                  <bgColor rgb="FF92D050"/>
                </patternFill>
              </fill>
            </x14:dxf>
          </x14:cfRule>
          <xm:sqref>AB210:AB211</xm:sqref>
        </x14:conditionalFormatting>
        <x14:conditionalFormatting xmlns:xm="http://schemas.microsoft.com/office/excel/2006/main">
          <x14:cfRule type="containsText" priority="13307" operator="containsText" id="{7F7AD1DD-2461-421E-9A77-534B9FFC23F4}">
            <xm:f>NOT(ISERROR(SEARCH('Listados Datos'!$P$3,Z210)))</xm:f>
            <xm:f>'Listados Datos'!$P$3</xm:f>
            <x14:dxf>
              <fill>
                <patternFill>
                  <bgColor rgb="FF99CC00"/>
                </patternFill>
              </fill>
            </x14:dxf>
          </x14:cfRule>
          <x14:cfRule type="containsText" priority="13308" operator="containsText" id="{8A38D476-71FC-48FB-BE1C-CD2CDFED3C8A}">
            <xm:f>NOT(ISERROR(SEARCH('Listados Datos'!$P$4,Z210)))</xm:f>
            <xm:f>'Listados Datos'!$P$4</xm:f>
            <x14:dxf>
              <fill>
                <patternFill>
                  <bgColor rgb="FF33CC33"/>
                </patternFill>
              </fill>
            </x14:dxf>
          </x14:cfRule>
          <x14:cfRule type="containsText" priority="13309" operator="containsText" id="{52E61671-938A-4487-BA6E-51C05C0389E4}">
            <xm:f>NOT(ISERROR(SEARCH('Listados Datos'!$P$5,Z210)))</xm:f>
            <xm:f>'Listados Datos'!$P$5</xm:f>
            <x14:dxf>
              <fill>
                <patternFill>
                  <bgColor rgb="FFFFFF00"/>
                </patternFill>
              </fill>
            </x14:dxf>
          </x14:cfRule>
          <x14:cfRule type="containsText" priority="13310" operator="containsText" id="{5825A7DB-49D3-46FB-9D4E-87ADBAEFC215}">
            <xm:f>NOT(ISERROR(SEARCH('Listados Datos'!$P$6,Z210)))</xm:f>
            <xm:f>'Listados Datos'!$P$6</xm:f>
            <x14:dxf>
              <fill>
                <patternFill>
                  <bgColor rgb="FFFFC000"/>
                </patternFill>
              </fill>
            </x14:dxf>
          </x14:cfRule>
          <x14:cfRule type="containsText" priority="13311" operator="containsText" id="{AEBF0620-55F7-4EC4-9D7A-2B181BF49D56}">
            <xm:f>NOT(ISERROR(SEARCH('Listados Datos'!$P$7,Z210)))</xm:f>
            <xm:f>'Listados Datos'!$P$7</xm:f>
            <x14:dxf>
              <fill>
                <patternFill>
                  <bgColor rgb="FFFF0000"/>
                </patternFill>
              </fill>
            </x14:dxf>
          </x14:cfRule>
          <xm:sqref>Z210:Z211</xm:sqref>
        </x14:conditionalFormatting>
        <x14:conditionalFormatting xmlns:xm="http://schemas.microsoft.com/office/excel/2006/main">
          <x14:cfRule type="containsText" priority="13157" operator="containsText" id="{B3970FE2-A40C-44EF-B6E7-3607FF7B5524}">
            <xm:f>NOT(ISERROR(SEARCH('Listados Datos'!$T$3,AT216)))</xm:f>
            <xm:f>'Listados Datos'!$T$3</xm:f>
            <x14:dxf>
              <fill>
                <patternFill patternType="solid">
                  <bgColor rgb="FFC00000"/>
                </patternFill>
              </fill>
            </x14:dxf>
          </x14:cfRule>
          <x14:cfRule type="containsText" priority="13158" operator="containsText" id="{EB5BA305-C863-4A7A-9FAB-59119EF5CCF6}">
            <xm:f>NOT(ISERROR(SEARCH('Listados Datos'!$T$4,AT216)))</xm:f>
            <xm:f>'Listados Datos'!$T$4</xm:f>
            <x14:dxf>
              <font>
                <b/>
                <i val="0"/>
                <color theme="0"/>
              </font>
              <fill>
                <patternFill>
                  <bgColor rgb="FFE26B0A"/>
                </patternFill>
              </fill>
            </x14:dxf>
          </x14:cfRule>
          <x14:cfRule type="containsText" priority="13159" operator="containsText" id="{31A28941-0AF9-4269-BDEB-FB402E4DA5FF}">
            <xm:f>NOT(ISERROR(SEARCH('Listados Datos'!$T$5,AT216)))</xm:f>
            <xm:f>'Listados Datos'!$T$5</xm:f>
            <x14:dxf>
              <font>
                <b/>
                <i val="0"/>
                <color auto="1"/>
              </font>
              <fill>
                <patternFill>
                  <bgColor rgb="FFFFFF00"/>
                </patternFill>
              </fill>
            </x14:dxf>
          </x14:cfRule>
          <x14:cfRule type="containsText" priority="13160" operator="containsText" id="{66C03D97-F7FE-4F35-9822-8719AB3EA9E3}">
            <xm:f>NOT(ISERROR(SEARCH('Listados Datos'!$T$6,AT216)))</xm:f>
            <xm:f>'Listados Datos'!$T$6</xm:f>
            <x14:dxf>
              <font>
                <b/>
                <i val="0"/>
              </font>
              <fill>
                <patternFill>
                  <bgColor rgb="FF92D050"/>
                </patternFill>
              </fill>
            </x14:dxf>
          </x14:cfRule>
          <xm:sqref>AT216</xm:sqref>
        </x14:conditionalFormatting>
        <x14:conditionalFormatting xmlns:xm="http://schemas.microsoft.com/office/excel/2006/main">
          <x14:cfRule type="containsText" priority="13147" operator="containsText" id="{07471733-D88F-48AE-8605-8BFB6A0134AF}">
            <xm:f>NOT(ISERROR(SEARCH('Listados Datos'!$P$3,AR216)))</xm:f>
            <xm:f>'Listados Datos'!$P$3</xm:f>
            <x14:dxf>
              <fill>
                <patternFill>
                  <bgColor rgb="FF99CC00"/>
                </patternFill>
              </fill>
            </x14:dxf>
          </x14:cfRule>
          <x14:cfRule type="containsText" priority="13148" operator="containsText" id="{A75CA4F4-23DC-4662-A8C7-745C5372F7E4}">
            <xm:f>NOT(ISERROR(SEARCH('Listados Datos'!$P$4,AR216)))</xm:f>
            <xm:f>'Listados Datos'!$P$4</xm:f>
            <x14:dxf>
              <fill>
                <patternFill>
                  <bgColor rgb="FF33CC33"/>
                </patternFill>
              </fill>
            </x14:dxf>
          </x14:cfRule>
          <x14:cfRule type="containsText" priority="13149" operator="containsText" id="{E49EF3FB-847F-45ED-9471-7822BC007DCF}">
            <xm:f>NOT(ISERROR(SEARCH('Listados Datos'!$P$5,AR216)))</xm:f>
            <xm:f>'Listados Datos'!$P$5</xm:f>
            <x14:dxf>
              <fill>
                <patternFill>
                  <bgColor rgb="FFFFFF00"/>
                </patternFill>
              </fill>
            </x14:dxf>
          </x14:cfRule>
          <x14:cfRule type="containsText" priority="13150" operator="containsText" id="{BAA62A06-07FE-463B-A5AA-56697E01C742}">
            <xm:f>NOT(ISERROR(SEARCH('Listados Datos'!$P$6,AR216)))</xm:f>
            <xm:f>'Listados Datos'!$P$6</xm:f>
            <x14:dxf>
              <fill>
                <patternFill>
                  <bgColor rgb="FFFFC000"/>
                </patternFill>
              </fill>
            </x14:dxf>
          </x14:cfRule>
          <x14:cfRule type="containsText" priority="13151" operator="containsText" id="{9C8DFBEF-4F8E-42C5-890A-53DA136606EF}">
            <xm:f>NOT(ISERROR(SEARCH('Listados Datos'!$P$7,AR216)))</xm:f>
            <xm:f>'Listados Datos'!$P$7</xm:f>
            <x14:dxf>
              <fill>
                <patternFill>
                  <bgColor rgb="FFFF0000"/>
                </patternFill>
              </fill>
            </x14:dxf>
          </x14:cfRule>
          <xm:sqref>AR216</xm:sqref>
        </x14:conditionalFormatting>
        <x14:conditionalFormatting xmlns:xm="http://schemas.microsoft.com/office/excel/2006/main">
          <x14:cfRule type="containsText" priority="13279" operator="containsText" id="{E50FD214-14AD-45C5-B2BA-519257ED10A4}">
            <xm:f>NOT(ISERROR(SEARCH('Listados Datos'!$T$3,AT211)))</xm:f>
            <xm:f>'Listados Datos'!$T$3</xm:f>
            <x14:dxf>
              <fill>
                <patternFill patternType="solid">
                  <bgColor rgb="FFC00000"/>
                </patternFill>
              </fill>
            </x14:dxf>
          </x14:cfRule>
          <x14:cfRule type="containsText" priority="13280" operator="containsText" id="{CB6CED45-E4B4-42E9-9C8D-211D052D5D1C}">
            <xm:f>NOT(ISERROR(SEARCH('Listados Datos'!$T$4,AT211)))</xm:f>
            <xm:f>'Listados Datos'!$T$4</xm:f>
            <x14:dxf>
              <font>
                <b/>
                <i val="0"/>
                <color theme="0"/>
              </font>
              <fill>
                <patternFill>
                  <bgColor rgb="FFE26B0A"/>
                </patternFill>
              </fill>
            </x14:dxf>
          </x14:cfRule>
          <x14:cfRule type="containsText" priority="13281" operator="containsText" id="{2B213ABE-BF18-4962-94FB-007B323FBD0B}">
            <xm:f>NOT(ISERROR(SEARCH('Listados Datos'!$T$5,AT211)))</xm:f>
            <xm:f>'Listados Datos'!$T$5</xm:f>
            <x14:dxf>
              <font>
                <b/>
                <i val="0"/>
                <color auto="1"/>
              </font>
              <fill>
                <patternFill>
                  <bgColor rgb="FFFFFF00"/>
                </patternFill>
              </fill>
            </x14:dxf>
          </x14:cfRule>
          <x14:cfRule type="containsText" priority="13282" operator="containsText" id="{C433FD16-B7CA-46A0-B9FB-3C38FB61AECC}">
            <xm:f>NOT(ISERROR(SEARCH('Listados Datos'!$T$6,AT211)))</xm:f>
            <xm:f>'Listados Datos'!$T$6</xm:f>
            <x14:dxf>
              <font>
                <b/>
                <i val="0"/>
              </font>
              <fill>
                <patternFill>
                  <bgColor rgb="FF92D050"/>
                </patternFill>
              </fill>
            </x14:dxf>
          </x14:cfRule>
          <xm:sqref>AT211</xm:sqref>
        </x14:conditionalFormatting>
        <x14:conditionalFormatting xmlns:xm="http://schemas.microsoft.com/office/excel/2006/main">
          <x14:cfRule type="containsText" priority="13269" operator="containsText" id="{5553DC66-1859-4283-8095-25F4F9609F5A}">
            <xm:f>NOT(ISERROR(SEARCH('Listados Datos'!$P$3,AR211)))</xm:f>
            <xm:f>'Listados Datos'!$P$3</xm:f>
            <x14:dxf>
              <fill>
                <patternFill>
                  <bgColor rgb="FF99CC00"/>
                </patternFill>
              </fill>
            </x14:dxf>
          </x14:cfRule>
          <x14:cfRule type="containsText" priority="13270" operator="containsText" id="{E7F4F5DF-D275-4F2D-AF03-F4E289ADD3E9}">
            <xm:f>NOT(ISERROR(SEARCH('Listados Datos'!$P$4,AR211)))</xm:f>
            <xm:f>'Listados Datos'!$P$4</xm:f>
            <x14:dxf>
              <fill>
                <patternFill>
                  <bgColor rgb="FF33CC33"/>
                </patternFill>
              </fill>
            </x14:dxf>
          </x14:cfRule>
          <x14:cfRule type="containsText" priority="13271" operator="containsText" id="{94C7B717-DB27-4AF4-A722-DB081C56D267}">
            <xm:f>NOT(ISERROR(SEARCH('Listados Datos'!$P$5,AR211)))</xm:f>
            <xm:f>'Listados Datos'!$P$5</xm:f>
            <x14:dxf>
              <fill>
                <patternFill>
                  <bgColor rgb="FFFFFF00"/>
                </patternFill>
              </fill>
            </x14:dxf>
          </x14:cfRule>
          <x14:cfRule type="containsText" priority="13272" operator="containsText" id="{6DF113A2-769D-4501-967B-96CE4E236B5A}">
            <xm:f>NOT(ISERROR(SEARCH('Listados Datos'!$P$6,AR211)))</xm:f>
            <xm:f>'Listados Datos'!$P$6</xm:f>
            <x14:dxf>
              <fill>
                <patternFill>
                  <bgColor rgb="FFFFC000"/>
                </patternFill>
              </fill>
            </x14:dxf>
          </x14:cfRule>
          <x14:cfRule type="containsText" priority="13273" operator="containsText" id="{D7288B52-C55C-4B93-B291-932DDBFA5B96}">
            <xm:f>NOT(ISERROR(SEARCH('Listados Datos'!$P$7,AR211)))</xm:f>
            <xm:f>'Listados Datos'!$P$7</xm:f>
            <x14:dxf>
              <fill>
                <patternFill>
                  <bgColor rgb="FFFF0000"/>
                </patternFill>
              </fill>
            </x14:dxf>
          </x14:cfRule>
          <xm:sqref>AR211</xm:sqref>
        </x14:conditionalFormatting>
        <x14:conditionalFormatting xmlns:xm="http://schemas.microsoft.com/office/excel/2006/main">
          <x14:cfRule type="containsText" priority="13133" operator="containsText" id="{7396C419-C35B-45EF-9A57-340E4776415A}">
            <xm:f>NOT(ISERROR(SEARCH('Listados Datos'!$P$3,AR217)))</xm:f>
            <xm:f>'Listados Datos'!$P$3</xm:f>
            <x14:dxf>
              <fill>
                <patternFill>
                  <bgColor rgb="FF99CC00"/>
                </patternFill>
              </fill>
            </x14:dxf>
          </x14:cfRule>
          <x14:cfRule type="containsText" priority="13134" operator="containsText" id="{69E42097-4841-4780-B92D-60A67D1727E4}">
            <xm:f>NOT(ISERROR(SEARCH('Listados Datos'!$P$4,AR217)))</xm:f>
            <xm:f>'Listados Datos'!$P$4</xm:f>
            <x14:dxf>
              <fill>
                <patternFill>
                  <bgColor rgb="FF33CC33"/>
                </patternFill>
              </fill>
            </x14:dxf>
          </x14:cfRule>
          <x14:cfRule type="containsText" priority="13135" operator="containsText" id="{0D73D6C4-E281-40BA-876F-FB084D710C85}">
            <xm:f>NOT(ISERROR(SEARCH('Listados Datos'!$P$5,AR217)))</xm:f>
            <xm:f>'Listados Datos'!$P$5</xm:f>
            <x14:dxf>
              <fill>
                <patternFill>
                  <bgColor rgb="FFFFFF00"/>
                </patternFill>
              </fill>
            </x14:dxf>
          </x14:cfRule>
          <x14:cfRule type="containsText" priority="13136" operator="containsText" id="{D6861403-2247-44AC-A94B-745CB7AD9F61}">
            <xm:f>NOT(ISERROR(SEARCH('Listados Datos'!$P$6,AR217)))</xm:f>
            <xm:f>'Listados Datos'!$P$6</xm:f>
            <x14:dxf>
              <fill>
                <patternFill>
                  <bgColor rgb="FFFFC000"/>
                </patternFill>
              </fill>
            </x14:dxf>
          </x14:cfRule>
          <x14:cfRule type="containsText" priority="13137" operator="containsText" id="{A3861139-9D3C-48D1-84FA-A8AAD65972A1}">
            <xm:f>NOT(ISERROR(SEARCH('Listados Datos'!$P$7,AR217)))</xm:f>
            <xm:f>'Listados Datos'!$P$7</xm:f>
            <x14:dxf>
              <fill>
                <patternFill>
                  <bgColor rgb="FFFF0000"/>
                </patternFill>
              </fill>
            </x14:dxf>
          </x14:cfRule>
          <xm:sqref>AR217</xm:sqref>
        </x14:conditionalFormatting>
        <x14:conditionalFormatting xmlns:xm="http://schemas.microsoft.com/office/excel/2006/main">
          <x14:cfRule type="containsText" priority="12997" operator="containsText" id="{942B3EF4-4598-41D9-A640-7FE6D31DCC5B}">
            <xm:f>NOT(ISERROR(SEARCH('Listados Datos'!$P$3,AR229)))</xm:f>
            <xm:f>'Listados Datos'!$P$3</xm:f>
            <x14:dxf>
              <fill>
                <patternFill>
                  <bgColor rgb="FF99CC00"/>
                </patternFill>
              </fill>
            </x14:dxf>
          </x14:cfRule>
          <x14:cfRule type="containsText" priority="12998" operator="containsText" id="{F56ECA1D-92AA-46F2-9B13-5E9F2EAA43CA}">
            <xm:f>NOT(ISERROR(SEARCH('Listados Datos'!$P$4,AR229)))</xm:f>
            <xm:f>'Listados Datos'!$P$4</xm:f>
            <x14:dxf>
              <fill>
                <patternFill>
                  <bgColor rgb="FF33CC33"/>
                </patternFill>
              </fill>
            </x14:dxf>
          </x14:cfRule>
          <x14:cfRule type="containsText" priority="12999" operator="containsText" id="{2E8CDB7A-F0A0-422D-8195-ECBBD8F98A4A}">
            <xm:f>NOT(ISERROR(SEARCH('Listados Datos'!$P$5,AR229)))</xm:f>
            <xm:f>'Listados Datos'!$P$5</xm:f>
            <x14:dxf>
              <fill>
                <patternFill>
                  <bgColor rgb="FFFFFF00"/>
                </patternFill>
              </fill>
            </x14:dxf>
          </x14:cfRule>
          <x14:cfRule type="containsText" priority="13000" operator="containsText" id="{3D1A69C4-1D1B-4C1B-902C-DF06C63CCA5C}">
            <xm:f>NOT(ISERROR(SEARCH('Listados Datos'!$P$6,AR229)))</xm:f>
            <xm:f>'Listados Datos'!$P$6</xm:f>
            <x14:dxf>
              <fill>
                <patternFill>
                  <bgColor rgb="FFFFC000"/>
                </patternFill>
              </fill>
            </x14:dxf>
          </x14:cfRule>
          <x14:cfRule type="containsText" priority="13001" operator="containsText" id="{9E9D423F-84ED-4CF4-932E-2E6D2F057828}">
            <xm:f>NOT(ISERROR(SEARCH('Listados Datos'!$P$7,AR229)))</xm:f>
            <xm:f>'Listados Datos'!$P$7</xm:f>
            <x14:dxf>
              <fill>
                <patternFill>
                  <bgColor rgb="FFFF0000"/>
                </patternFill>
              </fill>
            </x14:dxf>
          </x14:cfRule>
          <xm:sqref>AR229</xm:sqref>
        </x14:conditionalFormatting>
        <x14:conditionalFormatting xmlns:xm="http://schemas.microsoft.com/office/excel/2006/main">
          <x14:cfRule type="containsText" priority="13673" operator="containsText" id="{4484F9CA-6C88-4DC0-B188-7D442C16D321}">
            <xm:f>NOT(ISERROR(SEARCH('Listados Datos'!$T$3,AF196)))</xm:f>
            <xm:f>'Listados Datos'!$T$3</xm:f>
            <x14:dxf>
              <fill>
                <patternFill patternType="solid">
                  <bgColor rgb="FFC00000"/>
                </patternFill>
              </fill>
            </x14:dxf>
          </x14:cfRule>
          <x14:cfRule type="containsText" priority="13674" operator="containsText" id="{90E785CE-7345-42EC-9C5B-8DDEE203457B}">
            <xm:f>NOT(ISERROR(SEARCH('Listados Datos'!$T$4,AF196)))</xm:f>
            <xm:f>'Listados Datos'!$T$4</xm:f>
            <x14:dxf>
              <font>
                <b/>
                <i val="0"/>
                <color theme="0"/>
              </font>
              <fill>
                <patternFill>
                  <bgColor rgb="FFE26B0A"/>
                </patternFill>
              </fill>
            </x14:dxf>
          </x14:cfRule>
          <x14:cfRule type="containsText" priority="13675" operator="containsText" id="{2870D72C-5C67-4507-9BD7-B79433C3BF3C}">
            <xm:f>NOT(ISERROR(SEARCH('Listados Datos'!$T$5,AF196)))</xm:f>
            <xm:f>'Listados Datos'!$T$5</xm:f>
            <x14:dxf>
              <font>
                <b/>
                <i val="0"/>
                <color auto="1"/>
              </font>
              <fill>
                <patternFill>
                  <bgColor rgb="FFFFFF00"/>
                </patternFill>
              </fill>
            </x14:dxf>
          </x14:cfRule>
          <x14:cfRule type="containsText" priority="13676" operator="containsText" id="{0D0F4453-BDB6-4291-9457-21D5ACC57386}">
            <xm:f>NOT(ISERROR(SEARCH('Listados Datos'!$T$6,AF196)))</xm:f>
            <xm:f>'Listados Datos'!$T$6</xm:f>
            <x14:dxf>
              <font>
                <b/>
                <i val="0"/>
              </font>
              <fill>
                <patternFill>
                  <bgColor rgb="FF92D050"/>
                </patternFill>
              </fill>
            </x14:dxf>
          </x14:cfRule>
          <xm:sqref>AF196:AF197 AF201</xm:sqref>
        </x14:conditionalFormatting>
        <x14:conditionalFormatting xmlns:xm="http://schemas.microsoft.com/office/excel/2006/main">
          <x14:cfRule type="containsText" priority="13669" operator="containsText" id="{97D42E79-EE4B-4F36-A140-5018EB23C8E7}">
            <xm:f>NOT(ISERROR(SEARCH('Listados Datos'!$T$3,AB196)))</xm:f>
            <xm:f>'Listados Datos'!$T$3</xm:f>
            <x14:dxf>
              <fill>
                <patternFill patternType="solid">
                  <bgColor rgb="FFC00000"/>
                </patternFill>
              </fill>
            </x14:dxf>
          </x14:cfRule>
          <x14:cfRule type="containsText" priority="13670" operator="containsText" id="{3C499443-5F5C-414D-9BE5-90B310745C7D}">
            <xm:f>NOT(ISERROR(SEARCH('Listados Datos'!$T$4,AB196)))</xm:f>
            <xm:f>'Listados Datos'!$T$4</xm:f>
            <x14:dxf>
              <font>
                <b/>
                <i val="0"/>
                <color theme="0"/>
              </font>
              <fill>
                <patternFill>
                  <bgColor rgb="FFE26B0A"/>
                </patternFill>
              </fill>
            </x14:dxf>
          </x14:cfRule>
          <x14:cfRule type="containsText" priority="13671" operator="containsText" id="{6179ABC5-92DD-4BEB-93E2-23C59BC09A4B}">
            <xm:f>NOT(ISERROR(SEARCH('Listados Datos'!$T$5,AB196)))</xm:f>
            <xm:f>'Listados Datos'!$T$5</xm:f>
            <x14:dxf>
              <font>
                <b/>
                <i val="0"/>
                <color auto="1"/>
              </font>
              <fill>
                <patternFill>
                  <bgColor rgb="FFFFFF00"/>
                </patternFill>
              </fill>
            </x14:dxf>
          </x14:cfRule>
          <x14:cfRule type="containsText" priority="13672" operator="containsText" id="{D2916720-F79A-448B-B29E-A394FE677F0B}">
            <xm:f>NOT(ISERROR(SEARCH('Listados Datos'!$T$6,AB196)))</xm:f>
            <xm:f>'Listados Datos'!$T$6</xm:f>
            <x14:dxf>
              <font>
                <b/>
                <i val="0"/>
              </font>
              <fill>
                <patternFill>
                  <bgColor rgb="FF92D050"/>
                </patternFill>
              </fill>
            </x14:dxf>
          </x14:cfRule>
          <xm:sqref>AB196:AB197</xm:sqref>
        </x14:conditionalFormatting>
        <x14:conditionalFormatting xmlns:xm="http://schemas.microsoft.com/office/excel/2006/main">
          <x14:cfRule type="containsText" priority="13659" operator="containsText" id="{8C514D23-7715-4098-BE89-F4D30D658BB7}">
            <xm:f>NOT(ISERROR(SEARCH('Listados Datos'!$P$3,Z196)))</xm:f>
            <xm:f>'Listados Datos'!$P$3</xm:f>
            <x14:dxf>
              <fill>
                <patternFill>
                  <bgColor rgb="FF99CC00"/>
                </patternFill>
              </fill>
            </x14:dxf>
          </x14:cfRule>
          <x14:cfRule type="containsText" priority="13660" operator="containsText" id="{3F87262C-3869-441B-BED9-7E0068DD3B27}">
            <xm:f>NOT(ISERROR(SEARCH('Listados Datos'!$P$4,Z196)))</xm:f>
            <xm:f>'Listados Datos'!$P$4</xm:f>
            <x14:dxf>
              <fill>
                <patternFill>
                  <bgColor rgb="FF33CC33"/>
                </patternFill>
              </fill>
            </x14:dxf>
          </x14:cfRule>
          <x14:cfRule type="containsText" priority="13661" operator="containsText" id="{DCA76CEE-51B3-4F17-A5CB-F2BD9C734A76}">
            <xm:f>NOT(ISERROR(SEARCH('Listados Datos'!$P$5,Z196)))</xm:f>
            <xm:f>'Listados Datos'!$P$5</xm:f>
            <x14:dxf>
              <fill>
                <patternFill>
                  <bgColor rgb="FFFFFF00"/>
                </patternFill>
              </fill>
            </x14:dxf>
          </x14:cfRule>
          <x14:cfRule type="containsText" priority="13662" operator="containsText" id="{7F16F24A-8DC7-4875-97EE-C1CEBB5E7308}">
            <xm:f>NOT(ISERROR(SEARCH('Listados Datos'!$P$6,Z196)))</xm:f>
            <xm:f>'Listados Datos'!$P$6</xm:f>
            <x14:dxf>
              <fill>
                <patternFill>
                  <bgColor rgb="FFFFC000"/>
                </patternFill>
              </fill>
            </x14:dxf>
          </x14:cfRule>
          <x14:cfRule type="containsText" priority="13663" operator="containsText" id="{800CF0F7-7D37-4F4B-AA84-858B2F38A4D8}">
            <xm:f>NOT(ISERROR(SEARCH('Listados Datos'!$P$7,Z196)))</xm:f>
            <xm:f>'Listados Datos'!$P$7</xm:f>
            <x14:dxf>
              <fill>
                <patternFill>
                  <bgColor rgb="FFFF0000"/>
                </patternFill>
              </fill>
            </x14:dxf>
          </x14:cfRule>
          <xm:sqref>Z196:Z197</xm:sqref>
        </x14:conditionalFormatting>
        <x14:conditionalFormatting xmlns:xm="http://schemas.microsoft.com/office/excel/2006/main">
          <x14:cfRule type="containsText" priority="13635" operator="containsText" id="{67FA8AFF-B794-4EC0-815A-4EF30973FD71}">
            <xm:f>NOT(ISERROR(SEARCH('Listados Datos'!$T$3,AT196)))</xm:f>
            <xm:f>'Listados Datos'!$T$3</xm:f>
            <x14:dxf>
              <fill>
                <patternFill patternType="solid">
                  <bgColor rgb="FFC00000"/>
                </patternFill>
              </fill>
            </x14:dxf>
          </x14:cfRule>
          <x14:cfRule type="containsText" priority="13636" operator="containsText" id="{33AD18E5-64D8-47A1-8E94-8970ACBAB0DA}">
            <xm:f>NOT(ISERROR(SEARCH('Listados Datos'!$T$4,AT196)))</xm:f>
            <xm:f>'Listados Datos'!$T$4</xm:f>
            <x14:dxf>
              <font>
                <b/>
                <i val="0"/>
                <color theme="0"/>
              </font>
              <fill>
                <patternFill>
                  <bgColor rgb="FFE26B0A"/>
                </patternFill>
              </fill>
            </x14:dxf>
          </x14:cfRule>
          <x14:cfRule type="containsText" priority="13637" operator="containsText" id="{8BE100B0-D41A-4D18-9651-8FD0D0F4ED23}">
            <xm:f>NOT(ISERROR(SEARCH('Listados Datos'!$T$5,AT196)))</xm:f>
            <xm:f>'Listados Datos'!$T$5</xm:f>
            <x14:dxf>
              <font>
                <b/>
                <i val="0"/>
                <color auto="1"/>
              </font>
              <fill>
                <patternFill>
                  <bgColor rgb="FFFFFF00"/>
                </patternFill>
              </fill>
            </x14:dxf>
          </x14:cfRule>
          <x14:cfRule type="containsText" priority="13638" operator="containsText" id="{CB19A22B-F4FA-47C4-BDCA-0FCEB54A2BB4}">
            <xm:f>NOT(ISERROR(SEARCH('Listados Datos'!$T$6,AT196)))</xm:f>
            <xm:f>'Listados Datos'!$T$6</xm:f>
            <x14:dxf>
              <font>
                <b/>
                <i val="0"/>
              </font>
              <fill>
                <patternFill>
                  <bgColor rgb="FF92D050"/>
                </patternFill>
              </fill>
            </x14:dxf>
          </x14:cfRule>
          <xm:sqref>AT196</xm:sqref>
        </x14:conditionalFormatting>
        <x14:conditionalFormatting xmlns:xm="http://schemas.microsoft.com/office/excel/2006/main">
          <x14:cfRule type="containsText" priority="13625" operator="containsText" id="{72389004-E4D7-48CB-9EA4-697AE98243AD}">
            <xm:f>NOT(ISERROR(SEARCH('Listados Datos'!$P$3,AR196)))</xm:f>
            <xm:f>'Listados Datos'!$P$3</xm:f>
            <x14:dxf>
              <fill>
                <patternFill>
                  <bgColor rgb="FF99CC00"/>
                </patternFill>
              </fill>
            </x14:dxf>
          </x14:cfRule>
          <x14:cfRule type="containsText" priority="13626" operator="containsText" id="{9E37187F-6D49-4447-83F1-F56AD8D1DB59}">
            <xm:f>NOT(ISERROR(SEARCH('Listados Datos'!$P$4,AR196)))</xm:f>
            <xm:f>'Listados Datos'!$P$4</xm:f>
            <x14:dxf>
              <fill>
                <patternFill>
                  <bgColor rgb="FF33CC33"/>
                </patternFill>
              </fill>
            </x14:dxf>
          </x14:cfRule>
          <x14:cfRule type="containsText" priority="13627" operator="containsText" id="{5D4FD243-F4C7-46F5-8B2F-6B5EBFEFBCA1}">
            <xm:f>NOT(ISERROR(SEARCH('Listados Datos'!$P$5,AR196)))</xm:f>
            <xm:f>'Listados Datos'!$P$5</xm:f>
            <x14:dxf>
              <fill>
                <patternFill>
                  <bgColor rgb="FFFFFF00"/>
                </patternFill>
              </fill>
            </x14:dxf>
          </x14:cfRule>
          <x14:cfRule type="containsText" priority="13628" operator="containsText" id="{5DFBF8CA-CB1C-4066-BEAB-EE06D1B9602A}">
            <xm:f>NOT(ISERROR(SEARCH('Listados Datos'!$P$6,AR196)))</xm:f>
            <xm:f>'Listados Datos'!$P$6</xm:f>
            <x14:dxf>
              <fill>
                <patternFill>
                  <bgColor rgb="FFFFC000"/>
                </patternFill>
              </fill>
            </x14:dxf>
          </x14:cfRule>
          <x14:cfRule type="containsText" priority="13629" operator="containsText" id="{04E4590E-DC3D-43A2-B0E8-95E19883D2B7}">
            <xm:f>NOT(ISERROR(SEARCH('Listados Datos'!$P$7,AR196)))</xm:f>
            <xm:f>'Listados Datos'!$P$7</xm:f>
            <x14:dxf>
              <fill>
                <patternFill>
                  <bgColor rgb="FFFF0000"/>
                </patternFill>
              </fill>
            </x14:dxf>
          </x14:cfRule>
          <xm:sqref>AR196</xm:sqref>
        </x14:conditionalFormatting>
        <x14:conditionalFormatting xmlns:xm="http://schemas.microsoft.com/office/excel/2006/main">
          <x14:cfRule type="containsText" priority="13621" operator="containsText" id="{51E2F686-75E1-46F3-9863-248B311B78FA}">
            <xm:f>NOT(ISERROR(SEARCH('Listados Datos'!$T$3,AT197)))</xm:f>
            <xm:f>'Listados Datos'!$T$3</xm:f>
            <x14:dxf>
              <fill>
                <patternFill patternType="solid">
                  <bgColor rgb="FFC00000"/>
                </patternFill>
              </fill>
            </x14:dxf>
          </x14:cfRule>
          <x14:cfRule type="containsText" priority="13622" operator="containsText" id="{DAFEA719-68D2-4C92-BDFB-6C37D9BFD5F8}">
            <xm:f>NOT(ISERROR(SEARCH('Listados Datos'!$T$4,AT197)))</xm:f>
            <xm:f>'Listados Datos'!$T$4</xm:f>
            <x14:dxf>
              <font>
                <b/>
                <i val="0"/>
                <color theme="0"/>
              </font>
              <fill>
                <patternFill>
                  <bgColor rgb="FFE26B0A"/>
                </patternFill>
              </fill>
            </x14:dxf>
          </x14:cfRule>
          <x14:cfRule type="containsText" priority="13623" operator="containsText" id="{0087E002-5D8A-4479-B5B6-B713494CA459}">
            <xm:f>NOT(ISERROR(SEARCH('Listados Datos'!$T$5,AT197)))</xm:f>
            <xm:f>'Listados Datos'!$T$5</xm:f>
            <x14:dxf>
              <font>
                <b/>
                <i val="0"/>
                <color auto="1"/>
              </font>
              <fill>
                <patternFill>
                  <bgColor rgb="FFFFFF00"/>
                </patternFill>
              </fill>
            </x14:dxf>
          </x14:cfRule>
          <x14:cfRule type="containsText" priority="13624" operator="containsText" id="{9423D50E-F75C-4D2A-B725-5BADA97E3190}">
            <xm:f>NOT(ISERROR(SEARCH('Listados Datos'!$T$6,AT197)))</xm:f>
            <xm:f>'Listados Datos'!$T$6</xm:f>
            <x14:dxf>
              <font>
                <b/>
                <i val="0"/>
              </font>
              <fill>
                <patternFill>
                  <bgColor rgb="FF92D050"/>
                </patternFill>
              </fill>
            </x14:dxf>
          </x14:cfRule>
          <xm:sqref>AT197</xm:sqref>
        </x14:conditionalFormatting>
        <x14:conditionalFormatting xmlns:xm="http://schemas.microsoft.com/office/excel/2006/main">
          <x14:cfRule type="containsText" priority="13611" operator="containsText" id="{839BD0A8-CDA6-4EC2-AEF3-20DF8C177DEF}">
            <xm:f>NOT(ISERROR(SEARCH('Listados Datos'!$P$3,AR197)))</xm:f>
            <xm:f>'Listados Datos'!$P$3</xm:f>
            <x14:dxf>
              <fill>
                <patternFill>
                  <bgColor rgb="FF99CC00"/>
                </patternFill>
              </fill>
            </x14:dxf>
          </x14:cfRule>
          <x14:cfRule type="containsText" priority="13612" operator="containsText" id="{DCD876C0-D24F-498B-8711-8173FE399D88}">
            <xm:f>NOT(ISERROR(SEARCH('Listados Datos'!$P$4,AR197)))</xm:f>
            <xm:f>'Listados Datos'!$P$4</xm:f>
            <x14:dxf>
              <fill>
                <patternFill>
                  <bgColor rgb="FF33CC33"/>
                </patternFill>
              </fill>
            </x14:dxf>
          </x14:cfRule>
          <x14:cfRule type="containsText" priority="13613" operator="containsText" id="{4BA6DC1D-468C-4548-9183-0A90E58BCC62}">
            <xm:f>NOT(ISERROR(SEARCH('Listados Datos'!$P$5,AR197)))</xm:f>
            <xm:f>'Listados Datos'!$P$5</xm:f>
            <x14:dxf>
              <fill>
                <patternFill>
                  <bgColor rgb="FFFFFF00"/>
                </patternFill>
              </fill>
            </x14:dxf>
          </x14:cfRule>
          <x14:cfRule type="containsText" priority="13614" operator="containsText" id="{C03C00D8-7DCD-41CC-A6C6-590A6E006051}">
            <xm:f>NOT(ISERROR(SEARCH('Listados Datos'!$P$6,AR197)))</xm:f>
            <xm:f>'Listados Datos'!$P$6</xm:f>
            <x14:dxf>
              <fill>
                <patternFill>
                  <bgColor rgb="FFFFC000"/>
                </patternFill>
              </fill>
            </x14:dxf>
          </x14:cfRule>
          <x14:cfRule type="containsText" priority="13615" operator="containsText" id="{A45AC484-C1A7-4C1D-ABA1-40E785CA12E0}">
            <xm:f>NOT(ISERROR(SEARCH('Listados Datos'!$P$7,AR197)))</xm:f>
            <xm:f>'Listados Datos'!$P$7</xm:f>
            <x14:dxf>
              <fill>
                <patternFill>
                  <bgColor rgb="FFFF0000"/>
                </patternFill>
              </fill>
            </x14:dxf>
          </x14:cfRule>
          <xm:sqref>AR197</xm:sqref>
        </x14:conditionalFormatting>
        <x14:conditionalFormatting xmlns:xm="http://schemas.microsoft.com/office/excel/2006/main">
          <x14:cfRule type="containsText" priority="13607" operator="containsText" id="{ED71A4D8-A085-4C0A-86A7-F272C06873D4}">
            <xm:f>NOT(ISERROR(SEARCH('Listados Datos'!$T$3,AT201)))</xm:f>
            <xm:f>'Listados Datos'!$T$3</xm:f>
            <x14:dxf>
              <fill>
                <patternFill patternType="solid">
                  <bgColor rgb="FFC00000"/>
                </patternFill>
              </fill>
            </x14:dxf>
          </x14:cfRule>
          <x14:cfRule type="containsText" priority="13608" operator="containsText" id="{F4BC6A7B-E293-4E67-A1A4-87B4B30EE659}">
            <xm:f>NOT(ISERROR(SEARCH('Listados Datos'!$T$4,AT201)))</xm:f>
            <xm:f>'Listados Datos'!$T$4</xm:f>
            <x14:dxf>
              <font>
                <b/>
                <i val="0"/>
                <color theme="0"/>
              </font>
              <fill>
                <patternFill>
                  <bgColor rgb="FFE26B0A"/>
                </patternFill>
              </fill>
            </x14:dxf>
          </x14:cfRule>
          <x14:cfRule type="containsText" priority="13609" operator="containsText" id="{9B4DCD76-7F07-42BC-BCAC-5F4DC6E9CFB3}">
            <xm:f>NOT(ISERROR(SEARCH('Listados Datos'!$T$5,AT201)))</xm:f>
            <xm:f>'Listados Datos'!$T$5</xm:f>
            <x14:dxf>
              <font>
                <b/>
                <i val="0"/>
                <color auto="1"/>
              </font>
              <fill>
                <patternFill>
                  <bgColor rgb="FFFFFF00"/>
                </patternFill>
              </fill>
            </x14:dxf>
          </x14:cfRule>
          <x14:cfRule type="containsText" priority="13610" operator="containsText" id="{112B0FC8-BA80-4B5D-AA52-ACC1A5222607}">
            <xm:f>NOT(ISERROR(SEARCH('Listados Datos'!$T$6,AT201)))</xm:f>
            <xm:f>'Listados Datos'!$T$6</xm:f>
            <x14:dxf>
              <font>
                <b/>
                <i val="0"/>
              </font>
              <fill>
                <patternFill>
                  <bgColor rgb="FF92D050"/>
                </patternFill>
              </fill>
            </x14:dxf>
          </x14:cfRule>
          <xm:sqref>AT201</xm:sqref>
        </x14:conditionalFormatting>
        <x14:conditionalFormatting xmlns:xm="http://schemas.microsoft.com/office/excel/2006/main">
          <x14:cfRule type="containsText" priority="13597" operator="containsText" id="{E4A3A3DC-0F86-443F-B6D1-688551BF7FB8}">
            <xm:f>NOT(ISERROR(SEARCH('Listados Datos'!$P$3,AR201)))</xm:f>
            <xm:f>'Listados Datos'!$P$3</xm:f>
            <x14:dxf>
              <fill>
                <patternFill>
                  <bgColor rgb="FF99CC00"/>
                </patternFill>
              </fill>
            </x14:dxf>
          </x14:cfRule>
          <x14:cfRule type="containsText" priority="13598" operator="containsText" id="{25592780-0B77-4789-9410-EADB86F0CF47}">
            <xm:f>NOT(ISERROR(SEARCH('Listados Datos'!$P$4,AR201)))</xm:f>
            <xm:f>'Listados Datos'!$P$4</xm:f>
            <x14:dxf>
              <fill>
                <patternFill>
                  <bgColor rgb="FF33CC33"/>
                </patternFill>
              </fill>
            </x14:dxf>
          </x14:cfRule>
          <x14:cfRule type="containsText" priority="13599" operator="containsText" id="{2177A102-58E7-42D3-8DA5-C8488D997196}">
            <xm:f>NOT(ISERROR(SEARCH('Listados Datos'!$P$5,AR201)))</xm:f>
            <xm:f>'Listados Datos'!$P$5</xm:f>
            <x14:dxf>
              <fill>
                <patternFill>
                  <bgColor rgb="FFFFFF00"/>
                </patternFill>
              </fill>
            </x14:dxf>
          </x14:cfRule>
          <x14:cfRule type="containsText" priority="13600" operator="containsText" id="{7A60B01A-DCD0-47F5-9EB5-2CF8D416CDDE}">
            <xm:f>NOT(ISERROR(SEARCH('Listados Datos'!$P$6,AR201)))</xm:f>
            <xm:f>'Listados Datos'!$P$6</xm:f>
            <x14:dxf>
              <fill>
                <patternFill>
                  <bgColor rgb="FFFFC000"/>
                </patternFill>
              </fill>
            </x14:dxf>
          </x14:cfRule>
          <x14:cfRule type="containsText" priority="13601" operator="containsText" id="{F0640163-F29F-48A8-B405-2E318BFAC3A3}">
            <xm:f>NOT(ISERROR(SEARCH('Listados Datos'!$P$7,AR201)))</xm:f>
            <xm:f>'Listados Datos'!$P$7</xm:f>
            <x14:dxf>
              <fill>
                <patternFill>
                  <bgColor rgb="FFFF0000"/>
                </patternFill>
              </fill>
            </x14:dxf>
          </x14:cfRule>
          <xm:sqref>AR201</xm:sqref>
        </x14:conditionalFormatting>
        <x14:conditionalFormatting xmlns:xm="http://schemas.microsoft.com/office/excel/2006/main">
          <x14:cfRule type="containsText" priority="13593" operator="containsText" id="{56535912-599C-490B-86EA-1799DA41A0A2}">
            <xm:f>NOT(ISERROR(SEARCH('Listados Datos'!$T$3,AF198)))</xm:f>
            <xm:f>'Listados Datos'!$T$3</xm:f>
            <x14:dxf>
              <fill>
                <patternFill patternType="solid">
                  <bgColor rgb="FFC00000"/>
                </patternFill>
              </fill>
            </x14:dxf>
          </x14:cfRule>
          <x14:cfRule type="containsText" priority="13594" operator="containsText" id="{A78776FB-04D8-4833-9827-DBF7C401E2A2}">
            <xm:f>NOT(ISERROR(SEARCH('Listados Datos'!$T$4,AF198)))</xm:f>
            <xm:f>'Listados Datos'!$T$4</xm:f>
            <x14:dxf>
              <font>
                <b/>
                <i val="0"/>
                <color theme="0"/>
              </font>
              <fill>
                <patternFill>
                  <bgColor rgb="FFE26B0A"/>
                </patternFill>
              </fill>
            </x14:dxf>
          </x14:cfRule>
          <x14:cfRule type="containsText" priority="13595" operator="containsText" id="{D6FBC42E-F2D9-4608-8F47-956C06DC573E}">
            <xm:f>NOT(ISERROR(SEARCH('Listados Datos'!$T$5,AF198)))</xm:f>
            <xm:f>'Listados Datos'!$T$5</xm:f>
            <x14:dxf>
              <font>
                <b/>
                <i val="0"/>
                <color auto="1"/>
              </font>
              <fill>
                <patternFill>
                  <bgColor rgb="FFFFFF00"/>
                </patternFill>
              </fill>
            </x14:dxf>
          </x14:cfRule>
          <x14:cfRule type="containsText" priority="13596" operator="containsText" id="{BE6FCEEF-79A3-4EA1-A53D-75DCF1142957}">
            <xm:f>NOT(ISERROR(SEARCH('Listados Datos'!$T$6,AF198)))</xm:f>
            <xm:f>'Listados Datos'!$T$6</xm:f>
            <x14:dxf>
              <font>
                <b/>
                <i val="0"/>
              </font>
              <fill>
                <patternFill>
                  <bgColor rgb="FF92D050"/>
                </patternFill>
              </fill>
            </x14:dxf>
          </x14:cfRule>
          <xm:sqref>AF198:AF199</xm:sqref>
        </x14:conditionalFormatting>
        <x14:conditionalFormatting xmlns:xm="http://schemas.microsoft.com/office/excel/2006/main">
          <x14:cfRule type="containsText" priority="13589" operator="containsText" id="{EE7DF6A3-FA91-428A-ACB7-158495C8FD70}">
            <xm:f>NOT(ISERROR(SEARCH('Listados Datos'!$T$3,AB198)))</xm:f>
            <xm:f>'Listados Datos'!$T$3</xm:f>
            <x14:dxf>
              <fill>
                <patternFill patternType="solid">
                  <bgColor rgb="FFC00000"/>
                </patternFill>
              </fill>
            </x14:dxf>
          </x14:cfRule>
          <x14:cfRule type="containsText" priority="13590" operator="containsText" id="{97610306-A297-4BDC-8A3D-1333BE7E3373}">
            <xm:f>NOT(ISERROR(SEARCH('Listados Datos'!$T$4,AB198)))</xm:f>
            <xm:f>'Listados Datos'!$T$4</xm:f>
            <x14:dxf>
              <font>
                <b/>
                <i val="0"/>
                <color theme="0"/>
              </font>
              <fill>
                <patternFill>
                  <bgColor rgb="FFE26B0A"/>
                </patternFill>
              </fill>
            </x14:dxf>
          </x14:cfRule>
          <x14:cfRule type="containsText" priority="13591" operator="containsText" id="{46CED676-9CD1-41D6-B31D-A1E0BDD4C4AD}">
            <xm:f>NOT(ISERROR(SEARCH('Listados Datos'!$T$5,AB198)))</xm:f>
            <xm:f>'Listados Datos'!$T$5</xm:f>
            <x14:dxf>
              <font>
                <b/>
                <i val="0"/>
                <color auto="1"/>
              </font>
              <fill>
                <patternFill>
                  <bgColor rgb="FFFFFF00"/>
                </patternFill>
              </fill>
            </x14:dxf>
          </x14:cfRule>
          <x14:cfRule type="containsText" priority="13592" operator="containsText" id="{ECD1AE77-1BD5-417D-8795-AE245F97C11D}">
            <xm:f>NOT(ISERROR(SEARCH('Listados Datos'!$T$6,AB198)))</xm:f>
            <xm:f>'Listados Datos'!$T$6</xm:f>
            <x14:dxf>
              <font>
                <b/>
                <i val="0"/>
              </font>
              <fill>
                <patternFill>
                  <bgColor rgb="FF92D050"/>
                </patternFill>
              </fill>
            </x14:dxf>
          </x14:cfRule>
          <xm:sqref>AB198:AB199</xm:sqref>
        </x14:conditionalFormatting>
        <x14:conditionalFormatting xmlns:xm="http://schemas.microsoft.com/office/excel/2006/main">
          <x14:cfRule type="containsText" priority="13579" operator="containsText" id="{FAF0675A-7282-4C5E-B31B-1C0DB6C6DEFF}">
            <xm:f>NOT(ISERROR(SEARCH('Listados Datos'!$P$3,Z198)))</xm:f>
            <xm:f>'Listados Datos'!$P$3</xm:f>
            <x14:dxf>
              <fill>
                <patternFill>
                  <bgColor rgb="FF99CC00"/>
                </patternFill>
              </fill>
            </x14:dxf>
          </x14:cfRule>
          <x14:cfRule type="containsText" priority="13580" operator="containsText" id="{12ED93CC-57BE-4BC4-93D3-25236958A630}">
            <xm:f>NOT(ISERROR(SEARCH('Listados Datos'!$P$4,Z198)))</xm:f>
            <xm:f>'Listados Datos'!$P$4</xm:f>
            <x14:dxf>
              <fill>
                <patternFill>
                  <bgColor rgb="FF33CC33"/>
                </patternFill>
              </fill>
            </x14:dxf>
          </x14:cfRule>
          <x14:cfRule type="containsText" priority="13581" operator="containsText" id="{B4430894-C63F-4304-A63C-B89C9BF9639B}">
            <xm:f>NOT(ISERROR(SEARCH('Listados Datos'!$P$5,Z198)))</xm:f>
            <xm:f>'Listados Datos'!$P$5</xm:f>
            <x14:dxf>
              <fill>
                <patternFill>
                  <bgColor rgb="FFFFFF00"/>
                </patternFill>
              </fill>
            </x14:dxf>
          </x14:cfRule>
          <x14:cfRule type="containsText" priority="13582" operator="containsText" id="{C7F20DD7-E5D8-460C-A122-B04E0AF32B35}">
            <xm:f>NOT(ISERROR(SEARCH('Listados Datos'!$P$6,Z198)))</xm:f>
            <xm:f>'Listados Datos'!$P$6</xm:f>
            <x14:dxf>
              <fill>
                <patternFill>
                  <bgColor rgb="FFFFC000"/>
                </patternFill>
              </fill>
            </x14:dxf>
          </x14:cfRule>
          <x14:cfRule type="containsText" priority="13583" operator="containsText" id="{92A7EFB8-7AC2-4829-BDCF-89C1F557C31C}">
            <xm:f>NOT(ISERROR(SEARCH('Listados Datos'!$P$7,Z198)))</xm:f>
            <xm:f>'Listados Datos'!$P$7</xm:f>
            <x14:dxf>
              <fill>
                <patternFill>
                  <bgColor rgb="FFFF0000"/>
                </patternFill>
              </fill>
            </x14:dxf>
          </x14:cfRule>
          <xm:sqref>Z198:Z199</xm:sqref>
        </x14:conditionalFormatting>
        <x14:conditionalFormatting xmlns:xm="http://schemas.microsoft.com/office/excel/2006/main">
          <x14:cfRule type="containsText" priority="13565" operator="containsText" id="{742A4198-C1E9-4CB3-A609-3B800D1ACB47}">
            <xm:f>NOT(ISERROR(SEARCH('Listados Datos'!$T$3,AT198)))</xm:f>
            <xm:f>'Listados Datos'!$T$3</xm:f>
            <x14:dxf>
              <fill>
                <patternFill patternType="solid">
                  <bgColor rgb="FFC00000"/>
                </patternFill>
              </fill>
            </x14:dxf>
          </x14:cfRule>
          <x14:cfRule type="containsText" priority="13566" operator="containsText" id="{8286D2B6-BC99-402D-A4AA-6EB8B6842E8F}">
            <xm:f>NOT(ISERROR(SEARCH('Listados Datos'!$T$4,AT198)))</xm:f>
            <xm:f>'Listados Datos'!$T$4</xm:f>
            <x14:dxf>
              <font>
                <b/>
                <i val="0"/>
                <color theme="0"/>
              </font>
              <fill>
                <patternFill>
                  <bgColor rgb="FFE26B0A"/>
                </patternFill>
              </fill>
            </x14:dxf>
          </x14:cfRule>
          <x14:cfRule type="containsText" priority="13567" operator="containsText" id="{E2BC9DA1-AA21-4385-A212-268E5D623D07}">
            <xm:f>NOT(ISERROR(SEARCH('Listados Datos'!$T$5,AT198)))</xm:f>
            <xm:f>'Listados Datos'!$T$5</xm:f>
            <x14:dxf>
              <font>
                <b/>
                <i val="0"/>
                <color auto="1"/>
              </font>
              <fill>
                <patternFill>
                  <bgColor rgb="FFFFFF00"/>
                </patternFill>
              </fill>
            </x14:dxf>
          </x14:cfRule>
          <x14:cfRule type="containsText" priority="13568" operator="containsText" id="{8559FA71-9EA9-484B-A47C-38518726CED9}">
            <xm:f>NOT(ISERROR(SEARCH('Listados Datos'!$T$6,AT198)))</xm:f>
            <xm:f>'Listados Datos'!$T$6</xm:f>
            <x14:dxf>
              <font>
                <b/>
                <i val="0"/>
              </font>
              <fill>
                <patternFill>
                  <bgColor rgb="FF92D050"/>
                </patternFill>
              </fill>
            </x14:dxf>
          </x14:cfRule>
          <xm:sqref>AT198</xm:sqref>
        </x14:conditionalFormatting>
        <x14:conditionalFormatting xmlns:xm="http://schemas.microsoft.com/office/excel/2006/main">
          <x14:cfRule type="containsText" priority="13555" operator="containsText" id="{155797F5-365A-4AB7-82D0-93B7D5B7BAC9}">
            <xm:f>NOT(ISERROR(SEARCH('Listados Datos'!$P$3,AR198)))</xm:f>
            <xm:f>'Listados Datos'!$P$3</xm:f>
            <x14:dxf>
              <fill>
                <patternFill>
                  <bgColor rgb="FF99CC00"/>
                </patternFill>
              </fill>
            </x14:dxf>
          </x14:cfRule>
          <x14:cfRule type="containsText" priority="13556" operator="containsText" id="{85985D7D-4653-4540-B51C-24F7B462FB34}">
            <xm:f>NOT(ISERROR(SEARCH('Listados Datos'!$P$4,AR198)))</xm:f>
            <xm:f>'Listados Datos'!$P$4</xm:f>
            <x14:dxf>
              <fill>
                <patternFill>
                  <bgColor rgb="FF33CC33"/>
                </patternFill>
              </fill>
            </x14:dxf>
          </x14:cfRule>
          <x14:cfRule type="containsText" priority="13557" operator="containsText" id="{6730E62B-2125-453A-94D0-997EB22532CF}">
            <xm:f>NOT(ISERROR(SEARCH('Listados Datos'!$P$5,AR198)))</xm:f>
            <xm:f>'Listados Datos'!$P$5</xm:f>
            <x14:dxf>
              <fill>
                <patternFill>
                  <bgColor rgb="FFFFFF00"/>
                </patternFill>
              </fill>
            </x14:dxf>
          </x14:cfRule>
          <x14:cfRule type="containsText" priority="13558" operator="containsText" id="{1AD8BF7C-286E-484C-AC5F-59C17498654F}">
            <xm:f>NOT(ISERROR(SEARCH('Listados Datos'!$P$6,AR198)))</xm:f>
            <xm:f>'Listados Datos'!$P$6</xm:f>
            <x14:dxf>
              <fill>
                <patternFill>
                  <bgColor rgb="FFFFC000"/>
                </patternFill>
              </fill>
            </x14:dxf>
          </x14:cfRule>
          <x14:cfRule type="containsText" priority="13559" operator="containsText" id="{FDF5C048-8ACD-4FE6-AD6D-0740452C3692}">
            <xm:f>NOT(ISERROR(SEARCH('Listados Datos'!$P$7,AR198)))</xm:f>
            <xm:f>'Listados Datos'!$P$7</xm:f>
            <x14:dxf>
              <fill>
                <patternFill>
                  <bgColor rgb="FFFF0000"/>
                </patternFill>
              </fill>
            </x14:dxf>
          </x14:cfRule>
          <xm:sqref>AR198</xm:sqref>
        </x14:conditionalFormatting>
        <x14:conditionalFormatting xmlns:xm="http://schemas.microsoft.com/office/excel/2006/main">
          <x14:cfRule type="containsText" priority="13551" operator="containsText" id="{68CA479B-849D-4702-A389-F387F2B04EFD}">
            <xm:f>NOT(ISERROR(SEARCH('Listados Datos'!$T$3,AT199)))</xm:f>
            <xm:f>'Listados Datos'!$T$3</xm:f>
            <x14:dxf>
              <fill>
                <patternFill patternType="solid">
                  <bgColor rgb="FFC00000"/>
                </patternFill>
              </fill>
            </x14:dxf>
          </x14:cfRule>
          <x14:cfRule type="containsText" priority="13552" operator="containsText" id="{6159BD33-4274-4A3E-AE29-81A291551C23}">
            <xm:f>NOT(ISERROR(SEARCH('Listados Datos'!$T$4,AT199)))</xm:f>
            <xm:f>'Listados Datos'!$T$4</xm:f>
            <x14:dxf>
              <font>
                <b/>
                <i val="0"/>
                <color theme="0"/>
              </font>
              <fill>
                <patternFill>
                  <bgColor rgb="FFE26B0A"/>
                </patternFill>
              </fill>
            </x14:dxf>
          </x14:cfRule>
          <x14:cfRule type="containsText" priority="13553" operator="containsText" id="{91F540EC-DEE1-49D1-8A8A-E1FA604ADF72}">
            <xm:f>NOT(ISERROR(SEARCH('Listados Datos'!$T$5,AT199)))</xm:f>
            <xm:f>'Listados Datos'!$T$5</xm:f>
            <x14:dxf>
              <font>
                <b/>
                <i val="0"/>
                <color auto="1"/>
              </font>
              <fill>
                <patternFill>
                  <bgColor rgb="FFFFFF00"/>
                </patternFill>
              </fill>
            </x14:dxf>
          </x14:cfRule>
          <x14:cfRule type="containsText" priority="13554" operator="containsText" id="{ADC1B4AB-C17C-480A-8906-9F3EC3F9532A}">
            <xm:f>NOT(ISERROR(SEARCH('Listados Datos'!$T$6,AT199)))</xm:f>
            <xm:f>'Listados Datos'!$T$6</xm:f>
            <x14:dxf>
              <font>
                <b/>
                <i val="0"/>
              </font>
              <fill>
                <patternFill>
                  <bgColor rgb="FF92D050"/>
                </patternFill>
              </fill>
            </x14:dxf>
          </x14:cfRule>
          <xm:sqref>AT199</xm:sqref>
        </x14:conditionalFormatting>
        <x14:conditionalFormatting xmlns:xm="http://schemas.microsoft.com/office/excel/2006/main">
          <x14:cfRule type="containsText" priority="13541" operator="containsText" id="{85C395E2-DD9A-4088-99F7-7581F81E0DAC}">
            <xm:f>NOT(ISERROR(SEARCH('Listados Datos'!$P$3,AR199)))</xm:f>
            <xm:f>'Listados Datos'!$P$3</xm:f>
            <x14:dxf>
              <fill>
                <patternFill>
                  <bgColor rgb="FF99CC00"/>
                </patternFill>
              </fill>
            </x14:dxf>
          </x14:cfRule>
          <x14:cfRule type="containsText" priority="13542" operator="containsText" id="{631E13EF-6C07-4E78-A3B2-E8B666BC3F8B}">
            <xm:f>NOT(ISERROR(SEARCH('Listados Datos'!$P$4,AR199)))</xm:f>
            <xm:f>'Listados Datos'!$P$4</xm:f>
            <x14:dxf>
              <fill>
                <patternFill>
                  <bgColor rgb="FF33CC33"/>
                </patternFill>
              </fill>
            </x14:dxf>
          </x14:cfRule>
          <x14:cfRule type="containsText" priority="13543" operator="containsText" id="{723B322A-8F2F-4B77-92EA-BC31D0852ABC}">
            <xm:f>NOT(ISERROR(SEARCH('Listados Datos'!$P$5,AR199)))</xm:f>
            <xm:f>'Listados Datos'!$P$5</xm:f>
            <x14:dxf>
              <fill>
                <patternFill>
                  <bgColor rgb="FFFFFF00"/>
                </patternFill>
              </fill>
            </x14:dxf>
          </x14:cfRule>
          <x14:cfRule type="containsText" priority="13544" operator="containsText" id="{D175517A-2085-4F4B-9CBC-A8E183717C20}">
            <xm:f>NOT(ISERROR(SEARCH('Listados Datos'!$P$6,AR199)))</xm:f>
            <xm:f>'Listados Datos'!$P$6</xm:f>
            <x14:dxf>
              <fill>
                <patternFill>
                  <bgColor rgb="FFFFC000"/>
                </patternFill>
              </fill>
            </x14:dxf>
          </x14:cfRule>
          <x14:cfRule type="containsText" priority="13545" operator="containsText" id="{D462DA94-B077-4404-AEDE-EF91621CAC1D}">
            <xm:f>NOT(ISERROR(SEARCH('Listados Datos'!$P$7,AR199)))</xm:f>
            <xm:f>'Listados Datos'!$P$7</xm:f>
            <x14:dxf>
              <fill>
                <patternFill>
                  <bgColor rgb="FFFF0000"/>
                </patternFill>
              </fill>
            </x14:dxf>
          </x14:cfRule>
          <xm:sqref>AR199</xm:sqref>
        </x14:conditionalFormatting>
        <x14:conditionalFormatting xmlns:xm="http://schemas.microsoft.com/office/excel/2006/main">
          <x14:cfRule type="containsText" priority="13265" operator="containsText" id="{93696715-37E2-479B-87BC-AD68D8A77886}">
            <xm:f>NOT(ISERROR(SEARCH('Listados Datos'!$T$3,AF214)))</xm:f>
            <xm:f>'Listados Datos'!$T$3</xm:f>
            <x14:dxf>
              <fill>
                <patternFill patternType="solid">
                  <bgColor rgb="FFC00000"/>
                </patternFill>
              </fill>
            </x14:dxf>
          </x14:cfRule>
          <x14:cfRule type="containsText" priority="13266" operator="containsText" id="{157A728C-0443-4D14-8378-3618DABCE010}">
            <xm:f>NOT(ISERROR(SEARCH('Listados Datos'!$T$4,AF214)))</xm:f>
            <xm:f>'Listados Datos'!$T$4</xm:f>
            <x14:dxf>
              <font>
                <b/>
                <i val="0"/>
                <color theme="0"/>
              </font>
              <fill>
                <patternFill>
                  <bgColor rgb="FFE26B0A"/>
                </patternFill>
              </fill>
            </x14:dxf>
          </x14:cfRule>
          <x14:cfRule type="containsText" priority="13267" operator="containsText" id="{B7A25FE8-6FB2-4E27-BFF3-E8690B694851}">
            <xm:f>NOT(ISERROR(SEARCH('Listados Datos'!$T$5,AF214)))</xm:f>
            <xm:f>'Listados Datos'!$T$5</xm:f>
            <x14:dxf>
              <font>
                <b/>
                <i val="0"/>
                <color auto="1"/>
              </font>
              <fill>
                <patternFill>
                  <bgColor rgb="FFFFFF00"/>
                </patternFill>
              </fill>
            </x14:dxf>
          </x14:cfRule>
          <x14:cfRule type="containsText" priority="13268" operator="containsText" id="{11A0295B-1CE5-423D-844F-5F78A3D1FBF3}">
            <xm:f>NOT(ISERROR(SEARCH('Listados Datos'!$T$6,AF214)))</xm:f>
            <xm:f>'Listados Datos'!$T$6</xm:f>
            <x14:dxf>
              <font>
                <b/>
                <i val="0"/>
              </font>
              <fill>
                <patternFill>
                  <bgColor rgb="FF92D050"/>
                </patternFill>
              </fill>
            </x14:dxf>
          </x14:cfRule>
          <xm:sqref>AF214:AF215 AF219</xm:sqref>
        </x14:conditionalFormatting>
        <x14:conditionalFormatting xmlns:xm="http://schemas.microsoft.com/office/excel/2006/main">
          <x14:cfRule type="containsText" priority="13261" operator="containsText" id="{DBACE0D9-2BB1-4F4E-B8E9-003F6F8726FC}">
            <xm:f>NOT(ISERROR(SEARCH('Listados Datos'!$T$3,AB214)))</xm:f>
            <xm:f>'Listados Datos'!$T$3</xm:f>
            <x14:dxf>
              <fill>
                <patternFill patternType="solid">
                  <bgColor rgb="FFC00000"/>
                </patternFill>
              </fill>
            </x14:dxf>
          </x14:cfRule>
          <x14:cfRule type="containsText" priority="13262" operator="containsText" id="{47641654-4F45-469A-B47E-100E26D37B3C}">
            <xm:f>NOT(ISERROR(SEARCH('Listados Datos'!$T$4,AB214)))</xm:f>
            <xm:f>'Listados Datos'!$T$4</xm:f>
            <x14:dxf>
              <font>
                <b/>
                <i val="0"/>
                <color theme="0"/>
              </font>
              <fill>
                <patternFill>
                  <bgColor rgb="FFE26B0A"/>
                </patternFill>
              </fill>
            </x14:dxf>
          </x14:cfRule>
          <x14:cfRule type="containsText" priority="13263" operator="containsText" id="{B731625D-29EB-48C6-8C15-3CF36B629EDD}">
            <xm:f>NOT(ISERROR(SEARCH('Listados Datos'!$T$5,AB214)))</xm:f>
            <xm:f>'Listados Datos'!$T$5</xm:f>
            <x14:dxf>
              <font>
                <b/>
                <i val="0"/>
                <color auto="1"/>
              </font>
              <fill>
                <patternFill>
                  <bgColor rgb="FFFFFF00"/>
                </patternFill>
              </fill>
            </x14:dxf>
          </x14:cfRule>
          <x14:cfRule type="containsText" priority="13264" operator="containsText" id="{3D0275E1-87B7-41A7-AC14-C2369C145D48}">
            <xm:f>NOT(ISERROR(SEARCH('Listados Datos'!$T$6,AB214)))</xm:f>
            <xm:f>'Listados Datos'!$T$6</xm:f>
            <x14:dxf>
              <font>
                <b/>
                <i val="0"/>
              </font>
              <fill>
                <patternFill>
                  <bgColor rgb="FF92D050"/>
                </patternFill>
              </fill>
            </x14:dxf>
          </x14:cfRule>
          <xm:sqref>AB214:AB215</xm:sqref>
        </x14:conditionalFormatting>
        <x14:conditionalFormatting xmlns:xm="http://schemas.microsoft.com/office/excel/2006/main">
          <x14:cfRule type="containsText" priority="13251" operator="containsText" id="{C6DB5389-0062-4BBB-A48B-06597BCA3FC8}">
            <xm:f>NOT(ISERROR(SEARCH('Listados Datos'!$P$3,Z214)))</xm:f>
            <xm:f>'Listados Datos'!$P$3</xm:f>
            <x14:dxf>
              <fill>
                <patternFill>
                  <bgColor rgb="FF99CC00"/>
                </patternFill>
              </fill>
            </x14:dxf>
          </x14:cfRule>
          <x14:cfRule type="containsText" priority="13252" operator="containsText" id="{ED1735F5-FA03-47BD-9AEC-2CD8E0DF3804}">
            <xm:f>NOT(ISERROR(SEARCH('Listados Datos'!$P$4,Z214)))</xm:f>
            <xm:f>'Listados Datos'!$P$4</xm:f>
            <x14:dxf>
              <fill>
                <patternFill>
                  <bgColor rgb="FF33CC33"/>
                </patternFill>
              </fill>
            </x14:dxf>
          </x14:cfRule>
          <x14:cfRule type="containsText" priority="13253" operator="containsText" id="{AC645E5F-D7AA-4A53-B2D2-AD500C05FFE7}">
            <xm:f>NOT(ISERROR(SEARCH('Listados Datos'!$P$5,Z214)))</xm:f>
            <xm:f>'Listados Datos'!$P$5</xm:f>
            <x14:dxf>
              <fill>
                <patternFill>
                  <bgColor rgb="FFFFFF00"/>
                </patternFill>
              </fill>
            </x14:dxf>
          </x14:cfRule>
          <x14:cfRule type="containsText" priority="13254" operator="containsText" id="{3AE6EA74-2CE7-4858-A7E1-E3C72ED9D3C1}">
            <xm:f>NOT(ISERROR(SEARCH('Listados Datos'!$P$6,Z214)))</xm:f>
            <xm:f>'Listados Datos'!$P$6</xm:f>
            <x14:dxf>
              <fill>
                <patternFill>
                  <bgColor rgb="FFFFC000"/>
                </patternFill>
              </fill>
            </x14:dxf>
          </x14:cfRule>
          <x14:cfRule type="containsText" priority="13255" operator="containsText" id="{4CB48532-1A92-4C53-B2FA-809105D03488}">
            <xm:f>NOT(ISERROR(SEARCH('Listados Datos'!$P$7,Z214)))</xm:f>
            <xm:f>'Listados Datos'!$P$7</xm:f>
            <x14:dxf>
              <fill>
                <patternFill>
                  <bgColor rgb="FFFF0000"/>
                </patternFill>
              </fill>
            </x14:dxf>
          </x14:cfRule>
          <xm:sqref>Z214:Z215</xm:sqref>
        </x14:conditionalFormatting>
        <x14:conditionalFormatting xmlns:xm="http://schemas.microsoft.com/office/excel/2006/main">
          <x14:cfRule type="containsText" priority="13227" operator="containsText" id="{882DF44F-7245-4EE4-89D1-46BF468A6B53}">
            <xm:f>NOT(ISERROR(SEARCH('Listados Datos'!$T$3,AT214)))</xm:f>
            <xm:f>'Listados Datos'!$T$3</xm:f>
            <x14:dxf>
              <fill>
                <patternFill patternType="solid">
                  <bgColor rgb="FFC00000"/>
                </patternFill>
              </fill>
            </x14:dxf>
          </x14:cfRule>
          <x14:cfRule type="containsText" priority="13228" operator="containsText" id="{33F847A7-15AC-4682-BDCF-2ADA4E66B686}">
            <xm:f>NOT(ISERROR(SEARCH('Listados Datos'!$T$4,AT214)))</xm:f>
            <xm:f>'Listados Datos'!$T$4</xm:f>
            <x14:dxf>
              <font>
                <b/>
                <i val="0"/>
                <color theme="0"/>
              </font>
              <fill>
                <patternFill>
                  <bgColor rgb="FFE26B0A"/>
                </patternFill>
              </fill>
            </x14:dxf>
          </x14:cfRule>
          <x14:cfRule type="containsText" priority="13229" operator="containsText" id="{A8C782A7-26FB-40F7-9BBB-9A6D5E2903FD}">
            <xm:f>NOT(ISERROR(SEARCH('Listados Datos'!$T$5,AT214)))</xm:f>
            <xm:f>'Listados Datos'!$T$5</xm:f>
            <x14:dxf>
              <font>
                <b/>
                <i val="0"/>
                <color auto="1"/>
              </font>
              <fill>
                <patternFill>
                  <bgColor rgb="FFFFFF00"/>
                </patternFill>
              </fill>
            </x14:dxf>
          </x14:cfRule>
          <x14:cfRule type="containsText" priority="13230" operator="containsText" id="{19D3DABD-A777-45E9-824D-C06E53017457}">
            <xm:f>NOT(ISERROR(SEARCH('Listados Datos'!$T$6,AT214)))</xm:f>
            <xm:f>'Listados Datos'!$T$6</xm:f>
            <x14:dxf>
              <font>
                <b/>
                <i val="0"/>
              </font>
              <fill>
                <patternFill>
                  <bgColor rgb="FF92D050"/>
                </patternFill>
              </fill>
            </x14:dxf>
          </x14:cfRule>
          <xm:sqref>AT214</xm:sqref>
        </x14:conditionalFormatting>
        <x14:conditionalFormatting xmlns:xm="http://schemas.microsoft.com/office/excel/2006/main">
          <x14:cfRule type="containsText" priority="13217" operator="containsText" id="{2E344032-60B7-4AD1-B56A-CF1F4C26DD33}">
            <xm:f>NOT(ISERROR(SEARCH('Listados Datos'!$P$3,AR214)))</xm:f>
            <xm:f>'Listados Datos'!$P$3</xm:f>
            <x14:dxf>
              <fill>
                <patternFill>
                  <bgColor rgb="FF99CC00"/>
                </patternFill>
              </fill>
            </x14:dxf>
          </x14:cfRule>
          <x14:cfRule type="containsText" priority="13218" operator="containsText" id="{155726B5-BC19-40B3-8406-CAFA8ACA0151}">
            <xm:f>NOT(ISERROR(SEARCH('Listados Datos'!$P$4,AR214)))</xm:f>
            <xm:f>'Listados Datos'!$P$4</xm:f>
            <x14:dxf>
              <fill>
                <patternFill>
                  <bgColor rgb="FF33CC33"/>
                </patternFill>
              </fill>
            </x14:dxf>
          </x14:cfRule>
          <x14:cfRule type="containsText" priority="13219" operator="containsText" id="{107A13F0-81A4-491F-881C-6014DEAAFE4C}">
            <xm:f>NOT(ISERROR(SEARCH('Listados Datos'!$P$5,AR214)))</xm:f>
            <xm:f>'Listados Datos'!$P$5</xm:f>
            <x14:dxf>
              <fill>
                <patternFill>
                  <bgColor rgb="FFFFFF00"/>
                </patternFill>
              </fill>
            </x14:dxf>
          </x14:cfRule>
          <x14:cfRule type="containsText" priority="13220" operator="containsText" id="{0D84B599-26E3-4DA5-961C-38228D347196}">
            <xm:f>NOT(ISERROR(SEARCH('Listados Datos'!$P$6,AR214)))</xm:f>
            <xm:f>'Listados Datos'!$P$6</xm:f>
            <x14:dxf>
              <fill>
                <patternFill>
                  <bgColor rgb="FFFFC000"/>
                </patternFill>
              </fill>
            </x14:dxf>
          </x14:cfRule>
          <x14:cfRule type="containsText" priority="13221" operator="containsText" id="{5C765377-C9CD-4D33-8FAB-7C951891CA2F}">
            <xm:f>NOT(ISERROR(SEARCH('Listados Datos'!$P$7,AR214)))</xm:f>
            <xm:f>'Listados Datos'!$P$7</xm:f>
            <x14:dxf>
              <fill>
                <patternFill>
                  <bgColor rgb="FFFF0000"/>
                </patternFill>
              </fill>
            </x14:dxf>
          </x14:cfRule>
          <xm:sqref>AR214</xm:sqref>
        </x14:conditionalFormatting>
        <x14:conditionalFormatting xmlns:xm="http://schemas.microsoft.com/office/excel/2006/main">
          <x14:cfRule type="containsText" priority="13213" operator="containsText" id="{B926D623-69A5-44D8-86CE-FA52400B7E2D}">
            <xm:f>NOT(ISERROR(SEARCH('Listados Datos'!$T$3,AT215)))</xm:f>
            <xm:f>'Listados Datos'!$T$3</xm:f>
            <x14:dxf>
              <fill>
                <patternFill patternType="solid">
                  <bgColor rgb="FFC00000"/>
                </patternFill>
              </fill>
            </x14:dxf>
          </x14:cfRule>
          <x14:cfRule type="containsText" priority="13214" operator="containsText" id="{608F23AE-8701-41A1-A4C9-CFE33F1A4A8B}">
            <xm:f>NOT(ISERROR(SEARCH('Listados Datos'!$T$4,AT215)))</xm:f>
            <xm:f>'Listados Datos'!$T$4</xm:f>
            <x14:dxf>
              <font>
                <b/>
                <i val="0"/>
                <color theme="0"/>
              </font>
              <fill>
                <patternFill>
                  <bgColor rgb="FFE26B0A"/>
                </patternFill>
              </fill>
            </x14:dxf>
          </x14:cfRule>
          <x14:cfRule type="containsText" priority="13215" operator="containsText" id="{DCC988BD-5F55-4F82-BCB3-4C894DFC16B1}">
            <xm:f>NOT(ISERROR(SEARCH('Listados Datos'!$T$5,AT215)))</xm:f>
            <xm:f>'Listados Datos'!$T$5</xm:f>
            <x14:dxf>
              <font>
                <b/>
                <i val="0"/>
                <color auto="1"/>
              </font>
              <fill>
                <patternFill>
                  <bgColor rgb="FFFFFF00"/>
                </patternFill>
              </fill>
            </x14:dxf>
          </x14:cfRule>
          <x14:cfRule type="containsText" priority="13216" operator="containsText" id="{DB504200-DDA5-48AE-B2AD-40D07C3972DE}">
            <xm:f>NOT(ISERROR(SEARCH('Listados Datos'!$T$6,AT215)))</xm:f>
            <xm:f>'Listados Datos'!$T$6</xm:f>
            <x14:dxf>
              <font>
                <b/>
                <i val="0"/>
              </font>
              <fill>
                <patternFill>
                  <bgColor rgb="FF92D050"/>
                </patternFill>
              </fill>
            </x14:dxf>
          </x14:cfRule>
          <xm:sqref>AT215</xm:sqref>
        </x14:conditionalFormatting>
        <x14:conditionalFormatting xmlns:xm="http://schemas.microsoft.com/office/excel/2006/main">
          <x14:cfRule type="containsText" priority="13203" operator="containsText" id="{48DB9577-A80A-4EF7-B56A-1844EE4F2081}">
            <xm:f>NOT(ISERROR(SEARCH('Listados Datos'!$P$3,AR215)))</xm:f>
            <xm:f>'Listados Datos'!$P$3</xm:f>
            <x14:dxf>
              <fill>
                <patternFill>
                  <bgColor rgb="FF99CC00"/>
                </patternFill>
              </fill>
            </x14:dxf>
          </x14:cfRule>
          <x14:cfRule type="containsText" priority="13204" operator="containsText" id="{C3795518-71EF-489D-84F5-C8E8934C4051}">
            <xm:f>NOT(ISERROR(SEARCH('Listados Datos'!$P$4,AR215)))</xm:f>
            <xm:f>'Listados Datos'!$P$4</xm:f>
            <x14:dxf>
              <fill>
                <patternFill>
                  <bgColor rgb="FF33CC33"/>
                </patternFill>
              </fill>
            </x14:dxf>
          </x14:cfRule>
          <x14:cfRule type="containsText" priority="13205" operator="containsText" id="{A4A19022-67E5-4F09-A131-2792D1E77503}">
            <xm:f>NOT(ISERROR(SEARCH('Listados Datos'!$P$5,AR215)))</xm:f>
            <xm:f>'Listados Datos'!$P$5</xm:f>
            <x14:dxf>
              <fill>
                <patternFill>
                  <bgColor rgb="FFFFFF00"/>
                </patternFill>
              </fill>
            </x14:dxf>
          </x14:cfRule>
          <x14:cfRule type="containsText" priority="13206" operator="containsText" id="{97E6D83E-56D8-488F-8CFA-52F7780FC1B5}">
            <xm:f>NOT(ISERROR(SEARCH('Listados Datos'!$P$6,AR215)))</xm:f>
            <xm:f>'Listados Datos'!$P$6</xm:f>
            <x14:dxf>
              <fill>
                <patternFill>
                  <bgColor rgb="FFFFC000"/>
                </patternFill>
              </fill>
            </x14:dxf>
          </x14:cfRule>
          <x14:cfRule type="containsText" priority="13207" operator="containsText" id="{FA4EBBC1-9431-44DE-B9BC-940E0755B50D}">
            <xm:f>NOT(ISERROR(SEARCH('Listados Datos'!$P$7,AR215)))</xm:f>
            <xm:f>'Listados Datos'!$P$7</xm:f>
            <x14:dxf>
              <fill>
                <patternFill>
                  <bgColor rgb="FFFF0000"/>
                </patternFill>
              </fill>
            </x14:dxf>
          </x14:cfRule>
          <xm:sqref>AR215</xm:sqref>
        </x14:conditionalFormatting>
        <x14:conditionalFormatting xmlns:xm="http://schemas.microsoft.com/office/excel/2006/main">
          <x14:cfRule type="containsText" priority="13185" operator="containsText" id="{66FFF110-824B-4D66-87A9-0D8305616624}">
            <xm:f>NOT(ISERROR(SEARCH('Listados Datos'!$T$3,AF216)))</xm:f>
            <xm:f>'Listados Datos'!$T$3</xm:f>
            <x14:dxf>
              <fill>
                <patternFill patternType="solid">
                  <bgColor rgb="FFC00000"/>
                </patternFill>
              </fill>
            </x14:dxf>
          </x14:cfRule>
          <x14:cfRule type="containsText" priority="13186" operator="containsText" id="{2E0BAF37-3521-4A2D-BB19-C9B2726F8132}">
            <xm:f>NOT(ISERROR(SEARCH('Listados Datos'!$T$4,AF216)))</xm:f>
            <xm:f>'Listados Datos'!$T$4</xm:f>
            <x14:dxf>
              <font>
                <b/>
                <i val="0"/>
                <color theme="0"/>
              </font>
              <fill>
                <patternFill>
                  <bgColor rgb="FFE26B0A"/>
                </patternFill>
              </fill>
            </x14:dxf>
          </x14:cfRule>
          <x14:cfRule type="containsText" priority="13187" operator="containsText" id="{AF71789D-8AD7-413C-80E4-3E621C9222B3}">
            <xm:f>NOT(ISERROR(SEARCH('Listados Datos'!$T$5,AF216)))</xm:f>
            <xm:f>'Listados Datos'!$T$5</xm:f>
            <x14:dxf>
              <font>
                <b/>
                <i val="0"/>
                <color auto="1"/>
              </font>
              <fill>
                <patternFill>
                  <bgColor rgb="FFFFFF00"/>
                </patternFill>
              </fill>
            </x14:dxf>
          </x14:cfRule>
          <x14:cfRule type="containsText" priority="13188" operator="containsText" id="{7235D647-D204-4B15-9AA2-AC2395D04E5F}">
            <xm:f>NOT(ISERROR(SEARCH('Listados Datos'!$T$6,AF216)))</xm:f>
            <xm:f>'Listados Datos'!$T$6</xm:f>
            <x14:dxf>
              <font>
                <b/>
                <i val="0"/>
              </font>
              <fill>
                <patternFill>
                  <bgColor rgb="FF92D050"/>
                </patternFill>
              </fill>
            </x14:dxf>
          </x14:cfRule>
          <xm:sqref>AF216:AF217</xm:sqref>
        </x14:conditionalFormatting>
        <x14:conditionalFormatting xmlns:xm="http://schemas.microsoft.com/office/excel/2006/main">
          <x14:cfRule type="containsText" priority="13181" operator="containsText" id="{E0232400-F5C5-4B1A-8517-B12755C6C051}">
            <xm:f>NOT(ISERROR(SEARCH('Listados Datos'!$T$3,AB216)))</xm:f>
            <xm:f>'Listados Datos'!$T$3</xm:f>
            <x14:dxf>
              <fill>
                <patternFill patternType="solid">
                  <bgColor rgb="FFC00000"/>
                </patternFill>
              </fill>
            </x14:dxf>
          </x14:cfRule>
          <x14:cfRule type="containsText" priority="13182" operator="containsText" id="{EBF72CC1-BDCE-4629-814A-BFE4BE42BF6F}">
            <xm:f>NOT(ISERROR(SEARCH('Listados Datos'!$T$4,AB216)))</xm:f>
            <xm:f>'Listados Datos'!$T$4</xm:f>
            <x14:dxf>
              <font>
                <b/>
                <i val="0"/>
                <color theme="0"/>
              </font>
              <fill>
                <patternFill>
                  <bgColor rgb="FFE26B0A"/>
                </patternFill>
              </fill>
            </x14:dxf>
          </x14:cfRule>
          <x14:cfRule type="containsText" priority="13183" operator="containsText" id="{A01E3F83-BEB7-46AA-BB17-9B96ECDD6E40}">
            <xm:f>NOT(ISERROR(SEARCH('Listados Datos'!$T$5,AB216)))</xm:f>
            <xm:f>'Listados Datos'!$T$5</xm:f>
            <x14:dxf>
              <font>
                <b/>
                <i val="0"/>
                <color auto="1"/>
              </font>
              <fill>
                <patternFill>
                  <bgColor rgb="FFFFFF00"/>
                </patternFill>
              </fill>
            </x14:dxf>
          </x14:cfRule>
          <x14:cfRule type="containsText" priority="13184" operator="containsText" id="{D8F9EEA7-B25C-40CF-B4A9-BC6EC153C1EE}">
            <xm:f>NOT(ISERROR(SEARCH('Listados Datos'!$T$6,AB216)))</xm:f>
            <xm:f>'Listados Datos'!$T$6</xm:f>
            <x14:dxf>
              <font>
                <b/>
                <i val="0"/>
              </font>
              <fill>
                <patternFill>
                  <bgColor rgb="FF92D050"/>
                </patternFill>
              </fill>
            </x14:dxf>
          </x14:cfRule>
          <xm:sqref>AB216:AB217</xm:sqref>
        </x14:conditionalFormatting>
        <x14:conditionalFormatting xmlns:xm="http://schemas.microsoft.com/office/excel/2006/main">
          <x14:cfRule type="containsText" priority="13171" operator="containsText" id="{87E4C8E1-343A-429C-86AD-C388A38BDCD3}">
            <xm:f>NOT(ISERROR(SEARCH('Listados Datos'!$P$3,Z216)))</xm:f>
            <xm:f>'Listados Datos'!$P$3</xm:f>
            <x14:dxf>
              <fill>
                <patternFill>
                  <bgColor rgb="FF99CC00"/>
                </patternFill>
              </fill>
            </x14:dxf>
          </x14:cfRule>
          <x14:cfRule type="containsText" priority="13172" operator="containsText" id="{A3110231-F436-4AC8-BAE0-2A7D91209099}">
            <xm:f>NOT(ISERROR(SEARCH('Listados Datos'!$P$4,Z216)))</xm:f>
            <xm:f>'Listados Datos'!$P$4</xm:f>
            <x14:dxf>
              <fill>
                <patternFill>
                  <bgColor rgb="FF33CC33"/>
                </patternFill>
              </fill>
            </x14:dxf>
          </x14:cfRule>
          <x14:cfRule type="containsText" priority="13173" operator="containsText" id="{B7231758-ED55-4B25-871F-9E09BAEE64C5}">
            <xm:f>NOT(ISERROR(SEARCH('Listados Datos'!$P$5,Z216)))</xm:f>
            <xm:f>'Listados Datos'!$P$5</xm:f>
            <x14:dxf>
              <fill>
                <patternFill>
                  <bgColor rgb="FFFFFF00"/>
                </patternFill>
              </fill>
            </x14:dxf>
          </x14:cfRule>
          <x14:cfRule type="containsText" priority="13174" operator="containsText" id="{33660AD1-123C-40BD-AC4A-3BF043422AF3}">
            <xm:f>NOT(ISERROR(SEARCH('Listados Datos'!$P$6,Z216)))</xm:f>
            <xm:f>'Listados Datos'!$P$6</xm:f>
            <x14:dxf>
              <fill>
                <patternFill>
                  <bgColor rgb="FFFFC000"/>
                </patternFill>
              </fill>
            </x14:dxf>
          </x14:cfRule>
          <x14:cfRule type="containsText" priority="13175" operator="containsText" id="{467F0550-C3F6-4178-B059-4306E508170E}">
            <xm:f>NOT(ISERROR(SEARCH('Listados Datos'!$P$7,Z216)))</xm:f>
            <xm:f>'Listados Datos'!$P$7</xm:f>
            <x14:dxf>
              <fill>
                <patternFill>
                  <bgColor rgb="FFFF0000"/>
                </patternFill>
              </fill>
            </x14:dxf>
          </x14:cfRule>
          <xm:sqref>Z216:Z217</xm:sqref>
        </x14:conditionalFormatting>
        <x14:conditionalFormatting xmlns:xm="http://schemas.microsoft.com/office/excel/2006/main">
          <x14:cfRule type="containsText" priority="13143" operator="containsText" id="{216D2804-823C-46D1-BD59-CC5B3601645C}">
            <xm:f>NOT(ISERROR(SEARCH('Listados Datos'!$T$3,AT217)))</xm:f>
            <xm:f>'Listados Datos'!$T$3</xm:f>
            <x14:dxf>
              <fill>
                <patternFill patternType="solid">
                  <bgColor rgb="FFC00000"/>
                </patternFill>
              </fill>
            </x14:dxf>
          </x14:cfRule>
          <x14:cfRule type="containsText" priority="13144" operator="containsText" id="{44C40121-3082-43A7-82F7-5DA65F23A1BE}">
            <xm:f>NOT(ISERROR(SEARCH('Listados Datos'!$T$4,AT217)))</xm:f>
            <xm:f>'Listados Datos'!$T$4</xm:f>
            <x14:dxf>
              <font>
                <b/>
                <i val="0"/>
                <color theme="0"/>
              </font>
              <fill>
                <patternFill>
                  <bgColor rgb="FFE26B0A"/>
                </patternFill>
              </fill>
            </x14:dxf>
          </x14:cfRule>
          <x14:cfRule type="containsText" priority="13145" operator="containsText" id="{2A1E995A-A3AB-49D1-AE70-E6ACD89DB9E4}">
            <xm:f>NOT(ISERROR(SEARCH('Listados Datos'!$T$5,AT217)))</xm:f>
            <xm:f>'Listados Datos'!$T$5</xm:f>
            <x14:dxf>
              <font>
                <b/>
                <i val="0"/>
                <color auto="1"/>
              </font>
              <fill>
                <patternFill>
                  <bgColor rgb="FFFFFF00"/>
                </patternFill>
              </fill>
            </x14:dxf>
          </x14:cfRule>
          <x14:cfRule type="containsText" priority="13146" operator="containsText" id="{0026D5CC-663B-48D5-B581-2AD94AB78179}">
            <xm:f>NOT(ISERROR(SEARCH('Listados Datos'!$T$6,AT217)))</xm:f>
            <xm:f>'Listados Datos'!$T$6</xm:f>
            <x14:dxf>
              <font>
                <b/>
                <i val="0"/>
              </font>
              <fill>
                <patternFill>
                  <bgColor rgb="FF92D050"/>
                </patternFill>
              </fill>
            </x14:dxf>
          </x14:cfRule>
          <xm:sqref>AT217</xm:sqref>
        </x14:conditionalFormatting>
        <x14:conditionalFormatting xmlns:xm="http://schemas.microsoft.com/office/excel/2006/main">
          <x14:cfRule type="containsText" priority="13063" operator="containsText" id="{FB348937-8B4F-4BA4-A3CC-74B45B5F63E4}">
            <xm:f>NOT(ISERROR(SEARCH('Listados Datos'!$T$3,AT231)))</xm:f>
            <xm:f>'Listados Datos'!$T$3</xm:f>
            <x14:dxf>
              <fill>
                <patternFill patternType="solid">
                  <bgColor rgb="FFC00000"/>
                </patternFill>
              </fill>
            </x14:dxf>
          </x14:cfRule>
          <x14:cfRule type="containsText" priority="13064" operator="containsText" id="{AF14B4E9-6805-4734-A1B0-238A91A4DBF3}">
            <xm:f>NOT(ISERROR(SEARCH('Listados Datos'!$T$4,AT231)))</xm:f>
            <xm:f>'Listados Datos'!$T$4</xm:f>
            <x14:dxf>
              <font>
                <b/>
                <i val="0"/>
                <color theme="0"/>
              </font>
              <fill>
                <patternFill>
                  <bgColor rgb="FFE26B0A"/>
                </patternFill>
              </fill>
            </x14:dxf>
          </x14:cfRule>
          <x14:cfRule type="containsText" priority="13065" operator="containsText" id="{751DB1F1-1661-4D1D-B9F1-291628B1323B}">
            <xm:f>NOT(ISERROR(SEARCH('Listados Datos'!$T$5,AT231)))</xm:f>
            <xm:f>'Listados Datos'!$T$5</xm:f>
            <x14:dxf>
              <font>
                <b/>
                <i val="0"/>
                <color auto="1"/>
              </font>
              <fill>
                <patternFill>
                  <bgColor rgb="FFFFFF00"/>
                </patternFill>
              </fill>
            </x14:dxf>
          </x14:cfRule>
          <x14:cfRule type="containsText" priority="13066" operator="containsText" id="{88788AD5-6E2F-45DE-AF95-B5E0B8498620}">
            <xm:f>NOT(ISERROR(SEARCH('Listados Datos'!$T$6,AT231)))</xm:f>
            <xm:f>'Listados Datos'!$T$6</xm:f>
            <x14:dxf>
              <font>
                <b/>
                <i val="0"/>
              </font>
              <fill>
                <patternFill>
                  <bgColor rgb="FF92D050"/>
                </patternFill>
              </fill>
            </x14:dxf>
          </x14:cfRule>
          <xm:sqref>AT231</xm:sqref>
        </x14:conditionalFormatting>
        <x14:conditionalFormatting xmlns:xm="http://schemas.microsoft.com/office/excel/2006/main">
          <x14:cfRule type="containsText" priority="13053" operator="containsText" id="{F4A06AA9-A2D1-4C3E-9C08-15236B7366A8}">
            <xm:f>NOT(ISERROR(SEARCH('Listados Datos'!$P$3,AR231)))</xm:f>
            <xm:f>'Listados Datos'!$P$3</xm:f>
            <x14:dxf>
              <fill>
                <patternFill>
                  <bgColor rgb="FF99CC00"/>
                </patternFill>
              </fill>
            </x14:dxf>
          </x14:cfRule>
          <x14:cfRule type="containsText" priority="13054" operator="containsText" id="{3C523BB4-75E3-4EA1-81E1-3569B48E412D}">
            <xm:f>NOT(ISERROR(SEARCH('Listados Datos'!$P$4,AR231)))</xm:f>
            <xm:f>'Listados Datos'!$P$4</xm:f>
            <x14:dxf>
              <fill>
                <patternFill>
                  <bgColor rgb="FF33CC33"/>
                </patternFill>
              </fill>
            </x14:dxf>
          </x14:cfRule>
          <x14:cfRule type="containsText" priority="13055" operator="containsText" id="{82D90EF2-8230-4E92-8AED-A93EAB0EA0B3}">
            <xm:f>NOT(ISERROR(SEARCH('Listados Datos'!$P$5,AR231)))</xm:f>
            <xm:f>'Listados Datos'!$P$5</xm:f>
            <x14:dxf>
              <fill>
                <patternFill>
                  <bgColor rgb="FFFFFF00"/>
                </patternFill>
              </fill>
            </x14:dxf>
          </x14:cfRule>
          <x14:cfRule type="containsText" priority="13056" operator="containsText" id="{A6EB152B-9DD9-45A9-ADFD-BE9F159839AA}">
            <xm:f>NOT(ISERROR(SEARCH('Listados Datos'!$P$6,AR231)))</xm:f>
            <xm:f>'Listados Datos'!$P$6</xm:f>
            <x14:dxf>
              <fill>
                <patternFill>
                  <bgColor rgb="FFFFC000"/>
                </patternFill>
              </fill>
            </x14:dxf>
          </x14:cfRule>
          <x14:cfRule type="containsText" priority="13057" operator="containsText" id="{63418749-D925-43B3-9402-8501E693057B}">
            <xm:f>NOT(ISERROR(SEARCH('Listados Datos'!$P$7,AR231)))</xm:f>
            <xm:f>'Listados Datos'!$P$7</xm:f>
            <x14:dxf>
              <fill>
                <patternFill>
                  <bgColor rgb="FFFF0000"/>
                </patternFill>
              </fill>
            </x14:dxf>
          </x14:cfRule>
          <xm:sqref>AR231</xm:sqref>
        </x14:conditionalFormatting>
        <x14:conditionalFormatting xmlns:xm="http://schemas.microsoft.com/office/excel/2006/main">
          <x14:cfRule type="containsText" priority="13021" operator="containsText" id="{4EDE3B39-0113-4D1B-BBF7-03FE8FE2E56F}">
            <xm:f>NOT(ISERROR(SEARCH('Listados Datos'!$T$3,AT228)))</xm:f>
            <xm:f>'Listados Datos'!$T$3</xm:f>
            <x14:dxf>
              <fill>
                <patternFill patternType="solid">
                  <bgColor rgb="FFC00000"/>
                </patternFill>
              </fill>
            </x14:dxf>
          </x14:cfRule>
          <x14:cfRule type="containsText" priority="13022" operator="containsText" id="{A8EB1DB0-699A-487A-9F04-9D59544C59CF}">
            <xm:f>NOT(ISERROR(SEARCH('Listados Datos'!$T$4,AT228)))</xm:f>
            <xm:f>'Listados Datos'!$T$4</xm:f>
            <x14:dxf>
              <font>
                <b/>
                <i val="0"/>
                <color theme="0"/>
              </font>
              <fill>
                <patternFill>
                  <bgColor rgb="FFE26B0A"/>
                </patternFill>
              </fill>
            </x14:dxf>
          </x14:cfRule>
          <x14:cfRule type="containsText" priority="13023" operator="containsText" id="{9D08245D-4D02-4216-8C93-C5F6A6579AD3}">
            <xm:f>NOT(ISERROR(SEARCH('Listados Datos'!$T$5,AT228)))</xm:f>
            <xm:f>'Listados Datos'!$T$5</xm:f>
            <x14:dxf>
              <font>
                <b/>
                <i val="0"/>
                <color auto="1"/>
              </font>
              <fill>
                <patternFill>
                  <bgColor rgb="FFFFFF00"/>
                </patternFill>
              </fill>
            </x14:dxf>
          </x14:cfRule>
          <x14:cfRule type="containsText" priority="13024" operator="containsText" id="{B364DA58-8A50-4528-919B-0906C2D0C426}">
            <xm:f>NOT(ISERROR(SEARCH('Listados Datos'!$T$6,AT228)))</xm:f>
            <xm:f>'Listados Datos'!$T$6</xm:f>
            <x14:dxf>
              <font>
                <b/>
                <i val="0"/>
              </font>
              <fill>
                <patternFill>
                  <bgColor rgb="FF92D050"/>
                </patternFill>
              </fill>
            </x14:dxf>
          </x14:cfRule>
          <xm:sqref>AT228</xm:sqref>
        </x14:conditionalFormatting>
        <x14:conditionalFormatting xmlns:xm="http://schemas.microsoft.com/office/excel/2006/main">
          <x14:cfRule type="containsText" priority="13011" operator="containsText" id="{729A19B1-C46E-4CD9-A3D4-614A846CBE75}">
            <xm:f>NOT(ISERROR(SEARCH('Listados Datos'!$P$3,AR228)))</xm:f>
            <xm:f>'Listados Datos'!$P$3</xm:f>
            <x14:dxf>
              <fill>
                <patternFill>
                  <bgColor rgb="FF99CC00"/>
                </patternFill>
              </fill>
            </x14:dxf>
          </x14:cfRule>
          <x14:cfRule type="containsText" priority="13012" operator="containsText" id="{B6252112-5CD1-4B2B-B25B-4A99B68CAACC}">
            <xm:f>NOT(ISERROR(SEARCH('Listados Datos'!$P$4,AR228)))</xm:f>
            <xm:f>'Listados Datos'!$P$4</xm:f>
            <x14:dxf>
              <fill>
                <patternFill>
                  <bgColor rgb="FF33CC33"/>
                </patternFill>
              </fill>
            </x14:dxf>
          </x14:cfRule>
          <x14:cfRule type="containsText" priority="13013" operator="containsText" id="{9EA16D8D-21A1-493C-8DCF-DCE5FF5D4A61}">
            <xm:f>NOT(ISERROR(SEARCH('Listados Datos'!$P$5,AR228)))</xm:f>
            <xm:f>'Listados Datos'!$P$5</xm:f>
            <x14:dxf>
              <fill>
                <patternFill>
                  <bgColor rgb="FFFFFF00"/>
                </patternFill>
              </fill>
            </x14:dxf>
          </x14:cfRule>
          <x14:cfRule type="containsText" priority="13014" operator="containsText" id="{5BA00031-C3EC-4C81-84E0-95A8F2E99E65}">
            <xm:f>NOT(ISERROR(SEARCH('Listados Datos'!$P$6,AR228)))</xm:f>
            <xm:f>'Listados Datos'!$P$6</xm:f>
            <x14:dxf>
              <fill>
                <patternFill>
                  <bgColor rgb="FFFFC000"/>
                </patternFill>
              </fill>
            </x14:dxf>
          </x14:cfRule>
          <x14:cfRule type="containsText" priority="13015" operator="containsText" id="{29BE8828-BB95-44E5-AB5B-042E1C2F6234}">
            <xm:f>NOT(ISERROR(SEARCH('Listados Datos'!$P$7,AR228)))</xm:f>
            <xm:f>'Listados Datos'!$P$7</xm:f>
            <x14:dxf>
              <fill>
                <patternFill>
                  <bgColor rgb="FFFF0000"/>
                </patternFill>
              </fill>
            </x14:dxf>
          </x14:cfRule>
          <xm:sqref>AR228</xm:sqref>
        </x14:conditionalFormatting>
        <x14:conditionalFormatting xmlns:xm="http://schemas.microsoft.com/office/excel/2006/main">
          <x14:cfRule type="containsText" priority="13129" operator="containsText" id="{46D0250E-7897-408C-A6D6-626E4DE34DBA}">
            <xm:f>NOT(ISERROR(SEARCH('Listados Datos'!$T$3,AF226)))</xm:f>
            <xm:f>'Listados Datos'!$T$3</xm:f>
            <x14:dxf>
              <fill>
                <patternFill patternType="solid">
                  <bgColor rgb="FFC00000"/>
                </patternFill>
              </fill>
            </x14:dxf>
          </x14:cfRule>
          <x14:cfRule type="containsText" priority="13130" operator="containsText" id="{5562B7CA-47FE-45E0-AA24-C3A5D20EFCB6}">
            <xm:f>NOT(ISERROR(SEARCH('Listados Datos'!$T$4,AF226)))</xm:f>
            <xm:f>'Listados Datos'!$T$4</xm:f>
            <x14:dxf>
              <font>
                <b/>
                <i val="0"/>
                <color theme="0"/>
              </font>
              <fill>
                <patternFill>
                  <bgColor rgb="FFE26B0A"/>
                </patternFill>
              </fill>
            </x14:dxf>
          </x14:cfRule>
          <x14:cfRule type="containsText" priority="13131" operator="containsText" id="{722AD8FA-9E07-4DC0-B5BA-C21B9B0B78E6}">
            <xm:f>NOT(ISERROR(SEARCH('Listados Datos'!$T$5,AF226)))</xm:f>
            <xm:f>'Listados Datos'!$T$5</xm:f>
            <x14:dxf>
              <font>
                <b/>
                <i val="0"/>
                <color auto="1"/>
              </font>
              <fill>
                <patternFill>
                  <bgColor rgb="FFFFFF00"/>
                </patternFill>
              </fill>
            </x14:dxf>
          </x14:cfRule>
          <x14:cfRule type="containsText" priority="13132" operator="containsText" id="{14451C81-CEA6-4BDD-8DD3-A16AC7E05888}">
            <xm:f>NOT(ISERROR(SEARCH('Listados Datos'!$T$6,AF226)))</xm:f>
            <xm:f>'Listados Datos'!$T$6</xm:f>
            <x14:dxf>
              <font>
                <b/>
                <i val="0"/>
              </font>
              <fill>
                <patternFill>
                  <bgColor rgb="FF92D050"/>
                </patternFill>
              </fill>
            </x14:dxf>
          </x14:cfRule>
          <xm:sqref>AF226:AF227 AF231</xm:sqref>
        </x14:conditionalFormatting>
        <x14:conditionalFormatting xmlns:xm="http://schemas.microsoft.com/office/excel/2006/main">
          <x14:cfRule type="containsText" priority="13125" operator="containsText" id="{0ADFF9F0-8971-4024-A9BA-2FB4471BCF14}">
            <xm:f>NOT(ISERROR(SEARCH('Listados Datos'!$T$3,AB226)))</xm:f>
            <xm:f>'Listados Datos'!$T$3</xm:f>
            <x14:dxf>
              <fill>
                <patternFill patternType="solid">
                  <bgColor rgb="FFC00000"/>
                </patternFill>
              </fill>
            </x14:dxf>
          </x14:cfRule>
          <x14:cfRule type="containsText" priority="13126" operator="containsText" id="{75A4A5D4-9008-41F8-B00A-FD16AE279672}">
            <xm:f>NOT(ISERROR(SEARCH('Listados Datos'!$T$4,AB226)))</xm:f>
            <xm:f>'Listados Datos'!$T$4</xm:f>
            <x14:dxf>
              <font>
                <b/>
                <i val="0"/>
                <color theme="0"/>
              </font>
              <fill>
                <patternFill>
                  <bgColor rgb="FFE26B0A"/>
                </patternFill>
              </fill>
            </x14:dxf>
          </x14:cfRule>
          <x14:cfRule type="containsText" priority="13127" operator="containsText" id="{87946ACA-D833-4BC1-8324-05DBC3846C6A}">
            <xm:f>NOT(ISERROR(SEARCH('Listados Datos'!$T$5,AB226)))</xm:f>
            <xm:f>'Listados Datos'!$T$5</xm:f>
            <x14:dxf>
              <font>
                <b/>
                <i val="0"/>
                <color auto="1"/>
              </font>
              <fill>
                <patternFill>
                  <bgColor rgb="FFFFFF00"/>
                </patternFill>
              </fill>
            </x14:dxf>
          </x14:cfRule>
          <x14:cfRule type="containsText" priority="13128" operator="containsText" id="{2EA61E88-002C-4C97-BF8C-14ED41D81466}">
            <xm:f>NOT(ISERROR(SEARCH('Listados Datos'!$T$6,AB226)))</xm:f>
            <xm:f>'Listados Datos'!$T$6</xm:f>
            <x14:dxf>
              <font>
                <b/>
                <i val="0"/>
              </font>
              <fill>
                <patternFill>
                  <bgColor rgb="FF92D050"/>
                </patternFill>
              </fill>
            </x14:dxf>
          </x14:cfRule>
          <xm:sqref>AB226:AB227</xm:sqref>
        </x14:conditionalFormatting>
        <x14:conditionalFormatting xmlns:xm="http://schemas.microsoft.com/office/excel/2006/main">
          <x14:cfRule type="containsText" priority="13115" operator="containsText" id="{F4EBDCCA-C1FA-4685-9040-1009A3929C64}">
            <xm:f>NOT(ISERROR(SEARCH('Listados Datos'!$P$3,Z226)))</xm:f>
            <xm:f>'Listados Datos'!$P$3</xm:f>
            <x14:dxf>
              <fill>
                <patternFill>
                  <bgColor rgb="FF99CC00"/>
                </patternFill>
              </fill>
            </x14:dxf>
          </x14:cfRule>
          <x14:cfRule type="containsText" priority="13116" operator="containsText" id="{62EA1DF6-6A84-4E74-9E13-4D1F0B6FEC8B}">
            <xm:f>NOT(ISERROR(SEARCH('Listados Datos'!$P$4,Z226)))</xm:f>
            <xm:f>'Listados Datos'!$P$4</xm:f>
            <x14:dxf>
              <fill>
                <patternFill>
                  <bgColor rgb="FF33CC33"/>
                </patternFill>
              </fill>
            </x14:dxf>
          </x14:cfRule>
          <x14:cfRule type="containsText" priority="13117" operator="containsText" id="{E4BA1F46-4998-46D7-8FAA-1AC4D00231C3}">
            <xm:f>NOT(ISERROR(SEARCH('Listados Datos'!$P$5,Z226)))</xm:f>
            <xm:f>'Listados Datos'!$P$5</xm:f>
            <x14:dxf>
              <fill>
                <patternFill>
                  <bgColor rgb="FFFFFF00"/>
                </patternFill>
              </fill>
            </x14:dxf>
          </x14:cfRule>
          <x14:cfRule type="containsText" priority="13118" operator="containsText" id="{265C2227-5CB9-48E8-B17C-B21B0AE28A85}">
            <xm:f>NOT(ISERROR(SEARCH('Listados Datos'!$P$6,Z226)))</xm:f>
            <xm:f>'Listados Datos'!$P$6</xm:f>
            <x14:dxf>
              <fill>
                <patternFill>
                  <bgColor rgb="FFFFC000"/>
                </patternFill>
              </fill>
            </x14:dxf>
          </x14:cfRule>
          <x14:cfRule type="containsText" priority="13119" operator="containsText" id="{A43B5F18-0710-415C-8A4F-B16D63E923FF}">
            <xm:f>NOT(ISERROR(SEARCH('Listados Datos'!$P$7,Z226)))</xm:f>
            <xm:f>'Listados Datos'!$P$7</xm:f>
            <x14:dxf>
              <fill>
                <patternFill>
                  <bgColor rgb="FFFF0000"/>
                </patternFill>
              </fill>
            </x14:dxf>
          </x14:cfRule>
          <xm:sqref>Z226:Z227</xm:sqref>
        </x14:conditionalFormatting>
        <x14:conditionalFormatting xmlns:xm="http://schemas.microsoft.com/office/excel/2006/main">
          <x14:cfRule type="containsText" priority="13091" operator="containsText" id="{DF02CE3D-C181-44DA-A05A-F4860B8CD6F4}">
            <xm:f>NOT(ISERROR(SEARCH('Listados Datos'!$T$3,AT226)))</xm:f>
            <xm:f>'Listados Datos'!$T$3</xm:f>
            <x14:dxf>
              <fill>
                <patternFill patternType="solid">
                  <bgColor rgb="FFC00000"/>
                </patternFill>
              </fill>
            </x14:dxf>
          </x14:cfRule>
          <x14:cfRule type="containsText" priority="13092" operator="containsText" id="{E8F5AFD1-6114-44A5-84CD-CB35B5C3A2F7}">
            <xm:f>NOT(ISERROR(SEARCH('Listados Datos'!$T$4,AT226)))</xm:f>
            <xm:f>'Listados Datos'!$T$4</xm:f>
            <x14:dxf>
              <font>
                <b/>
                <i val="0"/>
                <color theme="0"/>
              </font>
              <fill>
                <patternFill>
                  <bgColor rgb="FFE26B0A"/>
                </patternFill>
              </fill>
            </x14:dxf>
          </x14:cfRule>
          <x14:cfRule type="containsText" priority="13093" operator="containsText" id="{37BD327B-C914-42F2-A2FF-1ACD3CE2B300}">
            <xm:f>NOT(ISERROR(SEARCH('Listados Datos'!$T$5,AT226)))</xm:f>
            <xm:f>'Listados Datos'!$T$5</xm:f>
            <x14:dxf>
              <font>
                <b/>
                <i val="0"/>
                <color auto="1"/>
              </font>
              <fill>
                <patternFill>
                  <bgColor rgb="FFFFFF00"/>
                </patternFill>
              </fill>
            </x14:dxf>
          </x14:cfRule>
          <x14:cfRule type="containsText" priority="13094" operator="containsText" id="{E4F60C94-0CD5-4F1F-A73B-93EFDF8F2805}">
            <xm:f>NOT(ISERROR(SEARCH('Listados Datos'!$T$6,AT226)))</xm:f>
            <xm:f>'Listados Datos'!$T$6</xm:f>
            <x14:dxf>
              <font>
                <b/>
                <i val="0"/>
              </font>
              <fill>
                <patternFill>
                  <bgColor rgb="FF92D050"/>
                </patternFill>
              </fill>
            </x14:dxf>
          </x14:cfRule>
          <xm:sqref>AT226</xm:sqref>
        </x14:conditionalFormatting>
        <x14:conditionalFormatting xmlns:xm="http://schemas.microsoft.com/office/excel/2006/main">
          <x14:cfRule type="containsText" priority="13081" operator="containsText" id="{436BD6C8-DC05-45CA-8648-EE3F57FA4373}">
            <xm:f>NOT(ISERROR(SEARCH('Listados Datos'!$P$3,AR226)))</xm:f>
            <xm:f>'Listados Datos'!$P$3</xm:f>
            <x14:dxf>
              <fill>
                <patternFill>
                  <bgColor rgb="FF99CC00"/>
                </patternFill>
              </fill>
            </x14:dxf>
          </x14:cfRule>
          <x14:cfRule type="containsText" priority="13082" operator="containsText" id="{B76C1703-2A6B-49F3-AFF8-0938633DBC7B}">
            <xm:f>NOT(ISERROR(SEARCH('Listados Datos'!$P$4,AR226)))</xm:f>
            <xm:f>'Listados Datos'!$P$4</xm:f>
            <x14:dxf>
              <fill>
                <patternFill>
                  <bgColor rgb="FF33CC33"/>
                </patternFill>
              </fill>
            </x14:dxf>
          </x14:cfRule>
          <x14:cfRule type="containsText" priority="13083" operator="containsText" id="{104AF298-684D-42EC-A73F-829D1E08AEC6}">
            <xm:f>NOT(ISERROR(SEARCH('Listados Datos'!$P$5,AR226)))</xm:f>
            <xm:f>'Listados Datos'!$P$5</xm:f>
            <x14:dxf>
              <fill>
                <patternFill>
                  <bgColor rgb="FFFFFF00"/>
                </patternFill>
              </fill>
            </x14:dxf>
          </x14:cfRule>
          <x14:cfRule type="containsText" priority="13084" operator="containsText" id="{01D84BD7-AD0D-4DDA-B9F6-9477A829410C}">
            <xm:f>NOT(ISERROR(SEARCH('Listados Datos'!$P$6,AR226)))</xm:f>
            <xm:f>'Listados Datos'!$P$6</xm:f>
            <x14:dxf>
              <fill>
                <patternFill>
                  <bgColor rgb="FFFFC000"/>
                </patternFill>
              </fill>
            </x14:dxf>
          </x14:cfRule>
          <x14:cfRule type="containsText" priority="13085" operator="containsText" id="{ED718718-AF96-45C1-ACC2-CAB3B1965472}">
            <xm:f>NOT(ISERROR(SEARCH('Listados Datos'!$P$7,AR226)))</xm:f>
            <xm:f>'Listados Datos'!$P$7</xm:f>
            <x14:dxf>
              <fill>
                <patternFill>
                  <bgColor rgb="FFFF0000"/>
                </patternFill>
              </fill>
            </x14:dxf>
          </x14:cfRule>
          <xm:sqref>AR226</xm:sqref>
        </x14:conditionalFormatting>
        <x14:conditionalFormatting xmlns:xm="http://schemas.microsoft.com/office/excel/2006/main">
          <x14:cfRule type="containsText" priority="13077" operator="containsText" id="{765E0A01-2C24-4118-9C34-4C22D70C5E7A}">
            <xm:f>NOT(ISERROR(SEARCH('Listados Datos'!$T$3,AT227)))</xm:f>
            <xm:f>'Listados Datos'!$T$3</xm:f>
            <x14:dxf>
              <fill>
                <patternFill patternType="solid">
                  <bgColor rgb="FFC00000"/>
                </patternFill>
              </fill>
            </x14:dxf>
          </x14:cfRule>
          <x14:cfRule type="containsText" priority="13078" operator="containsText" id="{3F32532C-57A2-494D-B3D2-2E1AE8DE9CB6}">
            <xm:f>NOT(ISERROR(SEARCH('Listados Datos'!$T$4,AT227)))</xm:f>
            <xm:f>'Listados Datos'!$T$4</xm:f>
            <x14:dxf>
              <font>
                <b/>
                <i val="0"/>
                <color theme="0"/>
              </font>
              <fill>
                <patternFill>
                  <bgColor rgb="FFE26B0A"/>
                </patternFill>
              </fill>
            </x14:dxf>
          </x14:cfRule>
          <x14:cfRule type="containsText" priority="13079" operator="containsText" id="{E728ED4A-FDE8-4FE2-9D34-EA00A469542E}">
            <xm:f>NOT(ISERROR(SEARCH('Listados Datos'!$T$5,AT227)))</xm:f>
            <xm:f>'Listados Datos'!$T$5</xm:f>
            <x14:dxf>
              <font>
                <b/>
                <i val="0"/>
                <color auto="1"/>
              </font>
              <fill>
                <patternFill>
                  <bgColor rgb="FFFFFF00"/>
                </patternFill>
              </fill>
            </x14:dxf>
          </x14:cfRule>
          <x14:cfRule type="containsText" priority="13080" operator="containsText" id="{660F7CDA-8F95-4D7E-87A1-72A80A1E4F23}">
            <xm:f>NOT(ISERROR(SEARCH('Listados Datos'!$T$6,AT227)))</xm:f>
            <xm:f>'Listados Datos'!$T$6</xm:f>
            <x14:dxf>
              <font>
                <b/>
                <i val="0"/>
              </font>
              <fill>
                <patternFill>
                  <bgColor rgb="FF92D050"/>
                </patternFill>
              </fill>
            </x14:dxf>
          </x14:cfRule>
          <xm:sqref>AT227</xm:sqref>
        </x14:conditionalFormatting>
        <x14:conditionalFormatting xmlns:xm="http://schemas.microsoft.com/office/excel/2006/main">
          <x14:cfRule type="containsText" priority="13067" operator="containsText" id="{0AE4386D-34BF-4E82-A0A6-5849539F0363}">
            <xm:f>NOT(ISERROR(SEARCH('Listados Datos'!$P$3,AR227)))</xm:f>
            <xm:f>'Listados Datos'!$P$3</xm:f>
            <x14:dxf>
              <fill>
                <patternFill>
                  <bgColor rgb="FF99CC00"/>
                </patternFill>
              </fill>
            </x14:dxf>
          </x14:cfRule>
          <x14:cfRule type="containsText" priority="13068" operator="containsText" id="{6145590C-7CBE-4F41-BA76-88BDB90E1F32}">
            <xm:f>NOT(ISERROR(SEARCH('Listados Datos'!$P$4,AR227)))</xm:f>
            <xm:f>'Listados Datos'!$P$4</xm:f>
            <x14:dxf>
              <fill>
                <patternFill>
                  <bgColor rgb="FF33CC33"/>
                </patternFill>
              </fill>
            </x14:dxf>
          </x14:cfRule>
          <x14:cfRule type="containsText" priority="13069" operator="containsText" id="{1C047F4D-E23E-460E-B9C6-366C62C48A57}">
            <xm:f>NOT(ISERROR(SEARCH('Listados Datos'!$P$5,AR227)))</xm:f>
            <xm:f>'Listados Datos'!$P$5</xm:f>
            <x14:dxf>
              <fill>
                <patternFill>
                  <bgColor rgb="FFFFFF00"/>
                </patternFill>
              </fill>
            </x14:dxf>
          </x14:cfRule>
          <x14:cfRule type="containsText" priority="13070" operator="containsText" id="{39CE8FCC-2861-4826-8A27-858E3BC1A5DB}">
            <xm:f>NOT(ISERROR(SEARCH('Listados Datos'!$P$6,AR227)))</xm:f>
            <xm:f>'Listados Datos'!$P$6</xm:f>
            <x14:dxf>
              <fill>
                <patternFill>
                  <bgColor rgb="FFFFC000"/>
                </patternFill>
              </fill>
            </x14:dxf>
          </x14:cfRule>
          <x14:cfRule type="containsText" priority="13071" operator="containsText" id="{3ADFCDD8-FB4F-4DCE-906E-F7D0E4A9BF5D}">
            <xm:f>NOT(ISERROR(SEARCH('Listados Datos'!$P$7,AR227)))</xm:f>
            <xm:f>'Listados Datos'!$P$7</xm:f>
            <x14:dxf>
              <fill>
                <patternFill>
                  <bgColor rgb="FFFF0000"/>
                </patternFill>
              </fill>
            </x14:dxf>
          </x14:cfRule>
          <xm:sqref>AR227</xm:sqref>
        </x14:conditionalFormatting>
        <x14:conditionalFormatting xmlns:xm="http://schemas.microsoft.com/office/excel/2006/main">
          <x14:cfRule type="containsText" priority="13049" operator="containsText" id="{11A0C9A5-12E1-4171-B69B-C270BF3C6D59}">
            <xm:f>NOT(ISERROR(SEARCH('Listados Datos'!$T$3,AF228)))</xm:f>
            <xm:f>'Listados Datos'!$T$3</xm:f>
            <x14:dxf>
              <fill>
                <patternFill patternType="solid">
                  <bgColor rgb="FFC00000"/>
                </patternFill>
              </fill>
            </x14:dxf>
          </x14:cfRule>
          <x14:cfRule type="containsText" priority="13050" operator="containsText" id="{E5FD7EBA-88DE-4E38-8274-D826F680EF9F}">
            <xm:f>NOT(ISERROR(SEARCH('Listados Datos'!$T$4,AF228)))</xm:f>
            <xm:f>'Listados Datos'!$T$4</xm:f>
            <x14:dxf>
              <font>
                <b/>
                <i val="0"/>
                <color theme="0"/>
              </font>
              <fill>
                <patternFill>
                  <bgColor rgb="FFE26B0A"/>
                </patternFill>
              </fill>
            </x14:dxf>
          </x14:cfRule>
          <x14:cfRule type="containsText" priority="13051" operator="containsText" id="{DC595752-1C0B-4880-BEF4-534B294548B6}">
            <xm:f>NOT(ISERROR(SEARCH('Listados Datos'!$T$5,AF228)))</xm:f>
            <xm:f>'Listados Datos'!$T$5</xm:f>
            <x14:dxf>
              <font>
                <b/>
                <i val="0"/>
                <color auto="1"/>
              </font>
              <fill>
                <patternFill>
                  <bgColor rgb="FFFFFF00"/>
                </patternFill>
              </fill>
            </x14:dxf>
          </x14:cfRule>
          <x14:cfRule type="containsText" priority="13052" operator="containsText" id="{4EF98BE3-1110-4C72-BB18-1A8B0137640F}">
            <xm:f>NOT(ISERROR(SEARCH('Listados Datos'!$T$6,AF228)))</xm:f>
            <xm:f>'Listados Datos'!$T$6</xm:f>
            <x14:dxf>
              <font>
                <b/>
                <i val="0"/>
              </font>
              <fill>
                <patternFill>
                  <bgColor rgb="FF92D050"/>
                </patternFill>
              </fill>
            </x14:dxf>
          </x14:cfRule>
          <xm:sqref>AF228:AF229</xm:sqref>
        </x14:conditionalFormatting>
        <x14:conditionalFormatting xmlns:xm="http://schemas.microsoft.com/office/excel/2006/main">
          <x14:cfRule type="containsText" priority="13045" operator="containsText" id="{EA92B91A-F9EA-4E53-9D7F-1800CB9402FB}">
            <xm:f>NOT(ISERROR(SEARCH('Listados Datos'!$T$3,AB228)))</xm:f>
            <xm:f>'Listados Datos'!$T$3</xm:f>
            <x14:dxf>
              <fill>
                <patternFill patternType="solid">
                  <bgColor rgb="FFC00000"/>
                </patternFill>
              </fill>
            </x14:dxf>
          </x14:cfRule>
          <x14:cfRule type="containsText" priority="13046" operator="containsText" id="{8107606F-43FA-41FF-854D-5B67DDFC234C}">
            <xm:f>NOT(ISERROR(SEARCH('Listados Datos'!$T$4,AB228)))</xm:f>
            <xm:f>'Listados Datos'!$T$4</xm:f>
            <x14:dxf>
              <font>
                <b/>
                <i val="0"/>
                <color theme="0"/>
              </font>
              <fill>
                <patternFill>
                  <bgColor rgb="FFE26B0A"/>
                </patternFill>
              </fill>
            </x14:dxf>
          </x14:cfRule>
          <x14:cfRule type="containsText" priority="13047" operator="containsText" id="{FCA9A0B3-4069-4E2C-AEA2-006962E8C784}">
            <xm:f>NOT(ISERROR(SEARCH('Listados Datos'!$T$5,AB228)))</xm:f>
            <xm:f>'Listados Datos'!$T$5</xm:f>
            <x14:dxf>
              <font>
                <b/>
                <i val="0"/>
                <color auto="1"/>
              </font>
              <fill>
                <patternFill>
                  <bgColor rgb="FFFFFF00"/>
                </patternFill>
              </fill>
            </x14:dxf>
          </x14:cfRule>
          <x14:cfRule type="containsText" priority="13048" operator="containsText" id="{E9F6D3BF-636E-4100-94C8-6414E1C741F7}">
            <xm:f>NOT(ISERROR(SEARCH('Listados Datos'!$T$6,AB228)))</xm:f>
            <xm:f>'Listados Datos'!$T$6</xm:f>
            <x14:dxf>
              <font>
                <b/>
                <i val="0"/>
              </font>
              <fill>
                <patternFill>
                  <bgColor rgb="FF92D050"/>
                </patternFill>
              </fill>
            </x14:dxf>
          </x14:cfRule>
          <xm:sqref>AB228:AB229</xm:sqref>
        </x14:conditionalFormatting>
        <x14:conditionalFormatting xmlns:xm="http://schemas.microsoft.com/office/excel/2006/main">
          <x14:cfRule type="containsText" priority="13035" operator="containsText" id="{94B640FF-09F1-4B28-BAFA-9B2134CF16B8}">
            <xm:f>NOT(ISERROR(SEARCH('Listados Datos'!$P$3,Z228)))</xm:f>
            <xm:f>'Listados Datos'!$P$3</xm:f>
            <x14:dxf>
              <fill>
                <patternFill>
                  <bgColor rgb="FF99CC00"/>
                </patternFill>
              </fill>
            </x14:dxf>
          </x14:cfRule>
          <x14:cfRule type="containsText" priority="13036" operator="containsText" id="{40A0D8C3-FA8C-4885-9EF0-3C6655356EB2}">
            <xm:f>NOT(ISERROR(SEARCH('Listados Datos'!$P$4,Z228)))</xm:f>
            <xm:f>'Listados Datos'!$P$4</xm:f>
            <x14:dxf>
              <fill>
                <patternFill>
                  <bgColor rgb="FF33CC33"/>
                </patternFill>
              </fill>
            </x14:dxf>
          </x14:cfRule>
          <x14:cfRule type="containsText" priority="13037" operator="containsText" id="{913109E0-46B2-4C9E-B11C-4971B70D8267}">
            <xm:f>NOT(ISERROR(SEARCH('Listados Datos'!$P$5,Z228)))</xm:f>
            <xm:f>'Listados Datos'!$P$5</xm:f>
            <x14:dxf>
              <fill>
                <patternFill>
                  <bgColor rgb="FFFFFF00"/>
                </patternFill>
              </fill>
            </x14:dxf>
          </x14:cfRule>
          <x14:cfRule type="containsText" priority="13038" operator="containsText" id="{4FEE5B53-C489-40F2-A1BA-D58813171587}">
            <xm:f>NOT(ISERROR(SEARCH('Listados Datos'!$P$6,Z228)))</xm:f>
            <xm:f>'Listados Datos'!$P$6</xm:f>
            <x14:dxf>
              <fill>
                <patternFill>
                  <bgColor rgb="FFFFC000"/>
                </patternFill>
              </fill>
            </x14:dxf>
          </x14:cfRule>
          <x14:cfRule type="containsText" priority="13039" operator="containsText" id="{2050FC6E-359D-4F35-94EF-7C4B5F73A615}">
            <xm:f>NOT(ISERROR(SEARCH('Listados Datos'!$P$7,Z228)))</xm:f>
            <xm:f>'Listados Datos'!$P$7</xm:f>
            <x14:dxf>
              <fill>
                <patternFill>
                  <bgColor rgb="FFFF0000"/>
                </patternFill>
              </fill>
            </x14:dxf>
          </x14:cfRule>
          <xm:sqref>Z228:Z229</xm:sqref>
        </x14:conditionalFormatting>
        <x14:conditionalFormatting xmlns:xm="http://schemas.microsoft.com/office/excel/2006/main">
          <x14:cfRule type="containsText" priority="13007" operator="containsText" id="{89EA5999-6FBF-4F5F-B8BF-E0370120C048}">
            <xm:f>NOT(ISERROR(SEARCH('Listados Datos'!$T$3,AT229)))</xm:f>
            <xm:f>'Listados Datos'!$T$3</xm:f>
            <x14:dxf>
              <fill>
                <patternFill patternType="solid">
                  <bgColor rgb="FFC00000"/>
                </patternFill>
              </fill>
            </x14:dxf>
          </x14:cfRule>
          <x14:cfRule type="containsText" priority="13008" operator="containsText" id="{0C6B85C2-43C2-449F-9F57-0161861EF442}">
            <xm:f>NOT(ISERROR(SEARCH('Listados Datos'!$T$4,AT229)))</xm:f>
            <xm:f>'Listados Datos'!$T$4</xm:f>
            <x14:dxf>
              <font>
                <b/>
                <i val="0"/>
                <color theme="0"/>
              </font>
              <fill>
                <patternFill>
                  <bgColor rgb="FFE26B0A"/>
                </patternFill>
              </fill>
            </x14:dxf>
          </x14:cfRule>
          <x14:cfRule type="containsText" priority="13009" operator="containsText" id="{0B080267-45AC-45C8-9196-A5B330A897DF}">
            <xm:f>NOT(ISERROR(SEARCH('Listados Datos'!$T$5,AT229)))</xm:f>
            <xm:f>'Listados Datos'!$T$5</xm:f>
            <x14:dxf>
              <font>
                <b/>
                <i val="0"/>
                <color auto="1"/>
              </font>
              <fill>
                <patternFill>
                  <bgColor rgb="FFFFFF00"/>
                </patternFill>
              </fill>
            </x14:dxf>
          </x14:cfRule>
          <x14:cfRule type="containsText" priority="13010" operator="containsText" id="{C21B9F45-5DF6-4347-A3E9-2913AD8A597D}">
            <xm:f>NOT(ISERROR(SEARCH('Listados Datos'!$T$6,AT229)))</xm:f>
            <xm:f>'Listados Datos'!$T$6</xm:f>
            <x14:dxf>
              <font>
                <b/>
                <i val="0"/>
              </font>
              <fill>
                <patternFill>
                  <bgColor rgb="FF92D050"/>
                </patternFill>
              </fill>
            </x14:dxf>
          </x14:cfRule>
          <xm:sqref>AT229</xm:sqref>
        </x14:conditionalFormatting>
        <x14:conditionalFormatting xmlns:xm="http://schemas.microsoft.com/office/excel/2006/main">
          <x14:cfRule type="containsText" priority="12927" operator="containsText" id="{F044D8A1-D4EB-46D8-8D36-85FAA7162463}">
            <xm:f>NOT(ISERROR(SEARCH('Listados Datos'!$T$3,AT225)))</xm:f>
            <xm:f>'Listados Datos'!$T$3</xm:f>
            <x14:dxf>
              <fill>
                <patternFill patternType="solid">
                  <bgColor rgb="FFC00000"/>
                </patternFill>
              </fill>
            </x14:dxf>
          </x14:cfRule>
          <x14:cfRule type="containsText" priority="12928" operator="containsText" id="{EF8B843F-1DEE-4F37-AB1C-4FDE4FAFCF61}">
            <xm:f>NOT(ISERROR(SEARCH('Listados Datos'!$T$4,AT225)))</xm:f>
            <xm:f>'Listados Datos'!$T$4</xm:f>
            <x14:dxf>
              <font>
                <b/>
                <i val="0"/>
                <color theme="0"/>
              </font>
              <fill>
                <patternFill>
                  <bgColor rgb="FFE26B0A"/>
                </patternFill>
              </fill>
            </x14:dxf>
          </x14:cfRule>
          <x14:cfRule type="containsText" priority="12929" operator="containsText" id="{DD3F87BF-DEC7-4FB5-A055-C86826F62A56}">
            <xm:f>NOT(ISERROR(SEARCH('Listados Datos'!$T$5,AT225)))</xm:f>
            <xm:f>'Listados Datos'!$T$5</xm:f>
            <x14:dxf>
              <font>
                <b/>
                <i val="0"/>
                <color auto="1"/>
              </font>
              <fill>
                <patternFill>
                  <bgColor rgb="FFFFFF00"/>
                </patternFill>
              </fill>
            </x14:dxf>
          </x14:cfRule>
          <x14:cfRule type="containsText" priority="12930" operator="containsText" id="{8020C5B5-C487-4CEF-A676-CBDB4DD3006D}">
            <xm:f>NOT(ISERROR(SEARCH('Listados Datos'!$T$6,AT225)))</xm:f>
            <xm:f>'Listados Datos'!$T$6</xm:f>
            <x14:dxf>
              <font>
                <b/>
                <i val="0"/>
              </font>
              <fill>
                <patternFill>
                  <bgColor rgb="FF92D050"/>
                </patternFill>
              </fill>
            </x14:dxf>
          </x14:cfRule>
          <xm:sqref>AT225</xm:sqref>
        </x14:conditionalFormatting>
        <x14:conditionalFormatting xmlns:xm="http://schemas.microsoft.com/office/excel/2006/main">
          <x14:cfRule type="containsText" priority="12917" operator="containsText" id="{74A1DFA3-1692-440A-9775-8AC951337752}">
            <xm:f>NOT(ISERROR(SEARCH('Listados Datos'!$P$3,AR225)))</xm:f>
            <xm:f>'Listados Datos'!$P$3</xm:f>
            <x14:dxf>
              <fill>
                <patternFill>
                  <bgColor rgb="FF99CC00"/>
                </patternFill>
              </fill>
            </x14:dxf>
          </x14:cfRule>
          <x14:cfRule type="containsText" priority="12918" operator="containsText" id="{FE45B8E2-1A8C-4400-B20F-A32D12F4E241}">
            <xm:f>NOT(ISERROR(SEARCH('Listados Datos'!$P$4,AR225)))</xm:f>
            <xm:f>'Listados Datos'!$P$4</xm:f>
            <x14:dxf>
              <fill>
                <patternFill>
                  <bgColor rgb="FF33CC33"/>
                </patternFill>
              </fill>
            </x14:dxf>
          </x14:cfRule>
          <x14:cfRule type="containsText" priority="12919" operator="containsText" id="{19FD61AC-B940-48F9-AF34-705FCD3E31AC}">
            <xm:f>NOT(ISERROR(SEARCH('Listados Datos'!$P$5,AR225)))</xm:f>
            <xm:f>'Listados Datos'!$P$5</xm:f>
            <x14:dxf>
              <fill>
                <patternFill>
                  <bgColor rgb="FFFFFF00"/>
                </patternFill>
              </fill>
            </x14:dxf>
          </x14:cfRule>
          <x14:cfRule type="containsText" priority="12920" operator="containsText" id="{E0B05398-8C3E-4A9E-AC1D-D7F041A6F104}">
            <xm:f>NOT(ISERROR(SEARCH('Listados Datos'!$P$6,AR225)))</xm:f>
            <xm:f>'Listados Datos'!$P$6</xm:f>
            <x14:dxf>
              <fill>
                <patternFill>
                  <bgColor rgb="FFFFC000"/>
                </patternFill>
              </fill>
            </x14:dxf>
          </x14:cfRule>
          <x14:cfRule type="containsText" priority="12921" operator="containsText" id="{B1AE925E-A88C-4B7C-AD3F-0EC0031D456F}">
            <xm:f>NOT(ISERROR(SEARCH('Listados Datos'!$P$7,AR225)))</xm:f>
            <xm:f>'Listados Datos'!$P$7</xm:f>
            <x14:dxf>
              <fill>
                <patternFill>
                  <bgColor rgb="FFFF0000"/>
                </patternFill>
              </fill>
            </x14:dxf>
          </x14:cfRule>
          <xm:sqref>AR225</xm:sqref>
        </x14:conditionalFormatting>
        <x14:conditionalFormatting xmlns:xm="http://schemas.microsoft.com/office/excel/2006/main">
          <x14:cfRule type="containsText" priority="12885" operator="containsText" id="{29BE0FEF-B9AE-4170-963D-C799C5109903}">
            <xm:f>NOT(ISERROR(SEARCH('Listados Datos'!$T$3,AT222)))</xm:f>
            <xm:f>'Listados Datos'!$T$3</xm:f>
            <x14:dxf>
              <fill>
                <patternFill patternType="solid">
                  <bgColor rgb="FFC00000"/>
                </patternFill>
              </fill>
            </x14:dxf>
          </x14:cfRule>
          <x14:cfRule type="containsText" priority="12886" operator="containsText" id="{A83A2C52-E507-4ECB-9E33-11021835404C}">
            <xm:f>NOT(ISERROR(SEARCH('Listados Datos'!$T$4,AT222)))</xm:f>
            <xm:f>'Listados Datos'!$T$4</xm:f>
            <x14:dxf>
              <font>
                <b/>
                <i val="0"/>
                <color theme="0"/>
              </font>
              <fill>
                <patternFill>
                  <bgColor rgb="FFE26B0A"/>
                </patternFill>
              </fill>
            </x14:dxf>
          </x14:cfRule>
          <x14:cfRule type="containsText" priority="12887" operator="containsText" id="{42F0B094-3017-48A2-94F7-E041069AA618}">
            <xm:f>NOT(ISERROR(SEARCH('Listados Datos'!$T$5,AT222)))</xm:f>
            <xm:f>'Listados Datos'!$T$5</xm:f>
            <x14:dxf>
              <font>
                <b/>
                <i val="0"/>
                <color auto="1"/>
              </font>
              <fill>
                <patternFill>
                  <bgColor rgb="FFFFFF00"/>
                </patternFill>
              </fill>
            </x14:dxf>
          </x14:cfRule>
          <x14:cfRule type="containsText" priority="12888" operator="containsText" id="{50BDBF62-EC44-45B0-9955-91F0FF9560D2}">
            <xm:f>NOT(ISERROR(SEARCH('Listados Datos'!$T$6,AT222)))</xm:f>
            <xm:f>'Listados Datos'!$T$6</xm:f>
            <x14:dxf>
              <font>
                <b/>
                <i val="0"/>
              </font>
              <fill>
                <patternFill>
                  <bgColor rgb="FF92D050"/>
                </patternFill>
              </fill>
            </x14:dxf>
          </x14:cfRule>
          <xm:sqref>AT222</xm:sqref>
        </x14:conditionalFormatting>
        <x14:conditionalFormatting xmlns:xm="http://schemas.microsoft.com/office/excel/2006/main">
          <x14:cfRule type="containsText" priority="12875" operator="containsText" id="{B2039D40-0773-45FC-8F17-37BF7C663477}">
            <xm:f>NOT(ISERROR(SEARCH('Listados Datos'!$P$3,AR222)))</xm:f>
            <xm:f>'Listados Datos'!$P$3</xm:f>
            <x14:dxf>
              <fill>
                <patternFill>
                  <bgColor rgb="FF99CC00"/>
                </patternFill>
              </fill>
            </x14:dxf>
          </x14:cfRule>
          <x14:cfRule type="containsText" priority="12876" operator="containsText" id="{ECC787E7-BED3-4798-BF92-3A4F01BD1A34}">
            <xm:f>NOT(ISERROR(SEARCH('Listados Datos'!$P$4,AR222)))</xm:f>
            <xm:f>'Listados Datos'!$P$4</xm:f>
            <x14:dxf>
              <fill>
                <patternFill>
                  <bgColor rgb="FF33CC33"/>
                </patternFill>
              </fill>
            </x14:dxf>
          </x14:cfRule>
          <x14:cfRule type="containsText" priority="12877" operator="containsText" id="{B71BE51C-B422-4F00-A421-EDB83F1241CB}">
            <xm:f>NOT(ISERROR(SEARCH('Listados Datos'!$P$5,AR222)))</xm:f>
            <xm:f>'Listados Datos'!$P$5</xm:f>
            <x14:dxf>
              <fill>
                <patternFill>
                  <bgColor rgb="FFFFFF00"/>
                </patternFill>
              </fill>
            </x14:dxf>
          </x14:cfRule>
          <x14:cfRule type="containsText" priority="12878" operator="containsText" id="{0AC0DDCE-DED1-4A2C-B003-8E94BC2FD898}">
            <xm:f>NOT(ISERROR(SEARCH('Listados Datos'!$P$6,AR222)))</xm:f>
            <xm:f>'Listados Datos'!$P$6</xm:f>
            <x14:dxf>
              <fill>
                <patternFill>
                  <bgColor rgb="FFFFC000"/>
                </patternFill>
              </fill>
            </x14:dxf>
          </x14:cfRule>
          <x14:cfRule type="containsText" priority="12879" operator="containsText" id="{CB9C5921-FEB6-45C2-AF1C-ECF380617FA0}">
            <xm:f>NOT(ISERROR(SEARCH('Listados Datos'!$P$7,AR222)))</xm:f>
            <xm:f>'Listados Datos'!$P$7</xm:f>
            <x14:dxf>
              <fill>
                <patternFill>
                  <bgColor rgb="FFFF0000"/>
                </patternFill>
              </fill>
            </x14:dxf>
          </x14:cfRule>
          <xm:sqref>AR222</xm:sqref>
        </x14:conditionalFormatting>
        <x14:conditionalFormatting xmlns:xm="http://schemas.microsoft.com/office/excel/2006/main">
          <x14:cfRule type="containsText" priority="12861" operator="containsText" id="{46C13E28-E5E1-491E-8B85-8635FDC582DD}">
            <xm:f>NOT(ISERROR(SEARCH('Listados Datos'!$P$3,AR223)))</xm:f>
            <xm:f>'Listados Datos'!$P$3</xm:f>
            <x14:dxf>
              <fill>
                <patternFill>
                  <bgColor rgb="FF99CC00"/>
                </patternFill>
              </fill>
            </x14:dxf>
          </x14:cfRule>
          <x14:cfRule type="containsText" priority="12862" operator="containsText" id="{CA4ADF1B-2E65-4011-9E86-FAB806035602}">
            <xm:f>NOT(ISERROR(SEARCH('Listados Datos'!$P$4,AR223)))</xm:f>
            <xm:f>'Listados Datos'!$P$4</xm:f>
            <x14:dxf>
              <fill>
                <patternFill>
                  <bgColor rgb="FF33CC33"/>
                </patternFill>
              </fill>
            </x14:dxf>
          </x14:cfRule>
          <x14:cfRule type="containsText" priority="12863" operator="containsText" id="{C85A4DDA-F855-49C7-88F3-26083209C30C}">
            <xm:f>NOT(ISERROR(SEARCH('Listados Datos'!$P$5,AR223)))</xm:f>
            <xm:f>'Listados Datos'!$P$5</xm:f>
            <x14:dxf>
              <fill>
                <patternFill>
                  <bgColor rgb="FFFFFF00"/>
                </patternFill>
              </fill>
            </x14:dxf>
          </x14:cfRule>
          <x14:cfRule type="containsText" priority="12864" operator="containsText" id="{E9A7B49C-1E76-4932-BD40-140CCC98A4B0}">
            <xm:f>NOT(ISERROR(SEARCH('Listados Datos'!$P$6,AR223)))</xm:f>
            <xm:f>'Listados Datos'!$P$6</xm:f>
            <x14:dxf>
              <fill>
                <patternFill>
                  <bgColor rgb="FFFFC000"/>
                </patternFill>
              </fill>
            </x14:dxf>
          </x14:cfRule>
          <x14:cfRule type="containsText" priority="12865" operator="containsText" id="{1C28E180-B0E6-4599-8197-AFB8A95CDED0}">
            <xm:f>NOT(ISERROR(SEARCH('Listados Datos'!$P$7,AR223)))</xm:f>
            <xm:f>'Listados Datos'!$P$7</xm:f>
            <x14:dxf>
              <fill>
                <patternFill>
                  <bgColor rgb="FFFF0000"/>
                </patternFill>
              </fill>
            </x14:dxf>
          </x14:cfRule>
          <xm:sqref>AR223</xm:sqref>
        </x14:conditionalFormatting>
        <x14:conditionalFormatting xmlns:xm="http://schemas.microsoft.com/office/excel/2006/main">
          <x14:cfRule type="containsText" priority="12993" operator="containsText" id="{E5AA5044-962E-421D-A5A2-5434763158A4}">
            <xm:f>NOT(ISERROR(SEARCH('Listados Datos'!$T$3,AF220)))</xm:f>
            <xm:f>'Listados Datos'!$T$3</xm:f>
            <x14:dxf>
              <fill>
                <patternFill patternType="solid">
                  <bgColor rgb="FFC00000"/>
                </patternFill>
              </fill>
            </x14:dxf>
          </x14:cfRule>
          <x14:cfRule type="containsText" priority="12994" operator="containsText" id="{6C4CEEB3-3354-4493-9F78-E397C0EDDA90}">
            <xm:f>NOT(ISERROR(SEARCH('Listados Datos'!$T$4,AF220)))</xm:f>
            <xm:f>'Listados Datos'!$T$4</xm:f>
            <x14:dxf>
              <font>
                <b/>
                <i val="0"/>
                <color theme="0"/>
              </font>
              <fill>
                <patternFill>
                  <bgColor rgb="FFE26B0A"/>
                </patternFill>
              </fill>
            </x14:dxf>
          </x14:cfRule>
          <x14:cfRule type="containsText" priority="12995" operator="containsText" id="{DE19E388-2BA2-4A0C-9BDD-358CB2C43A6D}">
            <xm:f>NOT(ISERROR(SEARCH('Listados Datos'!$T$5,AF220)))</xm:f>
            <xm:f>'Listados Datos'!$T$5</xm:f>
            <x14:dxf>
              <font>
                <b/>
                <i val="0"/>
                <color auto="1"/>
              </font>
              <fill>
                <patternFill>
                  <bgColor rgb="FFFFFF00"/>
                </patternFill>
              </fill>
            </x14:dxf>
          </x14:cfRule>
          <x14:cfRule type="containsText" priority="12996" operator="containsText" id="{7C0A3BB6-7515-4B98-831B-09C6FCBE6558}">
            <xm:f>NOT(ISERROR(SEARCH('Listados Datos'!$T$6,AF220)))</xm:f>
            <xm:f>'Listados Datos'!$T$6</xm:f>
            <x14:dxf>
              <font>
                <b/>
                <i val="0"/>
              </font>
              <fill>
                <patternFill>
                  <bgColor rgb="FF92D050"/>
                </patternFill>
              </fill>
            </x14:dxf>
          </x14:cfRule>
          <xm:sqref>AF220:AF221 AF225</xm:sqref>
        </x14:conditionalFormatting>
        <x14:conditionalFormatting xmlns:xm="http://schemas.microsoft.com/office/excel/2006/main">
          <x14:cfRule type="containsText" priority="12989" operator="containsText" id="{8B105F6F-C127-4C40-913B-9595B8122E74}">
            <xm:f>NOT(ISERROR(SEARCH('Listados Datos'!$T$3,AB220)))</xm:f>
            <xm:f>'Listados Datos'!$T$3</xm:f>
            <x14:dxf>
              <fill>
                <patternFill patternType="solid">
                  <bgColor rgb="FFC00000"/>
                </patternFill>
              </fill>
            </x14:dxf>
          </x14:cfRule>
          <x14:cfRule type="containsText" priority="12990" operator="containsText" id="{B4A89C12-192B-4C50-8E4F-F8F46C09C220}">
            <xm:f>NOT(ISERROR(SEARCH('Listados Datos'!$T$4,AB220)))</xm:f>
            <xm:f>'Listados Datos'!$T$4</xm:f>
            <x14:dxf>
              <font>
                <b/>
                <i val="0"/>
                <color theme="0"/>
              </font>
              <fill>
                <patternFill>
                  <bgColor rgb="FFE26B0A"/>
                </patternFill>
              </fill>
            </x14:dxf>
          </x14:cfRule>
          <x14:cfRule type="containsText" priority="12991" operator="containsText" id="{22D01E3F-2DAA-4C65-82FD-FFBF0D320801}">
            <xm:f>NOT(ISERROR(SEARCH('Listados Datos'!$T$5,AB220)))</xm:f>
            <xm:f>'Listados Datos'!$T$5</xm:f>
            <x14:dxf>
              <font>
                <b/>
                <i val="0"/>
                <color auto="1"/>
              </font>
              <fill>
                <patternFill>
                  <bgColor rgb="FFFFFF00"/>
                </patternFill>
              </fill>
            </x14:dxf>
          </x14:cfRule>
          <x14:cfRule type="containsText" priority="12992" operator="containsText" id="{5035FBFB-FD8B-4377-96CC-4AFE5AD75C9A}">
            <xm:f>NOT(ISERROR(SEARCH('Listados Datos'!$T$6,AB220)))</xm:f>
            <xm:f>'Listados Datos'!$T$6</xm:f>
            <x14:dxf>
              <font>
                <b/>
                <i val="0"/>
              </font>
              <fill>
                <patternFill>
                  <bgColor rgb="FF92D050"/>
                </patternFill>
              </fill>
            </x14:dxf>
          </x14:cfRule>
          <xm:sqref>AB220:AB221</xm:sqref>
        </x14:conditionalFormatting>
        <x14:conditionalFormatting xmlns:xm="http://schemas.microsoft.com/office/excel/2006/main">
          <x14:cfRule type="containsText" priority="12979" operator="containsText" id="{3DFB252F-A9C4-4956-B3FF-EC03434D795F}">
            <xm:f>NOT(ISERROR(SEARCH('Listados Datos'!$P$3,Z220)))</xm:f>
            <xm:f>'Listados Datos'!$P$3</xm:f>
            <x14:dxf>
              <fill>
                <patternFill>
                  <bgColor rgb="FF99CC00"/>
                </patternFill>
              </fill>
            </x14:dxf>
          </x14:cfRule>
          <x14:cfRule type="containsText" priority="12980" operator="containsText" id="{BB4C7CA1-E0F6-4444-AE55-AD7621EF1241}">
            <xm:f>NOT(ISERROR(SEARCH('Listados Datos'!$P$4,Z220)))</xm:f>
            <xm:f>'Listados Datos'!$P$4</xm:f>
            <x14:dxf>
              <fill>
                <patternFill>
                  <bgColor rgb="FF33CC33"/>
                </patternFill>
              </fill>
            </x14:dxf>
          </x14:cfRule>
          <x14:cfRule type="containsText" priority="12981" operator="containsText" id="{1DC22BD1-3BF3-4A11-B798-42FEBC4C3097}">
            <xm:f>NOT(ISERROR(SEARCH('Listados Datos'!$P$5,Z220)))</xm:f>
            <xm:f>'Listados Datos'!$P$5</xm:f>
            <x14:dxf>
              <fill>
                <patternFill>
                  <bgColor rgb="FFFFFF00"/>
                </patternFill>
              </fill>
            </x14:dxf>
          </x14:cfRule>
          <x14:cfRule type="containsText" priority="12982" operator="containsText" id="{783368F1-CF84-44EE-BEDB-76B272A08A83}">
            <xm:f>NOT(ISERROR(SEARCH('Listados Datos'!$P$6,Z220)))</xm:f>
            <xm:f>'Listados Datos'!$P$6</xm:f>
            <x14:dxf>
              <fill>
                <patternFill>
                  <bgColor rgb="FFFFC000"/>
                </patternFill>
              </fill>
            </x14:dxf>
          </x14:cfRule>
          <x14:cfRule type="containsText" priority="12983" operator="containsText" id="{914FABDA-9311-4792-92F2-34CC6435BB91}">
            <xm:f>NOT(ISERROR(SEARCH('Listados Datos'!$P$7,Z220)))</xm:f>
            <xm:f>'Listados Datos'!$P$7</xm:f>
            <x14:dxf>
              <fill>
                <patternFill>
                  <bgColor rgb="FFFF0000"/>
                </patternFill>
              </fill>
            </x14:dxf>
          </x14:cfRule>
          <xm:sqref>Z220:Z221</xm:sqref>
        </x14:conditionalFormatting>
        <x14:conditionalFormatting xmlns:xm="http://schemas.microsoft.com/office/excel/2006/main">
          <x14:cfRule type="containsText" priority="12955" operator="containsText" id="{F719B9A0-83CF-4E99-BE84-69F3D8B3E2E0}">
            <xm:f>NOT(ISERROR(SEARCH('Listados Datos'!$T$3,AT220)))</xm:f>
            <xm:f>'Listados Datos'!$T$3</xm:f>
            <x14:dxf>
              <fill>
                <patternFill patternType="solid">
                  <bgColor rgb="FFC00000"/>
                </patternFill>
              </fill>
            </x14:dxf>
          </x14:cfRule>
          <x14:cfRule type="containsText" priority="12956" operator="containsText" id="{44ADBBC5-575B-461C-960A-689D2529F6CC}">
            <xm:f>NOT(ISERROR(SEARCH('Listados Datos'!$T$4,AT220)))</xm:f>
            <xm:f>'Listados Datos'!$T$4</xm:f>
            <x14:dxf>
              <font>
                <b/>
                <i val="0"/>
                <color theme="0"/>
              </font>
              <fill>
                <patternFill>
                  <bgColor rgb="FFE26B0A"/>
                </patternFill>
              </fill>
            </x14:dxf>
          </x14:cfRule>
          <x14:cfRule type="containsText" priority="12957" operator="containsText" id="{D80C9331-710C-498F-A5AC-548C02C85D2C}">
            <xm:f>NOT(ISERROR(SEARCH('Listados Datos'!$T$5,AT220)))</xm:f>
            <xm:f>'Listados Datos'!$T$5</xm:f>
            <x14:dxf>
              <font>
                <b/>
                <i val="0"/>
                <color auto="1"/>
              </font>
              <fill>
                <patternFill>
                  <bgColor rgb="FFFFFF00"/>
                </patternFill>
              </fill>
            </x14:dxf>
          </x14:cfRule>
          <x14:cfRule type="containsText" priority="12958" operator="containsText" id="{95AD7313-31F3-46EA-A0AB-2E720B064B9E}">
            <xm:f>NOT(ISERROR(SEARCH('Listados Datos'!$T$6,AT220)))</xm:f>
            <xm:f>'Listados Datos'!$T$6</xm:f>
            <x14:dxf>
              <font>
                <b/>
                <i val="0"/>
              </font>
              <fill>
                <patternFill>
                  <bgColor rgb="FF92D050"/>
                </patternFill>
              </fill>
            </x14:dxf>
          </x14:cfRule>
          <xm:sqref>AT220</xm:sqref>
        </x14:conditionalFormatting>
        <x14:conditionalFormatting xmlns:xm="http://schemas.microsoft.com/office/excel/2006/main">
          <x14:cfRule type="containsText" priority="12945" operator="containsText" id="{5B62C7D8-A873-4DB4-9103-BAABA9F7E049}">
            <xm:f>NOT(ISERROR(SEARCH('Listados Datos'!$P$3,AR220)))</xm:f>
            <xm:f>'Listados Datos'!$P$3</xm:f>
            <x14:dxf>
              <fill>
                <patternFill>
                  <bgColor rgb="FF99CC00"/>
                </patternFill>
              </fill>
            </x14:dxf>
          </x14:cfRule>
          <x14:cfRule type="containsText" priority="12946" operator="containsText" id="{8FF36DE2-9481-45A6-A940-5141421EE610}">
            <xm:f>NOT(ISERROR(SEARCH('Listados Datos'!$P$4,AR220)))</xm:f>
            <xm:f>'Listados Datos'!$P$4</xm:f>
            <x14:dxf>
              <fill>
                <patternFill>
                  <bgColor rgb="FF33CC33"/>
                </patternFill>
              </fill>
            </x14:dxf>
          </x14:cfRule>
          <x14:cfRule type="containsText" priority="12947" operator="containsText" id="{84FF6BE5-A57E-4520-A4F2-3F44B33A3912}">
            <xm:f>NOT(ISERROR(SEARCH('Listados Datos'!$P$5,AR220)))</xm:f>
            <xm:f>'Listados Datos'!$P$5</xm:f>
            <x14:dxf>
              <fill>
                <patternFill>
                  <bgColor rgb="FFFFFF00"/>
                </patternFill>
              </fill>
            </x14:dxf>
          </x14:cfRule>
          <x14:cfRule type="containsText" priority="12948" operator="containsText" id="{CDAE577E-E076-4275-A391-947611C77604}">
            <xm:f>NOT(ISERROR(SEARCH('Listados Datos'!$P$6,AR220)))</xm:f>
            <xm:f>'Listados Datos'!$P$6</xm:f>
            <x14:dxf>
              <fill>
                <patternFill>
                  <bgColor rgb="FFFFC000"/>
                </patternFill>
              </fill>
            </x14:dxf>
          </x14:cfRule>
          <x14:cfRule type="containsText" priority="12949" operator="containsText" id="{1284D723-16FE-464E-99FD-552FE26B245C}">
            <xm:f>NOT(ISERROR(SEARCH('Listados Datos'!$P$7,AR220)))</xm:f>
            <xm:f>'Listados Datos'!$P$7</xm:f>
            <x14:dxf>
              <fill>
                <patternFill>
                  <bgColor rgb="FFFF0000"/>
                </patternFill>
              </fill>
            </x14:dxf>
          </x14:cfRule>
          <xm:sqref>AR220</xm:sqref>
        </x14:conditionalFormatting>
        <x14:conditionalFormatting xmlns:xm="http://schemas.microsoft.com/office/excel/2006/main">
          <x14:cfRule type="containsText" priority="12941" operator="containsText" id="{34431ED2-E3F9-4B18-BF89-A7DBA12CD0BF}">
            <xm:f>NOT(ISERROR(SEARCH('Listados Datos'!$T$3,AT221)))</xm:f>
            <xm:f>'Listados Datos'!$T$3</xm:f>
            <x14:dxf>
              <fill>
                <patternFill patternType="solid">
                  <bgColor rgb="FFC00000"/>
                </patternFill>
              </fill>
            </x14:dxf>
          </x14:cfRule>
          <x14:cfRule type="containsText" priority="12942" operator="containsText" id="{DBA19C94-8ECA-4B6E-BC56-49B07A67AE00}">
            <xm:f>NOT(ISERROR(SEARCH('Listados Datos'!$T$4,AT221)))</xm:f>
            <xm:f>'Listados Datos'!$T$4</xm:f>
            <x14:dxf>
              <font>
                <b/>
                <i val="0"/>
                <color theme="0"/>
              </font>
              <fill>
                <patternFill>
                  <bgColor rgb="FFE26B0A"/>
                </patternFill>
              </fill>
            </x14:dxf>
          </x14:cfRule>
          <x14:cfRule type="containsText" priority="12943" operator="containsText" id="{8F1CC6ED-BB1E-494D-80BE-FEF8B1543DED}">
            <xm:f>NOT(ISERROR(SEARCH('Listados Datos'!$T$5,AT221)))</xm:f>
            <xm:f>'Listados Datos'!$T$5</xm:f>
            <x14:dxf>
              <font>
                <b/>
                <i val="0"/>
                <color auto="1"/>
              </font>
              <fill>
                <patternFill>
                  <bgColor rgb="FFFFFF00"/>
                </patternFill>
              </fill>
            </x14:dxf>
          </x14:cfRule>
          <x14:cfRule type="containsText" priority="12944" operator="containsText" id="{7D52B952-E0BC-4FD2-81CE-1A1103A8BE57}">
            <xm:f>NOT(ISERROR(SEARCH('Listados Datos'!$T$6,AT221)))</xm:f>
            <xm:f>'Listados Datos'!$T$6</xm:f>
            <x14:dxf>
              <font>
                <b/>
                <i val="0"/>
              </font>
              <fill>
                <patternFill>
                  <bgColor rgb="FF92D050"/>
                </patternFill>
              </fill>
            </x14:dxf>
          </x14:cfRule>
          <xm:sqref>AT221</xm:sqref>
        </x14:conditionalFormatting>
        <x14:conditionalFormatting xmlns:xm="http://schemas.microsoft.com/office/excel/2006/main">
          <x14:cfRule type="containsText" priority="12931" operator="containsText" id="{4E6FA427-2AE9-4888-81A2-425C42CC7245}">
            <xm:f>NOT(ISERROR(SEARCH('Listados Datos'!$P$3,AR221)))</xm:f>
            <xm:f>'Listados Datos'!$P$3</xm:f>
            <x14:dxf>
              <fill>
                <patternFill>
                  <bgColor rgb="FF99CC00"/>
                </patternFill>
              </fill>
            </x14:dxf>
          </x14:cfRule>
          <x14:cfRule type="containsText" priority="12932" operator="containsText" id="{E19DBD1A-A828-415D-A688-2C406498223C}">
            <xm:f>NOT(ISERROR(SEARCH('Listados Datos'!$P$4,AR221)))</xm:f>
            <xm:f>'Listados Datos'!$P$4</xm:f>
            <x14:dxf>
              <fill>
                <patternFill>
                  <bgColor rgb="FF33CC33"/>
                </patternFill>
              </fill>
            </x14:dxf>
          </x14:cfRule>
          <x14:cfRule type="containsText" priority="12933" operator="containsText" id="{9190DCBE-7539-48B1-857E-E2FEAA8FAD36}">
            <xm:f>NOT(ISERROR(SEARCH('Listados Datos'!$P$5,AR221)))</xm:f>
            <xm:f>'Listados Datos'!$P$5</xm:f>
            <x14:dxf>
              <fill>
                <patternFill>
                  <bgColor rgb="FFFFFF00"/>
                </patternFill>
              </fill>
            </x14:dxf>
          </x14:cfRule>
          <x14:cfRule type="containsText" priority="12934" operator="containsText" id="{E019EEE3-BCFD-42FA-9DA1-571E3D1687FF}">
            <xm:f>NOT(ISERROR(SEARCH('Listados Datos'!$P$6,AR221)))</xm:f>
            <xm:f>'Listados Datos'!$P$6</xm:f>
            <x14:dxf>
              <fill>
                <patternFill>
                  <bgColor rgb="FFFFC000"/>
                </patternFill>
              </fill>
            </x14:dxf>
          </x14:cfRule>
          <x14:cfRule type="containsText" priority="12935" operator="containsText" id="{3C034EC7-41F6-4C7F-835C-A7FA56E2F84E}">
            <xm:f>NOT(ISERROR(SEARCH('Listados Datos'!$P$7,AR221)))</xm:f>
            <xm:f>'Listados Datos'!$P$7</xm:f>
            <x14:dxf>
              <fill>
                <patternFill>
                  <bgColor rgb="FFFF0000"/>
                </patternFill>
              </fill>
            </x14:dxf>
          </x14:cfRule>
          <xm:sqref>AR221</xm:sqref>
        </x14:conditionalFormatting>
        <x14:conditionalFormatting xmlns:xm="http://schemas.microsoft.com/office/excel/2006/main">
          <x14:cfRule type="containsText" priority="12913" operator="containsText" id="{04DD4462-7FBF-4F08-B464-4E466A298F78}">
            <xm:f>NOT(ISERROR(SEARCH('Listados Datos'!$T$3,AF222)))</xm:f>
            <xm:f>'Listados Datos'!$T$3</xm:f>
            <x14:dxf>
              <fill>
                <patternFill patternType="solid">
                  <bgColor rgb="FFC00000"/>
                </patternFill>
              </fill>
            </x14:dxf>
          </x14:cfRule>
          <x14:cfRule type="containsText" priority="12914" operator="containsText" id="{0C2D0E7F-501D-4961-9078-FCF0D5752B2D}">
            <xm:f>NOT(ISERROR(SEARCH('Listados Datos'!$T$4,AF222)))</xm:f>
            <xm:f>'Listados Datos'!$T$4</xm:f>
            <x14:dxf>
              <font>
                <b/>
                <i val="0"/>
                <color theme="0"/>
              </font>
              <fill>
                <patternFill>
                  <bgColor rgb="FFE26B0A"/>
                </patternFill>
              </fill>
            </x14:dxf>
          </x14:cfRule>
          <x14:cfRule type="containsText" priority="12915" operator="containsText" id="{D22F7DE3-45BC-419A-9C32-A8E697EF11DC}">
            <xm:f>NOT(ISERROR(SEARCH('Listados Datos'!$T$5,AF222)))</xm:f>
            <xm:f>'Listados Datos'!$T$5</xm:f>
            <x14:dxf>
              <font>
                <b/>
                <i val="0"/>
                <color auto="1"/>
              </font>
              <fill>
                <patternFill>
                  <bgColor rgb="FFFFFF00"/>
                </patternFill>
              </fill>
            </x14:dxf>
          </x14:cfRule>
          <x14:cfRule type="containsText" priority="12916" operator="containsText" id="{91AADF47-E3DC-464A-9A02-9230C2376ED0}">
            <xm:f>NOT(ISERROR(SEARCH('Listados Datos'!$T$6,AF222)))</xm:f>
            <xm:f>'Listados Datos'!$T$6</xm:f>
            <x14:dxf>
              <font>
                <b/>
                <i val="0"/>
              </font>
              <fill>
                <patternFill>
                  <bgColor rgb="FF92D050"/>
                </patternFill>
              </fill>
            </x14:dxf>
          </x14:cfRule>
          <xm:sqref>AF222:AF223</xm:sqref>
        </x14:conditionalFormatting>
        <x14:conditionalFormatting xmlns:xm="http://schemas.microsoft.com/office/excel/2006/main">
          <x14:cfRule type="containsText" priority="12909" operator="containsText" id="{A5FA51D3-222C-4B55-A640-24A68855491B}">
            <xm:f>NOT(ISERROR(SEARCH('Listados Datos'!$T$3,AB222)))</xm:f>
            <xm:f>'Listados Datos'!$T$3</xm:f>
            <x14:dxf>
              <fill>
                <patternFill patternType="solid">
                  <bgColor rgb="FFC00000"/>
                </patternFill>
              </fill>
            </x14:dxf>
          </x14:cfRule>
          <x14:cfRule type="containsText" priority="12910" operator="containsText" id="{D7B44D06-4B49-4056-BB5E-175AA71C331C}">
            <xm:f>NOT(ISERROR(SEARCH('Listados Datos'!$T$4,AB222)))</xm:f>
            <xm:f>'Listados Datos'!$T$4</xm:f>
            <x14:dxf>
              <font>
                <b/>
                <i val="0"/>
                <color theme="0"/>
              </font>
              <fill>
                <patternFill>
                  <bgColor rgb="FFE26B0A"/>
                </patternFill>
              </fill>
            </x14:dxf>
          </x14:cfRule>
          <x14:cfRule type="containsText" priority="12911" operator="containsText" id="{059CBE1C-D23A-403E-8273-4795024ADAAC}">
            <xm:f>NOT(ISERROR(SEARCH('Listados Datos'!$T$5,AB222)))</xm:f>
            <xm:f>'Listados Datos'!$T$5</xm:f>
            <x14:dxf>
              <font>
                <b/>
                <i val="0"/>
                <color auto="1"/>
              </font>
              <fill>
                <patternFill>
                  <bgColor rgb="FFFFFF00"/>
                </patternFill>
              </fill>
            </x14:dxf>
          </x14:cfRule>
          <x14:cfRule type="containsText" priority="12912" operator="containsText" id="{7B9D84D1-5D62-4BB6-BC3E-C6DE0F804055}">
            <xm:f>NOT(ISERROR(SEARCH('Listados Datos'!$T$6,AB222)))</xm:f>
            <xm:f>'Listados Datos'!$T$6</xm:f>
            <x14:dxf>
              <font>
                <b/>
                <i val="0"/>
              </font>
              <fill>
                <patternFill>
                  <bgColor rgb="FF92D050"/>
                </patternFill>
              </fill>
            </x14:dxf>
          </x14:cfRule>
          <xm:sqref>AB222:AB223</xm:sqref>
        </x14:conditionalFormatting>
        <x14:conditionalFormatting xmlns:xm="http://schemas.microsoft.com/office/excel/2006/main">
          <x14:cfRule type="containsText" priority="12899" operator="containsText" id="{098DD292-A231-4E67-A040-151A96D1E336}">
            <xm:f>NOT(ISERROR(SEARCH('Listados Datos'!$P$3,Z222)))</xm:f>
            <xm:f>'Listados Datos'!$P$3</xm:f>
            <x14:dxf>
              <fill>
                <patternFill>
                  <bgColor rgb="FF99CC00"/>
                </patternFill>
              </fill>
            </x14:dxf>
          </x14:cfRule>
          <x14:cfRule type="containsText" priority="12900" operator="containsText" id="{9B790A0C-DAD1-4A8D-921D-CA6B3B4812BC}">
            <xm:f>NOT(ISERROR(SEARCH('Listados Datos'!$P$4,Z222)))</xm:f>
            <xm:f>'Listados Datos'!$P$4</xm:f>
            <x14:dxf>
              <fill>
                <patternFill>
                  <bgColor rgb="FF33CC33"/>
                </patternFill>
              </fill>
            </x14:dxf>
          </x14:cfRule>
          <x14:cfRule type="containsText" priority="12901" operator="containsText" id="{25344AB0-82A0-4CD8-B3F6-BD3A5A971C3D}">
            <xm:f>NOT(ISERROR(SEARCH('Listados Datos'!$P$5,Z222)))</xm:f>
            <xm:f>'Listados Datos'!$P$5</xm:f>
            <x14:dxf>
              <fill>
                <patternFill>
                  <bgColor rgb="FFFFFF00"/>
                </patternFill>
              </fill>
            </x14:dxf>
          </x14:cfRule>
          <x14:cfRule type="containsText" priority="12902" operator="containsText" id="{9C059F3D-F8FE-4463-8A3A-EAEEC3C7CFD2}">
            <xm:f>NOT(ISERROR(SEARCH('Listados Datos'!$P$6,Z222)))</xm:f>
            <xm:f>'Listados Datos'!$P$6</xm:f>
            <x14:dxf>
              <fill>
                <patternFill>
                  <bgColor rgb="FFFFC000"/>
                </patternFill>
              </fill>
            </x14:dxf>
          </x14:cfRule>
          <x14:cfRule type="containsText" priority="12903" operator="containsText" id="{565E54FF-518A-499D-88F7-CD9CBFD90FF9}">
            <xm:f>NOT(ISERROR(SEARCH('Listados Datos'!$P$7,Z222)))</xm:f>
            <xm:f>'Listados Datos'!$P$7</xm:f>
            <x14:dxf>
              <fill>
                <patternFill>
                  <bgColor rgb="FFFF0000"/>
                </patternFill>
              </fill>
            </x14:dxf>
          </x14:cfRule>
          <xm:sqref>Z222:Z223</xm:sqref>
        </x14:conditionalFormatting>
        <x14:conditionalFormatting xmlns:xm="http://schemas.microsoft.com/office/excel/2006/main">
          <x14:cfRule type="containsText" priority="12871" operator="containsText" id="{FC3EE289-D275-4E0D-86FD-482FF5EEAC2A}">
            <xm:f>NOT(ISERROR(SEARCH('Listados Datos'!$T$3,AT223)))</xm:f>
            <xm:f>'Listados Datos'!$T$3</xm:f>
            <x14:dxf>
              <fill>
                <patternFill patternType="solid">
                  <bgColor rgb="FFC00000"/>
                </patternFill>
              </fill>
            </x14:dxf>
          </x14:cfRule>
          <x14:cfRule type="containsText" priority="12872" operator="containsText" id="{F4D73624-0820-483E-A165-BD09F6E82635}">
            <xm:f>NOT(ISERROR(SEARCH('Listados Datos'!$T$4,AT223)))</xm:f>
            <xm:f>'Listados Datos'!$T$4</xm:f>
            <x14:dxf>
              <font>
                <b/>
                <i val="0"/>
                <color theme="0"/>
              </font>
              <fill>
                <patternFill>
                  <bgColor rgb="FFE26B0A"/>
                </patternFill>
              </fill>
            </x14:dxf>
          </x14:cfRule>
          <x14:cfRule type="containsText" priority="12873" operator="containsText" id="{BA9AF171-24A5-4D35-BCE3-83F472F82D80}">
            <xm:f>NOT(ISERROR(SEARCH('Listados Datos'!$T$5,AT223)))</xm:f>
            <xm:f>'Listados Datos'!$T$5</xm:f>
            <x14:dxf>
              <font>
                <b/>
                <i val="0"/>
                <color auto="1"/>
              </font>
              <fill>
                <patternFill>
                  <bgColor rgb="FFFFFF00"/>
                </patternFill>
              </fill>
            </x14:dxf>
          </x14:cfRule>
          <x14:cfRule type="containsText" priority="12874" operator="containsText" id="{23A3708E-9422-4581-8F1D-93D2C850B460}">
            <xm:f>NOT(ISERROR(SEARCH('Listados Datos'!$T$6,AT223)))</xm:f>
            <xm:f>'Listados Datos'!$T$6</xm:f>
            <x14:dxf>
              <font>
                <b/>
                <i val="0"/>
              </font>
              <fill>
                <patternFill>
                  <bgColor rgb="FF92D050"/>
                </patternFill>
              </fill>
            </x14:dxf>
          </x14:cfRule>
          <xm:sqref>AT223</xm:sqref>
        </x14:conditionalFormatting>
        <x14:conditionalFormatting xmlns:xm="http://schemas.microsoft.com/office/excel/2006/main">
          <x14:cfRule type="containsText" priority="12609" operator="containsText" id="{376B84CD-8AEE-4712-8C3A-1F66403C4420}">
            <xm:f>NOT(ISERROR(SEARCH('Listados Datos'!$P$3,AR230)))</xm:f>
            <xm:f>'Listados Datos'!$P$3</xm:f>
            <x14:dxf>
              <fill>
                <patternFill>
                  <bgColor rgb="FF99CC00"/>
                </patternFill>
              </fill>
            </x14:dxf>
          </x14:cfRule>
          <x14:cfRule type="containsText" priority="12610" operator="containsText" id="{49E81DDB-953A-47BF-AB2F-B88458675555}">
            <xm:f>NOT(ISERROR(SEARCH('Listados Datos'!$P$4,AR230)))</xm:f>
            <xm:f>'Listados Datos'!$P$4</xm:f>
            <x14:dxf>
              <fill>
                <patternFill>
                  <bgColor rgb="FF33CC33"/>
                </patternFill>
              </fill>
            </x14:dxf>
          </x14:cfRule>
          <x14:cfRule type="containsText" priority="12611" operator="containsText" id="{0914F1EA-00C0-4EA2-90B4-4791A042245F}">
            <xm:f>NOT(ISERROR(SEARCH('Listados Datos'!$P$5,AR230)))</xm:f>
            <xm:f>'Listados Datos'!$P$5</xm:f>
            <x14:dxf>
              <fill>
                <patternFill>
                  <bgColor rgb="FFFFFF00"/>
                </patternFill>
              </fill>
            </x14:dxf>
          </x14:cfRule>
          <x14:cfRule type="containsText" priority="12612" operator="containsText" id="{A18A29C2-20AC-4D07-8DF5-2D6605B5A1D3}">
            <xm:f>NOT(ISERROR(SEARCH('Listados Datos'!$P$6,AR230)))</xm:f>
            <xm:f>'Listados Datos'!$P$6</xm:f>
            <x14:dxf>
              <fill>
                <patternFill>
                  <bgColor rgb="FFFFC000"/>
                </patternFill>
              </fill>
            </x14:dxf>
          </x14:cfRule>
          <x14:cfRule type="containsText" priority="12613" operator="containsText" id="{69BE2BD1-B852-4E5C-A662-79783010CC33}">
            <xm:f>NOT(ISERROR(SEARCH('Listados Datos'!$P$7,AR230)))</xm:f>
            <xm:f>'Listados Datos'!$P$7</xm:f>
            <x14:dxf>
              <fill>
                <patternFill>
                  <bgColor rgb="FFFF0000"/>
                </patternFill>
              </fill>
            </x14:dxf>
          </x14:cfRule>
          <xm:sqref>AR230</xm:sqref>
        </x14:conditionalFormatting>
        <x14:conditionalFormatting xmlns:xm="http://schemas.microsoft.com/office/excel/2006/main">
          <x14:cfRule type="containsText" priority="12857" operator="containsText" id="{44346297-865F-4FFA-A83B-DC4A4690DC9D}">
            <xm:f>NOT(ISERROR(SEARCH('Listados Datos'!$T$3,AF200)))</xm:f>
            <xm:f>'Listados Datos'!$T$3</xm:f>
            <x14:dxf>
              <fill>
                <patternFill patternType="solid">
                  <bgColor rgb="FFC00000"/>
                </patternFill>
              </fill>
            </x14:dxf>
          </x14:cfRule>
          <x14:cfRule type="containsText" priority="12858" operator="containsText" id="{2A8427D5-CEA7-4107-87F4-689F2110E86F}">
            <xm:f>NOT(ISERROR(SEARCH('Listados Datos'!$T$4,AF200)))</xm:f>
            <xm:f>'Listados Datos'!$T$4</xm:f>
            <x14:dxf>
              <font>
                <b/>
                <i val="0"/>
                <color theme="0"/>
              </font>
              <fill>
                <patternFill>
                  <bgColor rgb="FFE26B0A"/>
                </patternFill>
              </fill>
            </x14:dxf>
          </x14:cfRule>
          <x14:cfRule type="containsText" priority="12859" operator="containsText" id="{7DF8C8A8-63C3-4E7D-843D-9E143D938612}">
            <xm:f>NOT(ISERROR(SEARCH('Listados Datos'!$T$5,AF200)))</xm:f>
            <xm:f>'Listados Datos'!$T$5</xm:f>
            <x14:dxf>
              <font>
                <b/>
                <i val="0"/>
                <color auto="1"/>
              </font>
              <fill>
                <patternFill>
                  <bgColor rgb="FFFFFF00"/>
                </patternFill>
              </fill>
            </x14:dxf>
          </x14:cfRule>
          <x14:cfRule type="containsText" priority="12860" operator="containsText" id="{48987C06-C01D-488A-9913-5093D8579FCB}">
            <xm:f>NOT(ISERROR(SEARCH('Listados Datos'!$T$6,AF200)))</xm:f>
            <xm:f>'Listados Datos'!$T$6</xm:f>
            <x14:dxf>
              <font>
                <b/>
                <i val="0"/>
              </font>
              <fill>
                <patternFill>
                  <bgColor rgb="FF92D050"/>
                </patternFill>
              </fill>
            </x14:dxf>
          </x14:cfRule>
          <xm:sqref>AF200</xm:sqref>
        </x14:conditionalFormatting>
        <x14:conditionalFormatting xmlns:xm="http://schemas.microsoft.com/office/excel/2006/main">
          <x14:cfRule type="containsText" priority="12853" operator="containsText" id="{57C66852-1F4E-41F7-ABA4-F417F77A596D}">
            <xm:f>NOT(ISERROR(SEARCH('Listados Datos'!$T$3,AB200)))</xm:f>
            <xm:f>'Listados Datos'!$T$3</xm:f>
            <x14:dxf>
              <fill>
                <patternFill patternType="solid">
                  <bgColor rgb="FFC00000"/>
                </patternFill>
              </fill>
            </x14:dxf>
          </x14:cfRule>
          <x14:cfRule type="containsText" priority="12854" operator="containsText" id="{2CA2429F-74CF-48E2-B835-B7699A11B9BF}">
            <xm:f>NOT(ISERROR(SEARCH('Listados Datos'!$T$4,AB200)))</xm:f>
            <xm:f>'Listados Datos'!$T$4</xm:f>
            <x14:dxf>
              <font>
                <b/>
                <i val="0"/>
                <color theme="0"/>
              </font>
              <fill>
                <patternFill>
                  <bgColor rgb="FFE26B0A"/>
                </patternFill>
              </fill>
            </x14:dxf>
          </x14:cfRule>
          <x14:cfRule type="containsText" priority="12855" operator="containsText" id="{8E325276-FD8A-4A70-92CD-A8C1C8270B19}">
            <xm:f>NOT(ISERROR(SEARCH('Listados Datos'!$T$5,AB200)))</xm:f>
            <xm:f>'Listados Datos'!$T$5</xm:f>
            <x14:dxf>
              <font>
                <b/>
                <i val="0"/>
                <color auto="1"/>
              </font>
              <fill>
                <patternFill>
                  <bgColor rgb="FFFFFF00"/>
                </patternFill>
              </fill>
            </x14:dxf>
          </x14:cfRule>
          <x14:cfRule type="containsText" priority="12856" operator="containsText" id="{95168A44-5426-4ED0-8299-1BBA1BF4DFCD}">
            <xm:f>NOT(ISERROR(SEARCH('Listados Datos'!$T$6,AB200)))</xm:f>
            <xm:f>'Listados Datos'!$T$6</xm:f>
            <x14:dxf>
              <font>
                <b/>
                <i val="0"/>
              </font>
              <fill>
                <patternFill>
                  <bgColor rgb="FF92D050"/>
                </patternFill>
              </fill>
            </x14:dxf>
          </x14:cfRule>
          <xm:sqref>AB200</xm:sqref>
        </x14:conditionalFormatting>
        <x14:conditionalFormatting xmlns:xm="http://schemas.microsoft.com/office/excel/2006/main">
          <x14:cfRule type="containsText" priority="12843" operator="containsText" id="{5F7211FC-1F3B-4939-9ECB-42ABE98933A7}">
            <xm:f>NOT(ISERROR(SEARCH('Listados Datos'!$P$3,Z200)))</xm:f>
            <xm:f>'Listados Datos'!$P$3</xm:f>
            <x14:dxf>
              <fill>
                <patternFill>
                  <bgColor rgb="FF99CC00"/>
                </patternFill>
              </fill>
            </x14:dxf>
          </x14:cfRule>
          <x14:cfRule type="containsText" priority="12844" operator="containsText" id="{FA37A062-59DF-4720-8102-19CFA0E3F6E1}">
            <xm:f>NOT(ISERROR(SEARCH('Listados Datos'!$P$4,Z200)))</xm:f>
            <xm:f>'Listados Datos'!$P$4</xm:f>
            <x14:dxf>
              <fill>
                <patternFill>
                  <bgColor rgb="FF33CC33"/>
                </patternFill>
              </fill>
            </x14:dxf>
          </x14:cfRule>
          <x14:cfRule type="containsText" priority="12845" operator="containsText" id="{9974B2C2-11AE-42C7-985B-D452FABCBA22}">
            <xm:f>NOT(ISERROR(SEARCH('Listados Datos'!$P$5,Z200)))</xm:f>
            <xm:f>'Listados Datos'!$P$5</xm:f>
            <x14:dxf>
              <fill>
                <patternFill>
                  <bgColor rgb="FFFFFF00"/>
                </patternFill>
              </fill>
            </x14:dxf>
          </x14:cfRule>
          <x14:cfRule type="containsText" priority="12846" operator="containsText" id="{52B6AE18-E19A-4975-A17F-DE5424A91D73}">
            <xm:f>NOT(ISERROR(SEARCH('Listados Datos'!$P$6,Z200)))</xm:f>
            <xm:f>'Listados Datos'!$P$6</xm:f>
            <x14:dxf>
              <fill>
                <patternFill>
                  <bgColor rgb="FFFFC000"/>
                </patternFill>
              </fill>
            </x14:dxf>
          </x14:cfRule>
          <x14:cfRule type="containsText" priority="12847" operator="containsText" id="{752EEACF-720E-49F3-90A2-256A8372199E}">
            <xm:f>NOT(ISERROR(SEARCH('Listados Datos'!$P$7,Z200)))</xm:f>
            <xm:f>'Listados Datos'!$P$7</xm:f>
            <x14:dxf>
              <fill>
                <patternFill>
                  <bgColor rgb="FFFF0000"/>
                </patternFill>
              </fill>
            </x14:dxf>
          </x14:cfRule>
          <xm:sqref>Z200</xm:sqref>
        </x14:conditionalFormatting>
        <x14:conditionalFormatting xmlns:xm="http://schemas.microsoft.com/office/excel/2006/main">
          <x14:cfRule type="containsText" priority="12829" operator="containsText" id="{C15E5614-2C2C-4A8E-BFCD-F18E2E42A747}">
            <xm:f>NOT(ISERROR(SEARCH('Listados Datos'!$T$3,AT200)))</xm:f>
            <xm:f>'Listados Datos'!$T$3</xm:f>
            <x14:dxf>
              <fill>
                <patternFill patternType="solid">
                  <bgColor rgb="FFC00000"/>
                </patternFill>
              </fill>
            </x14:dxf>
          </x14:cfRule>
          <x14:cfRule type="containsText" priority="12830" operator="containsText" id="{8BE4EBDE-FCF6-454A-A1E8-D89E9941FA34}">
            <xm:f>NOT(ISERROR(SEARCH('Listados Datos'!$T$4,AT200)))</xm:f>
            <xm:f>'Listados Datos'!$T$4</xm:f>
            <x14:dxf>
              <font>
                <b/>
                <i val="0"/>
                <color theme="0"/>
              </font>
              <fill>
                <patternFill>
                  <bgColor rgb="FFE26B0A"/>
                </patternFill>
              </fill>
            </x14:dxf>
          </x14:cfRule>
          <x14:cfRule type="containsText" priority="12831" operator="containsText" id="{DD1DBE7A-5833-4188-A391-A2062BD91056}">
            <xm:f>NOT(ISERROR(SEARCH('Listados Datos'!$T$5,AT200)))</xm:f>
            <xm:f>'Listados Datos'!$T$5</xm:f>
            <x14:dxf>
              <font>
                <b/>
                <i val="0"/>
                <color auto="1"/>
              </font>
              <fill>
                <patternFill>
                  <bgColor rgb="FFFFFF00"/>
                </patternFill>
              </fill>
            </x14:dxf>
          </x14:cfRule>
          <x14:cfRule type="containsText" priority="12832" operator="containsText" id="{48A2CEAA-1AF2-4DAB-80CD-F4DAC6E4A569}">
            <xm:f>NOT(ISERROR(SEARCH('Listados Datos'!$T$6,AT200)))</xm:f>
            <xm:f>'Listados Datos'!$T$6</xm:f>
            <x14:dxf>
              <font>
                <b/>
                <i val="0"/>
              </font>
              <fill>
                <patternFill>
                  <bgColor rgb="FF92D050"/>
                </patternFill>
              </fill>
            </x14:dxf>
          </x14:cfRule>
          <xm:sqref>AT200</xm:sqref>
        </x14:conditionalFormatting>
        <x14:conditionalFormatting xmlns:xm="http://schemas.microsoft.com/office/excel/2006/main">
          <x14:cfRule type="containsText" priority="12819" operator="containsText" id="{4B7CA89F-7A7F-40A5-87AF-5B0D79E35165}">
            <xm:f>NOT(ISERROR(SEARCH('Listados Datos'!$P$3,AR200)))</xm:f>
            <xm:f>'Listados Datos'!$P$3</xm:f>
            <x14:dxf>
              <fill>
                <patternFill>
                  <bgColor rgb="FF99CC00"/>
                </patternFill>
              </fill>
            </x14:dxf>
          </x14:cfRule>
          <x14:cfRule type="containsText" priority="12820" operator="containsText" id="{45D586D7-2801-4E0B-A0DB-C8D337A02AB2}">
            <xm:f>NOT(ISERROR(SEARCH('Listados Datos'!$P$4,AR200)))</xm:f>
            <xm:f>'Listados Datos'!$P$4</xm:f>
            <x14:dxf>
              <fill>
                <patternFill>
                  <bgColor rgb="FF33CC33"/>
                </patternFill>
              </fill>
            </x14:dxf>
          </x14:cfRule>
          <x14:cfRule type="containsText" priority="12821" operator="containsText" id="{31BE53C9-DF2A-44E8-BE19-855A68BD72FF}">
            <xm:f>NOT(ISERROR(SEARCH('Listados Datos'!$P$5,AR200)))</xm:f>
            <xm:f>'Listados Datos'!$P$5</xm:f>
            <x14:dxf>
              <fill>
                <patternFill>
                  <bgColor rgb="FFFFFF00"/>
                </patternFill>
              </fill>
            </x14:dxf>
          </x14:cfRule>
          <x14:cfRule type="containsText" priority="12822" operator="containsText" id="{81A9902D-C94F-4D1D-82EB-F4A803F2E7FB}">
            <xm:f>NOT(ISERROR(SEARCH('Listados Datos'!$P$6,AR200)))</xm:f>
            <xm:f>'Listados Datos'!$P$6</xm:f>
            <x14:dxf>
              <fill>
                <patternFill>
                  <bgColor rgb="FFFFC000"/>
                </patternFill>
              </fill>
            </x14:dxf>
          </x14:cfRule>
          <x14:cfRule type="containsText" priority="12823" operator="containsText" id="{91BF56C4-55F0-4844-963D-AADA4EA8E3B0}">
            <xm:f>NOT(ISERROR(SEARCH('Listados Datos'!$P$7,AR200)))</xm:f>
            <xm:f>'Listados Datos'!$P$7</xm:f>
            <x14:dxf>
              <fill>
                <patternFill>
                  <bgColor rgb="FFFF0000"/>
                </patternFill>
              </fill>
            </x14:dxf>
          </x14:cfRule>
          <xm:sqref>AR200</xm:sqref>
        </x14:conditionalFormatting>
        <x14:conditionalFormatting xmlns:xm="http://schemas.microsoft.com/office/excel/2006/main">
          <x14:cfRule type="containsText" priority="12815" operator="containsText" id="{4EDA0193-F020-4E23-BCC5-0D393A6BECE8}">
            <xm:f>NOT(ISERROR(SEARCH('Listados Datos'!$T$3,AF206)))</xm:f>
            <xm:f>'Listados Datos'!$T$3</xm:f>
            <x14:dxf>
              <fill>
                <patternFill patternType="solid">
                  <bgColor rgb="FFC00000"/>
                </patternFill>
              </fill>
            </x14:dxf>
          </x14:cfRule>
          <x14:cfRule type="containsText" priority="12816" operator="containsText" id="{D82D6442-F0A2-472E-80CF-C5CA1D8462F1}">
            <xm:f>NOT(ISERROR(SEARCH('Listados Datos'!$T$4,AF206)))</xm:f>
            <xm:f>'Listados Datos'!$T$4</xm:f>
            <x14:dxf>
              <font>
                <b/>
                <i val="0"/>
                <color theme="0"/>
              </font>
              <fill>
                <patternFill>
                  <bgColor rgb="FFE26B0A"/>
                </patternFill>
              </fill>
            </x14:dxf>
          </x14:cfRule>
          <x14:cfRule type="containsText" priority="12817" operator="containsText" id="{2062B725-7F87-4603-9EE7-38B32D9938B6}">
            <xm:f>NOT(ISERROR(SEARCH('Listados Datos'!$T$5,AF206)))</xm:f>
            <xm:f>'Listados Datos'!$T$5</xm:f>
            <x14:dxf>
              <font>
                <b/>
                <i val="0"/>
                <color auto="1"/>
              </font>
              <fill>
                <patternFill>
                  <bgColor rgb="FFFFFF00"/>
                </patternFill>
              </fill>
            </x14:dxf>
          </x14:cfRule>
          <x14:cfRule type="containsText" priority="12818" operator="containsText" id="{24495C0D-F10B-4E16-AE30-9ADC6AA94AD3}">
            <xm:f>NOT(ISERROR(SEARCH('Listados Datos'!$T$6,AF206)))</xm:f>
            <xm:f>'Listados Datos'!$T$6</xm:f>
            <x14:dxf>
              <font>
                <b/>
                <i val="0"/>
              </font>
              <fill>
                <patternFill>
                  <bgColor rgb="FF92D050"/>
                </patternFill>
              </fill>
            </x14:dxf>
          </x14:cfRule>
          <xm:sqref>AF206</xm:sqref>
        </x14:conditionalFormatting>
        <x14:conditionalFormatting xmlns:xm="http://schemas.microsoft.com/office/excel/2006/main">
          <x14:cfRule type="containsText" priority="12811" operator="containsText" id="{D83DDDD7-0D42-40A7-9592-FC18221C019E}">
            <xm:f>NOT(ISERROR(SEARCH('Listados Datos'!$T$3,AB206)))</xm:f>
            <xm:f>'Listados Datos'!$T$3</xm:f>
            <x14:dxf>
              <fill>
                <patternFill patternType="solid">
                  <bgColor rgb="FFC00000"/>
                </patternFill>
              </fill>
            </x14:dxf>
          </x14:cfRule>
          <x14:cfRule type="containsText" priority="12812" operator="containsText" id="{E07BA3A1-0F2E-4E63-82FF-187DD1ADA70B}">
            <xm:f>NOT(ISERROR(SEARCH('Listados Datos'!$T$4,AB206)))</xm:f>
            <xm:f>'Listados Datos'!$T$4</xm:f>
            <x14:dxf>
              <font>
                <b/>
                <i val="0"/>
                <color theme="0"/>
              </font>
              <fill>
                <patternFill>
                  <bgColor rgb="FFE26B0A"/>
                </patternFill>
              </fill>
            </x14:dxf>
          </x14:cfRule>
          <x14:cfRule type="containsText" priority="12813" operator="containsText" id="{86FAD4B7-6630-447F-9BBA-A30F89BEC8E4}">
            <xm:f>NOT(ISERROR(SEARCH('Listados Datos'!$T$5,AB206)))</xm:f>
            <xm:f>'Listados Datos'!$T$5</xm:f>
            <x14:dxf>
              <font>
                <b/>
                <i val="0"/>
                <color auto="1"/>
              </font>
              <fill>
                <patternFill>
                  <bgColor rgb="FFFFFF00"/>
                </patternFill>
              </fill>
            </x14:dxf>
          </x14:cfRule>
          <x14:cfRule type="containsText" priority="12814" operator="containsText" id="{D2B02DBE-C44E-4DDB-A236-960D9EBDECF1}">
            <xm:f>NOT(ISERROR(SEARCH('Listados Datos'!$T$6,AB206)))</xm:f>
            <xm:f>'Listados Datos'!$T$6</xm:f>
            <x14:dxf>
              <font>
                <b/>
                <i val="0"/>
              </font>
              <fill>
                <patternFill>
                  <bgColor rgb="FF92D050"/>
                </patternFill>
              </fill>
            </x14:dxf>
          </x14:cfRule>
          <xm:sqref>AB206</xm:sqref>
        </x14:conditionalFormatting>
        <x14:conditionalFormatting xmlns:xm="http://schemas.microsoft.com/office/excel/2006/main">
          <x14:cfRule type="containsText" priority="12801" operator="containsText" id="{EFCB6B23-AD7B-4E0C-818F-A68CD190A8F5}">
            <xm:f>NOT(ISERROR(SEARCH('Listados Datos'!$P$3,Z206)))</xm:f>
            <xm:f>'Listados Datos'!$P$3</xm:f>
            <x14:dxf>
              <fill>
                <patternFill>
                  <bgColor rgb="FF99CC00"/>
                </patternFill>
              </fill>
            </x14:dxf>
          </x14:cfRule>
          <x14:cfRule type="containsText" priority="12802" operator="containsText" id="{FA5B2B6C-2BF8-44E6-9D0C-5BB39E603553}">
            <xm:f>NOT(ISERROR(SEARCH('Listados Datos'!$P$4,Z206)))</xm:f>
            <xm:f>'Listados Datos'!$P$4</xm:f>
            <x14:dxf>
              <fill>
                <patternFill>
                  <bgColor rgb="FF33CC33"/>
                </patternFill>
              </fill>
            </x14:dxf>
          </x14:cfRule>
          <x14:cfRule type="containsText" priority="12803" operator="containsText" id="{886A801D-B77D-4258-95A8-DBF206787AFD}">
            <xm:f>NOT(ISERROR(SEARCH('Listados Datos'!$P$5,Z206)))</xm:f>
            <xm:f>'Listados Datos'!$P$5</xm:f>
            <x14:dxf>
              <fill>
                <patternFill>
                  <bgColor rgb="FFFFFF00"/>
                </patternFill>
              </fill>
            </x14:dxf>
          </x14:cfRule>
          <x14:cfRule type="containsText" priority="12804" operator="containsText" id="{06C645D3-159D-4BC3-88FD-2C6B73EAC229}">
            <xm:f>NOT(ISERROR(SEARCH('Listados Datos'!$P$6,Z206)))</xm:f>
            <xm:f>'Listados Datos'!$P$6</xm:f>
            <x14:dxf>
              <fill>
                <patternFill>
                  <bgColor rgb="FFFFC000"/>
                </patternFill>
              </fill>
            </x14:dxf>
          </x14:cfRule>
          <x14:cfRule type="containsText" priority="12805" operator="containsText" id="{2F2FAAD8-00D4-456C-9AB1-0A88C409E8C7}">
            <xm:f>NOT(ISERROR(SEARCH('Listados Datos'!$P$7,Z206)))</xm:f>
            <xm:f>'Listados Datos'!$P$7</xm:f>
            <x14:dxf>
              <fill>
                <patternFill>
                  <bgColor rgb="FFFF0000"/>
                </patternFill>
              </fill>
            </x14:dxf>
          </x14:cfRule>
          <xm:sqref>Z206</xm:sqref>
        </x14:conditionalFormatting>
        <x14:conditionalFormatting xmlns:xm="http://schemas.microsoft.com/office/excel/2006/main">
          <x14:cfRule type="containsText" priority="12787" operator="containsText" id="{094B38C5-8E26-4C0A-9312-251A4B3BCDA6}">
            <xm:f>NOT(ISERROR(SEARCH('Listados Datos'!$T$3,AT206)))</xm:f>
            <xm:f>'Listados Datos'!$T$3</xm:f>
            <x14:dxf>
              <fill>
                <patternFill patternType="solid">
                  <bgColor rgb="FFC00000"/>
                </patternFill>
              </fill>
            </x14:dxf>
          </x14:cfRule>
          <x14:cfRule type="containsText" priority="12788" operator="containsText" id="{BDC7C641-71EF-4EA0-9E67-C7E2C50F2972}">
            <xm:f>NOT(ISERROR(SEARCH('Listados Datos'!$T$4,AT206)))</xm:f>
            <xm:f>'Listados Datos'!$T$4</xm:f>
            <x14:dxf>
              <font>
                <b/>
                <i val="0"/>
                <color theme="0"/>
              </font>
              <fill>
                <patternFill>
                  <bgColor rgb="FFE26B0A"/>
                </patternFill>
              </fill>
            </x14:dxf>
          </x14:cfRule>
          <x14:cfRule type="containsText" priority="12789" operator="containsText" id="{44AD44BB-984F-42E8-8CD8-7F0AF4AFEACA}">
            <xm:f>NOT(ISERROR(SEARCH('Listados Datos'!$T$5,AT206)))</xm:f>
            <xm:f>'Listados Datos'!$T$5</xm:f>
            <x14:dxf>
              <font>
                <b/>
                <i val="0"/>
                <color auto="1"/>
              </font>
              <fill>
                <patternFill>
                  <bgColor rgb="FFFFFF00"/>
                </patternFill>
              </fill>
            </x14:dxf>
          </x14:cfRule>
          <x14:cfRule type="containsText" priority="12790" operator="containsText" id="{724D1C46-10D1-4032-9F76-E0A6671F711C}">
            <xm:f>NOT(ISERROR(SEARCH('Listados Datos'!$T$6,AT206)))</xm:f>
            <xm:f>'Listados Datos'!$T$6</xm:f>
            <x14:dxf>
              <font>
                <b/>
                <i val="0"/>
              </font>
              <fill>
                <patternFill>
                  <bgColor rgb="FF92D050"/>
                </patternFill>
              </fill>
            </x14:dxf>
          </x14:cfRule>
          <xm:sqref>AT206</xm:sqref>
        </x14:conditionalFormatting>
        <x14:conditionalFormatting xmlns:xm="http://schemas.microsoft.com/office/excel/2006/main">
          <x14:cfRule type="containsText" priority="12777" operator="containsText" id="{46F19B1C-B001-4F02-8D45-E9FF8C702174}">
            <xm:f>NOT(ISERROR(SEARCH('Listados Datos'!$P$3,AR206)))</xm:f>
            <xm:f>'Listados Datos'!$P$3</xm:f>
            <x14:dxf>
              <fill>
                <patternFill>
                  <bgColor rgb="FF99CC00"/>
                </patternFill>
              </fill>
            </x14:dxf>
          </x14:cfRule>
          <x14:cfRule type="containsText" priority="12778" operator="containsText" id="{699228F7-AF83-4892-9699-8FC83E4F2B82}">
            <xm:f>NOT(ISERROR(SEARCH('Listados Datos'!$P$4,AR206)))</xm:f>
            <xm:f>'Listados Datos'!$P$4</xm:f>
            <x14:dxf>
              <fill>
                <patternFill>
                  <bgColor rgb="FF33CC33"/>
                </patternFill>
              </fill>
            </x14:dxf>
          </x14:cfRule>
          <x14:cfRule type="containsText" priority="12779" operator="containsText" id="{ADD3AF69-4165-45A8-9DBA-53E73931C730}">
            <xm:f>NOT(ISERROR(SEARCH('Listados Datos'!$P$5,AR206)))</xm:f>
            <xm:f>'Listados Datos'!$P$5</xm:f>
            <x14:dxf>
              <fill>
                <patternFill>
                  <bgColor rgb="FFFFFF00"/>
                </patternFill>
              </fill>
            </x14:dxf>
          </x14:cfRule>
          <x14:cfRule type="containsText" priority="12780" operator="containsText" id="{B0A32114-4E5B-4265-88CA-72482E1D366F}">
            <xm:f>NOT(ISERROR(SEARCH('Listados Datos'!$P$6,AR206)))</xm:f>
            <xm:f>'Listados Datos'!$P$6</xm:f>
            <x14:dxf>
              <fill>
                <patternFill>
                  <bgColor rgb="FFFFC000"/>
                </patternFill>
              </fill>
            </x14:dxf>
          </x14:cfRule>
          <x14:cfRule type="containsText" priority="12781" operator="containsText" id="{246DE647-B840-432C-A122-6A7FD62432E6}">
            <xm:f>NOT(ISERROR(SEARCH('Listados Datos'!$P$7,AR206)))</xm:f>
            <xm:f>'Listados Datos'!$P$7</xm:f>
            <x14:dxf>
              <fill>
                <patternFill>
                  <bgColor rgb="FFFF0000"/>
                </patternFill>
              </fill>
            </x14:dxf>
          </x14:cfRule>
          <xm:sqref>AR206</xm:sqref>
        </x14:conditionalFormatting>
        <x14:conditionalFormatting xmlns:xm="http://schemas.microsoft.com/office/excel/2006/main">
          <x14:cfRule type="containsText" priority="12773" operator="containsText" id="{5C437F17-E1C6-4719-B0D9-C828FE022120}">
            <xm:f>NOT(ISERROR(SEARCH('Listados Datos'!$T$3,AF212)))</xm:f>
            <xm:f>'Listados Datos'!$T$3</xm:f>
            <x14:dxf>
              <fill>
                <patternFill patternType="solid">
                  <bgColor rgb="FFC00000"/>
                </patternFill>
              </fill>
            </x14:dxf>
          </x14:cfRule>
          <x14:cfRule type="containsText" priority="12774" operator="containsText" id="{BD0BB834-E6C9-4489-BFAB-EDDBEF07BC7A}">
            <xm:f>NOT(ISERROR(SEARCH('Listados Datos'!$T$4,AF212)))</xm:f>
            <xm:f>'Listados Datos'!$T$4</xm:f>
            <x14:dxf>
              <font>
                <b/>
                <i val="0"/>
                <color theme="0"/>
              </font>
              <fill>
                <patternFill>
                  <bgColor rgb="FFE26B0A"/>
                </patternFill>
              </fill>
            </x14:dxf>
          </x14:cfRule>
          <x14:cfRule type="containsText" priority="12775" operator="containsText" id="{21A31CF8-7353-4BEE-BB7C-453078B06723}">
            <xm:f>NOT(ISERROR(SEARCH('Listados Datos'!$T$5,AF212)))</xm:f>
            <xm:f>'Listados Datos'!$T$5</xm:f>
            <x14:dxf>
              <font>
                <b/>
                <i val="0"/>
                <color auto="1"/>
              </font>
              <fill>
                <patternFill>
                  <bgColor rgb="FFFFFF00"/>
                </patternFill>
              </fill>
            </x14:dxf>
          </x14:cfRule>
          <x14:cfRule type="containsText" priority="12776" operator="containsText" id="{3456B362-D6BE-4675-89A6-C9B5EC2C6FE9}">
            <xm:f>NOT(ISERROR(SEARCH('Listados Datos'!$T$6,AF212)))</xm:f>
            <xm:f>'Listados Datos'!$T$6</xm:f>
            <x14:dxf>
              <font>
                <b/>
                <i val="0"/>
              </font>
              <fill>
                <patternFill>
                  <bgColor rgb="FF92D050"/>
                </patternFill>
              </fill>
            </x14:dxf>
          </x14:cfRule>
          <xm:sqref>AF212</xm:sqref>
        </x14:conditionalFormatting>
        <x14:conditionalFormatting xmlns:xm="http://schemas.microsoft.com/office/excel/2006/main">
          <x14:cfRule type="containsText" priority="12769" operator="containsText" id="{7A737570-6F46-48EA-A469-6AAFE0C4C454}">
            <xm:f>NOT(ISERROR(SEARCH('Listados Datos'!$T$3,AB212)))</xm:f>
            <xm:f>'Listados Datos'!$T$3</xm:f>
            <x14:dxf>
              <fill>
                <patternFill patternType="solid">
                  <bgColor rgb="FFC00000"/>
                </patternFill>
              </fill>
            </x14:dxf>
          </x14:cfRule>
          <x14:cfRule type="containsText" priority="12770" operator="containsText" id="{0AE3EFD3-7A11-4BF8-BCF8-46A2D4302095}">
            <xm:f>NOT(ISERROR(SEARCH('Listados Datos'!$T$4,AB212)))</xm:f>
            <xm:f>'Listados Datos'!$T$4</xm:f>
            <x14:dxf>
              <font>
                <b/>
                <i val="0"/>
                <color theme="0"/>
              </font>
              <fill>
                <patternFill>
                  <bgColor rgb="FFE26B0A"/>
                </patternFill>
              </fill>
            </x14:dxf>
          </x14:cfRule>
          <x14:cfRule type="containsText" priority="12771" operator="containsText" id="{A58BF1F7-5ADA-4493-90F0-E79E89B3EBBE}">
            <xm:f>NOT(ISERROR(SEARCH('Listados Datos'!$T$5,AB212)))</xm:f>
            <xm:f>'Listados Datos'!$T$5</xm:f>
            <x14:dxf>
              <font>
                <b/>
                <i val="0"/>
                <color auto="1"/>
              </font>
              <fill>
                <patternFill>
                  <bgColor rgb="FFFFFF00"/>
                </patternFill>
              </fill>
            </x14:dxf>
          </x14:cfRule>
          <x14:cfRule type="containsText" priority="12772" operator="containsText" id="{DD257439-BA59-4A83-B96A-FB38C6357127}">
            <xm:f>NOT(ISERROR(SEARCH('Listados Datos'!$T$6,AB212)))</xm:f>
            <xm:f>'Listados Datos'!$T$6</xm:f>
            <x14:dxf>
              <font>
                <b/>
                <i val="0"/>
              </font>
              <fill>
                <patternFill>
                  <bgColor rgb="FF92D050"/>
                </patternFill>
              </fill>
            </x14:dxf>
          </x14:cfRule>
          <xm:sqref>AB212</xm:sqref>
        </x14:conditionalFormatting>
        <x14:conditionalFormatting xmlns:xm="http://schemas.microsoft.com/office/excel/2006/main">
          <x14:cfRule type="containsText" priority="12759" operator="containsText" id="{E2B9B2D0-8EA3-4CC5-8B9E-2C994938CED0}">
            <xm:f>NOT(ISERROR(SEARCH('Listados Datos'!$P$3,Z212)))</xm:f>
            <xm:f>'Listados Datos'!$P$3</xm:f>
            <x14:dxf>
              <fill>
                <patternFill>
                  <bgColor rgb="FF99CC00"/>
                </patternFill>
              </fill>
            </x14:dxf>
          </x14:cfRule>
          <x14:cfRule type="containsText" priority="12760" operator="containsText" id="{4F9F972B-B068-412B-B19B-83E4EB89BE74}">
            <xm:f>NOT(ISERROR(SEARCH('Listados Datos'!$P$4,Z212)))</xm:f>
            <xm:f>'Listados Datos'!$P$4</xm:f>
            <x14:dxf>
              <fill>
                <patternFill>
                  <bgColor rgb="FF33CC33"/>
                </patternFill>
              </fill>
            </x14:dxf>
          </x14:cfRule>
          <x14:cfRule type="containsText" priority="12761" operator="containsText" id="{32706F4E-8DF5-43F5-AD19-CF4BBA38B8D1}">
            <xm:f>NOT(ISERROR(SEARCH('Listados Datos'!$P$5,Z212)))</xm:f>
            <xm:f>'Listados Datos'!$P$5</xm:f>
            <x14:dxf>
              <fill>
                <patternFill>
                  <bgColor rgb="FFFFFF00"/>
                </patternFill>
              </fill>
            </x14:dxf>
          </x14:cfRule>
          <x14:cfRule type="containsText" priority="12762" operator="containsText" id="{BF4E2FCB-EBCE-437F-9495-AB771D44335D}">
            <xm:f>NOT(ISERROR(SEARCH('Listados Datos'!$P$6,Z212)))</xm:f>
            <xm:f>'Listados Datos'!$P$6</xm:f>
            <x14:dxf>
              <fill>
                <patternFill>
                  <bgColor rgb="FFFFC000"/>
                </patternFill>
              </fill>
            </x14:dxf>
          </x14:cfRule>
          <x14:cfRule type="containsText" priority="12763" operator="containsText" id="{B200760F-BBDC-4525-88E7-9F93CBB5F7AB}">
            <xm:f>NOT(ISERROR(SEARCH('Listados Datos'!$P$7,Z212)))</xm:f>
            <xm:f>'Listados Datos'!$P$7</xm:f>
            <x14:dxf>
              <fill>
                <patternFill>
                  <bgColor rgb="FFFF0000"/>
                </patternFill>
              </fill>
            </x14:dxf>
          </x14:cfRule>
          <xm:sqref>Z212</xm:sqref>
        </x14:conditionalFormatting>
        <x14:conditionalFormatting xmlns:xm="http://schemas.microsoft.com/office/excel/2006/main">
          <x14:cfRule type="containsText" priority="12745" operator="containsText" id="{BEB2623D-B52B-48CC-938C-76FEFF97A478}">
            <xm:f>NOT(ISERROR(SEARCH('Listados Datos'!$T$3,AT212)))</xm:f>
            <xm:f>'Listados Datos'!$T$3</xm:f>
            <x14:dxf>
              <fill>
                <patternFill patternType="solid">
                  <bgColor rgb="FFC00000"/>
                </patternFill>
              </fill>
            </x14:dxf>
          </x14:cfRule>
          <x14:cfRule type="containsText" priority="12746" operator="containsText" id="{79AE8A48-AF5F-4269-9E70-12ECACF56890}">
            <xm:f>NOT(ISERROR(SEARCH('Listados Datos'!$T$4,AT212)))</xm:f>
            <xm:f>'Listados Datos'!$T$4</xm:f>
            <x14:dxf>
              <font>
                <b/>
                <i val="0"/>
                <color theme="0"/>
              </font>
              <fill>
                <patternFill>
                  <bgColor rgb="FFE26B0A"/>
                </patternFill>
              </fill>
            </x14:dxf>
          </x14:cfRule>
          <x14:cfRule type="containsText" priority="12747" operator="containsText" id="{44380680-852F-419F-8DA6-C6C8AE95F92A}">
            <xm:f>NOT(ISERROR(SEARCH('Listados Datos'!$T$5,AT212)))</xm:f>
            <xm:f>'Listados Datos'!$T$5</xm:f>
            <x14:dxf>
              <font>
                <b/>
                <i val="0"/>
                <color auto="1"/>
              </font>
              <fill>
                <patternFill>
                  <bgColor rgb="FFFFFF00"/>
                </patternFill>
              </fill>
            </x14:dxf>
          </x14:cfRule>
          <x14:cfRule type="containsText" priority="12748" operator="containsText" id="{FABCB2DE-8D2E-43C3-9BDC-4826D2A9BBB5}">
            <xm:f>NOT(ISERROR(SEARCH('Listados Datos'!$T$6,AT212)))</xm:f>
            <xm:f>'Listados Datos'!$T$6</xm:f>
            <x14:dxf>
              <font>
                <b/>
                <i val="0"/>
              </font>
              <fill>
                <patternFill>
                  <bgColor rgb="FF92D050"/>
                </patternFill>
              </fill>
            </x14:dxf>
          </x14:cfRule>
          <xm:sqref>AT212</xm:sqref>
        </x14:conditionalFormatting>
        <x14:conditionalFormatting xmlns:xm="http://schemas.microsoft.com/office/excel/2006/main">
          <x14:cfRule type="containsText" priority="12735" operator="containsText" id="{A6F06C3C-1BC3-4C51-A17F-9A3E55224B4A}">
            <xm:f>NOT(ISERROR(SEARCH('Listados Datos'!$P$3,AR212)))</xm:f>
            <xm:f>'Listados Datos'!$P$3</xm:f>
            <x14:dxf>
              <fill>
                <patternFill>
                  <bgColor rgb="FF99CC00"/>
                </patternFill>
              </fill>
            </x14:dxf>
          </x14:cfRule>
          <x14:cfRule type="containsText" priority="12736" operator="containsText" id="{A996CBCF-A340-464E-9DD0-5B80366644A6}">
            <xm:f>NOT(ISERROR(SEARCH('Listados Datos'!$P$4,AR212)))</xm:f>
            <xm:f>'Listados Datos'!$P$4</xm:f>
            <x14:dxf>
              <fill>
                <patternFill>
                  <bgColor rgb="FF33CC33"/>
                </patternFill>
              </fill>
            </x14:dxf>
          </x14:cfRule>
          <x14:cfRule type="containsText" priority="12737" operator="containsText" id="{9085C5A9-C73F-47D3-9328-E76D3504A03A}">
            <xm:f>NOT(ISERROR(SEARCH('Listados Datos'!$P$5,AR212)))</xm:f>
            <xm:f>'Listados Datos'!$P$5</xm:f>
            <x14:dxf>
              <fill>
                <patternFill>
                  <bgColor rgb="FFFFFF00"/>
                </patternFill>
              </fill>
            </x14:dxf>
          </x14:cfRule>
          <x14:cfRule type="containsText" priority="12738" operator="containsText" id="{C3CA4B3C-EB18-473D-9CB2-719B7EF2CE1D}">
            <xm:f>NOT(ISERROR(SEARCH('Listados Datos'!$P$6,AR212)))</xm:f>
            <xm:f>'Listados Datos'!$P$6</xm:f>
            <x14:dxf>
              <fill>
                <patternFill>
                  <bgColor rgb="FFFFC000"/>
                </patternFill>
              </fill>
            </x14:dxf>
          </x14:cfRule>
          <x14:cfRule type="containsText" priority="12739" operator="containsText" id="{1077CCF9-553C-4D8B-827E-5AFA3D83DB76}">
            <xm:f>NOT(ISERROR(SEARCH('Listados Datos'!$P$7,AR212)))</xm:f>
            <xm:f>'Listados Datos'!$P$7</xm:f>
            <x14:dxf>
              <fill>
                <patternFill>
                  <bgColor rgb="FFFF0000"/>
                </patternFill>
              </fill>
            </x14:dxf>
          </x14:cfRule>
          <xm:sqref>AR212</xm:sqref>
        </x14:conditionalFormatting>
        <x14:conditionalFormatting xmlns:xm="http://schemas.microsoft.com/office/excel/2006/main">
          <x14:cfRule type="containsText" priority="12693" operator="containsText" id="{0B73894B-F805-48AD-AAD7-4FFB61F8BEF2}">
            <xm:f>NOT(ISERROR(SEARCH('Listados Datos'!$P$3,AR218)))</xm:f>
            <xm:f>'Listados Datos'!$P$3</xm:f>
            <x14:dxf>
              <fill>
                <patternFill>
                  <bgColor rgb="FF99CC00"/>
                </patternFill>
              </fill>
            </x14:dxf>
          </x14:cfRule>
          <x14:cfRule type="containsText" priority="12694" operator="containsText" id="{915C227D-BC8D-41DA-A359-C5759C28302F}">
            <xm:f>NOT(ISERROR(SEARCH('Listados Datos'!$P$4,AR218)))</xm:f>
            <xm:f>'Listados Datos'!$P$4</xm:f>
            <x14:dxf>
              <fill>
                <patternFill>
                  <bgColor rgb="FF33CC33"/>
                </patternFill>
              </fill>
            </x14:dxf>
          </x14:cfRule>
          <x14:cfRule type="containsText" priority="12695" operator="containsText" id="{4014A61F-B903-4679-8931-B39612241213}">
            <xm:f>NOT(ISERROR(SEARCH('Listados Datos'!$P$5,AR218)))</xm:f>
            <xm:f>'Listados Datos'!$P$5</xm:f>
            <x14:dxf>
              <fill>
                <patternFill>
                  <bgColor rgb="FFFFFF00"/>
                </patternFill>
              </fill>
            </x14:dxf>
          </x14:cfRule>
          <x14:cfRule type="containsText" priority="12696" operator="containsText" id="{959F3E3C-4A7C-4074-8967-45AF755F3884}">
            <xm:f>NOT(ISERROR(SEARCH('Listados Datos'!$P$6,AR218)))</xm:f>
            <xm:f>'Listados Datos'!$P$6</xm:f>
            <x14:dxf>
              <fill>
                <patternFill>
                  <bgColor rgb="FFFFC000"/>
                </patternFill>
              </fill>
            </x14:dxf>
          </x14:cfRule>
          <x14:cfRule type="containsText" priority="12697" operator="containsText" id="{AA7ACA55-29BE-4510-B41F-765F7CDCC424}">
            <xm:f>NOT(ISERROR(SEARCH('Listados Datos'!$P$7,AR218)))</xm:f>
            <xm:f>'Listados Datos'!$P$7</xm:f>
            <x14:dxf>
              <fill>
                <patternFill>
                  <bgColor rgb="FFFF0000"/>
                </patternFill>
              </fill>
            </x14:dxf>
          </x14:cfRule>
          <xm:sqref>AR218</xm:sqref>
        </x14:conditionalFormatting>
        <x14:conditionalFormatting xmlns:xm="http://schemas.microsoft.com/office/excel/2006/main">
          <x14:cfRule type="containsText" priority="12731" operator="containsText" id="{5B7644BF-A9B2-4AB0-85D5-1DAB6B2EEAE0}">
            <xm:f>NOT(ISERROR(SEARCH('Listados Datos'!$T$3,AF218)))</xm:f>
            <xm:f>'Listados Datos'!$T$3</xm:f>
            <x14:dxf>
              <fill>
                <patternFill patternType="solid">
                  <bgColor rgb="FFC00000"/>
                </patternFill>
              </fill>
            </x14:dxf>
          </x14:cfRule>
          <x14:cfRule type="containsText" priority="12732" operator="containsText" id="{81C86172-9A05-40C6-9026-248CE08E4DBA}">
            <xm:f>NOT(ISERROR(SEARCH('Listados Datos'!$T$4,AF218)))</xm:f>
            <xm:f>'Listados Datos'!$T$4</xm:f>
            <x14:dxf>
              <font>
                <b/>
                <i val="0"/>
                <color theme="0"/>
              </font>
              <fill>
                <patternFill>
                  <bgColor rgb="FFE26B0A"/>
                </patternFill>
              </fill>
            </x14:dxf>
          </x14:cfRule>
          <x14:cfRule type="containsText" priority="12733" operator="containsText" id="{F5D533C5-F98F-45A8-8204-A43C9EBBCE25}">
            <xm:f>NOT(ISERROR(SEARCH('Listados Datos'!$T$5,AF218)))</xm:f>
            <xm:f>'Listados Datos'!$T$5</xm:f>
            <x14:dxf>
              <font>
                <b/>
                <i val="0"/>
                <color auto="1"/>
              </font>
              <fill>
                <patternFill>
                  <bgColor rgb="FFFFFF00"/>
                </patternFill>
              </fill>
            </x14:dxf>
          </x14:cfRule>
          <x14:cfRule type="containsText" priority="12734" operator="containsText" id="{B3AA0C06-1BDB-4A47-AE34-EEE9CFD6E362}">
            <xm:f>NOT(ISERROR(SEARCH('Listados Datos'!$T$6,AF218)))</xm:f>
            <xm:f>'Listados Datos'!$T$6</xm:f>
            <x14:dxf>
              <font>
                <b/>
                <i val="0"/>
              </font>
              <fill>
                <patternFill>
                  <bgColor rgb="FF92D050"/>
                </patternFill>
              </fill>
            </x14:dxf>
          </x14:cfRule>
          <xm:sqref>AF218</xm:sqref>
        </x14:conditionalFormatting>
        <x14:conditionalFormatting xmlns:xm="http://schemas.microsoft.com/office/excel/2006/main">
          <x14:cfRule type="containsText" priority="12727" operator="containsText" id="{9E10FC88-37A3-4A46-B2B2-D92EB2436224}">
            <xm:f>NOT(ISERROR(SEARCH('Listados Datos'!$T$3,AB218)))</xm:f>
            <xm:f>'Listados Datos'!$T$3</xm:f>
            <x14:dxf>
              <fill>
                <patternFill patternType="solid">
                  <bgColor rgb="FFC00000"/>
                </patternFill>
              </fill>
            </x14:dxf>
          </x14:cfRule>
          <x14:cfRule type="containsText" priority="12728" operator="containsText" id="{4F0D1085-9B55-4E5C-8526-A5A0B852A646}">
            <xm:f>NOT(ISERROR(SEARCH('Listados Datos'!$T$4,AB218)))</xm:f>
            <xm:f>'Listados Datos'!$T$4</xm:f>
            <x14:dxf>
              <font>
                <b/>
                <i val="0"/>
                <color theme="0"/>
              </font>
              <fill>
                <patternFill>
                  <bgColor rgb="FFE26B0A"/>
                </patternFill>
              </fill>
            </x14:dxf>
          </x14:cfRule>
          <x14:cfRule type="containsText" priority="12729" operator="containsText" id="{A8680B84-3E6A-415B-AF74-71AB30B09D39}">
            <xm:f>NOT(ISERROR(SEARCH('Listados Datos'!$T$5,AB218)))</xm:f>
            <xm:f>'Listados Datos'!$T$5</xm:f>
            <x14:dxf>
              <font>
                <b/>
                <i val="0"/>
                <color auto="1"/>
              </font>
              <fill>
                <patternFill>
                  <bgColor rgb="FFFFFF00"/>
                </patternFill>
              </fill>
            </x14:dxf>
          </x14:cfRule>
          <x14:cfRule type="containsText" priority="12730" operator="containsText" id="{CE880670-755F-450F-A124-45BEB5661EC4}">
            <xm:f>NOT(ISERROR(SEARCH('Listados Datos'!$T$6,AB218)))</xm:f>
            <xm:f>'Listados Datos'!$T$6</xm:f>
            <x14:dxf>
              <font>
                <b/>
                <i val="0"/>
              </font>
              <fill>
                <patternFill>
                  <bgColor rgb="FF92D050"/>
                </patternFill>
              </fill>
            </x14:dxf>
          </x14:cfRule>
          <xm:sqref>AB218</xm:sqref>
        </x14:conditionalFormatting>
        <x14:conditionalFormatting xmlns:xm="http://schemas.microsoft.com/office/excel/2006/main">
          <x14:cfRule type="containsText" priority="12717" operator="containsText" id="{AE489BA1-9E82-4B1E-8C9D-14CE3845E26A}">
            <xm:f>NOT(ISERROR(SEARCH('Listados Datos'!$P$3,Z218)))</xm:f>
            <xm:f>'Listados Datos'!$P$3</xm:f>
            <x14:dxf>
              <fill>
                <patternFill>
                  <bgColor rgb="FF99CC00"/>
                </patternFill>
              </fill>
            </x14:dxf>
          </x14:cfRule>
          <x14:cfRule type="containsText" priority="12718" operator="containsText" id="{2A4E5E87-554A-46E0-BD66-4CA6F734C366}">
            <xm:f>NOT(ISERROR(SEARCH('Listados Datos'!$P$4,Z218)))</xm:f>
            <xm:f>'Listados Datos'!$P$4</xm:f>
            <x14:dxf>
              <fill>
                <patternFill>
                  <bgColor rgb="FF33CC33"/>
                </patternFill>
              </fill>
            </x14:dxf>
          </x14:cfRule>
          <x14:cfRule type="containsText" priority="12719" operator="containsText" id="{DDACEF78-A3D6-4066-B788-BB80089E6BC0}">
            <xm:f>NOT(ISERROR(SEARCH('Listados Datos'!$P$5,Z218)))</xm:f>
            <xm:f>'Listados Datos'!$P$5</xm:f>
            <x14:dxf>
              <fill>
                <patternFill>
                  <bgColor rgb="FFFFFF00"/>
                </patternFill>
              </fill>
            </x14:dxf>
          </x14:cfRule>
          <x14:cfRule type="containsText" priority="12720" operator="containsText" id="{AC607C2C-AAE1-4228-B78A-EA6EC0385A28}">
            <xm:f>NOT(ISERROR(SEARCH('Listados Datos'!$P$6,Z218)))</xm:f>
            <xm:f>'Listados Datos'!$P$6</xm:f>
            <x14:dxf>
              <fill>
                <patternFill>
                  <bgColor rgb="FFFFC000"/>
                </patternFill>
              </fill>
            </x14:dxf>
          </x14:cfRule>
          <x14:cfRule type="containsText" priority="12721" operator="containsText" id="{6D2C4F76-C1A0-4756-BBE3-560D1FD8819E}">
            <xm:f>NOT(ISERROR(SEARCH('Listados Datos'!$P$7,Z218)))</xm:f>
            <xm:f>'Listados Datos'!$P$7</xm:f>
            <x14:dxf>
              <fill>
                <patternFill>
                  <bgColor rgb="FFFF0000"/>
                </patternFill>
              </fill>
            </x14:dxf>
          </x14:cfRule>
          <xm:sqref>Z218</xm:sqref>
        </x14:conditionalFormatting>
        <x14:conditionalFormatting xmlns:xm="http://schemas.microsoft.com/office/excel/2006/main">
          <x14:cfRule type="containsText" priority="12703" operator="containsText" id="{CB4236AF-47EE-4982-8B8F-52C5EBACF122}">
            <xm:f>NOT(ISERROR(SEARCH('Listados Datos'!$T$3,AT218)))</xm:f>
            <xm:f>'Listados Datos'!$T$3</xm:f>
            <x14:dxf>
              <fill>
                <patternFill patternType="solid">
                  <bgColor rgb="FFC00000"/>
                </patternFill>
              </fill>
            </x14:dxf>
          </x14:cfRule>
          <x14:cfRule type="containsText" priority="12704" operator="containsText" id="{7C9568EF-E365-4C81-9205-76D2F815DFF0}">
            <xm:f>NOT(ISERROR(SEARCH('Listados Datos'!$T$4,AT218)))</xm:f>
            <xm:f>'Listados Datos'!$T$4</xm:f>
            <x14:dxf>
              <font>
                <b/>
                <i val="0"/>
                <color theme="0"/>
              </font>
              <fill>
                <patternFill>
                  <bgColor rgb="FFE26B0A"/>
                </patternFill>
              </fill>
            </x14:dxf>
          </x14:cfRule>
          <x14:cfRule type="containsText" priority="12705" operator="containsText" id="{775835A3-7386-44D9-B844-D8446AD5370C}">
            <xm:f>NOT(ISERROR(SEARCH('Listados Datos'!$T$5,AT218)))</xm:f>
            <xm:f>'Listados Datos'!$T$5</xm:f>
            <x14:dxf>
              <font>
                <b/>
                <i val="0"/>
                <color auto="1"/>
              </font>
              <fill>
                <patternFill>
                  <bgColor rgb="FFFFFF00"/>
                </patternFill>
              </fill>
            </x14:dxf>
          </x14:cfRule>
          <x14:cfRule type="containsText" priority="12706" operator="containsText" id="{350D6E98-6F76-4EC9-93AA-10D40D74A831}">
            <xm:f>NOT(ISERROR(SEARCH('Listados Datos'!$T$6,AT218)))</xm:f>
            <xm:f>'Listados Datos'!$T$6</xm:f>
            <x14:dxf>
              <font>
                <b/>
                <i val="0"/>
              </font>
              <fill>
                <patternFill>
                  <bgColor rgb="FF92D050"/>
                </patternFill>
              </fill>
            </x14:dxf>
          </x14:cfRule>
          <xm:sqref>AT218</xm:sqref>
        </x14:conditionalFormatting>
        <x14:conditionalFormatting xmlns:xm="http://schemas.microsoft.com/office/excel/2006/main">
          <x14:cfRule type="containsText" priority="12651" operator="containsText" id="{2C563921-2DFD-4831-8CEF-63977F7A6FD0}">
            <xm:f>NOT(ISERROR(SEARCH('Listados Datos'!$P$3,AR224)))</xm:f>
            <xm:f>'Listados Datos'!$P$3</xm:f>
            <x14:dxf>
              <fill>
                <patternFill>
                  <bgColor rgb="FF99CC00"/>
                </patternFill>
              </fill>
            </x14:dxf>
          </x14:cfRule>
          <x14:cfRule type="containsText" priority="12652" operator="containsText" id="{DFF32F0C-CA04-4864-8C77-A434B421E0C5}">
            <xm:f>NOT(ISERROR(SEARCH('Listados Datos'!$P$4,AR224)))</xm:f>
            <xm:f>'Listados Datos'!$P$4</xm:f>
            <x14:dxf>
              <fill>
                <patternFill>
                  <bgColor rgb="FF33CC33"/>
                </patternFill>
              </fill>
            </x14:dxf>
          </x14:cfRule>
          <x14:cfRule type="containsText" priority="12653" operator="containsText" id="{30E99076-DB74-44D2-8AFC-6E47D76C9A91}">
            <xm:f>NOT(ISERROR(SEARCH('Listados Datos'!$P$5,AR224)))</xm:f>
            <xm:f>'Listados Datos'!$P$5</xm:f>
            <x14:dxf>
              <fill>
                <patternFill>
                  <bgColor rgb="FFFFFF00"/>
                </patternFill>
              </fill>
            </x14:dxf>
          </x14:cfRule>
          <x14:cfRule type="containsText" priority="12654" operator="containsText" id="{C31C1E39-267B-4C5B-8AE8-E49BFA5A3D3B}">
            <xm:f>NOT(ISERROR(SEARCH('Listados Datos'!$P$6,AR224)))</xm:f>
            <xm:f>'Listados Datos'!$P$6</xm:f>
            <x14:dxf>
              <fill>
                <patternFill>
                  <bgColor rgb="FFFFC000"/>
                </patternFill>
              </fill>
            </x14:dxf>
          </x14:cfRule>
          <x14:cfRule type="containsText" priority="12655" operator="containsText" id="{760BC8CA-1D1B-4B1A-AEE6-1A14B95DE60C}">
            <xm:f>NOT(ISERROR(SEARCH('Listados Datos'!$P$7,AR224)))</xm:f>
            <xm:f>'Listados Datos'!$P$7</xm:f>
            <x14:dxf>
              <fill>
                <patternFill>
                  <bgColor rgb="FFFF0000"/>
                </patternFill>
              </fill>
            </x14:dxf>
          </x14:cfRule>
          <xm:sqref>AR224</xm:sqref>
        </x14:conditionalFormatting>
        <x14:conditionalFormatting xmlns:xm="http://schemas.microsoft.com/office/excel/2006/main">
          <x14:cfRule type="containsText" priority="12689" operator="containsText" id="{E81FD979-8DDE-4D82-8E6F-B47563C0CE1B}">
            <xm:f>NOT(ISERROR(SEARCH('Listados Datos'!$T$3,AF224)))</xm:f>
            <xm:f>'Listados Datos'!$T$3</xm:f>
            <x14:dxf>
              <fill>
                <patternFill patternType="solid">
                  <bgColor rgb="FFC00000"/>
                </patternFill>
              </fill>
            </x14:dxf>
          </x14:cfRule>
          <x14:cfRule type="containsText" priority="12690" operator="containsText" id="{450E48FE-DDF2-4973-97BE-DB84CB73D8A0}">
            <xm:f>NOT(ISERROR(SEARCH('Listados Datos'!$T$4,AF224)))</xm:f>
            <xm:f>'Listados Datos'!$T$4</xm:f>
            <x14:dxf>
              <font>
                <b/>
                <i val="0"/>
                <color theme="0"/>
              </font>
              <fill>
                <patternFill>
                  <bgColor rgb="FFE26B0A"/>
                </patternFill>
              </fill>
            </x14:dxf>
          </x14:cfRule>
          <x14:cfRule type="containsText" priority="12691" operator="containsText" id="{E118821E-3D34-4C5F-927C-3C76DBD638DB}">
            <xm:f>NOT(ISERROR(SEARCH('Listados Datos'!$T$5,AF224)))</xm:f>
            <xm:f>'Listados Datos'!$T$5</xm:f>
            <x14:dxf>
              <font>
                <b/>
                <i val="0"/>
                <color auto="1"/>
              </font>
              <fill>
                <patternFill>
                  <bgColor rgb="FFFFFF00"/>
                </patternFill>
              </fill>
            </x14:dxf>
          </x14:cfRule>
          <x14:cfRule type="containsText" priority="12692" operator="containsText" id="{04815F97-AC2D-42C3-A889-B85104DA80C7}">
            <xm:f>NOT(ISERROR(SEARCH('Listados Datos'!$T$6,AF224)))</xm:f>
            <xm:f>'Listados Datos'!$T$6</xm:f>
            <x14:dxf>
              <font>
                <b/>
                <i val="0"/>
              </font>
              <fill>
                <patternFill>
                  <bgColor rgb="FF92D050"/>
                </patternFill>
              </fill>
            </x14:dxf>
          </x14:cfRule>
          <xm:sqref>AF224</xm:sqref>
        </x14:conditionalFormatting>
        <x14:conditionalFormatting xmlns:xm="http://schemas.microsoft.com/office/excel/2006/main">
          <x14:cfRule type="containsText" priority="12685" operator="containsText" id="{A032AD86-DD9E-43EE-BAF6-A7177212A8D2}">
            <xm:f>NOT(ISERROR(SEARCH('Listados Datos'!$T$3,AB224)))</xm:f>
            <xm:f>'Listados Datos'!$T$3</xm:f>
            <x14:dxf>
              <fill>
                <patternFill patternType="solid">
                  <bgColor rgb="FFC00000"/>
                </patternFill>
              </fill>
            </x14:dxf>
          </x14:cfRule>
          <x14:cfRule type="containsText" priority="12686" operator="containsText" id="{E58C9800-FDF3-4F22-9EEF-CA19E330D04E}">
            <xm:f>NOT(ISERROR(SEARCH('Listados Datos'!$T$4,AB224)))</xm:f>
            <xm:f>'Listados Datos'!$T$4</xm:f>
            <x14:dxf>
              <font>
                <b/>
                <i val="0"/>
                <color theme="0"/>
              </font>
              <fill>
                <patternFill>
                  <bgColor rgb="FFE26B0A"/>
                </patternFill>
              </fill>
            </x14:dxf>
          </x14:cfRule>
          <x14:cfRule type="containsText" priority="12687" operator="containsText" id="{03EC4A6C-197A-43ED-98E7-A92B951A293A}">
            <xm:f>NOT(ISERROR(SEARCH('Listados Datos'!$T$5,AB224)))</xm:f>
            <xm:f>'Listados Datos'!$T$5</xm:f>
            <x14:dxf>
              <font>
                <b/>
                <i val="0"/>
                <color auto="1"/>
              </font>
              <fill>
                <patternFill>
                  <bgColor rgb="FFFFFF00"/>
                </patternFill>
              </fill>
            </x14:dxf>
          </x14:cfRule>
          <x14:cfRule type="containsText" priority="12688" operator="containsText" id="{592E7A2B-6159-493A-A0A0-B7EF50711A36}">
            <xm:f>NOT(ISERROR(SEARCH('Listados Datos'!$T$6,AB224)))</xm:f>
            <xm:f>'Listados Datos'!$T$6</xm:f>
            <x14:dxf>
              <font>
                <b/>
                <i val="0"/>
              </font>
              <fill>
                <patternFill>
                  <bgColor rgb="FF92D050"/>
                </patternFill>
              </fill>
            </x14:dxf>
          </x14:cfRule>
          <xm:sqref>AB224</xm:sqref>
        </x14:conditionalFormatting>
        <x14:conditionalFormatting xmlns:xm="http://schemas.microsoft.com/office/excel/2006/main">
          <x14:cfRule type="containsText" priority="12675" operator="containsText" id="{FA475C1E-CD29-4489-88DE-13ED0AC58BE4}">
            <xm:f>NOT(ISERROR(SEARCH('Listados Datos'!$P$3,Z224)))</xm:f>
            <xm:f>'Listados Datos'!$P$3</xm:f>
            <x14:dxf>
              <fill>
                <patternFill>
                  <bgColor rgb="FF99CC00"/>
                </patternFill>
              </fill>
            </x14:dxf>
          </x14:cfRule>
          <x14:cfRule type="containsText" priority="12676" operator="containsText" id="{A5C77DE3-EBDD-4ADF-AAD2-0322E9ECCDA5}">
            <xm:f>NOT(ISERROR(SEARCH('Listados Datos'!$P$4,Z224)))</xm:f>
            <xm:f>'Listados Datos'!$P$4</xm:f>
            <x14:dxf>
              <fill>
                <patternFill>
                  <bgColor rgb="FF33CC33"/>
                </patternFill>
              </fill>
            </x14:dxf>
          </x14:cfRule>
          <x14:cfRule type="containsText" priority="12677" operator="containsText" id="{CD20C816-B849-4FC1-B21A-361D66473ABC}">
            <xm:f>NOT(ISERROR(SEARCH('Listados Datos'!$P$5,Z224)))</xm:f>
            <xm:f>'Listados Datos'!$P$5</xm:f>
            <x14:dxf>
              <fill>
                <patternFill>
                  <bgColor rgb="FFFFFF00"/>
                </patternFill>
              </fill>
            </x14:dxf>
          </x14:cfRule>
          <x14:cfRule type="containsText" priority="12678" operator="containsText" id="{818C85C5-F437-4A83-8380-DB34731E8BBC}">
            <xm:f>NOT(ISERROR(SEARCH('Listados Datos'!$P$6,Z224)))</xm:f>
            <xm:f>'Listados Datos'!$P$6</xm:f>
            <x14:dxf>
              <fill>
                <patternFill>
                  <bgColor rgb="FFFFC000"/>
                </patternFill>
              </fill>
            </x14:dxf>
          </x14:cfRule>
          <x14:cfRule type="containsText" priority="12679" operator="containsText" id="{92A13E1D-0D49-4BF1-B700-56E052C9ECB3}">
            <xm:f>NOT(ISERROR(SEARCH('Listados Datos'!$P$7,Z224)))</xm:f>
            <xm:f>'Listados Datos'!$P$7</xm:f>
            <x14:dxf>
              <fill>
                <patternFill>
                  <bgColor rgb="FFFF0000"/>
                </patternFill>
              </fill>
            </x14:dxf>
          </x14:cfRule>
          <xm:sqref>Z224</xm:sqref>
        </x14:conditionalFormatting>
        <x14:conditionalFormatting xmlns:xm="http://schemas.microsoft.com/office/excel/2006/main">
          <x14:cfRule type="containsText" priority="12661" operator="containsText" id="{1F50CDF9-ED25-402E-8962-A94529DE7DF9}">
            <xm:f>NOT(ISERROR(SEARCH('Listados Datos'!$T$3,AT224)))</xm:f>
            <xm:f>'Listados Datos'!$T$3</xm:f>
            <x14:dxf>
              <fill>
                <patternFill patternType="solid">
                  <bgColor rgb="FFC00000"/>
                </patternFill>
              </fill>
            </x14:dxf>
          </x14:cfRule>
          <x14:cfRule type="containsText" priority="12662" operator="containsText" id="{A01D8B07-63E2-45C4-A38D-8F71F07DC598}">
            <xm:f>NOT(ISERROR(SEARCH('Listados Datos'!$T$4,AT224)))</xm:f>
            <xm:f>'Listados Datos'!$T$4</xm:f>
            <x14:dxf>
              <font>
                <b/>
                <i val="0"/>
                <color theme="0"/>
              </font>
              <fill>
                <patternFill>
                  <bgColor rgb="FFE26B0A"/>
                </patternFill>
              </fill>
            </x14:dxf>
          </x14:cfRule>
          <x14:cfRule type="containsText" priority="12663" operator="containsText" id="{B69F962E-80DE-4C2C-9818-6A646719D5E0}">
            <xm:f>NOT(ISERROR(SEARCH('Listados Datos'!$T$5,AT224)))</xm:f>
            <xm:f>'Listados Datos'!$T$5</xm:f>
            <x14:dxf>
              <font>
                <b/>
                <i val="0"/>
                <color auto="1"/>
              </font>
              <fill>
                <patternFill>
                  <bgColor rgb="FFFFFF00"/>
                </patternFill>
              </fill>
            </x14:dxf>
          </x14:cfRule>
          <x14:cfRule type="containsText" priority="12664" operator="containsText" id="{7D9D3DBF-02FE-43CF-8BD5-CCFE42D02D6C}">
            <xm:f>NOT(ISERROR(SEARCH('Listados Datos'!$T$6,AT224)))</xm:f>
            <xm:f>'Listados Datos'!$T$6</xm:f>
            <x14:dxf>
              <font>
                <b/>
                <i val="0"/>
              </font>
              <fill>
                <patternFill>
                  <bgColor rgb="FF92D050"/>
                </patternFill>
              </fill>
            </x14:dxf>
          </x14:cfRule>
          <xm:sqref>AT224</xm:sqref>
        </x14:conditionalFormatting>
        <x14:conditionalFormatting xmlns:xm="http://schemas.microsoft.com/office/excel/2006/main">
          <x14:cfRule type="containsText" priority="12647" operator="containsText" id="{C0C9AF0A-180F-4227-BC04-A755C8C45228}">
            <xm:f>NOT(ISERROR(SEARCH('Listados Datos'!$T$3,AF230)))</xm:f>
            <xm:f>'Listados Datos'!$T$3</xm:f>
            <x14:dxf>
              <fill>
                <patternFill patternType="solid">
                  <bgColor rgb="FFC00000"/>
                </patternFill>
              </fill>
            </x14:dxf>
          </x14:cfRule>
          <x14:cfRule type="containsText" priority="12648" operator="containsText" id="{9E9F202F-035B-49E5-A561-78C6231A7DBB}">
            <xm:f>NOT(ISERROR(SEARCH('Listados Datos'!$T$4,AF230)))</xm:f>
            <xm:f>'Listados Datos'!$T$4</xm:f>
            <x14:dxf>
              <font>
                <b/>
                <i val="0"/>
                <color theme="0"/>
              </font>
              <fill>
                <patternFill>
                  <bgColor rgb="FFE26B0A"/>
                </patternFill>
              </fill>
            </x14:dxf>
          </x14:cfRule>
          <x14:cfRule type="containsText" priority="12649" operator="containsText" id="{D542A649-135D-4185-A85D-150272005DFE}">
            <xm:f>NOT(ISERROR(SEARCH('Listados Datos'!$T$5,AF230)))</xm:f>
            <xm:f>'Listados Datos'!$T$5</xm:f>
            <x14:dxf>
              <font>
                <b/>
                <i val="0"/>
                <color auto="1"/>
              </font>
              <fill>
                <patternFill>
                  <bgColor rgb="FFFFFF00"/>
                </patternFill>
              </fill>
            </x14:dxf>
          </x14:cfRule>
          <x14:cfRule type="containsText" priority="12650" operator="containsText" id="{3DC649C4-6B69-4DCA-A2C0-5B1BE0A31C55}">
            <xm:f>NOT(ISERROR(SEARCH('Listados Datos'!$T$6,AF230)))</xm:f>
            <xm:f>'Listados Datos'!$T$6</xm:f>
            <x14:dxf>
              <font>
                <b/>
                <i val="0"/>
              </font>
              <fill>
                <patternFill>
                  <bgColor rgb="FF92D050"/>
                </patternFill>
              </fill>
            </x14:dxf>
          </x14:cfRule>
          <xm:sqref>AF230</xm:sqref>
        </x14:conditionalFormatting>
        <x14:conditionalFormatting xmlns:xm="http://schemas.microsoft.com/office/excel/2006/main">
          <x14:cfRule type="containsText" priority="12643" operator="containsText" id="{F4DA17F1-10D2-4217-ADC6-569C9335919F}">
            <xm:f>NOT(ISERROR(SEARCH('Listados Datos'!$T$3,AB230)))</xm:f>
            <xm:f>'Listados Datos'!$T$3</xm:f>
            <x14:dxf>
              <fill>
                <patternFill patternType="solid">
                  <bgColor rgb="FFC00000"/>
                </patternFill>
              </fill>
            </x14:dxf>
          </x14:cfRule>
          <x14:cfRule type="containsText" priority="12644" operator="containsText" id="{5A6E52C2-2B35-4210-86A0-467B08BFE04D}">
            <xm:f>NOT(ISERROR(SEARCH('Listados Datos'!$T$4,AB230)))</xm:f>
            <xm:f>'Listados Datos'!$T$4</xm:f>
            <x14:dxf>
              <font>
                <b/>
                <i val="0"/>
                <color theme="0"/>
              </font>
              <fill>
                <patternFill>
                  <bgColor rgb="FFE26B0A"/>
                </patternFill>
              </fill>
            </x14:dxf>
          </x14:cfRule>
          <x14:cfRule type="containsText" priority="12645" operator="containsText" id="{BDCA1A11-422F-4FA3-A97E-69AED7FB496F}">
            <xm:f>NOT(ISERROR(SEARCH('Listados Datos'!$T$5,AB230)))</xm:f>
            <xm:f>'Listados Datos'!$T$5</xm:f>
            <x14:dxf>
              <font>
                <b/>
                <i val="0"/>
                <color auto="1"/>
              </font>
              <fill>
                <patternFill>
                  <bgColor rgb="FFFFFF00"/>
                </patternFill>
              </fill>
            </x14:dxf>
          </x14:cfRule>
          <x14:cfRule type="containsText" priority="12646" operator="containsText" id="{363F03BE-F294-421D-92C6-8DF7CD166CF2}">
            <xm:f>NOT(ISERROR(SEARCH('Listados Datos'!$T$6,AB230)))</xm:f>
            <xm:f>'Listados Datos'!$T$6</xm:f>
            <x14:dxf>
              <font>
                <b/>
                <i val="0"/>
              </font>
              <fill>
                <patternFill>
                  <bgColor rgb="FF92D050"/>
                </patternFill>
              </fill>
            </x14:dxf>
          </x14:cfRule>
          <xm:sqref>AB230</xm:sqref>
        </x14:conditionalFormatting>
        <x14:conditionalFormatting xmlns:xm="http://schemas.microsoft.com/office/excel/2006/main">
          <x14:cfRule type="containsText" priority="12633" operator="containsText" id="{3FFAA173-5D4F-49A2-92DA-B8C752B674BA}">
            <xm:f>NOT(ISERROR(SEARCH('Listados Datos'!$P$3,Z230)))</xm:f>
            <xm:f>'Listados Datos'!$P$3</xm:f>
            <x14:dxf>
              <fill>
                <patternFill>
                  <bgColor rgb="FF99CC00"/>
                </patternFill>
              </fill>
            </x14:dxf>
          </x14:cfRule>
          <x14:cfRule type="containsText" priority="12634" operator="containsText" id="{1CBC3E82-1CEA-417F-9F0B-DC7247CBF4A7}">
            <xm:f>NOT(ISERROR(SEARCH('Listados Datos'!$P$4,Z230)))</xm:f>
            <xm:f>'Listados Datos'!$P$4</xm:f>
            <x14:dxf>
              <fill>
                <patternFill>
                  <bgColor rgb="FF33CC33"/>
                </patternFill>
              </fill>
            </x14:dxf>
          </x14:cfRule>
          <x14:cfRule type="containsText" priority="12635" operator="containsText" id="{D7AD1EA6-B519-4D4A-A9E6-082B64593BA9}">
            <xm:f>NOT(ISERROR(SEARCH('Listados Datos'!$P$5,Z230)))</xm:f>
            <xm:f>'Listados Datos'!$P$5</xm:f>
            <x14:dxf>
              <fill>
                <patternFill>
                  <bgColor rgb="FFFFFF00"/>
                </patternFill>
              </fill>
            </x14:dxf>
          </x14:cfRule>
          <x14:cfRule type="containsText" priority="12636" operator="containsText" id="{6445AF80-0F1E-4C56-B385-81F486E39CEF}">
            <xm:f>NOT(ISERROR(SEARCH('Listados Datos'!$P$6,Z230)))</xm:f>
            <xm:f>'Listados Datos'!$P$6</xm:f>
            <x14:dxf>
              <fill>
                <patternFill>
                  <bgColor rgb="FFFFC000"/>
                </patternFill>
              </fill>
            </x14:dxf>
          </x14:cfRule>
          <x14:cfRule type="containsText" priority="12637" operator="containsText" id="{8177EDC5-E87D-49D3-BACF-8EE2D1A21453}">
            <xm:f>NOT(ISERROR(SEARCH('Listados Datos'!$P$7,Z230)))</xm:f>
            <xm:f>'Listados Datos'!$P$7</xm:f>
            <x14:dxf>
              <fill>
                <patternFill>
                  <bgColor rgb="FFFF0000"/>
                </patternFill>
              </fill>
            </x14:dxf>
          </x14:cfRule>
          <xm:sqref>Z230</xm:sqref>
        </x14:conditionalFormatting>
        <x14:conditionalFormatting xmlns:xm="http://schemas.microsoft.com/office/excel/2006/main">
          <x14:cfRule type="containsText" priority="12619" operator="containsText" id="{9205A549-3509-4731-8698-6E81B952AF6D}">
            <xm:f>NOT(ISERROR(SEARCH('Listados Datos'!$T$3,AT230)))</xm:f>
            <xm:f>'Listados Datos'!$T$3</xm:f>
            <x14:dxf>
              <fill>
                <patternFill patternType="solid">
                  <bgColor rgb="FFC00000"/>
                </patternFill>
              </fill>
            </x14:dxf>
          </x14:cfRule>
          <x14:cfRule type="containsText" priority="12620" operator="containsText" id="{91AC5C8F-9813-46D1-82F8-8AABA2969C9E}">
            <xm:f>NOT(ISERROR(SEARCH('Listados Datos'!$T$4,AT230)))</xm:f>
            <xm:f>'Listados Datos'!$T$4</xm:f>
            <x14:dxf>
              <font>
                <b/>
                <i val="0"/>
                <color theme="0"/>
              </font>
              <fill>
                <patternFill>
                  <bgColor rgb="FFE26B0A"/>
                </patternFill>
              </fill>
            </x14:dxf>
          </x14:cfRule>
          <x14:cfRule type="containsText" priority="12621" operator="containsText" id="{5F79C267-9CA6-45BC-8CD4-C53F598CFF78}">
            <xm:f>NOT(ISERROR(SEARCH('Listados Datos'!$T$5,AT230)))</xm:f>
            <xm:f>'Listados Datos'!$T$5</xm:f>
            <x14:dxf>
              <font>
                <b/>
                <i val="0"/>
                <color auto="1"/>
              </font>
              <fill>
                <patternFill>
                  <bgColor rgb="FFFFFF00"/>
                </patternFill>
              </fill>
            </x14:dxf>
          </x14:cfRule>
          <x14:cfRule type="containsText" priority="12622" operator="containsText" id="{94FD60A2-8956-40B9-BA96-A6EC5ACB7A34}">
            <xm:f>NOT(ISERROR(SEARCH('Listados Datos'!$T$6,AT230)))</xm:f>
            <xm:f>'Listados Datos'!$T$6</xm:f>
            <x14:dxf>
              <font>
                <b/>
                <i val="0"/>
              </font>
              <fill>
                <patternFill>
                  <bgColor rgb="FF92D050"/>
                </patternFill>
              </fill>
            </x14:dxf>
          </x14:cfRule>
          <xm:sqref>AT230</xm:sqref>
        </x14:conditionalFormatting>
        <x14:conditionalFormatting xmlns:xm="http://schemas.microsoft.com/office/excel/2006/main">
          <x14:cfRule type="containsText" priority="12445" operator="containsText" id="{105DD0C0-8332-4FB6-8FF5-7151B9AC4597}">
            <xm:f>NOT(ISERROR(SEARCH('Listados Datos'!$P$3,AR241)))</xm:f>
            <xm:f>'Listados Datos'!$P$3</xm:f>
            <x14:dxf>
              <fill>
                <patternFill>
                  <bgColor rgb="FF99CC00"/>
                </patternFill>
              </fill>
            </x14:dxf>
          </x14:cfRule>
          <x14:cfRule type="containsText" priority="12446" operator="containsText" id="{61D599DB-724A-4FCE-A4AF-21D008F8D7EA}">
            <xm:f>NOT(ISERROR(SEARCH('Listados Datos'!$P$4,AR241)))</xm:f>
            <xm:f>'Listados Datos'!$P$4</xm:f>
            <x14:dxf>
              <fill>
                <patternFill>
                  <bgColor rgb="FF33CC33"/>
                </patternFill>
              </fill>
            </x14:dxf>
          </x14:cfRule>
          <x14:cfRule type="containsText" priority="12447" operator="containsText" id="{8A141A5E-A419-47FC-A7CB-E1648A6C64BC}">
            <xm:f>NOT(ISERROR(SEARCH('Listados Datos'!$P$5,AR241)))</xm:f>
            <xm:f>'Listados Datos'!$P$5</xm:f>
            <x14:dxf>
              <fill>
                <patternFill>
                  <bgColor rgb="FFFFFF00"/>
                </patternFill>
              </fill>
            </x14:dxf>
          </x14:cfRule>
          <x14:cfRule type="containsText" priority="12448" operator="containsText" id="{2F8A55AB-8FE2-4D13-B852-E82266B02C6D}">
            <xm:f>NOT(ISERROR(SEARCH('Listados Datos'!$P$6,AR241)))</xm:f>
            <xm:f>'Listados Datos'!$P$6</xm:f>
            <x14:dxf>
              <fill>
                <patternFill>
                  <bgColor rgb="FFFFC000"/>
                </patternFill>
              </fill>
            </x14:dxf>
          </x14:cfRule>
          <x14:cfRule type="containsText" priority="12449" operator="containsText" id="{EE3B5A77-E3A8-4607-9EE6-500A2BB1A491}">
            <xm:f>NOT(ISERROR(SEARCH('Listados Datos'!$P$7,AR241)))</xm:f>
            <xm:f>'Listados Datos'!$P$7</xm:f>
            <x14:dxf>
              <fill>
                <patternFill>
                  <bgColor rgb="FFFF0000"/>
                </patternFill>
              </fill>
            </x14:dxf>
          </x14:cfRule>
          <xm:sqref>AR241</xm:sqref>
        </x14:conditionalFormatting>
        <x14:conditionalFormatting xmlns:xm="http://schemas.microsoft.com/office/excel/2006/main">
          <x14:cfRule type="containsText" priority="12511" operator="containsText" id="{DFF72E7B-18A2-4AF2-99F7-4F63619B4BD6}">
            <xm:f>NOT(ISERROR(SEARCH('Listados Datos'!$T$3,AT243)))</xm:f>
            <xm:f>'Listados Datos'!$T$3</xm:f>
            <x14:dxf>
              <fill>
                <patternFill patternType="solid">
                  <bgColor rgb="FFC00000"/>
                </patternFill>
              </fill>
            </x14:dxf>
          </x14:cfRule>
          <x14:cfRule type="containsText" priority="12512" operator="containsText" id="{329EDB66-EA66-4902-9395-1379AC5BD202}">
            <xm:f>NOT(ISERROR(SEARCH('Listados Datos'!$T$4,AT243)))</xm:f>
            <xm:f>'Listados Datos'!$T$4</xm:f>
            <x14:dxf>
              <font>
                <b/>
                <i val="0"/>
                <color theme="0"/>
              </font>
              <fill>
                <patternFill>
                  <bgColor rgb="FFE26B0A"/>
                </patternFill>
              </fill>
            </x14:dxf>
          </x14:cfRule>
          <x14:cfRule type="containsText" priority="12513" operator="containsText" id="{91AA7926-4DF9-4AF2-A7BF-214F3B750499}">
            <xm:f>NOT(ISERROR(SEARCH('Listados Datos'!$T$5,AT243)))</xm:f>
            <xm:f>'Listados Datos'!$T$5</xm:f>
            <x14:dxf>
              <font>
                <b/>
                <i val="0"/>
                <color auto="1"/>
              </font>
              <fill>
                <patternFill>
                  <bgColor rgb="FFFFFF00"/>
                </patternFill>
              </fill>
            </x14:dxf>
          </x14:cfRule>
          <x14:cfRule type="containsText" priority="12514" operator="containsText" id="{E6F131E8-D990-4B9F-AF51-30627CD05646}">
            <xm:f>NOT(ISERROR(SEARCH('Listados Datos'!$T$6,AT243)))</xm:f>
            <xm:f>'Listados Datos'!$T$6</xm:f>
            <x14:dxf>
              <font>
                <b/>
                <i val="0"/>
              </font>
              <fill>
                <patternFill>
                  <bgColor rgb="FF92D050"/>
                </patternFill>
              </fill>
            </x14:dxf>
          </x14:cfRule>
          <xm:sqref>AT243</xm:sqref>
        </x14:conditionalFormatting>
        <x14:conditionalFormatting xmlns:xm="http://schemas.microsoft.com/office/excel/2006/main">
          <x14:cfRule type="containsText" priority="12501" operator="containsText" id="{5362542B-4358-4379-B7A6-D9F7291F0DA6}">
            <xm:f>NOT(ISERROR(SEARCH('Listados Datos'!$P$3,AR243)))</xm:f>
            <xm:f>'Listados Datos'!$P$3</xm:f>
            <x14:dxf>
              <fill>
                <patternFill>
                  <bgColor rgb="FF99CC00"/>
                </patternFill>
              </fill>
            </x14:dxf>
          </x14:cfRule>
          <x14:cfRule type="containsText" priority="12502" operator="containsText" id="{51C08D20-167F-4154-9ACE-06F22FDF924E}">
            <xm:f>NOT(ISERROR(SEARCH('Listados Datos'!$P$4,AR243)))</xm:f>
            <xm:f>'Listados Datos'!$P$4</xm:f>
            <x14:dxf>
              <fill>
                <patternFill>
                  <bgColor rgb="FF33CC33"/>
                </patternFill>
              </fill>
            </x14:dxf>
          </x14:cfRule>
          <x14:cfRule type="containsText" priority="12503" operator="containsText" id="{A9C70EF1-E304-4041-85D1-73D2B36637B5}">
            <xm:f>NOT(ISERROR(SEARCH('Listados Datos'!$P$5,AR243)))</xm:f>
            <xm:f>'Listados Datos'!$P$5</xm:f>
            <x14:dxf>
              <fill>
                <patternFill>
                  <bgColor rgb="FFFFFF00"/>
                </patternFill>
              </fill>
            </x14:dxf>
          </x14:cfRule>
          <x14:cfRule type="containsText" priority="12504" operator="containsText" id="{89D44728-3491-486D-B2C7-268F41161139}">
            <xm:f>NOT(ISERROR(SEARCH('Listados Datos'!$P$6,AR243)))</xm:f>
            <xm:f>'Listados Datos'!$P$6</xm:f>
            <x14:dxf>
              <fill>
                <patternFill>
                  <bgColor rgb="FFFFC000"/>
                </patternFill>
              </fill>
            </x14:dxf>
          </x14:cfRule>
          <x14:cfRule type="containsText" priority="12505" operator="containsText" id="{09EDA327-DE46-4B12-8C31-0FBEA293CF17}">
            <xm:f>NOT(ISERROR(SEARCH('Listados Datos'!$P$7,AR243)))</xm:f>
            <xm:f>'Listados Datos'!$P$7</xm:f>
            <x14:dxf>
              <fill>
                <patternFill>
                  <bgColor rgb="FFFF0000"/>
                </patternFill>
              </fill>
            </x14:dxf>
          </x14:cfRule>
          <xm:sqref>AR243</xm:sqref>
        </x14:conditionalFormatting>
        <x14:conditionalFormatting xmlns:xm="http://schemas.microsoft.com/office/excel/2006/main">
          <x14:cfRule type="containsText" priority="12469" operator="containsText" id="{332ED09B-CFD7-4C9A-B8FF-D69577476BD4}">
            <xm:f>NOT(ISERROR(SEARCH('Listados Datos'!$T$3,AT240)))</xm:f>
            <xm:f>'Listados Datos'!$T$3</xm:f>
            <x14:dxf>
              <fill>
                <patternFill patternType="solid">
                  <bgColor rgb="FFC00000"/>
                </patternFill>
              </fill>
            </x14:dxf>
          </x14:cfRule>
          <x14:cfRule type="containsText" priority="12470" operator="containsText" id="{0A4EC7C6-C3DE-4E58-8B5D-C28BC1671EF8}">
            <xm:f>NOT(ISERROR(SEARCH('Listados Datos'!$T$4,AT240)))</xm:f>
            <xm:f>'Listados Datos'!$T$4</xm:f>
            <x14:dxf>
              <font>
                <b/>
                <i val="0"/>
                <color theme="0"/>
              </font>
              <fill>
                <patternFill>
                  <bgColor rgb="FFE26B0A"/>
                </patternFill>
              </fill>
            </x14:dxf>
          </x14:cfRule>
          <x14:cfRule type="containsText" priority="12471" operator="containsText" id="{7A780A66-0C30-4652-A722-412D70830FF9}">
            <xm:f>NOT(ISERROR(SEARCH('Listados Datos'!$T$5,AT240)))</xm:f>
            <xm:f>'Listados Datos'!$T$5</xm:f>
            <x14:dxf>
              <font>
                <b/>
                <i val="0"/>
                <color auto="1"/>
              </font>
              <fill>
                <patternFill>
                  <bgColor rgb="FFFFFF00"/>
                </patternFill>
              </fill>
            </x14:dxf>
          </x14:cfRule>
          <x14:cfRule type="containsText" priority="12472" operator="containsText" id="{72E724A4-D651-4A2A-9BE4-D71031C049F1}">
            <xm:f>NOT(ISERROR(SEARCH('Listados Datos'!$T$6,AT240)))</xm:f>
            <xm:f>'Listados Datos'!$T$6</xm:f>
            <x14:dxf>
              <font>
                <b/>
                <i val="0"/>
              </font>
              <fill>
                <patternFill>
                  <bgColor rgb="FF92D050"/>
                </patternFill>
              </fill>
            </x14:dxf>
          </x14:cfRule>
          <xm:sqref>AT240</xm:sqref>
        </x14:conditionalFormatting>
        <x14:conditionalFormatting xmlns:xm="http://schemas.microsoft.com/office/excel/2006/main">
          <x14:cfRule type="containsText" priority="12459" operator="containsText" id="{8356CA96-6B65-4201-AE85-01BBD5070B70}">
            <xm:f>NOT(ISERROR(SEARCH('Listados Datos'!$P$3,AR240)))</xm:f>
            <xm:f>'Listados Datos'!$P$3</xm:f>
            <x14:dxf>
              <fill>
                <patternFill>
                  <bgColor rgb="FF99CC00"/>
                </patternFill>
              </fill>
            </x14:dxf>
          </x14:cfRule>
          <x14:cfRule type="containsText" priority="12460" operator="containsText" id="{A2ED11D1-41D7-40AE-AFF6-3D0597996722}">
            <xm:f>NOT(ISERROR(SEARCH('Listados Datos'!$P$4,AR240)))</xm:f>
            <xm:f>'Listados Datos'!$P$4</xm:f>
            <x14:dxf>
              <fill>
                <patternFill>
                  <bgColor rgb="FF33CC33"/>
                </patternFill>
              </fill>
            </x14:dxf>
          </x14:cfRule>
          <x14:cfRule type="containsText" priority="12461" operator="containsText" id="{E8883B80-4CC9-47E2-9AD3-A913296DDD9E}">
            <xm:f>NOT(ISERROR(SEARCH('Listados Datos'!$P$5,AR240)))</xm:f>
            <xm:f>'Listados Datos'!$P$5</xm:f>
            <x14:dxf>
              <fill>
                <patternFill>
                  <bgColor rgb="FFFFFF00"/>
                </patternFill>
              </fill>
            </x14:dxf>
          </x14:cfRule>
          <x14:cfRule type="containsText" priority="12462" operator="containsText" id="{3DF82F01-5245-4DCE-A017-5B0E12107893}">
            <xm:f>NOT(ISERROR(SEARCH('Listados Datos'!$P$6,AR240)))</xm:f>
            <xm:f>'Listados Datos'!$P$6</xm:f>
            <x14:dxf>
              <fill>
                <patternFill>
                  <bgColor rgb="FFFFC000"/>
                </patternFill>
              </fill>
            </x14:dxf>
          </x14:cfRule>
          <x14:cfRule type="containsText" priority="12463" operator="containsText" id="{A4F418CA-C15A-4875-A71B-132B141C9C76}">
            <xm:f>NOT(ISERROR(SEARCH('Listados Datos'!$P$7,AR240)))</xm:f>
            <xm:f>'Listados Datos'!$P$7</xm:f>
            <x14:dxf>
              <fill>
                <patternFill>
                  <bgColor rgb="FFFF0000"/>
                </patternFill>
              </fill>
            </x14:dxf>
          </x14:cfRule>
          <xm:sqref>AR240</xm:sqref>
        </x14:conditionalFormatting>
        <x14:conditionalFormatting xmlns:xm="http://schemas.microsoft.com/office/excel/2006/main">
          <x14:cfRule type="containsText" priority="12577" operator="containsText" id="{4B4D689D-64FF-4832-9D4A-00A83CD8F6FC}">
            <xm:f>NOT(ISERROR(SEARCH('Listados Datos'!$T$3,AF238)))</xm:f>
            <xm:f>'Listados Datos'!$T$3</xm:f>
            <x14:dxf>
              <fill>
                <patternFill patternType="solid">
                  <bgColor rgb="FFC00000"/>
                </patternFill>
              </fill>
            </x14:dxf>
          </x14:cfRule>
          <x14:cfRule type="containsText" priority="12578" operator="containsText" id="{3EE60E92-28AA-4010-9CA9-DAA2E5798998}">
            <xm:f>NOT(ISERROR(SEARCH('Listados Datos'!$T$4,AF238)))</xm:f>
            <xm:f>'Listados Datos'!$T$4</xm:f>
            <x14:dxf>
              <font>
                <b/>
                <i val="0"/>
                <color theme="0"/>
              </font>
              <fill>
                <patternFill>
                  <bgColor rgb="FFE26B0A"/>
                </patternFill>
              </fill>
            </x14:dxf>
          </x14:cfRule>
          <x14:cfRule type="containsText" priority="12579" operator="containsText" id="{4F5089B1-13A6-4F42-B69C-30C957C5FC23}">
            <xm:f>NOT(ISERROR(SEARCH('Listados Datos'!$T$5,AF238)))</xm:f>
            <xm:f>'Listados Datos'!$T$5</xm:f>
            <x14:dxf>
              <font>
                <b/>
                <i val="0"/>
                <color auto="1"/>
              </font>
              <fill>
                <patternFill>
                  <bgColor rgb="FFFFFF00"/>
                </patternFill>
              </fill>
            </x14:dxf>
          </x14:cfRule>
          <x14:cfRule type="containsText" priority="12580" operator="containsText" id="{B01E3CFB-C5DF-4E63-8F9C-2E94DABD39CB}">
            <xm:f>NOT(ISERROR(SEARCH('Listados Datos'!$T$6,AF238)))</xm:f>
            <xm:f>'Listados Datos'!$T$6</xm:f>
            <x14:dxf>
              <font>
                <b/>
                <i val="0"/>
              </font>
              <fill>
                <patternFill>
                  <bgColor rgb="FF92D050"/>
                </patternFill>
              </fill>
            </x14:dxf>
          </x14:cfRule>
          <xm:sqref>AF238:AF239 AF243</xm:sqref>
        </x14:conditionalFormatting>
        <x14:conditionalFormatting xmlns:xm="http://schemas.microsoft.com/office/excel/2006/main">
          <x14:cfRule type="containsText" priority="12573" operator="containsText" id="{C926EF30-AE86-45A5-91A2-89AB172E250F}">
            <xm:f>NOT(ISERROR(SEARCH('Listados Datos'!$T$3,AB238)))</xm:f>
            <xm:f>'Listados Datos'!$T$3</xm:f>
            <x14:dxf>
              <fill>
                <patternFill patternType="solid">
                  <bgColor rgb="FFC00000"/>
                </patternFill>
              </fill>
            </x14:dxf>
          </x14:cfRule>
          <x14:cfRule type="containsText" priority="12574" operator="containsText" id="{FEE57F1C-FDF4-43AC-84A7-52DDA894779A}">
            <xm:f>NOT(ISERROR(SEARCH('Listados Datos'!$T$4,AB238)))</xm:f>
            <xm:f>'Listados Datos'!$T$4</xm:f>
            <x14:dxf>
              <font>
                <b/>
                <i val="0"/>
                <color theme="0"/>
              </font>
              <fill>
                <patternFill>
                  <bgColor rgb="FFE26B0A"/>
                </patternFill>
              </fill>
            </x14:dxf>
          </x14:cfRule>
          <x14:cfRule type="containsText" priority="12575" operator="containsText" id="{567C83D9-9183-405E-922E-CD3C1564CD91}">
            <xm:f>NOT(ISERROR(SEARCH('Listados Datos'!$T$5,AB238)))</xm:f>
            <xm:f>'Listados Datos'!$T$5</xm:f>
            <x14:dxf>
              <font>
                <b/>
                <i val="0"/>
                <color auto="1"/>
              </font>
              <fill>
                <patternFill>
                  <bgColor rgb="FFFFFF00"/>
                </patternFill>
              </fill>
            </x14:dxf>
          </x14:cfRule>
          <x14:cfRule type="containsText" priority="12576" operator="containsText" id="{5B4E3BFD-D867-40CA-BBA4-895275D1EBCB}">
            <xm:f>NOT(ISERROR(SEARCH('Listados Datos'!$T$6,AB238)))</xm:f>
            <xm:f>'Listados Datos'!$T$6</xm:f>
            <x14:dxf>
              <font>
                <b/>
                <i val="0"/>
              </font>
              <fill>
                <patternFill>
                  <bgColor rgb="FF92D050"/>
                </patternFill>
              </fill>
            </x14:dxf>
          </x14:cfRule>
          <xm:sqref>AB238:AB239</xm:sqref>
        </x14:conditionalFormatting>
        <x14:conditionalFormatting xmlns:xm="http://schemas.microsoft.com/office/excel/2006/main">
          <x14:cfRule type="containsText" priority="12563" operator="containsText" id="{06F5B138-39A4-4C0D-A03F-A2BD6184CBDB}">
            <xm:f>NOT(ISERROR(SEARCH('Listados Datos'!$P$3,Z238)))</xm:f>
            <xm:f>'Listados Datos'!$P$3</xm:f>
            <x14:dxf>
              <fill>
                <patternFill>
                  <bgColor rgb="FF99CC00"/>
                </patternFill>
              </fill>
            </x14:dxf>
          </x14:cfRule>
          <x14:cfRule type="containsText" priority="12564" operator="containsText" id="{7D9A3448-8E7E-495E-833D-EF6D7A6319E6}">
            <xm:f>NOT(ISERROR(SEARCH('Listados Datos'!$P$4,Z238)))</xm:f>
            <xm:f>'Listados Datos'!$P$4</xm:f>
            <x14:dxf>
              <fill>
                <patternFill>
                  <bgColor rgb="FF33CC33"/>
                </patternFill>
              </fill>
            </x14:dxf>
          </x14:cfRule>
          <x14:cfRule type="containsText" priority="12565" operator="containsText" id="{862EFAEB-B035-4C5F-AD3A-04CA80D97FF8}">
            <xm:f>NOT(ISERROR(SEARCH('Listados Datos'!$P$5,Z238)))</xm:f>
            <xm:f>'Listados Datos'!$P$5</xm:f>
            <x14:dxf>
              <fill>
                <patternFill>
                  <bgColor rgb="FFFFFF00"/>
                </patternFill>
              </fill>
            </x14:dxf>
          </x14:cfRule>
          <x14:cfRule type="containsText" priority="12566" operator="containsText" id="{74D9C73A-082D-40AC-8C36-5045B5132419}">
            <xm:f>NOT(ISERROR(SEARCH('Listados Datos'!$P$6,Z238)))</xm:f>
            <xm:f>'Listados Datos'!$P$6</xm:f>
            <x14:dxf>
              <fill>
                <patternFill>
                  <bgColor rgb="FFFFC000"/>
                </patternFill>
              </fill>
            </x14:dxf>
          </x14:cfRule>
          <x14:cfRule type="containsText" priority="12567" operator="containsText" id="{E59D62EE-6F02-4E7E-BE4A-59C47B62DDEA}">
            <xm:f>NOT(ISERROR(SEARCH('Listados Datos'!$P$7,Z238)))</xm:f>
            <xm:f>'Listados Datos'!$P$7</xm:f>
            <x14:dxf>
              <fill>
                <patternFill>
                  <bgColor rgb="FFFF0000"/>
                </patternFill>
              </fill>
            </x14:dxf>
          </x14:cfRule>
          <xm:sqref>Z238:Z239</xm:sqref>
        </x14:conditionalFormatting>
        <x14:conditionalFormatting xmlns:xm="http://schemas.microsoft.com/office/excel/2006/main">
          <x14:cfRule type="containsText" priority="12539" operator="containsText" id="{1CAE0228-F1B2-4F71-8118-669B547CDEA0}">
            <xm:f>NOT(ISERROR(SEARCH('Listados Datos'!$T$3,AT238)))</xm:f>
            <xm:f>'Listados Datos'!$T$3</xm:f>
            <x14:dxf>
              <fill>
                <patternFill patternType="solid">
                  <bgColor rgb="FFC00000"/>
                </patternFill>
              </fill>
            </x14:dxf>
          </x14:cfRule>
          <x14:cfRule type="containsText" priority="12540" operator="containsText" id="{D068D817-47BA-43C6-888D-59103C381A35}">
            <xm:f>NOT(ISERROR(SEARCH('Listados Datos'!$T$4,AT238)))</xm:f>
            <xm:f>'Listados Datos'!$T$4</xm:f>
            <x14:dxf>
              <font>
                <b/>
                <i val="0"/>
                <color theme="0"/>
              </font>
              <fill>
                <patternFill>
                  <bgColor rgb="FFE26B0A"/>
                </patternFill>
              </fill>
            </x14:dxf>
          </x14:cfRule>
          <x14:cfRule type="containsText" priority="12541" operator="containsText" id="{58967945-D461-4D68-A46F-D26E5F13AD7C}">
            <xm:f>NOT(ISERROR(SEARCH('Listados Datos'!$T$5,AT238)))</xm:f>
            <xm:f>'Listados Datos'!$T$5</xm:f>
            <x14:dxf>
              <font>
                <b/>
                <i val="0"/>
                <color auto="1"/>
              </font>
              <fill>
                <patternFill>
                  <bgColor rgb="FFFFFF00"/>
                </patternFill>
              </fill>
            </x14:dxf>
          </x14:cfRule>
          <x14:cfRule type="containsText" priority="12542" operator="containsText" id="{FB9872A8-68D0-45B7-9242-53E851A581DD}">
            <xm:f>NOT(ISERROR(SEARCH('Listados Datos'!$T$6,AT238)))</xm:f>
            <xm:f>'Listados Datos'!$T$6</xm:f>
            <x14:dxf>
              <font>
                <b/>
                <i val="0"/>
              </font>
              <fill>
                <patternFill>
                  <bgColor rgb="FF92D050"/>
                </patternFill>
              </fill>
            </x14:dxf>
          </x14:cfRule>
          <xm:sqref>AT238</xm:sqref>
        </x14:conditionalFormatting>
        <x14:conditionalFormatting xmlns:xm="http://schemas.microsoft.com/office/excel/2006/main">
          <x14:cfRule type="containsText" priority="12529" operator="containsText" id="{D3E389AB-EE73-4A45-AC98-4F3848E5A5BC}">
            <xm:f>NOT(ISERROR(SEARCH('Listados Datos'!$P$3,AR238)))</xm:f>
            <xm:f>'Listados Datos'!$P$3</xm:f>
            <x14:dxf>
              <fill>
                <patternFill>
                  <bgColor rgb="FF99CC00"/>
                </patternFill>
              </fill>
            </x14:dxf>
          </x14:cfRule>
          <x14:cfRule type="containsText" priority="12530" operator="containsText" id="{3464492F-CCE5-4965-AF15-BA29D2B47E5A}">
            <xm:f>NOT(ISERROR(SEARCH('Listados Datos'!$P$4,AR238)))</xm:f>
            <xm:f>'Listados Datos'!$P$4</xm:f>
            <x14:dxf>
              <fill>
                <patternFill>
                  <bgColor rgb="FF33CC33"/>
                </patternFill>
              </fill>
            </x14:dxf>
          </x14:cfRule>
          <x14:cfRule type="containsText" priority="12531" operator="containsText" id="{376A649E-B3A1-4964-A99B-40CA8DC3FE83}">
            <xm:f>NOT(ISERROR(SEARCH('Listados Datos'!$P$5,AR238)))</xm:f>
            <xm:f>'Listados Datos'!$P$5</xm:f>
            <x14:dxf>
              <fill>
                <patternFill>
                  <bgColor rgb="FFFFFF00"/>
                </patternFill>
              </fill>
            </x14:dxf>
          </x14:cfRule>
          <x14:cfRule type="containsText" priority="12532" operator="containsText" id="{8CFB7ED9-A9AB-429A-A84D-00B2D6444257}">
            <xm:f>NOT(ISERROR(SEARCH('Listados Datos'!$P$6,AR238)))</xm:f>
            <xm:f>'Listados Datos'!$P$6</xm:f>
            <x14:dxf>
              <fill>
                <patternFill>
                  <bgColor rgb="FFFFC000"/>
                </patternFill>
              </fill>
            </x14:dxf>
          </x14:cfRule>
          <x14:cfRule type="containsText" priority="12533" operator="containsText" id="{C73B1237-AA93-4E9D-AACA-5E5DF22203C3}">
            <xm:f>NOT(ISERROR(SEARCH('Listados Datos'!$P$7,AR238)))</xm:f>
            <xm:f>'Listados Datos'!$P$7</xm:f>
            <x14:dxf>
              <fill>
                <patternFill>
                  <bgColor rgb="FFFF0000"/>
                </patternFill>
              </fill>
            </x14:dxf>
          </x14:cfRule>
          <xm:sqref>AR238</xm:sqref>
        </x14:conditionalFormatting>
        <x14:conditionalFormatting xmlns:xm="http://schemas.microsoft.com/office/excel/2006/main">
          <x14:cfRule type="containsText" priority="12525" operator="containsText" id="{C31873BE-A854-4E92-937C-2ED945896C66}">
            <xm:f>NOT(ISERROR(SEARCH('Listados Datos'!$T$3,AT239)))</xm:f>
            <xm:f>'Listados Datos'!$T$3</xm:f>
            <x14:dxf>
              <fill>
                <patternFill patternType="solid">
                  <bgColor rgb="FFC00000"/>
                </patternFill>
              </fill>
            </x14:dxf>
          </x14:cfRule>
          <x14:cfRule type="containsText" priority="12526" operator="containsText" id="{CF862DE3-698F-4EA8-8CF4-3006A4F9A3A1}">
            <xm:f>NOT(ISERROR(SEARCH('Listados Datos'!$T$4,AT239)))</xm:f>
            <xm:f>'Listados Datos'!$T$4</xm:f>
            <x14:dxf>
              <font>
                <b/>
                <i val="0"/>
                <color theme="0"/>
              </font>
              <fill>
                <patternFill>
                  <bgColor rgb="FFE26B0A"/>
                </patternFill>
              </fill>
            </x14:dxf>
          </x14:cfRule>
          <x14:cfRule type="containsText" priority="12527" operator="containsText" id="{465AEEF5-FFE7-48D7-9C6E-4889F0BCE3D0}">
            <xm:f>NOT(ISERROR(SEARCH('Listados Datos'!$T$5,AT239)))</xm:f>
            <xm:f>'Listados Datos'!$T$5</xm:f>
            <x14:dxf>
              <font>
                <b/>
                <i val="0"/>
                <color auto="1"/>
              </font>
              <fill>
                <patternFill>
                  <bgColor rgb="FFFFFF00"/>
                </patternFill>
              </fill>
            </x14:dxf>
          </x14:cfRule>
          <x14:cfRule type="containsText" priority="12528" operator="containsText" id="{950498A4-A457-4F68-BF3F-863FB7C76B9B}">
            <xm:f>NOT(ISERROR(SEARCH('Listados Datos'!$T$6,AT239)))</xm:f>
            <xm:f>'Listados Datos'!$T$6</xm:f>
            <x14:dxf>
              <font>
                <b/>
                <i val="0"/>
              </font>
              <fill>
                <patternFill>
                  <bgColor rgb="FF92D050"/>
                </patternFill>
              </fill>
            </x14:dxf>
          </x14:cfRule>
          <xm:sqref>AT239</xm:sqref>
        </x14:conditionalFormatting>
        <x14:conditionalFormatting xmlns:xm="http://schemas.microsoft.com/office/excel/2006/main">
          <x14:cfRule type="containsText" priority="12515" operator="containsText" id="{C73679D3-51BF-4690-843D-8D08D8063506}">
            <xm:f>NOT(ISERROR(SEARCH('Listados Datos'!$P$3,AR239)))</xm:f>
            <xm:f>'Listados Datos'!$P$3</xm:f>
            <x14:dxf>
              <fill>
                <patternFill>
                  <bgColor rgb="FF99CC00"/>
                </patternFill>
              </fill>
            </x14:dxf>
          </x14:cfRule>
          <x14:cfRule type="containsText" priority="12516" operator="containsText" id="{C5B22B10-7D57-4C8D-AFE6-5212BFB744D8}">
            <xm:f>NOT(ISERROR(SEARCH('Listados Datos'!$P$4,AR239)))</xm:f>
            <xm:f>'Listados Datos'!$P$4</xm:f>
            <x14:dxf>
              <fill>
                <patternFill>
                  <bgColor rgb="FF33CC33"/>
                </patternFill>
              </fill>
            </x14:dxf>
          </x14:cfRule>
          <x14:cfRule type="containsText" priority="12517" operator="containsText" id="{FDBFE192-F3C9-4F0F-ABF1-FEC5ED9C9C35}">
            <xm:f>NOT(ISERROR(SEARCH('Listados Datos'!$P$5,AR239)))</xm:f>
            <xm:f>'Listados Datos'!$P$5</xm:f>
            <x14:dxf>
              <fill>
                <patternFill>
                  <bgColor rgb="FFFFFF00"/>
                </patternFill>
              </fill>
            </x14:dxf>
          </x14:cfRule>
          <x14:cfRule type="containsText" priority="12518" operator="containsText" id="{9AA32B4A-A923-458F-8FA2-0FB91FC50FF4}">
            <xm:f>NOT(ISERROR(SEARCH('Listados Datos'!$P$6,AR239)))</xm:f>
            <xm:f>'Listados Datos'!$P$6</xm:f>
            <x14:dxf>
              <fill>
                <patternFill>
                  <bgColor rgb="FFFFC000"/>
                </patternFill>
              </fill>
            </x14:dxf>
          </x14:cfRule>
          <x14:cfRule type="containsText" priority="12519" operator="containsText" id="{882484CF-B364-4339-8417-095A4D54468A}">
            <xm:f>NOT(ISERROR(SEARCH('Listados Datos'!$P$7,AR239)))</xm:f>
            <xm:f>'Listados Datos'!$P$7</xm:f>
            <x14:dxf>
              <fill>
                <patternFill>
                  <bgColor rgb="FFFF0000"/>
                </patternFill>
              </fill>
            </x14:dxf>
          </x14:cfRule>
          <xm:sqref>AR239</xm:sqref>
        </x14:conditionalFormatting>
        <x14:conditionalFormatting xmlns:xm="http://schemas.microsoft.com/office/excel/2006/main">
          <x14:cfRule type="containsText" priority="12497" operator="containsText" id="{63E21751-D2E6-4DC0-B1E0-ACCD305E6B3A}">
            <xm:f>NOT(ISERROR(SEARCH('Listados Datos'!$T$3,AF240)))</xm:f>
            <xm:f>'Listados Datos'!$T$3</xm:f>
            <x14:dxf>
              <fill>
                <patternFill patternType="solid">
                  <bgColor rgb="FFC00000"/>
                </patternFill>
              </fill>
            </x14:dxf>
          </x14:cfRule>
          <x14:cfRule type="containsText" priority="12498" operator="containsText" id="{EBC83A73-B0DD-459B-BEA5-2E3CFED2B59C}">
            <xm:f>NOT(ISERROR(SEARCH('Listados Datos'!$T$4,AF240)))</xm:f>
            <xm:f>'Listados Datos'!$T$4</xm:f>
            <x14:dxf>
              <font>
                <b/>
                <i val="0"/>
                <color theme="0"/>
              </font>
              <fill>
                <patternFill>
                  <bgColor rgb="FFE26B0A"/>
                </patternFill>
              </fill>
            </x14:dxf>
          </x14:cfRule>
          <x14:cfRule type="containsText" priority="12499" operator="containsText" id="{16D89729-AF40-4C57-B9DD-C7E7D2552580}">
            <xm:f>NOT(ISERROR(SEARCH('Listados Datos'!$T$5,AF240)))</xm:f>
            <xm:f>'Listados Datos'!$T$5</xm:f>
            <x14:dxf>
              <font>
                <b/>
                <i val="0"/>
                <color auto="1"/>
              </font>
              <fill>
                <patternFill>
                  <bgColor rgb="FFFFFF00"/>
                </patternFill>
              </fill>
            </x14:dxf>
          </x14:cfRule>
          <x14:cfRule type="containsText" priority="12500" operator="containsText" id="{99D6BC95-B916-49E7-82E3-F19CC2503F62}">
            <xm:f>NOT(ISERROR(SEARCH('Listados Datos'!$T$6,AF240)))</xm:f>
            <xm:f>'Listados Datos'!$T$6</xm:f>
            <x14:dxf>
              <font>
                <b/>
                <i val="0"/>
              </font>
              <fill>
                <patternFill>
                  <bgColor rgb="FF92D050"/>
                </patternFill>
              </fill>
            </x14:dxf>
          </x14:cfRule>
          <xm:sqref>AF240:AF241</xm:sqref>
        </x14:conditionalFormatting>
        <x14:conditionalFormatting xmlns:xm="http://schemas.microsoft.com/office/excel/2006/main">
          <x14:cfRule type="containsText" priority="12493" operator="containsText" id="{4894936B-DC77-4FEB-9CD9-6502C1055E12}">
            <xm:f>NOT(ISERROR(SEARCH('Listados Datos'!$T$3,AB240)))</xm:f>
            <xm:f>'Listados Datos'!$T$3</xm:f>
            <x14:dxf>
              <fill>
                <patternFill patternType="solid">
                  <bgColor rgb="FFC00000"/>
                </patternFill>
              </fill>
            </x14:dxf>
          </x14:cfRule>
          <x14:cfRule type="containsText" priority="12494" operator="containsText" id="{5697F7A3-3E05-4068-85EB-FFC6A750C320}">
            <xm:f>NOT(ISERROR(SEARCH('Listados Datos'!$T$4,AB240)))</xm:f>
            <xm:f>'Listados Datos'!$T$4</xm:f>
            <x14:dxf>
              <font>
                <b/>
                <i val="0"/>
                <color theme="0"/>
              </font>
              <fill>
                <patternFill>
                  <bgColor rgb="FFE26B0A"/>
                </patternFill>
              </fill>
            </x14:dxf>
          </x14:cfRule>
          <x14:cfRule type="containsText" priority="12495" operator="containsText" id="{26140981-F47A-4F08-9875-56FFE801E9A7}">
            <xm:f>NOT(ISERROR(SEARCH('Listados Datos'!$T$5,AB240)))</xm:f>
            <xm:f>'Listados Datos'!$T$5</xm:f>
            <x14:dxf>
              <font>
                <b/>
                <i val="0"/>
                <color auto="1"/>
              </font>
              <fill>
                <patternFill>
                  <bgColor rgb="FFFFFF00"/>
                </patternFill>
              </fill>
            </x14:dxf>
          </x14:cfRule>
          <x14:cfRule type="containsText" priority="12496" operator="containsText" id="{F002B941-BA84-4F8B-8A19-3D76646387E7}">
            <xm:f>NOT(ISERROR(SEARCH('Listados Datos'!$T$6,AB240)))</xm:f>
            <xm:f>'Listados Datos'!$T$6</xm:f>
            <x14:dxf>
              <font>
                <b/>
                <i val="0"/>
              </font>
              <fill>
                <patternFill>
                  <bgColor rgb="FF92D050"/>
                </patternFill>
              </fill>
            </x14:dxf>
          </x14:cfRule>
          <xm:sqref>AB240:AB241</xm:sqref>
        </x14:conditionalFormatting>
        <x14:conditionalFormatting xmlns:xm="http://schemas.microsoft.com/office/excel/2006/main">
          <x14:cfRule type="containsText" priority="12483" operator="containsText" id="{EB4E5F31-2C25-4D93-91B6-12D435A9EA0D}">
            <xm:f>NOT(ISERROR(SEARCH('Listados Datos'!$P$3,Z240)))</xm:f>
            <xm:f>'Listados Datos'!$P$3</xm:f>
            <x14:dxf>
              <fill>
                <patternFill>
                  <bgColor rgb="FF99CC00"/>
                </patternFill>
              </fill>
            </x14:dxf>
          </x14:cfRule>
          <x14:cfRule type="containsText" priority="12484" operator="containsText" id="{B5F1E48F-5E01-4646-A58B-4A5E00B0AC42}">
            <xm:f>NOT(ISERROR(SEARCH('Listados Datos'!$P$4,Z240)))</xm:f>
            <xm:f>'Listados Datos'!$P$4</xm:f>
            <x14:dxf>
              <fill>
                <patternFill>
                  <bgColor rgb="FF33CC33"/>
                </patternFill>
              </fill>
            </x14:dxf>
          </x14:cfRule>
          <x14:cfRule type="containsText" priority="12485" operator="containsText" id="{00C45565-FF71-469A-8198-94484A464E83}">
            <xm:f>NOT(ISERROR(SEARCH('Listados Datos'!$P$5,Z240)))</xm:f>
            <xm:f>'Listados Datos'!$P$5</xm:f>
            <x14:dxf>
              <fill>
                <patternFill>
                  <bgColor rgb="FFFFFF00"/>
                </patternFill>
              </fill>
            </x14:dxf>
          </x14:cfRule>
          <x14:cfRule type="containsText" priority="12486" operator="containsText" id="{8497F74F-502B-4C3E-A1DF-06656E62DC75}">
            <xm:f>NOT(ISERROR(SEARCH('Listados Datos'!$P$6,Z240)))</xm:f>
            <xm:f>'Listados Datos'!$P$6</xm:f>
            <x14:dxf>
              <fill>
                <patternFill>
                  <bgColor rgb="FFFFC000"/>
                </patternFill>
              </fill>
            </x14:dxf>
          </x14:cfRule>
          <x14:cfRule type="containsText" priority="12487" operator="containsText" id="{6FF5E224-66BD-4C9F-BDC8-43CB125CFFD5}">
            <xm:f>NOT(ISERROR(SEARCH('Listados Datos'!$P$7,Z240)))</xm:f>
            <xm:f>'Listados Datos'!$P$7</xm:f>
            <x14:dxf>
              <fill>
                <patternFill>
                  <bgColor rgb="FFFF0000"/>
                </patternFill>
              </fill>
            </x14:dxf>
          </x14:cfRule>
          <xm:sqref>Z240:Z241</xm:sqref>
        </x14:conditionalFormatting>
        <x14:conditionalFormatting xmlns:xm="http://schemas.microsoft.com/office/excel/2006/main">
          <x14:cfRule type="containsText" priority="12455" operator="containsText" id="{0021C415-490C-457A-9A07-36FB283C7BE8}">
            <xm:f>NOT(ISERROR(SEARCH('Listados Datos'!$T$3,AT241)))</xm:f>
            <xm:f>'Listados Datos'!$T$3</xm:f>
            <x14:dxf>
              <fill>
                <patternFill patternType="solid">
                  <bgColor rgb="FFC00000"/>
                </patternFill>
              </fill>
            </x14:dxf>
          </x14:cfRule>
          <x14:cfRule type="containsText" priority="12456" operator="containsText" id="{533217E9-654F-43F5-86DB-79C820B5C48B}">
            <xm:f>NOT(ISERROR(SEARCH('Listados Datos'!$T$4,AT241)))</xm:f>
            <xm:f>'Listados Datos'!$T$4</xm:f>
            <x14:dxf>
              <font>
                <b/>
                <i val="0"/>
                <color theme="0"/>
              </font>
              <fill>
                <patternFill>
                  <bgColor rgb="FFE26B0A"/>
                </patternFill>
              </fill>
            </x14:dxf>
          </x14:cfRule>
          <x14:cfRule type="containsText" priority="12457" operator="containsText" id="{0283C657-4EDE-4204-AD32-E9FB45B005F9}">
            <xm:f>NOT(ISERROR(SEARCH('Listados Datos'!$T$5,AT241)))</xm:f>
            <xm:f>'Listados Datos'!$T$5</xm:f>
            <x14:dxf>
              <font>
                <b/>
                <i val="0"/>
                <color auto="1"/>
              </font>
              <fill>
                <patternFill>
                  <bgColor rgb="FFFFFF00"/>
                </patternFill>
              </fill>
            </x14:dxf>
          </x14:cfRule>
          <x14:cfRule type="containsText" priority="12458" operator="containsText" id="{5B626862-B852-4000-949B-0303629A7046}">
            <xm:f>NOT(ISERROR(SEARCH('Listados Datos'!$T$6,AT241)))</xm:f>
            <xm:f>'Listados Datos'!$T$6</xm:f>
            <x14:dxf>
              <font>
                <b/>
                <i val="0"/>
              </font>
              <fill>
                <patternFill>
                  <bgColor rgb="FF92D050"/>
                </patternFill>
              </fill>
            </x14:dxf>
          </x14:cfRule>
          <xm:sqref>AT241</xm:sqref>
        </x14:conditionalFormatting>
        <x14:conditionalFormatting xmlns:xm="http://schemas.microsoft.com/office/excel/2006/main">
          <x14:cfRule type="containsText" priority="12403" operator="containsText" id="{957CAD94-646D-48AB-B054-861DC1F25FB7}">
            <xm:f>NOT(ISERROR(SEARCH('Listados Datos'!$P$3,AR242)))</xm:f>
            <xm:f>'Listados Datos'!$P$3</xm:f>
            <x14:dxf>
              <fill>
                <patternFill>
                  <bgColor rgb="FF99CC00"/>
                </patternFill>
              </fill>
            </x14:dxf>
          </x14:cfRule>
          <x14:cfRule type="containsText" priority="12404" operator="containsText" id="{9B4314BC-221C-4D42-B769-B5427634879E}">
            <xm:f>NOT(ISERROR(SEARCH('Listados Datos'!$P$4,AR242)))</xm:f>
            <xm:f>'Listados Datos'!$P$4</xm:f>
            <x14:dxf>
              <fill>
                <patternFill>
                  <bgColor rgb="FF33CC33"/>
                </patternFill>
              </fill>
            </x14:dxf>
          </x14:cfRule>
          <x14:cfRule type="containsText" priority="12405" operator="containsText" id="{9F00F1B2-2EFD-4BDE-A848-32BD1B5E5022}">
            <xm:f>NOT(ISERROR(SEARCH('Listados Datos'!$P$5,AR242)))</xm:f>
            <xm:f>'Listados Datos'!$P$5</xm:f>
            <x14:dxf>
              <fill>
                <patternFill>
                  <bgColor rgb="FFFFFF00"/>
                </patternFill>
              </fill>
            </x14:dxf>
          </x14:cfRule>
          <x14:cfRule type="containsText" priority="12406" operator="containsText" id="{5B70A6B2-D10F-43BB-867A-C53328C41C7B}">
            <xm:f>NOT(ISERROR(SEARCH('Listados Datos'!$P$6,AR242)))</xm:f>
            <xm:f>'Listados Datos'!$P$6</xm:f>
            <x14:dxf>
              <fill>
                <patternFill>
                  <bgColor rgb="FFFFC000"/>
                </patternFill>
              </fill>
            </x14:dxf>
          </x14:cfRule>
          <x14:cfRule type="containsText" priority="12407" operator="containsText" id="{CB164F08-E86B-4C72-8723-954C5590889B}">
            <xm:f>NOT(ISERROR(SEARCH('Listados Datos'!$P$7,AR242)))</xm:f>
            <xm:f>'Listados Datos'!$P$7</xm:f>
            <x14:dxf>
              <fill>
                <patternFill>
                  <bgColor rgb="FFFF0000"/>
                </patternFill>
              </fill>
            </x14:dxf>
          </x14:cfRule>
          <xm:sqref>AR242</xm:sqref>
        </x14:conditionalFormatting>
        <x14:conditionalFormatting xmlns:xm="http://schemas.microsoft.com/office/excel/2006/main">
          <x14:cfRule type="containsText" priority="12441" operator="containsText" id="{70A89CBB-9860-48AB-9745-2BD99B93E713}">
            <xm:f>NOT(ISERROR(SEARCH('Listados Datos'!$T$3,AF242)))</xm:f>
            <xm:f>'Listados Datos'!$T$3</xm:f>
            <x14:dxf>
              <fill>
                <patternFill patternType="solid">
                  <bgColor rgb="FFC00000"/>
                </patternFill>
              </fill>
            </x14:dxf>
          </x14:cfRule>
          <x14:cfRule type="containsText" priority="12442" operator="containsText" id="{BC716AA9-0CCF-4E34-9E53-2FA34B6DF77D}">
            <xm:f>NOT(ISERROR(SEARCH('Listados Datos'!$T$4,AF242)))</xm:f>
            <xm:f>'Listados Datos'!$T$4</xm:f>
            <x14:dxf>
              <font>
                <b/>
                <i val="0"/>
                <color theme="0"/>
              </font>
              <fill>
                <patternFill>
                  <bgColor rgb="FFE26B0A"/>
                </patternFill>
              </fill>
            </x14:dxf>
          </x14:cfRule>
          <x14:cfRule type="containsText" priority="12443" operator="containsText" id="{6B3E694C-E9EA-4C62-9887-FECEEE846A91}">
            <xm:f>NOT(ISERROR(SEARCH('Listados Datos'!$T$5,AF242)))</xm:f>
            <xm:f>'Listados Datos'!$T$5</xm:f>
            <x14:dxf>
              <font>
                <b/>
                <i val="0"/>
                <color auto="1"/>
              </font>
              <fill>
                <patternFill>
                  <bgColor rgb="FFFFFF00"/>
                </patternFill>
              </fill>
            </x14:dxf>
          </x14:cfRule>
          <x14:cfRule type="containsText" priority="12444" operator="containsText" id="{0FAF253B-0E78-40D6-AAF2-6AA386E59875}">
            <xm:f>NOT(ISERROR(SEARCH('Listados Datos'!$T$6,AF242)))</xm:f>
            <xm:f>'Listados Datos'!$T$6</xm:f>
            <x14:dxf>
              <font>
                <b/>
                <i val="0"/>
              </font>
              <fill>
                <patternFill>
                  <bgColor rgb="FF92D050"/>
                </patternFill>
              </fill>
            </x14:dxf>
          </x14:cfRule>
          <xm:sqref>AF242</xm:sqref>
        </x14:conditionalFormatting>
        <x14:conditionalFormatting xmlns:xm="http://schemas.microsoft.com/office/excel/2006/main">
          <x14:cfRule type="containsText" priority="12437" operator="containsText" id="{F39A77AD-9449-41CA-891D-3FF92AE1FC63}">
            <xm:f>NOT(ISERROR(SEARCH('Listados Datos'!$T$3,AB242)))</xm:f>
            <xm:f>'Listados Datos'!$T$3</xm:f>
            <x14:dxf>
              <fill>
                <patternFill patternType="solid">
                  <bgColor rgb="FFC00000"/>
                </patternFill>
              </fill>
            </x14:dxf>
          </x14:cfRule>
          <x14:cfRule type="containsText" priority="12438" operator="containsText" id="{02D1CB91-AD5C-427A-BF30-CF59DA48D82C}">
            <xm:f>NOT(ISERROR(SEARCH('Listados Datos'!$T$4,AB242)))</xm:f>
            <xm:f>'Listados Datos'!$T$4</xm:f>
            <x14:dxf>
              <font>
                <b/>
                <i val="0"/>
                <color theme="0"/>
              </font>
              <fill>
                <patternFill>
                  <bgColor rgb="FFE26B0A"/>
                </patternFill>
              </fill>
            </x14:dxf>
          </x14:cfRule>
          <x14:cfRule type="containsText" priority="12439" operator="containsText" id="{A150DC8B-429A-47B2-A87E-8A7B0290739A}">
            <xm:f>NOT(ISERROR(SEARCH('Listados Datos'!$T$5,AB242)))</xm:f>
            <xm:f>'Listados Datos'!$T$5</xm:f>
            <x14:dxf>
              <font>
                <b/>
                <i val="0"/>
                <color auto="1"/>
              </font>
              <fill>
                <patternFill>
                  <bgColor rgb="FFFFFF00"/>
                </patternFill>
              </fill>
            </x14:dxf>
          </x14:cfRule>
          <x14:cfRule type="containsText" priority="12440" operator="containsText" id="{46746BD4-514B-4973-AFEF-E3F4CA9BB6C3}">
            <xm:f>NOT(ISERROR(SEARCH('Listados Datos'!$T$6,AB242)))</xm:f>
            <xm:f>'Listados Datos'!$T$6</xm:f>
            <x14:dxf>
              <font>
                <b/>
                <i val="0"/>
              </font>
              <fill>
                <patternFill>
                  <bgColor rgb="FF92D050"/>
                </patternFill>
              </fill>
            </x14:dxf>
          </x14:cfRule>
          <xm:sqref>AB242</xm:sqref>
        </x14:conditionalFormatting>
        <x14:conditionalFormatting xmlns:xm="http://schemas.microsoft.com/office/excel/2006/main">
          <x14:cfRule type="containsText" priority="12427" operator="containsText" id="{284CC195-88C3-4426-B2AD-E7C0B2D9B49F}">
            <xm:f>NOT(ISERROR(SEARCH('Listados Datos'!$P$3,Z242)))</xm:f>
            <xm:f>'Listados Datos'!$P$3</xm:f>
            <x14:dxf>
              <fill>
                <patternFill>
                  <bgColor rgb="FF99CC00"/>
                </patternFill>
              </fill>
            </x14:dxf>
          </x14:cfRule>
          <x14:cfRule type="containsText" priority="12428" operator="containsText" id="{ABAD1F2B-3C95-406C-8505-BB04594010E6}">
            <xm:f>NOT(ISERROR(SEARCH('Listados Datos'!$P$4,Z242)))</xm:f>
            <xm:f>'Listados Datos'!$P$4</xm:f>
            <x14:dxf>
              <fill>
                <patternFill>
                  <bgColor rgb="FF33CC33"/>
                </patternFill>
              </fill>
            </x14:dxf>
          </x14:cfRule>
          <x14:cfRule type="containsText" priority="12429" operator="containsText" id="{057BBD82-A2C6-4CCC-B8E9-CEDDD949B68B}">
            <xm:f>NOT(ISERROR(SEARCH('Listados Datos'!$P$5,Z242)))</xm:f>
            <xm:f>'Listados Datos'!$P$5</xm:f>
            <x14:dxf>
              <fill>
                <patternFill>
                  <bgColor rgb="FFFFFF00"/>
                </patternFill>
              </fill>
            </x14:dxf>
          </x14:cfRule>
          <x14:cfRule type="containsText" priority="12430" operator="containsText" id="{5F9180EC-C1BF-4396-B42B-88C449EA6066}">
            <xm:f>NOT(ISERROR(SEARCH('Listados Datos'!$P$6,Z242)))</xm:f>
            <xm:f>'Listados Datos'!$P$6</xm:f>
            <x14:dxf>
              <fill>
                <patternFill>
                  <bgColor rgb="FFFFC000"/>
                </patternFill>
              </fill>
            </x14:dxf>
          </x14:cfRule>
          <x14:cfRule type="containsText" priority="12431" operator="containsText" id="{1433F37B-F227-4DB0-AF6C-DA60560CEA7A}">
            <xm:f>NOT(ISERROR(SEARCH('Listados Datos'!$P$7,Z242)))</xm:f>
            <xm:f>'Listados Datos'!$P$7</xm:f>
            <x14:dxf>
              <fill>
                <patternFill>
                  <bgColor rgb="FFFF0000"/>
                </patternFill>
              </fill>
            </x14:dxf>
          </x14:cfRule>
          <xm:sqref>Z242</xm:sqref>
        </x14:conditionalFormatting>
        <x14:conditionalFormatting xmlns:xm="http://schemas.microsoft.com/office/excel/2006/main">
          <x14:cfRule type="containsText" priority="12413" operator="containsText" id="{43F44F33-D411-4078-BC40-14EF492890C3}">
            <xm:f>NOT(ISERROR(SEARCH('Listados Datos'!$T$3,AT242)))</xm:f>
            <xm:f>'Listados Datos'!$T$3</xm:f>
            <x14:dxf>
              <fill>
                <patternFill patternType="solid">
                  <bgColor rgb="FFC00000"/>
                </patternFill>
              </fill>
            </x14:dxf>
          </x14:cfRule>
          <x14:cfRule type="containsText" priority="12414" operator="containsText" id="{33C04862-E938-4113-9E07-9C45FEEC030B}">
            <xm:f>NOT(ISERROR(SEARCH('Listados Datos'!$T$4,AT242)))</xm:f>
            <xm:f>'Listados Datos'!$T$4</xm:f>
            <x14:dxf>
              <font>
                <b/>
                <i val="0"/>
                <color theme="0"/>
              </font>
              <fill>
                <patternFill>
                  <bgColor rgb="FFE26B0A"/>
                </patternFill>
              </fill>
            </x14:dxf>
          </x14:cfRule>
          <x14:cfRule type="containsText" priority="12415" operator="containsText" id="{03144625-AE09-4CF5-869F-DDFAE4F4236F}">
            <xm:f>NOT(ISERROR(SEARCH('Listados Datos'!$T$5,AT242)))</xm:f>
            <xm:f>'Listados Datos'!$T$5</xm:f>
            <x14:dxf>
              <font>
                <b/>
                <i val="0"/>
                <color auto="1"/>
              </font>
              <fill>
                <patternFill>
                  <bgColor rgb="FFFFFF00"/>
                </patternFill>
              </fill>
            </x14:dxf>
          </x14:cfRule>
          <x14:cfRule type="containsText" priority="12416" operator="containsText" id="{AD357F2D-D7A1-44B2-8211-3D40661EDBFA}">
            <xm:f>NOT(ISERROR(SEARCH('Listados Datos'!$T$6,AT242)))</xm:f>
            <xm:f>'Listados Datos'!$T$6</xm:f>
            <x14:dxf>
              <font>
                <b/>
                <i val="0"/>
              </font>
              <fill>
                <patternFill>
                  <bgColor rgb="FF92D050"/>
                </patternFill>
              </fill>
            </x14:dxf>
          </x14:cfRule>
          <xm:sqref>AT242</xm:sqref>
        </x14:conditionalFormatting>
        <x14:conditionalFormatting xmlns:xm="http://schemas.microsoft.com/office/excel/2006/main">
          <x14:cfRule type="containsText" priority="12253" operator="containsText" id="{6D00D5E7-CEEE-4B85-9A2A-8C6B25C43F20}">
            <xm:f>NOT(ISERROR(SEARCH('Listados Datos'!$P$3,AR235)))</xm:f>
            <xm:f>'Listados Datos'!$P$3</xm:f>
            <x14:dxf>
              <fill>
                <patternFill>
                  <bgColor rgb="FF99CC00"/>
                </patternFill>
              </fill>
            </x14:dxf>
          </x14:cfRule>
          <x14:cfRule type="containsText" priority="12254" operator="containsText" id="{D60EAE93-5F19-4EBA-AD91-06EF0AB5606E}">
            <xm:f>NOT(ISERROR(SEARCH('Listados Datos'!$P$4,AR235)))</xm:f>
            <xm:f>'Listados Datos'!$P$4</xm:f>
            <x14:dxf>
              <fill>
                <patternFill>
                  <bgColor rgb="FF33CC33"/>
                </patternFill>
              </fill>
            </x14:dxf>
          </x14:cfRule>
          <x14:cfRule type="containsText" priority="12255" operator="containsText" id="{CBB6552F-1CDD-4333-9C48-27A1DFF67144}">
            <xm:f>NOT(ISERROR(SEARCH('Listados Datos'!$P$5,AR235)))</xm:f>
            <xm:f>'Listados Datos'!$P$5</xm:f>
            <x14:dxf>
              <fill>
                <patternFill>
                  <bgColor rgb="FFFFFF00"/>
                </patternFill>
              </fill>
            </x14:dxf>
          </x14:cfRule>
          <x14:cfRule type="containsText" priority="12256" operator="containsText" id="{DD74016C-6179-4CAC-B97C-A6CFD3333CBE}">
            <xm:f>NOT(ISERROR(SEARCH('Listados Datos'!$P$6,AR235)))</xm:f>
            <xm:f>'Listados Datos'!$P$6</xm:f>
            <x14:dxf>
              <fill>
                <patternFill>
                  <bgColor rgb="FFFFC000"/>
                </patternFill>
              </fill>
            </x14:dxf>
          </x14:cfRule>
          <x14:cfRule type="containsText" priority="12257" operator="containsText" id="{07EB850B-4789-434B-8098-A62D9FDBDA7B}">
            <xm:f>NOT(ISERROR(SEARCH('Listados Datos'!$P$7,AR235)))</xm:f>
            <xm:f>'Listados Datos'!$P$7</xm:f>
            <x14:dxf>
              <fill>
                <patternFill>
                  <bgColor rgb="FFFF0000"/>
                </patternFill>
              </fill>
            </x14:dxf>
          </x14:cfRule>
          <xm:sqref>AR235</xm:sqref>
        </x14:conditionalFormatting>
        <x14:conditionalFormatting xmlns:xm="http://schemas.microsoft.com/office/excel/2006/main">
          <x14:cfRule type="containsText" priority="12319" operator="containsText" id="{91DB7918-1D1A-4D3A-8D9B-2503A44449FC}">
            <xm:f>NOT(ISERROR(SEARCH('Listados Datos'!$T$3,AT237)))</xm:f>
            <xm:f>'Listados Datos'!$T$3</xm:f>
            <x14:dxf>
              <fill>
                <patternFill patternType="solid">
                  <bgColor rgb="FFC00000"/>
                </patternFill>
              </fill>
            </x14:dxf>
          </x14:cfRule>
          <x14:cfRule type="containsText" priority="12320" operator="containsText" id="{9D96B4A9-32C2-4BD7-9555-34A92A52B060}">
            <xm:f>NOT(ISERROR(SEARCH('Listados Datos'!$T$4,AT237)))</xm:f>
            <xm:f>'Listados Datos'!$T$4</xm:f>
            <x14:dxf>
              <font>
                <b/>
                <i val="0"/>
                <color theme="0"/>
              </font>
              <fill>
                <patternFill>
                  <bgColor rgb="FFE26B0A"/>
                </patternFill>
              </fill>
            </x14:dxf>
          </x14:cfRule>
          <x14:cfRule type="containsText" priority="12321" operator="containsText" id="{CB348E46-C908-47D9-81C6-CE9F45668886}">
            <xm:f>NOT(ISERROR(SEARCH('Listados Datos'!$T$5,AT237)))</xm:f>
            <xm:f>'Listados Datos'!$T$5</xm:f>
            <x14:dxf>
              <font>
                <b/>
                <i val="0"/>
                <color auto="1"/>
              </font>
              <fill>
                <patternFill>
                  <bgColor rgb="FFFFFF00"/>
                </patternFill>
              </fill>
            </x14:dxf>
          </x14:cfRule>
          <x14:cfRule type="containsText" priority="12322" operator="containsText" id="{D7E5905C-38D4-47F3-B91E-24D85752744D}">
            <xm:f>NOT(ISERROR(SEARCH('Listados Datos'!$T$6,AT237)))</xm:f>
            <xm:f>'Listados Datos'!$T$6</xm:f>
            <x14:dxf>
              <font>
                <b/>
                <i val="0"/>
              </font>
              <fill>
                <patternFill>
                  <bgColor rgb="FF92D050"/>
                </patternFill>
              </fill>
            </x14:dxf>
          </x14:cfRule>
          <xm:sqref>AT237</xm:sqref>
        </x14:conditionalFormatting>
        <x14:conditionalFormatting xmlns:xm="http://schemas.microsoft.com/office/excel/2006/main">
          <x14:cfRule type="containsText" priority="12309" operator="containsText" id="{BDEC6E95-4276-4A2F-A2AA-F53E467D0DD4}">
            <xm:f>NOT(ISERROR(SEARCH('Listados Datos'!$P$3,AR237)))</xm:f>
            <xm:f>'Listados Datos'!$P$3</xm:f>
            <x14:dxf>
              <fill>
                <patternFill>
                  <bgColor rgb="FF99CC00"/>
                </patternFill>
              </fill>
            </x14:dxf>
          </x14:cfRule>
          <x14:cfRule type="containsText" priority="12310" operator="containsText" id="{842A76F9-D83E-4D38-AFB8-4B36F41D52AB}">
            <xm:f>NOT(ISERROR(SEARCH('Listados Datos'!$P$4,AR237)))</xm:f>
            <xm:f>'Listados Datos'!$P$4</xm:f>
            <x14:dxf>
              <fill>
                <patternFill>
                  <bgColor rgb="FF33CC33"/>
                </patternFill>
              </fill>
            </x14:dxf>
          </x14:cfRule>
          <x14:cfRule type="containsText" priority="12311" operator="containsText" id="{06DDC3A9-5C96-4493-99B8-0BEA689BC10A}">
            <xm:f>NOT(ISERROR(SEARCH('Listados Datos'!$P$5,AR237)))</xm:f>
            <xm:f>'Listados Datos'!$P$5</xm:f>
            <x14:dxf>
              <fill>
                <patternFill>
                  <bgColor rgb="FFFFFF00"/>
                </patternFill>
              </fill>
            </x14:dxf>
          </x14:cfRule>
          <x14:cfRule type="containsText" priority="12312" operator="containsText" id="{2516E0CD-BE2E-43F3-8DB2-890AFFD3AF37}">
            <xm:f>NOT(ISERROR(SEARCH('Listados Datos'!$P$6,AR237)))</xm:f>
            <xm:f>'Listados Datos'!$P$6</xm:f>
            <x14:dxf>
              <fill>
                <patternFill>
                  <bgColor rgb="FFFFC000"/>
                </patternFill>
              </fill>
            </x14:dxf>
          </x14:cfRule>
          <x14:cfRule type="containsText" priority="12313" operator="containsText" id="{90535FFF-10D3-43DD-88E2-9D6A64CC8A31}">
            <xm:f>NOT(ISERROR(SEARCH('Listados Datos'!$P$7,AR237)))</xm:f>
            <xm:f>'Listados Datos'!$P$7</xm:f>
            <x14:dxf>
              <fill>
                <patternFill>
                  <bgColor rgb="FFFF0000"/>
                </patternFill>
              </fill>
            </x14:dxf>
          </x14:cfRule>
          <xm:sqref>AR237</xm:sqref>
        </x14:conditionalFormatting>
        <x14:conditionalFormatting xmlns:xm="http://schemas.microsoft.com/office/excel/2006/main">
          <x14:cfRule type="containsText" priority="12277" operator="containsText" id="{7C543610-0160-4E3E-AC25-6B0BBE020855}">
            <xm:f>NOT(ISERROR(SEARCH('Listados Datos'!$T$3,AT234)))</xm:f>
            <xm:f>'Listados Datos'!$T$3</xm:f>
            <x14:dxf>
              <fill>
                <patternFill patternType="solid">
                  <bgColor rgb="FFC00000"/>
                </patternFill>
              </fill>
            </x14:dxf>
          </x14:cfRule>
          <x14:cfRule type="containsText" priority="12278" operator="containsText" id="{520A4517-C370-4BAB-8F93-71F928C3FBA9}">
            <xm:f>NOT(ISERROR(SEARCH('Listados Datos'!$T$4,AT234)))</xm:f>
            <xm:f>'Listados Datos'!$T$4</xm:f>
            <x14:dxf>
              <font>
                <b/>
                <i val="0"/>
                <color theme="0"/>
              </font>
              <fill>
                <patternFill>
                  <bgColor rgb="FFE26B0A"/>
                </patternFill>
              </fill>
            </x14:dxf>
          </x14:cfRule>
          <x14:cfRule type="containsText" priority="12279" operator="containsText" id="{94D608B1-9209-4B5A-BF8B-44A688B500E2}">
            <xm:f>NOT(ISERROR(SEARCH('Listados Datos'!$T$5,AT234)))</xm:f>
            <xm:f>'Listados Datos'!$T$5</xm:f>
            <x14:dxf>
              <font>
                <b/>
                <i val="0"/>
                <color auto="1"/>
              </font>
              <fill>
                <patternFill>
                  <bgColor rgb="FFFFFF00"/>
                </patternFill>
              </fill>
            </x14:dxf>
          </x14:cfRule>
          <x14:cfRule type="containsText" priority="12280" operator="containsText" id="{E4031E9C-6E1D-4487-B632-9124C6539182}">
            <xm:f>NOT(ISERROR(SEARCH('Listados Datos'!$T$6,AT234)))</xm:f>
            <xm:f>'Listados Datos'!$T$6</xm:f>
            <x14:dxf>
              <font>
                <b/>
                <i val="0"/>
              </font>
              <fill>
                <patternFill>
                  <bgColor rgb="FF92D050"/>
                </patternFill>
              </fill>
            </x14:dxf>
          </x14:cfRule>
          <xm:sqref>AT234</xm:sqref>
        </x14:conditionalFormatting>
        <x14:conditionalFormatting xmlns:xm="http://schemas.microsoft.com/office/excel/2006/main">
          <x14:cfRule type="containsText" priority="12267" operator="containsText" id="{DC589B85-B076-4FB8-BC22-F78BEC8F1B1F}">
            <xm:f>NOT(ISERROR(SEARCH('Listados Datos'!$P$3,AR234)))</xm:f>
            <xm:f>'Listados Datos'!$P$3</xm:f>
            <x14:dxf>
              <fill>
                <patternFill>
                  <bgColor rgb="FF99CC00"/>
                </patternFill>
              </fill>
            </x14:dxf>
          </x14:cfRule>
          <x14:cfRule type="containsText" priority="12268" operator="containsText" id="{3CE172C9-A138-4F68-9D93-F580D1FCBB8F}">
            <xm:f>NOT(ISERROR(SEARCH('Listados Datos'!$P$4,AR234)))</xm:f>
            <xm:f>'Listados Datos'!$P$4</xm:f>
            <x14:dxf>
              <fill>
                <patternFill>
                  <bgColor rgb="FF33CC33"/>
                </patternFill>
              </fill>
            </x14:dxf>
          </x14:cfRule>
          <x14:cfRule type="containsText" priority="12269" operator="containsText" id="{CF0361FC-0198-4818-93E6-248B736F24C4}">
            <xm:f>NOT(ISERROR(SEARCH('Listados Datos'!$P$5,AR234)))</xm:f>
            <xm:f>'Listados Datos'!$P$5</xm:f>
            <x14:dxf>
              <fill>
                <patternFill>
                  <bgColor rgb="FFFFFF00"/>
                </patternFill>
              </fill>
            </x14:dxf>
          </x14:cfRule>
          <x14:cfRule type="containsText" priority="12270" operator="containsText" id="{1B2E6676-673E-41B3-9477-1EBBB8D4695C}">
            <xm:f>NOT(ISERROR(SEARCH('Listados Datos'!$P$6,AR234)))</xm:f>
            <xm:f>'Listados Datos'!$P$6</xm:f>
            <x14:dxf>
              <fill>
                <patternFill>
                  <bgColor rgb="FFFFC000"/>
                </patternFill>
              </fill>
            </x14:dxf>
          </x14:cfRule>
          <x14:cfRule type="containsText" priority="12271" operator="containsText" id="{1195B04F-12B6-4431-AF7B-2B88BFFAE0C7}">
            <xm:f>NOT(ISERROR(SEARCH('Listados Datos'!$P$7,AR234)))</xm:f>
            <xm:f>'Listados Datos'!$P$7</xm:f>
            <x14:dxf>
              <fill>
                <patternFill>
                  <bgColor rgb="FFFF0000"/>
                </patternFill>
              </fill>
            </x14:dxf>
          </x14:cfRule>
          <xm:sqref>AR234</xm:sqref>
        </x14:conditionalFormatting>
        <x14:conditionalFormatting xmlns:xm="http://schemas.microsoft.com/office/excel/2006/main">
          <x14:cfRule type="containsText" priority="12385" operator="containsText" id="{FA4FDF2F-5E5F-4C57-A886-AC73CCDC5677}">
            <xm:f>NOT(ISERROR(SEARCH('Listados Datos'!$T$3,AF232)))</xm:f>
            <xm:f>'Listados Datos'!$T$3</xm:f>
            <x14:dxf>
              <fill>
                <patternFill patternType="solid">
                  <bgColor rgb="FFC00000"/>
                </patternFill>
              </fill>
            </x14:dxf>
          </x14:cfRule>
          <x14:cfRule type="containsText" priority="12386" operator="containsText" id="{BEBB84D0-6305-42E9-A56F-715BADEEA5CF}">
            <xm:f>NOT(ISERROR(SEARCH('Listados Datos'!$T$4,AF232)))</xm:f>
            <xm:f>'Listados Datos'!$T$4</xm:f>
            <x14:dxf>
              <font>
                <b/>
                <i val="0"/>
                <color theme="0"/>
              </font>
              <fill>
                <patternFill>
                  <bgColor rgb="FFE26B0A"/>
                </patternFill>
              </fill>
            </x14:dxf>
          </x14:cfRule>
          <x14:cfRule type="containsText" priority="12387" operator="containsText" id="{48B220D1-1E85-4E41-A6AA-577EAB9C4F83}">
            <xm:f>NOT(ISERROR(SEARCH('Listados Datos'!$T$5,AF232)))</xm:f>
            <xm:f>'Listados Datos'!$T$5</xm:f>
            <x14:dxf>
              <font>
                <b/>
                <i val="0"/>
                <color auto="1"/>
              </font>
              <fill>
                <patternFill>
                  <bgColor rgb="FFFFFF00"/>
                </patternFill>
              </fill>
            </x14:dxf>
          </x14:cfRule>
          <x14:cfRule type="containsText" priority="12388" operator="containsText" id="{15A041B3-900C-414F-86CE-23399FA199D9}">
            <xm:f>NOT(ISERROR(SEARCH('Listados Datos'!$T$6,AF232)))</xm:f>
            <xm:f>'Listados Datos'!$T$6</xm:f>
            <x14:dxf>
              <font>
                <b/>
                <i val="0"/>
              </font>
              <fill>
                <patternFill>
                  <bgColor rgb="FF92D050"/>
                </patternFill>
              </fill>
            </x14:dxf>
          </x14:cfRule>
          <xm:sqref>AF232:AF233 AF237</xm:sqref>
        </x14:conditionalFormatting>
        <x14:conditionalFormatting xmlns:xm="http://schemas.microsoft.com/office/excel/2006/main">
          <x14:cfRule type="containsText" priority="12381" operator="containsText" id="{9EC651DF-0663-4BEB-BFCD-641EF3F41438}">
            <xm:f>NOT(ISERROR(SEARCH('Listados Datos'!$T$3,AB232)))</xm:f>
            <xm:f>'Listados Datos'!$T$3</xm:f>
            <x14:dxf>
              <fill>
                <patternFill patternType="solid">
                  <bgColor rgb="FFC00000"/>
                </patternFill>
              </fill>
            </x14:dxf>
          </x14:cfRule>
          <x14:cfRule type="containsText" priority="12382" operator="containsText" id="{A696E952-9443-48A6-861B-5CA9929207B4}">
            <xm:f>NOT(ISERROR(SEARCH('Listados Datos'!$T$4,AB232)))</xm:f>
            <xm:f>'Listados Datos'!$T$4</xm:f>
            <x14:dxf>
              <font>
                <b/>
                <i val="0"/>
                <color theme="0"/>
              </font>
              <fill>
                <patternFill>
                  <bgColor rgb="FFE26B0A"/>
                </patternFill>
              </fill>
            </x14:dxf>
          </x14:cfRule>
          <x14:cfRule type="containsText" priority="12383" operator="containsText" id="{1F0A60DC-5EE8-48F9-B7F2-15D54BA590D6}">
            <xm:f>NOT(ISERROR(SEARCH('Listados Datos'!$T$5,AB232)))</xm:f>
            <xm:f>'Listados Datos'!$T$5</xm:f>
            <x14:dxf>
              <font>
                <b/>
                <i val="0"/>
                <color auto="1"/>
              </font>
              <fill>
                <patternFill>
                  <bgColor rgb="FFFFFF00"/>
                </patternFill>
              </fill>
            </x14:dxf>
          </x14:cfRule>
          <x14:cfRule type="containsText" priority="12384" operator="containsText" id="{A07A0F04-6E25-4D56-A361-304A75EFCC17}">
            <xm:f>NOT(ISERROR(SEARCH('Listados Datos'!$T$6,AB232)))</xm:f>
            <xm:f>'Listados Datos'!$T$6</xm:f>
            <x14:dxf>
              <font>
                <b/>
                <i val="0"/>
              </font>
              <fill>
                <patternFill>
                  <bgColor rgb="FF92D050"/>
                </patternFill>
              </fill>
            </x14:dxf>
          </x14:cfRule>
          <xm:sqref>AB232:AB233</xm:sqref>
        </x14:conditionalFormatting>
        <x14:conditionalFormatting xmlns:xm="http://schemas.microsoft.com/office/excel/2006/main">
          <x14:cfRule type="containsText" priority="12371" operator="containsText" id="{44554680-01D7-4621-ABEC-B93492EAE4E4}">
            <xm:f>NOT(ISERROR(SEARCH('Listados Datos'!$P$3,Z232)))</xm:f>
            <xm:f>'Listados Datos'!$P$3</xm:f>
            <x14:dxf>
              <fill>
                <patternFill>
                  <bgColor rgb="FF99CC00"/>
                </patternFill>
              </fill>
            </x14:dxf>
          </x14:cfRule>
          <x14:cfRule type="containsText" priority="12372" operator="containsText" id="{188BCEA0-7ABA-435D-A579-18DB5E90D759}">
            <xm:f>NOT(ISERROR(SEARCH('Listados Datos'!$P$4,Z232)))</xm:f>
            <xm:f>'Listados Datos'!$P$4</xm:f>
            <x14:dxf>
              <fill>
                <patternFill>
                  <bgColor rgb="FF33CC33"/>
                </patternFill>
              </fill>
            </x14:dxf>
          </x14:cfRule>
          <x14:cfRule type="containsText" priority="12373" operator="containsText" id="{92B64A3E-061C-41A4-8E55-D1AE28E20B2C}">
            <xm:f>NOT(ISERROR(SEARCH('Listados Datos'!$P$5,Z232)))</xm:f>
            <xm:f>'Listados Datos'!$P$5</xm:f>
            <x14:dxf>
              <fill>
                <patternFill>
                  <bgColor rgb="FFFFFF00"/>
                </patternFill>
              </fill>
            </x14:dxf>
          </x14:cfRule>
          <x14:cfRule type="containsText" priority="12374" operator="containsText" id="{3FD3026C-DCE6-4810-B026-D58A8C298626}">
            <xm:f>NOT(ISERROR(SEARCH('Listados Datos'!$P$6,Z232)))</xm:f>
            <xm:f>'Listados Datos'!$P$6</xm:f>
            <x14:dxf>
              <fill>
                <patternFill>
                  <bgColor rgb="FFFFC000"/>
                </patternFill>
              </fill>
            </x14:dxf>
          </x14:cfRule>
          <x14:cfRule type="containsText" priority="12375" operator="containsText" id="{DA4C65C3-FA38-4B71-891C-5493C127032B}">
            <xm:f>NOT(ISERROR(SEARCH('Listados Datos'!$P$7,Z232)))</xm:f>
            <xm:f>'Listados Datos'!$P$7</xm:f>
            <x14:dxf>
              <fill>
                <patternFill>
                  <bgColor rgb="FFFF0000"/>
                </patternFill>
              </fill>
            </x14:dxf>
          </x14:cfRule>
          <xm:sqref>Z232:Z233</xm:sqref>
        </x14:conditionalFormatting>
        <x14:conditionalFormatting xmlns:xm="http://schemas.microsoft.com/office/excel/2006/main">
          <x14:cfRule type="containsText" priority="12347" operator="containsText" id="{769B6BF1-6E1B-4806-BA24-C48CD638FD3F}">
            <xm:f>NOT(ISERROR(SEARCH('Listados Datos'!$T$3,AT232)))</xm:f>
            <xm:f>'Listados Datos'!$T$3</xm:f>
            <x14:dxf>
              <fill>
                <patternFill patternType="solid">
                  <bgColor rgb="FFC00000"/>
                </patternFill>
              </fill>
            </x14:dxf>
          </x14:cfRule>
          <x14:cfRule type="containsText" priority="12348" operator="containsText" id="{AD0F24D4-4716-4577-98C7-76D11183D292}">
            <xm:f>NOT(ISERROR(SEARCH('Listados Datos'!$T$4,AT232)))</xm:f>
            <xm:f>'Listados Datos'!$T$4</xm:f>
            <x14:dxf>
              <font>
                <b/>
                <i val="0"/>
                <color theme="0"/>
              </font>
              <fill>
                <patternFill>
                  <bgColor rgb="FFE26B0A"/>
                </patternFill>
              </fill>
            </x14:dxf>
          </x14:cfRule>
          <x14:cfRule type="containsText" priority="12349" operator="containsText" id="{65E4444E-2DCA-42A3-99BF-D21DEC6489AB}">
            <xm:f>NOT(ISERROR(SEARCH('Listados Datos'!$T$5,AT232)))</xm:f>
            <xm:f>'Listados Datos'!$T$5</xm:f>
            <x14:dxf>
              <font>
                <b/>
                <i val="0"/>
                <color auto="1"/>
              </font>
              <fill>
                <patternFill>
                  <bgColor rgb="FFFFFF00"/>
                </patternFill>
              </fill>
            </x14:dxf>
          </x14:cfRule>
          <x14:cfRule type="containsText" priority="12350" operator="containsText" id="{11891642-72B9-4906-BE16-BF23183B02CD}">
            <xm:f>NOT(ISERROR(SEARCH('Listados Datos'!$T$6,AT232)))</xm:f>
            <xm:f>'Listados Datos'!$T$6</xm:f>
            <x14:dxf>
              <font>
                <b/>
                <i val="0"/>
              </font>
              <fill>
                <patternFill>
                  <bgColor rgb="FF92D050"/>
                </patternFill>
              </fill>
            </x14:dxf>
          </x14:cfRule>
          <xm:sqref>AT232</xm:sqref>
        </x14:conditionalFormatting>
        <x14:conditionalFormatting xmlns:xm="http://schemas.microsoft.com/office/excel/2006/main">
          <x14:cfRule type="containsText" priority="12337" operator="containsText" id="{A204309E-4467-4D4B-89FE-AEBFB38F7C4E}">
            <xm:f>NOT(ISERROR(SEARCH('Listados Datos'!$P$3,AR232)))</xm:f>
            <xm:f>'Listados Datos'!$P$3</xm:f>
            <x14:dxf>
              <fill>
                <patternFill>
                  <bgColor rgb="FF99CC00"/>
                </patternFill>
              </fill>
            </x14:dxf>
          </x14:cfRule>
          <x14:cfRule type="containsText" priority="12338" operator="containsText" id="{CAEDF27A-5C6E-46B5-954E-ED290A0B5BE8}">
            <xm:f>NOT(ISERROR(SEARCH('Listados Datos'!$P$4,AR232)))</xm:f>
            <xm:f>'Listados Datos'!$P$4</xm:f>
            <x14:dxf>
              <fill>
                <patternFill>
                  <bgColor rgb="FF33CC33"/>
                </patternFill>
              </fill>
            </x14:dxf>
          </x14:cfRule>
          <x14:cfRule type="containsText" priority="12339" operator="containsText" id="{C4390739-D9F9-4ED9-B142-BD2BB614A6FF}">
            <xm:f>NOT(ISERROR(SEARCH('Listados Datos'!$P$5,AR232)))</xm:f>
            <xm:f>'Listados Datos'!$P$5</xm:f>
            <x14:dxf>
              <fill>
                <patternFill>
                  <bgColor rgb="FFFFFF00"/>
                </patternFill>
              </fill>
            </x14:dxf>
          </x14:cfRule>
          <x14:cfRule type="containsText" priority="12340" operator="containsText" id="{93D274C1-8C88-4AB0-9483-8771A05297D8}">
            <xm:f>NOT(ISERROR(SEARCH('Listados Datos'!$P$6,AR232)))</xm:f>
            <xm:f>'Listados Datos'!$P$6</xm:f>
            <x14:dxf>
              <fill>
                <patternFill>
                  <bgColor rgb="FFFFC000"/>
                </patternFill>
              </fill>
            </x14:dxf>
          </x14:cfRule>
          <x14:cfRule type="containsText" priority="12341" operator="containsText" id="{5A44D747-CA9C-44EF-A1CD-C602BB316757}">
            <xm:f>NOT(ISERROR(SEARCH('Listados Datos'!$P$7,AR232)))</xm:f>
            <xm:f>'Listados Datos'!$P$7</xm:f>
            <x14:dxf>
              <fill>
                <patternFill>
                  <bgColor rgb="FFFF0000"/>
                </patternFill>
              </fill>
            </x14:dxf>
          </x14:cfRule>
          <xm:sqref>AR232</xm:sqref>
        </x14:conditionalFormatting>
        <x14:conditionalFormatting xmlns:xm="http://schemas.microsoft.com/office/excel/2006/main">
          <x14:cfRule type="containsText" priority="12333" operator="containsText" id="{E4F7C12F-09DA-46A2-9818-14F447E1B4EC}">
            <xm:f>NOT(ISERROR(SEARCH('Listados Datos'!$T$3,AT233)))</xm:f>
            <xm:f>'Listados Datos'!$T$3</xm:f>
            <x14:dxf>
              <fill>
                <patternFill patternType="solid">
                  <bgColor rgb="FFC00000"/>
                </patternFill>
              </fill>
            </x14:dxf>
          </x14:cfRule>
          <x14:cfRule type="containsText" priority="12334" operator="containsText" id="{B515E104-6EC5-4791-AA6C-CEE2D509C677}">
            <xm:f>NOT(ISERROR(SEARCH('Listados Datos'!$T$4,AT233)))</xm:f>
            <xm:f>'Listados Datos'!$T$4</xm:f>
            <x14:dxf>
              <font>
                <b/>
                <i val="0"/>
                <color theme="0"/>
              </font>
              <fill>
                <patternFill>
                  <bgColor rgb="FFE26B0A"/>
                </patternFill>
              </fill>
            </x14:dxf>
          </x14:cfRule>
          <x14:cfRule type="containsText" priority="12335" operator="containsText" id="{51EC2193-9C3F-48B5-99C7-EE467499236A}">
            <xm:f>NOT(ISERROR(SEARCH('Listados Datos'!$T$5,AT233)))</xm:f>
            <xm:f>'Listados Datos'!$T$5</xm:f>
            <x14:dxf>
              <font>
                <b/>
                <i val="0"/>
                <color auto="1"/>
              </font>
              <fill>
                <patternFill>
                  <bgColor rgb="FFFFFF00"/>
                </patternFill>
              </fill>
            </x14:dxf>
          </x14:cfRule>
          <x14:cfRule type="containsText" priority="12336" operator="containsText" id="{6FF4F03B-58E5-459D-B2AC-6233A5714125}">
            <xm:f>NOT(ISERROR(SEARCH('Listados Datos'!$T$6,AT233)))</xm:f>
            <xm:f>'Listados Datos'!$T$6</xm:f>
            <x14:dxf>
              <font>
                <b/>
                <i val="0"/>
              </font>
              <fill>
                <patternFill>
                  <bgColor rgb="FF92D050"/>
                </patternFill>
              </fill>
            </x14:dxf>
          </x14:cfRule>
          <xm:sqref>AT233</xm:sqref>
        </x14:conditionalFormatting>
        <x14:conditionalFormatting xmlns:xm="http://schemas.microsoft.com/office/excel/2006/main">
          <x14:cfRule type="containsText" priority="12323" operator="containsText" id="{1F9FC643-63D4-486E-830A-8896F9CB84E5}">
            <xm:f>NOT(ISERROR(SEARCH('Listados Datos'!$P$3,AR233)))</xm:f>
            <xm:f>'Listados Datos'!$P$3</xm:f>
            <x14:dxf>
              <fill>
                <patternFill>
                  <bgColor rgb="FF99CC00"/>
                </patternFill>
              </fill>
            </x14:dxf>
          </x14:cfRule>
          <x14:cfRule type="containsText" priority="12324" operator="containsText" id="{98D3EB14-D384-4FF9-92F8-15DDFFB86B46}">
            <xm:f>NOT(ISERROR(SEARCH('Listados Datos'!$P$4,AR233)))</xm:f>
            <xm:f>'Listados Datos'!$P$4</xm:f>
            <x14:dxf>
              <fill>
                <patternFill>
                  <bgColor rgb="FF33CC33"/>
                </patternFill>
              </fill>
            </x14:dxf>
          </x14:cfRule>
          <x14:cfRule type="containsText" priority="12325" operator="containsText" id="{FBF1FDCE-69DA-485E-B2EB-AAB9A7584E50}">
            <xm:f>NOT(ISERROR(SEARCH('Listados Datos'!$P$5,AR233)))</xm:f>
            <xm:f>'Listados Datos'!$P$5</xm:f>
            <x14:dxf>
              <fill>
                <patternFill>
                  <bgColor rgb="FFFFFF00"/>
                </patternFill>
              </fill>
            </x14:dxf>
          </x14:cfRule>
          <x14:cfRule type="containsText" priority="12326" operator="containsText" id="{D576D82B-0E8F-4894-A432-5980E2D6FD03}">
            <xm:f>NOT(ISERROR(SEARCH('Listados Datos'!$P$6,AR233)))</xm:f>
            <xm:f>'Listados Datos'!$P$6</xm:f>
            <x14:dxf>
              <fill>
                <patternFill>
                  <bgColor rgb="FFFFC000"/>
                </patternFill>
              </fill>
            </x14:dxf>
          </x14:cfRule>
          <x14:cfRule type="containsText" priority="12327" operator="containsText" id="{115063EB-C75A-43FC-B632-D98726F08EC2}">
            <xm:f>NOT(ISERROR(SEARCH('Listados Datos'!$P$7,AR233)))</xm:f>
            <xm:f>'Listados Datos'!$P$7</xm:f>
            <x14:dxf>
              <fill>
                <patternFill>
                  <bgColor rgb="FFFF0000"/>
                </patternFill>
              </fill>
            </x14:dxf>
          </x14:cfRule>
          <xm:sqref>AR233</xm:sqref>
        </x14:conditionalFormatting>
        <x14:conditionalFormatting xmlns:xm="http://schemas.microsoft.com/office/excel/2006/main">
          <x14:cfRule type="containsText" priority="12305" operator="containsText" id="{5353B879-D898-4BC0-92D1-D5C00607A8FE}">
            <xm:f>NOT(ISERROR(SEARCH('Listados Datos'!$T$3,AF234)))</xm:f>
            <xm:f>'Listados Datos'!$T$3</xm:f>
            <x14:dxf>
              <fill>
                <patternFill patternType="solid">
                  <bgColor rgb="FFC00000"/>
                </patternFill>
              </fill>
            </x14:dxf>
          </x14:cfRule>
          <x14:cfRule type="containsText" priority="12306" operator="containsText" id="{3073B216-C5AE-431E-9942-64B7C4EAC5C8}">
            <xm:f>NOT(ISERROR(SEARCH('Listados Datos'!$T$4,AF234)))</xm:f>
            <xm:f>'Listados Datos'!$T$4</xm:f>
            <x14:dxf>
              <font>
                <b/>
                <i val="0"/>
                <color theme="0"/>
              </font>
              <fill>
                <patternFill>
                  <bgColor rgb="FFE26B0A"/>
                </patternFill>
              </fill>
            </x14:dxf>
          </x14:cfRule>
          <x14:cfRule type="containsText" priority="12307" operator="containsText" id="{EA21DCDC-46D9-4DD6-A397-077EA02E49A7}">
            <xm:f>NOT(ISERROR(SEARCH('Listados Datos'!$T$5,AF234)))</xm:f>
            <xm:f>'Listados Datos'!$T$5</xm:f>
            <x14:dxf>
              <font>
                <b/>
                <i val="0"/>
                <color auto="1"/>
              </font>
              <fill>
                <patternFill>
                  <bgColor rgb="FFFFFF00"/>
                </patternFill>
              </fill>
            </x14:dxf>
          </x14:cfRule>
          <x14:cfRule type="containsText" priority="12308" operator="containsText" id="{12464781-96E9-440D-85E5-A4CEEACE5F03}">
            <xm:f>NOT(ISERROR(SEARCH('Listados Datos'!$T$6,AF234)))</xm:f>
            <xm:f>'Listados Datos'!$T$6</xm:f>
            <x14:dxf>
              <font>
                <b/>
                <i val="0"/>
              </font>
              <fill>
                <patternFill>
                  <bgColor rgb="FF92D050"/>
                </patternFill>
              </fill>
            </x14:dxf>
          </x14:cfRule>
          <xm:sqref>AF234:AF235</xm:sqref>
        </x14:conditionalFormatting>
        <x14:conditionalFormatting xmlns:xm="http://schemas.microsoft.com/office/excel/2006/main">
          <x14:cfRule type="containsText" priority="12301" operator="containsText" id="{C7738062-4DD1-4DE3-8D83-0EE4C2149ED7}">
            <xm:f>NOT(ISERROR(SEARCH('Listados Datos'!$T$3,AB234)))</xm:f>
            <xm:f>'Listados Datos'!$T$3</xm:f>
            <x14:dxf>
              <fill>
                <patternFill patternType="solid">
                  <bgColor rgb="FFC00000"/>
                </patternFill>
              </fill>
            </x14:dxf>
          </x14:cfRule>
          <x14:cfRule type="containsText" priority="12302" operator="containsText" id="{B8D2592C-4B43-433C-9F7A-D12C2A1E76D1}">
            <xm:f>NOT(ISERROR(SEARCH('Listados Datos'!$T$4,AB234)))</xm:f>
            <xm:f>'Listados Datos'!$T$4</xm:f>
            <x14:dxf>
              <font>
                <b/>
                <i val="0"/>
                <color theme="0"/>
              </font>
              <fill>
                <patternFill>
                  <bgColor rgb="FFE26B0A"/>
                </patternFill>
              </fill>
            </x14:dxf>
          </x14:cfRule>
          <x14:cfRule type="containsText" priority="12303" operator="containsText" id="{6113D47D-AF58-4C84-94D0-81FE0794E5CE}">
            <xm:f>NOT(ISERROR(SEARCH('Listados Datos'!$T$5,AB234)))</xm:f>
            <xm:f>'Listados Datos'!$T$5</xm:f>
            <x14:dxf>
              <font>
                <b/>
                <i val="0"/>
                <color auto="1"/>
              </font>
              <fill>
                <patternFill>
                  <bgColor rgb="FFFFFF00"/>
                </patternFill>
              </fill>
            </x14:dxf>
          </x14:cfRule>
          <x14:cfRule type="containsText" priority="12304" operator="containsText" id="{58B90A82-014C-4911-9395-55B4CCA063B9}">
            <xm:f>NOT(ISERROR(SEARCH('Listados Datos'!$T$6,AB234)))</xm:f>
            <xm:f>'Listados Datos'!$T$6</xm:f>
            <x14:dxf>
              <font>
                <b/>
                <i val="0"/>
              </font>
              <fill>
                <patternFill>
                  <bgColor rgb="FF92D050"/>
                </patternFill>
              </fill>
            </x14:dxf>
          </x14:cfRule>
          <xm:sqref>AB234:AB235</xm:sqref>
        </x14:conditionalFormatting>
        <x14:conditionalFormatting xmlns:xm="http://schemas.microsoft.com/office/excel/2006/main">
          <x14:cfRule type="containsText" priority="12291" operator="containsText" id="{44A2AF18-8190-48F8-B413-A768913A4FDB}">
            <xm:f>NOT(ISERROR(SEARCH('Listados Datos'!$P$3,Z234)))</xm:f>
            <xm:f>'Listados Datos'!$P$3</xm:f>
            <x14:dxf>
              <fill>
                <patternFill>
                  <bgColor rgb="FF99CC00"/>
                </patternFill>
              </fill>
            </x14:dxf>
          </x14:cfRule>
          <x14:cfRule type="containsText" priority="12292" operator="containsText" id="{BE69BA65-B578-4ACD-A223-3819E45BBDC8}">
            <xm:f>NOT(ISERROR(SEARCH('Listados Datos'!$P$4,Z234)))</xm:f>
            <xm:f>'Listados Datos'!$P$4</xm:f>
            <x14:dxf>
              <fill>
                <patternFill>
                  <bgColor rgb="FF33CC33"/>
                </patternFill>
              </fill>
            </x14:dxf>
          </x14:cfRule>
          <x14:cfRule type="containsText" priority="12293" operator="containsText" id="{B247921A-93AE-408E-A70A-0128794A4581}">
            <xm:f>NOT(ISERROR(SEARCH('Listados Datos'!$P$5,Z234)))</xm:f>
            <xm:f>'Listados Datos'!$P$5</xm:f>
            <x14:dxf>
              <fill>
                <patternFill>
                  <bgColor rgb="FFFFFF00"/>
                </patternFill>
              </fill>
            </x14:dxf>
          </x14:cfRule>
          <x14:cfRule type="containsText" priority="12294" operator="containsText" id="{8B434C2A-6C1C-46F5-BDE4-EA0F66DF4601}">
            <xm:f>NOT(ISERROR(SEARCH('Listados Datos'!$P$6,Z234)))</xm:f>
            <xm:f>'Listados Datos'!$P$6</xm:f>
            <x14:dxf>
              <fill>
                <patternFill>
                  <bgColor rgb="FFFFC000"/>
                </patternFill>
              </fill>
            </x14:dxf>
          </x14:cfRule>
          <x14:cfRule type="containsText" priority="12295" operator="containsText" id="{B58C0A38-8A9B-41BA-9F28-48D9A0A2402D}">
            <xm:f>NOT(ISERROR(SEARCH('Listados Datos'!$P$7,Z234)))</xm:f>
            <xm:f>'Listados Datos'!$P$7</xm:f>
            <x14:dxf>
              <fill>
                <patternFill>
                  <bgColor rgb="FFFF0000"/>
                </patternFill>
              </fill>
            </x14:dxf>
          </x14:cfRule>
          <xm:sqref>Z234:Z235</xm:sqref>
        </x14:conditionalFormatting>
        <x14:conditionalFormatting xmlns:xm="http://schemas.microsoft.com/office/excel/2006/main">
          <x14:cfRule type="containsText" priority="12263" operator="containsText" id="{C87BF5A0-8FBC-48E6-B6D4-03EAF1A53343}">
            <xm:f>NOT(ISERROR(SEARCH('Listados Datos'!$T$3,AT235)))</xm:f>
            <xm:f>'Listados Datos'!$T$3</xm:f>
            <x14:dxf>
              <fill>
                <patternFill patternType="solid">
                  <bgColor rgb="FFC00000"/>
                </patternFill>
              </fill>
            </x14:dxf>
          </x14:cfRule>
          <x14:cfRule type="containsText" priority="12264" operator="containsText" id="{16F86871-08AD-4779-8E11-34B4163D21C8}">
            <xm:f>NOT(ISERROR(SEARCH('Listados Datos'!$T$4,AT235)))</xm:f>
            <xm:f>'Listados Datos'!$T$4</xm:f>
            <x14:dxf>
              <font>
                <b/>
                <i val="0"/>
                <color theme="0"/>
              </font>
              <fill>
                <patternFill>
                  <bgColor rgb="FFE26B0A"/>
                </patternFill>
              </fill>
            </x14:dxf>
          </x14:cfRule>
          <x14:cfRule type="containsText" priority="12265" operator="containsText" id="{944E108C-7FE7-4D37-B71B-2C11D9D5A39B}">
            <xm:f>NOT(ISERROR(SEARCH('Listados Datos'!$T$5,AT235)))</xm:f>
            <xm:f>'Listados Datos'!$T$5</xm:f>
            <x14:dxf>
              <font>
                <b/>
                <i val="0"/>
                <color auto="1"/>
              </font>
              <fill>
                <patternFill>
                  <bgColor rgb="FFFFFF00"/>
                </patternFill>
              </fill>
            </x14:dxf>
          </x14:cfRule>
          <x14:cfRule type="containsText" priority="12266" operator="containsText" id="{185D64A4-DC0B-4260-AB2A-F557F707D78E}">
            <xm:f>NOT(ISERROR(SEARCH('Listados Datos'!$T$6,AT235)))</xm:f>
            <xm:f>'Listados Datos'!$T$6</xm:f>
            <x14:dxf>
              <font>
                <b/>
                <i val="0"/>
              </font>
              <fill>
                <patternFill>
                  <bgColor rgb="FF92D050"/>
                </patternFill>
              </fill>
            </x14:dxf>
          </x14:cfRule>
          <xm:sqref>AT235</xm:sqref>
        </x14:conditionalFormatting>
        <x14:conditionalFormatting xmlns:xm="http://schemas.microsoft.com/office/excel/2006/main">
          <x14:cfRule type="containsText" priority="12211" operator="containsText" id="{2A8B2127-22E8-4880-B1B6-257EA2EF74A7}">
            <xm:f>NOT(ISERROR(SEARCH('Listados Datos'!$P$3,AR236)))</xm:f>
            <xm:f>'Listados Datos'!$P$3</xm:f>
            <x14:dxf>
              <fill>
                <patternFill>
                  <bgColor rgb="FF99CC00"/>
                </patternFill>
              </fill>
            </x14:dxf>
          </x14:cfRule>
          <x14:cfRule type="containsText" priority="12212" operator="containsText" id="{DEAA3D80-1B76-4C7F-A89C-9FCEC7299D78}">
            <xm:f>NOT(ISERROR(SEARCH('Listados Datos'!$P$4,AR236)))</xm:f>
            <xm:f>'Listados Datos'!$P$4</xm:f>
            <x14:dxf>
              <fill>
                <patternFill>
                  <bgColor rgb="FF33CC33"/>
                </patternFill>
              </fill>
            </x14:dxf>
          </x14:cfRule>
          <x14:cfRule type="containsText" priority="12213" operator="containsText" id="{7AA42EF2-984A-4A9C-9EA8-D24116E80914}">
            <xm:f>NOT(ISERROR(SEARCH('Listados Datos'!$P$5,AR236)))</xm:f>
            <xm:f>'Listados Datos'!$P$5</xm:f>
            <x14:dxf>
              <fill>
                <patternFill>
                  <bgColor rgb="FFFFFF00"/>
                </patternFill>
              </fill>
            </x14:dxf>
          </x14:cfRule>
          <x14:cfRule type="containsText" priority="12214" operator="containsText" id="{760A0E6D-01CF-45EB-9409-1CFF18F9F830}">
            <xm:f>NOT(ISERROR(SEARCH('Listados Datos'!$P$6,AR236)))</xm:f>
            <xm:f>'Listados Datos'!$P$6</xm:f>
            <x14:dxf>
              <fill>
                <patternFill>
                  <bgColor rgb="FFFFC000"/>
                </patternFill>
              </fill>
            </x14:dxf>
          </x14:cfRule>
          <x14:cfRule type="containsText" priority="12215" operator="containsText" id="{AF4638D6-7CE2-4D72-AEB7-77BB0CD6716F}">
            <xm:f>NOT(ISERROR(SEARCH('Listados Datos'!$P$7,AR236)))</xm:f>
            <xm:f>'Listados Datos'!$P$7</xm:f>
            <x14:dxf>
              <fill>
                <patternFill>
                  <bgColor rgb="FFFF0000"/>
                </patternFill>
              </fill>
            </x14:dxf>
          </x14:cfRule>
          <xm:sqref>AR236</xm:sqref>
        </x14:conditionalFormatting>
        <x14:conditionalFormatting xmlns:xm="http://schemas.microsoft.com/office/excel/2006/main">
          <x14:cfRule type="containsText" priority="12249" operator="containsText" id="{7CE0A812-C796-49EB-80E3-4D10247B19B6}">
            <xm:f>NOT(ISERROR(SEARCH('Listados Datos'!$T$3,AF236)))</xm:f>
            <xm:f>'Listados Datos'!$T$3</xm:f>
            <x14:dxf>
              <fill>
                <patternFill patternType="solid">
                  <bgColor rgb="FFC00000"/>
                </patternFill>
              </fill>
            </x14:dxf>
          </x14:cfRule>
          <x14:cfRule type="containsText" priority="12250" operator="containsText" id="{25E17D3D-3E62-4FA2-A517-F85CBEB25DD0}">
            <xm:f>NOT(ISERROR(SEARCH('Listados Datos'!$T$4,AF236)))</xm:f>
            <xm:f>'Listados Datos'!$T$4</xm:f>
            <x14:dxf>
              <font>
                <b/>
                <i val="0"/>
                <color theme="0"/>
              </font>
              <fill>
                <patternFill>
                  <bgColor rgb="FFE26B0A"/>
                </patternFill>
              </fill>
            </x14:dxf>
          </x14:cfRule>
          <x14:cfRule type="containsText" priority="12251" operator="containsText" id="{044EAB8E-33D0-42A0-BE18-B1DE80173C23}">
            <xm:f>NOT(ISERROR(SEARCH('Listados Datos'!$T$5,AF236)))</xm:f>
            <xm:f>'Listados Datos'!$T$5</xm:f>
            <x14:dxf>
              <font>
                <b/>
                <i val="0"/>
                <color auto="1"/>
              </font>
              <fill>
                <patternFill>
                  <bgColor rgb="FFFFFF00"/>
                </patternFill>
              </fill>
            </x14:dxf>
          </x14:cfRule>
          <x14:cfRule type="containsText" priority="12252" operator="containsText" id="{236EA6FA-94BB-4283-9F80-58D945638E45}">
            <xm:f>NOT(ISERROR(SEARCH('Listados Datos'!$T$6,AF236)))</xm:f>
            <xm:f>'Listados Datos'!$T$6</xm:f>
            <x14:dxf>
              <font>
                <b/>
                <i val="0"/>
              </font>
              <fill>
                <patternFill>
                  <bgColor rgb="FF92D050"/>
                </patternFill>
              </fill>
            </x14:dxf>
          </x14:cfRule>
          <xm:sqref>AF236</xm:sqref>
        </x14:conditionalFormatting>
        <x14:conditionalFormatting xmlns:xm="http://schemas.microsoft.com/office/excel/2006/main">
          <x14:cfRule type="containsText" priority="12245" operator="containsText" id="{F1473576-E815-4FCE-BB69-98AF13015850}">
            <xm:f>NOT(ISERROR(SEARCH('Listados Datos'!$T$3,AB236)))</xm:f>
            <xm:f>'Listados Datos'!$T$3</xm:f>
            <x14:dxf>
              <fill>
                <patternFill patternType="solid">
                  <bgColor rgb="FFC00000"/>
                </patternFill>
              </fill>
            </x14:dxf>
          </x14:cfRule>
          <x14:cfRule type="containsText" priority="12246" operator="containsText" id="{CCCA567C-660A-4AB8-86CE-BF5CB05B85C1}">
            <xm:f>NOT(ISERROR(SEARCH('Listados Datos'!$T$4,AB236)))</xm:f>
            <xm:f>'Listados Datos'!$T$4</xm:f>
            <x14:dxf>
              <font>
                <b/>
                <i val="0"/>
                <color theme="0"/>
              </font>
              <fill>
                <patternFill>
                  <bgColor rgb="FFE26B0A"/>
                </patternFill>
              </fill>
            </x14:dxf>
          </x14:cfRule>
          <x14:cfRule type="containsText" priority="12247" operator="containsText" id="{F0D2A1F6-682C-4A9C-9D7A-6113DA5CBF78}">
            <xm:f>NOT(ISERROR(SEARCH('Listados Datos'!$T$5,AB236)))</xm:f>
            <xm:f>'Listados Datos'!$T$5</xm:f>
            <x14:dxf>
              <font>
                <b/>
                <i val="0"/>
                <color auto="1"/>
              </font>
              <fill>
                <patternFill>
                  <bgColor rgb="FFFFFF00"/>
                </patternFill>
              </fill>
            </x14:dxf>
          </x14:cfRule>
          <x14:cfRule type="containsText" priority="12248" operator="containsText" id="{793C67EA-98CB-4E19-8730-B1F3754284C7}">
            <xm:f>NOT(ISERROR(SEARCH('Listados Datos'!$T$6,AB236)))</xm:f>
            <xm:f>'Listados Datos'!$T$6</xm:f>
            <x14:dxf>
              <font>
                <b/>
                <i val="0"/>
              </font>
              <fill>
                <patternFill>
                  <bgColor rgb="FF92D050"/>
                </patternFill>
              </fill>
            </x14:dxf>
          </x14:cfRule>
          <xm:sqref>AB236</xm:sqref>
        </x14:conditionalFormatting>
        <x14:conditionalFormatting xmlns:xm="http://schemas.microsoft.com/office/excel/2006/main">
          <x14:cfRule type="containsText" priority="12235" operator="containsText" id="{B3DF9BCA-211E-4FE8-991E-BC0ACF2B79E4}">
            <xm:f>NOT(ISERROR(SEARCH('Listados Datos'!$P$3,Z236)))</xm:f>
            <xm:f>'Listados Datos'!$P$3</xm:f>
            <x14:dxf>
              <fill>
                <patternFill>
                  <bgColor rgb="FF99CC00"/>
                </patternFill>
              </fill>
            </x14:dxf>
          </x14:cfRule>
          <x14:cfRule type="containsText" priority="12236" operator="containsText" id="{0131A1F7-9E03-4391-B610-267F1D8EB3F2}">
            <xm:f>NOT(ISERROR(SEARCH('Listados Datos'!$P$4,Z236)))</xm:f>
            <xm:f>'Listados Datos'!$P$4</xm:f>
            <x14:dxf>
              <fill>
                <patternFill>
                  <bgColor rgb="FF33CC33"/>
                </patternFill>
              </fill>
            </x14:dxf>
          </x14:cfRule>
          <x14:cfRule type="containsText" priority="12237" operator="containsText" id="{B4810947-EE77-4C07-BB30-05A39E71F8BC}">
            <xm:f>NOT(ISERROR(SEARCH('Listados Datos'!$P$5,Z236)))</xm:f>
            <xm:f>'Listados Datos'!$P$5</xm:f>
            <x14:dxf>
              <fill>
                <patternFill>
                  <bgColor rgb="FFFFFF00"/>
                </patternFill>
              </fill>
            </x14:dxf>
          </x14:cfRule>
          <x14:cfRule type="containsText" priority="12238" operator="containsText" id="{3971CB72-A43C-4936-A34E-34D0A6EE49C2}">
            <xm:f>NOT(ISERROR(SEARCH('Listados Datos'!$P$6,Z236)))</xm:f>
            <xm:f>'Listados Datos'!$P$6</xm:f>
            <x14:dxf>
              <fill>
                <patternFill>
                  <bgColor rgb="FFFFC000"/>
                </patternFill>
              </fill>
            </x14:dxf>
          </x14:cfRule>
          <x14:cfRule type="containsText" priority="12239" operator="containsText" id="{8619B654-69E5-4E89-B08B-26F4B8C2696E}">
            <xm:f>NOT(ISERROR(SEARCH('Listados Datos'!$P$7,Z236)))</xm:f>
            <xm:f>'Listados Datos'!$P$7</xm:f>
            <x14:dxf>
              <fill>
                <patternFill>
                  <bgColor rgb="FFFF0000"/>
                </patternFill>
              </fill>
            </x14:dxf>
          </x14:cfRule>
          <xm:sqref>Z236</xm:sqref>
        </x14:conditionalFormatting>
        <x14:conditionalFormatting xmlns:xm="http://schemas.microsoft.com/office/excel/2006/main">
          <x14:cfRule type="containsText" priority="12221" operator="containsText" id="{3F2528B0-3217-4217-B32A-D52F9B81071D}">
            <xm:f>NOT(ISERROR(SEARCH('Listados Datos'!$T$3,AT236)))</xm:f>
            <xm:f>'Listados Datos'!$T$3</xm:f>
            <x14:dxf>
              <fill>
                <patternFill patternType="solid">
                  <bgColor rgb="FFC00000"/>
                </patternFill>
              </fill>
            </x14:dxf>
          </x14:cfRule>
          <x14:cfRule type="containsText" priority="12222" operator="containsText" id="{9CD69BA1-7FFF-48E2-8768-F248FA9D3C93}">
            <xm:f>NOT(ISERROR(SEARCH('Listados Datos'!$T$4,AT236)))</xm:f>
            <xm:f>'Listados Datos'!$T$4</xm:f>
            <x14:dxf>
              <font>
                <b/>
                <i val="0"/>
                <color theme="0"/>
              </font>
              <fill>
                <patternFill>
                  <bgColor rgb="FFE26B0A"/>
                </patternFill>
              </fill>
            </x14:dxf>
          </x14:cfRule>
          <x14:cfRule type="containsText" priority="12223" operator="containsText" id="{E8D98A12-0754-4909-B352-C2C1FE866374}">
            <xm:f>NOT(ISERROR(SEARCH('Listados Datos'!$T$5,AT236)))</xm:f>
            <xm:f>'Listados Datos'!$T$5</xm:f>
            <x14:dxf>
              <font>
                <b/>
                <i val="0"/>
                <color auto="1"/>
              </font>
              <fill>
                <patternFill>
                  <bgColor rgb="FFFFFF00"/>
                </patternFill>
              </fill>
            </x14:dxf>
          </x14:cfRule>
          <x14:cfRule type="containsText" priority="12224" operator="containsText" id="{C3EAA0E9-1F38-4D4B-89EE-6028B35803FB}">
            <xm:f>NOT(ISERROR(SEARCH('Listados Datos'!$T$6,AT236)))</xm:f>
            <xm:f>'Listados Datos'!$T$6</xm:f>
            <x14:dxf>
              <font>
                <b/>
                <i val="0"/>
              </font>
              <fill>
                <patternFill>
                  <bgColor rgb="FF92D050"/>
                </patternFill>
              </fill>
            </x14:dxf>
          </x14:cfRule>
          <xm:sqref>AT236</xm:sqref>
        </x14:conditionalFormatting>
        <x14:conditionalFormatting xmlns:xm="http://schemas.microsoft.com/office/excel/2006/main">
          <x14:cfRule type="containsText" priority="12061" operator="containsText" id="{99435C53-D62B-4FC9-B679-40878255F473}">
            <xm:f>NOT(ISERROR(SEARCH('Listados Datos'!$P$3,AR247)))</xm:f>
            <xm:f>'Listados Datos'!$P$3</xm:f>
            <x14:dxf>
              <fill>
                <patternFill>
                  <bgColor rgb="FF99CC00"/>
                </patternFill>
              </fill>
            </x14:dxf>
          </x14:cfRule>
          <x14:cfRule type="containsText" priority="12062" operator="containsText" id="{86F3906D-3969-44DE-B9EE-C74A79142CEA}">
            <xm:f>NOT(ISERROR(SEARCH('Listados Datos'!$P$4,AR247)))</xm:f>
            <xm:f>'Listados Datos'!$P$4</xm:f>
            <x14:dxf>
              <fill>
                <patternFill>
                  <bgColor rgb="FF33CC33"/>
                </patternFill>
              </fill>
            </x14:dxf>
          </x14:cfRule>
          <x14:cfRule type="containsText" priority="12063" operator="containsText" id="{53220F37-2986-49B5-92A3-37C27B478066}">
            <xm:f>NOT(ISERROR(SEARCH('Listados Datos'!$P$5,AR247)))</xm:f>
            <xm:f>'Listados Datos'!$P$5</xm:f>
            <x14:dxf>
              <fill>
                <patternFill>
                  <bgColor rgb="FFFFFF00"/>
                </patternFill>
              </fill>
            </x14:dxf>
          </x14:cfRule>
          <x14:cfRule type="containsText" priority="12064" operator="containsText" id="{633F598E-D2E6-4F58-AEC6-CD8C185F4B62}">
            <xm:f>NOT(ISERROR(SEARCH('Listados Datos'!$P$6,AR247)))</xm:f>
            <xm:f>'Listados Datos'!$P$6</xm:f>
            <x14:dxf>
              <fill>
                <patternFill>
                  <bgColor rgb="FFFFC000"/>
                </patternFill>
              </fill>
            </x14:dxf>
          </x14:cfRule>
          <x14:cfRule type="containsText" priority="12065" operator="containsText" id="{C98BF8A8-AFD3-4B9A-BA0F-3ED3F997CE40}">
            <xm:f>NOT(ISERROR(SEARCH('Listados Datos'!$P$7,AR247)))</xm:f>
            <xm:f>'Listados Datos'!$P$7</xm:f>
            <x14:dxf>
              <fill>
                <patternFill>
                  <bgColor rgb="FFFF0000"/>
                </patternFill>
              </fill>
            </x14:dxf>
          </x14:cfRule>
          <xm:sqref>AR247</xm:sqref>
        </x14:conditionalFormatting>
        <x14:conditionalFormatting xmlns:xm="http://schemas.microsoft.com/office/excel/2006/main">
          <x14:cfRule type="containsText" priority="12127" operator="containsText" id="{71853097-36A3-4628-AF76-151CFE167FFD}">
            <xm:f>NOT(ISERROR(SEARCH('Listados Datos'!$T$3,AT249)))</xm:f>
            <xm:f>'Listados Datos'!$T$3</xm:f>
            <x14:dxf>
              <fill>
                <patternFill patternType="solid">
                  <bgColor rgb="FFC00000"/>
                </patternFill>
              </fill>
            </x14:dxf>
          </x14:cfRule>
          <x14:cfRule type="containsText" priority="12128" operator="containsText" id="{9F7F72B4-56FC-4070-B968-020704EC83B0}">
            <xm:f>NOT(ISERROR(SEARCH('Listados Datos'!$T$4,AT249)))</xm:f>
            <xm:f>'Listados Datos'!$T$4</xm:f>
            <x14:dxf>
              <font>
                <b/>
                <i val="0"/>
                <color theme="0"/>
              </font>
              <fill>
                <patternFill>
                  <bgColor rgb="FFE26B0A"/>
                </patternFill>
              </fill>
            </x14:dxf>
          </x14:cfRule>
          <x14:cfRule type="containsText" priority="12129" operator="containsText" id="{9EDCD7D4-11B0-4A95-A85C-0D645E0E990A}">
            <xm:f>NOT(ISERROR(SEARCH('Listados Datos'!$T$5,AT249)))</xm:f>
            <xm:f>'Listados Datos'!$T$5</xm:f>
            <x14:dxf>
              <font>
                <b/>
                <i val="0"/>
                <color auto="1"/>
              </font>
              <fill>
                <patternFill>
                  <bgColor rgb="FFFFFF00"/>
                </patternFill>
              </fill>
            </x14:dxf>
          </x14:cfRule>
          <x14:cfRule type="containsText" priority="12130" operator="containsText" id="{D323BB9A-9D8D-4D45-AF4B-D5DDF3418CBB}">
            <xm:f>NOT(ISERROR(SEARCH('Listados Datos'!$T$6,AT249)))</xm:f>
            <xm:f>'Listados Datos'!$T$6</xm:f>
            <x14:dxf>
              <font>
                <b/>
                <i val="0"/>
              </font>
              <fill>
                <patternFill>
                  <bgColor rgb="FF92D050"/>
                </patternFill>
              </fill>
            </x14:dxf>
          </x14:cfRule>
          <xm:sqref>AT249</xm:sqref>
        </x14:conditionalFormatting>
        <x14:conditionalFormatting xmlns:xm="http://schemas.microsoft.com/office/excel/2006/main">
          <x14:cfRule type="containsText" priority="12117" operator="containsText" id="{A0C224B2-6BA3-49E9-A8B5-A5ED58F8D745}">
            <xm:f>NOT(ISERROR(SEARCH('Listados Datos'!$P$3,AR249)))</xm:f>
            <xm:f>'Listados Datos'!$P$3</xm:f>
            <x14:dxf>
              <fill>
                <patternFill>
                  <bgColor rgb="FF99CC00"/>
                </patternFill>
              </fill>
            </x14:dxf>
          </x14:cfRule>
          <x14:cfRule type="containsText" priority="12118" operator="containsText" id="{1246252F-122C-40B1-92A6-C87FCD0E23DF}">
            <xm:f>NOT(ISERROR(SEARCH('Listados Datos'!$P$4,AR249)))</xm:f>
            <xm:f>'Listados Datos'!$P$4</xm:f>
            <x14:dxf>
              <fill>
                <patternFill>
                  <bgColor rgb="FF33CC33"/>
                </patternFill>
              </fill>
            </x14:dxf>
          </x14:cfRule>
          <x14:cfRule type="containsText" priority="12119" operator="containsText" id="{B55C3E62-7DD7-4A1C-82D0-0244A18C4804}">
            <xm:f>NOT(ISERROR(SEARCH('Listados Datos'!$P$5,AR249)))</xm:f>
            <xm:f>'Listados Datos'!$P$5</xm:f>
            <x14:dxf>
              <fill>
                <patternFill>
                  <bgColor rgb="FFFFFF00"/>
                </patternFill>
              </fill>
            </x14:dxf>
          </x14:cfRule>
          <x14:cfRule type="containsText" priority="12120" operator="containsText" id="{685BBD94-5EDC-46BC-BE88-3C41A1B27062}">
            <xm:f>NOT(ISERROR(SEARCH('Listados Datos'!$P$6,AR249)))</xm:f>
            <xm:f>'Listados Datos'!$P$6</xm:f>
            <x14:dxf>
              <fill>
                <patternFill>
                  <bgColor rgb="FFFFC000"/>
                </patternFill>
              </fill>
            </x14:dxf>
          </x14:cfRule>
          <x14:cfRule type="containsText" priority="12121" operator="containsText" id="{7BBF8454-5993-45C4-BCB9-81855A063459}">
            <xm:f>NOT(ISERROR(SEARCH('Listados Datos'!$P$7,AR249)))</xm:f>
            <xm:f>'Listados Datos'!$P$7</xm:f>
            <x14:dxf>
              <fill>
                <patternFill>
                  <bgColor rgb="FFFF0000"/>
                </patternFill>
              </fill>
            </x14:dxf>
          </x14:cfRule>
          <xm:sqref>AR249</xm:sqref>
        </x14:conditionalFormatting>
        <x14:conditionalFormatting xmlns:xm="http://schemas.microsoft.com/office/excel/2006/main">
          <x14:cfRule type="containsText" priority="12085" operator="containsText" id="{2108D630-736B-4139-A9E5-3772337F6C06}">
            <xm:f>NOT(ISERROR(SEARCH('Listados Datos'!$T$3,AT246)))</xm:f>
            <xm:f>'Listados Datos'!$T$3</xm:f>
            <x14:dxf>
              <fill>
                <patternFill patternType="solid">
                  <bgColor rgb="FFC00000"/>
                </patternFill>
              </fill>
            </x14:dxf>
          </x14:cfRule>
          <x14:cfRule type="containsText" priority="12086" operator="containsText" id="{B9589289-B2BB-4A9B-9FE3-2630CC3A79C8}">
            <xm:f>NOT(ISERROR(SEARCH('Listados Datos'!$T$4,AT246)))</xm:f>
            <xm:f>'Listados Datos'!$T$4</xm:f>
            <x14:dxf>
              <font>
                <b/>
                <i val="0"/>
                <color theme="0"/>
              </font>
              <fill>
                <patternFill>
                  <bgColor rgb="FFE26B0A"/>
                </patternFill>
              </fill>
            </x14:dxf>
          </x14:cfRule>
          <x14:cfRule type="containsText" priority="12087" operator="containsText" id="{F30CA54D-E155-430A-9EBE-E1512164A714}">
            <xm:f>NOT(ISERROR(SEARCH('Listados Datos'!$T$5,AT246)))</xm:f>
            <xm:f>'Listados Datos'!$T$5</xm:f>
            <x14:dxf>
              <font>
                <b/>
                <i val="0"/>
                <color auto="1"/>
              </font>
              <fill>
                <patternFill>
                  <bgColor rgb="FFFFFF00"/>
                </patternFill>
              </fill>
            </x14:dxf>
          </x14:cfRule>
          <x14:cfRule type="containsText" priority="12088" operator="containsText" id="{803E3D71-23D8-498E-B796-3B3778407C7A}">
            <xm:f>NOT(ISERROR(SEARCH('Listados Datos'!$T$6,AT246)))</xm:f>
            <xm:f>'Listados Datos'!$T$6</xm:f>
            <x14:dxf>
              <font>
                <b/>
                <i val="0"/>
              </font>
              <fill>
                <patternFill>
                  <bgColor rgb="FF92D050"/>
                </patternFill>
              </fill>
            </x14:dxf>
          </x14:cfRule>
          <xm:sqref>AT246</xm:sqref>
        </x14:conditionalFormatting>
        <x14:conditionalFormatting xmlns:xm="http://schemas.microsoft.com/office/excel/2006/main">
          <x14:cfRule type="containsText" priority="12075" operator="containsText" id="{D2241D5C-297E-47C9-BA1A-C63361498B93}">
            <xm:f>NOT(ISERROR(SEARCH('Listados Datos'!$P$3,AR246)))</xm:f>
            <xm:f>'Listados Datos'!$P$3</xm:f>
            <x14:dxf>
              <fill>
                <patternFill>
                  <bgColor rgb="FF99CC00"/>
                </patternFill>
              </fill>
            </x14:dxf>
          </x14:cfRule>
          <x14:cfRule type="containsText" priority="12076" operator="containsText" id="{67AF6FD6-9997-4C0E-8C88-E7D1A2B17A05}">
            <xm:f>NOT(ISERROR(SEARCH('Listados Datos'!$P$4,AR246)))</xm:f>
            <xm:f>'Listados Datos'!$P$4</xm:f>
            <x14:dxf>
              <fill>
                <patternFill>
                  <bgColor rgb="FF33CC33"/>
                </patternFill>
              </fill>
            </x14:dxf>
          </x14:cfRule>
          <x14:cfRule type="containsText" priority="12077" operator="containsText" id="{E73D2A82-25AD-4197-95A7-9909A31E215A}">
            <xm:f>NOT(ISERROR(SEARCH('Listados Datos'!$P$5,AR246)))</xm:f>
            <xm:f>'Listados Datos'!$P$5</xm:f>
            <x14:dxf>
              <fill>
                <patternFill>
                  <bgColor rgb="FFFFFF00"/>
                </patternFill>
              </fill>
            </x14:dxf>
          </x14:cfRule>
          <x14:cfRule type="containsText" priority="12078" operator="containsText" id="{C8766F69-3223-4237-B362-B6690DB36366}">
            <xm:f>NOT(ISERROR(SEARCH('Listados Datos'!$P$6,AR246)))</xm:f>
            <xm:f>'Listados Datos'!$P$6</xm:f>
            <x14:dxf>
              <fill>
                <patternFill>
                  <bgColor rgb="FFFFC000"/>
                </patternFill>
              </fill>
            </x14:dxf>
          </x14:cfRule>
          <x14:cfRule type="containsText" priority="12079" operator="containsText" id="{BA75EF83-60F7-43E1-903B-B5419D9021F7}">
            <xm:f>NOT(ISERROR(SEARCH('Listados Datos'!$P$7,AR246)))</xm:f>
            <xm:f>'Listados Datos'!$P$7</xm:f>
            <x14:dxf>
              <fill>
                <patternFill>
                  <bgColor rgb="FFFF0000"/>
                </patternFill>
              </fill>
            </x14:dxf>
          </x14:cfRule>
          <xm:sqref>AR246</xm:sqref>
        </x14:conditionalFormatting>
        <x14:conditionalFormatting xmlns:xm="http://schemas.microsoft.com/office/excel/2006/main">
          <x14:cfRule type="containsText" priority="12193" operator="containsText" id="{7B14518B-5AFA-4D85-AAC9-003E4132BC3E}">
            <xm:f>NOT(ISERROR(SEARCH('Listados Datos'!$T$3,AF244)))</xm:f>
            <xm:f>'Listados Datos'!$T$3</xm:f>
            <x14:dxf>
              <fill>
                <patternFill patternType="solid">
                  <bgColor rgb="FFC00000"/>
                </patternFill>
              </fill>
            </x14:dxf>
          </x14:cfRule>
          <x14:cfRule type="containsText" priority="12194" operator="containsText" id="{F345EC54-73F0-4EEE-9B0B-BE8AAE02FE7D}">
            <xm:f>NOT(ISERROR(SEARCH('Listados Datos'!$T$4,AF244)))</xm:f>
            <xm:f>'Listados Datos'!$T$4</xm:f>
            <x14:dxf>
              <font>
                <b/>
                <i val="0"/>
                <color theme="0"/>
              </font>
              <fill>
                <patternFill>
                  <bgColor rgb="FFE26B0A"/>
                </patternFill>
              </fill>
            </x14:dxf>
          </x14:cfRule>
          <x14:cfRule type="containsText" priority="12195" operator="containsText" id="{5A2291A7-7E84-4023-9864-C0BE35858636}">
            <xm:f>NOT(ISERROR(SEARCH('Listados Datos'!$T$5,AF244)))</xm:f>
            <xm:f>'Listados Datos'!$T$5</xm:f>
            <x14:dxf>
              <font>
                <b/>
                <i val="0"/>
                <color auto="1"/>
              </font>
              <fill>
                <patternFill>
                  <bgColor rgb="FFFFFF00"/>
                </patternFill>
              </fill>
            </x14:dxf>
          </x14:cfRule>
          <x14:cfRule type="containsText" priority="12196" operator="containsText" id="{A0BA6711-049C-4D9F-B157-54480852C201}">
            <xm:f>NOT(ISERROR(SEARCH('Listados Datos'!$T$6,AF244)))</xm:f>
            <xm:f>'Listados Datos'!$T$6</xm:f>
            <x14:dxf>
              <font>
                <b/>
                <i val="0"/>
              </font>
              <fill>
                <patternFill>
                  <bgColor rgb="FF92D050"/>
                </patternFill>
              </fill>
            </x14:dxf>
          </x14:cfRule>
          <xm:sqref>AF244:AF245 AF249</xm:sqref>
        </x14:conditionalFormatting>
        <x14:conditionalFormatting xmlns:xm="http://schemas.microsoft.com/office/excel/2006/main">
          <x14:cfRule type="containsText" priority="12189" operator="containsText" id="{14395C3D-F32D-4F92-B6F7-5B58C43E72BB}">
            <xm:f>NOT(ISERROR(SEARCH('Listados Datos'!$T$3,AB244)))</xm:f>
            <xm:f>'Listados Datos'!$T$3</xm:f>
            <x14:dxf>
              <fill>
                <patternFill patternType="solid">
                  <bgColor rgb="FFC00000"/>
                </patternFill>
              </fill>
            </x14:dxf>
          </x14:cfRule>
          <x14:cfRule type="containsText" priority="12190" operator="containsText" id="{E6FD6FB3-A9B4-4ADA-9829-A0927AEDAE40}">
            <xm:f>NOT(ISERROR(SEARCH('Listados Datos'!$T$4,AB244)))</xm:f>
            <xm:f>'Listados Datos'!$T$4</xm:f>
            <x14:dxf>
              <font>
                <b/>
                <i val="0"/>
                <color theme="0"/>
              </font>
              <fill>
                <patternFill>
                  <bgColor rgb="FFE26B0A"/>
                </patternFill>
              </fill>
            </x14:dxf>
          </x14:cfRule>
          <x14:cfRule type="containsText" priority="12191" operator="containsText" id="{3043A5E6-1D2B-4169-A880-7CBB4A1422ED}">
            <xm:f>NOT(ISERROR(SEARCH('Listados Datos'!$T$5,AB244)))</xm:f>
            <xm:f>'Listados Datos'!$T$5</xm:f>
            <x14:dxf>
              <font>
                <b/>
                <i val="0"/>
                <color auto="1"/>
              </font>
              <fill>
                <patternFill>
                  <bgColor rgb="FFFFFF00"/>
                </patternFill>
              </fill>
            </x14:dxf>
          </x14:cfRule>
          <x14:cfRule type="containsText" priority="12192" operator="containsText" id="{2603E8A9-930C-4965-A09E-A295A5427340}">
            <xm:f>NOT(ISERROR(SEARCH('Listados Datos'!$T$6,AB244)))</xm:f>
            <xm:f>'Listados Datos'!$T$6</xm:f>
            <x14:dxf>
              <font>
                <b/>
                <i val="0"/>
              </font>
              <fill>
                <patternFill>
                  <bgColor rgb="FF92D050"/>
                </patternFill>
              </fill>
            </x14:dxf>
          </x14:cfRule>
          <xm:sqref>AB244:AB245</xm:sqref>
        </x14:conditionalFormatting>
        <x14:conditionalFormatting xmlns:xm="http://schemas.microsoft.com/office/excel/2006/main">
          <x14:cfRule type="containsText" priority="12179" operator="containsText" id="{A20BDB3E-CFC3-4A61-8363-9A699C38CCC6}">
            <xm:f>NOT(ISERROR(SEARCH('Listados Datos'!$P$3,Z244)))</xm:f>
            <xm:f>'Listados Datos'!$P$3</xm:f>
            <x14:dxf>
              <fill>
                <patternFill>
                  <bgColor rgb="FF99CC00"/>
                </patternFill>
              </fill>
            </x14:dxf>
          </x14:cfRule>
          <x14:cfRule type="containsText" priority="12180" operator="containsText" id="{A59A18BA-3693-4346-AAF3-63E420FAEA04}">
            <xm:f>NOT(ISERROR(SEARCH('Listados Datos'!$P$4,Z244)))</xm:f>
            <xm:f>'Listados Datos'!$P$4</xm:f>
            <x14:dxf>
              <fill>
                <patternFill>
                  <bgColor rgb="FF33CC33"/>
                </patternFill>
              </fill>
            </x14:dxf>
          </x14:cfRule>
          <x14:cfRule type="containsText" priority="12181" operator="containsText" id="{BBDFD50A-0AEB-45EB-A166-8D003AA5BBB1}">
            <xm:f>NOT(ISERROR(SEARCH('Listados Datos'!$P$5,Z244)))</xm:f>
            <xm:f>'Listados Datos'!$P$5</xm:f>
            <x14:dxf>
              <fill>
                <patternFill>
                  <bgColor rgb="FFFFFF00"/>
                </patternFill>
              </fill>
            </x14:dxf>
          </x14:cfRule>
          <x14:cfRule type="containsText" priority="12182" operator="containsText" id="{27D0AC18-3377-4BA5-BD36-A142087DBD2A}">
            <xm:f>NOT(ISERROR(SEARCH('Listados Datos'!$P$6,Z244)))</xm:f>
            <xm:f>'Listados Datos'!$P$6</xm:f>
            <x14:dxf>
              <fill>
                <patternFill>
                  <bgColor rgb="FFFFC000"/>
                </patternFill>
              </fill>
            </x14:dxf>
          </x14:cfRule>
          <x14:cfRule type="containsText" priority="12183" operator="containsText" id="{BB0B3485-12C7-4C5A-8EF4-268F0EF7D4EF}">
            <xm:f>NOT(ISERROR(SEARCH('Listados Datos'!$P$7,Z244)))</xm:f>
            <xm:f>'Listados Datos'!$P$7</xm:f>
            <x14:dxf>
              <fill>
                <patternFill>
                  <bgColor rgb="FFFF0000"/>
                </patternFill>
              </fill>
            </x14:dxf>
          </x14:cfRule>
          <xm:sqref>Z244:Z245</xm:sqref>
        </x14:conditionalFormatting>
        <x14:conditionalFormatting xmlns:xm="http://schemas.microsoft.com/office/excel/2006/main">
          <x14:cfRule type="containsText" priority="12155" operator="containsText" id="{387E0E0B-4D62-4E5C-8C66-70F0C1C28F2B}">
            <xm:f>NOT(ISERROR(SEARCH('Listados Datos'!$T$3,AT244)))</xm:f>
            <xm:f>'Listados Datos'!$T$3</xm:f>
            <x14:dxf>
              <fill>
                <patternFill patternType="solid">
                  <bgColor rgb="FFC00000"/>
                </patternFill>
              </fill>
            </x14:dxf>
          </x14:cfRule>
          <x14:cfRule type="containsText" priority="12156" operator="containsText" id="{9F70B772-C620-47FE-92AB-732268A9ACA9}">
            <xm:f>NOT(ISERROR(SEARCH('Listados Datos'!$T$4,AT244)))</xm:f>
            <xm:f>'Listados Datos'!$T$4</xm:f>
            <x14:dxf>
              <font>
                <b/>
                <i val="0"/>
                <color theme="0"/>
              </font>
              <fill>
                <patternFill>
                  <bgColor rgb="FFE26B0A"/>
                </patternFill>
              </fill>
            </x14:dxf>
          </x14:cfRule>
          <x14:cfRule type="containsText" priority="12157" operator="containsText" id="{77D8D4F0-A287-43A8-BF33-83C3809CAE86}">
            <xm:f>NOT(ISERROR(SEARCH('Listados Datos'!$T$5,AT244)))</xm:f>
            <xm:f>'Listados Datos'!$T$5</xm:f>
            <x14:dxf>
              <font>
                <b/>
                <i val="0"/>
                <color auto="1"/>
              </font>
              <fill>
                <patternFill>
                  <bgColor rgb="FFFFFF00"/>
                </patternFill>
              </fill>
            </x14:dxf>
          </x14:cfRule>
          <x14:cfRule type="containsText" priority="12158" operator="containsText" id="{1970BA03-FA49-430B-A3C8-CEF2D3ABE279}">
            <xm:f>NOT(ISERROR(SEARCH('Listados Datos'!$T$6,AT244)))</xm:f>
            <xm:f>'Listados Datos'!$T$6</xm:f>
            <x14:dxf>
              <font>
                <b/>
                <i val="0"/>
              </font>
              <fill>
                <patternFill>
                  <bgColor rgb="FF92D050"/>
                </patternFill>
              </fill>
            </x14:dxf>
          </x14:cfRule>
          <xm:sqref>AT244</xm:sqref>
        </x14:conditionalFormatting>
        <x14:conditionalFormatting xmlns:xm="http://schemas.microsoft.com/office/excel/2006/main">
          <x14:cfRule type="containsText" priority="12145" operator="containsText" id="{A9D7E630-949A-4513-8C1E-8208F9D08C89}">
            <xm:f>NOT(ISERROR(SEARCH('Listados Datos'!$P$3,AR244)))</xm:f>
            <xm:f>'Listados Datos'!$P$3</xm:f>
            <x14:dxf>
              <fill>
                <patternFill>
                  <bgColor rgb="FF99CC00"/>
                </patternFill>
              </fill>
            </x14:dxf>
          </x14:cfRule>
          <x14:cfRule type="containsText" priority="12146" operator="containsText" id="{3A254B27-4E34-4DC7-A6D6-8AA101A973A3}">
            <xm:f>NOT(ISERROR(SEARCH('Listados Datos'!$P$4,AR244)))</xm:f>
            <xm:f>'Listados Datos'!$P$4</xm:f>
            <x14:dxf>
              <fill>
                <patternFill>
                  <bgColor rgb="FF33CC33"/>
                </patternFill>
              </fill>
            </x14:dxf>
          </x14:cfRule>
          <x14:cfRule type="containsText" priority="12147" operator="containsText" id="{C6FADC52-BF4B-4C0E-A71C-B3366315EB2F}">
            <xm:f>NOT(ISERROR(SEARCH('Listados Datos'!$P$5,AR244)))</xm:f>
            <xm:f>'Listados Datos'!$P$5</xm:f>
            <x14:dxf>
              <fill>
                <patternFill>
                  <bgColor rgb="FFFFFF00"/>
                </patternFill>
              </fill>
            </x14:dxf>
          </x14:cfRule>
          <x14:cfRule type="containsText" priority="12148" operator="containsText" id="{181FD32D-9B7A-4A41-AB5E-55643E670EEE}">
            <xm:f>NOT(ISERROR(SEARCH('Listados Datos'!$P$6,AR244)))</xm:f>
            <xm:f>'Listados Datos'!$P$6</xm:f>
            <x14:dxf>
              <fill>
                <patternFill>
                  <bgColor rgb="FFFFC000"/>
                </patternFill>
              </fill>
            </x14:dxf>
          </x14:cfRule>
          <x14:cfRule type="containsText" priority="12149" operator="containsText" id="{2B0A846E-255E-49FC-8752-20E92D27B750}">
            <xm:f>NOT(ISERROR(SEARCH('Listados Datos'!$P$7,AR244)))</xm:f>
            <xm:f>'Listados Datos'!$P$7</xm:f>
            <x14:dxf>
              <fill>
                <patternFill>
                  <bgColor rgb="FFFF0000"/>
                </patternFill>
              </fill>
            </x14:dxf>
          </x14:cfRule>
          <xm:sqref>AR244</xm:sqref>
        </x14:conditionalFormatting>
        <x14:conditionalFormatting xmlns:xm="http://schemas.microsoft.com/office/excel/2006/main">
          <x14:cfRule type="containsText" priority="12141" operator="containsText" id="{9E8F2B89-C5CD-41FB-8FFC-65244E54CA99}">
            <xm:f>NOT(ISERROR(SEARCH('Listados Datos'!$T$3,AT245)))</xm:f>
            <xm:f>'Listados Datos'!$T$3</xm:f>
            <x14:dxf>
              <fill>
                <patternFill patternType="solid">
                  <bgColor rgb="FFC00000"/>
                </patternFill>
              </fill>
            </x14:dxf>
          </x14:cfRule>
          <x14:cfRule type="containsText" priority="12142" operator="containsText" id="{89398C30-973C-45B5-A997-2E074976B1C8}">
            <xm:f>NOT(ISERROR(SEARCH('Listados Datos'!$T$4,AT245)))</xm:f>
            <xm:f>'Listados Datos'!$T$4</xm:f>
            <x14:dxf>
              <font>
                <b/>
                <i val="0"/>
                <color theme="0"/>
              </font>
              <fill>
                <patternFill>
                  <bgColor rgb="FFE26B0A"/>
                </patternFill>
              </fill>
            </x14:dxf>
          </x14:cfRule>
          <x14:cfRule type="containsText" priority="12143" operator="containsText" id="{63516286-9D2B-455A-8B5D-C17EA97C216C}">
            <xm:f>NOT(ISERROR(SEARCH('Listados Datos'!$T$5,AT245)))</xm:f>
            <xm:f>'Listados Datos'!$T$5</xm:f>
            <x14:dxf>
              <font>
                <b/>
                <i val="0"/>
                <color auto="1"/>
              </font>
              <fill>
                <patternFill>
                  <bgColor rgb="FFFFFF00"/>
                </patternFill>
              </fill>
            </x14:dxf>
          </x14:cfRule>
          <x14:cfRule type="containsText" priority="12144" operator="containsText" id="{C490252F-4E87-47B0-A0A5-17FF6F23C85E}">
            <xm:f>NOT(ISERROR(SEARCH('Listados Datos'!$T$6,AT245)))</xm:f>
            <xm:f>'Listados Datos'!$T$6</xm:f>
            <x14:dxf>
              <font>
                <b/>
                <i val="0"/>
              </font>
              <fill>
                <patternFill>
                  <bgColor rgb="FF92D050"/>
                </patternFill>
              </fill>
            </x14:dxf>
          </x14:cfRule>
          <xm:sqref>AT245</xm:sqref>
        </x14:conditionalFormatting>
        <x14:conditionalFormatting xmlns:xm="http://schemas.microsoft.com/office/excel/2006/main">
          <x14:cfRule type="containsText" priority="12131" operator="containsText" id="{41D2DDB5-B1E4-431B-9494-E239246F64B9}">
            <xm:f>NOT(ISERROR(SEARCH('Listados Datos'!$P$3,AR245)))</xm:f>
            <xm:f>'Listados Datos'!$P$3</xm:f>
            <x14:dxf>
              <fill>
                <patternFill>
                  <bgColor rgb="FF99CC00"/>
                </patternFill>
              </fill>
            </x14:dxf>
          </x14:cfRule>
          <x14:cfRule type="containsText" priority="12132" operator="containsText" id="{7E3238B5-C09F-4C57-B0C2-FAA8B0CF5A57}">
            <xm:f>NOT(ISERROR(SEARCH('Listados Datos'!$P$4,AR245)))</xm:f>
            <xm:f>'Listados Datos'!$P$4</xm:f>
            <x14:dxf>
              <fill>
                <patternFill>
                  <bgColor rgb="FF33CC33"/>
                </patternFill>
              </fill>
            </x14:dxf>
          </x14:cfRule>
          <x14:cfRule type="containsText" priority="12133" operator="containsText" id="{1D9B1690-974D-4C05-AC9F-986596EB669B}">
            <xm:f>NOT(ISERROR(SEARCH('Listados Datos'!$P$5,AR245)))</xm:f>
            <xm:f>'Listados Datos'!$P$5</xm:f>
            <x14:dxf>
              <fill>
                <patternFill>
                  <bgColor rgb="FFFFFF00"/>
                </patternFill>
              </fill>
            </x14:dxf>
          </x14:cfRule>
          <x14:cfRule type="containsText" priority="12134" operator="containsText" id="{13518A03-6391-453D-8518-424E63C9957D}">
            <xm:f>NOT(ISERROR(SEARCH('Listados Datos'!$P$6,AR245)))</xm:f>
            <xm:f>'Listados Datos'!$P$6</xm:f>
            <x14:dxf>
              <fill>
                <patternFill>
                  <bgColor rgb="FFFFC000"/>
                </patternFill>
              </fill>
            </x14:dxf>
          </x14:cfRule>
          <x14:cfRule type="containsText" priority="12135" operator="containsText" id="{0D1A68C6-8D4D-4DF8-ACB4-8AC4649D63BC}">
            <xm:f>NOT(ISERROR(SEARCH('Listados Datos'!$P$7,AR245)))</xm:f>
            <xm:f>'Listados Datos'!$P$7</xm:f>
            <x14:dxf>
              <fill>
                <patternFill>
                  <bgColor rgb="FFFF0000"/>
                </patternFill>
              </fill>
            </x14:dxf>
          </x14:cfRule>
          <xm:sqref>AR245</xm:sqref>
        </x14:conditionalFormatting>
        <x14:conditionalFormatting xmlns:xm="http://schemas.microsoft.com/office/excel/2006/main">
          <x14:cfRule type="containsText" priority="12113" operator="containsText" id="{0859E7CF-8D1A-43C0-9B02-7D443AE56BD4}">
            <xm:f>NOT(ISERROR(SEARCH('Listados Datos'!$T$3,AF246)))</xm:f>
            <xm:f>'Listados Datos'!$T$3</xm:f>
            <x14:dxf>
              <fill>
                <patternFill patternType="solid">
                  <bgColor rgb="FFC00000"/>
                </patternFill>
              </fill>
            </x14:dxf>
          </x14:cfRule>
          <x14:cfRule type="containsText" priority="12114" operator="containsText" id="{849AF546-D0C9-4265-A2DA-D65B4091D1EC}">
            <xm:f>NOT(ISERROR(SEARCH('Listados Datos'!$T$4,AF246)))</xm:f>
            <xm:f>'Listados Datos'!$T$4</xm:f>
            <x14:dxf>
              <font>
                <b/>
                <i val="0"/>
                <color theme="0"/>
              </font>
              <fill>
                <patternFill>
                  <bgColor rgb="FFE26B0A"/>
                </patternFill>
              </fill>
            </x14:dxf>
          </x14:cfRule>
          <x14:cfRule type="containsText" priority="12115" operator="containsText" id="{F03D267D-1392-49BC-9A7E-36749C8DB2D7}">
            <xm:f>NOT(ISERROR(SEARCH('Listados Datos'!$T$5,AF246)))</xm:f>
            <xm:f>'Listados Datos'!$T$5</xm:f>
            <x14:dxf>
              <font>
                <b/>
                <i val="0"/>
                <color auto="1"/>
              </font>
              <fill>
                <patternFill>
                  <bgColor rgb="FFFFFF00"/>
                </patternFill>
              </fill>
            </x14:dxf>
          </x14:cfRule>
          <x14:cfRule type="containsText" priority="12116" operator="containsText" id="{A17E9264-801E-487E-81B2-F509BAB9A6F4}">
            <xm:f>NOT(ISERROR(SEARCH('Listados Datos'!$T$6,AF246)))</xm:f>
            <xm:f>'Listados Datos'!$T$6</xm:f>
            <x14:dxf>
              <font>
                <b/>
                <i val="0"/>
              </font>
              <fill>
                <patternFill>
                  <bgColor rgb="FF92D050"/>
                </patternFill>
              </fill>
            </x14:dxf>
          </x14:cfRule>
          <xm:sqref>AF246:AF247</xm:sqref>
        </x14:conditionalFormatting>
        <x14:conditionalFormatting xmlns:xm="http://schemas.microsoft.com/office/excel/2006/main">
          <x14:cfRule type="containsText" priority="12109" operator="containsText" id="{C385807F-E631-44B3-B633-8E7AB2443896}">
            <xm:f>NOT(ISERROR(SEARCH('Listados Datos'!$T$3,AB246)))</xm:f>
            <xm:f>'Listados Datos'!$T$3</xm:f>
            <x14:dxf>
              <fill>
                <patternFill patternType="solid">
                  <bgColor rgb="FFC00000"/>
                </patternFill>
              </fill>
            </x14:dxf>
          </x14:cfRule>
          <x14:cfRule type="containsText" priority="12110" operator="containsText" id="{4F51F093-0B58-41B5-B5A0-ADAFACDD9511}">
            <xm:f>NOT(ISERROR(SEARCH('Listados Datos'!$T$4,AB246)))</xm:f>
            <xm:f>'Listados Datos'!$T$4</xm:f>
            <x14:dxf>
              <font>
                <b/>
                <i val="0"/>
                <color theme="0"/>
              </font>
              <fill>
                <patternFill>
                  <bgColor rgb="FFE26B0A"/>
                </patternFill>
              </fill>
            </x14:dxf>
          </x14:cfRule>
          <x14:cfRule type="containsText" priority="12111" operator="containsText" id="{DC2FDC28-5D0E-4D46-A098-7C0A4250F37F}">
            <xm:f>NOT(ISERROR(SEARCH('Listados Datos'!$T$5,AB246)))</xm:f>
            <xm:f>'Listados Datos'!$T$5</xm:f>
            <x14:dxf>
              <font>
                <b/>
                <i val="0"/>
                <color auto="1"/>
              </font>
              <fill>
                <patternFill>
                  <bgColor rgb="FFFFFF00"/>
                </patternFill>
              </fill>
            </x14:dxf>
          </x14:cfRule>
          <x14:cfRule type="containsText" priority="12112" operator="containsText" id="{CD3C88D9-8F76-4306-980E-CE601054FC62}">
            <xm:f>NOT(ISERROR(SEARCH('Listados Datos'!$T$6,AB246)))</xm:f>
            <xm:f>'Listados Datos'!$T$6</xm:f>
            <x14:dxf>
              <font>
                <b/>
                <i val="0"/>
              </font>
              <fill>
                <patternFill>
                  <bgColor rgb="FF92D050"/>
                </patternFill>
              </fill>
            </x14:dxf>
          </x14:cfRule>
          <xm:sqref>AB246:AB247</xm:sqref>
        </x14:conditionalFormatting>
        <x14:conditionalFormatting xmlns:xm="http://schemas.microsoft.com/office/excel/2006/main">
          <x14:cfRule type="containsText" priority="12099" operator="containsText" id="{E6925582-250D-4641-A140-B36295FA5C65}">
            <xm:f>NOT(ISERROR(SEARCH('Listados Datos'!$P$3,Z246)))</xm:f>
            <xm:f>'Listados Datos'!$P$3</xm:f>
            <x14:dxf>
              <fill>
                <patternFill>
                  <bgColor rgb="FF99CC00"/>
                </patternFill>
              </fill>
            </x14:dxf>
          </x14:cfRule>
          <x14:cfRule type="containsText" priority="12100" operator="containsText" id="{719D696F-06FC-42E8-858C-8FBC691D9FC0}">
            <xm:f>NOT(ISERROR(SEARCH('Listados Datos'!$P$4,Z246)))</xm:f>
            <xm:f>'Listados Datos'!$P$4</xm:f>
            <x14:dxf>
              <fill>
                <patternFill>
                  <bgColor rgb="FF33CC33"/>
                </patternFill>
              </fill>
            </x14:dxf>
          </x14:cfRule>
          <x14:cfRule type="containsText" priority="12101" operator="containsText" id="{BFD6EBA3-91B9-4508-A482-DB2B3C45774B}">
            <xm:f>NOT(ISERROR(SEARCH('Listados Datos'!$P$5,Z246)))</xm:f>
            <xm:f>'Listados Datos'!$P$5</xm:f>
            <x14:dxf>
              <fill>
                <patternFill>
                  <bgColor rgb="FFFFFF00"/>
                </patternFill>
              </fill>
            </x14:dxf>
          </x14:cfRule>
          <x14:cfRule type="containsText" priority="12102" operator="containsText" id="{D6C8C2D2-7C36-456E-B551-E3A4520D23DF}">
            <xm:f>NOT(ISERROR(SEARCH('Listados Datos'!$P$6,Z246)))</xm:f>
            <xm:f>'Listados Datos'!$P$6</xm:f>
            <x14:dxf>
              <fill>
                <patternFill>
                  <bgColor rgb="FFFFC000"/>
                </patternFill>
              </fill>
            </x14:dxf>
          </x14:cfRule>
          <x14:cfRule type="containsText" priority="12103" operator="containsText" id="{258465CB-1E34-4BD3-9542-B97B3F607CBE}">
            <xm:f>NOT(ISERROR(SEARCH('Listados Datos'!$P$7,Z246)))</xm:f>
            <xm:f>'Listados Datos'!$P$7</xm:f>
            <x14:dxf>
              <fill>
                <patternFill>
                  <bgColor rgb="FFFF0000"/>
                </patternFill>
              </fill>
            </x14:dxf>
          </x14:cfRule>
          <xm:sqref>Z246:Z247</xm:sqref>
        </x14:conditionalFormatting>
        <x14:conditionalFormatting xmlns:xm="http://schemas.microsoft.com/office/excel/2006/main">
          <x14:cfRule type="containsText" priority="12071" operator="containsText" id="{33444117-0D42-4C30-B8FD-73DF42AA9128}">
            <xm:f>NOT(ISERROR(SEARCH('Listados Datos'!$T$3,AT247)))</xm:f>
            <xm:f>'Listados Datos'!$T$3</xm:f>
            <x14:dxf>
              <fill>
                <patternFill patternType="solid">
                  <bgColor rgb="FFC00000"/>
                </patternFill>
              </fill>
            </x14:dxf>
          </x14:cfRule>
          <x14:cfRule type="containsText" priority="12072" operator="containsText" id="{A173FEA8-496A-4082-8A48-F242478B7268}">
            <xm:f>NOT(ISERROR(SEARCH('Listados Datos'!$T$4,AT247)))</xm:f>
            <xm:f>'Listados Datos'!$T$4</xm:f>
            <x14:dxf>
              <font>
                <b/>
                <i val="0"/>
                <color theme="0"/>
              </font>
              <fill>
                <patternFill>
                  <bgColor rgb="FFE26B0A"/>
                </patternFill>
              </fill>
            </x14:dxf>
          </x14:cfRule>
          <x14:cfRule type="containsText" priority="12073" operator="containsText" id="{A759B074-3397-43FA-8D87-9E962AC8B1A7}">
            <xm:f>NOT(ISERROR(SEARCH('Listados Datos'!$T$5,AT247)))</xm:f>
            <xm:f>'Listados Datos'!$T$5</xm:f>
            <x14:dxf>
              <font>
                <b/>
                <i val="0"/>
                <color auto="1"/>
              </font>
              <fill>
                <patternFill>
                  <bgColor rgb="FFFFFF00"/>
                </patternFill>
              </fill>
            </x14:dxf>
          </x14:cfRule>
          <x14:cfRule type="containsText" priority="12074" operator="containsText" id="{52DEAA7E-515E-4BAD-B3E0-5F9717B35754}">
            <xm:f>NOT(ISERROR(SEARCH('Listados Datos'!$T$6,AT247)))</xm:f>
            <xm:f>'Listados Datos'!$T$6</xm:f>
            <x14:dxf>
              <font>
                <b/>
                <i val="0"/>
              </font>
              <fill>
                <patternFill>
                  <bgColor rgb="FF92D050"/>
                </patternFill>
              </fill>
            </x14:dxf>
          </x14:cfRule>
          <xm:sqref>AT247</xm:sqref>
        </x14:conditionalFormatting>
        <x14:conditionalFormatting xmlns:xm="http://schemas.microsoft.com/office/excel/2006/main">
          <x14:cfRule type="containsText" priority="12019" operator="containsText" id="{2651BC07-F256-4D2B-BAC2-8755D1DAD760}">
            <xm:f>NOT(ISERROR(SEARCH('Listados Datos'!$P$3,AR248)))</xm:f>
            <xm:f>'Listados Datos'!$P$3</xm:f>
            <x14:dxf>
              <fill>
                <patternFill>
                  <bgColor rgb="FF99CC00"/>
                </patternFill>
              </fill>
            </x14:dxf>
          </x14:cfRule>
          <x14:cfRule type="containsText" priority="12020" operator="containsText" id="{8178D086-D8AA-467E-ADDF-C7665A304BB3}">
            <xm:f>NOT(ISERROR(SEARCH('Listados Datos'!$P$4,AR248)))</xm:f>
            <xm:f>'Listados Datos'!$P$4</xm:f>
            <x14:dxf>
              <fill>
                <patternFill>
                  <bgColor rgb="FF33CC33"/>
                </patternFill>
              </fill>
            </x14:dxf>
          </x14:cfRule>
          <x14:cfRule type="containsText" priority="12021" operator="containsText" id="{AEDA4B4E-1DC6-4AFA-8475-BDA9D72F3592}">
            <xm:f>NOT(ISERROR(SEARCH('Listados Datos'!$P$5,AR248)))</xm:f>
            <xm:f>'Listados Datos'!$P$5</xm:f>
            <x14:dxf>
              <fill>
                <patternFill>
                  <bgColor rgb="FFFFFF00"/>
                </patternFill>
              </fill>
            </x14:dxf>
          </x14:cfRule>
          <x14:cfRule type="containsText" priority="12022" operator="containsText" id="{3FD868E0-F3AE-42FE-9EBA-898CD6BAF2D9}">
            <xm:f>NOT(ISERROR(SEARCH('Listados Datos'!$P$6,AR248)))</xm:f>
            <xm:f>'Listados Datos'!$P$6</xm:f>
            <x14:dxf>
              <fill>
                <patternFill>
                  <bgColor rgb="FFFFC000"/>
                </patternFill>
              </fill>
            </x14:dxf>
          </x14:cfRule>
          <x14:cfRule type="containsText" priority="12023" operator="containsText" id="{75265455-5D8B-4CE4-8EE5-680E1F70394A}">
            <xm:f>NOT(ISERROR(SEARCH('Listados Datos'!$P$7,AR248)))</xm:f>
            <xm:f>'Listados Datos'!$P$7</xm:f>
            <x14:dxf>
              <fill>
                <patternFill>
                  <bgColor rgb="FFFF0000"/>
                </patternFill>
              </fill>
            </x14:dxf>
          </x14:cfRule>
          <xm:sqref>AR248</xm:sqref>
        </x14:conditionalFormatting>
        <x14:conditionalFormatting xmlns:xm="http://schemas.microsoft.com/office/excel/2006/main">
          <x14:cfRule type="containsText" priority="12057" operator="containsText" id="{41023793-973C-432A-AD68-7C9F343B551E}">
            <xm:f>NOT(ISERROR(SEARCH('Listados Datos'!$T$3,AF248)))</xm:f>
            <xm:f>'Listados Datos'!$T$3</xm:f>
            <x14:dxf>
              <fill>
                <patternFill patternType="solid">
                  <bgColor rgb="FFC00000"/>
                </patternFill>
              </fill>
            </x14:dxf>
          </x14:cfRule>
          <x14:cfRule type="containsText" priority="12058" operator="containsText" id="{F6C98EBB-D715-4E15-A6E8-9ED5AD4B2F15}">
            <xm:f>NOT(ISERROR(SEARCH('Listados Datos'!$T$4,AF248)))</xm:f>
            <xm:f>'Listados Datos'!$T$4</xm:f>
            <x14:dxf>
              <font>
                <b/>
                <i val="0"/>
                <color theme="0"/>
              </font>
              <fill>
                <patternFill>
                  <bgColor rgb="FFE26B0A"/>
                </patternFill>
              </fill>
            </x14:dxf>
          </x14:cfRule>
          <x14:cfRule type="containsText" priority="12059" operator="containsText" id="{0207BFF6-892C-4D0D-9EAE-D1E2886A77FA}">
            <xm:f>NOT(ISERROR(SEARCH('Listados Datos'!$T$5,AF248)))</xm:f>
            <xm:f>'Listados Datos'!$T$5</xm:f>
            <x14:dxf>
              <font>
                <b/>
                <i val="0"/>
                <color auto="1"/>
              </font>
              <fill>
                <patternFill>
                  <bgColor rgb="FFFFFF00"/>
                </patternFill>
              </fill>
            </x14:dxf>
          </x14:cfRule>
          <x14:cfRule type="containsText" priority="12060" operator="containsText" id="{15D81867-3943-4E62-B45B-16742C148991}">
            <xm:f>NOT(ISERROR(SEARCH('Listados Datos'!$T$6,AF248)))</xm:f>
            <xm:f>'Listados Datos'!$T$6</xm:f>
            <x14:dxf>
              <font>
                <b/>
                <i val="0"/>
              </font>
              <fill>
                <patternFill>
                  <bgColor rgb="FF92D050"/>
                </patternFill>
              </fill>
            </x14:dxf>
          </x14:cfRule>
          <xm:sqref>AF248</xm:sqref>
        </x14:conditionalFormatting>
        <x14:conditionalFormatting xmlns:xm="http://schemas.microsoft.com/office/excel/2006/main">
          <x14:cfRule type="containsText" priority="12053" operator="containsText" id="{2D365116-DE3E-4AE5-BF3A-D32EF124FB60}">
            <xm:f>NOT(ISERROR(SEARCH('Listados Datos'!$T$3,AB248)))</xm:f>
            <xm:f>'Listados Datos'!$T$3</xm:f>
            <x14:dxf>
              <fill>
                <patternFill patternType="solid">
                  <bgColor rgb="FFC00000"/>
                </patternFill>
              </fill>
            </x14:dxf>
          </x14:cfRule>
          <x14:cfRule type="containsText" priority="12054" operator="containsText" id="{5098719B-D8B6-480B-9403-E5971B910658}">
            <xm:f>NOT(ISERROR(SEARCH('Listados Datos'!$T$4,AB248)))</xm:f>
            <xm:f>'Listados Datos'!$T$4</xm:f>
            <x14:dxf>
              <font>
                <b/>
                <i val="0"/>
                <color theme="0"/>
              </font>
              <fill>
                <patternFill>
                  <bgColor rgb="FFE26B0A"/>
                </patternFill>
              </fill>
            </x14:dxf>
          </x14:cfRule>
          <x14:cfRule type="containsText" priority="12055" operator="containsText" id="{F06AAE77-8D70-43CB-B700-0084D02A2770}">
            <xm:f>NOT(ISERROR(SEARCH('Listados Datos'!$T$5,AB248)))</xm:f>
            <xm:f>'Listados Datos'!$T$5</xm:f>
            <x14:dxf>
              <font>
                <b/>
                <i val="0"/>
                <color auto="1"/>
              </font>
              <fill>
                <patternFill>
                  <bgColor rgb="FFFFFF00"/>
                </patternFill>
              </fill>
            </x14:dxf>
          </x14:cfRule>
          <x14:cfRule type="containsText" priority="12056" operator="containsText" id="{10E4ACCD-1F21-4EFC-9AB6-9F15DDFD607C}">
            <xm:f>NOT(ISERROR(SEARCH('Listados Datos'!$T$6,AB248)))</xm:f>
            <xm:f>'Listados Datos'!$T$6</xm:f>
            <x14:dxf>
              <font>
                <b/>
                <i val="0"/>
              </font>
              <fill>
                <patternFill>
                  <bgColor rgb="FF92D050"/>
                </patternFill>
              </fill>
            </x14:dxf>
          </x14:cfRule>
          <xm:sqref>AB248</xm:sqref>
        </x14:conditionalFormatting>
        <x14:conditionalFormatting xmlns:xm="http://schemas.microsoft.com/office/excel/2006/main">
          <x14:cfRule type="containsText" priority="12043" operator="containsText" id="{E8180ED2-3C18-479A-A04D-C247E7D6DB70}">
            <xm:f>NOT(ISERROR(SEARCH('Listados Datos'!$P$3,Z248)))</xm:f>
            <xm:f>'Listados Datos'!$P$3</xm:f>
            <x14:dxf>
              <fill>
                <patternFill>
                  <bgColor rgb="FF99CC00"/>
                </patternFill>
              </fill>
            </x14:dxf>
          </x14:cfRule>
          <x14:cfRule type="containsText" priority="12044" operator="containsText" id="{F0D1BFD5-3BB0-43CE-BD8B-A0B742DFEDA3}">
            <xm:f>NOT(ISERROR(SEARCH('Listados Datos'!$P$4,Z248)))</xm:f>
            <xm:f>'Listados Datos'!$P$4</xm:f>
            <x14:dxf>
              <fill>
                <patternFill>
                  <bgColor rgb="FF33CC33"/>
                </patternFill>
              </fill>
            </x14:dxf>
          </x14:cfRule>
          <x14:cfRule type="containsText" priority="12045" operator="containsText" id="{BBC0284E-0046-4E9E-B0E4-E296F0547ACD}">
            <xm:f>NOT(ISERROR(SEARCH('Listados Datos'!$P$5,Z248)))</xm:f>
            <xm:f>'Listados Datos'!$P$5</xm:f>
            <x14:dxf>
              <fill>
                <patternFill>
                  <bgColor rgb="FFFFFF00"/>
                </patternFill>
              </fill>
            </x14:dxf>
          </x14:cfRule>
          <x14:cfRule type="containsText" priority="12046" operator="containsText" id="{B74EEA2F-0E85-4D3F-A793-5C720FE7241F}">
            <xm:f>NOT(ISERROR(SEARCH('Listados Datos'!$P$6,Z248)))</xm:f>
            <xm:f>'Listados Datos'!$P$6</xm:f>
            <x14:dxf>
              <fill>
                <patternFill>
                  <bgColor rgb="FFFFC000"/>
                </patternFill>
              </fill>
            </x14:dxf>
          </x14:cfRule>
          <x14:cfRule type="containsText" priority="12047" operator="containsText" id="{B7041E6C-9B23-4303-ADEC-6ABC0751E242}">
            <xm:f>NOT(ISERROR(SEARCH('Listados Datos'!$P$7,Z248)))</xm:f>
            <xm:f>'Listados Datos'!$P$7</xm:f>
            <x14:dxf>
              <fill>
                <patternFill>
                  <bgColor rgb="FFFF0000"/>
                </patternFill>
              </fill>
            </x14:dxf>
          </x14:cfRule>
          <xm:sqref>Z248</xm:sqref>
        </x14:conditionalFormatting>
        <x14:conditionalFormatting xmlns:xm="http://schemas.microsoft.com/office/excel/2006/main">
          <x14:cfRule type="containsText" priority="12029" operator="containsText" id="{B62EEB0F-4C34-41D6-95D0-76A531E92180}">
            <xm:f>NOT(ISERROR(SEARCH('Listados Datos'!$T$3,AT248)))</xm:f>
            <xm:f>'Listados Datos'!$T$3</xm:f>
            <x14:dxf>
              <fill>
                <patternFill patternType="solid">
                  <bgColor rgb="FFC00000"/>
                </patternFill>
              </fill>
            </x14:dxf>
          </x14:cfRule>
          <x14:cfRule type="containsText" priority="12030" operator="containsText" id="{C26D3E1F-E763-44D4-BED2-FA496CFF8444}">
            <xm:f>NOT(ISERROR(SEARCH('Listados Datos'!$T$4,AT248)))</xm:f>
            <xm:f>'Listados Datos'!$T$4</xm:f>
            <x14:dxf>
              <font>
                <b/>
                <i val="0"/>
                <color theme="0"/>
              </font>
              <fill>
                <patternFill>
                  <bgColor rgb="FFE26B0A"/>
                </patternFill>
              </fill>
            </x14:dxf>
          </x14:cfRule>
          <x14:cfRule type="containsText" priority="12031" operator="containsText" id="{73FA96F3-F5D1-4AF5-96AE-10EC06870BBA}">
            <xm:f>NOT(ISERROR(SEARCH('Listados Datos'!$T$5,AT248)))</xm:f>
            <xm:f>'Listados Datos'!$T$5</xm:f>
            <x14:dxf>
              <font>
                <b/>
                <i val="0"/>
                <color auto="1"/>
              </font>
              <fill>
                <patternFill>
                  <bgColor rgb="FFFFFF00"/>
                </patternFill>
              </fill>
            </x14:dxf>
          </x14:cfRule>
          <x14:cfRule type="containsText" priority="12032" operator="containsText" id="{09FEBEEA-3A69-407E-85EE-96E90D53250E}">
            <xm:f>NOT(ISERROR(SEARCH('Listados Datos'!$T$6,AT248)))</xm:f>
            <xm:f>'Listados Datos'!$T$6</xm:f>
            <x14:dxf>
              <font>
                <b/>
                <i val="0"/>
              </font>
              <fill>
                <patternFill>
                  <bgColor rgb="FF92D050"/>
                </patternFill>
              </fill>
            </x14:dxf>
          </x14:cfRule>
          <xm:sqref>AT248</xm:sqref>
        </x14:conditionalFormatting>
        <x14:conditionalFormatting xmlns:xm="http://schemas.microsoft.com/office/excel/2006/main">
          <x14:cfRule type="containsText" priority="11869" operator="containsText" id="{4B7438DB-C985-4724-A276-D50AE410E30D}">
            <xm:f>NOT(ISERROR(SEARCH('Listados Datos'!$P$3,AR253)))</xm:f>
            <xm:f>'Listados Datos'!$P$3</xm:f>
            <x14:dxf>
              <fill>
                <patternFill>
                  <bgColor rgb="FF99CC00"/>
                </patternFill>
              </fill>
            </x14:dxf>
          </x14:cfRule>
          <x14:cfRule type="containsText" priority="11870" operator="containsText" id="{C9F5B23F-B183-4D7D-A4FE-4E92E1723C00}">
            <xm:f>NOT(ISERROR(SEARCH('Listados Datos'!$P$4,AR253)))</xm:f>
            <xm:f>'Listados Datos'!$P$4</xm:f>
            <x14:dxf>
              <fill>
                <patternFill>
                  <bgColor rgb="FF33CC33"/>
                </patternFill>
              </fill>
            </x14:dxf>
          </x14:cfRule>
          <x14:cfRule type="containsText" priority="11871" operator="containsText" id="{981CA000-06E3-4401-B274-2EF3D5E7418E}">
            <xm:f>NOT(ISERROR(SEARCH('Listados Datos'!$P$5,AR253)))</xm:f>
            <xm:f>'Listados Datos'!$P$5</xm:f>
            <x14:dxf>
              <fill>
                <patternFill>
                  <bgColor rgb="FFFFFF00"/>
                </patternFill>
              </fill>
            </x14:dxf>
          </x14:cfRule>
          <x14:cfRule type="containsText" priority="11872" operator="containsText" id="{89AA55E8-0926-4BA9-936B-8FFBCB384E1D}">
            <xm:f>NOT(ISERROR(SEARCH('Listados Datos'!$P$6,AR253)))</xm:f>
            <xm:f>'Listados Datos'!$P$6</xm:f>
            <x14:dxf>
              <fill>
                <patternFill>
                  <bgColor rgb="FFFFC000"/>
                </patternFill>
              </fill>
            </x14:dxf>
          </x14:cfRule>
          <x14:cfRule type="containsText" priority="11873" operator="containsText" id="{328D4E78-5274-44A0-A3BF-331924D07CCF}">
            <xm:f>NOT(ISERROR(SEARCH('Listados Datos'!$P$7,AR253)))</xm:f>
            <xm:f>'Listados Datos'!$P$7</xm:f>
            <x14:dxf>
              <fill>
                <patternFill>
                  <bgColor rgb="FFFF0000"/>
                </patternFill>
              </fill>
            </x14:dxf>
          </x14:cfRule>
          <xm:sqref>AR253</xm:sqref>
        </x14:conditionalFormatting>
        <x14:conditionalFormatting xmlns:xm="http://schemas.microsoft.com/office/excel/2006/main">
          <x14:cfRule type="containsText" priority="11935" operator="containsText" id="{6FA7C7A1-29BF-4FD4-9F52-E87B6DB523F5}">
            <xm:f>NOT(ISERROR(SEARCH('Listados Datos'!$T$3,AT255)))</xm:f>
            <xm:f>'Listados Datos'!$T$3</xm:f>
            <x14:dxf>
              <fill>
                <patternFill patternType="solid">
                  <bgColor rgb="FFC00000"/>
                </patternFill>
              </fill>
            </x14:dxf>
          </x14:cfRule>
          <x14:cfRule type="containsText" priority="11936" operator="containsText" id="{DC849EAB-4103-41EE-AD3B-E312A5EFBAFC}">
            <xm:f>NOT(ISERROR(SEARCH('Listados Datos'!$T$4,AT255)))</xm:f>
            <xm:f>'Listados Datos'!$T$4</xm:f>
            <x14:dxf>
              <font>
                <b/>
                <i val="0"/>
                <color theme="0"/>
              </font>
              <fill>
                <patternFill>
                  <bgColor rgb="FFE26B0A"/>
                </patternFill>
              </fill>
            </x14:dxf>
          </x14:cfRule>
          <x14:cfRule type="containsText" priority="11937" operator="containsText" id="{9D648A3E-E05A-4CFC-BC85-AB6FA5E9E7D8}">
            <xm:f>NOT(ISERROR(SEARCH('Listados Datos'!$T$5,AT255)))</xm:f>
            <xm:f>'Listados Datos'!$T$5</xm:f>
            <x14:dxf>
              <font>
                <b/>
                <i val="0"/>
                <color auto="1"/>
              </font>
              <fill>
                <patternFill>
                  <bgColor rgb="FFFFFF00"/>
                </patternFill>
              </fill>
            </x14:dxf>
          </x14:cfRule>
          <x14:cfRule type="containsText" priority="11938" operator="containsText" id="{CF8EF97E-6BB1-4D90-96D3-9562EB9B3782}">
            <xm:f>NOT(ISERROR(SEARCH('Listados Datos'!$T$6,AT255)))</xm:f>
            <xm:f>'Listados Datos'!$T$6</xm:f>
            <x14:dxf>
              <font>
                <b/>
                <i val="0"/>
              </font>
              <fill>
                <patternFill>
                  <bgColor rgb="FF92D050"/>
                </patternFill>
              </fill>
            </x14:dxf>
          </x14:cfRule>
          <xm:sqref>AT255</xm:sqref>
        </x14:conditionalFormatting>
        <x14:conditionalFormatting xmlns:xm="http://schemas.microsoft.com/office/excel/2006/main">
          <x14:cfRule type="containsText" priority="11925" operator="containsText" id="{0C60BCA2-267E-4786-AFF7-99DB133FAA0A}">
            <xm:f>NOT(ISERROR(SEARCH('Listados Datos'!$P$3,AR255)))</xm:f>
            <xm:f>'Listados Datos'!$P$3</xm:f>
            <x14:dxf>
              <fill>
                <patternFill>
                  <bgColor rgb="FF99CC00"/>
                </patternFill>
              </fill>
            </x14:dxf>
          </x14:cfRule>
          <x14:cfRule type="containsText" priority="11926" operator="containsText" id="{DF3EC77E-669E-45E7-9131-F7FA8927D3FA}">
            <xm:f>NOT(ISERROR(SEARCH('Listados Datos'!$P$4,AR255)))</xm:f>
            <xm:f>'Listados Datos'!$P$4</xm:f>
            <x14:dxf>
              <fill>
                <patternFill>
                  <bgColor rgb="FF33CC33"/>
                </patternFill>
              </fill>
            </x14:dxf>
          </x14:cfRule>
          <x14:cfRule type="containsText" priority="11927" operator="containsText" id="{636E60B5-660D-482C-82FC-0D1A9A3E7887}">
            <xm:f>NOT(ISERROR(SEARCH('Listados Datos'!$P$5,AR255)))</xm:f>
            <xm:f>'Listados Datos'!$P$5</xm:f>
            <x14:dxf>
              <fill>
                <patternFill>
                  <bgColor rgb="FFFFFF00"/>
                </patternFill>
              </fill>
            </x14:dxf>
          </x14:cfRule>
          <x14:cfRule type="containsText" priority="11928" operator="containsText" id="{B151FD48-7085-4AFA-B04B-87981C8C24E4}">
            <xm:f>NOT(ISERROR(SEARCH('Listados Datos'!$P$6,AR255)))</xm:f>
            <xm:f>'Listados Datos'!$P$6</xm:f>
            <x14:dxf>
              <fill>
                <patternFill>
                  <bgColor rgb="FFFFC000"/>
                </patternFill>
              </fill>
            </x14:dxf>
          </x14:cfRule>
          <x14:cfRule type="containsText" priority="11929" operator="containsText" id="{0F7BDCA3-E2D1-43D3-A57E-A46B2E50CC2A}">
            <xm:f>NOT(ISERROR(SEARCH('Listados Datos'!$P$7,AR255)))</xm:f>
            <xm:f>'Listados Datos'!$P$7</xm:f>
            <x14:dxf>
              <fill>
                <patternFill>
                  <bgColor rgb="FFFF0000"/>
                </patternFill>
              </fill>
            </x14:dxf>
          </x14:cfRule>
          <xm:sqref>AR255</xm:sqref>
        </x14:conditionalFormatting>
        <x14:conditionalFormatting xmlns:xm="http://schemas.microsoft.com/office/excel/2006/main">
          <x14:cfRule type="containsText" priority="11893" operator="containsText" id="{CF58CF10-49A1-446E-A362-DE9D4345E16D}">
            <xm:f>NOT(ISERROR(SEARCH('Listados Datos'!$T$3,AT252)))</xm:f>
            <xm:f>'Listados Datos'!$T$3</xm:f>
            <x14:dxf>
              <fill>
                <patternFill patternType="solid">
                  <bgColor rgb="FFC00000"/>
                </patternFill>
              </fill>
            </x14:dxf>
          </x14:cfRule>
          <x14:cfRule type="containsText" priority="11894" operator="containsText" id="{B019C23F-186C-474C-800F-184BA2D2C084}">
            <xm:f>NOT(ISERROR(SEARCH('Listados Datos'!$T$4,AT252)))</xm:f>
            <xm:f>'Listados Datos'!$T$4</xm:f>
            <x14:dxf>
              <font>
                <b/>
                <i val="0"/>
                <color theme="0"/>
              </font>
              <fill>
                <patternFill>
                  <bgColor rgb="FFE26B0A"/>
                </patternFill>
              </fill>
            </x14:dxf>
          </x14:cfRule>
          <x14:cfRule type="containsText" priority="11895" operator="containsText" id="{0212C98E-924D-4753-8CC4-130AC9B862D3}">
            <xm:f>NOT(ISERROR(SEARCH('Listados Datos'!$T$5,AT252)))</xm:f>
            <xm:f>'Listados Datos'!$T$5</xm:f>
            <x14:dxf>
              <font>
                <b/>
                <i val="0"/>
                <color auto="1"/>
              </font>
              <fill>
                <patternFill>
                  <bgColor rgb="FFFFFF00"/>
                </patternFill>
              </fill>
            </x14:dxf>
          </x14:cfRule>
          <x14:cfRule type="containsText" priority="11896" operator="containsText" id="{F94EE68A-D646-43B4-863D-13213D17F054}">
            <xm:f>NOT(ISERROR(SEARCH('Listados Datos'!$T$6,AT252)))</xm:f>
            <xm:f>'Listados Datos'!$T$6</xm:f>
            <x14:dxf>
              <font>
                <b/>
                <i val="0"/>
              </font>
              <fill>
                <patternFill>
                  <bgColor rgb="FF92D050"/>
                </patternFill>
              </fill>
            </x14:dxf>
          </x14:cfRule>
          <xm:sqref>AT252</xm:sqref>
        </x14:conditionalFormatting>
        <x14:conditionalFormatting xmlns:xm="http://schemas.microsoft.com/office/excel/2006/main">
          <x14:cfRule type="containsText" priority="11883" operator="containsText" id="{94B40416-2269-4584-9309-3651E7B1AA0D}">
            <xm:f>NOT(ISERROR(SEARCH('Listados Datos'!$P$3,AR252)))</xm:f>
            <xm:f>'Listados Datos'!$P$3</xm:f>
            <x14:dxf>
              <fill>
                <patternFill>
                  <bgColor rgb="FF99CC00"/>
                </patternFill>
              </fill>
            </x14:dxf>
          </x14:cfRule>
          <x14:cfRule type="containsText" priority="11884" operator="containsText" id="{B97C068A-1E7E-45D8-8C1E-022D659176CE}">
            <xm:f>NOT(ISERROR(SEARCH('Listados Datos'!$P$4,AR252)))</xm:f>
            <xm:f>'Listados Datos'!$P$4</xm:f>
            <x14:dxf>
              <fill>
                <patternFill>
                  <bgColor rgb="FF33CC33"/>
                </patternFill>
              </fill>
            </x14:dxf>
          </x14:cfRule>
          <x14:cfRule type="containsText" priority="11885" operator="containsText" id="{2EA0C4F8-859A-4AA0-B294-FA8C287D75FC}">
            <xm:f>NOT(ISERROR(SEARCH('Listados Datos'!$P$5,AR252)))</xm:f>
            <xm:f>'Listados Datos'!$P$5</xm:f>
            <x14:dxf>
              <fill>
                <patternFill>
                  <bgColor rgb="FFFFFF00"/>
                </patternFill>
              </fill>
            </x14:dxf>
          </x14:cfRule>
          <x14:cfRule type="containsText" priority="11886" operator="containsText" id="{2595B3CF-5423-4090-BA2E-3217F810EB78}">
            <xm:f>NOT(ISERROR(SEARCH('Listados Datos'!$P$6,AR252)))</xm:f>
            <xm:f>'Listados Datos'!$P$6</xm:f>
            <x14:dxf>
              <fill>
                <patternFill>
                  <bgColor rgb="FFFFC000"/>
                </patternFill>
              </fill>
            </x14:dxf>
          </x14:cfRule>
          <x14:cfRule type="containsText" priority="11887" operator="containsText" id="{88EB315E-05CE-4B7F-BFB3-0C1D9FFE9786}">
            <xm:f>NOT(ISERROR(SEARCH('Listados Datos'!$P$7,AR252)))</xm:f>
            <xm:f>'Listados Datos'!$P$7</xm:f>
            <x14:dxf>
              <fill>
                <patternFill>
                  <bgColor rgb="FFFF0000"/>
                </patternFill>
              </fill>
            </x14:dxf>
          </x14:cfRule>
          <xm:sqref>AR252</xm:sqref>
        </x14:conditionalFormatting>
        <x14:conditionalFormatting xmlns:xm="http://schemas.microsoft.com/office/excel/2006/main">
          <x14:cfRule type="containsText" priority="12001" operator="containsText" id="{8CC51AAC-35B6-4604-A486-ACBEB98CAF68}">
            <xm:f>NOT(ISERROR(SEARCH('Listados Datos'!$T$3,AF250)))</xm:f>
            <xm:f>'Listados Datos'!$T$3</xm:f>
            <x14:dxf>
              <fill>
                <patternFill patternType="solid">
                  <bgColor rgb="FFC00000"/>
                </patternFill>
              </fill>
            </x14:dxf>
          </x14:cfRule>
          <x14:cfRule type="containsText" priority="12002" operator="containsText" id="{46AA9541-63C7-4463-A960-1EE80E943BFA}">
            <xm:f>NOT(ISERROR(SEARCH('Listados Datos'!$T$4,AF250)))</xm:f>
            <xm:f>'Listados Datos'!$T$4</xm:f>
            <x14:dxf>
              <font>
                <b/>
                <i val="0"/>
                <color theme="0"/>
              </font>
              <fill>
                <patternFill>
                  <bgColor rgb="FFE26B0A"/>
                </patternFill>
              </fill>
            </x14:dxf>
          </x14:cfRule>
          <x14:cfRule type="containsText" priority="12003" operator="containsText" id="{27D0A423-2F4D-4D8E-819B-628E053B199A}">
            <xm:f>NOT(ISERROR(SEARCH('Listados Datos'!$T$5,AF250)))</xm:f>
            <xm:f>'Listados Datos'!$T$5</xm:f>
            <x14:dxf>
              <font>
                <b/>
                <i val="0"/>
                <color auto="1"/>
              </font>
              <fill>
                <patternFill>
                  <bgColor rgb="FFFFFF00"/>
                </patternFill>
              </fill>
            </x14:dxf>
          </x14:cfRule>
          <x14:cfRule type="containsText" priority="12004" operator="containsText" id="{7E11CA83-BF6B-4E78-BA62-29337B7F7F69}">
            <xm:f>NOT(ISERROR(SEARCH('Listados Datos'!$T$6,AF250)))</xm:f>
            <xm:f>'Listados Datos'!$T$6</xm:f>
            <x14:dxf>
              <font>
                <b/>
                <i val="0"/>
              </font>
              <fill>
                <patternFill>
                  <bgColor rgb="FF92D050"/>
                </patternFill>
              </fill>
            </x14:dxf>
          </x14:cfRule>
          <xm:sqref>AF250:AF251 AF255</xm:sqref>
        </x14:conditionalFormatting>
        <x14:conditionalFormatting xmlns:xm="http://schemas.microsoft.com/office/excel/2006/main">
          <x14:cfRule type="containsText" priority="11997" operator="containsText" id="{CF655011-6B30-4F48-94DF-B65650EB2AEF}">
            <xm:f>NOT(ISERROR(SEARCH('Listados Datos'!$T$3,AB250)))</xm:f>
            <xm:f>'Listados Datos'!$T$3</xm:f>
            <x14:dxf>
              <fill>
                <patternFill patternType="solid">
                  <bgColor rgb="FFC00000"/>
                </patternFill>
              </fill>
            </x14:dxf>
          </x14:cfRule>
          <x14:cfRule type="containsText" priority="11998" operator="containsText" id="{592480ED-F3A8-4603-AB23-AFB606A0026C}">
            <xm:f>NOT(ISERROR(SEARCH('Listados Datos'!$T$4,AB250)))</xm:f>
            <xm:f>'Listados Datos'!$T$4</xm:f>
            <x14:dxf>
              <font>
                <b/>
                <i val="0"/>
                <color theme="0"/>
              </font>
              <fill>
                <patternFill>
                  <bgColor rgb="FFE26B0A"/>
                </patternFill>
              </fill>
            </x14:dxf>
          </x14:cfRule>
          <x14:cfRule type="containsText" priority="11999" operator="containsText" id="{11743136-5B5E-4306-8AA8-5B38AA161A9A}">
            <xm:f>NOT(ISERROR(SEARCH('Listados Datos'!$T$5,AB250)))</xm:f>
            <xm:f>'Listados Datos'!$T$5</xm:f>
            <x14:dxf>
              <font>
                <b/>
                <i val="0"/>
                <color auto="1"/>
              </font>
              <fill>
                <patternFill>
                  <bgColor rgb="FFFFFF00"/>
                </patternFill>
              </fill>
            </x14:dxf>
          </x14:cfRule>
          <x14:cfRule type="containsText" priority="12000" operator="containsText" id="{466F9735-86D4-46A7-A1A2-985D9AD0F62E}">
            <xm:f>NOT(ISERROR(SEARCH('Listados Datos'!$T$6,AB250)))</xm:f>
            <xm:f>'Listados Datos'!$T$6</xm:f>
            <x14:dxf>
              <font>
                <b/>
                <i val="0"/>
              </font>
              <fill>
                <patternFill>
                  <bgColor rgb="FF92D050"/>
                </patternFill>
              </fill>
            </x14:dxf>
          </x14:cfRule>
          <xm:sqref>AB250:AB251</xm:sqref>
        </x14:conditionalFormatting>
        <x14:conditionalFormatting xmlns:xm="http://schemas.microsoft.com/office/excel/2006/main">
          <x14:cfRule type="containsText" priority="11987" operator="containsText" id="{7BFF9F15-3649-4E7E-BDCF-6D92F77DE853}">
            <xm:f>NOT(ISERROR(SEARCH('Listados Datos'!$P$3,Z250)))</xm:f>
            <xm:f>'Listados Datos'!$P$3</xm:f>
            <x14:dxf>
              <fill>
                <patternFill>
                  <bgColor rgb="FF99CC00"/>
                </patternFill>
              </fill>
            </x14:dxf>
          </x14:cfRule>
          <x14:cfRule type="containsText" priority="11988" operator="containsText" id="{B7792FF4-782B-437F-BCFC-F40EBF9D5252}">
            <xm:f>NOT(ISERROR(SEARCH('Listados Datos'!$P$4,Z250)))</xm:f>
            <xm:f>'Listados Datos'!$P$4</xm:f>
            <x14:dxf>
              <fill>
                <patternFill>
                  <bgColor rgb="FF33CC33"/>
                </patternFill>
              </fill>
            </x14:dxf>
          </x14:cfRule>
          <x14:cfRule type="containsText" priority="11989" operator="containsText" id="{B8331804-9C15-423E-B1D1-FF2C3381E2C2}">
            <xm:f>NOT(ISERROR(SEARCH('Listados Datos'!$P$5,Z250)))</xm:f>
            <xm:f>'Listados Datos'!$P$5</xm:f>
            <x14:dxf>
              <fill>
                <patternFill>
                  <bgColor rgb="FFFFFF00"/>
                </patternFill>
              </fill>
            </x14:dxf>
          </x14:cfRule>
          <x14:cfRule type="containsText" priority="11990" operator="containsText" id="{3475E630-4FAB-43B0-88F4-937D42416E99}">
            <xm:f>NOT(ISERROR(SEARCH('Listados Datos'!$P$6,Z250)))</xm:f>
            <xm:f>'Listados Datos'!$P$6</xm:f>
            <x14:dxf>
              <fill>
                <patternFill>
                  <bgColor rgb="FFFFC000"/>
                </patternFill>
              </fill>
            </x14:dxf>
          </x14:cfRule>
          <x14:cfRule type="containsText" priority="11991" operator="containsText" id="{0519D1CC-621B-40AF-B962-36829FF20BBE}">
            <xm:f>NOT(ISERROR(SEARCH('Listados Datos'!$P$7,Z250)))</xm:f>
            <xm:f>'Listados Datos'!$P$7</xm:f>
            <x14:dxf>
              <fill>
                <patternFill>
                  <bgColor rgb="FFFF0000"/>
                </patternFill>
              </fill>
            </x14:dxf>
          </x14:cfRule>
          <xm:sqref>Z250:Z251</xm:sqref>
        </x14:conditionalFormatting>
        <x14:conditionalFormatting xmlns:xm="http://schemas.microsoft.com/office/excel/2006/main">
          <x14:cfRule type="containsText" priority="11963" operator="containsText" id="{BB0308F3-9FEF-436D-86BF-27371F5DC53C}">
            <xm:f>NOT(ISERROR(SEARCH('Listados Datos'!$T$3,AT250)))</xm:f>
            <xm:f>'Listados Datos'!$T$3</xm:f>
            <x14:dxf>
              <fill>
                <patternFill patternType="solid">
                  <bgColor rgb="FFC00000"/>
                </patternFill>
              </fill>
            </x14:dxf>
          </x14:cfRule>
          <x14:cfRule type="containsText" priority="11964" operator="containsText" id="{AE18D933-87B6-424E-BB6B-B1C75774C115}">
            <xm:f>NOT(ISERROR(SEARCH('Listados Datos'!$T$4,AT250)))</xm:f>
            <xm:f>'Listados Datos'!$T$4</xm:f>
            <x14:dxf>
              <font>
                <b/>
                <i val="0"/>
                <color theme="0"/>
              </font>
              <fill>
                <patternFill>
                  <bgColor rgb="FFE26B0A"/>
                </patternFill>
              </fill>
            </x14:dxf>
          </x14:cfRule>
          <x14:cfRule type="containsText" priority="11965" operator="containsText" id="{059463FF-1121-497C-AF71-D23233F45D96}">
            <xm:f>NOT(ISERROR(SEARCH('Listados Datos'!$T$5,AT250)))</xm:f>
            <xm:f>'Listados Datos'!$T$5</xm:f>
            <x14:dxf>
              <font>
                <b/>
                <i val="0"/>
                <color auto="1"/>
              </font>
              <fill>
                <patternFill>
                  <bgColor rgb="FFFFFF00"/>
                </patternFill>
              </fill>
            </x14:dxf>
          </x14:cfRule>
          <x14:cfRule type="containsText" priority="11966" operator="containsText" id="{A9EAE6DD-77E9-47DB-9DFE-6A9C47410D2C}">
            <xm:f>NOT(ISERROR(SEARCH('Listados Datos'!$T$6,AT250)))</xm:f>
            <xm:f>'Listados Datos'!$T$6</xm:f>
            <x14:dxf>
              <font>
                <b/>
                <i val="0"/>
              </font>
              <fill>
                <patternFill>
                  <bgColor rgb="FF92D050"/>
                </patternFill>
              </fill>
            </x14:dxf>
          </x14:cfRule>
          <xm:sqref>AT250</xm:sqref>
        </x14:conditionalFormatting>
        <x14:conditionalFormatting xmlns:xm="http://schemas.microsoft.com/office/excel/2006/main">
          <x14:cfRule type="containsText" priority="11953" operator="containsText" id="{425F3389-A5F5-4375-8E57-51E8F49DC49D}">
            <xm:f>NOT(ISERROR(SEARCH('Listados Datos'!$P$3,AR250)))</xm:f>
            <xm:f>'Listados Datos'!$P$3</xm:f>
            <x14:dxf>
              <fill>
                <patternFill>
                  <bgColor rgb="FF99CC00"/>
                </patternFill>
              </fill>
            </x14:dxf>
          </x14:cfRule>
          <x14:cfRule type="containsText" priority="11954" operator="containsText" id="{7E23C218-1D95-4BCF-A6F7-CAF0B3EA102A}">
            <xm:f>NOT(ISERROR(SEARCH('Listados Datos'!$P$4,AR250)))</xm:f>
            <xm:f>'Listados Datos'!$P$4</xm:f>
            <x14:dxf>
              <fill>
                <patternFill>
                  <bgColor rgb="FF33CC33"/>
                </patternFill>
              </fill>
            </x14:dxf>
          </x14:cfRule>
          <x14:cfRule type="containsText" priority="11955" operator="containsText" id="{CEB04228-CFA7-4C31-A5F9-B6283DD2F185}">
            <xm:f>NOT(ISERROR(SEARCH('Listados Datos'!$P$5,AR250)))</xm:f>
            <xm:f>'Listados Datos'!$P$5</xm:f>
            <x14:dxf>
              <fill>
                <patternFill>
                  <bgColor rgb="FFFFFF00"/>
                </patternFill>
              </fill>
            </x14:dxf>
          </x14:cfRule>
          <x14:cfRule type="containsText" priority="11956" operator="containsText" id="{ADDC8E99-E3DB-4ED7-BFDF-7906604AB3E6}">
            <xm:f>NOT(ISERROR(SEARCH('Listados Datos'!$P$6,AR250)))</xm:f>
            <xm:f>'Listados Datos'!$P$6</xm:f>
            <x14:dxf>
              <fill>
                <patternFill>
                  <bgColor rgb="FFFFC000"/>
                </patternFill>
              </fill>
            </x14:dxf>
          </x14:cfRule>
          <x14:cfRule type="containsText" priority="11957" operator="containsText" id="{63DC17A5-1405-44D1-845B-D3689D829717}">
            <xm:f>NOT(ISERROR(SEARCH('Listados Datos'!$P$7,AR250)))</xm:f>
            <xm:f>'Listados Datos'!$P$7</xm:f>
            <x14:dxf>
              <fill>
                <patternFill>
                  <bgColor rgb="FFFF0000"/>
                </patternFill>
              </fill>
            </x14:dxf>
          </x14:cfRule>
          <xm:sqref>AR250</xm:sqref>
        </x14:conditionalFormatting>
        <x14:conditionalFormatting xmlns:xm="http://schemas.microsoft.com/office/excel/2006/main">
          <x14:cfRule type="containsText" priority="11949" operator="containsText" id="{CB23E691-CF49-4B3B-A7BA-DD68844E8800}">
            <xm:f>NOT(ISERROR(SEARCH('Listados Datos'!$T$3,AT251)))</xm:f>
            <xm:f>'Listados Datos'!$T$3</xm:f>
            <x14:dxf>
              <fill>
                <patternFill patternType="solid">
                  <bgColor rgb="FFC00000"/>
                </patternFill>
              </fill>
            </x14:dxf>
          </x14:cfRule>
          <x14:cfRule type="containsText" priority="11950" operator="containsText" id="{E7E30F6E-D343-45BD-9645-6337E20881DF}">
            <xm:f>NOT(ISERROR(SEARCH('Listados Datos'!$T$4,AT251)))</xm:f>
            <xm:f>'Listados Datos'!$T$4</xm:f>
            <x14:dxf>
              <font>
                <b/>
                <i val="0"/>
                <color theme="0"/>
              </font>
              <fill>
                <patternFill>
                  <bgColor rgb="FFE26B0A"/>
                </patternFill>
              </fill>
            </x14:dxf>
          </x14:cfRule>
          <x14:cfRule type="containsText" priority="11951" operator="containsText" id="{E27C14E0-F088-4916-BEB7-17B58130EC4C}">
            <xm:f>NOT(ISERROR(SEARCH('Listados Datos'!$T$5,AT251)))</xm:f>
            <xm:f>'Listados Datos'!$T$5</xm:f>
            <x14:dxf>
              <font>
                <b/>
                <i val="0"/>
                <color auto="1"/>
              </font>
              <fill>
                <patternFill>
                  <bgColor rgb="FFFFFF00"/>
                </patternFill>
              </fill>
            </x14:dxf>
          </x14:cfRule>
          <x14:cfRule type="containsText" priority="11952" operator="containsText" id="{828CA65C-0F6C-4C89-897A-C6E39D3BD9E3}">
            <xm:f>NOT(ISERROR(SEARCH('Listados Datos'!$T$6,AT251)))</xm:f>
            <xm:f>'Listados Datos'!$T$6</xm:f>
            <x14:dxf>
              <font>
                <b/>
                <i val="0"/>
              </font>
              <fill>
                <patternFill>
                  <bgColor rgb="FF92D050"/>
                </patternFill>
              </fill>
            </x14:dxf>
          </x14:cfRule>
          <xm:sqref>AT251</xm:sqref>
        </x14:conditionalFormatting>
        <x14:conditionalFormatting xmlns:xm="http://schemas.microsoft.com/office/excel/2006/main">
          <x14:cfRule type="containsText" priority="11939" operator="containsText" id="{4BEA0A07-83A7-4474-BFB4-53F44A0C7EB7}">
            <xm:f>NOT(ISERROR(SEARCH('Listados Datos'!$P$3,AR251)))</xm:f>
            <xm:f>'Listados Datos'!$P$3</xm:f>
            <x14:dxf>
              <fill>
                <patternFill>
                  <bgColor rgb="FF99CC00"/>
                </patternFill>
              </fill>
            </x14:dxf>
          </x14:cfRule>
          <x14:cfRule type="containsText" priority="11940" operator="containsText" id="{C8B9366E-C12A-41F5-833E-004DFA4FCDD9}">
            <xm:f>NOT(ISERROR(SEARCH('Listados Datos'!$P$4,AR251)))</xm:f>
            <xm:f>'Listados Datos'!$P$4</xm:f>
            <x14:dxf>
              <fill>
                <patternFill>
                  <bgColor rgb="FF33CC33"/>
                </patternFill>
              </fill>
            </x14:dxf>
          </x14:cfRule>
          <x14:cfRule type="containsText" priority="11941" operator="containsText" id="{CE3BEA5C-B862-47EA-ABD3-A94771EFFB18}">
            <xm:f>NOT(ISERROR(SEARCH('Listados Datos'!$P$5,AR251)))</xm:f>
            <xm:f>'Listados Datos'!$P$5</xm:f>
            <x14:dxf>
              <fill>
                <patternFill>
                  <bgColor rgb="FFFFFF00"/>
                </patternFill>
              </fill>
            </x14:dxf>
          </x14:cfRule>
          <x14:cfRule type="containsText" priority="11942" operator="containsText" id="{C3A3C970-4EDC-4C70-8A5E-CAF8E817B0AB}">
            <xm:f>NOT(ISERROR(SEARCH('Listados Datos'!$P$6,AR251)))</xm:f>
            <xm:f>'Listados Datos'!$P$6</xm:f>
            <x14:dxf>
              <fill>
                <patternFill>
                  <bgColor rgb="FFFFC000"/>
                </patternFill>
              </fill>
            </x14:dxf>
          </x14:cfRule>
          <x14:cfRule type="containsText" priority="11943" operator="containsText" id="{2DF2A334-5F59-49EB-A496-A586EAA63148}">
            <xm:f>NOT(ISERROR(SEARCH('Listados Datos'!$P$7,AR251)))</xm:f>
            <xm:f>'Listados Datos'!$P$7</xm:f>
            <x14:dxf>
              <fill>
                <patternFill>
                  <bgColor rgb="FFFF0000"/>
                </patternFill>
              </fill>
            </x14:dxf>
          </x14:cfRule>
          <xm:sqref>AR251</xm:sqref>
        </x14:conditionalFormatting>
        <x14:conditionalFormatting xmlns:xm="http://schemas.microsoft.com/office/excel/2006/main">
          <x14:cfRule type="containsText" priority="11921" operator="containsText" id="{7715A7ED-7C7D-4C68-8E09-47F7571296CC}">
            <xm:f>NOT(ISERROR(SEARCH('Listados Datos'!$T$3,AF252)))</xm:f>
            <xm:f>'Listados Datos'!$T$3</xm:f>
            <x14:dxf>
              <fill>
                <patternFill patternType="solid">
                  <bgColor rgb="FFC00000"/>
                </patternFill>
              </fill>
            </x14:dxf>
          </x14:cfRule>
          <x14:cfRule type="containsText" priority="11922" operator="containsText" id="{800A9FF7-B2A7-4136-B62F-FF56EDCF8730}">
            <xm:f>NOT(ISERROR(SEARCH('Listados Datos'!$T$4,AF252)))</xm:f>
            <xm:f>'Listados Datos'!$T$4</xm:f>
            <x14:dxf>
              <font>
                <b/>
                <i val="0"/>
                <color theme="0"/>
              </font>
              <fill>
                <patternFill>
                  <bgColor rgb="FFE26B0A"/>
                </patternFill>
              </fill>
            </x14:dxf>
          </x14:cfRule>
          <x14:cfRule type="containsText" priority="11923" operator="containsText" id="{BEE7D0F4-C285-44E1-87DD-66C0C123C7E0}">
            <xm:f>NOT(ISERROR(SEARCH('Listados Datos'!$T$5,AF252)))</xm:f>
            <xm:f>'Listados Datos'!$T$5</xm:f>
            <x14:dxf>
              <font>
                <b/>
                <i val="0"/>
                <color auto="1"/>
              </font>
              <fill>
                <patternFill>
                  <bgColor rgb="FFFFFF00"/>
                </patternFill>
              </fill>
            </x14:dxf>
          </x14:cfRule>
          <x14:cfRule type="containsText" priority="11924" operator="containsText" id="{A169E796-634F-48A3-A8CE-605CAA0B18C2}">
            <xm:f>NOT(ISERROR(SEARCH('Listados Datos'!$T$6,AF252)))</xm:f>
            <xm:f>'Listados Datos'!$T$6</xm:f>
            <x14:dxf>
              <font>
                <b/>
                <i val="0"/>
              </font>
              <fill>
                <patternFill>
                  <bgColor rgb="FF92D050"/>
                </patternFill>
              </fill>
            </x14:dxf>
          </x14:cfRule>
          <xm:sqref>AF252:AF253</xm:sqref>
        </x14:conditionalFormatting>
        <x14:conditionalFormatting xmlns:xm="http://schemas.microsoft.com/office/excel/2006/main">
          <x14:cfRule type="containsText" priority="11917" operator="containsText" id="{6A39076C-E930-4815-AE25-193B24C4B003}">
            <xm:f>NOT(ISERROR(SEARCH('Listados Datos'!$T$3,AB252)))</xm:f>
            <xm:f>'Listados Datos'!$T$3</xm:f>
            <x14:dxf>
              <fill>
                <patternFill patternType="solid">
                  <bgColor rgb="FFC00000"/>
                </patternFill>
              </fill>
            </x14:dxf>
          </x14:cfRule>
          <x14:cfRule type="containsText" priority="11918" operator="containsText" id="{79D60C0A-4B6D-46EE-AD1C-E6D04436B558}">
            <xm:f>NOT(ISERROR(SEARCH('Listados Datos'!$T$4,AB252)))</xm:f>
            <xm:f>'Listados Datos'!$T$4</xm:f>
            <x14:dxf>
              <font>
                <b/>
                <i val="0"/>
                <color theme="0"/>
              </font>
              <fill>
                <patternFill>
                  <bgColor rgb="FFE26B0A"/>
                </patternFill>
              </fill>
            </x14:dxf>
          </x14:cfRule>
          <x14:cfRule type="containsText" priority="11919" operator="containsText" id="{2A5841FA-9F64-4F8A-9F62-BC6CC203FBBC}">
            <xm:f>NOT(ISERROR(SEARCH('Listados Datos'!$T$5,AB252)))</xm:f>
            <xm:f>'Listados Datos'!$T$5</xm:f>
            <x14:dxf>
              <font>
                <b/>
                <i val="0"/>
                <color auto="1"/>
              </font>
              <fill>
                <patternFill>
                  <bgColor rgb="FFFFFF00"/>
                </patternFill>
              </fill>
            </x14:dxf>
          </x14:cfRule>
          <x14:cfRule type="containsText" priority="11920" operator="containsText" id="{EF4BC7AF-43C2-46BF-B3F5-14B3CBF3A79F}">
            <xm:f>NOT(ISERROR(SEARCH('Listados Datos'!$T$6,AB252)))</xm:f>
            <xm:f>'Listados Datos'!$T$6</xm:f>
            <x14:dxf>
              <font>
                <b/>
                <i val="0"/>
              </font>
              <fill>
                <patternFill>
                  <bgColor rgb="FF92D050"/>
                </patternFill>
              </fill>
            </x14:dxf>
          </x14:cfRule>
          <xm:sqref>AB252:AB253</xm:sqref>
        </x14:conditionalFormatting>
        <x14:conditionalFormatting xmlns:xm="http://schemas.microsoft.com/office/excel/2006/main">
          <x14:cfRule type="containsText" priority="11907" operator="containsText" id="{85C620D2-E481-4028-B557-ED470DB2AFE4}">
            <xm:f>NOT(ISERROR(SEARCH('Listados Datos'!$P$3,Z252)))</xm:f>
            <xm:f>'Listados Datos'!$P$3</xm:f>
            <x14:dxf>
              <fill>
                <patternFill>
                  <bgColor rgb="FF99CC00"/>
                </patternFill>
              </fill>
            </x14:dxf>
          </x14:cfRule>
          <x14:cfRule type="containsText" priority="11908" operator="containsText" id="{E8098EFE-4616-41E7-A367-0331668C71C1}">
            <xm:f>NOT(ISERROR(SEARCH('Listados Datos'!$P$4,Z252)))</xm:f>
            <xm:f>'Listados Datos'!$P$4</xm:f>
            <x14:dxf>
              <fill>
                <patternFill>
                  <bgColor rgb="FF33CC33"/>
                </patternFill>
              </fill>
            </x14:dxf>
          </x14:cfRule>
          <x14:cfRule type="containsText" priority="11909" operator="containsText" id="{388A266C-3285-490E-95D2-463993937244}">
            <xm:f>NOT(ISERROR(SEARCH('Listados Datos'!$P$5,Z252)))</xm:f>
            <xm:f>'Listados Datos'!$P$5</xm:f>
            <x14:dxf>
              <fill>
                <patternFill>
                  <bgColor rgb="FFFFFF00"/>
                </patternFill>
              </fill>
            </x14:dxf>
          </x14:cfRule>
          <x14:cfRule type="containsText" priority="11910" operator="containsText" id="{A2D4B817-8CB7-4A40-B3D0-CC47FF33E94A}">
            <xm:f>NOT(ISERROR(SEARCH('Listados Datos'!$P$6,Z252)))</xm:f>
            <xm:f>'Listados Datos'!$P$6</xm:f>
            <x14:dxf>
              <fill>
                <patternFill>
                  <bgColor rgb="FFFFC000"/>
                </patternFill>
              </fill>
            </x14:dxf>
          </x14:cfRule>
          <x14:cfRule type="containsText" priority="11911" operator="containsText" id="{52BA7484-0D1E-4D9D-A45C-159C435718B9}">
            <xm:f>NOT(ISERROR(SEARCH('Listados Datos'!$P$7,Z252)))</xm:f>
            <xm:f>'Listados Datos'!$P$7</xm:f>
            <x14:dxf>
              <fill>
                <patternFill>
                  <bgColor rgb="FFFF0000"/>
                </patternFill>
              </fill>
            </x14:dxf>
          </x14:cfRule>
          <xm:sqref>Z252:Z253</xm:sqref>
        </x14:conditionalFormatting>
        <x14:conditionalFormatting xmlns:xm="http://schemas.microsoft.com/office/excel/2006/main">
          <x14:cfRule type="containsText" priority="11879" operator="containsText" id="{5DC43928-CEDD-4E5B-A502-55B2D88E7F87}">
            <xm:f>NOT(ISERROR(SEARCH('Listados Datos'!$T$3,AT253)))</xm:f>
            <xm:f>'Listados Datos'!$T$3</xm:f>
            <x14:dxf>
              <fill>
                <patternFill patternType="solid">
                  <bgColor rgb="FFC00000"/>
                </patternFill>
              </fill>
            </x14:dxf>
          </x14:cfRule>
          <x14:cfRule type="containsText" priority="11880" operator="containsText" id="{1346B188-E804-45BE-8C23-D743C8D5AFF6}">
            <xm:f>NOT(ISERROR(SEARCH('Listados Datos'!$T$4,AT253)))</xm:f>
            <xm:f>'Listados Datos'!$T$4</xm:f>
            <x14:dxf>
              <font>
                <b/>
                <i val="0"/>
                <color theme="0"/>
              </font>
              <fill>
                <patternFill>
                  <bgColor rgb="FFE26B0A"/>
                </patternFill>
              </fill>
            </x14:dxf>
          </x14:cfRule>
          <x14:cfRule type="containsText" priority="11881" operator="containsText" id="{CA91813B-763F-458C-9B93-6D15058E3C67}">
            <xm:f>NOT(ISERROR(SEARCH('Listados Datos'!$T$5,AT253)))</xm:f>
            <xm:f>'Listados Datos'!$T$5</xm:f>
            <x14:dxf>
              <font>
                <b/>
                <i val="0"/>
                <color auto="1"/>
              </font>
              <fill>
                <patternFill>
                  <bgColor rgb="FFFFFF00"/>
                </patternFill>
              </fill>
            </x14:dxf>
          </x14:cfRule>
          <x14:cfRule type="containsText" priority="11882" operator="containsText" id="{FB3C1CB0-2444-4ACC-A277-FDF617A2E0AA}">
            <xm:f>NOT(ISERROR(SEARCH('Listados Datos'!$T$6,AT253)))</xm:f>
            <xm:f>'Listados Datos'!$T$6</xm:f>
            <x14:dxf>
              <font>
                <b/>
                <i val="0"/>
              </font>
              <fill>
                <patternFill>
                  <bgColor rgb="FF92D050"/>
                </patternFill>
              </fill>
            </x14:dxf>
          </x14:cfRule>
          <xm:sqref>AT253</xm:sqref>
        </x14:conditionalFormatting>
        <x14:conditionalFormatting xmlns:xm="http://schemas.microsoft.com/office/excel/2006/main">
          <x14:cfRule type="containsText" priority="11827" operator="containsText" id="{CE9C4AF2-5B86-4923-A9CE-3875F40736FF}">
            <xm:f>NOT(ISERROR(SEARCH('Listados Datos'!$P$3,AR254)))</xm:f>
            <xm:f>'Listados Datos'!$P$3</xm:f>
            <x14:dxf>
              <fill>
                <patternFill>
                  <bgColor rgb="FF99CC00"/>
                </patternFill>
              </fill>
            </x14:dxf>
          </x14:cfRule>
          <x14:cfRule type="containsText" priority="11828" operator="containsText" id="{7D0E645D-13B9-48FA-ACBF-AE670B20E72F}">
            <xm:f>NOT(ISERROR(SEARCH('Listados Datos'!$P$4,AR254)))</xm:f>
            <xm:f>'Listados Datos'!$P$4</xm:f>
            <x14:dxf>
              <fill>
                <patternFill>
                  <bgColor rgb="FF33CC33"/>
                </patternFill>
              </fill>
            </x14:dxf>
          </x14:cfRule>
          <x14:cfRule type="containsText" priority="11829" operator="containsText" id="{7E713682-0B6E-4E71-A97D-ACDE982252B7}">
            <xm:f>NOT(ISERROR(SEARCH('Listados Datos'!$P$5,AR254)))</xm:f>
            <xm:f>'Listados Datos'!$P$5</xm:f>
            <x14:dxf>
              <fill>
                <patternFill>
                  <bgColor rgb="FFFFFF00"/>
                </patternFill>
              </fill>
            </x14:dxf>
          </x14:cfRule>
          <x14:cfRule type="containsText" priority="11830" operator="containsText" id="{41CF477A-64D4-48E1-83EA-AC8EEC4731F9}">
            <xm:f>NOT(ISERROR(SEARCH('Listados Datos'!$P$6,AR254)))</xm:f>
            <xm:f>'Listados Datos'!$P$6</xm:f>
            <x14:dxf>
              <fill>
                <patternFill>
                  <bgColor rgb="FFFFC000"/>
                </patternFill>
              </fill>
            </x14:dxf>
          </x14:cfRule>
          <x14:cfRule type="containsText" priority="11831" operator="containsText" id="{167DB02D-36D8-410B-80B0-DAE9FF67F3D5}">
            <xm:f>NOT(ISERROR(SEARCH('Listados Datos'!$P$7,AR254)))</xm:f>
            <xm:f>'Listados Datos'!$P$7</xm:f>
            <x14:dxf>
              <fill>
                <patternFill>
                  <bgColor rgb="FFFF0000"/>
                </patternFill>
              </fill>
            </x14:dxf>
          </x14:cfRule>
          <xm:sqref>AR254</xm:sqref>
        </x14:conditionalFormatting>
        <x14:conditionalFormatting xmlns:xm="http://schemas.microsoft.com/office/excel/2006/main">
          <x14:cfRule type="containsText" priority="11865" operator="containsText" id="{2D298106-5A64-4997-A113-33900D8135D7}">
            <xm:f>NOT(ISERROR(SEARCH('Listados Datos'!$T$3,AF254)))</xm:f>
            <xm:f>'Listados Datos'!$T$3</xm:f>
            <x14:dxf>
              <fill>
                <patternFill patternType="solid">
                  <bgColor rgb="FFC00000"/>
                </patternFill>
              </fill>
            </x14:dxf>
          </x14:cfRule>
          <x14:cfRule type="containsText" priority="11866" operator="containsText" id="{65866314-B231-4175-9742-FBF81079B292}">
            <xm:f>NOT(ISERROR(SEARCH('Listados Datos'!$T$4,AF254)))</xm:f>
            <xm:f>'Listados Datos'!$T$4</xm:f>
            <x14:dxf>
              <font>
                <b/>
                <i val="0"/>
                <color theme="0"/>
              </font>
              <fill>
                <patternFill>
                  <bgColor rgb="FFE26B0A"/>
                </patternFill>
              </fill>
            </x14:dxf>
          </x14:cfRule>
          <x14:cfRule type="containsText" priority="11867" operator="containsText" id="{2B99160E-1669-4B1D-9F9C-3819513D9483}">
            <xm:f>NOT(ISERROR(SEARCH('Listados Datos'!$T$5,AF254)))</xm:f>
            <xm:f>'Listados Datos'!$T$5</xm:f>
            <x14:dxf>
              <font>
                <b/>
                <i val="0"/>
                <color auto="1"/>
              </font>
              <fill>
                <patternFill>
                  <bgColor rgb="FFFFFF00"/>
                </patternFill>
              </fill>
            </x14:dxf>
          </x14:cfRule>
          <x14:cfRule type="containsText" priority="11868" operator="containsText" id="{A20B07D4-1834-4AB3-B8BC-1AC5533AF056}">
            <xm:f>NOT(ISERROR(SEARCH('Listados Datos'!$T$6,AF254)))</xm:f>
            <xm:f>'Listados Datos'!$T$6</xm:f>
            <x14:dxf>
              <font>
                <b/>
                <i val="0"/>
              </font>
              <fill>
                <patternFill>
                  <bgColor rgb="FF92D050"/>
                </patternFill>
              </fill>
            </x14:dxf>
          </x14:cfRule>
          <xm:sqref>AF254</xm:sqref>
        </x14:conditionalFormatting>
        <x14:conditionalFormatting xmlns:xm="http://schemas.microsoft.com/office/excel/2006/main">
          <x14:cfRule type="containsText" priority="11861" operator="containsText" id="{4C538937-4C66-4DDF-B76C-445AEBC1E5A1}">
            <xm:f>NOT(ISERROR(SEARCH('Listados Datos'!$T$3,AB254)))</xm:f>
            <xm:f>'Listados Datos'!$T$3</xm:f>
            <x14:dxf>
              <fill>
                <patternFill patternType="solid">
                  <bgColor rgb="FFC00000"/>
                </patternFill>
              </fill>
            </x14:dxf>
          </x14:cfRule>
          <x14:cfRule type="containsText" priority="11862" operator="containsText" id="{BBE3F556-0C39-4DAF-BE99-D2C1B66ED583}">
            <xm:f>NOT(ISERROR(SEARCH('Listados Datos'!$T$4,AB254)))</xm:f>
            <xm:f>'Listados Datos'!$T$4</xm:f>
            <x14:dxf>
              <font>
                <b/>
                <i val="0"/>
                <color theme="0"/>
              </font>
              <fill>
                <patternFill>
                  <bgColor rgb="FFE26B0A"/>
                </patternFill>
              </fill>
            </x14:dxf>
          </x14:cfRule>
          <x14:cfRule type="containsText" priority="11863" operator="containsText" id="{A566E728-8E82-4350-B954-12953BFD40FD}">
            <xm:f>NOT(ISERROR(SEARCH('Listados Datos'!$T$5,AB254)))</xm:f>
            <xm:f>'Listados Datos'!$T$5</xm:f>
            <x14:dxf>
              <font>
                <b/>
                <i val="0"/>
                <color auto="1"/>
              </font>
              <fill>
                <patternFill>
                  <bgColor rgb="FFFFFF00"/>
                </patternFill>
              </fill>
            </x14:dxf>
          </x14:cfRule>
          <x14:cfRule type="containsText" priority="11864" operator="containsText" id="{74D962CE-1549-4128-89E6-727DF1A4292A}">
            <xm:f>NOT(ISERROR(SEARCH('Listados Datos'!$T$6,AB254)))</xm:f>
            <xm:f>'Listados Datos'!$T$6</xm:f>
            <x14:dxf>
              <font>
                <b/>
                <i val="0"/>
              </font>
              <fill>
                <patternFill>
                  <bgColor rgb="FF92D050"/>
                </patternFill>
              </fill>
            </x14:dxf>
          </x14:cfRule>
          <xm:sqref>AB254</xm:sqref>
        </x14:conditionalFormatting>
        <x14:conditionalFormatting xmlns:xm="http://schemas.microsoft.com/office/excel/2006/main">
          <x14:cfRule type="containsText" priority="11851" operator="containsText" id="{132B5291-972C-464F-8B97-789F1D2C1CE6}">
            <xm:f>NOT(ISERROR(SEARCH('Listados Datos'!$P$3,Z254)))</xm:f>
            <xm:f>'Listados Datos'!$P$3</xm:f>
            <x14:dxf>
              <fill>
                <patternFill>
                  <bgColor rgb="FF99CC00"/>
                </patternFill>
              </fill>
            </x14:dxf>
          </x14:cfRule>
          <x14:cfRule type="containsText" priority="11852" operator="containsText" id="{78673589-36DB-44DE-B135-FF9EF9A7ECE3}">
            <xm:f>NOT(ISERROR(SEARCH('Listados Datos'!$P$4,Z254)))</xm:f>
            <xm:f>'Listados Datos'!$P$4</xm:f>
            <x14:dxf>
              <fill>
                <patternFill>
                  <bgColor rgb="FF33CC33"/>
                </patternFill>
              </fill>
            </x14:dxf>
          </x14:cfRule>
          <x14:cfRule type="containsText" priority="11853" operator="containsText" id="{39C5D18B-EFF4-4FCF-A178-D88E345832F2}">
            <xm:f>NOT(ISERROR(SEARCH('Listados Datos'!$P$5,Z254)))</xm:f>
            <xm:f>'Listados Datos'!$P$5</xm:f>
            <x14:dxf>
              <fill>
                <patternFill>
                  <bgColor rgb="FFFFFF00"/>
                </patternFill>
              </fill>
            </x14:dxf>
          </x14:cfRule>
          <x14:cfRule type="containsText" priority="11854" operator="containsText" id="{21978061-322B-424F-902C-4C4DF4F8E546}">
            <xm:f>NOT(ISERROR(SEARCH('Listados Datos'!$P$6,Z254)))</xm:f>
            <xm:f>'Listados Datos'!$P$6</xm:f>
            <x14:dxf>
              <fill>
                <patternFill>
                  <bgColor rgb="FFFFC000"/>
                </patternFill>
              </fill>
            </x14:dxf>
          </x14:cfRule>
          <x14:cfRule type="containsText" priority="11855" operator="containsText" id="{6F2A5F85-A6F8-4C13-97E7-395DA50031DD}">
            <xm:f>NOT(ISERROR(SEARCH('Listados Datos'!$P$7,Z254)))</xm:f>
            <xm:f>'Listados Datos'!$P$7</xm:f>
            <x14:dxf>
              <fill>
                <patternFill>
                  <bgColor rgb="FFFF0000"/>
                </patternFill>
              </fill>
            </x14:dxf>
          </x14:cfRule>
          <xm:sqref>Z254</xm:sqref>
        </x14:conditionalFormatting>
        <x14:conditionalFormatting xmlns:xm="http://schemas.microsoft.com/office/excel/2006/main">
          <x14:cfRule type="containsText" priority="11837" operator="containsText" id="{BCEB0754-7682-4BA8-BE6B-CE2415CBC90D}">
            <xm:f>NOT(ISERROR(SEARCH('Listados Datos'!$T$3,AT254)))</xm:f>
            <xm:f>'Listados Datos'!$T$3</xm:f>
            <x14:dxf>
              <fill>
                <patternFill patternType="solid">
                  <bgColor rgb="FFC00000"/>
                </patternFill>
              </fill>
            </x14:dxf>
          </x14:cfRule>
          <x14:cfRule type="containsText" priority="11838" operator="containsText" id="{699863CB-37D2-4F6B-B422-51EB32AA0933}">
            <xm:f>NOT(ISERROR(SEARCH('Listados Datos'!$T$4,AT254)))</xm:f>
            <xm:f>'Listados Datos'!$T$4</xm:f>
            <x14:dxf>
              <font>
                <b/>
                <i val="0"/>
                <color theme="0"/>
              </font>
              <fill>
                <patternFill>
                  <bgColor rgb="FFE26B0A"/>
                </patternFill>
              </fill>
            </x14:dxf>
          </x14:cfRule>
          <x14:cfRule type="containsText" priority="11839" operator="containsText" id="{BE54D701-9DEF-48B1-9C2E-461957CFF501}">
            <xm:f>NOT(ISERROR(SEARCH('Listados Datos'!$T$5,AT254)))</xm:f>
            <xm:f>'Listados Datos'!$T$5</xm:f>
            <x14:dxf>
              <font>
                <b/>
                <i val="0"/>
                <color auto="1"/>
              </font>
              <fill>
                <patternFill>
                  <bgColor rgb="FFFFFF00"/>
                </patternFill>
              </fill>
            </x14:dxf>
          </x14:cfRule>
          <x14:cfRule type="containsText" priority="11840" operator="containsText" id="{BB0804ED-D76D-46A1-9583-D540CE9C6CC4}">
            <xm:f>NOT(ISERROR(SEARCH('Listados Datos'!$T$6,AT254)))</xm:f>
            <xm:f>'Listados Datos'!$T$6</xm:f>
            <x14:dxf>
              <font>
                <b/>
                <i val="0"/>
              </font>
              <fill>
                <patternFill>
                  <bgColor rgb="FF92D050"/>
                </patternFill>
              </fill>
            </x14:dxf>
          </x14:cfRule>
          <xm:sqref>AT254</xm:sqref>
        </x14:conditionalFormatting>
        <x14:conditionalFormatting xmlns:xm="http://schemas.microsoft.com/office/excel/2006/main">
          <x14:cfRule type="containsText" priority="11597" operator="containsText" id="{7A9E9158-3C73-4045-85A1-F55650FA389D}">
            <xm:f>NOT(ISERROR(SEARCH('Listados Datos'!$P$3,AR267)))</xm:f>
            <xm:f>'Listados Datos'!$P$3</xm:f>
            <x14:dxf>
              <fill>
                <patternFill>
                  <bgColor rgb="FF99CC00"/>
                </patternFill>
              </fill>
            </x14:dxf>
          </x14:cfRule>
          <x14:cfRule type="containsText" priority="11598" operator="containsText" id="{40ABD078-6429-4EF3-837C-289B494B122C}">
            <xm:f>NOT(ISERROR(SEARCH('Listados Datos'!$P$4,AR267)))</xm:f>
            <xm:f>'Listados Datos'!$P$4</xm:f>
            <x14:dxf>
              <fill>
                <patternFill>
                  <bgColor rgb="FF33CC33"/>
                </patternFill>
              </fill>
            </x14:dxf>
          </x14:cfRule>
          <x14:cfRule type="containsText" priority="11599" operator="containsText" id="{2D806636-1EB5-4F83-878D-794B99DFCB26}">
            <xm:f>NOT(ISERROR(SEARCH('Listados Datos'!$P$5,AR267)))</xm:f>
            <xm:f>'Listados Datos'!$P$5</xm:f>
            <x14:dxf>
              <fill>
                <patternFill>
                  <bgColor rgb="FFFFFF00"/>
                </patternFill>
              </fill>
            </x14:dxf>
          </x14:cfRule>
          <x14:cfRule type="containsText" priority="11600" operator="containsText" id="{FB378CA3-3FA1-4D48-BF02-317BEA651DB2}">
            <xm:f>NOT(ISERROR(SEARCH('Listados Datos'!$P$6,AR267)))</xm:f>
            <xm:f>'Listados Datos'!$P$6</xm:f>
            <x14:dxf>
              <fill>
                <patternFill>
                  <bgColor rgb="FFFFC000"/>
                </patternFill>
              </fill>
            </x14:dxf>
          </x14:cfRule>
          <x14:cfRule type="containsText" priority="11601" operator="containsText" id="{C0ECA2EC-9D23-4A3B-8D59-0696E113E126}">
            <xm:f>NOT(ISERROR(SEARCH('Listados Datos'!$P$7,AR267)))</xm:f>
            <xm:f>'Listados Datos'!$P$7</xm:f>
            <x14:dxf>
              <fill>
                <patternFill>
                  <bgColor rgb="FFFF0000"/>
                </patternFill>
              </fill>
            </x14:dxf>
          </x14:cfRule>
          <xm:sqref>AR267</xm:sqref>
        </x14:conditionalFormatting>
        <x14:conditionalFormatting xmlns:xm="http://schemas.microsoft.com/office/excel/2006/main">
          <x14:cfRule type="containsText" priority="11607" operator="containsText" id="{A6B8E2A3-E14C-4BF1-AB31-EB506A6A6960}">
            <xm:f>NOT(ISERROR(SEARCH('Listados Datos'!$T$3,AT267)))</xm:f>
            <xm:f>'Listados Datos'!$T$3</xm:f>
            <x14:dxf>
              <fill>
                <patternFill patternType="solid">
                  <bgColor rgb="FFC00000"/>
                </patternFill>
              </fill>
            </x14:dxf>
          </x14:cfRule>
          <x14:cfRule type="containsText" priority="11608" operator="containsText" id="{088C8146-20E8-4A83-9FB7-720B6D2BDED1}">
            <xm:f>NOT(ISERROR(SEARCH('Listados Datos'!$T$4,AT267)))</xm:f>
            <xm:f>'Listados Datos'!$T$4</xm:f>
            <x14:dxf>
              <font>
                <b/>
                <i val="0"/>
                <color theme="0"/>
              </font>
              <fill>
                <patternFill>
                  <bgColor rgb="FFE26B0A"/>
                </patternFill>
              </fill>
            </x14:dxf>
          </x14:cfRule>
          <x14:cfRule type="containsText" priority="11609" operator="containsText" id="{44F5D187-213F-4F64-9460-F784995161E8}">
            <xm:f>NOT(ISERROR(SEARCH('Listados Datos'!$T$5,AT267)))</xm:f>
            <xm:f>'Listados Datos'!$T$5</xm:f>
            <x14:dxf>
              <font>
                <b/>
                <i val="0"/>
                <color auto="1"/>
              </font>
              <fill>
                <patternFill>
                  <bgColor rgb="FFFFFF00"/>
                </patternFill>
              </fill>
            </x14:dxf>
          </x14:cfRule>
          <x14:cfRule type="containsText" priority="11610" operator="containsText" id="{2E818E63-AF3A-48D3-8BC7-89EECE76380F}">
            <xm:f>NOT(ISERROR(SEARCH('Listados Datos'!$T$6,AT267)))</xm:f>
            <xm:f>'Listados Datos'!$T$6</xm:f>
            <x14:dxf>
              <font>
                <b/>
                <i val="0"/>
              </font>
              <fill>
                <patternFill>
                  <bgColor rgb="FF92D050"/>
                </patternFill>
              </fill>
            </x14:dxf>
          </x14:cfRule>
          <xm:sqref>AT267</xm:sqref>
        </x14:conditionalFormatting>
        <x14:conditionalFormatting xmlns:xm="http://schemas.microsoft.com/office/excel/2006/main">
          <x14:cfRule type="containsText" priority="11565" operator="containsText" id="{CAE8282C-153D-49BD-95E2-19236A5D026F}">
            <xm:f>NOT(ISERROR(SEARCH('Listados Datos'!$T$3,AT264)))</xm:f>
            <xm:f>'Listados Datos'!$T$3</xm:f>
            <x14:dxf>
              <fill>
                <patternFill patternType="solid">
                  <bgColor rgb="FFC00000"/>
                </patternFill>
              </fill>
            </x14:dxf>
          </x14:cfRule>
          <x14:cfRule type="containsText" priority="11566" operator="containsText" id="{DA8DAFF6-1239-4CC3-A594-D228A3241C36}">
            <xm:f>NOT(ISERROR(SEARCH('Listados Datos'!$T$4,AT264)))</xm:f>
            <xm:f>'Listados Datos'!$T$4</xm:f>
            <x14:dxf>
              <font>
                <b/>
                <i val="0"/>
                <color theme="0"/>
              </font>
              <fill>
                <patternFill>
                  <bgColor rgb="FFE26B0A"/>
                </patternFill>
              </fill>
            </x14:dxf>
          </x14:cfRule>
          <x14:cfRule type="containsText" priority="11567" operator="containsText" id="{AE7967EE-884A-4476-A09C-D13AD690FF35}">
            <xm:f>NOT(ISERROR(SEARCH('Listados Datos'!$T$5,AT264)))</xm:f>
            <xm:f>'Listados Datos'!$T$5</xm:f>
            <x14:dxf>
              <font>
                <b/>
                <i val="0"/>
                <color auto="1"/>
              </font>
              <fill>
                <patternFill>
                  <bgColor rgb="FFFFFF00"/>
                </patternFill>
              </fill>
            </x14:dxf>
          </x14:cfRule>
          <x14:cfRule type="containsText" priority="11568" operator="containsText" id="{F47A8AE1-5433-4056-828D-881279AFA74E}">
            <xm:f>NOT(ISERROR(SEARCH('Listados Datos'!$T$6,AT264)))</xm:f>
            <xm:f>'Listados Datos'!$T$6</xm:f>
            <x14:dxf>
              <font>
                <b/>
                <i val="0"/>
              </font>
              <fill>
                <patternFill>
                  <bgColor rgb="FF92D050"/>
                </patternFill>
              </fill>
            </x14:dxf>
          </x14:cfRule>
          <xm:sqref>AT264</xm:sqref>
        </x14:conditionalFormatting>
        <x14:conditionalFormatting xmlns:xm="http://schemas.microsoft.com/office/excel/2006/main">
          <x14:cfRule type="containsText" priority="11555" operator="containsText" id="{5CD149D2-B869-4E62-93B4-7B165A121F52}">
            <xm:f>NOT(ISERROR(SEARCH('Listados Datos'!$P$3,AR264)))</xm:f>
            <xm:f>'Listados Datos'!$P$3</xm:f>
            <x14:dxf>
              <fill>
                <patternFill>
                  <bgColor rgb="FF99CC00"/>
                </patternFill>
              </fill>
            </x14:dxf>
          </x14:cfRule>
          <x14:cfRule type="containsText" priority="11556" operator="containsText" id="{CE66A3EB-3256-476F-AD03-5672749E3D4E}">
            <xm:f>NOT(ISERROR(SEARCH('Listados Datos'!$P$4,AR264)))</xm:f>
            <xm:f>'Listados Datos'!$P$4</xm:f>
            <x14:dxf>
              <fill>
                <patternFill>
                  <bgColor rgb="FF33CC33"/>
                </patternFill>
              </fill>
            </x14:dxf>
          </x14:cfRule>
          <x14:cfRule type="containsText" priority="11557" operator="containsText" id="{13DA1ECB-E088-495C-ACF9-98B33F301879}">
            <xm:f>NOT(ISERROR(SEARCH('Listados Datos'!$P$5,AR264)))</xm:f>
            <xm:f>'Listados Datos'!$P$5</xm:f>
            <x14:dxf>
              <fill>
                <patternFill>
                  <bgColor rgb="FFFFFF00"/>
                </patternFill>
              </fill>
            </x14:dxf>
          </x14:cfRule>
          <x14:cfRule type="containsText" priority="11558" operator="containsText" id="{E54C8E31-6FF4-4A3B-B9FF-626A18A5618D}">
            <xm:f>NOT(ISERROR(SEARCH('Listados Datos'!$P$6,AR264)))</xm:f>
            <xm:f>'Listados Datos'!$P$6</xm:f>
            <x14:dxf>
              <fill>
                <patternFill>
                  <bgColor rgb="FFFFC000"/>
                </patternFill>
              </fill>
            </x14:dxf>
          </x14:cfRule>
          <x14:cfRule type="containsText" priority="11559" operator="containsText" id="{CF476CE3-43C0-4017-AF03-498C0D4F2590}">
            <xm:f>NOT(ISERROR(SEARCH('Listados Datos'!$P$7,AR264)))</xm:f>
            <xm:f>'Listados Datos'!$P$7</xm:f>
            <x14:dxf>
              <fill>
                <patternFill>
                  <bgColor rgb="FFFF0000"/>
                </patternFill>
              </fill>
            </x14:dxf>
          </x14:cfRule>
          <xm:sqref>AR264</xm:sqref>
        </x14:conditionalFormatting>
        <x14:conditionalFormatting xmlns:xm="http://schemas.microsoft.com/office/excel/2006/main">
          <x14:cfRule type="containsText" priority="11673" operator="containsText" id="{830FA8A3-457D-4542-B2AB-61246306E61A}">
            <xm:f>NOT(ISERROR(SEARCH('Listados Datos'!$T$3,AF262)))</xm:f>
            <xm:f>'Listados Datos'!$T$3</xm:f>
            <x14:dxf>
              <fill>
                <patternFill patternType="solid">
                  <bgColor rgb="FFC00000"/>
                </patternFill>
              </fill>
            </x14:dxf>
          </x14:cfRule>
          <x14:cfRule type="containsText" priority="11674" operator="containsText" id="{334020C5-3B0A-4684-8B30-2D30EE055C16}">
            <xm:f>NOT(ISERROR(SEARCH('Listados Datos'!$T$4,AF262)))</xm:f>
            <xm:f>'Listados Datos'!$T$4</xm:f>
            <x14:dxf>
              <font>
                <b/>
                <i val="0"/>
                <color theme="0"/>
              </font>
              <fill>
                <patternFill>
                  <bgColor rgb="FFE26B0A"/>
                </patternFill>
              </fill>
            </x14:dxf>
          </x14:cfRule>
          <x14:cfRule type="containsText" priority="11675" operator="containsText" id="{DF8A8753-1B1A-4D6C-8E11-F64192F03999}">
            <xm:f>NOT(ISERROR(SEARCH('Listados Datos'!$T$5,AF262)))</xm:f>
            <xm:f>'Listados Datos'!$T$5</xm:f>
            <x14:dxf>
              <font>
                <b/>
                <i val="0"/>
                <color auto="1"/>
              </font>
              <fill>
                <patternFill>
                  <bgColor rgb="FFFFFF00"/>
                </patternFill>
              </fill>
            </x14:dxf>
          </x14:cfRule>
          <x14:cfRule type="containsText" priority="11676" operator="containsText" id="{B8431F54-7AB1-4EBE-8EFE-B58F081D2CC3}">
            <xm:f>NOT(ISERROR(SEARCH('Listados Datos'!$T$6,AF262)))</xm:f>
            <xm:f>'Listados Datos'!$T$6</xm:f>
            <x14:dxf>
              <font>
                <b/>
                <i val="0"/>
              </font>
              <fill>
                <patternFill>
                  <bgColor rgb="FF92D050"/>
                </patternFill>
              </fill>
            </x14:dxf>
          </x14:cfRule>
          <xm:sqref>AF262:AF263 AF267</xm:sqref>
        </x14:conditionalFormatting>
        <x14:conditionalFormatting xmlns:xm="http://schemas.microsoft.com/office/excel/2006/main">
          <x14:cfRule type="containsText" priority="11669" operator="containsText" id="{7D0A023F-7781-4E17-AC70-3357B671E686}">
            <xm:f>NOT(ISERROR(SEARCH('Listados Datos'!$T$3,AB262)))</xm:f>
            <xm:f>'Listados Datos'!$T$3</xm:f>
            <x14:dxf>
              <fill>
                <patternFill patternType="solid">
                  <bgColor rgb="FFC00000"/>
                </patternFill>
              </fill>
            </x14:dxf>
          </x14:cfRule>
          <x14:cfRule type="containsText" priority="11670" operator="containsText" id="{5C99DCC5-2C08-4279-ACF9-3AD5B5414BA0}">
            <xm:f>NOT(ISERROR(SEARCH('Listados Datos'!$T$4,AB262)))</xm:f>
            <xm:f>'Listados Datos'!$T$4</xm:f>
            <x14:dxf>
              <font>
                <b/>
                <i val="0"/>
                <color theme="0"/>
              </font>
              <fill>
                <patternFill>
                  <bgColor rgb="FFE26B0A"/>
                </patternFill>
              </fill>
            </x14:dxf>
          </x14:cfRule>
          <x14:cfRule type="containsText" priority="11671" operator="containsText" id="{E4B6E5FD-9E0E-4DD2-94B8-753553BB3743}">
            <xm:f>NOT(ISERROR(SEARCH('Listados Datos'!$T$5,AB262)))</xm:f>
            <xm:f>'Listados Datos'!$T$5</xm:f>
            <x14:dxf>
              <font>
                <b/>
                <i val="0"/>
                <color auto="1"/>
              </font>
              <fill>
                <patternFill>
                  <bgColor rgb="FFFFFF00"/>
                </patternFill>
              </fill>
            </x14:dxf>
          </x14:cfRule>
          <x14:cfRule type="containsText" priority="11672" operator="containsText" id="{50247D54-D53A-4FF7-A0D3-7CA9C7DA099C}">
            <xm:f>NOT(ISERROR(SEARCH('Listados Datos'!$T$6,AB262)))</xm:f>
            <xm:f>'Listados Datos'!$T$6</xm:f>
            <x14:dxf>
              <font>
                <b/>
                <i val="0"/>
              </font>
              <fill>
                <patternFill>
                  <bgColor rgb="FF92D050"/>
                </patternFill>
              </fill>
            </x14:dxf>
          </x14:cfRule>
          <xm:sqref>AB262:AB263</xm:sqref>
        </x14:conditionalFormatting>
        <x14:conditionalFormatting xmlns:xm="http://schemas.microsoft.com/office/excel/2006/main">
          <x14:cfRule type="containsText" priority="11659" operator="containsText" id="{3C45EAB2-7F96-4095-B4D5-55ACCC762552}">
            <xm:f>NOT(ISERROR(SEARCH('Listados Datos'!$P$3,Z262)))</xm:f>
            <xm:f>'Listados Datos'!$P$3</xm:f>
            <x14:dxf>
              <fill>
                <patternFill>
                  <bgColor rgb="FF99CC00"/>
                </patternFill>
              </fill>
            </x14:dxf>
          </x14:cfRule>
          <x14:cfRule type="containsText" priority="11660" operator="containsText" id="{9A8A7571-C9AF-4320-AA68-42A7073687A7}">
            <xm:f>NOT(ISERROR(SEARCH('Listados Datos'!$P$4,Z262)))</xm:f>
            <xm:f>'Listados Datos'!$P$4</xm:f>
            <x14:dxf>
              <fill>
                <patternFill>
                  <bgColor rgb="FF33CC33"/>
                </patternFill>
              </fill>
            </x14:dxf>
          </x14:cfRule>
          <x14:cfRule type="containsText" priority="11661" operator="containsText" id="{180745C7-19C0-400B-BE65-A2E8F13918A2}">
            <xm:f>NOT(ISERROR(SEARCH('Listados Datos'!$P$5,Z262)))</xm:f>
            <xm:f>'Listados Datos'!$P$5</xm:f>
            <x14:dxf>
              <fill>
                <patternFill>
                  <bgColor rgb="FFFFFF00"/>
                </patternFill>
              </fill>
            </x14:dxf>
          </x14:cfRule>
          <x14:cfRule type="containsText" priority="11662" operator="containsText" id="{3D9714F8-D9C4-47AD-8AFC-286663B469BA}">
            <xm:f>NOT(ISERROR(SEARCH('Listados Datos'!$P$6,Z262)))</xm:f>
            <xm:f>'Listados Datos'!$P$6</xm:f>
            <x14:dxf>
              <fill>
                <patternFill>
                  <bgColor rgb="FFFFC000"/>
                </patternFill>
              </fill>
            </x14:dxf>
          </x14:cfRule>
          <x14:cfRule type="containsText" priority="11663" operator="containsText" id="{A088BE80-5343-4D8D-A55F-E17D09DFBEF4}">
            <xm:f>NOT(ISERROR(SEARCH('Listados Datos'!$P$7,Z262)))</xm:f>
            <xm:f>'Listados Datos'!$P$7</xm:f>
            <x14:dxf>
              <fill>
                <patternFill>
                  <bgColor rgb="FFFF0000"/>
                </patternFill>
              </fill>
            </x14:dxf>
          </x14:cfRule>
          <xm:sqref>Z262:Z263</xm:sqref>
        </x14:conditionalFormatting>
        <x14:conditionalFormatting xmlns:xm="http://schemas.microsoft.com/office/excel/2006/main">
          <x14:cfRule type="containsText" priority="11635" operator="containsText" id="{23594F8C-2165-44F0-94A2-D8E8DF6BD338}">
            <xm:f>NOT(ISERROR(SEARCH('Listados Datos'!$T$3,AT262)))</xm:f>
            <xm:f>'Listados Datos'!$T$3</xm:f>
            <x14:dxf>
              <fill>
                <patternFill patternType="solid">
                  <bgColor rgb="FFC00000"/>
                </patternFill>
              </fill>
            </x14:dxf>
          </x14:cfRule>
          <x14:cfRule type="containsText" priority="11636" operator="containsText" id="{C8106660-85EC-47A8-9828-EBCA99F3D4E5}">
            <xm:f>NOT(ISERROR(SEARCH('Listados Datos'!$T$4,AT262)))</xm:f>
            <xm:f>'Listados Datos'!$T$4</xm:f>
            <x14:dxf>
              <font>
                <b/>
                <i val="0"/>
                <color theme="0"/>
              </font>
              <fill>
                <patternFill>
                  <bgColor rgb="FFE26B0A"/>
                </patternFill>
              </fill>
            </x14:dxf>
          </x14:cfRule>
          <x14:cfRule type="containsText" priority="11637" operator="containsText" id="{4CA747CB-7BFA-4D9B-B8D2-B03BF6870551}">
            <xm:f>NOT(ISERROR(SEARCH('Listados Datos'!$T$5,AT262)))</xm:f>
            <xm:f>'Listados Datos'!$T$5</xm:f>
            <x14:dxf>
              <font>
                <b/>
                <i val="0"/>
                <color auto="1"/>
              </font>
              <fill>
                <patternFill>
                  <bgColor rgb="FFFFFF00"/>
                </patternFill>
              </fill>
            </x14:dxf>
          </x14:cfRule>
          <x14:cfRule type="containsText" priority="11638" operator="containsText" id="{C4CF9192-2F21-4240-87C1-E37E5D55F9B3}">
            <xm:f>NOT(ISERROR(SEARCH('Listados Datos'!$T$6,AT262)))</xm:f>
            <xm:f>'Listados Datos'!$T$6</xm:f>
            <x14:dxf>
              <font>
                <b/>
                <i val="0"/>
              </font>
              <fill>
                <patternFill>
                  <bgColor rgb="FF92D050"/>
                </patternFill>
              </fill>
            </x14:dxf>
          </x14:cfRule>
          <xm:sqref>AT262</xm:sqref>
        </x14:conditionalFormatting>
        <x14:conditionalFormatting xmlns:xm="http://schemas.microsoft.com/office/excel/2006/main">
          <x14:cfRule type="containsText" priority="11625" operator="containsText" id="{A3B53F04-3F05-4C26-A2C1-C34EE2874A90}">
            <xm:f>NOT(ISERROR(SEARCH('Listados Datos'!$P$3,AR262)))</xm:f>
            <xm:f>'Listados Datos'!$P$3</xm:f>
            <x14:dxf>
              <fill>
                <patternFill>
                  <bgColor rgb="FF99CC00"/>
                </patternFill>
              </fill>
            </x14:dxf>
          </x14:cfRule>
          <x14:cfRule type="containsText" priority="11626" operator="containsText" id="{6634AC0E-80E1-471D-A933-B7A7421A5AE4}">
            <xm:f>NOT(ISERROR(SEARCH('Listados Datos'!$P$4,AR262)))</xm:f>
            <xm:f>'Listados Datos'!$P$4</xm:f>
            <x14:dxf>
              <fill>
                <patternFill>
                  <bgColor rgb="FF33CC33"/>
                </patternFill>
              </fill>
            </x14:dxf>
          </x14:cfRule>
          <x14:cfRule type="containsText" priority="11627" operator="containsText" id="{1CE16EA6-EC19-42E4-9EA3-A66D99594C34}">
            <xm:f>NOT(ISERROR(SEARCH('Listados Datos'!$P$5,AR262)))</xm:f>
            <xm:f>'Listados Datos'!$P$5</xm:f>
            <x14:dxf>
              <fill>
                <patternFill>
                  <bgColor rgb="FFFFFF00"/>
                </patternFill>
              </fill>
            </x14:dxf>
          </x14:cfRule>
          <x14:cfRule type="containsText" priority="11628" operator="containsText" id="{6BA5FF04-D03E-4E1D-B38D-45DF5F972E4A}">
            <xm:f>NOT(ISERROR(SEARCH('Listados Datos'!$P$6,AR262)))</xm:f>
            <xm:f>'Listados Datos'!$P$6</xm:f>
            <x14:dxf>
              <fill>
                <patternFill>
                  <bgColor rgb="FFFFC000"/>
                </patternFill>
              </fill>
            </x14:dxf>
          </x14:cfRule>
          <x14:cfRule type="containsText" priority="11629" operator="containsText" id="{37455DDA-B048-4028-B031-C97DB94F0B99}">
            <xm:f>NOT(ISERROR(SEARCH('Listados Datos'!$P$7,AR262)))</xm:f>
            <xm:f>'Listados Datos'!$P$7</xm:f>
            <x14:dxf>
              <fill>
                <patternFill>
                  <bgColor rgb="FFFF0000"/>
                </patternFill>
              </fill>
            </x14:dxf>
          </x14:cfRule>
          <xm:sqref>AR262</xm:sqref>
        </x14:conditionalFormatting>
        <x14:conditionalFormatting xmlns:xm="http://schemas.microsoft.com/office/excel/2006/main">
          <x14:cfRule type="containsText" priority="11621" operator="containsText" id="{DEF46B12-A315-4881-95B5-FDAE8C447EB7}">
            <xm:f>NOT(ISERROR(SEARCH('Listados Datos'!$T$3,AT263)))</xm:f>
            <xm:f>'Listados Datos'!$T$3</xm:f>
            <x14:dxf>
              <fill>
                <patternFill patternType="solid">
                  <bgColor rgb="FFC00000"/>
                </patternFill>
              </fill>
            </x14:dxf>
          </x14:cfRule>
          <x14:cfRule type="containsText" priority="11622" operator="containsText" id="{4E14F35F-87EB-4F4A-B5DA-BE0CBF9465B3}">
            <xm:f>NOT(ISERROR(SEARCH('Listados Datos'!$T$4,AT263)))</xm:f>
            <xm:f>'Listados Datos'!$T$4</xm:f>
            <x14:dxf>
              <font>
                <b/>
                <i val="0"/>
                <color theme="0"/>
              </font>
              <fill>
                <patternFill>
                  <bgColor rgb="FFE26B0A"/>
                </patternFill>
              </fill>
            </x14:dxf>
          </x14:cfRule>
          <x14:cfRule type="containsText" priority="11623" operator="containsText" id="{67E081D3-A8FA-43C4-911B-5A75B599F645}">
            <xm:f>NOT(ISERROR(SEARCH('Listados Datos'!$T$5,AT263)))</xm:f>
            <xm:f>'Listados Datos'!$T$5</xm:f>
            <x14:dxf>
              <font>
                <b/>
                <i val="0"/>
                <color auto="1"/>
              </font>
              <fill>
                <patternFill>
                  <bgColor rgb="FFFFFF00"/>
                </patternFill>
              </fill>
            </x14:dxf>
          </x14:cfRule>
          <x14:cfRule type="containsText" priority="11624" operator="containsText" id="{415DFC06-5DEC-4F03-B367-C0E91183F078}">
            <xm:f>NOT(ISERROR(SEARCH('Listados Datos'!$T$6,AT263)))</xm:f>
            <xm:f>'Listados Datos'!$T$6</xm:f>
            <x14:dxf>
              <font>
                <b/>
                <i val="0"/>
              </font>
              <fill>
                <patternFill>
                  <bgColor rgb="FF92D050"/>
                </patternFill>
              </fill>
            </x14:dxf>
          </x14:cfRule>
          <xm:sqref>AT263</xm:sqref>
        </x14:conditionalFormatting>
        <x14:conditionalFormatting xmlns:xm="http://schemas.microsoft.com/office/excel/2006/main">
          <x14:cfRule type="containsText" priority="11611" operator="containsText" id="{1BB24B29-E0F3-435C-BC81-E9778AFC6477}">
            <xm:f>NOT(ISERROR(SEARCH('Listados Datos'!$P$3,AR263)))</xm:f>
            <xm:f>'Listados Datos'!$P$3</xm:f>
            <x14:dxf>
              <fill>
                <patternFill>
                  <bgColor rgb="FF99CC00"/>
                </patternFill>
              </fill>
            </x14:dxf>
          </x14:cfRule>
          <x14:cfRule type="containsText" priority="11612" operator="containsText" id="{C1EFB570-0E59-43DB-A66D-5010C7C4F23E}">
            <xm:f>NOT(ISERROR(SEARCH('Listados Datos'!$P$4,AR263)))</xm:f>
            <xm:f>'Listados Datos'!$P$4</xm:f>
            <x14:dxf>
              <fill>
                <patternFill>
                  <bgColor rgb="FF33CC33"/>
                </patternFill>
              </fill>
            </x14:dxf>
          </x14:cfRule>
          <x14:cfRule type="containsText" priority="11613" operator="containsText" id="{CB65EC2A-AD59-4595-AFDD-0BF012397C99}">
            <xm:f>NOT(ISERROR(SEARCH('Listados Datos'!$P$5,AR263)))</xm:f>
            <xm:f>'Listados Datos'!$P$5</xm:f>
            <x14:dxf>
              <fill>
                <patternFill>
                  <bgColor rgb="FFFFFF00"/>
                </patternFill>
              </fill>
            </x14:dxf>
          </x14:cfRule>
          <x14:cfRule type="containsText" priority="11614" operator="containsText" id="{4B856776-CD45-4D89-A9B4-28FDE763C083}">
            <xm:f>NOT(ISERROR(SEARCH('Listados Datos'!$P$6,AR263)))</xm:f>
            <xm:f>'Listados Datos'!$P$6</xm:f>
            <x14:dxf>
              <fill>
                <patternFill>
                  <bgColor rgb="FFFFC000"/>
                </patternFill>
              </fill>
            </x14:dxf>
          </x14:cfRule>
          <x14:cfRule type="containsText" priority="11615" operator="containsText" id="{F4A15681-C1E8-4093-855F-F86B6AEAFE62}">
            <xm:f>NOT(ISERROR(SEARCH('Listados Datos'!$P$7,AR263)))</xm:f>
            <xm:f>'Listados Datos'!$P$7</xm:f>
            <x14:dxf>
              <fill>
                <patternFill>
                  <bgColor rgb="FFFF0000"/>
                </patternFill>
              </fill>
            </x14:dxf>
          </x14:cfRule>
          <xm:sqref>AR263</xm:sqref>
        </x14:conditionalFormatting>
        <x14:conditionalFormatting xmlns:xm="http://schemas.microsoft.com/office/excel/2006/main">
          <x14:cfRule type="containsText" priority="11471" operator="containsText" id="{C10E4535-E27D-49EB-8BAD-9F47752E292F}">
            <xm:f>NOT(ISERROR(SEARCH('Listados Datos'!$T$3,AT273)))</xm:f>
            <xm:f>'Listados Datos'!$T$3</xm:f>
            <x14:dxf>
              <fill>
                <patternFill patternType="solid">
                  <bgColor rgb="FFC00000"/>
                </patternFill>
              </fill>
            </x14:dxf>
          </x14:cfRule>
          <x14:cfRule type="containsText" priority="11472" operator="containsText" id="{804F6DFA-B915-48CE-B75B-6048EF160694}">
            <xm:f>NOT(ISERROR(SEARCH('Listados Datos'!$T$4,AT273)))</xm:f>
            <xm:f>'Listados Datos'!$T$4</xm:f>
            <x14:dxf>
              <font>
                <b/>
                <i val="0"/>
                <color theme="0"/>
              </font>
              <fill>
                <patternFill>
                  <bgColor rgb="FFE26B0A"/>
                </patternFill>
              </fill>
            </x14:dxf>
          </x14:cfRule>
          <x14:cfRule type="containsText" priority="11473" operator="containsText" id="{B6C9B399-CC80-48EE-B243-C4BB108117D9}">
            <xm:f>NOT(ISERROR(SEARCH('Listados Datos'!$T$5,AT273)))</xm:f>
            <xm:f>'Listados Datos'!$T$5</xm:f>
            <x14:dxf>
              <font>
                <b/>
                <i val="0"/>
                <color auto="1"/>
              </font>
              <fill>
                <patternFill>
                  <bgColor rgb="FFFFFF00"/>
                </patternFill>
              </fill>
            </x14:dxf>
          </x14:cfRule>
          <x14:cfRule type="containsText" priority="11474" operator="containsText" id="{A7CF1AE9-0B43-462B-A3CB-95506E31A6D5}">
            <xm:f>NOT(ISERROR(SEARCH('Listados Datos'!$T$6,AT273)))</xm:f>
            <xm:f>'Listados Datos'!$T$6</xm:f>
            <x14:dxf>
              <font>
                <b/>
                <i val="0"/>
              </font>
              <fill>
                <patternFill>
                  <bgColor rgb="FF92D050"/>
                </patternFill>
              </fill>
            </x14:dxf>
          </x14:cfRule>
          <xm:sqref>AT273</xm:sqref>
        </x14:conditionalFormatting>
        <x14:conditionalFormatting xmlns:xm="http://schemas.microsoft.com/office/excel/2006/main">
          <x14:cfRule type="containsText" priority="11461" operator="containsText" id="{CADFE0AE-7D6C-48EB-BDB3-51A159B1A52D}">
            <xm:f>NOT(ISERROR(SEARCH('Listados Datos'!$P$3,AR273)))</xm:f>
            <xm:f>'Listados Datos'!$P$3</xm:f>
            <x14:dxf>
              <fill>
                <patternFill>
                  <bgColor rgb="FF99CC00"/>
                </patternFill>
              </fill>
            </x14:dxf>
          </x14:cfRule>
          <x14:cfRule type="containsText" priority="11462" operator="containsText" id="{F06FC36A-3FE3-4FE9-B32B-9276D7660362}">
            <xm:f>NOT(ISERROR(SEARCH('Listados Datos'!$P$4,AR273)))</xm:f>
            <xm:f>'Listados Datos'!$P$4</xm:f>
            <x14:dxf>
              <fill>
                <patternFill>
                  <bgColor rgb="FF33CC33"/>
                </patternFill>
              </fill>
            </x14:dxf>
          </x14:cfRule>
          <x14:cfRule type="containsText" priority="11463" operator="containsText" id="{2E670101-CCF8-42E5-BB81-26DB9D4E3061}">
            <xm:f>NOT(ISERROR(SEARCH('Listados Datos'!$P$5,AR273)))</xm:f>
            <xm:f>'Listados Datos'!$P$5</xm:f>
            <x14:dxf>
              <fill>
                <patternFill>
                  <bgColor rgb="FFFFFF00"/>
                </patternFill>
              </fill>
            </x14:dxf>
          </x14:cfRule>
          <x14:cfRule type="containsText" priority="11464" operator="containsText" id="{ED46F744-48C2-4440-AFAE-9CF77435A762}">
            <xm:f>NOT(ISERROR(SEARCH('Listados Datos'!$P$6,AR273)))</xm:f>
            <xm:f>'Listados Datos'!$P$6</xm:f>
            <x14:dxf>
              <fill>
                <patternFill>
                  <bgColor rgb="FFFFC000"/>
                </patternFill>
              </fill>
            </x14:dxf>
          </x14:cfRule>
          <x14:cfRule type="containsText" priority="11465" operator="containsText" id="{FF9AF060-836A-46D7-94B3-AE9AFEB61A4B}">
            <xm:f>NOT(ISERROR(SEARCH('Listados Datos'!$P$7,AR273)))</xm:f>
            <xm:f>'Listados Datos'!$P$7</xm:f>
            <x14:dxf>
              <fill>
                <patternFill>
                  <bgColor rgb="FFFF0000"/>
                </patternFill>
              </fill>
            </x14:dxf>
          </x14:cfRule>
          <xm:sqref>AR273</xm:sqref>
        </x14:conditionalFormatting>
        <x14:conditionalFormatting xmlns:xm="http://schemas.microsoft.com/office/excel/2006/main">
          <x14:cfRule type="containsText" priority="11593" operator="containsText" id="{0008FEA1-4233-48EF-8146-642E7BABAF5E}">
            <xm:f>NOT(ISERROR(SEARCH('Listados Datos'!$T$3,AF264)))</xm:f>
            <xm:f>'Listados Datos'!$T$3</xm:f>
            <x14:dxf>
              <fill>
                <patternFill patternType="solid">
                  <bgColor rgb="FFC00000"/>
                </patternFill>
              </fill>
            </x14:dxf>
          </x14:cfRule>
          <x14:cfRule type="containsText" priority="11594" operator="containsText" id="{BCE2B75E-4633-4115-BD0E-4CFFCA82606B}">
            <xm:f>NOT(ISERROR(SEARCH('Listados Datos'!$T$4,AF264)))</xm:f>
            <xm:f>'Listados Datos'!$T$4</xm:f>
            <x14:dxf>
              <font>
                <b/>
                <i val="0"/>
                <color theme="0"/>
              </font>
              <fill>
                <patternFill>
                  <bgColor rgb="FFE26B0A"/>
                </patternFill>
              </fill>
            </x14:dxf>
          </x14:cfRule>
          <x14:cfRule type="containsText" priority="11595" operator="containsText" id="{DB6805FE-7103-4C5D-A090-0AA32EFD1DC3}">
            <xm:f>NOT(ISERROR(SEARCH('Listados Datos'!$T$5,AF264)))</xm:f>
            <xm:f>'Listados Datos'!$T$5</xm:f>
            <x14:dxf>
              <font>
                <b/>
                <i val="0"/>
                <color auto="1"/>
              </font>
              <fill>
                <patternFill>
                  <bgColor rgb="FFFFFF00"/>
                </patternFill>
              </fill>
            </x14:dxf>
          </x14:cfRule>
          <x14:cfRule type="containsText" priority="11596" operator="containsText" id="{5ACB7780-D92D-4520-BB88-253D690CBE90}">
            <xm:f>NOT(ISERROR(SEARCH('Listados Datos'!$T$6,AF264)))</xm:f>
            <xm:f>'Listados Datos'!$T$6</xm:f>
            <x14:dxf>
              <font>
                <b/>
                <i val="0"/>
              </font>
              <fill>
                <patternFill>
                  <bgColor rgb="FF92D050"/>
                </patternFill>
              </fill>
            </x14:dxf>
          </x14:cfRule>
          <xm:sqref>AF264:AF265</xm:sqref>
        </x14:conditionalFormatting>
        <x14:conditionalFormatting xmlns:xm="http://schemas.microsoft.com/office/excel/2006/main">
          <x14:cfRule type="containsText" priority="11589" operator="containsText" id="{7A008EFB-C5A8-443D-BDA8-D89D2010EB12}">
            <xm:f>NOT(ISERROR(SEARCH('Listados Datos'!$T$3,AB264)))</xm:f>
            <xm:f>'Listados Datos'!$T$3</xm:f>
            <x14:dxf>
              <fill>
                <patternFill patternType="solid">
                  <bgColor rgb="FFC00000"/>
                </patternFill>
              </fill>
            </x14:dxf>
          </x14:cfRule>
          <x14:cfRule type="containsText" priority="11590" operator="containsText" id="{5C5BF5B9-B1A9-4531-B165-31228FD541D2}">
            <xm:f>NOT(ISERROR(SEARCH('Listados Datos'!$T$4,AB264)))</xm:f>
            <xm:f>'Listados Datos'!$T$4</xm:f>
            <x14:dxf>
              <font>
                <b/>
                <i val="0"/>
                <color theme="0"/>
              </font>
              <fill>
                <patternFill>
                  <bgColor rgb="FFE26B0A"/>
                </patternFill>
              </fill>
            </x14:dxf>
          </x14:cfRule>
          <x14:cfRule type="containsText" priority="11591" operator="containsText" id="{C982FF81-8B20-44CE-871F-CEA2A9D54C97}">
            <xm:f>NOT(ISERROR(SEARCH('Listados Datos'!$T$5,AB264)))</xm:f>
            <xm:f>'Listados Datos'!$T$5</xm:f>
            <x14:dxf>
              <font>
                <b/>
                <i val="0"/>
                <color auto="1"/>
              </font>
              <fill>
                <patternFill>
                  <bgColor rgb="FFFFFF00"/>
                </patternFill>
              </fill>
            </x14:dxf>
          </x14:cfRule>
          <x14:cfRule type="containsText" priority="11592" operator="containsText" id="{5CC7D813-538F-4DD8-922C-9FE965497ADC}">
            <xm:f>NOT(ISERROR(SEARCH('Listados Datos'!$T$6,AB264)))</xm:f>
            <xm:f>'Listados Datos'!$T$6</xm:f>
            <x14:dxf>
              <font>
                <b/>
                <i val="0"/>
              </font>
              <fill>
                <patternFill>
                  <bgColor rgb="FF92D050"/>
                </patternFill>
              </fill>
            </x14:dxf>
          </x14:cfRule>
          <xm:sqref>AB264:AB265</xm:sqref>
        </x14:conditionalFormatting>
        <x14:conditionalFormatting xmlns:xm="http://schemas.microsoft.com/office/excel/2006/main">
          <x14:cfRule type="containsText" priority="11579" operator="containsText" id="{31025FA1-DA08-4D4F-8E80-CA2151F08CE9}">
            <xm:f>NOT(ISERROR(SEARCH('Listados Datos'!$P$3,Z264)))</xm:f>
            <xm:f>'Listados Datos'!$P$3</xm:f>
            <x14:dxf>
              <fill>
                <patternFill>
                  <bgColor rgb="FF99CC00"/>
                </patternFill>
              </fill>
            </x14:dxf>
          </x14:cfRule>
          <x14:cfRule type="containsText" priority="11580" operator="containsText" id="{ADAF9840-4678-4774-B953-70BBD4869B49}">
            <xm:f>NOT(ISERROR(SEARCH('Listados Datos'!$P$4,Z264)))</xm:f>
            <xm:f>'Listados Datos'!$P$4</xm:f>
            <x14:dxf>
              <fill>
                <patternFill>
                  <bgColor rgb="FF33CC33"/>
                </patternFill>
              </fill>
            </x14:dxf>
          </x14:cfRule>
          <x14:cfRule type="containsText" priority="11581" operator="containsText" id="{7CA90EC8-A790-453E-A73D-6177DE3ADC4B}">
            <xm:f>NOT(ISERROR(SEARCH('Listados Datos'!$P$5,Z264)))</xm:f>
            <xm:f>'Listados Datos'!$P$5</xm:f>
            <x14:dxf>
              <fill>
                <patternFill>
                  <bgColor rgb="FFFFFF00"/>
                </patternFill>
              </fill>
            </x14:dxf>
          </x14:cfRule>
          <x14:cfRule type="containsText" priority="11582" operator="containsText" id="{C2E072AD-1F30-4339-AA4C-402C6EB99F4D}">
            <xm:f>NOT(ISERROR(SEARCH('Listados Datos'!$P$6,Z264)))</xm:f>
            <xm:f>'Listados Datos'!$P$6</xm:f>
            <x14:dxf>
              <fill>
                <patternFill>
                  <bgColor rgb="FFFFC000"/>
                </patternFill>
              </fill>
            </x14:dxf>
          </x14:cfRule>
          <x14:cfRule type="containsText" priority="11583" operator="containsText" id="{2DE00F3C-E5AA-4261-B05B-6165FE28A011}">
            <xm:f>NOT(ISERROR(SEARCH('Listados Datos'!$P$7,Z264)))</xm:f>
            <xm:f>'Listados Datos'!$P$7</xm:f>
            <x14:dxf>
              <fill>
                <patternFill>
                  <bgColor rgb="FFFF0000"/>
                </patternFill>
              </fill>
            </x14:dxf>
          </x14:cfRule>
          <xm:sqref>Z264:Z265</xm:sqref>
        </x14:conditionalFormatting>
        <x14:conditionalFormatting xmlns:xm="http://schemas.microsoft.com/office/excel/2006/main">
          <x14:cfRule type="containsText" priority="11429" operator="containsText" id="{01D2FEDE-13C8-4E64-94AC-693C028B1B0C}">
            <xm:f>NOT(ISERROR(SEARCH('Listados Datos'!$T$3,AT270)))</xm:f>
            <xm:f>'Listados Datos'!$T$3</xm:f>
            <x14:dxf>
              <fill>
                <patternFill patternType="solid">
                  <bgColor rgb="FFC00000"/>
                </patternFill>
              </fill>
            </x14:dxf>
          </x14:cfRule>
          <x14:cfRule type="containsText" priority="11430" operator="containsText" id="{3365F95F-53A3-46A7-A83A-7C9EC1FBBAB8}">
            <xm:f>NOT(ISERROR(SEARCH('Listados Datos'!$T$4,AT270)))</xm:f>
            <xm:f>'Listados Datos'!$T$4</xm:f>
            <x14:dxf>
              <font>
                <b/>
                <i val="0"/>
                <color theme="0"/>
              </font>
              <fill>
                <patternFill>
                  <bgColor rgb="FFE26B0A"/>
                </patternFill>
              </fill>
            </x14:dxf>
          </x14:cfRule>
          <x14:cfRule type="containsText" priority="11431" operator="containsText" id="{158F11FB-4DDE-4D68-A9AF-9C0BEDB6E88E}">
            <xm:f>NOT(ISERROR(SEARCH('Listados Datos'!$T$5,AT270)))</xm:f>
            <xm:f>'Listados Datos'!$T$5</xm:f>
            <x14:dxf>
              <font>
                <b/>
                <i val="0"/>
                <color auto="1"/>
              </font>
              <fill>
                <patternFill>
                  <bgColor rgb="FFFFFF00"/>
                </patternFill>
              </fill>
            </x14:dxf>
          </x14:cfRule>
          <x14:cfRule type="containsText" priority="11432" operator="containsText" id="{3499F628-0FD7-40D5-8825-1E5DDFA8195A}">
            <xm:f>NOT(ISERROR(SEARCH('Listados Datos'!$T$6,AT270)))</xm:f>
            <xm:f>'Listados Datos'!$T$6</xm:f>
            <x14:dxf>
              <font>
                <b/>
                <i val="0"/>
              </font>
              <fill>
                <patternFill>
                  <bgColor rgb="FF92D050"/>
                </patternFill>
              </fill>
            </x14:dxf>
          </x14:cfRule>
          <xm:sqref>AT270</xm:sqref>
        </x14:conditionalFormatting>
        <x14:conditionalFormatting xmlns:xm="http://schemas.microsoft.com/office/excel/2006/main">
          <x14:cfRule type="containsText" priority="11419" operator="containsText" id="{07CA96E8-A562-4716-B42E-0E804AAC9459}">
            <xm:f>NOT(ISERROR(SEARCH('Listados Datos'!$P$3,AR270)))</xm:f>
            <xm:f>'Listados Datos'!$P$3</xm:f>
            <x14:dxf>
              <fill>
                <patternFill>
                  <bgColor rgb="FF99CC00"/>
                </patternFill>
              </fill>
            </x14:dxf>
          </x14:cfRule>
          <x14:cfRule type="containsText" priority="11420" operator="containsText" id="{764FD279-22AF-4140-B06A-D32CB51AFEC4}">
            <xm:f>NOT(ISERROR(SEARCH('Listados Datos'!$P$4,AR270)))</xm:f>
            <xm:f>'Listados Datos'!$P$4</xm:f>
            <x14:dxf>
              <fill>
                <patternFill>
                  <bgColor rgb="FF33CC33"/>
                </patternFill>
              </fill>
            </x14:dxf>
          </x14:cfRule>
          <x14:cfRule type="containsText" priority="11421" operator="containsText" id="{3186470D-5DDE-4290-9FC2-54399D9A84CF}">
            <xm:f>NOT(ISERROR(SEARCH('Listados Datos'!$P$5,AR270)))</xm:f>
            <xm:f>'Listados Datos'!$P$5</xm:f>
            <x14:dxf>
              <fill>
                <patternFill>
                  <bgColor rgb="FFFFFF00"/>
                </patternFill>
              </fill>
            </x14:dxf>
          </x14:cfRule>
          <x14:cfRule type="containsText" priority="11422" operator="containsText" id="{2598F921-2C88-4F59-B198-E9A20BF5D186}">
            <xm:f>NOT(ISERROR(SEARCH('Listados Datos'!$P$6,AR270)))</xm:f>
            <xm:f>'Listados Datos'!$P$6</xm:f>
            <x14:dxf>
              <fill>
                <patternFill>
                  <bgColor rgb="FFFFC000"/>
                </patternFill>
              </fill>
            </x14:dxf>
          </x14:cfRule>
          <x14:cfRule type="containsText" priority="11423" operator="containsText" id="{4BBFE0C1-AED4-4D54-855D-3525CF17CAF0}">
            <xm:f>NOT(ISERROR(SEARCH('Listados Datos'!$P$7,AR270)))</xm:f>
            <xm:f>'Listados Datos'!$P$7</xm:f>
            <x14:dxf>
              <fill>
                <patternFill>
                  <bgColor rgb="FFFF0000"/>
                </patternFill>
              </fill>
            </x14:dxf>
          </x14:cfRule>
          <xm:sqref>AR270</xm:sqref>
        </x14:conditionalFormatting>
        <x14:conditionalFormatting xmlns:xm="http://schemas.microsoft.com/office/excel/2006/main">
          <x14:cfRule type="containsText" priority="11551" operator="containsText" id="{AC4AB9C2-93B1-4B1B-B09D-42B092B1E1D6}">
            <xm:f>NOT(ISERROR(SEARCH('Listados Datos'!$T$3,AT265)))</xm:f>
            <xm:f>'Listados Datos'!$T$3</xm:f>
            <x14:dxf>
              <fill>
                <patternFill patternType="solid">
                  <bgColor rgb="FFC00000"/>
                </patternFill>
              </fill>
            </x14:dxf>
          </x14:cfRule>
          <x14:cfRule type="containsText" priority="11552" operator="containsText" id="{5839A98B-FE97-48A9-B98E-87FC5BB8A42C}">
            <xm:f>NOT(ISERROR(SEARCH('Listados Datos'!$T$4,AT265)))</xm:f>
            <xm:f>'Listados Datos'!$T$4</xm:f>
            <x14:dxf>
              <font>
                <b/>
                <i val="0"/>
                <color theme="0"/>
              </font>
              <fill>
                <patternFill>
                  <bgColor rgb="FFE26B0A"/>
                </patternFill>
              </fill>
            </x14:dxf>
          </x14:cfRule>
          <x14:cfRule type="containsText" priority="11553" operator="containsText" id="{1C6A5FC8-9E03-41CD-AE7D-E926E07D676F}">
            <xm:f>NOT(ISERROR(SEARCH('Listados Datos'!$T$5,AT265)))</xm:f>
            <xm:f>'Listados Datos'!$T$5</xm:f>
            <x14:dxf>
              <font>
                <b/>
                <i val="0"/>
                <color auto="1"/>
              </font>
              <fill>
                <patternFill>
                  <bgColor rgb="FFFFFF00"/>
                </patternFill>
              </fill>
            </x14:dxf>
          </x14:cfRule>
          <x14:cfRule type="containsText" priority="11554" operator="containsText" id="{B16D7987-E0EC-4E04-80D4-2FE036345910}">
            <xm:f>NOT(ISERROR(SEARCH('Listados Datos'!$T$6,AT265)))</xm:f>
            <xm:f>'Listados Datos'!$T$6</xm:f>
            <x14:dxf>
              <font>
                <b/>
                <i val="0"/>
              </font>
              <fill>
                <patternFill>
                  <bgColor rgb="FF92D050"/>
                </patternFill>
              </fill>
            </x14:dxf>
          </x14:cfRule>
          <xm:sqref>AT265</xm:sqref>
        </x14:conditionalFormatting>
        <x14:conditionalFormatting xmlns:xm="http://schemas.microsoft.com/office/excel/2006/main">
          <x14:cfRule type="containsText" priority="11541" operator="containsText" id="{3EED3E91-FDEB-4FB5-B7D4-0DED306E26AD}">
            <xm:f>NOT(ISERROR(SEARCH('Listados Datos'!$P$3,AR265)))</xm:f>
            <xm:f>'Listados Datos'!$P$3</xm:f>
            <x14:dxf>
              <fill>
                <patternFill>
                  <bgColor rgb="FF99CC00"/>
                </patternFill>
              </fill>
            </x14:dxf>
          </x14:cfRule>
          <x14:cfRule type="containsText" priority="11542" operator="containsText" id="{D4E60FC7-48AC-4AF3-8EB0-893481A3D95E}">
            <xm:f>NOT(ISERROR(SEARCH('Listados Datos'!$P$4,AR265)))</xm:f>
            <xm:f>'Listados Datos'!$P$4</xm:f>
            <x14:dxf>
              <fill>
                <patternFill>
                  <bgColor rgb="FF33CC33"/>
                </patternFill>
              </fill>
            </x14:dxf>
          </x14:cfRule>
          <x14:cfRule type="containsText" priority="11543" operator="containsText" id="{18A85636-F1D0-4A85-973F-47BD720260FD}">
            <xm:f>NOT(ISERROR(SEARCH('Listados Datos'!$P$5,AR265)))</xm:f>
            <xm:f>'Listados Datos'!$P$5</xm:f>
            <x14:dxf>
              <fill>
                <patternFill>
                  <bgColor rgb="FFFFFF00"/>
                </patternFill>
              </fill>
            </x14:dxf>
          </x14:cfRule>
          <x14:cfRule type="containsText" priority="11544" operator="containsText" id="{58C055B2-523A-4DA4-A42E-5E23E7412C54}">
            <xm:f>NOT(ISERROR(SEARCH('Listados Datos'!$P$6,AR265)))</xm:f>
            <xm:f>'Listados Datos'!$P$6</xm:f>
            <x14:dxf>
              <fill>
                <patternFill>
                  <bgColor rgb="FFFFC000"/>
                </patternFill>
              </fill>
            </x14:dxf>
          </x14:cfRule>
          <x14:cfRule type="containsText" priority="11545" operator="containsText" id="{6017A994-738D-4497-A2A1-26E79F9CE33B}">
            <xm:f>NOT(ISERROR(SEARCH('Listados Datos'!$P$7,AR265)))</xm:f>
            <xm:f>'Listados Datos'!$P$7</xm:f>
            <x14:dxf>
              <fill>
                <patternFill>
                  <bgColor rgb="FFFF0000"/>
                </patternFill>
              </fill>
            </x14:dxf>
          </x14:cfRule>
          <xm:sqref>AR265</xm:sqref>
        </x14:conditionalFormatting>
        <x14:conditionalFormatting xmlns:xm="http://schemas.microsoft.com/office/excel/2006/main">
          <x14:cfRule type="containsText" priority="11537" operator="containsText" id="{578D61C4-D26B-4C7A-8D93-74AC2572C6DA}">
            <xm:f>NOT(ISERROR(SEARCH('Listados Datos'!$T$3,AF268)))</xm:f>
            <xm:f>'Listados Datos'!$T$3</xm:f>
            <x14:dxf>
              <fill>
                <patternFill patternType="solid">
                  <bgColor rgb="FFC00000"/>
                </patternFill>
              </fill>
            </x14:dxf>
          </x14:cfRule>
          <x14:cfRule type="containsText" priority="11538" operator="containsText" id="{F456E989-DE6F-4094-AF56-519B244FF998}">
            <xm:f>NOT(ISERROR(SEARCH('Listados Datos'!$T$4,AF268)))</xm:f>
            <xm:f>'Listados Datos'!$T$4</xm:f>
            <x14:dxf>
              <font>
                <b/>
                <i val="0"/>
                <color theme="0"/>
              </font>
              <fill>
                <patternFill>
                  <bgColor rgb="FFE26B0A"/>
                </patternFill>
              </fill>
            </x14:dxf>
          </x14:cfRule>
          <x14:cfRule type="containsText" priority="11539" operator="containsText" id="{8BAF04D5-779D-4B5A-B88E-795BA5A8788E}">
            <xm:f>NOT(ISERROR(SEARCH('Listados Datos'!$T$5,AF268)))</xm:f>
            <xm:f>'Listados Datos'!$T$5</xm:f>
            <x14:dxf>
              <font>
                <b/>
                <i val="0"/>
                <color auto="1"/>
              </font>
              <fill>
                <patternFill>
                  <bgColor rgb="FFFFFF00"/>
                </patternFill>
              </fill>
            </x14:dxf>
          </x14:cfRule>
          <x14:cfRule type="containsText" priority="11540" operator="containsText" id="{D371D0A5-8D48-492A-B5ED-1994A1FCCDE7}">
            <xm:f>NOT(ISERROR(SEARCH('Listados Datos'!$T$6,AF268)))</xm:f>
            <xm:f>'Listados Datos'!$T$6</xm:f>
            <x14:dxf>
              <font>
                <b/>
                <i val="0"/>
              </font>
              <fill>
                <patternFill>
                  <bgColor rgb="FF92D050"/>
                </patternFill>
              </fill>
            </x14:dxf>
          </x14:cfRule>
          <xm:sqref>AF268:AF269 AF273</xm:sqref>
        </x14:conditionalFormatting>
        <x14:conditionalFormatting xmlns:xm="http://schemas.microsoft.com/office/excel/2006/main">
          <x14:cfRule type="containsText" priority="11533" operator="containsText" id="{F56EC34F-500D-4EE9-813E-EEBBA259CC63}">
            <xm:f>NOT(ISERROR(SEARCH('Listados Datos'!$T$3,AB268)))</xm:f>
            <xm:f>'Listados Datos'!$T$3</xm:f>
            <x14:dxf>
              <fill>
                <patternFill patternType="solid">
                  <bgColor rgb="FFC00000"/>
                </patternFill>
              </fill>
            </x14:dxf>
          </x14:cfRule>
          <x14:cfRule type="containsText" priority="11534" operator="containsText" id="{C988A6DC-CA74-4F04-8DCC-F0B4407FB34D}">
            <xm:f>NOT(ISERROR(SEARCH('Listados Datos'!$T$4,AB268)))</xm:f>
            <xm:f>'Listados Datos'!$T$4</xm:f>
            <x14:dxf>
              <font>
                <b/>
                <i val="0"/>
                <color theme="0"/>
              </font>
              <fill>
                <patternFill>
                  <bgColor rgb="FFE26B0A"/>
                </patternFill>
              </fill>
            </x14:dxf>
          </x14:cfRule>
          <x14:cfRule type="containsText" priority="11535" operator="containsText" id="{B2D67F0C-887C-4460-815B-BF8E3B0AA5D1}">
            <xm:f>NOT(ISERROR(SEARCH('Listados Datos'!$T$5,AB268)))</xm:f>
            <xm:f>'Listados Datos'!$T$5</xm:f>
            <x14:dxf>
              <font>
                <b/>
                <i val="0"/>
                <color auto="1"/>
              </font>
              <fill>
                <patternFill>
                  <bgColor rgb="FFFFFF00"/>
                </patternFill>
              </fill>
            </x14:dxf>
          </x14:cfRule>
          <x14:cfRule type="containsText" priority="11536" operator="containsText" id="{13BDF180-8E2C-482A-B562-705514F8DD4F}">
            <xm:f>NOT(ISERROR(SEARCH('Listados Datos'!$T$6,AB268)))</xm:f>
            <xm:f>'Listados Datos'!$T$6</xm:f>
            <x14:dxf>
              <font>
                <b/>
                <i val="0"/>
              </font>
              <fill>
                <patternFill>
                  <bgColor rgb="FF92D050"/>
                </patternFill>
              </fill>
            </x14:dxf>
          </x14:cfRule>
          <xm:sqref>AB268:AB269</xm:sqref>
        </x14:conditionalFormatting>
        <x14:conditionalFormatting xmlns:xm="http://schemas.microsoft.com/office/excel/2006/main">
          <x14:cfRule type="containsText" priority="11523" operator="containsText" id="{2CE5FDFB-3F1F-4EDD-8E6C-21B9C50BAF29}">
            <xm:f>NOT(ISERROR(SEARCH('Listados Datos'!$P$3,Z268)))</xm:f>
            <xm:f>'Listados Datos'!$P$3</xm:f>
            <x14:dxf>
              <fill>
                <patternFill>
                  <bgColor rgb="FF99CC00"/>
                </patternFill>
              </fill>
            </x14:dxf>
          </x14:cfRule>
          <x14:cfRule type="containsText" priority="11524" operator="containsText" id="{D77364CF-9D80-41D3-833F-DE18146FDAFC}">
            <xm:f>NOT(ISERROR(SEARCH('Listados Datos'!$P$4,Z268)))</xm:f>
            <xm:f>'Listados Datos'!$P$4</xm:f>
            <x14:dxf>
              <fill>
                <patternFill>
                  <bgColor rgb="FF33CC33"/>
                </patternFill>
              </fill>
            </x14:dxf>
          </x14:cfRule>
          <x14:cfRule type="containsText" priority="11525" operator="containsText" id="{3AB28B26-18ED-47D0-94BF-B9FD60DA73C7}">
            <xm:f>NOT(ISERROR(SEARCH('Listados Datos'!$P$5,Z268)))</xm:f>
            <xm:f>'Listados Datos'!$P$5</xm:f>
            <x14:dxf>
              <fill>
                <patternFill>
                  <bgColor rgb="FFFFFF00"/>
                </patternFill>
              </fill>
            </x14:dxf>
          </x14:cfRule>
          <x14:cfRule type="containsText" priority="11526" operator="containsText" id="{0D570A77-5438-4A61-8D79-240932BF664C}">
            <xm:f>NOT(ISERROR(SEARCH('Listados Datos'!$P$6,Z268)))</xm:f>
            <xm:f>'Listados Datos'!$P$6</xm:f>
            <x14:dxf>
              <fill>
                <patternFill>
                  <bgColor rgb="FFFFC000"/>
                </patternFill>
              </fill>
            </x14:dxf>
          </x14:cfRule>
          <x14:cfRule type="containsText" priority="11527" operator="containsText" id="{B57C4205-608E-45B3-850A-5437FA2077BD}">
            <xm:f>NOT(ISERROR(SEARCH('Listados Datos'!$P$7,Z268)))</xm:f>
            <xm:f>'Listados Datos'!$P$7</xm:f>
            <x14:dxf>
              <fill>
                <patternFill>
                  <bgColor rgb="FFFF0000"/>
                </patternFill>
              </fill>
            </x14:dxf>
          </x14:cfRule>
          <xm:sqref>Z268:Z269</xm:sqref>
        </x14:conditionalFormatting>
        <x14:conditionalFormatting xmlns:xm="http://schemas.microsoft.com/office/excel/2006/main">
          <x14:cfRule type="containsText" priority="11499" operator="containsText" id="{396D6E6C-3565-473B-A108-43CC8A3A1AA8}">
            <xm:f>NOT(ISERROR(SEARCH('Listados Datos'!$T$3,AT268)))</xm:f>
            <xm:f>'Listados Datos'!$T$3</xm:f>
            <x14:dxf>
              <fill>
                <patternFill patternType="solid">
                  <bgColor rgb="FFC00000"/>
                </patternFill>
              </fill>
            </x14:dxf>
          </x14:cfRule>
          <x14:cfRule type="containsText" priority="11500" operator="containsText" id="{A91E8118-7362-4FFC-856C-EB325AF64A79}">
            <xm:f>NOT(ISERROR(SEARCH('Listados Datos'!$T$4,AT268)))</xm:f>
            <xm:f>'Listados Datos'!$T$4</xm:f>
            <x14:dxf>
              <font>
                <b/>
                <i val="0"/>
                <color theme="0"/>
              </font>
              <fill>
                <patternFill>
                  <bgColor rgb="FFE26B0A"/>
                </patternFill>
              </fill>
            </x14:dxf>
          </x14:cfRule>
          <x14:cfRule type="containsText" priority="11501" operator="containsText" id="{89DEE9F2-637C-40BC-9827-2D8F32A19C69}">
            <xm:f>NOT(ISERROR(SEARCH('Listados Datos'!$T$5,AT268)))</xm:f>
            <xm:f>'Listados Datos'!$T$5</xm:f>
            <x14:dxf>
              <font>
                <b/>
                <i val="0"/>
                <color auto="1"/>
              </font>
              <fill>
                <patternFill>
                  <bgColor rgb="FFFFFF00"/>
                </patternFill>
              </fill>
            </x14:dxf>
          </x14:cfRule>
          <x14:cfRule type="containsText" priority="11502" operator="containsText" id="{BDADABBA-8EBC-4A0B-A323-5A2185B4D8C3}">
            <xm:f>NOT(ISERROR(SEARCH('Listados Datos'!$T$6,AT268)))</xm:f>
            <xm:f>'Listados Datos'!$T$6</xm:f>
            <x14:dxf>
              <font>
                <b/>
                <i val="0"/>
              </font>
              <fill>
                <patternFill>
                  <bgColor rgb="FF92D050"/>
                </patternFill>
              </fill>
            </x14:dxf>
          </x14:cfRule>
          <xm:sqref>AT268</xm:sqref>
        </x14:conditionalFormatting>
        <x14:conditionalFormatting xmlns:xm="http://schemas.microsoft.com/office/excel/2006/main">
          <x14:cfRule type="containsText" priority="11489" operator="containsText" id="{AB918DC9-D1B2-41E3-BAE0-780F0E776B5A}">
            <xm:f>NOT(ISERROR(SEARCH('Listados Datos'!$P$3,AR268)))</xm:f>
            <xm:f>'Listados Datos'!$P$3</xm:f>
            <x14:dxf>
              <fill>
                <patternFill>
                  <bgColor rgb="FF99CC00"/>
                </patternFill>
              </fill>
            </x14:dxf>
          </x14:cfRule>
          <x14:cfRule type="containsText" priority="11490" operator="containsText" id="{4DFB6D60-64B8-462F-9290-AABF0449FFDF}">
            <xm:f>NOT(ISERROR(SEARCH('Listados Datos'!$P$4,AR268)))</xm:f>
            <xm:f>'Listados Datos'!$P$4</xm:f>
            <x14:dxf>
              <fill>
                <patternFill>
                  <bgColor rgb="FF33CC33"/>
                </patternFill>
              </fill>
            </x14:dxf>
          </x14:cfRule>
          <x14:cfRule type="containsText" priority="11491" operator="containsText" id="{99D58DF0-C38F-4791-B30A-8A754916EFA3}">
            <xm:f>NOT(ISERROR(SEARCH('Listados Datos'!$P$5,AR268)))</xm:f>
            <xm:f>'Listados Datos'!$P$5</xm:f>
            <x14:dxf>
              <fill>
                <patternFill>
                  <bgColor rgb="FFFFFF00"/>
                </patternFill>
              </fill>
            </x14:dxf>
          </x14:cfRule>
          <x14:cfRule type="containsText" priority="11492" operator="containsText" id="{C9FD8042-1032-470A-87C8-AFD59D5E134F}">
            <xm:f>NOT(ISERROR(SEARCH('Listados Datos'!$P$6,AR268)))</xm:f>
            <xm:f>'Listados Datos'!$P$6</xm:f>
            <x14:dxf>
              <fill>
                <patternFill>
                  <bgColor rgb="FFFFC000"/>
                </patternFill>
              </fill>
            </x14:dxf>
          </x14:cfRule>
          <x14:cfRule type="containsText" priority="11493" operator="containsText" id="{E3346AE4-124E-48DE-886B-20860D21E42C}">
            <xm:f>NOT(ISERROR(SEARCH('Listados Datos'!$P$7,AR268)))</xm:f>
            <xm:f>'Listados Datos'!$P$7</xm:f>
            <x14:dxf>
              <fill>
                <patternFill>
                  <bgColor rgb="FFFF0000"/>
                </patternFill>
              </fill>
            </x14:dxf>
          </x14:cfRule>
          <xm:sqref>AR268</xm:sqref>
        </x14:conditionalFormatting>
        <x14:conditionalFormatting xmlns:xm="http://schemas.microsoft.com/office/excel/2006/main">
          <x14:cfRule type="containsText" priority="11485" operator="containsText" id="{0A4977AC-2DA5-41F2-871F-F2C168804914}">
            <xm:f>NOT(ISERROR(SEARCH('Listados Datos'!$T$3,AT269)))</xm:f>
            <xm:f>'Listados Datos'!$T$3</xm:f>
            <x14:dxf>
              <fill>
                <patternFill patternType="solid">
                  <bgColor rgb="FFC00000"/>
                </patternFill>
              </fill>
            </x14:dxf>
          </x14:cfRule>
          <x14:cfRule type="containsText" priority="11486" operator="containsText" id="{842FE26A-2713-4DF2-863D-0A953D2D569D}">
            <xm:f>NOT(ISERROR(SEARCH('Listados Datos'!$T$4,AT269)))</xm:f>
            <xm:f>'Listados Datos'!$T$4</xm:f>
            <x14:dxf>
              <font>
                <b/>
                <i val="0"/>
                <color theme="0"/>
              </font>
              <fill>
                <patternFill>
                  <bgColor rgb="FFE26B0A"/>
                </patternFill>
              </fill>
            </x14:dxf>
          </x14:cfRule>
          <x14:cfRule type="containsText" priority="11487" operator="containsText" id="{7E9BD8BF-C667-43F0-B0A8-F84AF364A07A}">
            <xm:f>NOT(ISERROR(SEARCH('Listados Datos'!$T$5,AT269)))</xm:f>
            <xm:f>'Listados Datos'!$T$5</xm:f>
            <x14:dxf>
              <font>
                <b/>
                <i val="0"/>
                <color auto="1"/>
              </font>
              <fill>
                <patternFill>
                  <bgColor rgb="FFFFFF00"/>
                </patternFill>
              </fill>
            </x14:dxf>
          </x14:cfRule>
          <x14:cfRule type="containsText" priority="11488" operator="containsText" id="{04843872-98C5-4EC8-AD24-B475A125DF80}">
            <xm:f>NOT(ISERROR(SEARCH('Listados Datos'!$T$6,AT269)))</xm:f>
            <xm:f>'Listados Datos'!$T$6</xm:f>
            <x14:dxf>
              <font>
                <b/>
                <i val="0"/>
              </font>
              <fill>
                <patternFill>
                  <bgColor rgb="FF92D050"/>
                </patternFill>
              </fill>
            </x14:dxf>
          </x14:cfRule>
          <xm:sqref>AT269</xm:sqref>
        </x14:conditionalFormatting>
        <x14:conditionalFormatting xmlns:xm="http://schemas.microsoft.com/office/excel/2006/main">
          <x14:cfRule type="containsText" priority="11475" operator="containsText" id="{413C61A4-31F8-4789-8FA7-9E72723E59C9}">
            <xm:f>NOT(ISERROR(SEARCH('Listados Datos'!$P$3,AR269)))</xm:f>
            <xm:f>'Listados Datos'!$P$3</xm:f>
            <x14:dxf>
              <fill>
                <patternFill>
                  <bgColor rgb="FF99CC00"/>
                </patternFill>
              </fill>
            </x14:dxf>
          </x14:cfRule>
          <x14:cfRule type="containsText" priority="11476" operator="containsText" id="{9504D316-E5FC-4948-9E73-6C2580664570}">
            <xm:f>NOT(ISERROR(SEARCH('Listados Datos'!$P$4,AR269)))</xm:f>
            <xm:f>'Listados Datos'!$P$4</xm:f>
            <x14:dxf>
              <fill>
                <patternFill>
                  <bgColor rgb="FF33CC33"/>
                </patternFill>
              </fill>
            </x14:dxf>
          </x14:cfRule>
          <x14:cfRule type="containsText" priority="11477" operator="containsText" id="{E7FCDE91-44ED-4119-A9FD-25E2ADAC1790}">
            <xm:f>NOT(ISERROR(SEARCH('Listados Datos'!$P$5,AR269)))</xm:f>
            <xm:f>'Listados Datos'!$P$5</xm:f>
            <x14:dxf>
              <fill>
                <patternFill>
                  <bgColor rgb="FFFFFF00"/>
                </patternFill>
              </fill>
            </x14:dxf>
          </x14:cfRule>
          <x14:cfRule type="containsText" priority="11478" operator="containsText" id="{583192FA-781C-4929-9351-EEC634243BDD}">
            <xm:f>NOT(ISERROR(SEARCH('Listados Datos'!$P$6,AR269)))</xm:f>
            <xm:f>'Listados Datos'!$P$6</xm:f>
            <x14:dxf>
              <fill>
                <patternFill>
                  <bgColor rgb="FFFFC000"/>
                </patternFill>
              </fill>
            </x14:dxf>
          </x14:cfRule>
          <x14:cfRule type="containsText" priority="11479" operator="containsText" id="{50840B33-130A-4FC4-A7D7-7162AB4B01B9}">
            <xm:f>NOT(ISERROR(SEARCH('Listados Datos'!$P$7,AR269)))</xm:f>
            <xm:f>'Listados Datos'!$P$7</xm:f>
            <x14:dxf>
              <fill>
                <patternFill>
                  <bgColor rgb="FFFF0000"/>
                </patternFill>
              </fill>
            </x14:dxf>
          </x14:cfRule>
          <xm:sqref>AR269</xm:sqref>
        </x14:conditionalFormatting>
        <x14:conditionalFormatting xmlns:xm="http://schemas.microsoft.com/office/excel/2006/main">
          <x14:cfRule type="containsText" priority="11335" operator="containsText" id="{0DE067FE-A59F-4A33-B397-3BE91ACE3C39}">
            <xm:f>NOT(ISERROR(SEARCH('Listados Datos'!$T$3,AT279)))</xm:f>
            <xm:f>'Listados Datos'!$T$3</xm:f>
            <x14:dxf>
              <fill>
                <patternFill patternType="solid">
                  <bgColor rgb="FFC00000"/>
                </patternFill>
              </fill>
            </x14:dxf>
          </x14:cfRule>
          <x14:cfRule type="containsText" priority="11336" operator="containsText" id="{913D4814-293C-4563-8F53-861F0E5042FA}">
            <xm:f>NOT(ISERROR(SEARCH('Listados Datos'!$T$4,AT279)))</xm:f>
            <xm:f>'Listados Datos'!$T$4</xm:f>
            <x14:dxf>
              <font>
                <b/>
                <i val="0"/>
                <color theme="0"/>
              </font>
              <fill>
                <patternFill>
                  <bgColor rgb="FFE26B0A"/>
                </patternFill>
              </fill>
            </x14:dxf>
          </x14:cfRule>
          <x14:cfRule type="containsText" priority="11337" operator="containsText" id="{8474217D-1214-4C74-98D4-56FA1731E53C}">
            <xm:f>NOT(ISERROR(SEARCH('Listados Datos'!$T$5,AT279)))</xm:f>
            <xm:f>'Listados Datos'!$T$5</xm:f>
            <x14:dxf>
              <font>
                <b/>
                <i val="0"/>
                <color auto="1"/>
              </font>
              <fill>
                <patternFill>
                  <bgColor rgb="FFFFFF00"/>
                </patternFill>
              </fill>
            </x14:dxf>
          </x14:cfRule>
          <x14:cfRule type="containsText" priority="11338" operator="containsText" id="{54F38C87-AA4A-4166-A361-123EB39CF894}">
            <xm:f>NOT(ISERROR(SEARCH('Listados Datos'!$T$6,AT279)))</xm:f>
            <xm:f>'Listados Datos'!$T$6</xm:f>
            <x14:dxf>
              <font>
                <b/>
                <i val="0"/>
              </font>
              <fill>
                <patternFill>
                  <bgColor rgb="FF92D050"/>
                </patternFill>
              </fill>
            </x14:dxf>
          </x14:cfRule>
          <xm:sqref>AT279</xm:sqref>
        </x14:conditionalFormatting>
        <x14:conditionalFormatting xmlns:xm="http://schemas.microsoft.com/office/excel/2006/main">
          <x14:cfRule type="containsText" priority="11325" operator="containsText" id="{FF8ADCD7-9191-458B-85DF-FFFBF952FD7D}">
            <xm:f>NOT(ISERROR(SEARCH('Listados Datos'!$P$3,AR279)))</xm:f>
            <xm:f>'Listados Datos'!$P$3</xm:f>
            <x14:dxf>
              <fill>
                <patternFill>
                  <bgColor rgb="FF99CC00"/>
                </patternFill>
              </fill>
            </x14:dxf>
          </x14:cfRule>
          <x14:cfRule type="containsText" priority="11326" operator="containsText" id="{FF4CC6DF-5625-4925-81F4-4FACB3DF1D6D}">
            <xm:f>NOT(ISERROR(SEARCH('Listados Datos'!$P$4,AR279)))</xm:f>
            <xm:f>'Listados Datos'!$P$4</xm:f>
            <x14:dxf>
              <fill>
                <patternFill>
                  <bgColor rgb="FF33CC33"/>
                </patternFill>
              </fill>
            </x14:dxf>
          </x14:cfRule>
          <x14:cfRule type="containsText" priority="11327" operator="containsText" id="{BC676777-B89D-48A2-B987-29EA46790C83}">
            <xm:f>NOT(ISERROR(SEARCH('Listados Datos'!$P$5,AR279)))</xm:f>
            <xm:f>'Listados Datos'!$P$5</xm:f>
            <x14:dxf>
              <fill>
                <patternFill>
                  <bgColor rgb="FFFFFF00"/>
                </patternFill>
              </fill>
            </x14:dxf>
          </x14:cfRule>
          <x14:cfRule type="containsText" priority="11328" operator="containsText" id="{F63C252B-D96C-4DDA-9E34-6A2E1BBF0076}">
            <xm:f>NOT(ISERROR(SEARCH('Listados Datos'!$P$6,AR279)))</xm:f>
            <xm:f>'Listados Datos'!$P$6</xm:f>
            <x14:dxf>
              <fill>
                <patternFill>
                  <bgColor rgb="FFFFC000"/>
                </patternFill>
              </fill>
            </x14:dxf>
          </x14:cfRule>
          <x14:cfRule type="containsText" priority="11329" operator="containsText" id="{2B2FFAF5-B63D-47D4-9E72-2B8D87CCAD05}">
            <xm:f>NOT(ISERROR(SEARCH('Listados Datos'!$P$7,AR279)))</xm:f>
            <xm:f>'Listados Datos'!$P$7</xm:f>
            <x14:dxf>
              <fill>
                <patternFill>
                  <bgColor rgb="FFFF0000"/>
                </patternFill>
              </fill>
            </x14:dxf>
          </x14:cfRule>
          <xm:sqref>AR279</xm:sqref>
        </x14:conditionalFormatting>
        <x14:conditionalFormatting xmlns:xm="http://schemas.microsoft.com/office/excel/2006/main">
          <x14:cfRule type="containsText" priority="11457" operator="containsText" id="{06DA6C2D-3630-4E1F-9631-43C415316061}">
            <xm:f>NOT(ISERROR(SEARCH('Listados Datos'!$T$3,AF270)))</xm:f>
            <xm:f>'Listados Datos'!$T$3</xm:f>
            <x14:dxf>
              <fill>
                <patternFill patternType="solid">
                  <bgColor rgb="FFC00000"/>
                </patternFill>
              </fill>
            </x14:dxf>
          </x14:cfRule>
          <x14:cfRule type="containsText" priority="11458" operator="containsText" id="{CEF94A1A-0ADE-43E3-B943-1ED766D98C5A}">
            <xm:f>NOT(ISERROR(SEARCH('Listados Datos'!$T$4,AF270)))</xm:f>
            <xm:f>'Listados Datos'!$T$4</xm:f>
            <x14:dxf>
              <font>
                <b/>
                <i val="0"/>
                <color theme="0"/>
              </font>
              <fill>
                <patternFill>
                  <bgColor rgb="FFE26B0A"/>
                </patternFill>
              </fill>
            </x14:dxf>
          </x14:cfRule>
          <x14:cfRule type="containsText" priority="11459" operator="containsText" id="{2E734F26-DCD5-412E-99E7-D9925E4F7D26}">
            <xm:f>NOT(ISERROR(SEARCH('Listados Datos'!$T$5,AF270)))</xm:f>
            <xm:f>'Listados Datos'!$T$5</xm:f>
            <x14:dxf>
              <font>
                <b/>
                <i val="0"/>
                <color auto="1"/>
              </font>
              <fill>
                <patternFill>
                  <bgColor rgb="FFFFFF00"/>
                </patternFill>
              </fill>
            </x14:dxf>
          </x14:cfRule>
          <x14:cfRule type="containsText" priority="11460" operator="containsText" id="{5D3E395C-5A98-4D2E-AE62-18E28D1A38BC}">
            <xm:f>NOT(ISERROR(SEARCH('Listados Datos'!$T$6,AF270)))</xm:f>
            <xm:f>'Listados Datos'!$T$6</xm:f>
            <x14:dxf>
              <font>
                <b/>
                <i val="0"/>
              </font>
              <fill>
                <patternFill>
                  <bgColor rgb="FF92D050"/>
                </patternFill>
              </fill>
            </x14:dxf>
          </x14:cfRule>
          <xm:sqref>AF270:AF271</xm:sqref>
        </x14:conditionalFormatting>
        <x14:conditionalFormatting xmlns:xm="http://schemas.microsoft.com/office/excel/2006/main">
          <x14:cfRule type="containsText" priority="11453" operator="containsText" id="{B34EF044-E415-40BF-A136-EBC60405EDD1}">
            <xm:f>NOT(ISERROR(SEARCH('Listados Datos'!$T$3,AB270)))</xm:f>
            <xm:f>'Listados Datos'!$T$3</xm:f>
            <x14:dxf>
              <fill>
                <patternFill patternType="solid">
                  <bgColor rgb="FFC00000"/>
                </patternFill>
              </fill>
            </x14:dxf>
          </x14:cfRule>
          <x14:cfRule type="containsText" priority="11454" operator="containsText" id="{731E8DE0-80D0-452D-B038-EAC737F231CD}">
            <xm:f>NOT(ISERROR(SEARCH('Listados Datos'!$T$4,AB270)))</xm:f>
            <xm:f>'Listados Datos'!$T$4</xm:f>
            <x14:dxf>
              <font>
                <b/>
                <i val="0"/>
                <color theme="0"/>
              </font>
              <fill>
                <patternFill>
                  <bgColor rgb="FFE26B0A"/>
                </patternFill>
              </fill>
            </x14:dxf>
          </x14:cfRule>
          <x14:cfRule type="containsText" priority="11455" operator="containsText" id="{06041D8D-CFFC-47E2-9FCF-9485E7DEF1EF}">
            <xm:f>NOT(ISERROR(SEARCH('Listados Datos'!$T$5,AB270)))</xm:f>
            <xm:f>'Listados Datos'!$T$5</xm:f>
            <x14:dxf>
              <font>
                <b/>
                <i val="0"/>
                <color auto="1"/>
              </font>
              <fill>
                <patternFill>
                  <bgColor rgb="FFFFFF00"/>
                </patternFill>
              </fill>
            </x14:dxf>
          </x14:cfRule>
          <x14:cfRule type="containsText" priority="11456" operator="containsText" id="{CFE34C5C-33B7-4671-9FD8-C6801FD939E2}">
            <xm:f>NOT(ISERROR(SEARCH('Listados Datos'!$T$6,AB270)))</xm:f>
            <xm:f>'Listados Datos'!$T$6</xm:f>
            <x14:dxf>
              <font>
                <b/>
                <i val="0"/>
              </font>
              <fill>
                <patternFill>
                  <bgColor rgb="FF92D050"/>
                </patternFill>
              </fill>
            </x14:dxf>
          </x14:cfRule>
          <xm:sqref>AB270:AB271</xm:sqref>
        </x14:conditionalFormatting>
        <x14:conditionalFormatting xmlns:xm="http://schemas.microsoft.com/office/excel/2006/main">
          <x14:cfRule type="containsText" priority="11443" operator="containsText" id="{C63DAE35-FBEA-4B8A-898F-BE70A39FDC04}">
            <xm:f>NOT(ISERROR(SEARCH('Listados Datos'!$P$3,Z270)))</xm:f>
            <xm:f>'Listados Datos'!$P$3</xm:f>
            <x14:dxf>
              <fill>
                <patternFill>
                  <bgColor rgb="FF99CC00"/>
                </patternFill>
              </fill>
            </x14:dxf>
          </x14:cfRule>
          <x14:cfRule type="containsText" priority="11444" operator="containsText" id="{1A122003-948C-4DB5-BA9A-8A9757F76D72}">
            <xm:f>NOT(ISERROR(SEARCH('Listados Datos'!$P$4,Z270)))</xm:f>
            <xm:f>'Listados Datos'!$P$4</xm:f>
            <x14:dxf>
              <fill>
                <patternFill>
                  <bgColor rgb="FF33CC33"/>
                </patternFill>
              </fill>
            </x14:dxf>
          </x14:cfRule>
          <x14:cfRule type="containsText" priority="11445" operator="containsText" id="{CD468B4F-E28F-42BB-9802-ADD711DF73B3}">
            <xm:f>NOT(ISERROR(SEARCH('Listados Datos'!$P$5,Z270)))</xm:f>
            <xm:f>'Listados Datos'!$P$5</xm:f>
            <x14:dxf>
              <fill>
                <patternFill>
                  <bgColor rgb="FFFFFF00"/>
                </patternFill>
              </fill>
            </x14:dxf>
          </x14:cfRule>
          <x14:cfRule type="containsText" priority="11446" operator="containsText" id="{D3D7EAC2-52EF-410A-BC9B-A5D4D9DC4276}">
            <xm:f>NOT(ISERROR(SEARCH('Listados Datos'!$P$6,Z270)))</xm:f>
            <xm:f>'Listados Datos'!$P$6</xm:f>
            <x14:dxf>
              <fill>
                <patternFill>
                  <bgColor rgb="FFFFC000"/>
                </patternFill>
              </fill>
            </x14:dxf>
          </x14:cfRule>
          <x14:cfRule type="containsText" priority="11447" operator="containsText" id="{77F922EF-CD07-482E-AD44-BF44247C13A7}">
            <xm:f>NOT(ISERROR(SEARCH('Listados Datos'!$P$7,Z270)))</xm:f>
            <xm:f>'Listados Datos'!$P$7</xm:f>
            <x14:dxf>
              <fill>
                <patternFill>
                  <bgColor rgb="FFFF0000"/>
                </patternFill>
              </fill>
            </x14:dxf>
          </x14:cfRule>
          <xm:sqref>Z270:Z271</xm:sqref>
        </x14:conditionalFormatting>
        <x14:conditionalFormatting xmlns:xm="http://schemas.microsoft.com/office/excel/2006/main">
          <x14:cfRule type="containsText" priority="11293" operator="containsText" id="{0310C267-5BF0-4FEE-825C-2ECBAB148B7E}">
            <xm:f>NOT(ISERROR(SEARCH('Listados Datos'!$T$3,AT276)))</xm:f>
            <xm:f>'Listados Datos'!$T$3</xm:f>
            <x14:dxf>
              <fill>
                <patternFill patternType="solid">
                  <bgColor rgb="FFC00000"/>
                </patternFill>
              </fill>
            </x14:dxf>
          </x14:cfRule>
          <x14:cfRule type="containsText" priority="11294" operator="containsText" id="{D28EDD41-5FBF-44DB-8B88-86454714E12C}">
            <xm:f>NOT(ISERROR(SEARCH('Listados Datos'!$T$4,AT276)))</xm:f>
            <xm:f>'Listados Datos'!$T$4</xm:f>
            <x14:dxf>
              <font>
                <b/>
                <i val="0"/>
                <color theme="0"/>
              </font>
              <fill>
                <patternFill>
                  <bgColor rgb="FFE26B0A"/>
                </patternFill>
              </fill>
            </x14:dxf>
          </x14:cfRule>
          <x14:cfRule type="containsText" priority="11295" operator="containsText" id="{1EBE626C-4C36-4902-A010-BB7F54E64D37}">
            <xm:f>NOT(ISERROR(SEARCH('Listados Datos'!$T$5,AT276)))</xm:f>
            <xm:f>'Listados Datos'!$T$5</xm:f>
            <x14:dxf>
              <font>
                <b/>
                <i val="0"/>
                <color auto="1"/>
              </font>
              <fill>
                <patternFill>
                  <bgColor rgb="FFFFFF00"/>
                </patternFill>
              </fill>
            </x14:dxf>
          </x14:cfRule>
          <x14:cfRule type="containsText" priority="11296" operator="containsText" id="{4D4FA175-C751-46EE-AE28-C0E66A0BE645}">
            <xm:f>NOT(ISERROR(SEARCH('Listados Datos'!$T$6,AT276)))</xm:f>
            <xm:f>'Listados Datos'!$T$6</xm:f>
            <x14:dxf>
              <font>
                <b/>
                <i val="0"/>
              </font>
              <fill>
                <patternFill>
                  <bgColor rgb="FF92D050"/>
                </patternFill>
              </fill>
            </x14:dxf>
          </x14:cfRule>
          <xm:sqref>AT276</xm:sqref>
        </x14:conditionalFormatting>
        <x14:conditionalFormatting xmlns:xm="http://schemas.microsoft.com/office/excel/2006/main">
          <x14:cfRule type="containsText" priority="11283" operator="containsText" id="{84CFB56E-CFA9-4699-A8CF-85277DCCAC86}">
            <xm:f>NOT(ISERROR(SEARCH('Listados Datos'!$P$3,AR276)))</xm:f>
            <xm:f>'Listados Datos'!$P$3</xm:f>
            <x14:dxf>
              <fill>
                <patternFill>
                  <bgColor rgb="FF99CC00"/>
                </patternFill>
              </fill>
            </x14:dxf>
          </x14:cfRule>
          <x14:cfRule type="containsText" priority="11284" operator="containsText" id="{914BF096-A992-484B-B13F-E641A1CABC59}">
            <xm:f>NOT(ISERROR(SEARCH('Listados Datos'!$P$4,AR276)))</xm:f>
            <xm:f>'Listados Datos'!$P$4</xm:f>
            <x14:dxf>
              <fill>
                <patternFill>
                  <bgColor rgb="FF33CC33"/>
                </patternFill>
              </fill>
            </x14:dxf>
          </x14:cfRule>
          <x14:cfRule type="containsText" priority="11285" operator="containsText" id="{97B64815-B6C7-45E8-B7DC-8E00401ABA6B}">
            <xm:f>NOT(ISERROR(SEARCH('Listados Datos'!$P$5,AR276)))</xm:f>
            <xm:f>'Listados Datos'!$P$5</xm:f>
            <x14:dxf>
              <fill>
                <patternFill>
                  <bgColor rgb="FFFFFF00"/>
                </patternFill>
              </fill>
            </x14:dxf>
          </x14:cfRule>
          <x14:cfRule type="containsText" priority="11286" operator="containsText" id="{9B051A73-1FDC-4970-95B1-E90EF3A904A2}">
            <xm:f>NOT(ISERROR(SEARCH('Listados Datos'!$P$6,AR276)))</xm:f>
            <xm:f>'Listados Datos'!$P$6</xm:f>
            <x14:dxf>
              <fill>
                <patternFill>
                  <bgColor rgb="FFFFC000"/>
                </patternFill>
              </fill>
            </x14:dxf>
          </x14:cfRule>
          <x14:cfRule type="containsText" priority="11287" operator="containsText" id="{9C62916F-6BFF-49D8-8DC7-0D1DA7C2A599}">
            <xm:f>NOT(ISERROR(SEARCH('Listados Datos'!$P$7,AR276)))</xm:f>
            <xm:f>'Listados Datos'!$P$7</xm:f>
            <x14:dxf>
              <fill>
                <patternFill>
                  <bgColor rgb="FFFF0000"/>
                </patternFill>
              </fill>
            </x14:dxf>
          </x14:cfRule>
          <xm:sqref>AR276</xm:sqref>
        </x14:conditionalFormatting>
        <x14:conditionalFormatting xmlns:xm="http://schemas.microsoft.com/office/excel/2006/main">
          <x14:cfRule type="containsText" priority="11415" operator="containsText" id="{F32E2113-CCC7-4C59-946B-5A2E4BB49D4B}">
            <xm:f>NOT(ISERROR(SEARCH('Listados Datos'!$T$3,AT271)))</xm:f>
            <xm:f>'Listados Datos'!$T$3</xm:f>
            <x14:dxf>
              <fill>
                <patternFill patternType="solid">
                  <bgColor rgb="FFC00000"/>
                </patternFill>
              </fill>
            </x14:dxf>
          </x14:cfRule>
          <x14:cfRule type="containsText" priority="11416" operator="containsText" id="{F601EDD2-71DA-4605-9ACC-05A4073B5BDC}">
            <xm:f>NOT(ISERROR(SEARCH('Listados Datos'!$T$4,AT271)))</xm:f>
            <xm:f>'Listados Datos'!$T$4</xm:f>
            <x14:dxf>
              <font>
                <b/>
                <i val="0"/>
                <color theme="0"/>
              </font>
              <fill>
                <patternFill>
                  <bgColor rgb="FFE26B0A"/>
                </patternFill>
              </fill>
            </x14:dxf>
          </x14:cfRule>
          <x14:cfRule type="containsText" priority="11417" operator="containsText" id="{4F962ABC-927F-4AC0-90CF-FCCF6A582CC3}">
            <xm:f>NOT(ISERROR(SEARCH('Listados Datos'!$T$5,AT271)))</xm:f>
            <xm:f>'Listados Datos'!$T$5</xm:f>
            <x14:dxf>
              <font>
                <b/>
                <i val="0"/>
                <color auto="1"/>
              </font>
              <fill>
                <patternFill>
                  <bgColor rgb="FFFFFF00"/>
                </patternFill>
              </fill>
            </x14:dxf>
          </x14:cfRule>
          <x14:cfRule type="containsText" priority="11418" operator="containsText" id="{B9492CF3-CC03-4A9F-A653-B6B60594EB29}">
            <xm:f>NOT(ISERROR(SEARCH('Listados Datos'!$T$6,AT271)))</xm:f>
            <xm:f>'Listados Datos'!$T$6</xm:f>
            <x14:dxf>
              <font>
                <b/>
                <i val="0"/>
              </font>
              <fill>
                <patternFill>
                  <bgColor rgb="FF92D050"/>
                </patternFill>
              </fill>
            </x14:dxf>
          </x14:cfRule>
          <xm:sqref>AT271</xm:sqref>
        </x14:conditionalFormatting>
        <x14:conditionalFormatting xmlns:xm="http://schemas.microsoft.com/office/excel/2006/main">
          <x14:cfRule type="containsText" priority="11405" operator="containsText" id="{3398ECFB-D26A-476D-A999-75B6A84BE286}">
            <xm:f>NOT(ISERROR(SEARCH('Listados Datos'!$P$3,AR271)))</xm:f>
            <xm:f>'Listados Datos'!$P$3</xm:f>
            <x14:dxf>
              <fill>
                <patternFill>
                  <bgColor rgb="FF99CC00"/>
                </patternFill>
              </fill>
            </x14:dxf>
          </x14:cfRule>
          <x14:cfRule type="containsText" priority="11406" operator="containsText" id="{C51A6D42-A8E3-44AF-A706-7515F147972E}">
            <xm:f>NOT(ISERROR(SEARCH('Listados Datos'!$P$4,AR271)))</xm:f>
            <xm:f>'Listados Datos'!$P$4</xm:f>
            <x14:dxf>
              <fill>
                <patternFill>
                  <bgColor rgb="FF33CC33"/>
                </patternFill>
              </fill>
            </x14:dxf>
          </x14:cfRule>
          <x14:cfRule type="containsText" priority="11407" operator="containsText" id="{7B5098C0-C307-445A-B031-DD78DB2D6076}">
            <xm:f>NOT(ISERROR(SEARCH('Listados Datos'!$P$5,AR271)))</xm:f>
            <xm:f>'Listados Datos'!$P$5</xm:f>
            <x14:dxf>
              <fill>
                <patternFill>
                  <bgColor rgb="FFFFFF00"/>
                </patternFill>
              </fill>
            </x14:dxf>
          </x14:cfRule>
          <x14:cfRule type="containsText" priority="11408" operator="containsText" id="{45ADC314-D9BA-4746-97CE-959867C2DABE}">
            <xm:f>NOT(ISERROR(SEARCH('Listados Datos'!$P$6,AR271)))</xm:f>
            <xm:f>'Listados Datos'!$P$6</xm:f>
            <x14:dxf>
              <fill>
                <patternFill>
                  <bgColor rgb="FFFFC000"/>
                </patternFill>
              </fill>
            </x14:dxf>
          </x14:cfRule>
          <x14:cfRule type="containsText" priority="11409" operator="containsText" id="{81E7DC9B-2179-498C-8397-E598F372814A}">
            <xm:f>NOT(ISERROR(SEARCH('Listados Datos'!$P$7,AR271)))</xm:f>
            <xm:f>'Listados Datos'!$P$7</xm:f>
            <x14:dxf>
              <fill>
                <patternFill>
                  <bgColor rgb="FFFF0000"/>
                </patternFill>
              </fill>
            </x14:dxf>
          </x14:cfRule>
          <xm:sqref>AR271</xm:sqref>
        </x14:conditionalFormatting>
        <x14:conditionalFormatting xmlns:xm="http://schemas.microsoft.com/office/excel/2006/main">
          <x14:cfRule type="containsText" priority="11269" operator="containsText" id="{6FB3EE23-DA8B-4A84-B73C-55EDF4516840}">
            <xm:f>NOT(ISERROR(SEARCH('Listados Datos'!$P$3,AR277)))</xm:f>
            <xm:f>'Listados Datos'!$P$3</xm:f>
            <x14:dxf>
              <fill>
                <patternFill>
                  <bgColor rgb="FF99CC00"/>
                </patternFill>
              </fill>
            </x14:dxf>
          </x14:cfRule>
          <x14:cfRule type="containsText" priority="11270" operator="containsText" id="{54321919-6E34-4E33-9D64-BF73C554FD8E}">
            <xm:f>NOT(ISERROR(SEARCH('Listados Datos'!$P$4,AR277)))</xm:f>
            <xm:f>'Listados Datos'!$P$4</xm:f>
            <x14:dxf>
              <fill>
                <patternFill>
                  <bgColor rgb="FF33CC33"/>
                </patternFill>
              </fill>
            </x14:dxf>
          </x14:cfRule>
          <x14:cfRule type="containsText" priority="11271" operator="containsText" id="{CCE35D73-6B6D-4039-8155-AEA0EDEADE7E}">
            <xm:f>NOT(ISERROR(SEARCH('Listados Datos'!$P$5,AR277)))</xm:f>
            <xm:f>'Listados Datos'!$P$5</xm:f>
            <x14:dxf>
              <fill>
                <patternFill>
                  <bgColor rgb="FFFFFF00"/>
                </patternFill>
              </fill>
            </x14:dxf>
          </x14:cfRule>
          <x14:cfRule type="containsText" priority="11272" operator="containsText" id="{AB55EB94-61CD-443B-BE48-A07FE7162678}">
            <xm:f>NOT(ISERROR(SEARCH('Listados Datos'!$P$6,AR277)))</xm:f>
            <xm:f>'Listados Datos'!$P$6</xm:f>
            <x14:dxf>
              <fill>
                <patternFill>
                  <bgColor rgb="FFFFC000"/>
                </patternFill>
              </fill>
            </x14:dxf>
          </x14:cfRule>
          <x14:cfRule type="containsText" priority="11273" operator="containsText" id="{028CD0B3-8D22-44B1-BFB6-5057E4DC9F1A}">
            <xm:f>NOT(ISERROR(SEARCH('Listados Datos'!$P$7,AR277)))</xm:f>
            <xm:f>'Listados Datos'!$P$7</xm:f>
            <x14:dxf>
              <fill>
                <patternFill>
                  <bgColor rgb="FFFF0000"/>
                </patternFill>
              </fill>
            </x14:dxf>
          </x14:cfRule>
          <xm:sqref>AR277</xm:sqref>
        </x14:conditionalFormatting>
        <x14:conditionalFormatting xmlns:xm="http://schemas.microsoft.com/office/excel/2006/main">
          <x14:cfRule type="containsText" priority="11133" operator="containsText" id="{1604C38E-67A1-42B4-9C99-4F8CA9104B6C}">
            <xm:f>NOT(ISERROR(SEARCH('Listados Datos'!$P$3,AR289)))</xm:f>
            <xm:f>'Listados Datos'!$P$3</xm:f>
            <x14:dxf>
              <fill>
                <patternFill>
                  <bgColor rgb="FF99CC00"/>
                </patternFill>
              </fill>
            </x14:dxf>
          </x14:cfRule>
          <x14:cfRule type="containsText" priority="11134" operator="containsText" id="{06B11004-A756-4A7C-9B47-CCFC6155DDE5}">
            <xm:f>NOT(ISERROR(SEARCH('Listados Datos'!$P$4,AR289)))</xm:f>
            <xm:f>'Listados Datos'!$P$4</xm:f>
            <x14:dxf>
              <fill>
                <patternFill>
                  <bgColor rgb="FF33CC33"/>
                </patternFill>
              </fill>
            </x14:dxf>
          </x14:cfRule>
          <x14:cfRule type="containsText" priority="11135" operator="containsText" id="{ED609906-4595-4CF1-8F02-03B0B36BA22E}">
            <xm:f>NOT(ISERROR(SEARCH('Listados Datos'!$P$5,AR289)))</xm:f>
            <xm:f>'Listados Datos'!$P$5</xm:f>
            <x14:dxf>
              <fill>
                <patternFill>
                  <bgColor rgb="FFFFFF00"/>
                </patternFill>
              </fill>
            </x14:dxf>
          </x14:cfRule>
          <x14:cfRule type="containsText" priority="11136" operator="containsText" id="{3301C659-404F-4E3A-8480-07FA4A98A484}">
            <xm:f>NOT(ISERROR(SEARCH('Listados Datos'!$P$6,AR289)))</xm:f>
            <xm:f>'Listados Datos'!$P$6</xm:f>
            <x14:dxf>
              <fill>
                <patternFill>
                  <bgColor rgb="FFFFC000"/>
                </patternFill>
              </fill>
            </x14:dxf>
          </x14:cfRule>
          <x14:cfRule type="containsText" priority="11137" operator="containsText" id="{B8AADE05-7969-44C0-A669-361630EAE3A8}">
            <xm:f>NOT(ISERROR(SEARCH('Listados Datos'!$P$7,AR289)))</xm:f>
            <xm:f>'Listados Datos'!$P$7</xm:f>
            <x14:dxf>
              <fill>
                <patternFill>
                  <bgColor rgb="FFFF0000"/>
                </patternFill>
              </fill>
            </x14:dxf>
          </x14:cfRule>
          <xm:sqref>AR289</xm:sqref>
        </x14:conditionalFormatting>
        <x14:conditionalFormatting xmlns:xm="http://schemas.microsoft.com/office/excel/2006/main">
          <x14:cfRule type="containsText" priority="11809" operator="containsText" id="{9AC7295B-ECF0-46A1-B66D-8BEEA0A4EC8D}">
            <xm:f>NOT(ISERROR(SEARCH('Listados Datos'!$T$3,AF256)))</xm:f>
            <xm:f>'Listados Datos'!$T$3</xm:f>
            <x14:dxf>
              <fill>
                <patternFill patternType="solid">
                  <bgColor rgb="FFC00000"/>
                </patternFill>
              </fill>
            </x14:dxf>
          </x14:cfRule>
          <x14:cfRule type="containsText" priority="11810" operator="containsText" id="{CCA91CF4-8548-4E84-9660-F78B2608F157}">
            <xm:f>NOT(ISERROR(SEARCH('Listados Datos'!$T$4,AF256)))</xm:f>
            <xm:f>'Listados Datos'!$T$4</xm:f>
            <x14:dxf>
              <font>
                <b/>
                <i val="0"/>
                <color theme="0"/>
              </font>
              <fill>
                <patternFill>
                  <bgColor rgb="FFE26B0A"/>
                </patternFill>
              </fill>
            </x14:dxf>
          </x14:cfRule>
          <x14:cfRule type="containsText" priority="11811" operator="containsText" id="{DC8FFA41-B142-41D4-A814-2AD365C57074}">
            <xm:f>NOT(ISERROR(SEARCH('Listados Datos'!$T$5,AF256)))</xm:f>
            <xm:f>'Listados Datos'!$T$5</xm:f>
            <x14:dxf>
              <font>
                <b/>
                <i val="0"/>
                <color auto="1"/>
              </font>
              <fill>
                <patternFill>
                  <bgColor rgb="FFFFFF00"/>
                </patternFill>
              </fill>
            </x14:dxf>
          </x14:cfRule>
          <x14:cfRule type="containsText" priority="11812" operator="containsText" id="{9C82A2B9-3E13-4028-BE76-285CC865DF28}">
            <xm:f>NOT(ISERROR(SEARCH('Listados Datos'!$T$6,AF256)))</xm:f>
            <xm:f>'Listados Datos'!$T$6</xm:f>
            <x14:dxf>
              <font>
                <b/>
                <i val="0"/>
              </font>
              <fill>
                <patternFill>
                  <bgColor rgb="FF92D050"/>
                </patternFill>
              </fill>
            </x14:dxf>
          </x14:cfRule>
          <xm:sqref>AF256:AF257 AF261</xm:sqref>
        </x14:conditionalFormatting>
        <x14:conditionalFormatting xmlns:xm="http://schemas.microsoft.com/office/excel/2006/main">
          <x14:cfRule type="containsText" priority="11805" operator="containsText" id="{7EE7B354-AACE-46D5-A004-CCFE013B77F2}">
            <xm:f>NOT(ISERROR(SEARCH('Listados Datos'!$T$3,AB256)))</xm:f>
            <xm:f>'Listados Datos'!$T$3</xm:f>
            <x14:dxf>
              <fill>
                <patternFill patternType="solid">
                  <bgColor rgb="FFC00000"/>
                </patternFill>
              </fill>
            </x14:dxf>
          </x14:cfRule>
          <x14:cfRule type="containsText" priority="11806" operator="containsText" id="{454AB20F-033D-4168-8A98-CF41D342EDF2}">
            <xm:f>NOT(ISERROR(SEARCH('Listados Datos'!$T$4,AB256)))</xm:f>
            <xm:f>'Listados Datos'!$T$4</xm:f>
            <x14:dxf>
              <font>
                <b/>
                <i val="0"/>
                <color theme="0"/>
              </font>
              <fill>
                <patternFill>
                  <bgColor rgb="FFE26B0A"/>
                </patternFill>
              </fill>
            </x14:dxf>
          </x14:cfRule>
          <x14:cfRule type="containsText" priority="11807" operator="containsText" id="{680782A8-C513-4835-BDD1-E685E6B61E83}">
            <xm:f>NOT(ISERROR(SEARCH('Listados Datos'!$T$5,AB256)))</xm:f>
            <xm:f>'Listados Datos'!$T$5</xm:f>
            <x14:dxf>
              <font>
                <b/>
                <i val="0"/>
                <color auto="1"/>
              </font>
              <fill>
                <patternFill>
                  <bgColor rgb="FFFFFF00"/>
                </patternFill>
              </fill>
            </x14:dxf>
          </x14:cfRule>
          <x14:cfRule type="containsText" priority="11808" operator="containsText" id="{43028847-E010-49FE-BDDF-97C6A6201C0D}">
            <xm:f>NOT(ISERROR(SEARCH('Listados Datos'!$T$6,AB256)))</xm:f>
            <xm:f>'Listados Datos'!$T$6</xm:f>
            <x14:dxf>
              <font>
                <b/>
                <i val="0"/>
              </font>
              <fill>
                <patternFill>
                  <bgColor rgb="FF92D050"/>
                </patternFill>
              </fill>
            </x14:dxf>
          </x14:cfRule>
          <xm:sqref>AB256:AB257</xm:sqref>
        </x14:conditionalFormatting>
        <x14:conditionalFormatting xmlns:xm="http://schemas.microsoft.com/office/excel/2006/main">
          <x14:cfRule type="containsText" priority="11795" operator="containsText" id="{11134C47-D091-4FC7-8491-506183FC3C4B}">
            <xm:f>NOT(ISERROR(SEARCH('Listados Datos'!$P$3,Z256)))</xm:f>
            <xm:f>'Listados Datos'!$P$3</xm:f>
            <x14:dxf>
              <fill>
                <patternFill>
                  <bgColor rgb="FF99CC00"/>
                </patternFill>
              </fill>
            </x14:dxf>
          </x14:cfRule>
          <x14:cfRule type="containsText" priority="11796" operator="containsText" id="{26F9E386-AA1A-4042-AFEE-F1BDBDCEC50C}">
            <xm:f>NOT(ISERROR(SEARCH('Listados Datos'!$P$4,Z256)))</xm:f>
            <xm:f>'Listados Datos'!$P$4</xm:f>
            <x14:dxf>
              <fill>
                <patternFill>
                  <bgColor rgb="FF33CC33"/>
                </patternFill>
              </fill>
            </x14:dxf>
          </x14:cfRule>
          <x14:cfRule type="containsText" priority="11797" operator="containsText" id="{502AD634-9B83-4045-BBE5-2E7D7358B392}">
            <xm:f>NOT(ISERROR(SEARCH('Listados Datos'!$P$5,Z256)))</xm:f>
            <xm:f>'Listados Datos'!$P$5</xm:f>
            <x14:dxf>
              <fill>
                <patternFill>
                  <bgColor rgb="FFFFFF00"/>
                </patternFill>
              </fill>
            </x14:dxf>
          </x14:cfRule>
          <x14:cfRule type="containsText" priority="11798" operator="containsText" id="{F928DAC1-C261-4C95-BC4D-F24EC121133F}">
            <xm:f>NOT(ISERROR(SEARCH('Listados Datos'!$P$6,Z256)))</xm:f>
            <xm:f>'Listados Datos'!$P$6</xm:f>
            <x14:dxf>
              <fill>
                <patternFill>
                  <bgColor rgb="FFFFC000"/>
                </patternFill>
              </fill>
            </x14:dxf>
          </x14:cfRule>
          <x14:cfRule type="containsText" priority="11799" operator="containsText" id="{81A3E446-9E54-4A24-973A-731B25ECFC72}">
            <xm:f>NOT(ISERROR(SEARCH('Listados Datos'!$P$7,Z256)))</xm:f>
            <xm:f>'Listados Datos'!$P$7</xm:f>
            <x14:dxf>
              <fill>
                <patternFill>
                  <bgColor rgb="FFFF0000"/>
                </patternFill>
              </fill>
            </x14:dxf>
          </x14:cfRule>
          <xm:sqref>Z256:Z257</xm:sqref>
        </x14:conditionalFormatting>
        <x14:conditionalFormatting xmlns:xm="http://schemas.microsoft.com/office/excel/2006/main">
          <x14:cfRule type="containsText" priority="11771" operator="containsText" id="{8D127E86-A488-4ABD-A28B-C299417B6609}">
            <xm:f>NOT(ISERROR(SEARCH('Listados Datos'!$T$3,AT256)))</xm:f>
            <xm:f>'Listados Datos'!$T$3</xm:f>
            <x14:dxf>
              <fill>
                <patternFill patternType="solid">
                  <bgColor rgb="FFC00000"/>
                </patternFill>
              </fill>
            </x14:dxf>
          </x14:cfRule>
          <x14:cfRule type="containsText" priority="11772" operator="containsText" id="{9349F861-F8B6-4D32-9D29-5344886402D6}">
            <xm:f>NOT(ISERROR(SEARCH('Listados Datos'!$T$4,AT256)))</xm:f>
            <xm:f>'Listados Datos'!$T$4</xm:f>
            <x14:dxf>
              <font>
                <b/>
                <i val="0"/>
                <color theme="0"/>
              </font>
              <fill>
                <patternFill>
                  <bgColor rgb="FFE26B0A"/>
                </patternFill>
              </fill>
            </x14:dxf>
          </x14:cfRule>
          <x14:cfRule type="containsText" priority="11773" operator="containsText" id="{FAC04102-5CE7-466D-A7E7-52689D4EBFA1}">
            <xm:f>NOT(ISERROR(SEARCH('Listados Datos'!$T$5,AT256)))</xm:f>
            <xm:f>'Listados Datos'!$T$5</xm:f>
            <x14:dxf>
              <font>
                <b/>
                <i val="0"/>
                <color auto="1"/>
              </font>
              <fill>
                <patternFill>
                  <bgColor rgb="FFFFFF00"/>
                </patternFill>
              </fill>
            </x14:dxf>
          </x14:cfRule>
          <x14:cfRule type="containsText" priority="11774" operator="containsText" id="{3C0CF576-2AEF-4EC1-98CF-C499548B0BBB}">
            <xm:f>NOT(ISERROR(SEARCH('Listados Datos'!$T$6,AT256)))</xm:f>
            <xm:f>'Listados Datos'!$T$6</xm:f>
            <x14:dxf>
              <font>
                <b/>
                <i val="0"/>
              </font>
              <fill>
                <patternFill>
                  <bgColor rgb="FF92D050"/>
                </patternFill>
              </fill>
            </x14:dxf>
          </x14:cfRule>
          <xm:sqref>AT256</xm:sqref>
        </x14:conditionalFormatting>
        <x14:conditionalFormatting xmlns:xm="http://schemas.microsoft.com/office/excel/2006/main">
          <x14:cfRule type="containsText" priority="11761" operator="containsText" id="{93BE4273-FDC5-4491-B561-AAF1255830EB}">
            <xm:f>NOT(ISERROR(SEARCH('Listados Datos'!$P$3,AR256)))</xm:f>
            <xm:f>'Listados Datos'!$P$3</xm:f>
            <x14:dxf>
              <fill>
                <patternFill>
                  <bgColor rgb="FF99CC00"/>
                </patternFill>
              </fill>
            </x14:dxf>
          </x14:cfRule>
          <x14:cfRule type="containsText" priority="11762" operator="containsText" id="{6D0829B9-7147-42A8-8712-B87995426945}">
            <xm:f>NOT(ISERROR(SEARCH('Listados Datos'!$P$4,AR256)))</xm:f>
            <xm:f>'Listados Datos'!$P$4</xm:f>
            <x14:dxf>
              <fill>
                <patternFill>
                  <bgColor rgb="FF33CC33"/>
                </patternFill>
              </fill>
            </x14:dxf>
          </x14:cfRule>
          <x14:cfRule type="containsText" priority="11763" operator="containsText" id="{B15B288D-F056-45F9-8B63-2D0CF1FD4815}">
            <xm:f>NOT(ISERROR(SEARCH('Listados Datos'!$P$5,AR256)))</xm:f>
            <xm:f>'Listados Datos'!$P$5</xm:f>
            <x14:dxf>
              <fill>
                <patternFill>
                  <bgColor rgb="FFFFFF00"/>
                </patternFill>
              </fill>
            </x14:dxf>
          </x14:cfRule>
          <x14:cfRule type="containsText" priority="11764" operator="containsText" id="{BDE76579-9DCF-4B4F-9D7D-23006F2EB16F}">
            <xm:f>NOT(ISERROR(SEARCH('Listados Datos'!$P$6,AR256)))</xm:f>
            <xm:f>'Listados Datos'!$P$6</xm:f>
            <x14:dxf>
              <fill>
                <patternFill>
                  <bgColor rgb="FFFFC000"/>
                </patternFill>
              </fill>
            </x14:dxf>
          </x14:cfRule>
          <x14:cfRule type="containsText" priority="11765" operator="containsText" id="{06C7D9EB-D151-401C-A14B-E40CD9FA0ADA}">
            <xm:f>NOT(ISERROR(SEARCH('Listados Datos'!$P$7,AR256)))</xm:f>
            <xm:f>'Listados Datos'!$P$7</xm:f>
            <x14:dxf>
              <fill>
                <patternFill>
                  <bgColor rgb="FFFF0000"/>
                </patternFill>
              </fill>
            </x14:dxf>
          </x14:cfRule>
          <xm:sqref>AR256</xm:sqref>
        </x14:conditionalFormatting>
        <x14:conditionalFormatting xmlns:xm="http://schemas.microsoft.com/office/excel/2006/main">
          <x14:cfRule type="containsText" priority="11757" operator="containsText" id="{FD5A7B7A-EBD2-48C3-8C73-99B4F69D73D0}">
            <xm:f>NOT(ISERROR(SEARCH('Listados Datos'!$T$3,AT257)))</xm:f>
            <xm:f>'Listados Datos'!$T$3</xm:f>
            <x14:dxf>
              <fill>
                <patternFill patternType="solid">
                  <bgColor rgb="FFC00000"/>
                </patternFill>
              </fill>
            </x14:dxf>
          </x14:cfRule>
          <x14:cfRule type="containsText" priority="11758" operator="containsText" id="{79118C99-6351-4524-847D-699AE27BE1EB}">
            <xm:f>NOT(ISERROR(SEARCH('Listados Datos'!$T$4,AT257)))</xm:f>
            <xm:f>'Listados Datos'!$T$4</xm:f>
            <x14:dxf>
              <font>
                <b/>
                <i val="0"/>
                <color theme="0"/>
              </font>
              <fill>
                <patternFill>
                  <bgColor rgb="FFE26B0A"/>
                </patternFill>
              </fill>
            </x14:dxf>
          </x14:cfRule>
          <x14:cfRule type="containsText" priority="11759" operator="containsText" id="{6FB06998-0222-4E8E-9C02-15067693497F}">
            <xm:f>NOT(ISERROR(SEARCH('Listados Datos'!$T$5,AT257)))</xm:f>
            <xm:f>'Listados Datos'!$T$5</xm:f>
            <x14:dxf>
              <font>
                <b/>
                <i val="0"/>
                <color auto="1"/>
              </font>
              <fill>
                <patternFill>
                  <bgColor rgb="FFFFFF00"/>
                </patternFill>
              </fill>
            </x14:dxf>
          </x14:cfRule>
          <x14:cfRule type="containsText" priority="11760" operator="containsText" id="{3F67786A-7D58-4A57-BF84-324F356E8B0A}">
            <xm:f>NOT(ISERROR(SEARCH('Listados Datos'!$T$6,AT257)))</xm:f>
            <xm:f>'Listados Datos'!$T$6</xm:f>
            <x14:dxf>
              <font>
                <b/>
                <i val="0"/>
              </font>
              <fill>
                <patternFill>
                  <bgColor rgb="FF92D050"/>
                </patternFill>
              </fill>
            </x14:dxf>
          </x14:cfRule>
          <xm:sqref>AT257</xm:sqref>
        </x14:conditionalFormatting>
        <x14:conditionalFormatting xmlns:xm="http://schemas.microsoft.com/office/excel/2006/main">
          <x14:cfRule type="containsText" priority="11747" operator="containsText" id="{1270EB4F-F57D-4D6C-A28F-4DD540CB455C}">
            <xm:f>NOT(ISERROR(SEARCH('Listados Datos'!$P$3,AR257)))</xm:f>
            <xm:f>'Listados Datos'!$P$3</xm:f>
            <x14:dxf>
              <fill>
                <patternFill>
                  <bgColor rgb="FF99CC00"/>
                </patternFill>
              </fill>
            </x14:dxf>
          </x14:cfRule>
          <x14:cfRule type="containsText" priority="11748" operator="containsText" id="{D0F68D64-4ED1-46E6-A3FF-11B8514A2FCB}">
            <xm:f>NOT(ISERROR(SEARCH('Listados Datos'!$P$4,AR257)))</xm:f>
            <xm:f>'Listados Datos'!$P$4</xm:f>
            <x14:dxf>
              <fill>
                <patternFill>
                  <bgColor rgb="FF33CC33"/>
                </patternFill>
              </fill>
            </x14:dxf>
          </x14:cfRule>
          <x14:cfRule type="containsText" priority="11749" operator="containsText" id="{287D9CE3-15EB-4950-8EBB-9685F8E973CC}">
            <xm:f>NOT(ISERROR(SEARCH('Listados Datos'!$P$5,AR257)))</xm:f>
            <xm:f>'Listados Datos'!$P$5</xm:f>
            <x14:dxf>
              <fill>
                <patternFill>
                  <bgColor rgb="FFFFFF00"/>
                </patternFill>
              </fill>
            </x14:dxf>
          </x14:cfRule>
          <x14:cfRule type="containsText" priority="11750" operator="containsText" id="{B7A99A2C-E00D-4338-982D-5835F143A7FA}">
            <xm:f>NOT(ISERROR(SEARCH('Listados Datos'!$P$6,AR257)))</xm:f>
            <xm:f>'Listados Datos'!$P$6</xm:f>
            <x14:dxf>
              <fill>
                <patternFill>
                  <bgColor rgb="FFFFC000"/>
                </patternFill>
              </fill>
            </x14:dxf>
          </x14:cfRule>
          <x14:cfRule type="containsText" priority="11751" operator="containsText" id="{C379B6EB-425D-4E12-A5D8-B8B2E04289D6}">
            <xm:f>NOT(ISERROR(SEARCH('Listados Datos'!$P$7,AR257)))</xm:f>
            <xm:f>'Listados Datos'!$P$7</xm:f>
            <x14:dxf>
              <fill>
                <patternFill>
                  <bgColor rgb="FFFF0000"/>
                </patternFill>
              </fill>
            </x14:dxf>
          </x14:cfRule>
          <xm:sqref>AR257</xm:sqref>
        </x14:conditionalFormatting>
        <x14:conditionalFormatting xmlns:xm="http://schemas.microsoft.com/office/excel/2006/main">
          <x14:cfRule type="containsText" priority="11743" operator="containsText" id="{C1722B59-1813-4811-A42F-673BDD3C480F}">
            <xm:f>NOT(ISERROR(SEARCH('Listados Datos'!$T$3,AT261)))</xm:f>
            <xm:f>'Listados Datos'!$T$3</xm:f>
            <x14:dxf>
              <fill>
                <patternFill patternType="solid">
                  <bgColor rgb="FFC00000"/>
                </patternFill>
              </fill>
            </x14:dxf>
          </x14:cfRule>
          <x14:cfRule type="containsText" priority="11744" operator="containsText" id="{AA5D2D7A-7D24-4D53-9808-39B8D7A156FE}">
            <xm:f>NOT(ISERROR(SEARCH('Listados Datos'!$T$4,AT261)))</xm:f>
            <xm:f>'Listados Datos'!$T$4</xm:f>
            <x14:dxf>
              <font>
                <b/>
                <i val="0"/>
                <color theme="0"/>
              </font>
              <fill>
                <patternFill>
                  <bgColor rgb="FFE26B0A"/>
                </patternFill>
              </fill>
            </x14:dxf>
          </x14:cfRule>
          <x14:cfRule type="containsText" priority="11745" operator="containsText" id="{6520D9E0-C29D-41C2-A0FA-5DEA7516468F}">
            <xm:f>NOT(ISERROR(SEARCH('Listados Datos'!$T$5,AT261)))</xm:f>
            <xm:f>'Listados Datos'!$T$5</xm:f>
            <x14:dxf>
              <font>
                <b/>
                <i val="0"/>
                <color auto="1"/>
              </font>
              <fill>
                <patternFill>
                  <bgColor rgb="FFFFFF00"/>
                </patternFill>
              </fill>
            </x14:dxf>
          </x14:cfRule>
          <x14:cfRule type="containsText" priority="11746" operator="containsText" id="{1BC0FA4D-9CF5-4B75-9287-488C4ABA9DD5}">
            <xm:f>NOT(ISERROR(SEARCH('Listados Datos'!$T$6,AT261)))</xm:f>
            <xm:f>'Listados Datos'!$T$6</xm:f>
            <x14:dxf>
              <font>
                <b/>
                <i val="0"/>
              </font>
              <fill>
                <patternFill>
                  <bgColor rgb="FF92D050"/>
                </patternFill>
              </fill>
            </x14:dxf>
          </x14:cfRule>
          <xm:sqref>AT261</xm:sqref>
        </x14:conditionalFormatting>
        <x14:conditionalFormatting xmlns:xm="http://schemas.microsoft.com/office/excel/2006/main">
          <x14:cfRule type="containsText" priority="11733" operator="containsText" id="{95FE9663-D95D-4646-8D85-71B1E9F85B24}">
            <xm:f>NOT(ISERROR(SEARCH('Listados Datos'!$P$3,AR261)))</xm:f>
            <xm:f>'Listados Datos'!$P$3</xm:f>
            <x14:dxf>
              <fill>
                <patternFill>
                  <bgColor rgb="FF99CC00"/>
                </patternFill>
              </fill>
            </x14:dxf>
          </x14:cfRule>
          <x14:cfRule type="containsText" priority="11734" operator="containsText" id="{208F87A8-56B3-4260-8186-85CAFA5768E2}">
            <xm:f>NOT(ISERROR(SEARCH('Listados Datos'!$P$4,AR261)))</xm:f>
            <xm:f>'Listados Datos'!$P$4</xm:f>
            <x14:dxf>
              <fill>
                <patternFill>
                  <bgColor rgb="FF33CC33"/>
                </patternFill>
              </fill>
            </x14:dxf>
          </x14:cfRule>
          <x14:cfRule type="containsText" priority="11735" operator="containsText" id="{A4A1A9F5-C0D1-4E3C-B49D-32B7BCAD542B}">
            <xm:f>NOT(ISERROR(SEARCH('Listados Datos'!$P$5,AR261)))</xm:f>
            <xm:f>'Listados Datos'!$P$5</xm:f>
            <x14:dxf>
              <fill>
                <patternFill>
                  <bgColor rgb="FFFFFF00"/>
                </patternFill>
              </fill>
            </x14:dxf>
          </x14:cfRule>
          <x14:cfRule type="containsText" priority="11736" operator="containsText" id="{797295D4-8256-4936-9536-5EC7ECEB95B0}">
            <xm:f>NOT(ISERROR(SEARCH('Listados Datos'!$P$6,AR261)))</xm:f>
            <xm:f>'Listados Datos'!$P$6</xm:f>
            <x14:dxf>
              <fill>
                <patternFill>
                  <bgColor rgb="FFFFC000"/>
                </patternFill>
              </fill>
            </x14:dxf>
          </x14:cfRule>
          <x14:cfRule type="containsText" priority="11737" operator="containsText" id="{A916AFFF-D01F-49B4-A58D-4C9AD64C22E5}">
            <xm:f>NOT(ISERROR(SEARCH('Listados Datos'!$P$7,AR261)))</xm:f>
            <xm:f>'Listados Datos'!$P$7</xm:f>
            <x14:dxf>
              <fill>
                <patternFill>
                  <bgColor rgb="FFFF0000"/>
                </patternFill>
              </fill>
            </x14:dxf>
          </x14:cfRule>
          <xm:sqref>AR261</xm:sqref>
        </x14:conditionalFormatting>
        <x14:conditionalFormatting xmlns:xm="http://schemas.microsoft.com/office/excel/2006/main">
          <x14:cfRule type="containsText" priority="11729" operator="containsText" id="{8F1662BC-C591-427B-9FF5-33E60EADC883}">
            <xm:f>NOT(ISERROR(SEARCH('Listados Datos'!$T$3,AF258)))</xm:f>
            <xm:f>'Listados Datos'!$T$3</xm:f>
            <x14:dxf>
              <fill>
                <patternFill patternType="solid">
                  <bgColor rgb="FFC00000"/>
                </patternFill>
              </fill>
            </x14:dxf>
          </x14:cfRule>
          <x14:cfRule type="containsText" priority="11730" operator="containsText" id="{36CDE637-FA13-44A2-8091-D68826BB7AD8}">
            <xm:f>NOT(ISERROR(SEARCH('Listados Datos'!$T$4,AF258)))</xm:f>
            <xm:f>'Listados Datos'!$T$4</xm:f>
            <x14:dxf>
              <font>
                <b/>
                <i val="0"/>
                <color theme="0"/>
              </font>
              <fill>
                <patternFill>
                  <bgColor rgb="FFE26B0A"/>
                </patternFill>
              </fill>
            </x14:dxf>
          </x14:cfRule>
          <x14:cfRule type="containsText" priority="11731" operator="containsText" id="{0C132FAE-2ADE-42C1-A893-CA2C7407838A}">
            <xm:f>NOT(ISERROR(SEARCH('Listados Datos'!$T$5,AF258)))</xm:f>
            <xm:f>'Listados Datos'!$T$5</xm:f>
            <x14:dxf>
              <font>
                <b/>
                <i val="0"/>
                <color auto="1"/>
              </font>
              <fill>
                <patternFill>
                  <bgColor rgb="FFFFFF00"/>
                </patternFill>
              </fill>
            </x14:dxf>
          </x14:cfRule>
          <x14:cfRule type="containsText" priority="11732" operator="containsText" id="{EBE920B4-7EF0-45CB-9E08-D42EC00D2E67}">
            <xm:f>NOT(ISERROR(SEARCH('Listados Datos'!$T$6,AF258)))</xm:f>
            <xm:f>'Listados Datos'!$T$6</xm:f>
            <x14:dxf>
              <font>
                <b/>
                <i val="0"/>
              </font>
              <fill>
                <patternFill>
                  <bgColor rgb="FF92D050"/>
                </patternFill>
              </fill>
            </x14:dxf>
          </x14:cfRule>
          <xm:sqref>AF258:AF259</xm:sqref>
        </x14:conditionalFormatting>
        <x14:conditionalFormatting xmlns:xm="http://schemas.microsoft.com/office/excel/2006/main">
          <x14:cfRule type="containsText" priority="11725" operator="containsText" id="{4D1A3DE6-0C0D-4795-8F71-1675175A7812}">
            <xm:f>NOT(ISERROR(SEARCH('Listados Datos'!$T$3,AB258)))</xm:f>
            <xm:f>'Listados Datos'!$T$3</xm:f>
            <x14:dxf>
              <fill>
                <patternFill patternType="solid">
                  <bgColor rgb="FFC00000"/>
                </patternFill>
              </fill>
            </x14:dxf>
          </x14:cfRule>
          <x14:cfRule type="containsText" priority="11726" operator="containsText" id="{3EF92800-A7B9-4CF2-A95B-2D69E13968F5}">
            <xm:f>NOT(ISERROR(SEARCH('Listados Datos'!$T$4,AB258)))</xm:f>
            <xm:f>'Listados Datos'!$T$4</xm:f>
            <x14:dxf>
              <font>
                <b/>
                <i val="0"/>
                <color theme="0"/>
              </font>
              <fill>
                <patternFill>
                  <bgColor rgb="FFE26B0A"/>
                </patternFill>
              </fill>
            </x14:dxf>
          </x14:cfRule>
          <x14:cfRule type="containsText" priority="11727" operator="containsText" id="{1E3A6791-D720-4B2D-9B2E-1E7A457822A6}">
            <xm:f>NOT(ISERROR(SEARCH('Listados Datos'!$T$5,AB258)))</xm:f>
            <xm:f>'Listados Datos'!$T$5</xm:f>
            <x14:dxf>
              <font>
                <b/>
                <i val="0"/>
                <color auto="1"/>
              </font>
              <fill>
                <patternFill>
                  <bgColor rgb="FFFFFF00"/>
                </patternFill>
              </fill>
            </x14:dxf>
          </x14:cfRule>
          <x14:cfRule type="containsText" priority="11728" operator="containsText" id="{3F91C015-5C51-4A78-A32A-6BB6C6C8886D}">
            <xm:f>NOT(ISERROR(SEARCH('Listados Datos'!$T$6,AB258)))</xm:f>
            <xm:f>'Listados Datos'!$T$6</xm:f>
            <x14:dxf>
              <font>
                <b/>
                <i val="0"/>
              </font>
              <fill>
                <patternFill>
                  <bgColor rgb="FF92D050"/>
                </patternFill>
              </fill>
            </x14:dxf>
          </x14:cfRule>
          <xm:sqref>AB258:AB259</xm:sqref>
        </x14:conditionalFormatting>
        <x14:conditionalFormatting xmlns:xm="http://schemas.microsoft.com/office/excel/2006/main">
          <x14:cfRule type="containsText" priority="11715" operator="containsText" id="{6781D4CA-B170-4669-9436-068128E49EEA}">
            <xm:f>NOT(ISERROR(SEARCH('Listados Datos'!$P$3,Z258)))</xm:f>
            <xm:f>'Listados Datos'!$P$3</xm:f>
            <x14:dxf>
              <fill>
                <patternFill>
                  <bgColor rgb="FF99CC00"/>
                </patternFill>
              </fill>
            </x14:dxf>
          </x14:cfRule>
          <x14:cfRule type="containsText" priority="11716" operator="containsText" id="{29E1FB0F-A6C3-4E33-A495-C475E7DDA672}">
            <xm:f>NOT(ISERROR(SEARCH('Listados Datos'!$P$4,Z258)))</xm:f>
            <xm:f>'Listados Datos'!$P$4</xm:f>
            <x14:dxf>
              <fill>
                <patternFill>
                  <bgColor rgb="FF33CC33"/>
                </patternFill>
              </fill>
            </x14:dxf>
          </x14:cfRule>
          <x14:cfRule type="containsText" priority="11717" operator="containsText" id="{BE3A484F-9092-4A16-9F9E-822BC3679CD8}">
            <xm:f>NOT(ISERROR(SEARCH('Listados Datos'!$P$5,Z258)))</xm:f>
            <xm:f>'Listados Datos'!$P$5</xm:f>
            <x14:dxf>
              <fill>
                <patternFill>
                  <bgColor rgb="FFFFFF00"/>
                </patternFill>
              </fill>
            </x14:dxf>
          </x14:cfRule>
          <x14:cfRule type="containsText" priority="11718" operator="containsText" id="{CC345E6A-843F-4E9A-99AC-4FCADEC7C9C5}">
            <xm:f>NOT(ISERROR(SEARCH('Listados Datos'!$P$6,Z258)))</xm:f>
            <xm:f>'Listados Datos'!$P$6</xm:f>
            <x14:dxf>
              <fill>
                <patternFill>
                  <bgColor rgb="FFFFC000"/>
                </patternFill>
              </fill>
            </x14:dxf>
          </x14:cfRule>
          <x14:cfRule type="containsText" priority="11719" operator="containsText" id="{531ADB33-8313-489E-9214-23B32A26F1CB}">
            <xm:f>NOT(ISERROR(SEARCH('Listados Datos'!$P$7,Z258)))</xm:f>
            <xm:f>'Listados Datos'!$P$7</xm:f>
            <x14:dxf>
              <fill>
                <patternFill>
                  <bgColor rgb="FFFF0000"/>
                </patternFill>
              </fill>
            </x14:dxf>
          </x14:cfRule>
          <xm:sqref>Z258:Z259</xm:sqref>
        </x14:conditionalFormatting>
        <x14:conditionalFormatting xmlns:xm="http://schemas.microsoft.com/office/excel/2006/main">
          <x14:cfRule type="containsText" priority="11701" operator="containsText" id="{1383191F-4D20-4694-A9A4-251EA0A194D8}">
            <xm:f>NOT(ISERROR(SEARCH('Listados Datos'!$T$3,AT258)))</xm:f>
            <xm:f>'Listados Datos'!$T$3</xm:f>
            <x14:dxf>
              <fill>
                <patternFill patternType="solid">
                  <bgColor rgb="FFC00000"/>
                </patternFill>
              </fill>
            </x14:dxf>
          </x14:cfRule>
          <x14:cfRule type="containsText" priority="11702" operator="containsText" id="{AE732398-D699-449D-869F-70E2731F2DB9}">
            <xm:f>NOT(ISERROR(SEARCH('Listados Datos'!$T$4,AT258)))</xm:f>
            <xm:f>'Listados Datos'!$T$4</xm:f>
            <x14:dxf>
              <font>
                <b/>
                <i val="0"/>
                <color theme="0"/>
              </font>
              <fill>
                <patternFill>
                  <bgColor rgb="FFE26B0A"/>
                </patternFill>
              </fill>
            </x14:dxf>
          </x14:cfRule>
          <x14:cfRule type="containsText" priority="11703" operator="containsText" id="{932BF990-D396-4226-B670-234C58C49DFE}">
            <xm:f>NOT(ISERROR(SEARCH('Listados Datos'!$T$5,AT258)))</xm:f>
            <xm:f>'Listados Datos'!$T$5</xm:f>
            <x14:dxf>
              <font>
                <b/>
                <i val="0"/>
                <color auto="1"/>
              </font>
              <fill>
                <patternFill>
                  <bgColor rgb="FFFFFF00"/>
                </patternFill>
              </fill>
            </x14:dxf>
          </x14:cfRule>
          <x14:cfRule type="containsText" priority="11704" operator="containsText" id="{DE876ECE-CD8B-4ABC-9626-0AB47CB31EF0}">
            <xm:f>NOT(ISERROR(SEARCH('Listados Datos'!$T$6,AT258)))</xm:f>
            <xm:f>'Listados Datos'!$T$6</xm:f>
            <x14:dxf>
              <font>
                <b/>
                <i val="0"/>
              </font>
              <fill>
                <patternFill>
                  <bgColor rgb="FF92D050"/>
                </patternFill>
              </fill>
            </x14:dxf>
          </x14:cfRule>
          <xm:sqref>AT258</xm:sqref>
        </x14:conditionalFormatting>
        <x14:conditionalFormatting xmlns:xm="http://schemas.microsoft.com/office/excel/2006/main">
          <x14:cfRule type="containsText" priority="11691" operator="containsText" id="{50D60D81-D0C5-4562-A2C0-D627AB28D36F}">
            <xm:f>NOT(ISERROR(SEARCH('Listados Datos'!$P$3,AR258)))</xm:f>
            <xm:f>'Listados Datos'!$P$3</xm:f>
            <x14:dxf>
              <fill>
                <patternFill>
                  <bgColor rgb="FF99CC00"/>
                </patternFill>
              </fill>
            </x14:dxf>
          </x14:cfRule>
          <x14:cfRule type="containsText" priority="11692" operator="containsText" id="{77B4AE19-2A48-44B2-9962-C8DD751D0EC0}">
            <xm:f>NOT(ISERROR(SEARCH('Listados Datos'!$P$4,AR258)))</xm:f>
            <xm:f>'Listados Datos'!$P$4</xm:f>
            <x14:dxf>
              <fill>
                <patternFill>
                  <bgColor rgb="FF33CC33"/>
                </patternFill>
              </fill>
            </x14:dxf>
          </x14:cfRule>
          <x14:cfRule type="containsText" priority="11693" operator="containsText" id="{C578FE72-4490-493E-A230-9DDB40EF8E43}">
            <xm:f>NOT(ISERROR(SEARCH('Listados Datos'!$P$5,AR258)))</xm:f>
            <xm:f>'Listados Datos'!$P$5</xm:f>
            <x14:dxf>
              <fill>
                <patternFill>
                  <bgColor rgb="FFFFFF00"/>
                </patternFill>
              </fill>
            </x14:dxf>
          </x14:cfRule>
          <x14:cfRule type="containsText" priority="11694" operator="containsText" id="{C625C872-F1CA-4898-B503-A690E07B5D0F}">
            <xm:f>NOT(ISERROR(SEARCH('Listados Datos'!$P$6,AR258)))</xm:f>
            <xm:f>'Listados Datos'!$P$6</xm:f>
            <x14:dxf>
              <fill>
                <patternFill>
                  <bgColor rgb="FFFFC000"/>
                </patternFill>
              </fill>
            </x14:dxf>
          </x14:cfRule>
          <x14:cfRule type="containsText" priority="11695" operator="containsText" id="{0A8B9EBC-3B85-48EB-8A75-6C8365DD3A32}">
            <xm:f>NOT(ISERROR(SEARCH('Listados Datos'!$P$7,AR258)))</xm:f>
            <xm:f>'Listados Datos'!$P$7</xm:f>
            <x14:dxf>
              <fill>
                <patternFill>
                  <bgColor rgb="FFFF0000"/>
                </patternFill>
              </fill>
            </x14:dxf>
          </x14:cfRule>
          <xm:sqref>AR258</xm:sqref>
        </x14:conditionalFormatting>
        <x14:conditionalFormatting xmlns:xm="http://schemas.microsoft.com/office/excel/2006/main">
          <x14:cfRule type="containsText" priority="11687" operator="containsText" id="{3EB5DA37-B4E1-45C8-ABF5-442111D701FE}">
            <xm:f>NOT(ISERROR(SEARCH('Listados Datos'!$T$3,AT259)))</xm:f>
            <xm:f>'Listados Datos'!$T$3</xm:f>
            <x14:dxf>
              <fill>
                <patternFill patternType="solid">
                  <bgColor rgb="FFC00000"/>
                </patternFill>
              </fill>
            </x14:dxf>
          </x14:cfRule>
          <x14:cfRule type="containsText" priority="11688" operator="containsText" id="{46F70E84-7D5D-48A1-A9E3-BA08878FE10A}">
            <xm:f>NOT(ISERROR(SEARCH('Listados Datos'!$T$4,AT259)))</xm:f>
            <xm:f>'Listados Datos'!$T$4</xm:f>
            <x14:dxf>
              <font>
                <b/>
                <i val="0"/>
                <color theme="0"/>
              </font>
              <fill>
                <patternFill>
                  <bgColor rgb="FFE26B0A"/>
                </patternFill>
              </fill>
            </x14:dxf>
          </x14:cfRule>
          <x14:cfRule type="containsText" priority="11689" operator="containsText" id="{E1B136F9-AF04-42B6-A952-A77D3AEAEEA4}">
            <xm:f>NOT(ISERROR(SEARCH('Listados Datos'!$T$5,AT259)))</xm:f>
            <xm:f>'Listados Datos'!$T$5</xm:f>
            <x14:dxf>
              <font>
                <b/>
                <i val="0"/>
                <color auto="1"/>
              </font>
              <fill>
                <patternFill>
                  <bgColor rgb="FFFFFF00"/>
                </patternFill>
              </fill>
            </x14:dxf>
          </x14:cfRule>
          <x14:cfRule type="containsText" priority="11690" operator="containsText" id="{FCF5089A-08B9-46C7-A3F9-0964D9789A24}">
            <xm:f>NOT(ISERROR(SEARCH('Listados Datos'!$T$6,AT259)))</xm:f>
            <xm:f>'Listados Datos'!$T$6</xm:f>
            <x14:dxf>
              <font>
                <b/>
                <i val="0"/>
              </font>
              <fill>
                <patternFill>
                  <bgColor rgb="FF92D050"/>
                </patternFill>
              </fill>
            </x14:dxf>
          </x14:cfRule>
          <xm:sqref>AT259</xm:sqref>
        </x14:conditionalFormatting>
        <x14:conditionalFormatting xmlns:xm="http://schemas.microsoft.com/office/excel/2006/main">
          <x14:cfRule type="containsText" priority="11677" operator="containsText" id="{B1892D5E-E81F-4808-A53E-4E0A22C21482}">
            <xm:f>NOT(ISERROR(SEARCH('Listados Datos'!$P$3,AR259)))</xm:f>
            <xm:f>'Listados Datos'!$P$3</xm:f>
            <x14:dxf>
              <fill>
                <patternFill>
                  <bgColor rgb="FF99CC00"/>
                </patternFill>
              </fill>
            </x14:dxf>
          </x14:cfRule>
          <x14:cfRule type="containsText" priority="11678" operator="containsText" id="{FCEEC9FA-E109-4C49-ACC4-5A29F0ED91E2}">
            <xm:f>NOT(ISERROR(SEARCH('Listados Datos'!$P$4,AR259)))</xm:f>
            <xm:f>'Listados Datos'!$P$4</xm:f>
            <x14:dxf>
              <fill>
                <patternFill>
                  <bgColor rgb="FF33CC33"/>
                </patternFill>
              </fill>
            </x14:dxf>
          </x14:cfRule>
          <x14:cfRule type="containsText" priority="11679" operator="containsText" id="{CB2F0AC5-8A88-4D3E-81DD-E5A001E32BDF}">
            <xm:f>NOT(ISERROR(SEARCH('Listados Datos'!$P$5,AR259)))</xm:f>
            <xm:f>'Listados Datos'!$P$5</xm:f>
            <x14:dxf>
              <fill>
                <patternFill>
                  <bgColor rgb="FFFFFF00"/>
                </patternFill>
              </fill>
            </x14:dxf>
          </x14:cfRule>
          <x14:cfRule type="containsText" priority="11680" operator="containsText" id="{E1DEAC71-193C-4B76-AA01-7D9ED5EEA944}">
            <xm:f>NOT(ISERROR(SEARCH('Listados Datos'!$P$6,AR259)))</xm:f>
            <xm:f>'Listados Datos'!$P$6</xm:f>
            <x14:dxf>
              <fill>
                <patternFill>
                  <bgColor rgb="FFFFC000"/>
                </patternFill>
              </fill>
            </x14:dxf>
          </x14:cfRule>
          <x14:cfRule type="containsText" priority="11681" operator="containsText" id="{A84C6D56-0C15-4BAB-8FA6-88B12DED7B5C}">
            <xm:f>NOT(ISERROR(SEARCH('Listados Datos'!$P$7,AR259)))</xm:f>
            <xm:f>'Listados Datos'!$P$7</xm:f>
            <x14:dxf>
              <fill>
                <patternFill>
                  <bgColor rgb="FFFF0000"/>
                </patternFill>
              </fill>
            </x14:dxf>
          </x14:cfRule>
          <xm:sqref>AR259</xm:sqref>
        </x14:conditionalFormatting>
        <x14:conditionalFormatting xmlns:xm="http://schemas.microsoft.com/office/excel/2006/main">
          <x14:cfRule type="containsText" priority="11401" operator="containsText" id="{F550884E-9394-4B40-8CF2-1DABC338E56E}">
            <xm:f>NOT(ISERROR(SEARCH('Listados Datos'!$T$3,AF274)))</xm:f>
            <xm:f>'Listados Datos'!$T$3</xm:f>
            <x14:dxf>
              <fill>
                <patternFill patternType="solid">
                  <bgColor rgb="FFC00000"/>
                </patternFill>
              </fill>
            </x14:dxf>
          </x14:cfRule>
          <x14:cfRule type="containsText" priority="11402" operator="containsText" id="{029F6518-E21E-427C-A0EB-9515A3B99CD7}">
            <xm:f>NOT(ISERROR(SEARCH('Listados Datos'!$T$4,AF274)))</xm:f>
            <xm:f>'Listados Datos'!$T$4</xm:f>
            <x14:dxf>
              <font>
                <b/>
                <i val="0"/>
                <color theme="0"/>
              </font>
              <fill>
                <patternFill>
                  <bgColor rgb="FFE26B0A"/>
                </patternFill>
              </fill>
            </x14:dxf>
          </x14:cfRule>
          <x14:cfRule type="containsText" priority="11403" operator="containsText" id="{1EACFB88-7F0F-4FE1-9B6A-86882BCD9D6D}">
            <xm:f>NOT(ISERROR(SEARCH('Listados Datos'!$T$5,AF274)))</xm:f>
            <xm:f>'Listados Datos'!$T$5</xm:f>
            <x14:dxf>
              <font>
                <b/>
                <i val="0"/>
                <color auto="1"/>
              </font>
              <fill>
                <patternFill>
                  <bgColor rgb="FFFFFF00"/>
                </patternFill>
              </fill>
            </x14:dxf>
          </x14:cfRule>
          <x14:cfRule type="containsText" priority="11404" operator="containsText" id="{635DAC8F-FE8C-4CEB-9851-A916C53A9FB6}">
            <xm:f>NOT(ISERROR(SEARCH('Listados Datos'!$T$6,AF274)))</xm:f>
            <xm:f>'Listados Datos'!$T$6</xm:f>
            <x14:dxf>
              <font>
                <b/>
                <i val="0"/>
              </font>
              <fill>
                <patternFill>
                  <bgColor rgb="FF92D050"/>
                </patternFill>
              </fill>
            </x14:dxf>
          </x14:cfRule>
          <xm:sqref>AF274:AF275 AF279</xm:sqref>
        </x14:conditionalFormatting>
        <x14:conditionalFormatting xmlns:xm="http://schemas.microsoft.com/office/excel/2006/main">
          <x14:cfRule type="containsText" priority="11397" operator="containsText" id="{3E7CD9A0-5C56-4A6D-B695-F9396E655DD2}">
            <xm:f>NOT(ISERROR(SEARCH('Listados Datos'!$T$3,AB274)))</xm:f>
            <xm:f>'Listados Datos'!$T$3</xm:f>
            <x14:dxf>
              <fill>
                <patternFill patternType="solid">
                  <bgColor rgb="FFC00000"/>
                </patternFill>
              </fill>
            </x14:dxf>
          </x14:cfRule>
          <x14:cfRule type="containsText" priority="11398" operator="containsText" id="{BBDCD7A3-8909-4E60-BC6A-CF520627A308}">
            <xm:f>NOT(ISERROR(SEARCH('Listados Datos'!$T$4,AB274)))</xm:f>
            <xm:f>'Listados Datos'!$T$4</xm:f>
            <x14:dxf>
              <font>
                <b/>
                <i val="0"/>
                <color theme="0"/>
              </font>
              <fill>
                <patternFill>
                  <bgColor rgb="FFE26B0A"/>
                </patternFill>
              </fill>
            </x14:dxf>
          </x14:cfRule>
          <x14:cfRule type="containsText" priority="11399" operator="containsText" id="{2CBF78E7-8336-4489-A147-0F043C089D06}">
            <xm:f>NOT(ISERROR(SEARCH('Listados Datos'!$T$5,AB274)))</xm:f>
            <xm:f>'Listados Datos'!$T$5</xm:f>
            <x14:dxf>
              <font>
                <b/>
                <i val="0"/>
                <color auto="1"/>
              </font>
              <fill>
                <patternFill>
                  <bgColor rgb="FFFFFF00"/>
                </patternFill>
              </fill>
            </x14:dxf>
          </x14:cfRule>
          <x14:cfRule type="containsText" priority="11400" operator="containsText" id="{F86720C8-EEAD-4D0D-9AF2-D5D5B4897034}">
            <xm:f>NOT(ISERROR(SEARCH('Listados Datos'!$T$6,AB274)))</xm:f>
            <xm:f>'Listados Datos'!$T$6</xm:f>
            <x14:dxf>
              <font>
                <b/>
                <i val="0"/>
              </font>
              <fill>
                <patternFill>
                  <bgColor rgb="FF92D050"/>
                </patternFill>
              </fill>
            </x14:dxf>
          </x14:cfRule>
          <xm:sqref>AB274:AB275</xm:sqref>
        </x14:conditionalFormatting>
        <x14:conditionalFormatting xmlns:xm="http://schemas.microsoft.com/office/excel/2006/main">
          <x14:cfRule type="containsText" priority="11387" operator="containsText" id="{1005FF6F-5BC0-451C-9B7A-635A565FD142}">
            <xm:f>NOT(ISERROR(SEARCH('Listados Datos'!$P$3,Z274)))</xm:f>
            <xm:f>'Listados Datos'!$P$3</xm:f>
            <x14:dxf>
              <fill>
                <patternFill>
                  <bgColor rgb="FF99CC00"/>
                </patternFill>
              </fill>
            </x14:dxf>
          </x14:cfRule>
          <x14:cfRule type="containsText" priority="11388" operator="containsText" id="{D808765E-7125-42AA-9EE6-D8941919F444}">
            <xm:f>NOT(ISERROR(SEARCH('Listados Datos'!$P$4,Z274)))</xm:f>
            <xm:f>'Listados Datos'!$P$4</xm:f>
            <x14:dxf>
              <fill>
                <patternFill>
                  <bgColor rgb="FF33CC33"/>
                </patternFill>
              </fill>
            </x14:dxf>
          </x14:cfRule>
          <x14:cfRule type="containsText" priority="11389" operator="containsText" id="{90D3BBF7-9E02-4D65-865B-F3CFD5D1A9A4}">
            <xm:f>NOT(ISERROR(SEARCH('Listados Datos'!$P$5,Z274)))</xm:f>
            <xm:f>'Listados Datos'!$P$5</xm:f>
            <x14:dxf>
              <fill>
                <patternFill>
                  <bgColor rgb="FFFFFF00"/>
                </patternFill>
              </fill>
            </x14:dxf>
          </x14:cfRule>
          <x14:cfRule type="containsText" priority="11390" operator="containsText" id="{5E4FEB7A-BC40-425A-BAA9-E546A83A0A58}">
            <xm:f>NOT(ISERROR(SEARCH('Listados Datos'!$P$6,Z274)))</xm:f>
            <xm:f>'Listados Datos'!$P$6</xm:f>
            <x14:dxf>
              <fill>
                <patternFill>
                  <bgColor rgb="FFFFC000"/>
                </patternFill>
              </fill>
            </x14:dxf>
          </x14:cfRule>
          <x14:cfRule type="containsText" priority="11391" operator="containsText" id="{C0241559-A168-4548-ACE8-F1AAA796E2D3}">
            <xm:f>NOT(ISERROR(SEARCH('Listados Datos'!$P$7,Z274)))</xm:f>
            <xm:f>'Listados Datos'!$P$7</xm:f>
            <x14:dxf>
              <fill>
                <patternFill>
                  <bgColor rgb="FFFF0000"/>
                </patternFill>
              </fill>
            </x14:dxf>
          </x14:cfRule>
          <xm:sqref>Z274:Z275</xm:sqref>
        </x14:conditionalFormatting>
        <x14:conditionalFormatting xmlns:xm="http://schemas.microsoft.com/office/excel/2006/main">
          <x14:cfRule type="containsText" priority="11363" operator="containsText" id="{D0D7F1D3-3431-4E7A-A686-DA2037EBF215}">
            <xm:f>NOT(ISERROR(SEARCH('Listados Datos'!$T$3,AT274)))</xm:f>
            <xm:f>'Listados Datos'!$T$3</xm:f>
            <x14:dxf>
              <fill>
                <patternFill patternType="solid">
                  <bgColor rgb="FFC00000"/>
                </patternFill>
              </fill>
            </x14:dxf>
          </x14:cfRule>
          <x14:cfRule type="containsText" priority="11364" operator="containsText" id="{A9F85D48-0C7F-4705-9B66-E70250EA58B8}">
            <xm:f>NOT(ISERROR(SEARCH('Listados Datos'!$T$4,AT274)))</xm:f>
            <xm:f>'Listados Datos'!$T$4</xm:f>
            <x14:dxf>
              <font>
                <b/>
                <i val="0"/>
                <color theme="0"/>
              </font>
              <fill>
                <patternFill>
                  <bgColor rgb="FFE26B0A"/>
                </patternFill>
              </fill>
            </x14:dxf>
          </x14:cfRule>
          <x14:cfRule type="containsText" priority="11365" operator="containsText" id="{7FE2AC0B-DACC-4E92-89AF-214C6F90EAA1}">
            <xm:f>NOT(ISERROR(SEARCH('Listados Datos'!$T$5,AT274)))</xm:f>
            <xm:f>'Listados Datos'!$T$5</xm:f>
            <x14:dxf>
              <font>
                <b/>
                <i val="0"/>
                <color auto="1"/>
              </font>
              <fill>
                <patternFill>
                  <bgColor rgb="FFFFFF00"/>
                </patternFill>
              </fill>
            </x14:dxf>
          </x14:cfRule>
          <x14:cfRule type="containsText" priority="11366" operator="containsText" id="{86505523-9139-4F0D-95F4-3EEDA2BE8BD2}">
            <xm:f>NOT(ISERROR(SEARCH('Listados Datos'!$T$6,AT274)))</xm:f>
            <xm:f>'Listados Datos'!$T$6</xm:f>
            <x14:dxf>
              <font>
                <b/>
                <i val="0"/>
              </font>
              <fill>
                <patternFill>
                  <bgColor rgb="FF92D050"/>
                </patternFill>
              </fill>
            </x14:dxf>
          </x14:cfRule>
          <xm:sqref>AT274</xm:sqref>
        </x14:conditionalFormatting>
        <x14:conditionalFormatting xmlns:xm="http://schemas.microsoft.com/office/excel/2006/main">
          <x14:cfRule type="containsText" priority="11353" operator="containsText" id="{46983330-A2FF-488E-9612-2DCF0808DD9C}">
            <xm:f>NOT(ISERROR(SEARCH('Listados Datos'!$P$3,AR274)))</xm:f>
            <xm:f>'Listados Datos'!$P$3</xm:f>
            <x14:dxf>
              <fill>
                <patternFill>
                  <bgColor rgb="FF99CC00"/>
                </patternFill>
              </fill>
            </x14:dxf>
          </x14:cfRule>
          <x14:cfRule type="containsText" priority="11354" operator="containsText" id="{DBC8894C-0EFB-4B72-B4A5-F0AAAC64D665}">
            <xm:f>NOT(ISERROR(SEARCH('Listados Datos'!$P$4,AR274)))</xm:f>
            <xm:f>'Listados Datos'!$P$4</xm:f>
            <x14:dxf>
              <fill>
                <patternFill>
                  <bgColor rgb="FF33CC33"/>
                </patternFill>
              </fill>
            </x14:dxf>
          </x14:cfRule>
          <x14:cfRule type="containsText" priority="11355" operator="containsText" id="{91B1E04E-77DE-42F3-85B2-31FB9F970B78}">
            <xm:f>NOT(ISERROR(SEARCH('Listados Datos'!$P$5,AR274)))</xm:f>
            <xm:f>'Listados Datos'!$P$5</xm:f>
            <x14:dxf>
              <fill>
                <patternFill>
                  <bgColor rgb="FFFFFF00"/>
                </patternFill>
              </fill>
            </x14:dxf>
          </x14:cfRule>
          <x14:cfRule type="containsText" priority="11356" operator="containsText" id="{23426026-7BA0-4B09-B24B-637E71A74FD1}">
            <xm:f>NOT(ISERROR(SEARCH('Listados Datos'!$P$6,AR274)))</xm:f>
            <xm:f>'Listados Datos'!$P$6</xm:f>
            <x14:dxf>
              <fill>
                <patternFill>
                  <bgColor rgb="FFFFC000"/>
                </patternFill>
              </fill>
            </x14:dxf>
          </x14:cfRule>
          <x14:cfRule type="containsText" priority="11357" operator="containsText" id="{A57093BA-5216-49B3-8158-29FF13E60EE2}">
            <xm:f>NOT(ISERROR(SEARCH('Listados Datos'!$P$7,AR274)))</xm:f>
            <xm:f>'Listados Datos'!$P$7</xm:f>
            <x14:dxf>
              <fill>
                <patternFill>
                  <bgColor rgb="FFFF0000"/>
                </patternFill>
              </fill>
            </x14:dxf>
          </x14:cfRule>
          <xm:sqref>AR274</xm:sqref>
        </x14:conditionalFormatting>
        <x14:conditionalFormatting xmlns:xm="http://schemas.microsoft.com/office/excel/2006/main">
          <x14:cfRule type="containsText" priority="11349" operator="containsText" id="{4CB3E7FD-9F82-4143-8EA7-CDBD43F91BB6}">
            <xm:f>NOT(ISERROR(SEARCH('Listados Datos'!$T$3,AT275)))</xm:f>
            <xm:f>'Listados Datos'!$T$3</xm:f>
            <x14:dxf>
              <fill>
                <patternFill patternType="solid">
                  <bgColor rgb="FFC00000"/>
                </patternFill>
              </fill>
            </x14:dxf>
          </x14:cfRule>
          <x14:cfRule type="containsText" priority="11350" operator="containsText" id="{FB4F7F29-5D87-4F62-9698-BC76B6E37119}">
            <xm:f>NOT(ISERROR(SEARCH('Listados Datos'!$T$4,AT275)))</xm:f>
            <xm:f>'Listados Datos'!$T$4</xm:f>
            <x14:dxf>
              <font>
                <b/>
                <i val="0"/>
                <color theme="0"/>
              </font>
              <fill>
                <patternFill>
                  <bgColor rgb="FFE26B0A"/>
                </patternFill>
              </fill>
            </x14:dxf>
          </x14:cfRule>
          <x14:cfRule type="containsText" priority="11351" operator="containsText" id="{29C962EF-6BE3-4CB2-A51A-CA5EBF36BC97}">
            <xm:f>NOT(ISERROR(SEARCH('Listados Datos'!$T$5,AT275)))</xm:f>
            <xm:f>'Listados Datos'!$T$5</xm:f>
            <x14:dxf>
              <font>
                <b/>
                <i val="0"/>
                <color auto="1"/>
              </font>
              <fill>
                <patternFill>
                  <bgColor rgb="FFFFFF00"/>
                </patternFill>
              </fill>
            </x14:dxf>
          </x14:cfRule>
          <x14:cfRule type="containsText" priority="11352" operator="containsText" id="{A59AF6B8-2861-4E29-A423-1345895A2ADF}">
            <xm:f>NOT(ISERROR(SEARCH('Listados Datos'!$T$6,AT275)))</xm:f>
            <xm:f>'Listados Datos'!$T$6</xm:f>
            <x14:dxf>
              <font>
                <b/>
                <i val="0"/>
              </font>
              <fill>
                <patternFill>
                  <bgColor rgb="FF92D050"/>
                </patternFill>
              </fill>
            </x14:dxf>
          </x14:cfRule>
          <xm:sqref>AT275</xm:sqref>
        </x14:conditionalFormatting>
        <x14:conditionalFormatting xmlns:xm="http://schemas.microsoft.com/office/excel/2006/main">
          <x14:cfRule type="containsText" priority="11339" operator="containsText" id="{B3C9CE01-ECBA-4FFC-9DB2-19426370918B}">
            <xm:f>NOT(ISERROR(SEARCH('Listados Datos'!$P$3,AR275)))</xm:f>
            <xm:f>'Listados Datos'!$P$3</xm:f>
            <x14:dxf>
              <fill>
                <patternFill>
                  <bgColor rgb="FF99CC00"/>
                </patternFill>
              </fill>
            </x14:dxf>
          </x14:cfRule>
          <x14:cfRule type="containsText" priority="11340" operator="containsText" id="{E2FEB674-CB7D-4460-8A76-CB00D9FAE3F2}">
            <xm:f>NOT(ISERROR(SEARCH('Listados Datos'!$P$4,AR275)))</xm:f>
            <xm:f>'Listados Datos'!$P$4</xm:f>
            <x14:dxf>
              <fill>
                <patternFill>
                  <bgColor rgb="FF33CC33"/>
                </patternFill>
              </fill>
            </x14:dxf>
          </x14:cfRule>
          <x14:cfRule type="containsText" priority="11341" operator="containsText" id="{BD3B2906-A254-48C1-80F0-BB18CA44AE0F}">
            <xm:f>NOT(ISERROR(SEARCH('Listados Datos'!$P$5,AR275)))</xm:f>
            <xm:f>'Listados Datos'!$P$5</xm:f>
            <x14:dxf>
              <fill>
                <patternFill>
                  <bgColor rgb="FFFFFF00"/>
                </patternFill>
              </fill>
            </x14:dxf>
          </x14:cfRule>
          <x14:cfRule type="containsText" priority="11342" operator="containsText" id="{0EAF8034-BF90-4623-9654-FFA779D0CEDE}">
            <xm:f>NOT(ISERROR(SEARCH('Listados Datos'!$P$6,AR275)))</xm:f>
            <xm:f>'Listados Datos'!$P$6</xm:f>
            <x14:dxf>
              <fill>
                <patternFill>
                  <bgColor rgb="FFFFC000"/>
                </patternFill>
              </fill>
            </x14:dxf>
          </x14:cfRule>
          <x14:cfRule type="containsText" priority="11343" operator="containsText" id="{EC8A6190-9D6F-4CF3-B717-10FC381252D0}">
            <xm:f>NOT(ISERROR(SEARCH('Listados Datos'!$P$7,AR275)))</xm:f>
            <xm:f>'Listados Datos'!$P$7</xm:f>
            <x14:dxf>
              <fill>
                <patternFill>
                  <bgColor rgb="FFFF0000"/>
                </patternFill>
              </fill>
            </x14:dxf>
          </x14:cfRule>
          <xm:sqref>AR275</xm:sqref>
        </x14:conditionalFormatting>
        <x14:conditionalFormatting xmlns:xm="http://schemas.microsoft.com/office/excel/2006/main">
          <x14:cfRule type="containsText" priority="11321" operator="containsText" id="{986BD636-D784-4F7E-BA71-FA97EC2CD27D}">
            <xm:f>NOT(ISERROR(SEARCH('Listados Datos'!$T$3,AF276)))</xm:f>
            <xm:f>'Listados Datos'!$T$3</xm:f>
            <x14:dxf>
              <fill>
                <patternFill patternType="solid">
                  <bgColor rgb="FFC00000"/>
                </patternFill>
              </fill>
            </x14:dxf>
          </x14:cfRule>
          <x14:cfRule type="containsText" priority="11322" operator="containsText" id="{639D33E2-60ED-495A-A555-769C8CFBA15F}">
            <xm:f>NOT(ISERROR(SEARCH('Listados Datos'!$T$4,AF276)))</xm:f>
            <xm:f>'Listados Datos'!$T$4</xm:f>
            <x14:dxf>
              <font>
                <b/>
                <i val="0"/>
                <color theme="0"/>
              </font>
              <fill>
                <patternFill>
                  <bgColor rgb="FFE26B0A"/>
                </patternFill>
              </fill>
            </x14:dxf>
          </x14:cfRule>
          <x14:cfRule type="containsText" priority="11323" operator="containsText" id="{D56DA78A-5DAC-4AD8-9F43-BEB93FA9E76C}">
            <xm:f>NOT(ISERROR(SEARCH('Listados Datos'!$T$5,AF276)))</xm:f>
            <xm:f>'Listados Datos'!$T$5</xm:f>
            <x14:dxf>
              <font>
                <b/>
                <i val="0"/>
                <color auto="1"/>
              </font>
              <fill>
                <patternFill>
                  <bgColor rgb="FFFFFF00"/>
                </patternFill>
              </fill>
            </x14:dxf>
          </x14:cfRule>
          <x14:cfRule type="containsText" priority="11324" operator="containsText" id="{34CC7C65-70B8-47FB-A2A7-FE2715480E11}">
            <xm:f>NOT(ISERROR(SEARCH('Listados Datos'!$T$6,AF276)))</xm:f>
            <xm:f>'Listados Datos'!$T$6</xm:f>
            <x14:dxf>
              <font>
                <b/>
                <i val="0"/>
              </font>
              <fill>
                <patternFill>
                  <bgColor rgb="FF92D050"/>
                </patternFill>
              </fill>
            </x14:dxf>
          </x14:cfRule>
          <xm:sqref>AF276:AF277</xm:sqref>
        </x14:conditionalFormatting>
        <x14:conditionalFormatting xmlns:xm="http://schemas.microsoft.com/office/excel/2006/main">
          <x14:cfRule type="containsText" priority="11317" operator="containsText" id="{B00026CE-D2E6-4C5A-B442-8926F65D9DAC}">
            <xm:f>NOT(ISERROR(SEARCH('Listados Datos'!$T$3,AB276)))</xm:f>
            <xm:f>'Listados Datos'!$T$3</xm:f>
            <x14:dxf>
              <fill>
                <patternFill patternType="solid">
                  <bgColor rgb="FFC00000"/>
                </patternFill>
              </fill>
            </x14:dxf>
          </x14:cfRule>
          <x14:cfRule type="containsText" priority="11318" operator="containsText" id="{F158CC26-2617-48FA-9CDE-DE177F5EBAC4}">
            <xm:f>NOT(ISERROR(SEARCH('Listados Datos'!$T$4,AB276)))</xm:f>
            <xm:f>'Listados Datos'!$T$4</xm:f>
            <x14:dxf>
              <font>
                <b/>
                <i val="0"/>
                <color theme="0"/>
              </font>
              <fill>
                <patternFill>
                  <bgColor rgb="FFE26B0A"/>
                </patternFill>
              </fill>
            </x14:dxf>
          </x14:cfRule>
          <x14:cfRule type="containsText" priority="11319" operator="containsText" id="{55906D4F-4445-4414-A325-BDA483DEFC45}">
            <xm:f>NOT(ISERROR(SEARCH('Listados Datos'!$T$5,AB276)))</xm:f>
            <xm:f>'Listados Datos'!$T$5</xm:f>
            <x14:dxf>
              <font>
                <b/>
                <i val="0"/>
                <color auto="1"/>
              </font>
              <fill>
                <patternFill>
                  <bgColor rgb="FFFFFF00"/>
                </patternFill>
              </fill>
            </x14:dxf>
          </x14:cfRule>
          <x14:cfRule type="containsText" priority="11320" operator="containsText" id="{C1722145-5463-460E-BB9B-35376028FF5C}">
            <xm:f>NOT(ISERROR(SEARCH('Listados Datos'!$T$6,AB276)))</xm:f>
            <xm:f>'Listados Datos'!$T$6</xm:f>
            <x14:dxf>
              <font>
                <b/>
                <i val="0"/>
              </font>
              <fill>
                <patternFill>
                  <bgColor rgb="FF92D050"/>
                </patternFill>
              </fill>
            </x14:dxf>
          </x14:cfRule>
          <xm:sqref>AB276:AB277</xm:sqref>
        </x14:conditionalFormatting>
        <x14:conditionalFormatting xmlns:xm="http://schemas.microsoft.com/office/excel/2006/main">
          <x14:cfRule type="containsText" priority="11307" operator="containsText" id="{1DE754D6-EB22-4E11-B208-A802C928A084}">
            <xm:f>NOT(ISERROR(SEARCH('Listados Datos'!$P$3,Z276)))</xm:f>
            <xm:f>'Listados Datos'!$P$3</xm:f>
            <x14:dxf>
              <fill>
                <patternFill>
                  <bgColor rgb="FF99CC00"/>
                </patternFill>
              </fill>
            </x14:dxf>
          </x14:cfRule>
          <x14:cfRule type="containsText" priority="11308" operator="containsText" id="{02E1468A-4334-4901-B79B-EC01F85029F3}">
            <xm:f>NOT(ISERROR(SEARCH('Listados Datos'!$P$4,Z276)))</xm:f>
            <xm:f>'Listados Datos'!$P$4</xm:f>
            <x14:dxf>
              <fill>
                <patternFill>
                  <bgColor rgb="FF33CC33"/>
                </patternFill>
              </fill>
            </x14:dxf>
          </x14:cfRule>
          <x14:cfRule type="containsText" priority="11309" operator="containsText" id="{2A89C21D-B892-4877-939F-A0EC949A7F0C}">
            <xm:f>NOT(ISERROR(SEARCH('Listados Datos'!$P$5,Z276)))</xm:f>
            <xm:f>'Listados Datos'!$P$5</xm:f>
            <x14:dxf>
              <fill>
                <patternFill>
                  <bgColor rgb="FFFFFF00"/>
                </patternFill>
              </fill>
            </x14:dxf>
          </x14:cfRule>
          <x14:cfRule type="containsText" priority="11310" operator="containsText" id="{CC1126C2-3DA5-4BDE-B7A0-C9434535129D}">
            <xm:f>NOT(ISERROR(SEARCH('Listados Datos'!$P$6,Z276)))</xm:f>
            <xm:f>'Listados Datos'!$P$6</xm:f>
            <x14:dxf>
              <fill>
                <patternFill>
                  <bgColor rgb="FFFFC000"/>
                </patternFill>
              </fill>
            </x14:dxf>
          </x14:cfRule>
          <x14:cfRule type="containsText" priority="11311" operator="containsText" id="{9CB31BAB-D14C-44B7-BCDE-CC533A50B7EF}">
            <xm:f>NOT(ISERROR(SEARCH('Listados Datos'!$P$7,Z276)))</xm:f>
            <xm:f>'Listados Datos'!$P$7</xm:f>
            <x14:dxf>
              <fill>
                <patternFill>
                  <bgColor rgb="FFFF0000"/>
                </patternFill>
              </fill>
            </x14:dxf>
          </x14:cfRule>
          <xm:sqref>Z276:Z277</xm:sqref>
        </x14:conditionalFormatting>
        <x14:conditionalFormatting xmlns:xm="http://schemas.microsoft.com/office/excel/2006/main">
          <x14:cfRule type="containsText" priority="11279" operator="containsText" id="{B8A10258-D630-4FDC-B48B-66AF292C55E2}">
            <xm:f>NOT(ISERROR(SEARCH('Listados Datos'!$T$3,AT277)))</xm:f>
            <xm:f>'Listados Datos'!$T$3</xm:f>
            <x14:dxf>
              <fill>
                <patternFill patternType="solid">
                  <bgColor rgb="FFC00000"/>
                </patternFill>
              </fill>
            </x14:dxf>
          </x14:cfRule>
          <x14:cfRule type="containsText" priority="11280" operator="containsText" id="{3C126980-44B7-4188-B939-CE6AC9478EDA}">
            <xm:f>NOT(ISERROR(SEARCH('Listados Datos'!$T$4,AT277)))</xm:f>
            <xm:f>'Listados Datos'!$T$4</xm:f>
            <x14:dxf>
              <font>
                <b/>
                <i val="0"/>
                <color theme="0"/>
              </font>
              <fill>
                <patternFill>
                  <bgColor rgb="FFE26B0A"/>
                </patternFill>
              </fill>
            </x14:dxf>
          </x14:cfRule>
          <x14:cfRule type="containsText" priority="11281" operator="containsText" id="{03A4E01C-8A57-46E0-9052-D691A21EC66E}">
            <xm:f>NOT(ISERROR(SEARCH('Listados Datos'!$T$5,AT277)))</xm:f>
            <xm:f>'Listados Datos'!$T$5</xm:f>
            <x14:dxf>
              <font>
                <b/>
                <i val="0"/>
                <color auto="1"/>
              </font>
              <fill>
                <patternFill>
                  <bgColor rgb="FFFFFF00"/>
                </patternFill>
              </fill>
            </x14:dxf>
          </x14:cfRule>
          <x14:cfRule type="containsText" priority="11282" operator="containsText" id="{4FDADBA3-27B0-4C33-8A67-CBCBC0F5ABF4}">
            <xm:f>NOT(ISERROR(SEARCH('Listados Datos'!$T$6,AT277)))</xm:f>
            <xm:f>'Listados Datos'!$T$6</xm:f>
            <x14:dxf>
              <font>
                <b/>
                <i val="0"/>
              </font>
              <fill>
                <patternFill>
                  <bgColor rgb="FF92D050"/>
                </patternFill>
              </fill>
            </x14:dxf>
          </x14:cfRule>
          <xm:sqref>AT277</xm:sqref>
        </x14:conditionalFormatting>
        <x14:conditionalFormatting xmlns:xm="http://schemas.microsoft.com/office/excel/2006/main">
          <x14:cfRule type="containsText" priority="11199" operator="containsText" id="{1F925520-0456-4FC8-85E5-BFE55C1B8D8F}">
            <xm:f>NOT(ISERROR(SEARCH('Listados Datos'!$T$3,AT291)))</xm:f>
            <xm:f>'Listados Datos'!$T$3</xm:f>
            <x14:dxf>
              <fill>
                <patternFill patternType="solid">
                  <bgColor rgb="FFC00000"/>
                </patternFill>
              </fill>
            </x14:dxf>
          </x14:cfRule>
          <x14:cfRule type="containsText" priority="11200" operator="containsText" id="{40435741-750D-4EBB-96EC-5D6684C0E0AC}">
            <xm:f>NOT(ISERROR(SEARCH('Listados Datos'!$T$4,AT291)))</xm:f>
            <xm:f>'Listados Datos'!$T$4</xm:f>
            <x14:dxf>
              <font>
                <b/>
                <i val="0"/>
                <color theme="0"/>
              </font>
              <fill>
                <patternFill>
                  <bgColor rgb="FFE26B0A"/>
                </patternFill>
              </fill>
            </x14:dxf>
          </x14:cfRule>
          <x14:cfRule type="containsText" priority="11201" operator="containsText" id="{11D4D1C0-C1D7-41B3-9CC0-9D4130390690}">
            <xm:f>NOT(ISERROR(SEARCH('Listados Datos'!$T$5,AT291)))</xm:f>
            <xm:f>'Listados Datos'!$T$5</xm:f>
            <x14:dxf>
              <font>
                <b/>
                <i val="0"/>
                <color auto="1"/>
              </font>
              <fill>
                <patternFill>
                  <bgColor rgb="FFFFFF00"/>
                </patternFill>
              </fill>
            </x14:dxf>
          </x14:cfRule>
          <x14:cfRule type="containsText" priority="11202" operator="containsText" id="{BAB2A860-62AF-44D0-8C78-252D84CF0C35}">
            <xm:f>NOT(ISERROR(SEARCH('Listados Datos'!$T$6,AT291)))</xm:f>
            <xm:f>'Listados Datos'!$T$6</xm:f>
            <x14:dxf>
              <font>
                <b/>
                <i val="0"/>
              </font>
              <fill>
                <patternFill>
                  <bgColor rgb="FF92D050"/>
                </patternFill>
              </fill>
            </x14:dxf>
          </x14:cfRule>
          <xm:sqref>AT291</xm:sqref>
        </x14:conditionalFormatting>
        <x14:conditionalFormatting xmlns:xm="http://schemas.microsoft.com/office/excel/2006/main">
          <x14:cfRule type="containsText" priority="11189" operator="containsText" id="{27A48739-7C75-428C-977A-C52378F50670}">
            <xm:f>NOT(ISERROR(SEARCH('Listados Datos'!$P$3,AR291)))</xm:f>
            <xm:f>'Listados Datos'!$P$3</xm:f>
            <x14:dxf>
              <fill>
                <patternFill>
                  <bgColor rgb="FF99CC00"/>
                </patternFill>
              </fill>
            </x14:dxf>
          </x14:cfRule>
          <x14:cfRule type="containsText" priority="11190" operator="containsText" id="{8B8446D2-039F-49B3-9EB1-8BFF0CA9D2AC}">
            <xm:f>NOT(ISERROR(SEARCH('Listados Datos'!$P$4,AR291)))</xm:f>
            <xm:f>'Listados Datos'!$P$4</xm:f>
            <x14:dxf>
              <fill>
                <patternFill>
                  <bgColor rgb="FF33CC33"/>
                </patternFill>
              </fill>
            </x14:dxf>
          </x14:cfRule>
          <x14:cfRule type="containsText" priority="11191" operator="containsText" id="{BA4B7AD7-A618-44E1-952A-E5D60FD5DF47}">
            <xm:f>NOT(ISERROR(SEARCH('Listados Datos'!$P$5,AR291)))</xm:f>
            <xm:f>'Listados Datos'!$P$5</xm:f>
            <x14:dxf>
              <fill>
                <patternFill>
                  <bgColor rgb="FFFFFF00"/>
                </patternFill>
              </fill>
            </x14:dxf>
          </x14:cfRule>
          <x14:cfRule type="containsText" priority="11192" operator="containsText" id="{310FD264-129A-437E-9F15-E617F6DB29E4}">
            <xm:f>NOT(ISERROR(SEARCH('Listados Datos'!$P$6,AR291)))</xm:f>
            <xm:f>'Listados Datos'!$P$6</xm:f>
            <x14:dxf>
              <fill>
                <patternFill>
                  <bgColor rgb="FFFFC000"/>
                </patternFill>
              </fill>
            </x14:dxf>
          </x14:cfRule>
          <x14:cfRule type="containsText" priority="11193" operator="containsText" id="{749DF23E-B820-4368-9601-8225E11071AE}">
            <xm:f>NOT(ISERROR(SEARCH('Listados Datos'!$P$7,AR291)))</xm:f>
            <xm:f>'Listados Datos'!$P$7</xm:f>
            <x14:dxf>
              <fill>
                <patternFill>
                  <bgColor rgb="FFFF0000"/>
                </patternFill>
              </fill>
            </x14:dxf>
          </x14:cfRule>
          <xm:sqref>AR291</xm:sqref>
        </x14:conditionalFormatting>
        <x14:conditionalFormatting xmlns:xm="http://schemas.microsoft.com/office/excel/2006/main">
          <x14:cfRule type="containsText" priority="11157" operator="containsText" id="{D066FE70-D24A-406D-BC71-D369DDF0C0AB}">
            <xm:f>NOT(ISERROR(SEARCH('Listados Datos'!$T$3,AT288)))</xm:f>
            <xm:f>'Listados Datos'!$T$3</xm:f>
            <x14:dxf>
              <fill>
                <patternFill patternType="solid">
                  <bgColor rgb="FFC00000"/>
                </patternFill>
              </fill>
            </x14:dxf>
          </x14:cfRule>
          <x14:cfRule type="containsText" priority="11158" operator="containsText" id="{D147A63F-77FC-45B6-BAC4-85B6A1F6B5DB}">
            <xm:f>NOT(ISERROR(SEARCH('Listados Datos'!$T$4,AT288)))</xm:f>
            <xm:f>'Listados Datos'!$T$4</xm:f>
            <x14:dxf>
              <font>
                <b/>
                <i val="0"/>
                <color theme="0"/>
              </font>
              <fill>
                <patternFill>
                  <bgColor rgb="FFE26B0A"/>
                </patternFill>
              </fill>
            </x14:dxf>
          </x14:cfRule>
          <x14:cfRule type="containsText" priority="11159" operator="containsText" id="{81A27700-6146-4CC2-8411-0834CDD67998}">
            <xm:f>NOT(ISERROR(SEARCH('Listados Datos'!$T$5,AT288)))</xm:f>
            <xm:f>'Listados Datos'!$T$5</xm:f>
            <x14:dxf>
              <font>
                <b/>
                <i val="0"/>
                <color auto="1"/>
              </font>
              <fill>
                <patternFill>
                  <bgColor rgb="FFFFFF00"/>
                </patternFill>
              </fill>
            </x14:dxf>
          </x14:cfRule>
          <x14:cfRule type="containsText" priority="11160" operator="containsText" id="{6EC7575A-E655-4E28-9746-A232EF431EAB}">
            <xm:f>NOT(ISERROR(SEARCH('Listados Datos'!$T$6,AT288)))</xm:f>
            <xm:f>'Listados Datos'!$T$6</xm:f>
            <x14:dxf>
              <font>
                <b/>
                <i val="0"/>
              </font>
              <fill>
                <patternFill>
                  <bgColor rgb="FF92D050"/>
                </patternFill>
              </fill>
            </x14:dxf>
          </x14:cfRule>
          <xm:sqref>AT288</xm:sqref>
        </x14:conditionalFormatting>
        <x14:conditionalFormatting xmlns:xm="http://schemas.microsoft.com/office/excel/2006/main">
          <x14:cfRule type="containsText" priority="11147" operator="containsText" id="{C2328CEA-1CA0-4A4F-803F-8047100B15BC}">
            <xm:f>NOT(ISERROR(SEARCH('Listados Datos'!$P$3,AR288)))</xm:f>
            <xm:f>'Listados Datos'!$P$3</xm:f>
            <x14:dxf>
              <fill>
                <patternFill>
                  <bgColor rgb="FF99CC00"/>
                </patternFill>
              </fill>
            </x14:dxf>
          </x14:cfRule>
          <x14:cfRule type="containsText" priority="11148" operator="containsText" id="{0F40200A-0C49-4458-989A-F242E7FE0844}">
            <xm:f>NOT(ISERROR(SEARCH('Listados Datos'!$P$4,AR288)))</xm:f>
            <xm:f>'Listados Datos'!$P$4</xm:f>
            <x14:dxf>
              <fill>
                <patternFill>
                  <bgColor rgb="FF33CC33"/>
                </patternFill>
              </fill>
            </x14:dxf>
          </x14:cfRule>
          <x14:cfRule type="containsText" priority="11149" operator="containsText" id="{F44AC235-5AEE-4A66-B435-59FF61236FB7}">
            <xm:f>NOT(ISERROR(SEARCH('Listados Datos'!$P$5,AR288)))</xm:f>
            <xm:f>'Listados Datos'!$P$5</xm:f>
            <x14:dxf>
              <fill>
                <patternFill>
                  <bgColor rgb="FFFFFF00"/>
                </patternFill>
              </fill>
            </x14:dxf>
          </x14:cfRule>
          <x14:cfRule type="containsText" priority="11150" operator="containsText" id="{AEC164E3-D8A5-48EB-8289-56D58FED6564}">
            <xm:f>NOT(ISERROR(SEARCH('Listados Datos'!$P$6,AR288)))</xm:f>
            <xm:f>'Listados Datos'!$P$6</xm:f>
            <x14:dxf>
              <fill>
                <patternFill>
                  <bgColor rgb="FFFFC000"/>
                </patternFill>
              </fill>
            </x14:dxf>
          </x14:cfRule>
          <x14:cfRule type="containsText" priority="11151" operator="containsText" id="{4E0FD448-1FCF-403C-8337-69FB1966B4B4}">
            <xm:f>NOT(ISERROR(SEARCH('Listados Datos'!$P$7,AR288)))</xm:f>
            <xm:f>'Listados Datos'!$P$7</xm:f>
            <x14:dxf>
              <fill>
                <patternFill>
                  <bgColor rgb="FFFF0000"/>
                </patternFill>
              </fill>
            </x14:dxf>
          </x14:cfRule>
          <xm:sqref>AR288</xm:sqref>
        </x14:conditionalFormatting>
        <x14:conditionalFormatting xmlns:xm="http://schemas.microsoft.com/office/excel/2006/main">
          <x14:cfRule type="containsText" priority="11265" operator="containsText" id="{FDB8A4FD-AA9A-451C-951B-F5F7B82BBF6D}">
            <xm:f>NOT(ISERROR(SEARCH('Listados Datos'!$T$3,AF286)))</xm:f>
            <xm:f>'Listados Datos'!$T$3</xm:f>
            <x14:dxf>
              <fill>
                <patternFill patternType="solid">
                  <bgColor rgb="FFC00000"/>
                </patternFill>
              </fill>
            </x14:dxf>
          </x14:cfRule>
          <x14:cfRule type="containsText" priority="11266" operator="containsText" id="{3E983F07-43D2-4F5D-9B63-7BBC9EAA7A16}">
            <xm:f>NOT(ISERROR(SEARCH('Listados Datos'!$T$4,AF286)))</xm:f>
            <xm:f>'Listados Datos'!$T$4</xm:f>
            <x14:dxf>
              <font>
                <b/>
                <i val="0"/>
                <color theme="0"/>
              </font>
              <fill>
                <patternFill>
                  <bgColor rgb="FFE26B0A"/>
                </patternFill>
              </fill>
            </x14:dxf>
          </x14:cfRule>
          <x14:cfRule type="containsText" priority="11267" operator="containsText" id="{BEE126A0-4435-4053-8987-48FFF259E7FB}">
            <xm:f>NOT(ISERROR(SEARCH('Listados Datos'!$T$5,AF286)))</xm:f>
            <xm:f>'Listados Datos'!$T$5</xm:f>
            <x14:dxf>
              <font>
                <b/>
                <i val="0"/>
                <color auto="1"/>
              </font>
              <fill>
                <patternFill>
                  <bgColor rgb="FFFFFF00"/>
                </patternFill>
              </fill>
            </x14:dxf>
          </x14:cfRule>
          <x14:cfRule type="containsText" priority="11268" operator="containsText" id="{8E5600A2-F539-42FD-A740-DB8B285FCFA3}">
            <xm:f>NOT(ISERROR(SEARCH('Listados Datos'!$T$6,AF286)))</xm:f>
            <xm:f>'Listados Datos'!$T$6</xm:f>
            <x14:dxf>
              <font>
                <b/>
                <i val="0"/>
              </font>
              <fill>
                <patternFill>
                  <bgColor rgb="FF92D050"/>
                </patternFill>
              </fill>
            </x14:dxf>
          </x14:cfRule>
          <xm:sqref>AF286:AF287 AF291</xm:sqref>
        </x14:conditionalFormatting>
        <x14:conditionalFormatting xmlns:xm="http://schemas.microsoft.com/office/excel/2006/main">
          <x14:cfRule type="containsText" priority="11261" operator="containsText" id="{51C6E613-A7BA-4EBC-9867-8E0458B4F346}">
            <xm:f>NOT(ISERROR(SEARCH('Listados Datos'!$T$3,AB286)))</xm:f>
            <xm:f>'Listados Datos'!$T$3</xm:f>
            <x14:dxf>
              <fill>
                <patternFill patternType="solid">
                  <bgColor rgb="FFC00000"/>
                </patternFill>
              </fill>
            </x14:dxf>
          </x14:cfRule>
          <x14:cfRule type="containsText" priority="11262" operator="containsText" id="{EB7897CD-3DA0-4BDF-B3BA-1463F09165B5}">
            <xm:f>NOT(ISERROR(SEARCH('Listados Datos'!$T$4,AB286)))</xm:f>
            <xm:f>'Listados Datos'!$T$4</xm:f>
            <x14:dxf>
              <font>
                <b/>
                <i val="0"/>
                <color theme="0"/>
              </font>
              <fill>
                <patternFill>
                  <bgColor rgb="FFE26B0A"/>
                </patternFill>
              </fill>
            </x14:dxf>
          </x14:cfRule>
          <x14:cfRule type="containsText" priority="11263" operator="containsText" id="{096F9339-04E9-4144-AA3A-F0550A7765CC}">
            <xm:f>NOT(ISERROR(SEARCH('Listados Datos'!$T$5,AB286)))</xm:f>
            <xm:f>'Listados Datos'!$T$5</xm:f>
            <x14:dxf>
              <font>
                <b/>
                <i val="0"/>
                <color auto="1"/>
              </font>
              <fill>
                <patternFill>
                  <bgColor rgb="FFFFFF00"/>
                </patternFill>
              </fill>
            </x14:dxf>
          </x14:cfRule>
          <x14:cfRule type="containsText" priority="11264" operator="containsText" id="{9C82CCBA-F736-4A63-90B0-48C053B8CCD8}">
            <xm:f>NOT(ISERROR(SEARCH('Listados Datos'!$T$6,AB286)))</xm:f>
            <xm:f>'Listados Datos'!$T$6</xm:f>
            <x14:dxf>
              <font>
                <b/>
                <i val="0"/>
              </font>
              <fill>
                <patternFill>
                  <bgColor rgb="FF92D050"/>
                </patternFill>
              </fill>
            </x14:dxf>
          </x14:cfRule>
          <xm:sqref>AB286:AB287</xm:sqref>
        </x14:conditionalFormatting>
        <x14:conditionalFormatting xmlns:xm="http://schemas.microsoft.com/office/excel/2006/main">
          <x14:cfRule type="containsText" priority="11251" operator="containsText" id="{0B6C7048-DEEC-4BDB-B92D-DFC4F34E4121}">
            <xm:f>NOT(ISERROR(SEARCH('Listados Datos'!$P$3,Z286)))</xm:f>
            <xm:f>'Listados Datos'!$P$3</xm:f>
            <x14:dxf>
              <fill>
                <patternFill>
                  <bgColor rgb="FF99CC00"/>
                </patternFill>
              </fill>
            </x14:dxf>
          </x14:cfRule>
          <x14:cfRule type="containsText" priority="11252" operator="containsText" id="{DF7F42A4-67BA-4876-A2A8-171204E59A1B}">
            <xm:f>NOT(ISERROR(SEARCH('Listados Datos'!$P$4,Z286)))</xm:f>
            <xm:f>'Listados Datos'!$P$4</xm:f>
            <x14:dxf>
              <fill>
                <patternFill>
                  <bgColor rgb="FF33CC33"/>
                </patternFill>
              </fill>
            </x14:dxf>
          </x14:cfRule>
          <x14:cfRule type="containsText" priority="11253" operator="containsText" id="{F3F58385-317A-4E96-BAD4-CBCD79ED4605}">
            <xm:f>NOT(ISERROR(SEARCH('Listados Datos'!$P$5,Z286)))</xm:f>
            <xm:f>'Listados Datos'!$P$5</xm:f>
            <x14:dxf>
              <fill>
                <patternFill>
                  <bgColor rgb="FFFFFF00"/>
                </patternFill>
              </fill>
            </x14:dxf>
          </x14:cfRule>
          <x14:cfRule type="containsText" priority="11254" operator="containsText" id="{C22AE676-3DE3-4FBA-82BA-D4C5E4D79522}">
            <xm:f>NOT(ISERROR(SEARCH('Listados Datos'!$P$6,Z286)))</xm:f>
            <xm:f>'Listados Datos'!$P$6</xm:f>
            <x14:dxf>
              <fill>
                <patternFill>
                  <bgColor rgb="FFFFC000"/>
                </patternFill>
              </fill>
            </x14:dxf>
          </x14:cfRule>
          <x14:cfRule type="containsText" priority="11255" operator="containsText" id="{5438B946-ABCC-463B-8693-16790BD815D0}">
            <xm:f>NOT(ISERROR(SEARCH('Listados Datos'!$P$7,Z286)))</xm:f>
            <xm:f>'Listados Datos'!$P$7</xm:f>
            <x14:dxf>
              <fill>
                <patternFill>
                  <bgColor rgb="FFFF0000"/>
                </patternFill>
              </fill>
            </x14:dxf>
          </x14:cfRule>
          <xm:sqref>Z286:Z287</xm:sqref>
        </x14:conditionalFormatting>
        <x14:conditionalFormatting xmlns:xm="http://schemas.microsoft.com/office/excel/2006/main">
          <x14:cfRule type="containsText" priority="11227" operator="containsText" id="{2AEC6C9C-7227-42E8-8746-E9882F1D7AC8}">
            <xm:f>NOT(ISERROR(SEARCH('Listados Datos'!$T$3,AT286)))</xm:f>
            <xm:f>'Listados Datos'!$T$3</xm:f>
            <x14:dxf>
              <fill>
                <patternFill patternType="solid">
                  <bgColor rgb="FFC00000"/>
                </patternFill>
              </fill>
            </x14:dxf>
          </x14:cfRule>
          <x14:cfRule type="containsText" priority="11228" operator="containsText" id="{0481675D-757B-4BF8-898C-A01BF5ADAD45}">
            <xm:f>NOT(ISERROR(SEARCH('Listados Datos'!$T$4,AT286)))</xm:f>
            <xm:f>'Listados Datos'!$T$4</xm:f>
            <x14:dxf>
              <font>
                <b/>
                <i val="0"/>
                <color theme="0"/>
              </font>
              <fill>
                <patternFill>
                  <bgColor rgb="FFE26B0A"/>
                </patternFill>
              </fill>
            </x14:dxf>
          </x14:cfRule>
          <x14:cfRule type="containsText" priority="11229" operator="containsText" id="{2D83442D-1FE7-47C3-9DA7-A882051C6490}">
            <xm:f>NOT(ISERROR(SEARCH('Listados Datos'!$T$5,AT286)))</xm:f>
            <xm:f>'Listados Datos'!$T$5</xm:f>
            <x14:dxf>
              <font>
                <b/>
                <i val="0"/>
                <color auto="1"/>
              </font>
              <fill>
                <patternFill>
                  <bgColor rgb="FFFFFF00"/>
                </patternFill>
              </fill>
            </x14:dxf>
          </x14:cfRule>
          <x14:cfRule type="containsText" priority="11230" operator="containsText" id="{4F3D70E1-7526-4931-B8B5-E42DD67FB130}">
            <xm:f>NOT(ISERROR(SEARCH('Listados Datos'!$T$6,AT286)))</xm:f>
            <xm:f>'Listados Datos'!$T$6</xm:f>
            <x14:dxf>
              <font>
                <b/>
                <i val="0"/>
              </font>
              <fill>
                <patternFill>
                  <bgColor rgb="FF92D050"/>
                </patternFill>
              </fill>
            </x14:dxf>
          </x14:cfRule>
          <xm:sqref>AT286</xm:sqref>
        </x14:conditionalFormatting>
        <x14:conditionalFormatting xmlns:xm="http://schemas.microsoft.com/office/excel/2006/main">
          <x14:cfRule type="containsText" priority="11217" operator="containsText" id="{C9F20068-7C34-41E3-8726-7A073B1D5170}">
            <xm:f>NOT(ISERROR(SEARCH('Listados Datos'!$P$3,AR286)))</xm:f>
            <xm:f>'Listados Datos'!$P$3</xm:f>
            <x14:dxf>
              <fill>
                <patternFill>
                  <bgColor rgb="FF99CC00"/>
                </patternFill>
              </fill>
            </x14:dxf>
          </x14:cfRule>
          <x14:cfRule type="containsText" priority="11218" operator="containsText" id="{79E7208B-C026-449C-80C7-D5282B6B4C95}">
            <xm:f>NOT(ISERROR(SEARCH('Listados Datos'!$P$4,AR286)))</xm:f>
            <xm:f>'Listados Datos'!$P$4</xm:f>
            <x14:dxf>
              <fill>
                <patternFill>
                  <bgColor rgb="FF33CC33"/>
                </patternFill>
              </fill>
            </x14:dxf>
          </x14:cfRule>
          <x14:cfRule type="containsText" priority="11219" operator="containsText" id="{8278B7E6-1B74-46BF-B529-D7F4D6C39438}">
            <xm:f>NOT(ISERROR(SEARCH('Listados Datos'!$P$5,AR286)))</xm:f>
            <xm:f>'Listados Datos'!$P$5</xm:f>
            <x14:dxf>
              <fill>
                <patternFill>
                  <bgColor rgb="FFFFFF00"/>
                </patternFill>
              </fill>
            </x14:dxf>
          </x14:cfRule>
          <x14:cfRule type="containsText" priority="11220" operator="containsText" id="{B27917EF-3B5F-400B-ADF1-F7E0E5C8A6CB}">
            <xm:f>NOT(ISERROR(SEARCH('Listados Datos'!$P$6,AR286)))</xm:f>
            <xm:f>'Listados Datos'!$P$6</xm:f>
            <x14:dxf>
              <fill>
                <patternFill>
                  <bgColor rgb="FFFFC000"/>
                </patternFill>
              </fill>
            </x14:dxf>
          </x14:cfRule>
          <x14:cfRule type="containsText" priority="11221" operator="containsText" id="{84C1ED3C-0C4A-44FC-BBB6-C3D2D7194E09}">
            <xm:f>NOT(ISERROR(SEARCH('Listados Datos'!$P$7,AR286)))</xm:f>
            <xm:f>'Listados Datos'!$P$7</xm:f>
            <x14:dxf>
              <fill>
                <patternFill>
                  <bgColor rgb="FFFF0000"/>
                </patternFill>
              </fill>
            </x14:dxf>
          </x14:cfRule>
          <xm:sqref>AR286</xm:sqref>
        </x14:conditionalFormatting>
        <x14:conditionalFormatting xmlns:xm="http://schemas.microsoft.com/office/excel/2006/main">
          <x14:cfRule type="containsText" priority="11213" operator="containsText" id="{E060B4B0-20C0-4039-A61D-209413516FD4}">
            <xm:f>NOT(ISERROR(SEARCH('Listados Datos'!$T$3,AT287)))</xm:f>
            <xm:f>'Listados Datos'!$T$3</xm:f>
            <x14:dxf>
              <fill>
                <patternFill patternType="solid">
                  <bgColor rgb="FFC00000"/>
                </patternFill>
              </fill>
            </x14:dxf>
          </x14:cfRule>
          <x14:cfRule type="containsText" priority="11214" operator="containsText" id="{21F77A78-34FD-4BD9-BE8E-3A620F57C880}">
            <xm:f>NOT(ISERROR(SEARCH('Listados Datos'!$T$4,AT287)))</xm:f>
            <xm:f>'Listados Datos'!$T$4</xm:f>
            <x14:dxf>
              <font>
                <b/>
                <i val="0"/>
                <color theme="0"/>
              </font>
              <fill>
                <patternFill>
                  <bgColor rgb="FFE26B0A"/>
                </patternFill>
              </fill>
            </x14:dxf>
          </x14:cfRule>
          <x14:cfRule type="containsText" priority="11215" operator="containsText" id="{741E16D8-94C8-4193-B4B0-809C92B289BF}">
            <xm:f>NOT(ISERROR(SEARCH('Listados Datos'!$T$5,AT287)))</xm:f>
            <xm:f>'Listados Datos'!$T$5</xm:f>
            <x14:dxf>
              <font>
                <b/>
                <i val="0"/>
                <color auto="1"/>
              </font>
              <fill>
                <patternFill>
                  <bgColor rgb="FFFFFF00"/>
                </patternFill>
              </fill>
            </x14:dxf>
          </x14:cfRule>
          <x14:cfRule type="containsText" priority="11216" operator="containsText" id="{75DDDAAE-EBAE-4AE8-9CEA-29CE154B4E2D}">
            <xm:f>NOT(ISERROR(SEARCH('Listados Datos'!$T$6,AT287)))</xm:f>
            <xm:f>'Listados Datos'!$T$6</xm:f>
            <x14:dxf>
              <font>
                <b/>
                <i val="0"/>
              </font>
              <fill>
                <patternFill>
                  <bgColor rgb="FF92D050"/>
                </patternFill>
              </fill>
            </x14:dxf>
          </x14:cfRule>
          <xm:sqref>AT287</xm:sqref>
        </x14:conditionalFormatting>
        <x14:conditionalFormatting xmlns:xm="http://schemas.microsoft.com/office/excel/2006/main">
          <x14:cfRule type="containsText" priority="11203" operator="containsText" id="{4E436A68-DAA2-4BEC-BDFD-0165BD7F4322}">
            <xm:f>NOT(ISERROR(SEARCH('Listados Datos'!$P$3,AR287)))</xm:f>
            <xm:f>'Listados Datos'!$P$3</xm:f>
            <x14:dxf>
              <fill>
                <patternFill>
                  <bgColor rgb="FF99CC00"/>
                </patternFill>
              </fill>
            </x14:dxf>
          </x14:cfRule>
          <x14:cfRule type="containsText" priority="11204" operator="containsText" id="{7CBE4778-CFBE-4B84-92A4-4672CF08518E}">
            <xm:f>NOT(ISERROR(SEARCH('Listados Datos'!$P$4,AR287)))</xm:f>
            <xm:f>'Listados Datos'!$P$4</xm:f>
            <x14:dxf>
              <fill>
                <patternFill>
                  <bgColor rgb="FF33CC33"/>
                </patternFill>
              </fill>
            </x14:dxf>
          </x14:cfRule>
          <x14:cfRule type="containsText" priority="11205" operator="containsText" id="{583B6813-A6E1-49A5-AA12-59F405F4F9CE}">
            <xm:f>NOT(ISERROR(SEARCH('Listados Datos'!$P$5,AR287)))</xm:f>
            <xm:f>'Listados Datos'!$P$5</xm:f>
            <x14:dxf>
              <fill>
                <patternFill>
                  <bgColor rgb="FFFFFF00"/>
                </patternFill>
              </fill>
            </x14:dxf>
          </x14:cfRule>
          <x14:cfRule type="containsText" priority="11206" operator="containsText" id="{6A41C515-CA0A-4578-9C20-94ACD9BAEA97}">
            <xm:f>NOT(ISERROR(SEARCH('Listados Datos'!$P$6,AR287)))</xm:f>
            <xm:f>'Listados Datos'!$P$6</xm:f>
            <x14:dxf>
              <fill>
                <patternFill>
                  <bgColor rgb="FFFFC000"/>
                </patternFill>
              </fill>
            </x14:dxf>
          </x14:cfRule>
          <x14:cfRule type="containsText" priority="11207" operator="containsText" id="{09E00A7A-BF74-465F-9FD2-B0A8D96C1F64}">
            <xm:f>NOT(ISERROR(SEARCH('Listados Datos'!$P$7,AR287)))</xm:f>
            <xm:f>'Listados Datos'!$P$7</xm:f>
            <x14:dxf>
              <fill>
                <patternFill>
                  <bgColor rgb="FFFF0000"/>
                </patternFill>
              </fill>
            </x14:dxf>
          </x14:cfRule>
          <xm:sqref>AR287</xm:sqref>
        </x14:conditionalFormatting>
        <x14:conditionalFormatting xmlns:xm="http://schemas.microsoft.com/office/excel/2006/main">
          <x14:cfRule type="containsText" priority="11185" operator="containsText" id="{465E4BE2-70C7-4266-8575-F6681431E818}">
            <xm:f>NOT(ISERROR(SEARCH('Listados Datos'!$T$3,AF288)))</xm:f>
            <xm:f>'Listados Datos'!$T$3</xm:f>
            <x14:dxf>
              <fill>
                <patternFill patternType="solid">
                  <bgColor rgb="FFC00000"/>
                </patternFill>
              </fill>
            </x14:dxf>
          </x14:cfRule>
          <x14:cfRule type="containsText" priority="11186" operator="containsText" id="{C5E97D70-D2FE-43CB-958D-5EF2A9478794}">
            <xm:f>NOT(ISERROR(SEARCH('Listados Datos'!$T$4,AF288)))</xm:f>
            <xm:f>'Listados Datos'!$T$4</xm:f>
            <x14:dxf>
              <font>
                <b/>
                <i val="0"/>
                <color theme="0"/>
              </font>
              <fill>
                <patternFill>
                  <bgColor rgb="FFE26B0A"/>
                </patternFill>
              </fill>
            </x14:dxf>
          </x14:cfRule>
          <x14:cfRule type="containsText" priority="11187" operator="containsText" id="{DAB5FE0F-D5DF-4A90-A754-5051D3F2D566}">
            <xm:f>NOT(ISERROR(SEARCH('Listados Datos'!$T$5,AF288)))</xm:f>
            <xm:f>'Listados Datos'!$T$5</xm:f>
            <x14:dxf>
              <font>
                <b/>
                <i val="0"/>
                <color auto="1"/>
              </font>
              <fill>
                <patternFill>
                  <bgColor rgb="FFFFFF00"/>
                </patternFill>
              </fill>
            </x14:dxf>
          </x14:cfRule>
          <x14:cfRule type="containsText" priority="11188" operator="containsText" id="{89AA1F80-F380-4DA4-B7C5-78574579B61C}">
            <xm:f>NOT(ISERROR(SEARCH('Listados Datos'!$T$6,AF288)))</xm:f>
            <xm:f>'Listados Datos'!$T$6</xm:f>
            <x14:dxf>
              <font>
                <b/>
                <i val="0"/>
              </font>
              <fill>
                <patternFill>
                  <bgColor rgb="FF92D050"/>
                </patternFill>
              </fill>
            </x14:dxf>
          </x14:cfRule>
          <xm:sqref>AF288:AF289</xm:sqref>
        </x14:conditionalFormatting>
        <x14:conditionalFormatting xmlns:xm="http://schemas.microsoft.com/office/excel/2006/main">
          <x14:cfRule type="containsText" priority="11181" operator="containsText" id="{07A7FCEF-63D1-4C7D-8ED4-E0F2BD35E1E7}">
            <xm:f>NOT(ISERROR(SEARCH('Listados Datos'!$T$3,AB288)))</xm:f>
            <xm:f>'Listados Datos'!$T$3</xm:f>
            <x14:dxf>
              <fill>
                <patternFill patternType="solid">
                  <bgColor rgb="FFC00000"/>
                </patternFill>
              </fill>
            </x14:dxf>
          </x14:cfRule>
          <x14:cfRule type="containsText" priority="11182" operator="containsText" id="{17BA41AF-F99A-43F7-B5B5-7B0DE479CD45}">
            <xm:f>NOT(ISERROR(SEARCH('Listados Datos'!$T$4,AB288)))</xm:f>
            <xm:f>'Listados Datos'!$T$4</xm:f>
            <x14:dxf>
              <font>
                <b/>
                <i val="0"/>
                <color theme="0"/>
              </font>
              <fill>
                <patternFill>
                  <bgColor rgb="FFE26B0A"/>
                </patternFill>
              </fill>
            </x14:dxf>
          </x14:cfRule>
          <x14:cfRule type="containsText" priority="11183" operator="containsText" id="{4A11FC39-5405-4544-95D5-369C9AD2895C}">
            <xm:f>NOT(ISERROR(SEARCH('Listados Datos'!$T$5,AB288)))</xm:f>
            <xm:f>'Listados Datos'!$T$5</xm:f>
            <x14:dxf>
              <font>
                <b/>
                <i val="0"/>
                <color auto="1"/>
              </font>
              <fill>
                <patternFill>
                  <bgColor rgb="FFFFFF00"/>
                </patternFill>
              </fill>
            </x14:dxf>
          </x14:cfRule>
          <x14:cfRule type="containsText" priority="11184" operator="containsText" id="{4C4009AC-00AA-4488-B935-CA349E4794F0}">
            <xm:f>NOT(ISERROR(SEARCH('Listados Datos'!$T$6,AB288)))</xm:f>
            <xm:f>'Listados Datos'!$T$6</xm:f>
            <x14:dxf>
              <font>
                <b/>
                <i val="0"/>
              </font>
              <fill>
                <patternFill>
                  <bgColor rgb="FF92D050"/>
                </patternFill>
              </fill>
            </x14:dxf>
          </x14:cfRule>
          <xm:sqref>AB288:AB289</xm:sqref>
        </x14:conditionalFormatting>
        <x14:conditionalFormatting xmlns:xm="http://schemas.microsoft.com/office/excel/2006/main">
          <x14:cfRule type="containsText" priority="11171" operator="containsText" id="{87B334D2-0859-4DAB-846E-FA1F1EB0F1C6}">
            <xm:f>NOT(ISERROR(SEARCH('Listados Datos'!$P$3,Z288)))</xm:f>
            <xm:f>'Listados Datos'!$P$3</xm:f>
            <x14:dxf>
              <fill>
                <patternFill>
                  <bgColor rgb="FF99CC00"/>
                </patternFill>
              </fill>
            </x14:dxf>
          </x14:cfRule>
          <x14:cfRule type="containsText" priority="11172" operator="containsText" id="{D5E1F669-6912-487B-BE37-5A175DCFC748}">
            <xm:f>NOT(ISERROR(SEARCH('Listados Datos'!$P$4,Z288)))</xm:f>
            <xm:f>'Listados Datos'!$P$4</xm:f>
            <x14:dxf>
              <fill>
                <patternFill>
                  <bgColor rgb="FF33CC33"/>
                </patternFill>
              </fill>
            </x14:dxf>
          </x14:cfRule>
          <x14:cfRule type="containsText" priority="11173" operator="containsText" id="{79557E7B-681A-4434-9B3C-1ED41B610774}">
            <xm:f>NOT(ISERROR(SEARCH('Listados Datos'!$P$5,Z288)))</xm:f>
            <xm:f>'Listados Datos'!$P$5</xm:f>
            <x14:dxf>
              <fill>
                <patternFill>
                  <bgColor rgb="FFFFFF00"/>
                </patternFill>
              </fill>
            </x14:dxf>
          </x14:cfRule>
          <x14:cfRule type="containsText" priority="11174" operator="containsText" id="{379719EB-63C1-4136-BA7D-DCA2D7166A0A}">
            <xm:f>NOT(ISERROR(SEARCH('Listados Datos'!$P$6,Z288)))</xm:f>
            <xm:f>'Listados Datos'!$P$6</xm:f>
            <x14:dxf>
              <fill>
                <patternFill>
                  <bgColor rgb="FFFFC000"/>
                </patternFill>
              </fill>
            </x14:dxf>
          </x14:cfRule>
          <x14:cfRule type="containsText" priority="11175" operator="containsText" id="{BF12438B-7190-4A3F-8E09-F483D110D58B}">
            <xm:f>NOT(ISERROR(SEARCH('Listados Datos'!$P$7,Z288)))</xm:f>
            <xm:f>'Listados Datos'!$P$7</xm:f>
            <x14:dxf>
              <fill>
                <patternFill>
                  <bgColor rgb="FFFF0000"/>
                </patternFill>
              </fill>
            </x14:dxf>
          </x14:cfRule>
          <xm:sqref>Z288:Z289</xm:sqref>
        </x14:conditionalFormatting>
        <x14:conditionalFormatting xmlns:xm="http://schemas.microsoft.com/office/excel/2006/main">
          <x14:cfRule type="containsText" priority="11143" operator="containsText" id="{0B8BE876-6615-4ED3-A4B6-DDD1F3513D4A}">
            <xm:f>NOT(ISERROR(SEARCH('Listados Datos'!$T$3,AT289)))</xm:f>
            <xm:f>'Listados Datos'!$T$3</xm:f>
            <x14:dxf>
              <fill>
                <patternFill patternType="solid">
                  <bgColor rgb="FFC00000"/>
                </patternFill>
              </fill>
            </x14:dxf>
          </x14:cfRule>
          <x14:cfRule type="containsText" priority="11144" operator="containsText" id="{EC632B4E-1F90-4B60-B5F4-05BBF5701562}">
            <xm:f>NOT(ISERROR(SEARCH('Listados Datos'!$T$4,AT289)))</xm:f>
            <xm:f>'Listados Datos'!$T$4</xm:f>
            <x14:dxf>
              <font>
                <b/>
                <i val="0"/>
                <color theme="0"/>
              </font>
              <fill>
                <patternFill>
                  <bgColor rgb="FFE26B0A"/>
                </patternFill>
              </fill>
            </x14:dxf>
          </x14:cfRule>
          <x14:cfRule type="containsText" priority="11145" operator="containsText" id="{D9B6494E-BFAF-47F0-B460-04615A35CBB3}">
            <xm:f>NOT(ISERROR(SEARCH('Listados Datos'!$T$5,AT289)))</xm:f>
            <xm:f>'Listados Datos'!$T$5</xm:f>
            <x14:dxf>
              <font>
                <b/>
                <i val="0"/>
                <color auto="1"/>
              </font>
              <fill>
                <patternFill>
                  <bgColor rgb="FFFFFF00"/>
                </patternFill>
              </fill>
            </x14:dxf>
          </x14:cfRule>
          <x14:cfRule type="containsText" priority="11146" operator="containsText" id="{F8BF8763-0B94-4BF1-989B-BD8112D59562}">
            <xm:f>NOT(ISERROR(SEARCH('Listados Datos'!$T$6,AT289)))</xm:f>
            <xm:f>'Listados Datos'!$T$6</xm:f>
            <x14:dxf>
              <font>
                <b/>
                <i val="0"/>
              </font>
              <fill>
                <patternFill>
                  <bgColor rgb="FF92D050"/>
                </patternFill>
              </fill>
            </x14:dxf>
          </x14:cfRule>
          <xm:sqref>AT289</xm:sqref>
        </x14:conditionalFormatting>
        <x14:conditionalFormatting xmlns:xm="http://schemas.microsoft.com/office/excel/2006/main">
          <x14:cfRule type="containsText" priority="11063" operator="containsText" id="{53AD7C41-EA10-4BA9-AEF8-CDCD4958E7F8}">
            <xm:f>NOT(ISERROR(SEARCH('Listados Datos'!$T$3,AT285)))</xm:f>
            <xm:f>'Listados Datos'!$T$3</xm:f>
            <x14:dxf>
              <fill>
                <patternFill patternType="solid">
                  <bgColor rgb="FFC00000"/>
                </patternFill>
              </fill>
            </x14:dxf>
          </x14:cfRule>
          <x14:cfRule type="containsText" priority="11064" operator="containsText" id="{5467A189-9233-4940-9549-CD7D213C1346}">
            <xm:f>NOT(ISERROR(SEARCH('Listados Datos'!$T$4,AT285)))</xm:f>
            <xm:f>'Listados Datos'!$T$4</xm:f>
            <x14:dxf>
              <font>
                <b/>
                <i val="0"/>
                <color theme="0"/>
              </font>
              <fill>
                <patternFill>
                  <bgColor rgb="FFE26B0A"/>
                </patternFill>
              </fill>
            </x14:dxf>
          </x14:cfRule>
          <x14:cfRule type="containsText" priority="11065" operator="containsText" id="{1E9B6EC2-8D56-4C29-9280-A142BFFDD78F}">
            <xm:f>NOT(ISERROR(SEARCH('Listados Datos'!$T$5,AT285)))</xm:f>
            <xm:f>'Listados Datos'!$T$5</xm:f>
            <x14:dxf>
              <font>
                <b/>
                <i val="0"/>
                <color auto="1"/>
              </font>
              <fill>
                <patternFill>
                  <bgColor rgb="FFFFFF00"/>
                </patternFill>
              </fill>
            </x14:dxf>
          </x14:cfRule>
          <x14:cfRule type="containsText" priority="11066" operator="containsText" id="{D81EB68B-9937-421E-8092-C029946414B2}">
            <xm:f>NOT(ISERROR(SEARCH('Listados Datos'!$T$6,AT285)))</xm:f>
            <xm:f>'Listados Datos'!$T$6</xm:f>
            <x14:dxf>
              <font>
                <b/>
                <i val="0"/>
              </font>
              <fill>
                <patternFill>
                  <bgColor rgb="FF92D050"/>
                </patternFill>
              </fill>
            </x14:dxf>
          </x14:cfRule>
          <xm:sqref>AT285</xm:sqref>
        </x14:conditionalFormatting>
        <x14:conditionalFormatting xmlns:xm="http://schemas.microsoft.com/office/excel/2006/main">
          <x14:cfRule type="containsText" priority="11053" operator="containsText" id="{C5D3CC1A-F266-45C4-98AF-A029E6EE303A}">
            <xm:f>NOT(ISERROR(SEARCH('Listados Datos'!$P$3,AR285)))</xm:f>
            <xm:f>'Listados Datos'!$P$3</xm:f>
            <x14:dxf>
              <fill>
                <patternFill>
                  <bgColor rgb="FF99CC00"/>
                </patternFill>
              </fill>
            </x14:dxf>
          </x14:cfRule>
          <x14:cfRule type="containsText" priority="11054" operator="containsText" id="{3DCF10DD-A780-4102-A118-3644EE06DF4F}">
            <xm:f>NOT(ISERROR(SEARCH('Listados Datos'!$P$4,AR285)))</xm:f>
            <xm:f>'Listados Datos'!$P$4</xm:f>
            <x14:dxf>
              <fill>
                <patternFill>
                  <bgColor rgb="FF33CC33"/>
                </patternFill>
              </fill>
            </x14:dxf>
          </x14:cfRule>
          <x14:cfRule type="containsText" priority="11055" operator="containsText" id="{B33F8DC5-98E6-416C-BBE2-57E4FB0A8127}">
            <xm:f>NOT(ISERROR(SEARCH('Listados Datos'!$P$5,AR285)))</xm:f>
            <xm:f>'Listados Datos'!$P$5</xm:f>
            <x14:dxf>
              <fill>
                <patternFill>
                  <bgColor rgb="FFFFFF00"/>
                </patternFill>
              </fill>
            </x14:dxf>
          </x14:cfRule>
          <x14:cfRule type="containsText" priority="11056" operator="containsText" id="{AA703E9B-8C73-401C-9712-543F3F923943}">
            <xm:f>NOT(ISERROR(SEARCH('Listados Datos'!$P$6,AR285)))</xm:f>
            <xm:f>'Listados Datos'!$P$6</xm:f>
            <x14:dxf>
              <fill>
                <patternFill>
                  <bgColor rgb="FFFFC000"/>
                </patternFill>
              </fill>
            </x14:dxf>
          </x14:cfRule>
          <x14:cfRule type="containsText" priority="11057" operator="containsText" id="{09E2D3AB-A174-45C9-9DD3-CEE1E535FDA1}">
            <xm:f>NOT(ISERROR(SEARCH('Listados Datos'!$P$7,AR285)))</xm:f>
            <xm:f>'Listados Datos'!$P$7</xm:f>
            <x14:dxf>
              <fill>
                <patternFill>
                  <bgColor rgb="FFFF0000"/>
                </patternFill>
              </fill>
            </x14:dxf>
          </x14:cfRule>
          <xm:sqref>AR285</xm:sqref>
        </x14:conditionalFormatting>
        <x14:conditionalFormatting xmlns:xm="http://schemas.microsoft.com/office/excel/2006/main">
          <x14:cfRule type="containsText" priority="11021" operator="containsText" id="{E0154852-8924-49C6-81BA-0D4D1A91A849}">
            <xm:f>NOT(ISERROR(SEARCH('Listados Datos'!$T$3,AT282)))</xm:f>
            <xm:f>'Listados Datos'!$T$3</xm:f>
            <x14:dxf>
              <fill>
                <patternFill patternType="solid">
                  <bgColor rgb="FFC00000"/>
                </patternFill>
              </fill>
            </x14:dxf>
          </x14:cfRule>
          <x14:cfRule type="containsText" priority="11022" operator="containsText" id="{2406BCCB-F46C-4C2B-8E03-339BB3C4FC85}">
            <xm:f>NOT(ISERROR(SEARCH('Listados Datos'!$T$4,AT282)))</xm:f>
            <xm:f>'Listados Datos'!$T$4</xm:f>
            <x14:dxf>
              <font>
                <b/>
                <i val="0"/>
                <color theme="0"/>
              </font>
              <fill>
                <patternFill>
                  <bgColor rgb="FFE26B0A"/>
                </patternFill>
              </fill>
            </x14:dxf>
          </x14:cfRule>
          <x14:cfRule type="containsText" priority="11023" operator="containsText" id="{92B5965C-17A7-4D61-ABE7-5A0078DD7F2C}">
            <xm:f>NOT(ISERROR(SEARCH('Listados Datos'!$T$5,AT282)))</xm:f>
            <xm:f>'Listados Datos'!$T$5</xm:f>
            <x14:dxf>
              <font>
                <b/>
                <i val="0"/>
                <color auto="1"/>
              </font>
              <fill>
                <patternFill>
                  <bgColor rgb="FFFFFF00"/>
                </patternFill>
              </fill>
            </x14:dxf>
          </x14:cfRule>
          <x14:cfRule type="containsText" priority="11024" operator="containsText" id="{EC79ED6A-01DB-45EF-9D99-40965E09BA92}">
            <xm:f>NOT(ISERROR(SEARCH('Listados Datos'!$T$6,AT282)))</xm:f>
            <xm:f>'Listados Datos'!$T$6</xm:f>
            <x14:dxf>
              <font>
                <b/>
                <i val="0"/>
              </font>
              <fill>
                <patternFill>
                  <bgColor rgb="FF92D050"/>
                </patternFill>
              </fill>
            </x14:dxf>
          </x14:cfRule>
          <xm:sqref>AT282</xm:sqref>
        </x14:conditionalFormatting>
        <x14:conditionalFormatting xmlns:xm="http://schemas.microsoft.com/office/excel/2006/main">
          <x14:cfRule type="containsText" priority="11011" operator="containsText" id="{D966D737-3578-4051-ABA7-0AE30D8E3E27}">
            <xm:f>NOT(ISERROR(SEARCH('Listados Datos'!$P$3,AR282)))</xm:f>
            <xm:f>'Listados Datos'!$P$3</xm:f>
            <x14:dxf>
              <fill>
                <patternFill>
                  <bgColor rgb="FF99CC00"/>
                </patternFill>
              </fill>
            </x14:dxf>
          </x14:cfRule>
          <x14:cfRule type="containsText" priority="11012" operator="containsText" id="{416A300C-7CBF-4372-9B94-12EC2D64E6EC}">
            <xm:f>NOT(ISERROR(SEARCH('Listados Datos'!$P$4,AR282)))</xm:f>
            <xm:f>'Listados Datos'!$P$4</xm:f>
            <x14:dxf>
              <fill>
                <patternFill>
                  <bgColor rgb="FF33CC33"/>
                </patternFill>
              </fill>
            </x14:dxf>
          </x14:cfRule>
          <x14:cfRule type="containsText" priority="11013" operator="containsText" id="{0CAA9E63-6D06-420E-8696-242471AEE081}">
            <xm:f>NOT(ISERROR(SEARCH('Listados Datos'!$P$5,AR282)))</xm:f>
            <xm:f>'Listados Datos'!$P$5</xm:f>
            <x14:dxf>
              <fill>
                <patternFill>
                  <bgColor rgb="FFFFFF00"/>
                </patternFill>
              </fill>
            </x14:dxf>
          </x14:cfRule>
          <x14:cfRule type="containsText" priority="11014" operator="containsText" id="{78F8C1C4-DC8B-4EA5-A2CD-A568AF74DDDA}">
            <xm:f>NOT(ISERROR(SEARCH('Listados Datos'!$P$6,AR282)))</xm:f>
            <xm:f>'Listados Datos'!$P$6</xm:f>
            <x14:dxf>
              <fill>
                <patternFill>
                  <bgColor rgb="FFFFC000"/>
                </patternFill>
              </fill>
            </x14:dxf>
          </x14:cfRule>
          <x14:cfRule type="containsText" priority="11015" operator="containsText" id="{9C2F8C26-E9E8-4DAC-8438-226A12F04514}">
            <xm:f>NOT(ISERROR(SEARCH('Listados Datos'!$P$7,AR282)))</xm:f>
            <xm:f>'Listados Datos'!$P$7</xm:f>
            <x14:dxf>
              <fill>
                <patternFill>
                  <bgColor rgb="FFFF0000"/>
                </patternFill>
              </fill>
            </x14:dxf>
          </x14:cfRule>
          <xm:sqref>AR282</xm:sqref>
        </x14:conditionalFormatting>
        <x14:conditionalFormatting xmlns:xm="http://schemas.microsoft.com/office/excel/2006/main">
          <x14:cfRule type="containsText" priority="10997" operator="containsText" id="{AA36C91B-7A96-4A1C-9C7B-069FE05D0304}">
            <xm:f>NOT(ISERROR(SEARCH('Listados Datos'!$P$3,AR283)))</xm:f>
            <xm:f>'Listados Datos'!$P$3</xm:f>
            <x14:dxf>
              <fill>
                <patternFill>
                  <bgColor rgb="FF99CC00"/>
                </patternFill>
              </fill>
            </x14:dxf>
          </x14:cfRule>
          <x14:cfRule type="containsText" priority="10998" operator="containsText" id="{447DB34B-944A-48EC-9721-ECC3576FE94F}">
            <xm:f>NOT(ISERROR(SEARCH('Listados Datos'!$P$4,AR283)))</xm:f>
            <xm:f>'Listados Datos'!$P$4</xm:f>
            <x14:dxf>
              <fill>
                <patternFill>
                  <bgColor rgb="FF33CC33"/>
                </patternFill>
              </fill>
            </x14:dxf>
          </x14:cfRule>
          <x14:cfRule type="containsText" priority="10999" operator="containsText" id="{253D407A-5A77-4FE4-93E4-FE4A56C8FFA2}">
            <xm:f>NOT(ISERROR(SEARCH('Listados Datos'!$P$5,AR283)))</xm:f>
            <xm:f>'Listados Datos'!$P$5</xm:f>
            <x14:dxf>
              <fill>
                <patternFill>
                  <bgColor rgb="FFFFFF00"/>
                </patternFill>
              </fill>
            </x14:dxf>
          </x14:cfRule>
          <x14:cfRule type="containsText" priority="11000" operator="containsText" id="{4EE24B54-BF3A-4C9E-B16C-C4664700531C}">
            <xm:f>NOT(ISERROR(SEARCH('Listados Datos'!$P$6,AR283)))</xm:f>
            <xm:f>'Listados Datos'!$P$6</xm:f>
            <x14:dxf>
              <fill>
                <patternFill>
                  <bgColor rgb="FFFFC000"/>
                </patternFill>
              </fill>
            </x14:dxf>
          </x14:cfRule>
          <x14:cfRule type="containsText" priority="11001" operator="containsText" id="{85292C69-A9E0-4092-9768-86C605D410F3}">
            <xm:f>NOT(ISERROR(SEARCH('Listados Datos'!$P$7,AR283)))</xm:f>
            <xm:f>'Listados Datos'!$P$7</xm:f>
            <x14:dxf>
              <fill>
                <patternFill>
                  <bgColor rgb="FFFF0000"/>
                </patternFill>
              </fill>
            </x14:dxf>
          </x14:cfRule>
          <xm:sqref>AR283</xm:sqref>
        </x14:conditionalFormatting>
        <x14:conditionalFormatting xmlns:xm="http://schemas.microsoft.com/office/excel/2006/main">
          <x14:cfRule type="containsText" priority="11129" operator="containsText" id="{9B5C483F-AF58-42CE-A3C7-20EF2B2BAFCF}">
            <xm:f>NOT(ISERROR(SEARCH('Listados Datos'!$T$3,AF280)))</xm:f>
            <xm:f>'Listados Datos'!$T$3</xm:f>
            <x14:dxf>
              <fill>
                <patternFill patternType="solid">
                  <bgColor rgb="FFC00000"/>
                </patternFill>
              </fill>
            </x14:dxf>
          </x14:cfRule>
          <x14:cfRule type="containsText" priority="11130" operator="containsText" id="{BA429702-8669-4AC3-B3DC-6F9F4F3EB5BB}">
            <xm:f>NOT(ISERROR(SEARCH('Listados Datos'!$T$4,AF280)))</xm:f>
            <xm:f>'Listados Datos'!$T$4</xm:f>
            <x14:dxf>
              <font>
                <b/>
                <i val="0"/>
                <color theme="0"/>
              </font>
              <fill>
                <patternFill>
                  <bgColor rgb="FFE26B0A"/>
                </patternFill>
              </fill>
            </x14:dxf>
          </x14:cfRule>
          <x14:cfRule type="containsText" priority="11131" operator="containsText" id="{58CE9F39-0D3F-4AF9-9E61-E867BFC2AA15}">
            <xm:f>NOT(ISERROR(SEARCH('Listados Datos'!$T$5,AF280)))</xm:f>
            <xm:f>'Listados Datos'!$T$5</xm:f>
            <x14:dxf>
              <font>
                <b/>
                <i val="0"/>
                <color auto="1"/>
              </font>
              <fill>
                <patternFill>
                  <bgColor rgb="FFFFFF00"/>
                </patternFill>
              </fill>
            </x14:dxf>
          </x14:cfRule>
          <x14:cfRule type="containsText" priority="11132" operator="containsText" id="{72337C9B-B534-4BC9-A455-B2C7BBAA4AFE}">
            <xm:f>NOT(ISERROR(SEARCH('Listados Datos'!$T$6,AF280)))</xm:f>
            <xm:f>'Listados Datos'!$T$6</xm:f>
            <x14:dxf>
              <font>
                <b/>
                <i val="0"/>
              </font>
              <fill>
                <patternFill>
                  <bgColor rgb="FF92D050"/>
                </patternFill>
              </fill>
            </x14:dxf>
          </x14:cfRule>
          <xm:sqref>AF280:AF281 AF285</xm:sqref>
        </x14:conditionalFormatting>
        <x14:conditionalFormatting xmlns:xm="http://schemas.microsoft.com/office/excel/2006/main">
          <x14:cfRule type="containsText" priority="11125" operator="containsText" id="{6A1ABD20-2CE9-4249-B7E6-79289A4A4C3A}">
            <xm:f>NOT(ISERROR(SEARCH('Listados Datos'!$T$3,AB280)))</xm:f>
            <xm:f>'Listados Datos'!$T$3</xm:f>
            <x14:dxf>
              <fill>
                <patternFill patternType="solid">
                  <bgColor rgb="FFC00000"/>
                </patternFill>
              </fill>
            </x14:dxf>
          </x14:cfRule>
          <x14:cfRule type="containsText" priority="11126" operator="containsText" id="{664FB9C9-6E2F-4DC2-BBD3-465E4C14BDE1}">
            <xm:f>NOT(ISERROR(SEARCH('Listados Datos'!$T$4,AB280)))</xm:f>
            <xm:f>'Listados Datos'!$T$4</xm:f>
            <x14:dxf>
              <font>
                <b/>
                <i val="0"/>
                <color theme="0"/>
              </font>
              <fill>
                <patternFill>
                  <bgColor rgb="FFE26B0A"/>
                </patternFill>
              </fill>
            </x14:dxf>
          </x14:cfRule>
          <x14:cfRule type="containsText" priority="11127" operator="containsText" id="{E888A92A-3743-460A-B976-A7518646040F}">
            <xm:f>NOT(ISERROR(SEARCH('Listados Datos'!$T$5,AB280)))</xm:f>
            <xm:f>'Listados Datos'!$T$5</xm:f>
            <x14:dxf>
              <font>
                <b/>
                <i val="0"/>
                <color auto="1"/>
              </font>
              <fill>
                <patternFill>
                  <bgColor rgb="FFFFFF00"/>
                </patternFill>
              </fill>
            </x14:dxf>
          </x14:cfRule>
          <x14:cfRule type="containsText" priority="11128" operator="containsText" id="{3B232110-4D72-4C3A-A41B-F8B14DEC4B5B}">
            <xm:f>NOT(ISERROR(SEARCH('Listados Datos'!$T$6,AB280)))</xm:f>
            <xm:f>'Listados Datos'!$T$6</xm:f>
            <x14:dxf>
              <font>
                <b/>
                <i val="0"/>
              </font>
              <fill>
                <patternFill>
                  <bgColor rgb="FF92D050"/>
                </patternFill>
              </fill>
            </x14:dxf>
          </x14:cfRule>
          <xm:sqref>AB280:AB281</xm:sqref>
        </x14:conditionalFormatting>
        <x14:conditionalFormatting xmlns:xm="http://schemas.microsoft.com/office/excel/2006/main">
          <x14:cfRule type="containsText" priority="11115" operator="containsText" id="{7042735A-9553-434E-9AEF-4E5D479F837A}">
            <xm:f>NOT(ISERROR(SEARCH('Listados Datos'!$P$3,Z280)))</xm:f>
            <xm:f>'Listados Datos'!$P$3</xm:f>
            <x14:dxf>
              <fill>
                <patternFill>
                  <bgColor rgb="FF99CC00"/>
                </patternFill>
              </fill>
            </x14:dxf>
          </x14:cfRule>
          <x14:cfRule type="containsText" priority="11116" operator="containsText" id="{713EFA31-6736-4BF1-BACC-63789B4D3158}">
            <xm:f>NOT(ISERROR(SEARCH('Listados Datos'!$P$4,Z280)))</xm:f>
            <xm:f>'Listados Datos'!$P$4</xm:f>
            <x14:dxf>
              <fill>
                <patternFill>
                  <bgColor rgb="FF33CC33"/>
                </patternFill>
              </fill>
            </x14:dxf>
          </x14:cfRule>
          <x14:cfRule type="containsText" priority="11117" operator="containsText" id="{AD81B88B-542D-4C06-874F-C15B9EA298FF}">
            <xm:f>NOT(ISERROR(SEARCH('Listados Datos'!$P$5,Z280)))</xm:f>
            <xm:f>'Listados Datos'!$P$5</xm:f>
            <x14:dxf>
              <fill>
                <patternFill>
                  <bgColor rgb="FFFFFF00"/>
                </patternFill>
              </fill>
            </x14:dxf>
          </x14:cfRule>
          <x14:cfRule type="containsText" priority="11118" operator="containsText" id="{0583F398-C594-497B-B77E-F1723006121F}">
            <xm:f>NOT(ISERROR(SEARCH('Listados Datos'!$P$6,Z280)))</xm:f>
            <xm:f>'Listados Datos'!$P$6</xm:f>
            <x14:dxf>
              <fill>
                <patternFill>
                  <bgColor rgb="FFFFC000"/>
                </patternFill>
              </fill>
            </x14:dxf>
          </x14:cfRule>
          <x14:cfRule type="containsText" priority="11119" operator="containsText" id="{7C6A1DF5-DD8C-46E4-8698-039350B5A6DB}">
            <xm:f>NOT(ISERROR(SEARCH('Listados Datos'!$P$7,Z280)))</xm:f>
            <xm:f>'Listados Datos'!$P$7</xm:f>
            <x14:dxf>
              <fill>
                <patternFill>
                  <bgColor rgb="FFFF0000"/>
                </patternFill>
              </fill>
            </x14:dxf>
          </x14:cfRule>
          <xm:sqref>Z280:Z281</xm:sqref>
        </x14:conditionalFormatting>
        <x14:conditionalFormatting xmlns:xm="http://schemas.microsoft.com/office/excel/2006/main">
          <x14:cfRule type="containsText" priority="11091" operator="containsText" id="{6665B963-B27D-41E0-A07D-CD39C39612BB}">
            <xm:f>NOT(ISERROR(SEARCH('Listados Datos'!$T$3,AT280)))</xm:f>
            <xm:f>'Listados Datos'!$T$3</xm:f>
            <x14:dxf>
              <fill>
                <patternFill patternType="solid">
                  <bgColor rgb="FFC00000"/>
                </patternFill>
              </fill>
            </x14:dxf>
          </x14:cfRule>
          <x14:cfRule type="containsText" priority="11092" operator="containsText" id="{9FA9CDEC-054B-4AAE-9435-027FD5510534}">
            <xm:f>NOT(ISERROR(SEARCH('Listados Datos'!$T$4,AT280)))</xm:f>
            <xm:f>'Listados Datos'!$T$4</xm:f>
            <x14:dxf>
              <font>
                <b/>
                <i val="0"/>
                <color theme="0"/>
              </font>
              <fill>
                <patternFill>
                  <bgColor rgb="FFE26B0A"/>
                </patternFill>
              </fill>
            </x14:dxf>
          </x14:cfRule>
          <x14:cfRule type="containsText" priority="11093" operator="containsText" id="{8EE70007-B025-476A-B97C-2DE4B7644174}">
            <xm:f>NOT(ISERROR(SEARCH('Listados Datos'!$T$5,AT280)))</xm:f>
            <xm:f>'Listados Datos'!$T$5</xm:f>
            <x14:dxf>
              <font>
                <b/>
                <i val="0"/>
                <color auto="1"/>
              </font>
              <fill>
                <patternFill>
                  <bgColor rgb="FFFFFF00"/>
                </patternFill>
              </fill>
            </x14:dxf>
          </x14:cfRule>
          <x14:cfRule type="containsText" priority="11094" operator="containsText" id="{5415122F-28BD-4829-8211-C68419C40557}">
            <xm:f>NOT(ISERROR(SEARCH('Listados Datos'!$T$6,AT280)))</xm:f>
            <xm:f>'Listados Datos'!$T$6</xm:f>
            <x14:dxf>
              <font>
                <b/>
                <i val="0"/>
              </font>
              <fill>
                <patternFill>
                  <bgColor rgb="FF92D050"/>
                </patternFill>
              </fill>
            </x14:dxf>
          </x14:cfRule>
          <xm:sqref>AT280</xm:sqref>
        </x14:conditionalFormatting>
        <x14:conditionalFormatting xmlns:xm="http://schemas.microsoft.com/office/excel/2006/main">
          <x14:cfRule type="containsText" priority="11081" operator="containsText" id="{E5C72229-84A3-4AF4-8F5F-E7B74BE072E6}">
            <xm:f>NOT(ISERROR(SEARCH('Listados Datos'!$P$3,AR280)))</xm:f>
            <xm:f>'Listados Datos'!$P$3</xm:f>
            <x14:dxf>
              <fill>
                <patternFill>
                  <bgColor rgb="FF99CC00"/>
                </patternFill>
              </fill>
            </x14:dxf>
          </x14:cfRule>
          <x14:cfRule type="containsText" priority="11082" operator="containsText" id="{8B6CC11D-5430-43B0-9344-5E7557DC9C87}">
            <xm:f>NOT(ISERROR(SEARCH('Listados Datos'!$P$4,AR280)))</xm:f>
            <xm:f>'Listados Datos'!$P$4</xm:f>
            <x14:dxf>
              <fill>
                <patternFill>
                  <bgColor rgb="FF33CC33"/>
                </patternFill>
              </fill>
            </x14:dxf>
          </x14:cfRule>
          <x14:cfRule type="containsText" priority="11083" operator="containsText" id="{981415DA-3826-4304-A445-40101528FC0D}">
            <xm:f>NOT(ISERROR(SEARCH('Listados Datos'!$P$5,AR280)))</xm:f>
            <xm:f>'Listados Datos'!$P$5</xm:f>
            <x14:dxf>
              <fill>
                <patternFill>
                  <bgColor rgb="FFFFFF00"/>
                </patternFill>
              </fill>
            </x14:dxf>
          </x14:cfRule>
          <x14:cfRule type="containsText" priority="11084" operator="containsText" id="{0C269543-A49C-489C-BD2D-A5C4CF0DCABD}">
            <xm:f>NOT(ISERROR(SEARCH('Listados Datos'!$P$6,AR280)))</xm:f>
            <xm:f>'Listados Datos'!$P$6</xm:f>
            <x14:dxf>
              <fill>
                <patternFill>
                  <bgColor rgb="FFFFC000"/>
                </patternFill>
              </fill>
            </x14:dxf>
          </x14:cfRule>
          <x14:cfRule type="containsText" priority="11085" operator="containsText" id="{27839D11-03A0-4735-9B42-AB60827BAB7D}">
            <xm:f>NOT(ISERROR(SEARCH('Listados Datos'!$P$7,AR280)))</xm:f>
            <xm:f>'Listados Datos'!$P$7</xm:f>
            <x14:dxf>
              <fill>
                <patternFill>
                  <bgColor rgb="FFFF0000"/>
                </patternFill>
              </fill>
            </x14:dxf>
          </x14:cfRule>
          <xm:sqref>AR280</xm:sqref>
        </x14:conditionalFormatting>
        <x14:conditionalFormatting xmlns:xm="http://schemas.microsoft.com/office/excel/2006/main">
          <x14:cfRule type="containsText" priority="11077" operator="containsText" id="{DBCD0E42-7141-4D95-BE56-979F9F05B7EE}">
            <xm:f>NOT(ISERROR(SEARCH('Listados Datos'!$T$3,AT281)))</xm:f>
            <xm:f>'Listados Datos'!$T$3</xm:f>
            <x14:dxf>
              <fill>
                <patternFill patternType="solid">
                  <bgColor rgb="FFC00000"/>
                </patternFill>
              </fill>
            </x14:dxf>
          </x14:cfRule>
          <x14:cfRule type="containsText" priority="11078" operator="containsText" id="{CB944285-2BB4-4F28-9353-084906E56E9D}">
            <xm:f>NOT(ISERROR(SEARCH('Listados Datos'!$T$4,AT281)))</xm:f>
            <xm:f>'Listados Datos'!$T$4</xm:f>
            <x14:dxf>
              <font>
                <b/>
                <i val="0"/>
                <color theme="0"/>
              </font>
              <fill>
                <patternFill>
                  <bgColor rgb="FFE26B0A"/>
                </patternFill>
              </fill>
            </x14:dxf>
          </x14:cfRule>
          <x14:cfRule type="containsText" priority="11079" operator="containsText" id="{AB7A7C50-0098-4D22-B1C4-0B26CC725BF2}">
            <xm:f>NOT(ISERROR(SEARCH('Listados Datos'!$T$5,AT281)))</xm:f>
            <xm:f>'Listados Datos'!$T$5</xm:f>
            <x14:dxf>
              <font>
                <b/>
                <i val="0"/>
                <color auto="1"/>
              </font>
              <fill>
                <patternFill>
                  <bgColor rgb="FFFFFF00"/>
                </patternFill>
              </fill>
            </x14:dxf>
          </x14:cfRule>
          <x14:cfRule type="containsText" priority="11080" operator="containsText" id="{1CFEC976-DB48-4A14-A091-664C798885C7}">
            <xm:f>NOT(ISERROR(SEARCH('Listados Datos'!$T$6,AT281)))</xm:f>
            <xm:f>'Listados Datos'!$T$6</xm:f>
            <x14:dxf>
              <font>
                <b/>
                <i val="0"/>
              </font>
              <fill>
                <patternFill>
                  <bgColor rgb="FF92D050"/>
                </patternFill>
              </fill>
            </x14:dxf>
          </x14:cfRule>
          <xm:sqref>AT281</xm:sqref>
        </x14:conditionalFormatting>
        <x14:conditionalFormatting xmlns:xm="http://schemas.microsoft.com/office/excel/2006/main">
          <x14:cfRule type="containsText" priority="11067" operator="containsText" id="{60D669DF-89EA-440D-AA6F-6216ECF2C7B9}">
            <xm:f>NOT(ISERROR(SEARCH('Listados Datos'!$P$3,AR281)))</xm:f>
            <xm:f>'Listados Datos'!$P$3</xm:f>
            <x14:dxf>
              <fill>
                <patternFill>
                  <bgColor rgb="FF99CC00"/>
                </patternFill>
              </fill>
            </x14:dxf>
          </x14:cfRule>
          <x14:cfRule type="containsText" priority="11068" operator="containsText" id="{B6D7A521-0FD1-44B3-89B7-543723FFE583}">
            <xm:f>NOT(ISERROR(SEARCH('Listados Datos'!$P$4,AR281)))</xm:f>
            <xm:f>'Listados Datos'!$P$4</xm:f>
            <x14:dxf>
              <fill>
                <patternFill>
                  <bgColor rgb="FF33CC33"/>
                </patternFill>
              </fill>
            </x14:dxf>
          </x14:cfRule>
          <x14:cfRule type="containsText" priority="11069" operator="containsText" id="{C16ED06E-807D-4886-B34C-1CA48105A646}">
            <xm:f>NOT(ISERROR(SEARCH('Listados Datos'!$P$5,AR281)))</xm:f>
            <xm:f>'Listados Datos'!$P$5</xm:f>
            <x14:dxf>
              <fill>
                <patternFill>
                  <bgColor rgb="FFFFFF00"/>
                </patternFill>
              </fill>
            </x14:dxf>
          </x14:cfRule>
          <x14:cfRule type="containsText" priority="11070" operator="containsText" id="{CD1BDE9B-F415-4A9B-9ED8-5C4D6B70F732}">
            <xm:f>NOT(ISERROR(SEARCH('Listados Datos'!$P$6,AR281)))</xm:f>
            <xm:f>'Listados Datos'!$P$6</xm:f>
            <x14:dxf>
              <fill>
                <patternFill>
                  <bgColor rgb="FFFFC000"/>
                </patternFill>
              </fill>
            </x14:dxf>
          </x14:cfRule>
          <x14:cfRule type="containsText" priority="11071" operator="containsText" id="{2A2FEF40-707F-4E86-A557-DF388E42B90C}">
            <xm:f>NOT(ISERROR(SEARCH('Listados Datos'!$P$7,AR281)))</xm:f>
            <xm:f>'Listados Datos'!$P$7</xm:f>
            <x14:dxf>
              <fill>
                <patternFill>
                  <bgColor rgb="FFFF0000"/>
                </patternFill>
              </fill>
            </x14:dxf>
          </x14:cfRule>
          <xm:sqref>AR281</xm:sqref>
        </x14:conditionalFormatting>
        <x14:conditionalFormatting xmlns:xm="http://schemas.microsoft.com/office/excel/2006/main">
          <x14:cfRule type="containsText" priority="11049" operator="containsText" id="{74427A99-1A1C-4C6E-874F-EA4FD7372D6F}">
            <xm:f>NOT(ISERROR(SEARCH('Listados Datos'!$T$3,AF282)))</xm:f>
            <xm:f>'Listados Datos'!$T$3</xm:f>
            <x14:dxf>
              <fill>
                <patternFill patternType="solid">
                  <bgColor rgb="FFC00000"/>
                </patternFill>
              </fill>
            </x14:dxf>
          </x14:cfRule>
          <x14:cfRule type="containsText" priority="11050" operator="containsText" id="{918E595F-995D-43C4-BE4A-84F60CFDF776}">
            <xm:f>NOT(ISERROR(SEARCH('Listados Datos'!$T$4,AF282)))</xm:f>
            <xm:f>'Listados Datos'!$T$4</xm:f>
            <x14:dxf>
              <font>
                <b/>
                <i val="0"/>
                <color theme="0"/>
              </font>
              <fill>
                <patternFill>
                  <bgColor rgb="FFE26B0A"/>
                </patternFill>
              </fill>
            </x14:dxf>
          </x14:cfRule>
          <x14:cfRule type="containsText" priority="11051" operator="containsText" id="{D1E34A74-18BA-4802-B3DB-17D13AD06115}">
            <xm:f>NOT(ISERROR(SEARCH('Listados Datos'!$T$5,AF282)))</xm:f>
            <xm:f>'Listados Datos'!$T$5</xm:f>
            <x14:dxf>
              <font>
                <b/>
                <i val="0"/>
                <color auto="1"/>
              </font>
              <fill>
                <patternFill>
                  <bgColor rgb="FFFFFF00"/>
                </patternFill>
              </fill>
            </x14:dxf>
          </x14:cfRule>
          <x14:cfRule type="containsText" priority="11052" operator="containsText" id="{D9382BC3-8D08-4F2C-8E4C-D4E370599D55}">
            <xm:f>NOT(ISERROR(SEARCH('Listados Datos'!$T$6,AF282)))</xm:f>
            <xm:f>'Listados Datos'!$T$6</xm:f>
            <x14:dxf>
              <font>
                <b/>
                <i val="0"/>
              </font>
              <fill>
                <patternFill>
                  <bgColor rgb="FF92D050"/>
                </patternFill>
              </fill>
            </x14:dxf>
          </x14:cfRule>
          <xm:sqref>AF282:AF283</xm:sqref>
        </x14:conditionalFormatting>
        <x14:conditionalFormatting xmlns:xm="http://schemas.microsoft.com/office/excel/2006/main">
          <x14:cfRule type="containsText" priority="11045" operator="containsText" id="{0ACD4720-B078-4C45-A41E-A48D7A8E86CB}">
            <xm:f>NOT(ISERROR(SEARCH('Listados Datos'!$T$3,AB282)))</xm:f>
            <xm:f>'Listados Datos'!$T$3</xm:f>
            <x14:dxf>
              <fill>
                <patternFill patternType="solid">
                  <bgColor rgb="FFC00000"/>
                </patternFill>
              </fill>
            </x14:dxf>
          </x14:cfRule>
          <x14:cfRule type="containsText" priority="11046" operator="containsText" id="{719B4339-04B1-49A7-8BB7-C0DE9A0BC466}">
            <xm:f>NOT(ISERROR(SEARCH('Listados Datos'!$T$4,AB282)))</xm:f>
            <xm:f>'Listados Datos'!$T$4</xm:f>
            <x14:dxf>
              <font>
                <b/>
                <i val="0"/>
                <color theme="0"/>
              </font>
              <fill>
                <patternFill>
                  <bgColor rgb="FFE26B0A"/>
                </patternFill>
              </fill>
            </x14:dxf>
          </x14:cfRule>
          <x14:cfRule type="containsText" priority="11047" operator="containsText" id="{535A902B-2F19-4D0D-B678-4452A10DE44D}">
            <xm:f>NOT(ISERROR(SEARCH('Listados Datos'!$T$5,AB282)))</xm:f>
            <xm:f>'Listados Datos'!$T$5</xm:f>
            <x14:dxf>
              <font>
                <b/>
                <i val="0"/>
                <color auto="1"/>
              </font>
              <fill>
                <patternFill>
                  <bgColor rgb="FFFFFF00"/>
                </patternFill>
              </fill>
            </x14:dxf>
          </x14:cfRule>
          <x14:cfRule type="containsText" priority="11048" operator="containsText" id="{9D71C6AC-4D18-44E4-A02C-14CBA8D3A694}">
            <xm:f>NOT(ISERROR(SEARCH('Listados Datos'!$T$6,AB282)))</xm:f>
            <xm:f>'Listados Datos'!$T$6</xm:f>
            <x14:dxf>
              <font>
                <b/>
                <i val="0"/>
              </font>
              <fill>
                <patternFill>
                  <bgColor rgb="FF92D050"/>
                </patternFill>
              </fill>
            </x14:dxf>
          </x14:cfRule>
          <xm:sqref>AB282:AB283</xm:sqref>
        </x14:conditionalFormatting>
        <x14:conditionalFormatting xmlns:xm="http://schemas.microsoft.com/office/excel/2006/main">
          <x14:cfRule type="containsText" priority="11035" operator="containsText" id="{838FD8AF-8155-491A-85B6-B7C0095D0A9D}">
            <xm:f>NOT(ISERROR(SEARCH('Listados Datos'!$P$3,Z282)))</xm:f>
            <xm:f>'Listados Datos'!$P$3</xm:f>
            <x14:dxf>
              <fill>
                <patternFill>
                  <bgColor rgb="FF99CC00"/>
                </patternFill>
              </fill>
            </x14:dxf>
          </x14:cfRule>
          <x14:cfRule type="containsText" priority="11036" operator="containsText" id="{14FF49A9-F406-4C2E-AFE7-62E2F7FBE0CD}">
            <xm:f>NOT(ISERROR(SEARCH('Listados Datos'!$P$4,Z282)))</xm:f>
            <xm:f>'Listados Datos'!$P$4</xm:f>
            <x14:dxf>
              <fill>
                <patternFill>
                  <bgColor rgb="FF33CC33"/>
                </patternFill>
              </fill>
            </x14:dxf>
          </x14:cfRule>
          <x14:cfRule type="containsText" priority="11037" operator="containsText" id="{892B6531-26C0-4AC8-9052-821236535E34}">
            <xm:f>NOT(ISERROR(SEARCH('Listados Datos'!$P$5,Z282)))</xm:f>
            <xm:f>'Listados Datos'!$P$5</xm:f>
            <x14:dxf>
              <fill>
                <patternFill>
                  <bgColor rgb="FFFFFF00"/>
                </patternFill>
              </fill>
            </x14:dxf>
          </x14:cfRule>
          <x14:cfRule type="containsText" priority="11038" operator="containsText" id="{37006B56-BEFA-4C9D-A18B-526EE961AAB8}">
            <xm:f>NOT(ISERROR(SEARCH('Listados Datos'!$P$6,Z282)))</xm:f>
            <xm:f>'Listados Datos'!$P$6</xm:f>
            <x14:dxf>
              <fill>
                <patternFill>
                  <bgColor rgb="FFFFC000"/>
                </patternFill>
              </fill>
            </x14:dxf>
          </x14:cfRule>
          <x14:cfRule type="containsText" priority="11039" operator="containsText" id="{C74C9295-EC0A-41B6-8085-063EF3506654}">
            <xm:f>NOT(ISERROR(SEARCH('Listados Datos'!$P$7,Z282)))</xm:f>
            <xm:f>'Listados Datos'!$P$7</xm:f>
            <x14:dxf>
              <fill>
                <patternFill>
                  <bgColor rgb="FFFF0000"/>
                </patternFill>
              </fill>
            </x14:dxf>
          </x14:cfRule>
          <xm:sqref>Z282:Z283</xm:sqref>
        </x14:conditionalFormatting>
        <x14:conditionalFormatting xmlns:xm="http://schemas.microsoft.com/office/excel/2006/main">
          <x14:cfRule type="containsText" priority="11007" operator="containsText" id="{14D167DF-CBD4-4F4B-86A6-A12E8A68EED2}">
            <xm:f>NOT(ISERROR(SEARCH('Listados Datos'!$T$3,AT283)))</xm:f>
            <xm:f>'Listados Datos'!$T$3</xm:f>
            <x14:dxf>
              <fill>
                <patternFill patternType="solid">
                  <bgColor rgb="FFC00000"/>
                </patternFill>
              </fill>
            </x14:dxf>
          </x14:cfRule>
          <x14:cfRule type="containsText" priority="11008" operator="containsText" id="{080CCC0D-0B53-4192-BA5D-6BB868AD0497}">
            <xm:f>NOT(ISERROR(SEARCH('Listados Datos'!$T$4,AT283)))</xm:f>
            <xm:f>'Listados Datos'!$T$4</xm:f>
            <x14:dxf>
              <font>
                <b/>
                <i val="0"/>
                <color theme="0"/>
              </font>
              <fill>
                <patternFill>
                  <bgColor rgb="FFE26B0A"/>
                </patternFill>
              </fill>
            </x14:dxf>
          </x14:cfRule>
          <x14:cfRule type="containsText" priority="11009" operator="containsText" id="{29592412-4EBB-4714-8460-873B6904535C}">
            <xm:f>NOT(ISERROR(SEARCH('Listados Datos'!$T$5,AT283)))</xm:f>
            <xm:f>'Listados Datos'!$T$5</xm:f>
            <x14:dxf>
              <font>
                <b/>
                <i val="0"/>
                <color auto="1"/>
              </font>
              <fill>
                <patternFill>
                  <bgColor rgb="FFFFFF00"/>
                </patternFill>
              </fill>
            </x14:dxf>
          </x14:cfRule>
          <x14:cfRule type="containsText" priority="11010" operator="containsText" id="{750C92D9-5991-4624-9DE4-6721F01174E4}">
            <xm:f>NOT(ISERROR(SEARCH('Listados Datos'!$T$6,AT283)))</xm:f>
            <xm:f>'Listados Datos'!$T$6</xm:f>
            <x14:dxf>
              <font>
                <b/>
                <i val="0"/>
              </font>
              <fill>
                <patternFill>
                  <bgColor rgb="FF92D050"/>
                </patternFill>
              </fill>
            </x14:dxf>
          </x14:cfRule>
          <xm:sqref>AT283</xm:sqref>
        </x14:conditionalFormatting>
        <x14:conditionalFormatting xmlns:xm="http://schemas.microsoft.com/office/excel/2006/main">
          <x14:cfRule type="containsText" priority="10745" operator="containsText" id="{65253B60-2AB8-40EC-92C0-CE4DC0A3794F}">
            <xm:f>NOT(ISERROR(SEARCH('Listados Datos'!$P$3,AR290)))</xm:f>
            <xm:f>'Listados Datos'!$P$3</xm:f>
            <x14:dxf>
              <fill>
                <patternFill>
                  <bgColor rgb="FF99CC00"/>
                </patternFill>
              </fill>
            </x14:dxf>
          </x14:cfRule>
          <x14:cfRule type="containsText" priority="10746" operator="containsText" id="{CA56476E-98D8-48C0-BDB9-D185EA305597}">
            <xm:f>NOT(ISERROR(SEARCH('Listados Datos'!$P$4,AR290)))</xm:f>
            <xm:f>'Listados Datos'!$P$4</xm:f>
            <x14:dxf>
              <fill>
                <patternFill>
                  <bgColor rgb="FF33CC33"/>
                </patternFill>
              </fill>
            </x14:dxf>
          </x14:cfRule>
          <x14:cfRule type="containsText" priority="10747" operator="containsText" id="{0F43D69A-49EF-4CC0-859B-EEF4A7A7FCED}">
            <xm:f>NOT(ISERROR(SEARCH('Listados Datos'!$P$5,AR290)))</xm:f>
            <xm:f>'Listados Datos'!$P$5</xm:f>
            <x14:dxf>
              <fill>
                <patternFill>
                  <bgColor rgb="FFFFFF00"/>
                </patternFill>
              </fill>
            </x14:dxf>
          </x14:cfRule>
          <x14:cfRule type="containsText" priority="10748" operator="containsText" id="{D2EB3DF7-A148-4AF4-8AA0-2CDD8E5474DE}">
            <xm:f>NOT(ISERROR(SEARCH('Listados Datos'!$P$6,AR290)))</xm:f>
            <xm:f>'Listados Datos'!$P$6</xm:f>
            <x14:dxf>
              <fill>
                <patternFill>
                  <bgColor rgb="FFFFC000"/>
                </patternFill>
              </fill>
            </x14:dxf>
          </x14:cfRule>
          <x14:cfRule type="containsText" priority="10749" operator="containsText" id="{75F8B13D-EB4A-4700-B16A-61CDFCA7C8E4}">
            <xm:f>NOT(ISERROR(SEARCH('Listados Datos'!$P$7,AR290)))</xm:f>
            <xm:f>'Listados Datos'!$P$7</xm:f>
            <x14:dxf>
              <fill>
                <patternFill>
                  <bgColor rgb="FFFF0000"/>
                </patternFill>
              </fill>
            </x14:dxf>
          </x14:cfRule>
          <xm:sqref>AR290</xm:sqref>
        </x14:conditionalFormatting>
        <x14:conditionalFormatting xmlns:xm="http://schemas.microsoft.com/office/excel/2006/main">
          <x14:cfRule type="containsText" priority="10993" operator="containsText" id="{17FEFE7B-513B-4061-B8E7-0088ACDA4385}">
            <xm:f>NOT(ISERROR(SEARCH('Listados Datos'!$T$3,AF260)))</xm:f>
            <xm:f>'Listados Datos'!$T$3</xm:f>
            <x14:dxf>
              <fill>
                <patternFill patternType="solid">
                  <bgColor rgb="FFC00000"/>
                </patternFill>
              </fill>
            </x14:dxf>
          </x14:cfRule>
          <x14:cfRule type="containsText" priority="10994" operator="containsText" id="{AA435CE8-59B2-467B-9C6A-3555BB2980A4}">
            <xm:f>NOT(ISERROR(SEARCH('Listados Datos'!$T$4,AF260)))</xm:f>
            <xm:f>'Listados Datos'!$T$4</xm:f>
            <x14:dxf>
              <font>
                <b/>
                <i val="0"/>
                <color theme="0"/>
              </font>
              <fill>
                <patternFill>
                  <bgColor rgb="FFE26B0A"/>
                </patternFill>
              </fill>
            </x14:dxf>
          </x14:cfRule>
          <x14:cfRule type="containsText" priority="10995" operator="containsText" id="{BDC2D3F3-9F33-4BFF-B30D-B942C48875AC}">
            <xm:f>NOT(ISERROR(SEARCH('Listados Datos'!$T$5,AF260)))</xm:f>
            <xm:f>'Listados Datos'!$T$5</xm:f>
            <x14:dxf>
              <font>
                <b/>
                <i val="0"/>
                <color auto="1"/>
              </font>
              <fill>
                <patternFill>
                  <bgColor rgb="FFFFFF00"/>
                </patternFill>
              </fill>
            </x14:dxf>
          </x14:cfRule>
          <x14:cfRule type="containsText" priority="10996" operator="containsText" id="{0CE67EB2-9EB0-4D61-955D-D7B1C32F2A4E}">
            <xm:f>NOT(ISERROR(SEARCH('Listados Datos'!$T$6,AF260)))</xm:f>
            <xm:f>'Listados Datos'!$T$6</xm:f>
            <x14:dxf>
              <font>
                <b/>
                <i val="0"/>
              </font>
              <fill>
                <patternFill>
                  <bgColor rgb="FF92D050"/>
                </patternFill>
              </fill>
            </x14:dxf>
          </x14:cfRule>
          <xm:sqref>AF260</xm:sqref>
        </x14:conditionalFormatting>
        <x14:conditionalFormatting xmlns:xm="http://schemas.microsoft.com/office/excel/2006/main">
          <x14:cfRule type="containsText" priority="10989" operator="containsText" id="{6AC5EC78-E869-4B13-9869-6305F115F907}">
            <xm:f>NOT(ISERROR(SEARCH('Listados Datos'!$T$3,AB260)))</xm:f>
            <xm:f>'Listados Datos'!$T$3</xm:f>
            <x14:dxf>
              <fill>
                <patternFill patternType="solid">
                  <bgColor rgb="FFC00000"/>
                </patternFill>
              </fill>
            </x14:dxf>
          </x14:cfRule>
          <x14:cfRule type="containsText" priority="10990" operator="containsText" id="{F67430FC-D1DE-4C44-95B1-B7447D11D866}">
            <xm:f>NOT(ISERROR(SEARCH('Listados Datos'!$T$4,AB260)))</xm:f>
            <xm:f>'Listados Datos'!$T$4</xm:f>
            <x14:dxf>
              <font>
                <b/>
                <i val="0"/>
                <color theme="0"/>
              </font>
              <fill>
                <patternFill>
                  <bgColor rgb="FFE26B0A"/>
                </patternFill>
              </fill>
            </x14:dxf>
          </x14:cfRule>
          <x14:cfRule type="containsText" priority="10991" operator="containsText" id="{0681003E-AE2D-43DB-96DE-3EC41F91EBA3}">
            <xm:f>NOT(ISERROR(SEARCH('Listados Datos'!$T$5,AB260)))</xm:f>
            <xm:f>'Listados Datos'!$T$5</xm:f>
            <x14:dxf>
              <font>
                <b/>
                <i val="0"/>
                <color auto="1"/>
              </font>
              <fill>
                <patternFill>
                  <bgColor rgb="FFFFFF00"/>
                </patternFill>
              </fill>
            </x14:dxf>
          </x14:cfRule>
          <x14:cfRule type="containsText" priority="10992" operator="containsText" id="{69200592-F599-4CBF-A145-CAFFF65E1B71}">
            <xm:f>NOT(ISERROR(SEARCH('Listados Datos'!$T$6,AB260)))</xm:f>
            <xm:f>'Listados Datos'!$T$6</xm:f>
            <x14:dxf>
              <font>
                <b/>
                <i val="0"/>
              </font>
              <fill>
                <patternFill>
                  <bgColor rgb="FF92D050"/>
                </patternFill>
              </fill>
            </x14:dxf>
          </x14:cfRule>
          <xm:sqref>AB260</xm:sqref>
        </x14:conditionalFormatting>
        <x14:conditionalFormatting xmlns:xm="http://schemas.microsoft.com/office/excel/2006/main">
          <x14:cfRule type="containsText" priority="10979" operator="containsText" id="{0580D0F6-6786-42CC-BCE4-CA5EFFDB12C7}">
            <xm:f>NOT(ISERROR(SEARCH('Listados Datos'!$P$3,Z260)))</xm:f>
            <xm:f>'Listados Datos'!$P$3</xm:f>
            <x14:dxf>
              <fill>
                <patternFill>
                  <bgColor rgb="FF99CC00"/>
                </patternFill>
              </fill>
            </x14:dxf>
          </x14:cfRule>
          <x14:cfRule type="containsText" priority="10980" operator="containsText" id="{FF5B834B-37E6-4042-9A11-3DCEE2E34D97}">
            <xm:f>NOT(ISERROR(SEARCH('Listados Datos'!$P$4,Z260)))</xm:f>
            <xm:f>'Listados Datos'!$P$4</xm:f>
            <x14:dxf>
              <fill>
                <patternFill>
                  <bgColor rgb="FF33CC33"/>
                </patternFill>
              </fill>
            </x14:dxf>
          </x14:cfRule>
          <x14:cfRule type="containsText" priority="10981" operator="containsText" id="{AAD1D246-ECEC-4614-A1D2-053E2CA68623}">
            <xm:f>NOT(ISERROR(SEARCH('Listados Datos'!$P$5,Z260)))</xm:f>
            <xm:f>'Listados Datos'!$P$5</xm:f>
            <x14:dxf>
              <fill>
                <patternFill>
                  <bgColor rgb="FFFFFF00"/>
                </patternFill>
              </fill>
            </x14:dxf>
          </x14:cfRule>
          <x14:cfRule type="containsText" priority="10982" operator="containsText" id="{A69B7C12-898B-48E2-B823-73DFDD8D4868}">
            <xm:f>NOT(ISERROR(SEARCH('Listados Datos'!$P$6,Z260)))</xm:f>
            <xm:f>'Listados Datos'!$P$6</xm:f>
            <x14:dxf>
              <fill>
                <patternFill>
                  <bgColor rgb="FFFFC000"/>
                </patternFill>
              </fill>
            </x14:dxf>
          </x14:cfRule>
          <x14:cfRule type="containsText" priority="10983" operator="containsText" id="{C7AA1109-6709-47CA-9C10-9A481783CB18}">
            <xm:f>NOT(ISERROR(SEARCH('Listados Datos'!$P$7,Z260)))</xm:f>
            <xm:f>'Listados Datos'!$P$7</xm:f>
            <x14:dxf>
              <fill>
                <patternFill>
                  <bgColor rgb="FFFF0000"/>
                </patternFill>
              </fill>
            </x14:dxf>
          </x14:cfRule>
          <xm:sqref>Z260</xm:sqref>
        </x14:conditionalFormatting>
        <x14:conditionalFormatting xmlns:xm="http://schemas.microsoft.com/office/excel/2006/main">
          <x14:cfRule type="containsText" priority="10965" operator="containsText" id="{B1E1CAE8-CC42-4A13-9F78-EBE743933425}">
            <xm:f>NOT(ISERROR(SEARCH('Listados Datos'!$T$3,AT260)))</xm:f>
            <xm:f>'Listados Datos'!$T$3</xm:f>
            <x14:dxf>
              <fill>
                <patternFill patternType="solid">
                  <bgColor rgb="FFC00000"/>
                </patternFill>
              </fill>
            </x14:dxf>
          </x14:cfRule>
          <x14:cfRule type="containsText" priority="10966" operator="containsText" id="{784AFD24-11FE-4A11-8612-23179E46D656}">
            <xm:f>NOT(ISERROR(SEARCH('Listados Datos'!$T$4,AT260)))</xm:f>
            <xm:f>'Listados Datos'!$T$4</xm:f>
            <x14:dxf>
              <font>
                <b/>
                <i val="0"/>
                <color theme="0"/>
              </font>
              <fill>
                <patternFill>
                  <bgColor rgb="FFE26B0A"/>
                </patternFill>
              </fill>
            </x14:dxf>
          </x14:cfRule>
          <x14:cfRule type="containsText" priority="10967" operator="containsText" id="{B4A267F6-68BF-4769-964B-511D262A1286}">
            <xm:f>NOT(ISERROR(SEARCH('Listados Datos'!$T$5,AT260)))</xm:f>
            <xm:f>'Listados Datos'!$T$5</xm:f>
            <x14:dxf>
              <font>
                <b/>
                <i val="0"/>
                <color auto="1"/>
              </font>
              <fill>
                <patternFill>
                  <bgColor rgb="FFFFFF00"/>
                </patternFill>
              </fill>
            </x14:dxf>
          </x14:cfRule>
          <x14:cfRule type="containsText" priority="10968" operator="containsText" id="{337AFE60-E994-4EE0-AD87-7CA9A08FBE7F}">
            <xm:f>NOT(ISERROR(SEARCH('Listados Datos'!$T$6,AT260)))</xm:f>
            <xm:f>'Listados Datos'!$T$6</xm:f>
            <x14:dxf>
              <font>
                <b/>
                <i val="0"/>
              </font>
              <fill>
                <patternFill>
                  <bgColor rgb="FF92D050"/>
                </patternFill>
              </fill>
            </x14:dxf>
          </x14:cfRule>
          <xm:sqref>AT260</xm:sqref>
        </x14:conditionalFormatting>
        <x14:conditionalFormatting xmlns:xm="http://schemas.microsoft.com/office/excel/2006/main">
          <x14:cfRule type="containsText" priority="10955" operator="containsText" id="{93993ED5-DA0D-4CF3-9A8C-294EDFBE9998}">
            <xm:f>NOT(ISERROR(SEARCH('Listados Datos'!$P$3,AR260)))</xm:f>
            <xm:f>'Listados Datos'!$P$3</xm:f>
            <x14:dxf>
              <fill>
                <patternFill>
                  <bgColor rgb="FF99CC00"/>
                </patternFill>
              </fill>
            </x14:dxf>
          </x14:cfRule>
          <x14:cfRule type="containsText" priority="10956" operator="containsText" id="{E08A6321-2B9B-4385-80A6-E84475739898}">
            <xm:f>NOT(ISERROR(SEARCH('Listados Datos'!$P$4,AR260)))</xm:f>
            <xm:f>'Listados Datos'!$P$4</xm:f>
            <x14:dxf>
              <fill>
                <patternFill>
                  <bgColor rgb="FF33CC33"/>
                </patternFill>
              </fill>
            </x14:dxf>
          </x14:cfRule>
          <x14:cfRule type="containsText" priority="10957" operator="containsText" id="{7FB79F1F-CFFA-442F-9C3F-094B15DF52A3}">
            <xm:f>NOT(ISERROR(SEARCH('Listados Datos'!$P$5,AR260)))</xm:f>
            <xm:f>'Listados Datos'!$P$5</xm:f>
            <x14:dxf>
              <fill>
                <patternFill>
                  <bgColor rgb="FFFFFF00"/>
                </patternFill>
              </fill>
            </x14:dxf>
          </x14:cfRule>
          <x14:cfRule type="containsText" priority="10958" operator="containsText" id="{877F6801-40C4-46BB-976D-99ED08E44F23}">
            <xm:f>NOT(ISERROR(SEARCH('Listados Datos'!$P$6,AR260)))</xm:f>
            <xm:f>'Listados Datos'!$P$6</xm:f>
            <x14:dxf>
              <fill>
                <patternFill>
                  <bgColor rgb="FFFFC000"/>
                </patternFill>
              </fill>
            </x14:dxf>
          </x14:cfRule>
          <x14:cfRule type="containsText" priority="10959" operator="containsText" id="{05B6B29B-EF1C-47CE-ACEC-B9425E69A417}">
            <xm:f>NOT(ISERROR(SEARCH('Listados Datos'!$P$7,AR260)))</xm:f>
            <xm:f>'Listados Datos'!$P$7</xm:f>
            <x14:dxf>
              <fill>
                <patternFill>
                  <bgColor rgb="FFFF0000"/>
                </patternFill>
              </fill>
            </x14:dxf>
          </x14:cfRule>
          <xm:sqref>AR260</xm:sqref>
        </x14:conditionalFormatting>
        <x14:conditionalFormatting xmlns:xm="http://schemas.microsoft.com/office/excel/2006/main">
          <x14:cfRule type="containsText" priority="10951" operator="containsText" id="{DA8D3614-E614-4DEE-A4F3-E50B69723B08}">
            <xm:f>NOT(ISERROR(SEARCH('Listados Datos'!$T$3,AF266)))</xm:f>
            <xm:f>'Listados Datos'!$T$3</xm:f>
            <x14:dxf>
              <fill>
                <patternFill patternType="solid">
                  <bgColor rgb="FFC00000"/>
                </patternFill>
              </fill>
            </x14:dxf>
          </x14:cfRule>
          <x14:cfRule type="containsText" priority="10952" operator="containsText" id="{F44D6F10-C7F0-4B3A-B8FE-B0D748D092A1}">
            <xm:f>NOT(ISERROR(SEARCH('Listados Datos'!$T$4,AF266)))</xm:f>
            <xm:f>'Listados Datos'!$T$4</xm:f>
            <x14:dxf>
              <font>
                <b/>
                <i val="0"/>
                <color theme="0"/>
              </font>
              <fill>
                <patternFill>
                  <bgColor rgb="FFE26B0A"/>
                </patternFill>
              </fill>
            </x14:dxf>
          </x14:cfRule>
          <x14:cfRule type="containsText" priority="10953" operator="containsText" id="{900347D1-1848-40B4-AA92-DA73F85D7642}">
            <xm:f>NOT(ISERROR(SEARCH('Listados Datos'!$T$5,AF266)))</xm:f>
            <xm:f>'Listados Datos'!$T$5</xm:f>
            <x14:dxf>
              <font>
                <b/>
                <i val="0"/>
                <color auto="1"/>
              </font>
              <fill>
                <patternFill>
                  <bgColor rgb="FFFFFF00"/>
                </patternFill>
              </fill>
            </x14:dxf>
          </x14:cfRule>
          <x14:cfRule type="containsText" priority="10954" operator="containsText" id="{DDE174B7-5E56-4D76-9994-2947712E85EA}">
            <xm:f>NOT(ISERROR(SEARCH('Listados Datos'!$T$6,AF266)))</xm:f>
            <xm:f>'Listados Datos'!$T$6</xm:f>
            <x14:dxf>
              <font>
                <b/>
                <i val="0"/>
              </font>
              <fill>
                <patternFill>
                  <bgColor rgb="FF92D050"/>
                </patternFill>
              </fill>
            </x14:dxf>
          </x14:cfRule>
          <xm:sqref>AF266</xm:sqref>
        </x14:conditionalFormatting>
        <x14:conditionalFormatting xmlns:xm="http://schemas.microsoft.com/office/excel/2006/main">
          <x14:cfRule type="containsText" priority="10947" operator="containsText" id="{43298741-A72D-4249-A476-36FF20465124}">
            <xm:f>NOT(ISERROR(SEARCH('Listados Datos'!$T$3,AB266)))</xm:f>
            <xm:f>'Listados Datos'!$T$3</xm:f>
            <x14:dxf>
              <fill>
                <patternFill patternType="solid">
                  <bgColor rgb="FFC00000"/>
                </patternFill>
              </fill>
            </x14:dxf>
          </x14:cfRule>
          <x14:cfRule type="containsText" priority="10948" operator="containsText" id="{8D765095-DD61-436F-91DE-29D35B54B875}">
            <xm:f>NOT(ISERROR(SEARCH('Listados Datos'!$T$4,AB266)))</xm:f>
            <xm:f>'Listados Datos'!$T$4</xm:f>
            <x14:dxf>
              <font>
                <b/>
                <i val="0"/>
                <color theme="0"/>
              </font>
              <fill>
                <patternFill>
                  <bgColor rgb="FFE26B0A"/>
                </patternFill>
              </fill>
            </x14:dxf>
          </x14:cfRule>
          <x14:cfRule type="containsText" priority="10949" operator="containsText" id="{A8DD3231-1837-42DB-AA49-0769BEF4C421}">
            <xm:f>NOT(ISERROR(SEARCH('Listados Datos'!$T$5,AB266)))</xm:f>
            <xm:f>'Listados Datos'!$T$5</xm:f>
            <x14:dxf>
              <font>
                <b/>
                <i val="0"/>
                <color auto="1"/>
              </font>
              <fill>
                <patternFill>
                  <bgColor rgb="FFFFFF00"/>
                </patternFill>
              </fill>
            </x14:dxf>
          </x14:cfRule>
          <x14:cfRule type="containsText" priority="10950" operator="containsText" id="{5E9FCE35-818F-4245-B094-B57162E33377}">
            <xm:f>NOT(ISERROR(SEARCH('Listados Datos'!$T$6,AB266)))</xm:f>
            <xm:f>'Listados Datos'!$T$6</xm:f>
            <x14:dxf>
              <font>
                <b/>
                <i val="0"/>
              </font>
              <fill>
                <patternFill>
                  <bgColor rgb="FF92D050"/>
                </patternFill>
              </fill>
            </x14:dxf>
          </x14:cfRule>
          <xm:sqref>AB266</xm:sqref>
        </x14:conditionalFormatting>
        <x14:conditionalFormatting xmlns:xm="http://schemas.microsoft.com/office/excel/2006/main">
          <x14:cfRule type="containsText" priority="10937" operator="containsText" id="{CDB69613-B9DF-4B6E-94E9-82FA34E71944}">
            <xm:f>NOT(ISERROR(SEARCH('Listados Datos'!$P$3,Z266)))</xm:f>
            <xm:f>'Listados Datos'!$P$3</xm:f>
            <x14:dxf>
              <fill>
                <patternFill>
                  <bgColor rgb="FF99CC00"/>
                </patternFill>
              </fill>
            </x14:dxf>
          </x14:cfRule>
          <x14:cfRule type="containsText" priority="10938" operator="containsText" id="{607FA120-BCB4-47E3-AC51-B27CEAE0F99C}">
            <xm:f>NOT(ISERROR(SEARCH('Listados Datos'!$P$4,Z266)))</xm:f>
            <xm:f>'Listados Datos'!$P$4</xm:f>
            <x14:dxf>
              <fill>
                <patternFill>
                  <bgColor rgb="FF33CC33"/>
                </patternFill>
              </fill>
            </x14:dxf>
          </x14:cfRule>
          <x14:cfRule type="containsText" priority="10939" operator="containsText" id="{4964D586-19AA-4676-9B31-1C94B28BDA05}">
            <xm:f>NOT(ISERROR(SEARCH('Listados Datos'!$P$5,Z266)))</xm:f>
            <xm:f>'Listados Datos'!$P$5</xm:f>
            <x14:dxf>
              <fill>
                <patternFill>
                  <bgColor rgb="FFFFFF00"/>
                </patternFill>
              </fill>
            </x14:dxf>
          </x14:cfRule>
          <x14:cfRule type="containsText" priority="10940" operator="containsText" id="{4D56556A-A8B0-4D58-B993-83BDD20CBA30}">
            <xm:f>NOT(ISERROR(SEARCH('Listados Datos'!$P$6,Z266)))</xm:f>
            <xm:f>'Listados Datos'!$P$6</xm:f>
            <x14:dxf>
              <fill>
                <patternFill>
                  <bgColor rgb="FFFFC000"/>
                </patternFill>
              </fill>
            </x14:dxf>
          </x14:cfRule>
          <x14:cfRule type="containsText" priority="10941" operator="containsText" id="{01CFCA30-6EFB-48DC-9F30-AD017D549998}">
            <xm:f>NOT(ISERROR(SEARCH('Listados Datos'!$P$7,Z266)))</xm:f>
            <xm:f>'Listados Datos'!$P$7</xm:f>
            <x14:dxf>
              <fill>
                <patternFill>
                  <bgColor rgb="FFFF0000"/>
                </patternFill>
              </fill>
            </x14:dxf>
          </x14:cfRule>
          <xm:sqref>Z266</xm:sqref>
        </x14:conditionalFormatting>
        <x14:conditionalFormatting xmlns:xm="http://schemas.microsoft.com/office/excel/2006/main">
          <x14:cfRule type="containsText" priority="10923" operator="containsText" id="{6C6BCF98-26B3-4E99-82AE-449CF309D258}">
            <xm:f>NOT(ISERROR(SEARCH('Listados Datos'!$T$3,AT266)))</xm:f>
            <xm:f>'Listados Datos'!$T$3</xm:f>
            <x14:dxf>
              <fill>
                <patternFill patternType="solid">
                  <bgColor rgb="FFC00000"/>
                </patternFill>
              </fill>
            </x14:dxf>
          </x14:cfRule>
          <x14:cfRule type="containsText" priority="10924" operator="containsText" id="{A2065CAE-6BD0-49AA-AA61-AE94CEFE3E79}">
            <xm:f>NOT(ISERROR(SEARCH('Listados Datos'!$T$4,AT266)))</xm:f>
            <xm:f>'Listados Datos'!$T$4</xm:f>
            <x14:dxf>
              <font>
                <b/>
                <i val="0"/>
                <color theme="0"/>
              </font>
              <fill>
                <patternFill>
                  <bgColor rgb="FFE26B0A"/>
                </patternFill>
              </fill>
            </x14:dxf>
          </x14:cfRule>
          <x14:cfRule type="containsText" priority="10925" operator="containsText" id="{86BD0916-68E1-419B-BAAD-F85BCB47EBAB}">
            <xm:f>NOT(ISERROR(SEARCH('Listados Datos'!$T$5,AT266)))</xm:f>
            <xm:f>'Listados Datos'!$T$5</xm:f>
            <x14:dxf>
              <font>
                <b/>
                <i val="0"/>
                <color auto="1"/>
              </font>
              <fill>
                <patternFill>
                  <bgColor rgb="FFFFFF00"/>
                </patternFill>
              </fill>
            </x14:dxf>
          </x14:cfRule>
          <x14:cfRule type="containsText" priority="10926" operator="containsText" id="{2952BAA7-5DA9-4499-8A89-AB5EE918C90E}">
            <xm:f>NOT(ISERROR(SEARCH('Listados Datos'!$T$6,AT266)))</xm:f>
            <xm:f>'Listados Datos'!$T$6</xm:f>
            <x14:dxf>
              <font>
                <b/>
                <i val="0"/>
              </font>
              <fill>
                <patternFill>
                  <bgColor rgb="FF92D050"/>
                </patternFill>
              </fill>
            </x14:dxf>
          </x14:cfRule>
          <xm:sqref>AT266</xm:sqref>
        </x14:conditionalFormatting>
        <x14:conditionalFormatting xmlns:xm="http://schemas.microsoft.com/office/excel/2006/main">
          <x14:cfRule type="containsText" priority="10913" operator="containsText" id="{82D6C0D3-01D9-47BE-B3A3-07175A4E0F39}">
            <xm:f>NOT(ISERROR(SEARCH('Listados Datos'!$P$3,AR266)))</xm:f>
            <xm:f>'Listados Datos'!$P$3</xm:f>
            <x14:dxf>
              <fill>
                <patternFill>
                  <bgColor rgb="FF99CC00"/>
                </patternFill>
              </fill>
            </x14:dxf>
          </x14:cfRule>
          <x14:cfRule type="containsText" priority="10914" operator="containsText" id="{FB7C5098-F10E-488A-B22E-6BA5BE02370E}">
            <xm:f>NOT(ISERROR(SEARCH('Listados Datos'!$P$4,AR266)))</xm:f>
            <xm:f>'Listados Datos'!$P$4</xm:f>
            <x14:dxf>
              <fill>
                <patternFill>
                  <bgColor rgb="FF33CC33"/>
                </patternFill>
              </fill>
            </x14:dxf>
          </x14:cfRule>
          <x14:cfRule type="containsText" priority="10915" operator="containsText" id="{8AA3E37F-5E65-4C91-ABF5-D971109741D0}">
            <xm:f>NOT(ISERROR(SEARCH('Listados Datos'!$P$5,AR266)))</xm:f>
            <xm:f>'Listados Datos'!$P$5</xm:f>
            <x14:dxf>
              <fill>
                <patternFill>
                  <bgColor rgb="FFFFFF00"/>
                </patternFill>
              </fill>
            </x14:dxf>
          </x14:cfRule>
          <x14:cfRule type="containsText" priority="10916" operator="containsText" id="{9149F78A-10F6-4674-85BE-026230C5A1A9}">
            <xm:f>NOT(ISERROR(SEARCH('Listados Datos'!$P$6,AR266)))</xm:f>
            <xm:f>'Listados Datos'!$P$6</xm:f>
            <x14:dxf>
              <fill>
                <patternFill>
                  <bgColor rgb="FFFFC000"/>
                </patternFill>
              </fill>
            </x14:dxf>
          </x14:cfRule>
          <x14:cfRule type="containsText" priority="10917" operator="containsText" id="{8667ED6D-E0AE-4579-A018-16E224509A80}">
            <xm:f>NOT(ISERROR(SEARCH('Listados Datos'!$P$7,AR266)))</xm:f>
            <xm:f>'Listados Datos'!$P$7</xm:f>
            <x14:dxf>
              <fill>
                <patternFill>
                  <bgColor rgb="FFFF0000"/>
                </patternFill>
              </fill>
            </x14:dxf>
          </x14:cfRule>
          <xm:sqref>AR266</xm:sqref>
        </x14:conditionalFormatting>
        <x14:conditionalFormatting xmlns:xm="http://schemas.microsoft.com/office/excel/2006/main">
          <x14:cfRule type="containsText" priority="10909" operator="containsText" id="{6D0835EF-9A8E-4F0B-B328-B4C481295B29}">
            <xm:f>NOT(ISERROR(SEARCH('Listados Datos'!$T$3,AF272)))</xm:f>
            <xm:f>'Listados Datos'!$T$3</xm:f>
            <x14:dxf>
              <fill>
                <patternFill patternType="solid">
                  <bgColor rgb="FFC00000"/>
                </patternFill>
              </fill>
            </x14:dxf>
          </x14:cfRule>
          <x14:cfRule type="containsText" priority="10910" operator="containsText" id="{2CF15039-C7FE-4C74-879F-3257F7661C5F}">
            <xm:f>NOT(ISERROR(SEARCH('Listados Datos'!$T$4,AF272)))</xm:f>
            <xm:f>'Listados Datos'!$T$4</xm:f>
            <x14:dxf>
              <font>
                <b/>
                <i val="0"/>
                <color theme="0"/>
              </font>
              <fill>
                <patternFill>
                  <bgColor rgb="FFE26B0A"/>
                </patternFill>
              </fill>
            </x14:dxf>
          </x14:cfRule>
          <x14:cfRule type="containsText" priority="10911" operator="containsText" id="{9428C936-866C-482F-ACF3-F7A2FD0A728B}">
            <xm:f>NOT(ISERROR(SEARCH('Listados Datos'!$T$5,AF272)))</xm:f>
            <xm:f>'Listados Datos'!$T$5</xm:f>
            <x14:dxf>
              <font>
                <b/>
                <i val="0"/>
                <color auto="1"/>
              </font>
              <fill>
                <patternFill>
                  <bgColor rgb="FFFFFF00"/>
                </patternFill>
              </fill>
            </x14:dxf>
          </x14:cfRule>
          <x14:cfRule type="containsText" priority="10912" operator="containsText" id="{74C06D1E-A95E-47C0-894E-BD9D97742E3D}">
            <xm:f>NOT(ISERROR(SEARCH('Listados Datos'!$T$6,AF272)))</xm:f>
            <xm:f>'Listados Datos'!$T$6</xm:f>
            <x14:dxf>
              <font>
                <b/>
                <i val="0"/>
              </font>
              <fill>
                <patternFill>
                  <bgColor rgb="FF92D050"/>
                </patternFill>
              </fill>
            </x14:dxf>
          </x14:cfRule>
          <xm:sqref>AF272</xm:sqref>
        </x14:conditionalFormatting>
        <x14:conditionalFormatting xmlns:xm="http://schemas.microsoft.com/office/excel/2006/main">
          <x14:cfRule type="containsText" priority="10905" operator="containsText" id="{EE2DACA8-8103-4E74-8EDF-CE3DE1924D34}">
            <xm:f>NOT(ISERROR(SEARCH('Listados Datos'!$T$3,AB272)))</xm:f>
            <xm:f>'Listados Datos'!$T$3</xm:f>
            <x14:dxf>
              <fill>
                <patternFill patternType="solid">
                  <bgColor rgb="FFC00000"/>
                </patternFill>
              </fill>
            </x14:dxf>
          </x14:cfRule>
          <x14:cfRule type="containsText" priority="10906" operator="containsText" id="{6E62D85E-0297-41E9-AF21-1D2C847D4ED6}">
            <xm:f>NOT(ISERROR(SEARCH('Listados Datos'!$T$4,AB272)))</xm:f>
            <xm:f>'Listados Datos'!$T$4</xm:f>
            <x14:dxf>
              <font>
                <b/>
                <i val="0"/>
                <color theme="0"/>
              </font>
              <fill>
                <patternFill>
                  <bgColor rgb="FFE26B0A"/>
                </patternFill>
              </fill>
            </x14:dxf>
          </x14:cfRule>
          <x14:cfRule type="containsText" priority="10907" operator="containsText" id="{9208CDCA-C878-4711-998A-953438645133}">
            <xm:f>NOT(ISERROR(SEARCH('Listados Datos'!$T$5,AB272)))</xm:f>
            <xm:f>'Listados Datos'!$T$5</xm:f>
            <x14:dxf>
              <font>
                <b/>
                <i val="0"/>
                <color auto="1"/>
              </font>
              <fill>
                <patternFill>
                  <bgColor rgb="FFFFFF00"/>
                </patternFill>
              </fill>
            </x14:dxf>
          </x14:cfRule>
          <x14:cfRule type="containsText" priority="10908" operator="containsText" id="{683845CD-B238-4452-A1CB-F286F474D918}">
            <xm:f>NOT(ISERROR(SEARCH('Listados Datos'!$T$6,AB272)))</xm:f>
            <xm:f>'Listados Datos'!$T$6</xm:f>
            <x14:dxf>
              <font>
                <b/>
                <i val="0"/>
              </font>
              <fill>
                <patternFill>
                  <bgColor rgb="FF92D050"/>
                </patternFill>
              </fill>
            </x14:dxf>
          </x14:cfRule>
          <xm:sqref>AB272</xm:sqref>
        </x14:conditionalFormatting>
        <x14:conditionalFormatting xmlns:xm="http://schemas.microsoft.com/office/excel/2006/main">
          <x14:cfRule type="containsText" priority="10895" operator="containsText" id="{BBA3EC21-AF7D-4ED7-B164-0D710FDE29A1}">
            <xm:f>NOT(ISERROR(SEARCH('Listados Datos'!$P$3,Z272)))</xm:f>
            <xm:f>'Listados Datos'!$P$3</xm:f>
            <x14:dxf>
              <fill>
                <patternFill>
                  <bgColor rgb="FF99CC00"/>
                </patternFill>
              </fill>
            </x14:dxf>
          </x14:cfRule>
          <x14:cfRule type="containsText" priority="10896" operator="containsText" id="{DA571307-4A27-4D71-B9E5-DFD58992D3A2}">
            <xm:f>NOT(ISERROR(SEARCH('Listados Datos'!$P$4,Z272)))</xm:f>
            <xm:f>'Listados Datos'!$P$4</xm:f>
            <x14:dxf>
              <fill>
                <patternFill>
                  <bgColor rgb="FF33CC33"/>
                </patternFill>
              </fill>
            </x14:dxf>
          </x14:cfRule>
          <x14:cfRule type="containsText" priority="10897" operator="containsText" id="{D6D9389E-7866-4621-A65F-6B78C6A7D928}">
            <xm:f>NOT(ISERROR(SEARCH('Listados Datos'!$P$5,Z272)))</xm:f>
            <xm:f>'Listados Datos'!$P$5</xm:f>
            <x14:dxf>
              <fill>
                <patternFill>
                  <bgColor rgb="FFFFFF00"/>
                </patternFill>
              </fill>
            </x14:dxf>
          </x14:cfRule>
          <x14:cfRule type="containsText" priority="10898" operator="containsText" id="{7409F6A1-6FE8-40E1-ABEF-6C9C6A47F12F}">
            <xm:f>NOT(ISERROR(SEARCH('Listados Datos'!$P$6,Z272)))</xm:f>
            <xm:f>'Listados Datos'!$P$6</xm:f>
            <x14:dxf>
              <fill>
                <patternFill>
                  <bgColor rgb="FFFFC000"/>
                </patternFill>
              </fill>
            </x14:dxf>
          </x14:cfRule>
          <x14:cfRule type="containsText" priority="10899" operator="containsText" id="{0CE683B0-F376-4B2B-B341-9DCEC6C12FE3}">
            <xm:f>NOT(ISERROR(SEARCH('Listados Datos'!$P$7,Z272)))</xm:f>
            <xm:f>'Listados Datos'!$P$7</xm:f>
            <x14:dxf>
              <fill>
                <patternFill>
                  <bgColor rgb="FFFF0000"/>
                </patternFill>
              </fill>
            </x14:dxf>
          </x14:cfRule>
          <xm:sqref>Z272</xm:sqref>
        </x14:conditionalFormatting>
        <x14:conditionalFormatting xmlns:xm="http://schemas.microsoft.com/office/excel/2006/main">
          <x14:cfRule type="containsText" priority="10881" operator="containsText" id="{C33B9589-B8CF-4203-BB98-071A06FBF013}">
            <xm:f>NOT(ISERROR(SEARCH('Listados Datos'!$T$3,AT272)))</xm:f>
            <xm:f>'Listados Datos'!$T$3</xm:f>
            <x14:dxf>
              <fill>
                <patternFill patternType="solid">
                  <bgColor rgb="FFC00000"/>
                </patternFill>
              </fill>
            </x14:dxf>
          </x14:cfRule>
          <x14:cfRule type="containsText" priority="10882" operator="containsText" id="{AA388559-AEF6-4939-9015-981E2CC3B5A8}">
            <xm:f>NOT(ISERROR(SEARCH('Listados Datos'!$T$4,AT272)))</xm:f>
            <xm:f>'Listados Datos'!$T$4</xm:f>
            <x14:dxf>
              <font>
                <b/>
                <i val="0"/>
                <color theme="0"/>
              </font>
              <fill>
                <patternFill>
                  <bgColor rgb="FFE26B0A"/>
                </patternFill>
              </fill>
            </x14:dxf>
          </x14:cfRule>
          <x14:cfRule type="containsText" priority="10883" operator="containsText" id="{232C222B-F383-4881-8B95-FD28BF57B00C}">
            <xm:f>NOT(ISERROR(SEARCH('Listados Datos'!$T$5,AT272)))</xm:f>
            <xm:f>'Listados Datos'!$T$5</xm:f>
            <x14:dxf>
              <font>
                <b/>
                <i val="0"/>
                <color auto="1"/>
              </font>
              <fill>
                <patternFill>
                  <bgColor rgb="FFFFFF00"/>
                </patternFill>
              </fill>
            </x14:dxf>
          </x14:cfRule>
          <x14:cfRule type="containsText" priority="10884" operator="containsText" id="{48D1439B-B643-4BE1-B9FB-E00F5F4005ED}">
            <xm:f>NOT(ISERROR(SEARCH('Listados Datos'!$T$6,AT272)))</xm:f>
            <xm:f>'Listados Datos'!$T$6</xm:f>
            <x14:dxf>
              <font>
                <b/>
                <i val="0"/>
              </font>
              <fill>
                <patternFill>
                  <bgColor rgb="FF92D050"/>
                </patternFill>
              </fill>
            </x14:dxf>
          </x14:cfRule>
          <xm:sqref>AT272</xm:sqref>
        </x14:conditionalFormatting>
        <x14:conditionalFormatting xmlns:xm="http://schemas.microsoft.com/office/excel/2006/main">
          <x14:cfRule type="containsText" priority="10871" operator="containsText" id="{365B2ACF-4866-418D-BCBD-CAD0ACF279C4}">
            <xm:f>NOT(ISERROR(SEARCH('Listados Datos'!$P$3,AR272)))</xm:f>
            <xm:f>'Listados Datos'!$P$3</xm:f>
            <x14:dxf>
              <fill>
                <patternFill>
                  <bgColor rgb="FF99CC00"/>
                </patternFill>
              </fill>
            </x14:dxf>
          </x14:cfRule>
          <x14:cfRule type="containsText" priority="10872" operator="containsText" id="{0DB3134A-FE5A-4DB0-84B7-D6054064A357}">
            <xm:f>NOT(ISERROR(SEARCH('Listados Datos'!$P$4,AR272)))</xm:f>
            <xm:f>'Listados Datos'!$P$4</xm:f>
            <x14:dxf>
              <fill>
                <patternFill>
                  <bgColor rgb="FF33CC33"/>
                </patternFill>
              </fill>
            </x14:dxf>
          </x14:cfRule>
          <x14:cfRule type="containsText" priority="10873" operator="containsText" id="{331490C2-AD12-490D-A516-5C65BF0EDF79}">
            <xm:f>NOT(ISERROR(SEARCH('Listados Datos'!$P$5,AR272)))</xm:f>
            <xm:f>'Listados Datos'!$P$5</xm:f>
            <x14:dxf>
              <fill>
                <patternFill>
                  <bgColor rgb="FFFFFF00"/>
                </patternFill>
              </fill>
            </x14:dxf>
          </x14:cfRule>
          <x14:cfRule type="containsText" priority="10874" operator="containsText" id="{024C4387-A439-43B6-937D-561BDF9D29E6}">
            <xm:f>NOT(ISERROR(SEARCH('Listados Datos'!$P$6,AR272)))</xm:f>
            <xm:f>'Listados Datos'!$P$6</xm:f>
            <x14:dxf>
              <fill>
                <patternFill>
                  <bgColor rgb="FFFFC000"/>
                </patternFill>
              </fill>
            </x14:dxf>
          </x14:cfRule>
          <x14:cfRule type="containsText" priority="10875" operator="containsText" id="{31D20974-5C6A-4C98-9EA0-EA9911025E72}">
            <xm:f>NOT(ISERROR(SEARCH('Listados Datos'!$P$7,AR272)))</xm:f>
            <xm:f>'Listados Datos'!$P$7</xm:f>
            <x14:dxf>
              <fill>
                <patternFill>
                  <bgColor rgb="FFFF0000"/>
                </patternFill>
              </fill>
            </x14:dxf>
          </x14:cfRule>
          <xm:sqref>AR272</xm:sqref>
        </x14:conditionalFormatting>
        <x14:conditionalFormatting xmlns:xm="http://schemas.microsoft.com/office/excel/2006/main">
          <x14:cfRule type="containsText" priority="10829" operator="containsText" id="{97B1DE82-3BA4-403A-AC46-6280FF190098}">
            <xm:f>NOT(ISERROR(SEARCH('Listados Datos'!$P$3,AR278)))</xm:f>
            <xm:f>'Listados Datos'!$P$3</xm:f>
            <x14:dxf>
              <fill>
                <patternFill>
                  <bgColor rgb="FF99CC00"/>
                </patternFill>
              </fill>
            </x14:dxf>
          </x14:cfRule>
          <x14:cfRule type="containsText" priority="10830" operator="containsText" id="{0791681E-A25A-42D2-8502-C02ED2D6F894}">
            <xm:f>NOT(ISERROR(SEARCH('Listados Datos'!$P$4,AR278)))</xm:f>
            <xm:f>'Listados Datos'!$P$4</xm:f>
            <x14:dxf>
              <fill>
                <patternFill>
                  <bgColor rgb="FF33CC33"/>
                </patternFill>
              </fill>
            </x14:dxf>
          </x14:cfRule>
          <x14:cfRule type="containsText" priority="10831" operator="containsText" id="{782091E7-D1A6-40F8-BDFB-0184A17FDB6D}">
            <xm:f>NOT(ISERROR(SEARCH('Listados Datos'!$P$5,AR278)))</xm:f>
            <xm:f>'Listados Datos'!$P$5</xm:f>
            <x14:dxf>
              <fill>
                <patternFill>
                  <bgColor rgb="FFFFFF00"/>
                </patternFill>
              </fill>
            </x14:dxf>
          </x14:cfRule>
          <x14:cfRule type="containsText" priority="10832" operator="containsText" id="{92F00BF9-FE04-4AEB-8B1F-383446DAAC64}">
            <xm:f>NOT(ISERROR(SEARCH('Listados Datos'!$P$6,AR278)))</xm:f>
            <xm:f>'Listados Datos'!$P$6</xm:f>
            <x14:dxf>
              <fill>
                <patternFill>
                  <bgColor rgb="FFFFC000"/>
                </patternFill>
              </fill>
            </x14:dxf>
          </x14:cfRule>
          <x14:cfRule type="containsText" priority="10833" operator="containsText" id="{BFB1C84A-F316-40CC-A0F9-7080E1AF6E8F}">
            <xm:f>NOT(ISERROR(SEARCH('Listados Datos'!$P$7,AR278)))</xm:f>
            <xm:f>'Listados Datos'!$P$7</xm:f>
            <x14:dxf>
              <fill>
                <patternFill>
                  <bgColor rgb="FFFF0000"/>
                </patternFill>
              </fill>
            </x14:dxf>
          </x14:cfRule>
          <xm:sqref>AR278</xm:sqref>
        </x14:conditionalFormatting>
        <x14:conditionalFormatting xmlns:xm="http://schemas.microsoft.com/office/excel/2006/main">
          <x14:cfRule type="containsText" priority="10867" operator="containsText" id="{57B2E29C-5824-4F56-9C65-4CEF463A6E70}">
            <xm:f>NOT(ISERROR(SEARCH('Listados Datos'!$T$3,AF278)))</xm:f>
            <xm:f>'Listados Datos'!$T$3</xm:f>
            <x14:dxf>
              <fill>
                <patternFill patternType="solid">
                  <bgColor rgb="FFC00000"/>
                </patternFill>
              </fill>
            </x14:dxf>
          </x14:cfRule>
          <x14:cfRule type="containsText" priority="10868" operator="containsText" id="{0937A089-D159-4015-885A-45C6EC5A00AE}">
            <xm:f>NOT(ISERROR(SEARCH('Listados Datos'!$T$4,AF278)))</xm:f>
            <xm:f>'Listados Datos'!$T$4</xm:f>
            <x14:dxf>
              <font>
                <b/>
                <i val="0"/>
                <color theme="0"/>
              </font>
              <fill>
                <patternFill>
                  <bgColor rgb="FFE26B0A"/>
                </patternFill>
              </fill>
            </x14:dxf>
          </x14:cfRule>
          <x14:cfRule type="containsText" priority="10869" operator="containsText" id="{843E404F-617D-45BD-8E28-BE3B55865661}">
            <xm:f>NOT(ISERROR(SEARCH('Listados Datos'!$T$5,AF278)))</xm:f>
            <xm:f>'Listados Datos'!$T$5</xm:f>
            <x14:dxf>
              <font>
                <b/>
                <i val="0"/>
                <color auto="1"/>
              </font>
              <fill>
                <patternFill>
                  <bgColor rgb="FFFFFF00"/>
                </patternFill>
              </fill>
            </x14:dxf>
          </x14:cfRule>
          <x14:cfRule type="containsText" priority="10870" operator="containsText" id="{69ADD384-883E-4A5E-90F8-EC14CCD366EA}">
            <xm:f>NOT(ISERROR(SEARCH('Listados Datos'!$T$6,AF278)))</xm:f>
            <xm:f>'Listados Datos'!$T$6</xm:f>
            <x14:dxf>
              <font>
                <b/>
                <i val="0"/>
              </font>
              <fill>
                <patternFill>
                  <bgColor rgb="FF92D050"/>
                </patternFill>
              </fill>
            </x14:dxf>
          </x14:cfRule>
          <xm:sqref>AF278</xm:sqref>
        </x14:conditionalFormatting>
        <x14:conditionalFormatting xmlns:xm="http://schemas.microsoft.com/office/excel/2006/main">
          <x14:cfRule type="containsText" priority="10863" operator="containsText" id="{D76E75F0-42F3-4562-99B7-A9B53ED6EA6A}">
            <xm:f>NOT(ISERROR(SEARCH('Listados Datos'!$T$3,AB278)))</xm:f>
            <xm:f>'Listados Datos'!$T$3</xm:f>
            <x14:dxf>
              <fill>
                <patternFill patternType="solid">
                  <bgColor rgb="FFC00000"/>
                </patternFill>
              </fill>
            </x14:dxf>
          </x14:cfRule>
          <x14:cfRule type="containsText" priority="10864" operator="containsText" id="{8B3EA98F-E8BB-46DC-BD08-3E3EFDA0564D}">
            <xm:f>NOT(ISERROR(SEARCH('Listados Datos'!$T$4,AB278)))</xm:f>
            <xm:f>'Listados Datos'!$T$4</xm:f>
            <x14:dxf>
              <font>
                <b/>
                <i val="0"/>
                <color theme="0"/>
              </font>
              <fill>
                <patternFill>
                  <bgColor rgb="FFE26B0A"/>
                </patternFill>
              </fill>
            </x14:dxf>
          </x14:cfRule>
          <x14:cfRule type="containsText" priority="10865" operator="containsText" id="{25FD50C9-FC34-469C-8A69-C61F20C9EB94}">
            <xm:f>NOT(ISERROR(SEARCH('Listados Datos'!$T$5,AB278)))</xm:f>
            <xm:f>'Listados Datos'!$T$5</xm:f>
            <x14:dxf>
              <font>
                <b/>
                <i val="0"/>
                <color auto="1"/>
              </font>
              <fill>
                <patternFill>
                  <bgColor rgb="FFFFFF00"/>
                </patternFill>
              </fill>
            </x14:dxf>
          </x14:cfRule>
          <x14:cfRule type="containsText" priority="10866" operator="containsText" id="{D566223E-C3FF-459A-92E3-2A3909C5ECDD}">
            <xm:f>NOT(ISERROR(SEARCH('Listados Datos'!$T$6,AB278)))</xm:f>
            <xm:f>'Listados Datos'!$T$6</xm:f>
            <x14:dxf>
              <font>
                <b/>
                <i val="0"/>
              </font>
              <fill>
                <patternFill>
                  <bgColor rgb="FF92D050"/>
                </patternFill>
              </fill>
            </x14:dxf>
          </x14:cfRule>
          <xm:sqref>AB278</xm:sqref>
        </x14:conditionalFormatting>
        <x14:conditionalFormatting xmlns:xm="http://schemas.microsoft.com/office/excel/2006/main">
          <x14:cfRule type="containsText" priority="10853" operator="containsText" id="{F7366BC5-86F5-4BBA-8C3A-EA2E89171129}">
            <xm:f>NOT(ISERROR(SEARCH('Listados Datos'!$P$3,Z278)))</xm:f>
            <xm:f>'Listados Datos'!$P$3</xm:f>
            <x14:dxf>
              <fill>
                <patternFill>
                  <bgColor rgb="FF99CC00"/>
                </patternFill>
              </fill>
            </x14:dxf>
          </x14:cfRule>
          <x14:cfRule type="containsText" priority="10854" operator="containsText" id="{16D38A43-70A6-415E-A336-37887469C510}">
            <xm:f>NOT(ISERROR(SEARCH('Listados Datos'!$P$4,Z278)))</xm:f>
            <xm:f>'Listados Datos'!$P$4</xm:f>
            <x14:dxf>
              <fill>
                <patternFill>
                  <bgColor rgb="FF33CC33"/>
                </patternFill>
              </fill>
            </x14:dxf>
          </x14:cfRule>
          <x14:cfRule type="containsText" priority="10855" operator="containsText" id="{43C77F08-D187-4A75-818B-470B4E738CAA}">
            <xm:f>NOT(ISERROR(SEARCH('Listados Datos'!$P$5,Z278)))</xm:f>
            <xm:f>'Listados Datos'!$P$5</xm:f>
            <x14:dxf>
              <fill>
                <patternFill>
                  <bgColor rgb="FFFFFF00"/>
                </patternFill>
              </fill>
            </x14:dxf>
          </x14:cfRule>
          <x14:cfRule type="containsText" priority="10856" operator="containsText" id="{5F74E411-41AB-440B-9BCC-132758409AB0}">
            <xm:f>NOT(ISERROR(SEARCH('Listados Datos'!$P$6,Z278)))</xm:f>
            <xm:f>'Listados Datos'!$P$6</xm:f>
            <x14:dxf>
              <fill>
                <patternFill>
                  <bgColor rgb="FFFFC000"/>
                </patternFill>
              </fill>
            </x14:dxf>
          </x14:cfRule>
          <x14:cfRule type="containsText" priority="10857" operator="containsText" id="{43A7A1B2-74C8-4D96-94CD-B21D1903B3E2}">
            <xm:f>NOT(ISERROR(SEARCH('Listados Datos'!$P$7,Z278)))</xm:f>
            <xm:f>'Listados Datos'!$P$7</xm:f>
            <x14:dxf>
              <fill>
                <patternFill>
                  <bgColor rgb="FFFF0000"/>
                </patternFill>
              </fill>
            </x14:dxf>
          </x14:cfRule>
          <xm:sqref>Z278</xm:sqref>
        </x14:conditionalFormatting>
        <x14:conditionalFormatting xmlns:xm="http://schemas.microsoft.com/office/excel/2006/main">
          <x14:cfRule type="containsText" priority="10839" operator="containsText" id="{6CDE9F72-8F1D-4584-9849-02383F118D66}">
            <xm:f>NOT(ISERROR(SEARCH('Listados Datos'!$T$3,AT278)))</xm:f>
            <xm:f>'Listados Datos'!$T$3</xm:f>
            <x14:dxf>
              <fill>
                <patternFill patternType="solid">
                  <bgColor rgb="FFC00000"/>
                </patternFill>
              </fill>
            </x14:dxf>
          </x14:cfRule>
          <x14:cfRule type="containsText" priority="10840" operator="containsText" id="{93C1B81A-B13B-4BA2-BE13-8A9D051C5224}">
            <xm:f>NOT(ISERROR(SEARCH('Listados Datos'!$T$4,AT278)))</xm:f>
            <xm:f>'Listados Datos'!$T$4</xm:f>
            <x14:dxf>
              <font>
                <b/>
                <i val="0"/>
                <color theme="0"/>
              </font>
              <fill>
                <patternFill>
                  <bgColor rgb="FFE26B0A"/>
                </patternFill>
              </fill>
            </x14:dxf>
          </x14:cfRule>
          <x14:cfRule type="containsText" priority="10841" operator="containsText" id="{26CDC693-8F38-47CE-9569-DF5F535C8593}">
            <xm:f>NOT(ISERROR(SEARCH('Listados Datos'!$T$5,AT278)))</xm:f>
            <xm:f>'Listados Datos'!$T$5</xm:f>
            <x14:dxf>
              <font>
                <b/>
                <i val="0"/>
                <color auto="1"/>
              </font>
              <fill>
                <patternFill>
                  <bgColor rgb="FFFFFF00"/>
                </patternFill>
              </fill>
            </x14:dxf>
          </x14:cfRule>
          <x14:cfRule type="containsText" priority="10842" operator="containsText" id="{8981ACEC-6689-4616-8DD5-D3A0EC413DAE}">
            <xm:f>NOT(ISERROR(SEARCH('Listados Datos'!$T$6,AT278)))</xm:f>
            <xm:f>'Listados Datos'!$T$6</xm:f>
            <x14:dxf>
              <font>
                <b/>
                <i val="0"/>
              </font>
              <fill>
                <patternFill>
                  <bgColor rgb="FF92D050"/>
                </patternFill>
              </fill>
            </x14:dxf>
          </x14:cfRule>
          <xm:sqref>AT278</xm:sqref>
        </x14:conditionalFormatting>
        <x14:conditionalFormatting xmlns:xm="http://schemas.microsoft.com/office/excel/2006/main">
          <x14:cfRule type="containsText" priority="10787" operator="containsText" id="{104986AE-0728-45EF-B8D1-8D52C1A74ACC}">
            <xm:f>NOT(ISERROR(SEARCH('Listados Datos'!$P$3,AR284)))</xm:f>
            <xm:f>'Listados Datos'!$P$3</xm:f>
            <x14:dxf>
              <fill>
                <patternFill>
                  <bgColor rgb="FF99CC00"/>
                </patternFill>
              </fill>
            </x14:dxf>
          </x14:cfRule>
          <x14:cfRule type="containsText" priority="10788" operator="containsText" id="{BA22FD5D-B399-4899-996A-52186C1BD266}">
            <xm:f>NOT(ISERROR(SEARCH('Listados Datos'!$P$4,AR284)))</xm:f>
            <xm:f>'Listados Datos'!$P$4</xm:f>
            <x14:dxf>
              <fill>
                <patternFill>
                  <bgColor rgb="FF33CC33"/>
                </patternFill>
              </fill>
            </x14:dxf>
          </x14:cfRule>
          <x14:cfRule type="containsText" priority="10789" operator="containsText" id="{FFDA5667-2668-4970-BDF2-4E4CC646C095}">
            <xm:f>NOT(ISERROR(SEARCH('Listados Datos'!$P$5,AR284)))</xm:f>
            <xm:f>'Listados Datos'!$P$5</xm:f>
            <x14:dxf>
              <fill>
                <patternFill>
                  <bgColor rgb="FFFFFF00"/>
                </patternFill>
              </fill>
            </x14:dxf>
          </x14:cfRule>
          <x14:cfRule type="containsText" priority="10790" operator="containsText" id="{34BA09D3-D219-4EE8-AD4B-21718383D036}">
            <xm:f>NOT(ISERROR(SEARCH('Listados Datos'!$P$6,AR284)))</xm:f>
            <xm:f>'Listados Datos'!$P$6</xm:f>
            <x14:dxf>
              <fill>
                <patternFill>
                  <bgColor rgb="FFFFC000"/>
                </patternFill>
              </fill>
            </x14:dxf>
          </x14:cfRule>
          <x14:cfRule type="containsText" priority="10791" operator="containsText" id="{1374C2B5-3255-4080-8EA8-ADFF7098BD1E}">
            <xm:f>NOT(ISERROR(SEARCH('Listados Datos'!$P$7,AR284)))</xm:f>
            <xm:f>'Listados Datos'!$P$7</xm:f>
            <x14:dxf>
              <fill>
                <patternFill>
                  <bgColor rgb="FFFF0000"/>
                </patternFill>
              </fill>
            </x14:dxf>
          </x14:cfRule>
          <xm:sqref>AR284</xm:sqref>
        </x14:conditionalFormatting>
        <x14:conditionalFormatting xmlns:xm="http://schemas.microsoft.com/office/excel/2006/main">
          <x14:cfRule type="containsText" priority="10825" operator="containsText" id="{ADC09E3E-8F9D-4D56-99EA-67AD7E62C038}">
            <xm:f>NOT(ISERROR(SEARCH('Listados Datos'!$T$3,AF284)))</xm:f>
            <xm:f>'Listados Datos'!$T$3</xm:f>
            <x14:dxf>
              <fill>
                <patternFill patternType="solid">
                  <bgColor rgb="FFC00000"/>
                </patternFill>
              </fill>
            </x14:dxf>
          </x14:cfRule>
          <x14:cfRule type="containsText" priority="10826" operator="containsText" id="{A06F9BD6-1387-4D9E-94CE-EC852F0F0FE4}">
            <xm:f>NOT(ISERROR(SEARCH('Listados Datos'!$T$4,AF284)))</xm:f>
            <xm:f>'Listados Datos'!$T$4</xm:f>
            <x14:dxf>
              <font>
                <b/>
                <i val="0"/>
                <color theme="0"/>
              </font>
              <fill>
                <patternFill>
                  <bgColor rgb="FFE26B0A"/>
                </patternFill>
              </fill>
            </x14:dxf>
          </x14:cfRule>
          <x14:cfRule type="containsText" priority="10827" operator="containsText" id="{64E33BF5-25DF-4F66-9C0D-4127F0317999}">
            <xm:f>NOT(ISERROR(SEARCH('Listados Datos'!$T$5,AF284)))</xm:f>
            <xm:f>'Listados Datos'!$T$5</xm:f>
            <x14:dxf>
              <font>
                <b/>
                <i val="0"/>
                <color auto="1"/>
              </font>
              <fill>
                <patternFill>
                  <bgColor rgb="FFFFFF00"/>
                </patternFill>
              </fill>
            </x14:dxf>
          </x14:cfRule>
          <x14:cfRule type="containsText" priority="10828" operator="containsText" id="{A078B699-879B-4C1F-930D-D61F599B88C6}">
            <xm:f>NOT(ISERROR(SEARCH('Listados Datos'!$T$6,AF284)))</xm:f>
            <xm:f>'Listados Datos'!$T$6</xm:f>
            <x14:dxf>
              <font>
                <b/>
                <i val="0"/>
              </font>
              <fill>
                <patternFill>
                  <bgColor rgb="FF92D050"/>
                </patternFill>
              </fill>
            </x14:dxf>
          </x14:cfRule>
          <xm:sqref>AF284</xm:sqref>
        </x14:conditionalFormatting>
        <x14:conditionalFormatting xmlns:xm="http://schemas.microsoft.com/office/excel/2006/main">
          <x14:cfRule type="containsText" priority="10821" operator="containsText" id="{A0F5D259-C7AF-4C75-B499-10CA38BA68A8}">
            <xm:f>NOT(ISERROR(SEARCH('Listados Datos'!$T$3,AB284)))</xm:f>
            <xm:f>'Listados Datos'!$T$3</xm:f>
            <x14:dxf>
              <fill>
                <patternFill patternType="solid">
                  <bgColor rgb="FFC00000"/>
                </patternFill>
              </fill>
            </x14:dxf>
          </x14:cfRule>
          <x14:cfRule type="containsText" priority="10822" operator="containsText" id="{58DA5CAA-317E-46F7-980B-69B9B9A1BD9E}">
            <xm:f>NOT(ISERROR(SEARCH('Listados Datos'!$T$4,AB284)))</xm:f>
            <xm:f>'Listados Datos'!$T$4</xm:f>
            <x14:dxf>
              <font>
                <b/>
                <i val="0"/>
                <color theme="0"/>
              </font>
              <fill>
                <patternFill>
                  <bgColor rgb="FFE26B0A"/>
                </patternFill>
              </fill>
            </x14:dxf>
          </x14:cfRule>
          <x14:cfRule type="containsText" priority="10823" operator="containsText" id="{19B736E1-FC7F-412F-89E1-31F7E1C092B1}">
            <xm:f>NOT(ISERROR(SEARCH('Listados Datos'!$T$5,AB284)))</xm:f>
            <xm:f>'Listados Datos'!$T$5</xm:f>
            <x14:dxf>
              <font>
                <b/>
                <i val="0"/>
                <color auto="1"/>
              </font>
              <fill>
                <patternFill>
                  <bgColor rgb="FFFFFF00"/>
                </patternFill>
              </fill>
            </x14:dxf>
          </x14:cfRule>
          <x14:cfRule type="containsText" priority="10824" operator="containsText" id="{AE860286-E3BB-4C68-9A39-70A181AF9219}">
            <xm:f>NOT(ISERROR(SEARCH('Listados Datos'!$T$6,AB284)))</xm:f>
            <xm:f>'Listados Datos'!$T$6</xm:f>
            <x14:dxf>
              <font>
                <b/>
                <i val="0"/>
              </font>
              <fill>
                <patternFill>
                  <bgColor rgb="FF92D050"/>
                </patternFill>
              </fill>
            </x14:dxf>
          </x14:cfRule>
          <xm:sqref>AB284</xm:sqref>
        </x14:conditionalFormatting>
        <x14:conditionalFormatting xmlns:xm="http://schemas.microsoft.com/office/excel/2006/main">
          <x14:cfRule type="containsText" priority="10811" operator="containsText" id="{5495473E-00E9-4042-9496-EC60D3879441}">
            <xm:f>NOT(ISERROR(SEARCH('Listados Datos'!$P$3,Z284)))</xm:f>
            <xm:f>'Listados Datos'!$P$3</xm:f>
            <x14:dxf>
              <fill>
                <patternFill>
                  <bgColor rgb="FF99CC00"/>
                </patternFill>
              </fill>
            </x14:dxf>
          </x14:cfRule>
          <x14:cfRule type="containsText" priority="10812" operator="containsText" id="{C1BBB0DD-8D55-4438-A265-5FFF27C99620}">
            <xm:f>NOT(ISERROR(SEARCH('Listados Datos'!$P$4,Z284)))</xm:f>
            <xm:f>'Listados Datos'!$P$4</xm:f>
            <x14:dxf>
              <fill>
                <patternFill>
                  <bgColor rgb="FF33CC33"/>
                </patternFill>
              </fill>
            </x14:dxf>
          </x14:cfRule>
          <x14:cfRule type="containsText" priority="10813" operator="containsText" id="{5F041E43-4010-4E24-AD33-28F670520ACB}">
            <xm:f>NOT(ISERROR(SEARCH('Listados Datos'!$P$5,Z284)))</xm:f>
            <xm:f>'Listados Datos'!$P$5</xm:f>
            <x14:dxf>
              <fill>
                <patternFill>
                  <bgColor rgb="FFFFFF00"/>
                </patternFill>
              </fill>
            </x14:dxf>
          </x14:cfRule>
          <x14:cfRule type="containsText" priority="10814" operator="containsText" id="{A8441BBE-B9D6-441B-84CC-46DFBEB107E1}">
            <xm:f>NOT(ISERROR(SEARCH('Listados Datos'!$P$6,Z284)))</xm:f>
            <xm:f>'Listados Datos'!$P$6</xm:f>
            <x14:dxf>
              <fill>
                <patternFill>
                  <bgColor rgb="FFFFC000"/>
                </patternFill>
              </fill>
            </x14:dxf>
          </x14:cfRule>
          <x14:cfRule type="containsText" priority="10815" operator="containsText" id="{C3A307E7-8C48-40C2-B5C5-2D0B92D01909}">
            <xm:f>NOT(ISERROR(SEARCH('Listados Datos'!$P$7,Z284)))</xm:f>
            <xm:f>'Listados Datos'!$P$7</xm:f>
            <x14:dxf>
              <fill>
                <patternFill>
                  <bgColor rgb="FFFF0000"/>
                </patternFill>
              </fill>
            </x14:dxf>
          </x14:cfRule>
          <xm:sqref>Z284</xm:sqref>
        </x14:conditionalFormatting>
        <x14:conditionalFormatting xmlns:xm="http://schemas.microsoft.com/office/excel/2006/main">
          <x14:cfRule type="containsText" priority="10797" operator="containsText" id="{985B68AD-01A6-405F-8A87-FB157A2AF435}">
            <xm:f>NOT(ISERROR(SEARCH('Listados Datos'!$T$3,AT284)))</xm:f>
            <xm:f>'Listados Datos'!$T$3</xm:f>
            <x14:dxf>
              <fill>
                <patternFill patternType="solid">
                  <bgColor rgb="FFC00000"/>
                </patternFill>
              </fill>
            </x14:dxf>
          </x14:cfRule>
          <x14:cfRule type="containsText" priority="10798" operator="containsText" id="{58C76C88-8B46-4E4E-9823-FF21366479C9}">
            <xm:f>NOT(ISERROR(SEARCH('Listados Datos'!$T$4,AT284)))</xm:f>
            <xm:f>'Listados Datos'!$T$4</xm:f>
            <x14:dxf>
              <font>
                <b/>
                <i val="0"/>
                <color theme="0"/>
              </font>
              <fill>
                <patternFill>
                  <bgColor rgb="FFE26B0A"/>
                </patternFill>
              </fill>
            </x14:dxf>
          </x14:cfRule>
          <x14:cfRule type="containsText" priority="10799" operator="containsText" id="{1F5CDDA0-DBF4-44F0-9C23-DEED210B0300}">
            <xm:f>NOT(ISERROR(SEARCH('Listados Datos'!$T$5,AT284)))</xm:f>
            <xm:f>'Listados Datos'!$T$5</xm:f>
            <x14:dxf>
              <font>
                <b/>
                <i val="0"/>
                <color auto="1"/>
              </font>
              <fill>
                <patternFill>
                  <bgColor rgb="FFFFFF00"/>
                </patternFill>
              </fill>
            </x14:dxf>
          </x14:cfRule>
          <x14:cfRule type="containsText" priority="10800" operator="containsText" id="{B2C6F964-49F3-4DAB-B7D3-00F455204611}">
            <xm:f>NOT(ISERROR(SEARCH('Listados Datos'!$T$6,AT284)))</xm:f>
            <xm:f>'Listados Datos'!$T$6</xm:f>
            <x14:dxf>
              <font>
                <b/>
                <i val="0"/>
              </font>
              <fill>
                <patternFill>
                  <bgColor rgb="FF92D050"/>
                </patternFill>
              </fill>
            </x14:dxf>
          </x14:cfRule>
          <xm:sqref>AT284</xm:sqref>
        </x14:conditionalFormatting>
        <x14:conditionalFormatting xmlns:xm="http://schemas.microsoft.com/office/excel/2006/main">
          <x14:cfRule type="containsText" priority="10783" operator="containsText" id="{7922448F-E787-48C5-9813-D1CE2908751E}">
            <xm:f>NOT(ISERROR(SEARCH('Listados Datos'!$T$3,AF290)))</xm:f>
            <xm:f>'Listados Datos'!$T$3</xm:f>
            <x14:dxf>
              <fill>
                <patternFill patternType="solid">
                  <bgColor rgb="FFC00000"/>
                </patternFill>
              </fill>
            </x14:dxf>
          </x14:cfRule>
          <x14:cfRule type="containsText" priority="10784" operator="containsText" id="{A355880B-305F-4D09-BF21-006CBFD62E3F}">
            <xm:f>NOT(ISERROR(SEARCH('Listados Datos'!$T$4,AF290)))</xm:f>
            <xm:f>'Listados Datos'!$T$4</xm:f>
            <x14:dxf>
              <font>
                <b/>
                <i val="0"/>
                <color theme="0"/>
              </font>
              <fill>
                <patternFill>
                  <bgColor rgb="FFE26B0A"/>
                </patternFill>
              </fill>
            </x14:dxf>
          </x14:cfRule>
          <x14:cfRule type="containsText" priority="10785" operator="containsText" id="{6AB78781-BAE2-46F5-9866-F4CDCB093A61}">
            <xm:f>NOT(ISERROR(SEARCH('Listados Datos'!$T$5,AF290)))</xm:f>
            <xm:f>'Listados Datos'!$T$5</xm:f>
            <x14:dxf>
              <font>
                <b/>
                <i val="0"/>
                <color auto="1"/>
              </font>
              <fill>
                <patternFill>
                  <bgColor rgb="FFFFFF00"/>
                </patternFill>
              </fill>
            </x14:dxf>
          </x14:cfRule>
          <x14:cfRule type="containsText" priority="10786" operator="containsText" id="{B53C8EBF-9C53-4491-96C8-1BA728DB6779}">
            <xm:f>NOT(ISERROR(SEARCH('Listados Datos'!$T$6,AF290)))</xm:f>
            <xm:f>'Listados Datos'!$T$6</xm:f>
            <x14:dxf>
              <font>
                <b/>
                <i val="0"/>
              </font>
              <fill>
                <patternFill>
                  <bgColor rgb="FF92D050"/>
                </patternFill>
              </fill>
            </x14:dxf>
          </x14:cfRule>
          <xm:sqref>AF290</xm:sqref>
        </x14:conditionalFormatting>
        <x14:conditionalFormatting xmlns:xm="http://schemas.microsoft.com/office/excel/2006/main">
          <x14:cfRule type="containsText" priority="10779" operator="containsText" id="{264CE067-F62A-4AE4-B7DB-C12E0607A270}">
            <xm:f>NOT(ISERROR(SEARCH('Listados Datos'!$T$3,AB290)))</xm:f>
            <xm:f>'Listados Datos'!$T$3</xm:f>
            <x14:dxf>
              <fill>
                <patternFill patternType="solid">
                  <bgColor rgb="FFC00000"/>
                </patternFill>
              </fill>
            </x14:dxf>
          </x14:cfRule>
          <x14:cfRule type="containsText" priority="10780" operator="containsText" id="{17A1282B-D36F-42D3-9A83-C67276531B05}">
            <xm:f>NOT(ISERROR(SEARCH('Listados Datos'!$T$4,AB290)))</xm:f>
            <xm:f>'Listados Datos'!$T$4</xm:f>
            <x14:dxf>
              <font>
                <b/>
                <i val="0"/>
                <color theme="0"/>
              </font>
              <fill>
                <patternFill>
                  <bgColor rgb="FFE26B0A"/>
                </patternFill>
              </fill>
            </x14:dxf>
          </x14:cfRule>
          <x14:cfRule type="containsText" priority="10781" operator="containsText" id="{8FD40FBD-D0D4-4F8B-8796-F366531E6DCA}">
            <xm:f>NOT(ISERROR(SEARCH('Listados Datos'!$T$5,AB290)))</xm:f>
            <xm:f>'Listados Datos'!$T$5</xm:f>
            <x14:dxf>
              <font>
                <b/>
                <i val="0"/>
                <color auto="1"/>
              </font>
              <fill>
                <patternFill>
                  <bgColor rgb="FFFFFF00"/>
                </patternFill>
              </fill>
            </x14:dxf>
          </x14:cfRule>
          <x14:cfRule type="containsText" priority="10782" operator="containsText" id="{C0E457DA-CA04-424C-AB21-D954AFD0DB3D}">
            <xm:f>NOT(ISERROR(SEARCH('Listados Datos'!$T$6,AB290)))</xm:f>
            <xm:f>'Listados Datos'!$T$6</xm:f>
            <x14:dxf>
              <font>
                <b/>
                <i val="0"/>
              </font>
              <fill>
                <patternFill>
                  <bgColor rgb="FF92D050"/>
                </patternFill>
              </fill>
            </x14:dxf>
          </x14:cfRule>
          <xm:sqref>AB290</xm:sqref>
        </x14:conditionalFormatting>
        <x14:conditionalFormatting xmlns:xm="http://schemas.microsoft.com/office/excel/2006/main">
          <x14:cfRule type="containsText" priority="10769" operator="containsText" id="{C7E34B7B-1C4B-45AA-A313-FBEC1E7B2032}">
            <xm:f>NOT(ISERROR(SEARCH('Listados Datos'!$P$3,Z290)))</xm:f>
            <xm:f>'Listados Datos'!$P$3</xm:f>
            <x14:dxf>
              <fill>
                <patternFill>
                  <bgColor rgb="FF99CC00"/>
                </patternFill>
              </fill>
            </x14:dxf>
          </x14:cfRule>
          <x14:cfRule type="containsText" priority="10770" operator="containsText" id="{71625774-9EE3-4F50-B52D-7BB1F9E4D01A}">
            <xm:f>NOT(ISERROR(SEARCH('Listados Datos'!$P$4,Z290)))</xm:f>
            <xm:f>'Listados Datos'!$P$4</xm:f>
            <x14:dxf>
              <fill>
                <patternFill>
                  <bgColor rgb="FF33CC33"/>
                </patternFill>
              </fill>
            </x14:dxf>
          </x14:cfRule>
          <x14:cfRule type="containsText" priority="10771" operator="containsText" id="{27524BC9-99D2-4715-91F0-AA9C8D8052C6}">
            <xm:f>NOT(ISERROR(SEARCH('Listados Datos'!$P$5,Z290)))</xm:f>
            <xm:f>'Listados Datos'!$P$5</xm:f>
            <x14:dxf>
              <fill>
                <patternFill>
                  <bgColor rgb="FFFFFF00"/>
                </patternFill>
              </fill>
            </x14:dxf>
          </x14:cfRule>
          <x14:cfRule type="containsText" priority="10772" operator="containsText" id="{C4E2385D-879E-4C51-B1EA-2862173661F9}">
            <xm:f>NOT(ISERROR(SEARCH('Listados Datos'!$P$6,Z290)))</xm:f>
            <xm:f>'Listados Datos'!$P$6</xm:f>
            <x14:dxf>
              <fill>
                <patternFill>
                  <bgColor rgb="FFFFC000"/>
                </patternFill>
              </fill>
            </x14:dxf>
          </x14:cfRule>
          <x14:cfRule type="containsText" priority="10773" operator="containsText" id="{B0FA399A-3476-44E4-89C7-1208A41D178F}">
            <xm:f>NOT(ISERROR(SEARCH('Listados Datos'!$P$7,Z290)))</xm:f>
            <xm:f>'Listados Datos'!$P$7</xm:f>
            <x14:dxf>
              <fill>
                <patternFill>
                  <bgColor rgb="FFFF0000"/>
                </patternFill>
              </fill>
            </x14:dxf>
          </x14:cfRule>
          <xm:sqref>Z290</xm:sqref>
        </x14:conditionalFormatting>
        <x14:conditionalFormatting xmlns:xm="http://schemas.microsoft.com/office/excel/2006/main">
          <x14:cfRule type="containsText" priority="10755" operator="containsText" id="{0AFAA191-BA99-4F35-B6ED-84A1F98919AF}">
            <xm:f>NOT(ISERROR(SEARCH('Listados Datos'!$T$3,AT290)))</xm:f>
            <xm:f>'Listados Datos'!$T$3</xm:f>
            <x14:dxf>
              <fill>
                <patternFill patternType="solid">
                  <bgColor rgb="FFC00000"/>
                </patternFill>
              </fill>
            </x14:dxf>
          </x14:cfRule>
          <x14:cfRule type="containsText" priority="10756" operator="containsText" id="{C62AAB7F-3316-49F7-A8E1-73C303C3209B}">
            <xm:f>NOT(ISERROR(SEARCH('Listados Datos'!$T$4,AT290)))</xm:f>
            <xm:f>'Listados Datos'!$T$4</xm:f>
            <x14:dxf>
              <font>
                <b/>
                <i val="0"/>
                <color theme="0"/>
              </font>
              <fill>
                <patternFill>
                  <bgColor rgb="FFE26B0A"/>
                </patternFill>
              </fill>
            </x14:dxf>
          </x14:cfRule>
          <x14:cfRule type="containsText" priority="10757" operator="containsText" id="{46A8C97C-D36E-4FB8-B32E-AA4B2B8B4BD1}">
            <xm:f>NOT(ISERROR(SEARCH('Listados Datos'!$T$5,AT290)))</xm:f>
            <xm:f>'Listados Datos'!$T$5</xm:f>
            <x14:dxf>
              <font>
                <b/>
                <i val="0"/>
                <color auto="1"/>
              </font>
              <fill>
                <patternFill>
                  <bgColor rgb="FFFFFF00"/>
                </patternFill>
              </fill>
            </x14:dxf>
          </x14:cfRule>
          <x14:cfRule type="containsText" priority="10758" operator="containsText" id="{228360FC-DAC1-45A6-A4DA-786B37C7E17C}">
            <xm:f>NOT(ISERROR(SEARCH('Listados Datos'!$T$6,AT290)))</xm:f>
            <xm:f>'Listados Datos'!$T$6</xm:f>
            <x14:dxf>
              <font>
                <b/>
                <i val="0"/>
              </font>
              <fill>
                <patternFill>
                  <bgColor rgb="FF92D050"/>
                </patternFill>
              </fill>
            </x14:dxf>
          </x14:cfRule>
          <xm:sqref>AT290</xm:sqref>
        </x14:conditionalFormatting>
        <x14:conditionalFormatting xmlns:xm="http://schemas.microsoft.com/office/excel/2006/main">
          <x14:cfRule type="containsText" priority="10581" operator="containsText" id="{2FAEF724-5EB2-4286-8286-D05CF436DFCA}">
            <xm:f>NOT(ISERROR(SEARCH('Listados Datos'!$P$3,AR301)))</xm:f>
            <xm:f>'Listados Datos'!$P$3</xm:f>
            <x14:dxf>
              <fill>
                <patternFill>
                  <bgColor rgb="FF99CC00"/>
                </patternFill>
              </fill>
            </x14:dxf>
          </x14:cfRule>
          <x14:cfRule type="containsText" priority="10582" operator="containsText" id="{4F54FAB2-A7B6-425C-8B8D-16E8391F2136}">
            <xm:f>NOT(ISERROR(SEARCH('Listados Datos'!$P$4,AR301)))</xm:f>
            <xm:f>'Listados Datos'!$P$4</xm:f>
            <x14:dxf>
              <fill>
                <patternFill>
                  <bgColor rgb="FF33CC33"/>
                </patternFill>
              </fill>
            </x14:dxf>
          </x14:cfRule>
          <x14:cfRule type="containsText" priority="10583" operator="containsText" id="{933C8227-23DC-4FF0-B643-F86092349C6F}">
            <xm:f>NOT(ISERROR(SEARCH('Listados Datos'!$P$5,AR301)))</xm:f>
            <xm:f>'Listados Datos'!$P$5</xm:f>
            <x14:dxf>
              <fill>
                <patternFill>
                  <bgColor rgb="FFFFFF00"/>
                </patternFill>
              </fill>
            </x14:dxf>
          </x14:cfRule>
          <x14:cfRule type="containsText" priority="10584" operator="containsText" id="{9AD3FE0D-2CA1-4B06-A1DB-83EE9B26A5F0}">
            <xm:f>NOT(ISERROR(SEARCH('Listados Datos'!$P$6,AR301)))</xm:f>
            <xm:f>'Listados Datos'!$P$6</xm:f>
            <x14:dxf>
              <fill>
                <patternFill>
                  <bgColor rgb="FFFFC000"/>
                </patternFill>
              </fill>
            </x14:dxf>
          </x14:cfRule>
          <x14:cfRule type="containsText" priority="10585" operator="containsText" id="{5F18D588-69DB-4153-AC85-E070A6B6B28C}">
            <xm:f>NOT(ISERROR(SEARCH('Listados Datos'!$P$7,AR301)))</xm:f>
            <xm:f>'Listados Datos'!$P$7</xm:f>
            <x14:dxf>
              <fill>
                <patternFill>
                  <bgColor rgb="FFFF0000"/>
                </patternFill>
              </fill>
            </x14:dxf>
          </x14:cfRule>
          <xm:sqref>AR301</xm:sqref>
        </x14:conditionalFormatting>
        <x14:conditionalFormatting xmlns:xm="http://schemas.microsoft.com/office/excel/2006/main">
          <x14:cfRule type="containsText" priority="10647" operator="containsText" id="{0216525B-97E2-4B44-BB9A-1D65E387013B}">
            <xm:f>NOT(ISERROR(SEARCH('Listados Datos'!$T$3,AT303)))</xm:f>
            <xm:f>'Listados Datos'!$T$3</xm:f>
            <x14:dxf>
              <fill>
                <patternFill patternType="solid">
                  <bgColor rgb="FFC00000"/>
                </patternFill>
              </fill>
            </x14:dxf>
          </x14:cfRule>
          <x14:cfRule type="containsText" priority="10648" operator="containsText" id="{EADAC9F3-F7E6-428F-851A-766DA0E73BC2}">
            <xm:f>NOT(ISERROR(SEARCH('Listados Datos'!$T$4,AT303)))</xm:f>
            <xm:f>'Listados Datos'!$T$4</xm:f>
            <x14:dxf>
              <font>
                <b/>
                <i val="0"/>
                <color theme="0"/>
              </font>
              <fill>
                <patternFill>
                  <bgColor rgb="FFE26B0A"/>
                </patternFill>
              </fill>
            </x14:dxf>
          </x14:cfRule>
          <x14:cfRule type="containsText" priority="10649" operator="containsText" id="{6217B485-46B0-4DAF-A9D1-5854E13186AF}">
            <xm:f>NOT(ISERROR(SEARCH('Listados Datos'!$T$5,AT303)))</xm:f>
            <xm:f>'Listados Datos'!$T$5</xm:f>
            <x14:dxf>
              <font>
                <b/>
                <i val="0"/>
                <color auto="1"/>
              </font>
              <fill>
                <patternFill>
                  <bgColor rgb="FFFFFF00"/>
                </patternFill>
              </fill>
            </x14:dxf>
          </x14:cfRule>
          <x14:cfRule type="containsText" priority="10650" operator="containsText" id="{77D7F1FB-8A9A-46A0-BC42-D8C0E493A9C7}">
            <xm:f>NOT(ISERROR(SEARCH('Listados Datos'!$T$6,AT303)))</xm:f>
            <xm:f>'Listados Datos'!$T$6</xm:f>
            <x14:dxf>
              <font>
                <b/>
                <i val="0"/>
              </font>
              <fill>
                <patternFill>
                  <bgColor rgb="FF92D050"/>
                </patternFill>
              </fill>
            </x14:dxf>
          </x14:cfRule>
          <xm:sqref>AT303</xm:sqref>
        </x14:conditionalFormatting>
        <x14:conditionalFormatting xmlns:xm="http://schemas.microsoft.com/office/excel/2006/main">
          <x14:cfRule type="containsText" priority="10637" operator="containsText" id="{48487577-2BF8-49C2-B20D-C9805DE7FADE}">
            <xm:f>NOT(ISERROR(SEARCH('Listados Datos'!$P$3,AR303)))</xm:f>
            <xm:f>'Listados Datos'!$P$3</xm:f>
            <x14:dxf>
              <fill>
                <patternFill>
                  <bgColor rgb="FF99CC00"/>
                </patternFill>
              </fill>
            </x14:dxf>
          </x14:cfRule>
          <x14:cfRule type="containsText" priority="10638" operator="containsText" id="{4A5891EA-BD66-4CF8-82C1-256898252AF5}">
            <xm:f>NOT(ISERROR(SEARCH('Listados Datos'!$P$4,AR303)))</xm:f>
            <xm:f>'Listados Datos'!$P$4</xm:f>
            <x14:dxf>
              <fill>
                <patternFill>
                  <bgColor rgb="FF33CC33"/>
                </patternFill>
              </fill>
            </x14:dxf>
          </x14:cfRule>
          <x14:cfRule type="containsText" priority="10639" operator="containsText" id="{108021FB-C49B-43F8-9A8B-2F72F3496E2A}">
            <xm:f>NOT(ISERROR(SEARCH('Listados Datos'!$P$5,AR303)))</xm:f>
            <xm:f>'Listados Datos'!$P$5</xm:f>
            <x14:dxf>
              <fill>
                <patternFill>
                  <bgColor rgb="FFFFFF00"/>
                </patternFill>
              </fill>
            </x14:dxf>
          </x14:cfRule>
          <x14:cfRule type="containsText" priority="10640" operator="containsText" id="{AB72E40C-9A0A-4F02-B779-57F2EC724561}">
            <xm:f>NOT(ISERROR(SEARCH('Listados Datos'!$P$6,AR303)))</xm:f>
            <xm:f>'Listados Datos'!$P$6</xm:f>
            <x14:dxf>
              <fill>
                <patternFill>
                  <bgColor rgb="FFFFC000"/>
                </patternFill>
              </fill>
            </x14:dxf>
          </x14:cfRule>
          <x14:cfRule type="containsText" priority="10641" operator="containsText" id="{C723CC66-90AD-4F1F-8F29-98E8C7377EA9}">
            <xm:f>NOT(ISERROR(SEARCH('Listados Datos'!$P$7,AR303)))</xm:f>
            <xm:f>'Listados Datos'!$P$7</xm:f>
            <x14:dxf>
              <fill>
                <patternFill>
                  <bgColor rgb="FFFF0000"/>
                </patternFill>
              </fill>
            </x14:dxf>
          </x14:cfRule>
          <xm:sqref>AR303</xm:sqref>
        </x14:conditionalFormatting>
        <x14:conditionalFormatting xmlns:xm="http://schemas.microsoft.com/office/excel/2006/main">
          <x14:cfRule type="containsText" priority="10605" operator="containsText" id="{722CC564-293A-4BB4-ABD0-2AA5F185CBB0}">
            <xm:f>NOT(ISERROR(SEARCH('Listados Datos'!$T$3,AT300)))</xm:f>
            <xm:f>'Listados Datos'!$T$3</xm:f>
            <x14:dxf>
              <fill>
                <patternFill patternType="solid">
                  <bgColor rgb="FFC00000"/>
                </patternFill>
              </fill>
            </x14:dxf>
          </x14:cfRule>
          <x14:cfRule type="containsText" priority="10606" operator="containsText" id="{E6096B74-DB67-4057-926E-C86F8102090E}">
            <xm:f>NOT(ISERROR(SEARCH('Listados Datos'!$T$4,AT300)))</xm:f>
            <xm:f>'Listados Datos'!$T$4</xm:f>
            <x14:dxf>
              <font>
                <b/>
                <i val="0"/>
                <color theme="0"/>
              </font>
              <fill>
                <patternFill>
                  <bgColor rgb="FFE26B0A"/>
                </patternFill>
              </fill>
            </x14:dxf>
          </x14:cfRule>
          <x14:cfRule type="containsText" priority="10607" operator="containsText" id="{7A7D5EC0-A5E8-4835-9301-B76C0699F26F}">
            <xm:f>NOT(ISERROR(SEARCH('Listados Datos'!$T$5,AT300)))</xm:f>
            <xm:f>'Listados Datos'!$T$5</xm:f>
            <x14:dxf>
              <font>
                <b/>
                <i val="0"/>
                <color auto="1"/>
              </font>
              <fill>
                <patternFill>
                  <bgColor rgb="FFFFFF00"/>
                </patternFill>
              </fill>
            </x14:dxf>
          </x14:cfRule>
          <x14:cfRule type="containsText" priority="10608" operator="containsText" id="{F1E63BB0-ACFF-4D7C-9481-7E4BF58F3A2A}">
            <xm:f>NOT(ISERROR(SEARCH('Listados Datos'!$T$6,AT300)))</xm:f>
            <xm:f>'Listados Datos'!$T$6</xm:f>
            <x14:dxf>
              <font>
                <b/>
                <i val="0"/>
              </font>
              <fill>
                <patternFill>
                  <bgColor rgb="FF92D050"/>
                </patternFill>
              </fill>
            </x14:dxf>
          </x14:cfRule>
          <xm:sqref>AT300</xm:sqref>
        </x14:conditionalFormatting>
        <x14:conditionalFormatting xmlns:xm="http://schemas.microsoft.com/office/excel/2006/main">
          <x14:cfRule type="containsText" priority="10595" operator="containsText" id="{86299C08-7421-4963-816B-9B1707F438DC}">
            <xm:f>NOT(ISERROR(SEARCH('Listados Datos'!$P$3,AR300)))</xm:f>
            <xm:f>'Listados Datos'!$P$3</xm:f>
            <x14:dxf>
              <fill>
                <patternFill>
                  <bgColor rgb="FF99CC00"/>
                </patternFill>
              </fill>
            </x14:dxf>
          </x14:cfRule>
          <x14:cfRule type="containsText" priority="10596" operator="containsText" id="{7723D670-07EF-45DA-A0B9-10AE2F931C5C}">
            <xm:f>NOT(ISERROR(SEARCH('Listados Datos'!$P$4,AR300)))</xm:f>
            <xm:f>'Listados Datos'!$P$4</xm:f>
            <x14:dxf>
              <fill>
                <patternFill>
                  <bgColor rgb="FF33CC33"/>
                </patternFill>
              </fill>
            </x14:dxf>
          </x14:cfRule>
          <x14:cfRule type="containsText" priority="10597" operator="containsText" id="{4CC74BDB-C679-46F5-B1F5-63FF0DDC3AB6}">
            <xm:f>NOT(ISERROR(SEARCH('Listados Datos'!$P$5,AR300)))</xm:f>
            <xm:f>'Listados Datos'!$P$5</xm:f>
            <x14:dxf>
              <fill>
                <patternFill>
                  <bgColor rgb="FFFFFF00"/>
                </patternFill>
              </fill>
            </x14:dxf>
          </x14:cfRule>
          <x14:cfRule type="containsText" priority="10598" operator="containsText" id="{31007F1F-699A-495B-96B2-A7D6CAC1B734}">
            <xm:f>NOT(ISERROR(SEARCH('Listados Datos'!$P$6,AR300)))</xm:f>
            <xm:f>'Listados Datos'!$P$6</xm:f>
            <x14:dxf>
              <fill>
                <patternFill>
                  <bgColor rgb="FFFFC000"/>
                </patternFill>
              </fill>
            </x14:dxf>
          </x14:cfRule>
          <x14:cfRule type="containsText" priority="10599" operator="containsText" id="{E1DCBB7B-12CD-40B8-B86E-BEAC330F7FD6}">
            <xm:f>NOT(ISERROR(SEARCH('Listados Datos'!$P$7,AR300)))</xm:f>
            <xm:f>'Listados Datos'!$P$7</xm:f>
            <x14:dxf>
              <fill>
                <patternFill>
                  <bgColor rgb="FFFF0000"/>
                </patternFill>
              </fill>
            </x14:dxf>
          </x14:cfRule>
          <xm:sqref>AR300</xm:sqref>
        </x14:conditionalFormatting>
        <x14:conditionalFormatting xmlns:xm="http://schemas.microsoft.com/office/excel/2006/main">
          <x14:cfRule type="containsText" priority="10713" operator="containsText" id="{780F6E6D-F2A4-430F-9D98-9FD96F88FFDB}">
            <xm:f>NOT(ISERROR(SEARCH('Listados Datos'!$T$3,AF298)))</xm:f>
            <xm:f>'Listados Datos'!$T$3</xm:f>
            <x14:dxf>
              <fill>
                <patternFill patternType="solid">
                  <bgColor rgb="FFC00000"/>
                </patternFill>
              </fill>
            </x14:dxf>
          </x14:cfRule>
          <x14:cfRule type="containsText" priority="10714" operator="containsText" id="{061E3BE1-5E3D-4969-9474-5DFD464161D3}">
            <xm:f>NOT(ISERROR(SEARCH('Listados Datos'!$T$4,AF298)))</xm:f>
            <xm:f>'Listados Datos'!$T$4</xm:f>
            <x14:dxf>
              <font>
                <b/>
                <i val="0"/>
                <color theme="0"/>
              </font>
              <fill>
                <patternFill>
                  <bgColor rgb="FFE26B0A"/>
                </patternFill>
              </fill>
            </x14:dxf>
          </x14:cfRule>
          <x14:cfRule type="containsText" priority="10715" operator="containsText" id="{AA20635E-7E09-490D-B334-96F405D77378}">
            <xm:f>NOT(ISERROR(SEARCH('Listados Datos'!$T$5,AF298)))</xm:f>
            <xm:f>'Listados Datos'!$T$5</xm:f>
            <x14:dxf>
              <font>
                <b/>
                <i val="0"/>
                <color auto="1"/>
              </font>
              <fill>
                <patternFill>
                  <bgColor rgb="FFFFFF00"/>
                </patternFill>
              </fill>
            </x14:dxf>
          </x14:cfRule>
          <x14:cfRule type="containsText" priority="10716" operator="containsText" id="{B056F0CA-8384-4AB6-857F-612C74255F09}">
            <xm:f>NOT(ISERROR(SEARCH('Listados Datos'!$T$6,AF298)))</xm:f>
            <xm:f>'Listados Datos'!$T$6</xm:f>
            <x14:dxf>
              <font>
                <b/>
                <i val="0"/>
              </font>
              <fill>
                <patternFill>
                  <bgColor rgb="FF92D050"/>
                </patternFill>
              </fill>
            </x14:dxf>
          </x14:cfRule>
          <xm:sqref>AF298:AF299 AF303</xm:sqref>
        </x14:conditionalFormatting>
        <x14:conditionalFormatting xmlns:xm="http://schemas.microsoft.com/office/excel/2006/main">
          <x14:cfRule type="containsText" priority="10709" operator="containsText" id="{D6B4558D-D3B1-4C8C-9C45-58CDE30F16D6}">
            <xm:f>NOT(ISERROR(SEARCH('Listados Datos'!$T$3,AB298)))</xm:f>
            <xm:f>'Listados Datos'!$T$3</xm:f>
            <x14:dxf>
              <fill>
                <patternFill patternType="solid">
                  <bgColor rgb="FFC00000"/>
                </patternFill>
              </fill>
            </x14:dxf>
          </x14:cfRule>
          <x14:cfRule type="containsText" priority="10710" operator="containsText" id="{D145C915-4962-44A0-972B-57578CB405A8}">
            <xm:f>NOT(ISERROR(SEARCH('Listados Datos'!$T$4,AB298)))</xm:f>
            <xm:f>'Listados Datos'!$T$4</xm:f>
            <x14:dxf>
              <font>
                <b/>
                <i val="0"/>
                <color theme="0"/>
              </font>
              <fill>
                <patternFill>
                  <bgColor rgb="FFE26B0A"/>
                </patternFill>
              </fill>
            </x14:dxf>
          </x14:cfRule>
          <x14:cfRule type="containsText" priority="10711" operator="containsText" id="{85533CC0-C26E-4A87-ACE6-FE918B9679C2}">
            <xm:f>NOT(ISERROR(SEARCH('Listados Datos'!$T$5,AB298)))</xm:f>
            <xm:f>'Listados Datos'!$T$5</xm:f>
            <x14:dxf>
              <font>
                <b/>
                <i val="0"/>
                <color auto="1"/>
              </font>
              <fill>
                <patternFill>
                  <bgColor rgb="FFFFFF00"/>
                </patternFill>
              </fill>
            </x14:dxf>
          </x14:cfRule>
          <x14:cfRule type="containsText" priority="10712" operator="containsText" id="{108B4FBC-A7F6-471D-AE79-5BDB9D09711D}">
            <xm:f>NOT(ISERROR(SEARCH('Listados Datos'!$T$6,AB298)))</xm:f>
            <xm:f>'Listados Datos'!$T$6</xm:f>
            <x14:dxf>
              <font>
                <b/>
                <i val="0"/>
              </font>
              <fill>
                <patternFill>
                  <bgColor rgb="FF92D050"/>
                </patternFill>
              </fill>
            </x14:dxf>
          </x14:cfRule>
          <xm:sqref>AB298:AB299</xm:sqref>
        </x14:conditionalFormatting>
        <x14:conditionalFormatting xmlns:xm="http://schemas.microsoft.com/office/excel/2006/main">
          <x14:cfRule type="containsText" priority="10699" operator="containsText" id="{FAD79FA8-4B3C-41AA-B49E-69B5509CDCEE}">
            <xm:f>NOT(ISERROR(SEARCH('Listados Datos'!$P$3,Z298)))</xm:f>
            <xm:f>'Listados Datos'!$P$3</xm:f>
            <x14:dxf>
              <fill>
                <patternFill>
                  <bgColor rgb="FF99CC00"/>
                </patternFill>
              </fill>
            </x14:dxf>
          </x14:cfRule>
          <x14:cfRule type="containsText" priority="10700" operator="containsText" id="{20CABEF4-B8B7-427E-AC7F-2FB1F9443B85}">
            <xm:f>NOT(ISERROR(SEARCH('Listados Datos'!$P$4,Z298)))</xm:f>
            <xm:f>'Listados Datos'!$P$4</xm:f>
            <x14:dxf>
              <fill>
                <patternFill>
                  <bgColor rgb="FF33CC33"/>
                </patternFill>
              </fill>
            </x14:dxf>
          </x14:cfRule>
          <x14:cfRule type="containsText" priority="10701" operator="containsText" id="{AFD3FE4C-7C88-443B-996E-B1FB11803484}">
            <xm:f>NOT(ISERROR(SEARCH('Listados Datos'!$P$5,Z298)))</xm:f>
            <xm:f>'Listados Datos'!$P$5</xm:f>
            <x14:dxf>
              <fill>
                <patternFill>
                  <bgColor rgb="FFFFFF00"/>
                </patternFill>
              </fill>
            </x14:dxf>
          </x14:cfRule>
          <x14:cfRule type="containsText" priority="10702" operator="containsText" id="{87BFE005-99D1-4D22-AE14-CCF28FC4E070}">
            <xm:f>NOT(ISERROR(SEARCH('Listados Datos'!$P$6,Z298)))</xm:f>
            <xm:f>'Listados Datos'!$P$6</xm:f>
            <x14:dxf>
              <fill>
                <patternFill>
                  <bgColor rgb="FFFFC000"/>
                </patternFill>
              </fill>
            </x14:dxf>
          </x14:cfRule>
          <x14:cfRule type="containsText" priority="10703" operator="containsText" id="{5F7AC134-22A7-46A9-B0A4-793C69928D78}">
            <xm:f>NOT(ISERROR(SEARCH('Listados Datos'!$P$7,Z298)))</xm:f>
            <xm:f>'Listados Datos'!$P$7</xm:f>
            <x14:dxf>
              <fill>
                <patternFill>
                  <bgColor rgb="FFFF0000"/>
                </patternFill>
              </fill>
            </x14:dxf>
          </x14:cfRule>
          <xm:sqref>Z298:Z299</xm:sqref>
        </x14:conditionalFormatting>
        <x14:conditionalFormatting xmlns:xm="http://schemas.microsoft.com/office/excel/2006/main">
          <x14:cfRule type="containsText" priority="10675" operator="containsText" id="{9A4A1950-EF2E-4C89-8866-824E11ADBEC4}">
            <xm:f>NOT(ISERROR(SEARCH('Listados Datos'!$T$3,AT298)))</xm:f>
            <xm:f>'Listados Datos'!$T$3</xm:f>
            <x14:dxf>
              <fill>
                <patternFill patternType="solid">
                  <bgColor rgb="FFC00000"/>
                </patternFill>
              </fill>
            </x14:dxf>
          </x14:cfRule>
          <x14:cfRule type="containsText" priority="10676" operator="containsText" id="{A0CAF63D-CC72-40CF-BE59-73FD5C7FE310}">
            <xm:f>NOT(ISERROR(SEARCH('Listados Datos'!$T$4,AT298)))</xm:f>
            <xm:f>'Listados Datos'!$T$4</xm:f>
            <x14:dxf>
              <font>
                <b/>
                <i val="0"/>
                <color theme="0"/>
              </font>
              <fill>
                <patternFill>
                  <bgColor rgb="FFE26B0A"/>
                </patternFill>
              </fill>
            </x14:dxf>
          </x14:cfRule>
          <x14:cfRule type="containsText" priority="10677" operator="containsText" id="{997B488E-2278-4FF0-94BA-032FAC2AA1F3}">
            <xm:f>NOT(ISERROR(SEARCH('Listados Datos'!$T$5,AT298)))</xm:f>
            <xm:f>'Listados Datos'!$T$5</xm:f>
            <x14:dxf>
              <font>
                <b/>
                <i val="0"/>
                <color auto="1"/>
              </font>
              <fill>
                <patternFill>
                  <bgColor rgb="FFFFFF00"/>
                </patternFill>
              </fill>
            </x14:dxf>
          </x14:cfRule>
          <x14:cfRule type="containsText" priority="10678" operator="containsText" id="{A0E2D6C5-B4A2-434B-ACFB-4D0E8B4BF7C1}">
            <xm:f>NOT(ISERROR(SEARCH('Listados Datos'!$T$6,AT298)))</xm:f>
            <xm:f>'Listados Datos'!$T$6</xm:f>
            <x14:dxf>
              <font>
                <b/>
                <i val="0"/>
              </font>
              <fill>
                <patternFill>
                  <bgColor rgb="FF92D050"/>
                </patternFill>
              </fill>
            </x14:dxf>
          </x14:cfRule>
          <xm:sqref>AT298</xm:sqref>
        </x14:conditionalFormatting>
        <x14:conditionalFormatting xmlns:xm="http://schemas.microsoft.com/office/excel/2006/main">
          <x14:cfRule type="containsText" priority="10665" operator="containsText" id="{D37EE02E-74D5-435D-9C21-F3A3794A0331}">
            <xm:f>NOT(ISERROR(SEARCH('Listados Datos'!$P$3,AR298)))</xm:f>
            <xm:f>'Listados Datos'!$P$3</xm:f>
            <x14:dxf>
              <fill>
                <patternFill>
                  <bgColor rgb="FF99CC00"/>
                </patternFill>
              </fill>
            </x14:dxf>
          </x14:cfRule>
          <x14:cfRule type="containsText" priority="10666" operator="containsText" id="{94D23321-CABC-493A-ABD9-84040B42E0D8}">
            <xm:f>NOT(ISERROR(SEARCH('Listados Datos'!$P$4,AR298)))</xm:f>
            <xm:f>'Listados Datos'!$P$4</xm:f>
            <x14:dxf>
              <fill>
                <patternFill>
                  <bgColor rgb="FF33CC33"/>
                </patternFill>
              </fill>
            </x14:dxf>
          </x14:cfRule>
          <x14:cfRule type="containsText" priority="10667" operator="containsText" id="{F0B66E27-B576-44C6-B1A5-0F66A5AB353A}">
            <xm:f>NOT(ISERROR(SEARCH('Listados Datos'!$P$5,AR298)))</xm:f>
            <xm:f>'Listados Datos'!$P$5</xm:f>
            <x14:dxf>
              <fill>
                <patternFill>
                  <bgColor rgb="FFFFFF00"/>
                </patternFill>
              </fill>
            </x14:dxf>
          </x14:cfRule>
          <x14:cfRule type="containsText" priority="10668" operator="containsText" id="{6085B243-225E-4C52-836C-FF4B40EE359D}">
            <xm:f>NOT(ISERROR(SEARCH('Listados Datos'!$P$6,AR298)))</xm:f>
            <xm:f>'Listados Datos'!$P$6</xm:f>
            <x14:dxf>
              <fill>
                <patternFill>
                  <bgColor rgb="FFFFC000"/>
                </patternFill>
              </fill>
            </x14:dxf>
          </x14:cfRule>
          <x14:cfRule type="containsText" priority="10669" operator="containsText" id="{9105C307-01F1-403B-92A8-56C1839D2A9C}">
            <xm:f>NOT(ISERROR(SEARCH('Listados Datos'!$P$7,AR298)))</xm:f>
            <xm:f>'Listados Datos'!$P$7</xm:f>
            <x14:dxf>
              <fill>
                <patternFill>
                  <bgColor rgb="FFFF0000"/>
                </patternFill>
              </fill>
            </x14:dxf>
          </x14:cfRule>
          <xm:sqref>AR298</xm:sqref>
        </x14:conditionalFormatting>
        <x14:conditionalFormatting xmlns:xm="http://schemas.microsoft.com/office/excel/2006/main">
          <x14:cfRule type="containsText" priority="10661" operator="containsText" id="{C37B3DCA-F0F2-490F-8C07-EBE87C904698}">
            <xm:f>NOT(ISERROR(SEARCH('Listados Datos'!$T$3,AT299)))</xm:f>
            <xm:f>'Listados Datos'!$T$3</xm:f>
            <x14:dxf>
              <fill>
                <patternFill patternType="solid">
                  <bgColor rgb="FFC00000"/>
                </patternFill>
              </fill>
            </x14:dxf>
          </x14:cfRule>
          <x14:cfRule type="containsText" priority="10662" operator="containsText" id="{AF3C10BE-8285-43D3-9B88-39637827C6DA}">
            <xm:f>NOT(ISERROR(SEARCH('Listados Datos'!$T$4,AT299)))</xm:f>
            <xm:f>'Listados Datos'!$T$4</xm:f>
            <x14:dxf>
              <font>
                <b/>
                <i val="0"/>
                <color theme="0"/>
              </font>
              <fill>
                <patternFill>
                  <bgColor rgb="FFE26B0A"/>
                </patternFill>
              </fill>
            </x14:dxf>
          </x14:cfRule>
          <x14:cfRule type="containsText" priority="10663" operator="containsText" id="{8D530126-4361-4E57-853B-3CEB012CA1C4}">
            <xm:f>NOT(ISERROR(SEARCH('Listados Datos'!$T$5,AT299)))</xm:f>
            <xm:f>'Listados Datos'!$T$5</xm:f>
            <x14:dxf>
              <font>
                <b/>
                <i val="0"/>
                <color auto="1"/>
              </font>
              <fill>
                <patternFill>
                  <bgColor rgb="FFFFFF00"/>
                </patternFill>
              </fill>
            </x14:dxf>
          </x14:cfRule>
          <x14:cfRule type="containsText" priority="10664" operator="containsText" id="{5315015C-79C1-46D0-B85D-3A5E759C38E9}">
            <xm:f>NOT(ISERROR(SEARCH('Listados Datos'!$T$6,AT299)))</xm:f>
            <xm:f>'Listados Datos'!$T$6</xm:f>
            <x14:dxf>
              <font>
                <b/>
                <i val="0"/>
              </font>
              <fill>
                <patternFill>
                  <bgColor rgb="FF92D050"/>
                </patternFill>
              </fill>
            </x14:dxf>
          </x14:cfRule>
          <xm:sqref>AT299</xm:sqref>
        </x14:conditionalFormatting>
        <x14:conditionalFormatting xmlns:xm="http://schemas.microsoft.com/office/excel/2006/main">
          <x14:cfRule type="containsText" priority="10651" operator="containsText" id="{5064B611-6201-4A34-A79D-4153202AEA73}">
            <xm:f>NOT(ISERROR(SEARCH('Listados Datos'!$P$3,AR299)))</xm:f>
            <xm:f>'Listados Datos'!$P$3</xm:f>
            <x14:dxf>
              <fill>
                <patternFill>
                  <bgColor rgb="FF99CC00"/>
                </patternFill>
              </fill>
            </x14:dxf>
          </x14:cfRule>
          <x14:cfRule type="containsText" priority="10652" operator="containsText" id="{44339FE9-9E27-4778-A90A-A0A851F4D101}">
            <xm:f>NOT(ISERROR(SEARCH('Listados Datos'!$P$4,AR299)))</xm:f>
            <xm:f>'Listados Datos'!$P$4</xm:f>
            <x14:dxf>
              <fill>
                <patternFill>
                  <bgColor rgb="FF33CC33"/>
                </patternFill>
              </fill>
            </x14:dxf>
          </x14:cfRule>
          <x14:cfRule type="containsText" priority="10653" operator="containsText" id="{DAD6904D-3763-495B-A5E8-CCC40860AE0C}">
            <xm:f>NOT(ISERROR(SEARCH('Listados Datos'!$P$5,AR299)))</xm:f>
            <xm:f>'Listados Datos'!$P$5</xm:f>
            <x14:dxf>
              <fill>
                <patternFill>
                  <bgColor rgb="FFFFFF00"/>
                </patternFill>
              </fill>
            </x14:dxf>
          </x14:cfRule>
          <x14:cfRule type="containsText" priority="10654" operator="containsText" id="{9EAEB90F-55C0-42BA-AA98-AE5ADBF73F7E}">
            <xm:f>NOT(ISERROR(SEARCH('Listados Datos'!$P$6,AR299)))</xm:f>
            <xm:f>'Listados Datos'!$P$6</xm:f>
            <x14:dxf>
              <fill>
                <patternFill>
                  <bgColor rgb="FFFFC000"/>
                </patternFill>
              </fill>
            </x14:dxf>
          </x14:cfRule>
          <x14:cfRule type="containsText" priority="10655" operator="containsText" id="{AFB12F33-1E29-4EDA-B989-C4F4E871F67E}">
            <xm:f>NOT(ISERROR(SEARCH('Listados Datos'!$P$7,AR299)))</xm:f>
            <xm:f>'Listados Datos'!$P$7</xm:f>
            <x14:dxf>
              <fill>
                <patternFill>
                  <bgColor rgb="FFFF0000"/>
                </patternFill>
              </fill>
            </x14:dxf>
          </x14:cfRule>
          <xm:sqref>AR299</xm:sqref>
        </x14:conditionalFormatting>
        <x14:conditionalFormatting xmlns:xm="http://schemas.microsoft.com/office/excel/2006/main">
          <x14:cfRule type="containsText" priority="10633" operator="containsText" id="{060D67A7-0CF8-483A-92D4-DAE052CF4DF3}">
            <xm:f>NOT(ISERROR(SEARCH('Listados Datos'!$T$3,AF300)))</xm:f>
            <xm:f>'Listados Datos'!$T$3</xm:f>
            <x14:dxf>
              <fill>
                <patternFill patternType="solid">
                  <bgColor rgb="FFC00000"/>
                </patternFill>
              </fill>
            </x14:dxf>
          </x14:cfRule>
          <x14:cfRule type="containsText" priority="10634" operator="containsText" id="{06782F35-EA8E-4A00-9ACE-37696B317738}">
            <xm:f>NOT(ISERROR(SEARCH('Listados Datos'!$T$4,AF300)))</xm:f>
            <xm:f>'Listados Datos'!$T$4</xm:f>
            <x14:dxf>
              <font>
                <b/>
                <i val="0"/>
                <color theme="0"/>
              </font>
              <fill>
                <patternFill>
                  <bgColor rgb="FFE26B0A"/>
                </patternFill>
              </fill>
            </x14:dxf>
          </x14:cfRule>
          <x14:cfRule type="containsText" priority="10635" operator="containsText" id="{E374E0DF-E577-4C27-BB53-A2D44269CB6A}">
            <xm:f>NOT(ISERROR(SEARCH('Listados Datos'!$T$5,AF300)))</xm:f>
            <xm:f>'Listados Datos'!$T$5</xm:f>
            <x14:dxf>
              <font>
                <b/>
                <i val="0"/>
                <color auto="1"/>
              </font>
              <fill>
                <patternFill>
                  <bgColor rgb="FFFFFF00"/>
                </patternFill>
              </fill>
            </x14:dxf>
          </x14:cfRule>
          <x14:cfRule type="containsText" priority="10636" operator="containsText" id="{606AA796-A8E9-4ADB-989C-A1D72A3E615F}">
            <xm:f>NOT(ISERROR(SEARCH('Listados Datos'!$T$6,AF300)))</xm:f>
            <xm:f>'Listados Datos'!$T$6</xm:f>
            <x14:dxf>
              <font>
                <b/>
                <i val="0"/>
              </font>
              <fill>
                <patternFill>
                  <bgColor rgb="FF92D050"/>
                </patternFill>
              </fill>
            </x14:dxf>
          </x14:cfRule>
          <xm:sqref>AF300:AF301</xm:sqref>
        </x14:conditionalFormatting>
        <x14:conditionalFormatting xmlns:xm="http://schemas.microsoft.com/office/excel/2006/main">
          <x14:cfRule type="containsText" priority="10629" operator="containsText" id="{7806C3F4-9BA5-4B9C-8F6A-4A6C4FD16ADA}">
            <xm:f>NOT(ISERROR(SEARCH('Listados Datos'!$T$3,AB300)))</xm:f>
            <xm:f>'Listados Datos'!$T$3</xm:f>
            <x14:dxf>
              <fill>
                <patternFill patternType="solid">
                  <bgColor rgb="FFC00000"/>
                </patternFill>
              </fill>
            </x14:dxf>
          </x14:cfRule>
          <x14:cfRule type="containsText" priority="10630" operator="containsText" id="{E78C7E55-1CD0-4AC8-96E3-06AE984E92C3}">
            <xm:f>NOT(ISERROR(SEARCH('Listados Datos'!$T$4,AB300)))</xm:f>
            <xm:f>'Listados Datos'!$T$4</xm:f>
            <x14:dxf>
              <font>
                <b/>
                <i val="0"/>
                <color theme="0"/>
              </font>
              <fill>
                <patternFill>
                  <bgColor rgb="FFE26B0A"/>
                </patternFill>
              </fill>
            </x14:dxf>
          </x14:cfRule>
          <x14:cfRule type="containsText" priority="10631" operator="containsText" id="{23C5229B-C858-46A0-AADD-CE9ED12A36EF}">
            <xm:f>NOT(ISERROR(SEARCH('Listados Datos'!$T$5,AB300)))</xm:f>
            <xm:f>'Listados Datos'!$T$5</xm:f>
            <x14:dxf>
              <font>
                <b/>
                <i val="0"/>
                <color auto="1"/>
              </font>
              <fill>
                <patternFill>
                  <bgColor rgb="FFFFFF00"/>
                </patternFill>
              </fill>
            </x14:dxf>
          </x14:cfRule>
          <x14:cfRule type="containsText" priority="10632" operator="containsText" id="{680DC361-7352-49F1-81D6-E0BBD88C827C}">
            <xm:f>NOT(ISERROR(SEARCH('Listados Datos'!$T$6,AB300)))</xm:f>
            <xm:f>'Listados Datos'!$T$6</xm:f>
            <x14:dxf>
              <font>
                <b/>
                <i val="0"/>
              </font>
              <fill>
                <patternFill>
                  <bgColor rgb="FF92D050"/>
                </patternFill>
              </fill>
            </x14:dxf>
          </x14:cfRule>
          <xm:sqref>AB300:AB301</xm:sqref>
        </x14:conditionalFormatting>
        <x14:conditionalFormatting xmlns:xm="http://schemas.microsoft.com/office/excel/2006/main">
          <x14:cfRule type="containsText" priority="10619" operator="containsText" id="{941CD275-C834-4B06-A2E1-2D07EA1618DA}">
            <xm:f>NOT(ISERROR(SEARCH('Listados Datos'!$P$3,Z300)))</xm:f>
            <xm:f>'Listados Datos'!$P$3</xm:f>
            <x14:dxf>
              <fill>
                <patternFill>
                  <bgColor rgb="FF99CC00"/>
                </patternFill>
              </fill>
            </x14:dxf>
          </x14:cfRule>
          <x14:cfRule type="containsText" priority="10620" operator="containsText" id="{7B22FC80-D6E4-4EB2-B10A-834C72087F1B}">
            <xm:f>NOT(ISERROR(SEARCH('Listados Datos'!$P$4,Z300)))</xm:f>
            <xm:f>'Listados Datos'!$P$4</xm:f>
            <x14:dxf>
              <fill>
                <patternFill>
                  <bgColor rgb="FF33CC33"/>
                </patternFill>
              </fill>
            </x14:dxf>
          </x14:cfRule>
          <x14:cfRule type="containsText" priority="10621" operator="containsText" id="{E3ACCC1B-E27E-4A68-BDA9-131766828493}">
            <xm:f>NOT(ISERROR(SEARCH('Listados Datos'!$P$5,Z300)))</xm:f>
            <xm:f>'Listados Datos'!$P$5</xm:f>
            <x14:dxf>
              <fill>
                <patternFill>
                  <bgColor rgb="FFFFFF00"/>
                </patternFill>
              </fill>
            </x14:dxf>
          </x14:cfRule>
          <x14:cfRule type="containsText" priority="10622" operator="containsText" id="{949356CA-DA2A-4462-ADBC-4ECE3DBBB431}">
            <xm:f>NOT(ISERROR(SEARCH('Listados Datos'!$P$6,Z300)))</xm:f>
            <xm:f>'Listados Datos'!$P$6</xm:f>
            <x14:dxf>
              <fill>
                <patternFill>
                  <bgColor rgb="FFFFC000"/>
                </patternFill>
              </fill>
            </x14:dxf>
          </x14:cfRule>
          <x14:cfRule type="containsText" priority="10623" operator="containsText" id="{4A1E8AC0-E31A-4CA3-8171-7B7DDE172E0C}">
            <xm:f>NOT(ISERROR(SEARCH('Listados Datos'!$P$7,Z300)))</xm:f>
            <xm:f>'Listados Datos'!$P$7</xm:f>
            <x14:dxf>
              <fill>
                <patternFill>
                  <bgColor rgb="FFFF0000"/>
                </patternFill>
              </fill>
            </x14:dxf>
          </x14:cfRule>
          <xm:sqref>Z300:Z301</xm:sqref>
        </x14:conditionalFormatting>
        <x14:conditionalFormatting xmlns:xm="http://schemas.microsoft.com/office/excel/2006/main">
          <x14:cfRule type="containsText" priority="10591" operator="containsText" id="{27113825-DCBB-4A40-B99B-333683682120}">
            <xm:f>NOT(ISERROR(SEARCH('Listados Datos'!$T$3,AT301)))</xm:f>
            <xm:f>'Listados Datos'!$T$3</xm:f>
            <x14:dxf>
              <fill>
                <patternFill patternType="solid">
                  <bgColor rgb="FFC00000"/>
                </patternFill>
              </fill>
            </x14:dxf>
          </x14:cfRule>
          <x14:cfRule type="containsText" priority="10592" operator="containsText" id="{BD05AD2C-6761-4A80-AE84-6AD50867E8B1}">
            <xm:f>NOT(ISERROR(SEARCH('Listados Datos'!$T$4,AT301)))</xm:f>
            <xm:f>'Listados Datos'!$T$4</xm:f>
            <x14:dxf>
              <font>
                <b/>
                <i val="0"/>
                <color theme="0"/>
              </font>
              <fill>
                <patternFill>
                  <bgColor rgb="FFE26B0A"/>
                </patternFill>
              </fill>
            </x14:dxf>
          </x14:cfRule>
          <x14:cfRule type="containsText" priority="10593" operator="containsText" id="{EB974980-DEAF-4F59-9CF6-4BEB83314142}">
            <xm:f>NOT(ISERROR(SEARCH('Listados Datos'!$T$5,AT301)))</xm:f>
            <xm:f>'Listados Datos'!$T$5</xm:f>
            <x14:dxf>
              <font>
                <b/>
                <i val="0"/>
                <color auto="1"/>
              </font>
              <fill>
                <patternFill>
                  <bgColor rgb="FFFFFF00"/>
                </patternFill>
              </fill>
            </x14:dxf>
          </x14:cfRule>
          <x14:cfRule type="containsText" priority="10594" operator="containsText" id="{F2243929-DA6F-4751-8105-D666FC652F38}">
            <xm:f>NOT(ISERROR(SEARCH('Listados Datos'!$T$6,AT301)))</xm:f>
            <xm:f>'Listados Datos'!$T$6</xm:f>
            <x14:dxf>
              <font>
                <b/>
                <i val="0"/>
              </font>
              <fill>
                <patternFill>
                  <bgColor rgb="FF92D050"/>
                </patternFill>
              </fill>
            </x14:dxf>
          </x14:cfRule>
          <xm:sqref>AT301</xm:sqref>
        </x14:conditionalFormatting>
        <x14:conditionalFormatting xmlns:xm="http://schemas.microsoft.com/office/excel/2006/main">
          <x14:cfRule type="containsText" priority="10539" operator="containsText" id="{D6E7EEF3-E34D-4EBD-8136-279C8E8AD43A}">
            <xm:f>NOT(ISERROR(SEARCH('Listados Datos'!$P$3,AR302)))</xm:f>
            <xm:f>'Listados Datos'!$P$3</xm:f>
            <x14:dxf>
              <fill>
                <patternFill>
                  <bgColor rgb="FF99CC00"/>
                </patternFill>
              </fill>
            </x14:dxf>
          </x14:cfRule>
          <x14:cfRule type="containsText" priority="10540" operator="containsText" id="{FB739EDA-5F8C-4755-A2E3-C54A8D0313AA}">
            <xm:f>NOT(ISERROR(SEARCH('Listados Datos'!$P$4,AR302)))</xm:f>
            <xm:f>'Listados Datos'!$P$4</xm:f>
            <x14:dxf>
              <fill>
                <patternFill>
                  <bgColor rgb="FF33CC33"/>
                </patternFill>
              </fill>
            </x14:dxf>
          </x14:cfRule>
          <x14:cfRule type="containsText" priority="10541" operator="containsText" id="{948936F9-6868-4A1F-AD02-C41AE39083DC}">
            <xm:f>NOT(ISERROR(SEARCH('Listados Datos'!$P$5,AR302)))</xm:f>
            <xm:f>'Listados Datos'!$P$5</xm:f>
            <x14:dxf>
              <fill>
                <patternFill>
                  <bgColor rgb="FFFFFF00"/>
                </patternFill>
              </fill>
            </x14:dxf>
          </x14:cfRule>
          <x14:cfRule type="containsText" priority="10542" operator="containsText" id="{ED0E29FA-DB82-4EA1-AAEE-DF8EB44C34DC}">
            <xm:f>NOT(ISERROR(SEARCH('Listados Datos'!$P$6,AR302)))</xm:f>
            <xm:f>'Listados Datos'!$P$6</xm:f>
            <x14:dxf>
              <fill>
                <patternFill>
                  <bgColor rgb="FFFFC000"/>
                </patternFill>
              </fill>
            </x14:dxf>
          </x14:cfRule>
          <x14:cfRule type="containsText" priority="10543" operator="containsText" id="{7BB0C9CA-BC34-4378-9814-B2F900341887}">
            <xm:f>NOT(ISERROR(SEARCH('Listados Datos'!$P$7,AR302)))</xm:f>
            <xm:f>'Listados Datos'!$P$7</xm:f>
            <x14:dxf>
              <fill>
                <patternFill>
                  <bgColor rgb="FFFF0000"/>
                </patternFill>
              </fill>
            </x14:dxf>
          </x14:cfRule>
          <xm:sqref>AR302</xm:sqref>
        </x14:conditionalFormatting>
        <x14:conditionalFormatting xmlns:xm="http://schemas.microsoft.com/office/excel/2006/main">
          <x14:cfRule type="containsText" priority="10577" operator="containsText" id="{97D031BD-345A-48B6-A093-88E1A38C7BD5}">
            <xm:f>NOT(ISERROR(SEARCH('Listados Datos'!$T$3,AF302)))</xm:f>
            <xm:f>'Listados Datos'!$T$3</xm:f>
            <x14:dxf>
              <fill>
                <patternFill patternType="solid">
                  <bgColor rgb="FFC00000"/>
                </patternFill>
              </fill>
            </x14:dxf>
          </x14:cfRule>
          <x14:cfRule type="containsText" priority="10578" operator="containsText" id="{D84E0098-16A8-4F53-A1B7-7153216DA4B4}">
            <xm:f>NOT(ISERROR(SEARCH('Listados Datos'!$T$4,AF302)))</xm:f>
            <xm:f>'Listados Datos'!$T$4</xm:f>
            <x14:dxf>
              <font>
                <b/>
                <i val="0"/>
                <color theme="0"/>
              </font>
              <fill>
                <patternFill>
                  <bgColor rgb="FFE26B0A"/>
                </patternFill>
              </fill>
            </x14:dxf>
          </x14:cfRule>
          <x14:cfRule type="containsText" priority="10579" operator="containsText" id="{E5843502-2D1A-45FA-A01C-E4BF75C3AA4C}">
            <xm:f>NOT(ISERROR(SEARCH('Listados Datos'!$T$5,AF302)))</xm:f>
            <xm:f>'Listados Datos'!$T$5</xm:f>
            <x14:dxf>
              <font>
                <b/>
                <i val="0"/>
                <color auto="1"/>
              </font>
              <fill>
                <patternFill>
                  <bgColor rgb="FFFFFF00"/>
                </patternFill>
              </fill>
            </x14:dxf>
          </x14:cfRule>
          <x14:cfRule type="containsText" priority="10580" operator="containsText" id="{F1CF4DD3-FDDF-487E-AADA-D4884606309C}">
            <xm:f>NOT(ISERROR(SEARCH('Listados Datos'!$T$6,AF302)))</xm:f>
            <xm:f>'Listados Datos'!$T$6</xm:f>
            <x14:dxf>
              <font>
                <b/>
                <i val="0"/>
              </font>
              <fill>
                <patternFill>
                  <bgColor rgb="FF92D050"/>
                </patternFill>
              </fill>
            </x14:dxf>
          </x14:cfRule>
          <xm:sqref>AF302</xm:sqref>
        </x14:conditionalFormatting>
        <x14:conditionalFormatting xmlns:xm="http://schemas.microsoft.com/office/excel/2006/main">
          <x14:cfRule type="containsText" priority="10573" operator="containsText" id="{8326D697-0C73-4870-A482-988EFE08B25B}">
            <xm:f>NOT(ISERROR(SEARCH('Listados Datos'!$T$3,AB302)))</xm:f>
            <xm:f>'Listados Datos'!$T$3</xm:f>
            <x14:dxf>
              <fill>
                <patternFill patternType="solid">
                  <bgColor rgb="FFC00000"/>
                </patternFill>
              </fill>
            </x14:dxf>
          </x14:cfRule>
          <x14:cfRule type="containsText" priority="10574" operator="containsText" id="{3D9C044B-BA9B-4582-A4A6-1F89CEB4B45E}">
            <xm:f>NOT(ISERROR(SEARCH('Listados Datos'!$T$4,AB302)))</xm:f>
            <xm:f>'Listados Datos'!$T$4</xm:f>
            <x14:dxf>
              <font>
                <b/>
                <i val="0"/>
                <color theme="0"/>
              </font>
              <fill>
                <patternFill>
                  <bgColor rgb="FFE26B0A"/>
                </patternFill>
              </fill>
            </x14:dxf>
          </x14:cfRule>
          <x14:cfRule type="containsText" priority="10575" operator="containsText" id="{826C24D4-9F5B-4666-A46C-C36F9B0B247B}">
            <xm:f>NOT(ISERROR(SEARCH('Listados Datos'!$T$5,AB302)))</xm:f>
            <xm:f>'Listados Datos'!$T$5</xm:f>
            <x14:dxf>
              <font>
                <b/>
                <i val="0"/>
                <color auto="1"/>
              </font>
              <fill>
                <patternFill>
                  <bgColor rgb="FFFFFF00"/>
                </patternFill>
              </fill>
            </x14:dxf>
          </x14:cfRule>
          <x14:cfRule type="containsText" priority="10576" operator="containsText" id="{F3BEDBBB-3F9A-4705-BD7D-3D24A890E64F}">
            <xm:f>NOT(ISERROR(SEARCH('Listados Datos'!$T$6,AB302)))</xm:f>
            <xm:f>'Listados Datos'!$T$6</xm:f>
            <x14:dxf>
              <font>
                <b/>
                <i val="0"/>
              </font>
              <fill>
                <patternFill>
                  <bgColor rgb="FF92D050"/>
                </patternFill>
              </fill>
            </x14:dxf>
          </x14:cfRule>
          <xm:sqref>AB302</xm:sqref>
        </x14:conditionalFormatting>
        <x14:conditionalFormatting xmlns:xm="http://schemas.microsoft.com/office/excel/2006/main">
          <x14:cfRule type="containsText" priority="10563" operator="containsText" id="{867EF320-3162-40A2-B76E-417F09D5373A}">
            <xm:f>NOT(ISERROR(SEARCH('Listados Datos'!$P$3,Z302)))</xm:f>
            <xm:f>'Listados Datos'!$P$3</xm:f>
            <x14:dxf>
              <fill>
                <patternFill>
                  <bgColor rgb="FF99CC00"/>
                </patternFill>
              </fill>
            </x14:dxf>
          </x14:cfRule>
          <x14:cfRule type="containsText" priority="10564" operator="containsText" id="{29ABC979-7E7B-4087-AE21-C51A11F4615B}">
            <xm:f>NOT(ISERROR(SEARCH('Listados Datos'!$P$4,Z302)))</xm:f>
            <xm:f>'Listados Datos'!$P$4</xm:f>
            <x14:dxf>
              <fill>
                <patternFill>
                  <bgColor rgb="FF33CC33"/>
                </patternFill>
              </fill>
            </x14:dxf>
          </x14:cfRule>
          <x14:cfRule type="containsText" priority="10565" operator="containsText" id="{5DE8C91B-04BD-4311-8174-935883B85ABB}">
            <xm:f>NOT(ISERROR(SEARCH('Listados Datos'!$P$5,Z302)))</xm:f>
            <xm:f>'Listados Datos'!$P$5</xm:f>
            <x14:dxf>
              <fill>
                <patternFill>
                  <bgColor rgb="FFFFFF00"/>
                </patternFill>
              </fill>
            </x14:dxf>
          </x14:cfRule>
          <x14:cfRule type="containsText" priority="10566" operator="containsText" id="{7EF18C5A-C2C8-4399-8CA1-636568B6E037}">
            <xm:f>NOT(ISERROR(SEARCH('Listados Datos'!$P$6,Z302)))</xm:f>
            <xm:f>'Listados Datos'!$P$6</xm:f>
            <x14:dxf>
              <fill>
                <patternFill>
                  <bgColor rgb="FFFFC000"/>
                </patternFill>
              </fill>
            </x14:dxf>
          </x14:cfRule>
          <x14:cfRule type="containsText" priority="10567" operator="containsText" id="{6D9A2017-3FF1-4564-A622-F65C3AD0434F}">
            <xm:f>NOT(ISERROR(SEARCH('Listados Datos'!$P$7,Z302)))</xm:f>
            <xm:f>'Listados Datos'!$P$7</xm:f>
            <x14:dxf>
              <fill>
                <patternFill>
                  <bgColor rgb="FFFF0000"/>
                </patternFill>
              </fill>
            </x14:dxf>
          </x14:cfRule>
          <xm:sqref>Z302</xm:sqref>
        </x14:conditionalFormatting>
        <x14:conditionalFormatting xmlns:xm="http://schemas.microsoft.com/office/excel/2006/main">
          <x14:cfRule type="containsText" priority="10549" operator="containsText" id="{5844E2BC-51DA-4964-9109-89164AA6C65A}">
            <xm:f>NOT(ISERROR(SEARCH('Listados Datos'!$T$3,AT302)))</xm:f>
            <xm:f>'Listados Datos'!$T$3</xm:f>
            <x14:dxf>
              <fill>
                <patternFill patternType="solid">
                  <bgColor rgb="FFC00000"/>
                </patternFill>
              </fill>
            </x14:dxf>
          </x14:cfRule>
          <x14:cfRule type="containsText" priority="10550" operator="containsText" id="{B0D54DD8-CF90-47C2-9E4F-217E583C5093}">
            <xm:f>NOT(ISERROR(SEARCH('Listados Datos'!$T$4,AT302)))</xm:f>
            <xm:f>'Listados Datos'!$T$4</xm:f>
            <x14:dxf>
              <font>
                <b/>
                <i val="0"/>
                <color theme="0"/>
              </font>
              <fill>
                <patternFill>
                  <bgColor rgb="FFE26B0A"/>
                </patternFill>
              </fill>
            </x14:dxf>
          </x14:cfRule>
          <x14:cfRule type="containsText" priority="10551" operator="containsText" id="{8C837D9B-2BD8-4D64-848B-A1EB96777478}">
            <xm:f>NOT(ISERROR(SEARCH('Listados Datos'!$T$5,AT302)))</xm:f>
            <xm:f>'Listados Datos'!$T$5</xm:f>
            <x14:dxf>
              <font>
                <b/>
                <i val="0"/>
                <color auto="1"/>
              </font>
              <fill>
                <patternFill>
                  <bgColor rgb="FFFFFF00"/>
                </patternFill>
              </fill>
            </x14:dxf>
          </x14:cfRule>
          <x14:cfRule type="containsText" priority="10552" operator="containsText" id="{EBA9329D-E501-4D76-9483-09826317802C}">
            <xm:f>NOT(ISERROR(SEARCH('Listados Datos'!$T$6,AT302)))</xm:f>
            <xm:f>'Listados Datos'!$T$6</xm:f>
            <x14:dxf>
              <font>
                <b/>
                <i val="0"/>
              </font>
              <fill>
                <patternFill>
                  <bgColor rgb="FF92D050"/>
                </patternFill>
              </fill>
            </x14:dxf>
          </x14:cfRule>
          <xm:sqref>AT302</xm:sqref>
        </x14:conditionalFormatting>
        <x14:conditionalFormatting xmlns:xm="http://schemas.microsoft.com/office/excel/2006/main">
          <x14:cfRule type="containsText" priority="10389" operator="containsText" id="{AC783E32-DEF7-471F-B438-00E3A100AB4C}">
            <xm:f>NOT(ISERROR(SEARCH('Listados Datos'!$P$3,AR295)))</xm:f>
            <xm:f>'Listados Datos'!$P$3</xm:f>
            <x14:dxf>
              <fill>
                <patternFill>
                  <bgColor rgb="FF99CC00"/>
                </patternFill>
              </fill>
            </x14:dxf>
          </x14:cfRule>
          <x14:cfRule type="containsText" priority="10390" operator="containsText" id="{4C2BBD1B-C383-4054-9E2A-094719670016}">
            <xm:f>NOT(ISERROR(SEARCH('Listados Datos'!$P$4,AR295)))</xm:f>
            <xm:f>'Listados Datos'!$P$4</xm:f>
            <x14:dxf>
              <fill>
                <patternFill>
                  <bgColor rgb="FF33CC33"/>
                </patternFill>
              </fill>
            </x14:dxf>
          </x14:cfRule>
          <x14:cfRule type="containsText" priority="10391" operator="containsText" id="{EE5794F4-638A-408E-A8DA-93A175EF6B9B}">
            <xm:f>NOT(ISERROR(SEARCH('Listados Datos'!$P$5,AR295)))</xm:f>
            <xm:f>'Listados Datos'!$P$5</xm:f>
            <x14:dxf>
              <fill>
                <patternFill>
                  <bgColor rgb="FFFFFF00"/>
                </patternFill>
              </fill>
            </x14:dxf>
          </x14:cfRule>
          <x14:cfRule type="containsText" priority="10392" operator="containsText" id="{D747E3E0-4FE6-400B-AD84-3CF3DF0F08CD}">
            <xm:f>NOT(ISERROR(SEARCH('Listados Datos'!$P$6,AR295)))</xm:f>
            <xm:f>'Listados Datos'!$P$6</xm:f>
            <x14:dxf>
              <fill>
                <patternFill>
                  <bgColor rgb="FFFFC000"/>
                </patternFill>
              </fill>
            </x14:dxf>
          </x14:cfRule>
          <x14:cfRule type="containsText" priority="10393" operator="containsText" id="{222FD191-C83F-492C-8C69-0D92B2267A37}">
            <xm:f>NOT(ISERROR(SEARCH('Listados Datos'!$P$7,AR295)))</xm:f>
            <xm:f>'Listados Datos'!$P$7</xm:f>
            <x14:dxf>
              <fill>
                <patternFill>
                  <bgColor rgb="FFFF0000"/>
                </patternFill>
              </fill>
            </x14:dxf>
          </x14:cfRule>
          <xm:sqref>AR295</xm:sqref>
        </x14:conditionalFormatting>
        <x14:conditionalFormatting xmlns:xm="http://schemas.microsoft.com/office/excel/2006/main">
          <x14:cfRule type="containsText" priority="10455" operator="containsText" id="{912B3812-F04E-4181-847D-FA8665393298}">
            <xm:f>NOT(ISERROR(SEARCH('Listados Datos'!$T$3,AT297)))</xm:f>
            <xm:f>'Listados Datos'!$T$3</xm:f>
            <x14:dxf>
              <fill>
                <patternFill patternType="solid">
                  <bgColor rgb="FFC00000"/>
                </patternFill>
              </fill>
            </x14:dxf>
          </x14:cfRule>
          <x14:cfRule type="containsText" priority="10456" operator="containsText" id="{822B2D1F-8A88-4B79-B6F9-99C41458A9BC}">
            <xm:f>NOT(ISERROR(SEARCH('Listados Datos'!$T$4,AT297)))</xm:f>
            <xm:f>'Listados Datos'!$T$4</xm:f>
            <x14:dxf>
              <font>
                <b/>
                <i val="0"/>
                <color theme="0"/>
              </font>
              <fill>
                <patternFill>
                  <bgColor rgb="FFE26B0A"/>
                </patternFill>
              </fill>
            </x14:dxf>
          </x14:cfRule>
          <x14:cfRule type="containsText" priority="10457" operator="containsText" id="{1ADAA8B5-5CE8-430D-83F2-3A966AA595E1}">
            <xm:f>NOT(ISERROR(SEARCH('Listados Datos'!$T$5,AT297)))</xm:f>
            <xm:f>'Listados Datos'!$T$5</xm:f>
            <x14:dxf>
              <font>
                <b/>
                <i val="0"/>
                <color auto="1"/>
              </font>
              <fill>
                <patternFill>
                  <bgColor rgb="FFFFFF00"/>
                </patternFill>
              </fill>
            </x14:dxf>
          </x14:cfRule>
          <x14:cfRule type="containsText" priority="10458" operator="containsText" id="{9951B411-18F2-4D54-86E4-6A259CBCFA03}">
            <xm:f>NOT(ISERROR(SEARCH('Listados Datos'!$T$6,AT297)))</xm:f>
            <xm:f>'Listados Datos'!$T$6</xm:f>
            <x14:dxf>
              <font>
                <b/>
                <i val="0"/>
              </font>
              <fill>
                <patternFill>
                  <bgColor rgb="FF92D050"/>
                </patternFill>
              </fill>
            </x14:dxf>
          </x14:cfRule>
          <xm:sqref>AT297</xm:sqref>
        </x14:conditionalFormatting>
        <x14:conditionalFormatting xmlns:xm="http://schemas.microsoft.com/office/excel/2006/main">
          <x14:cfRule type="containsText" priority="10445" operator="containsText" id="{EDADE9BE-14E0-4F0B-A6F3-3ACBE4D36EEC}">
            <xm:f>NOT(ISERROR(SEARCH('Listados Datos'!$P$3,AR297)))</xm:f>
            <xm:f>'Listados Datos'!$P$3</xm:f>
            <x14:dxf>
              <fill>
                <patternFill>
                  <bgColor rgb="FF99CC00"/>
                </patternFill>
              </fill>
            </x14:dxf>
          </x14:cfRule>
          <x14:cfRule type="containsText" priority="10446" operator="containsText" id="{5E0A3643-8A26-4B1B-9D35-F8E28B3EB73D}">
            <xm:f>NOT(ISERROR(SEARCH('Listados Datos'!$P$4,AR297)))</xm:f>
            <xm:f>'Listados Datos'!$P$4</xm:f>
            <x14:dxf>
              <fill>
                <patternFill>
                  <bgColor rgb="FF33CC33"/>
                </patternFill>
              </fill>
            </x14:dxf>
          </x14:cfRule>
          <x14:cfRule type="containsText" priority="10447" operator="containsText" id="{44592DDC-A2CC-4FD0-A217-E37C28E3FE2C}">
            <xm:f>NOT(ISERROR(SEARCH('Listados Datos'!$P$5,AR297)))</xm:f>
            <xm:f>'Listados Datos'!$P$5</xm:f>
            <x14:dxf>
              <fill>
                <patternFill>
                  <bgColor rgb="FFFFFF00"/>
                </patternFill>
              </fill>
            </x14:dxf>
          </x14:cfRule>
          <x14:cfRule type="containsText" priority="10448" operator="containsText" id="{41D934CE-8B48-4561-91D9-7320B2ECCDC5}">
            <xm:f>NOT(ISERROR(SEARCH('Listados Datos'!$P$6,AR297)))</xm:f>
            <xm:f>'Listados Datos'!$P$6</xm:f>
            <x14:dxf>
              <fill>
                <patternFill>
                  <bgColor rgb="FFFFC000"/>
                </patternFill>
              </fill>
            </x14:dxf>
          </x14:cfRule>
          <x14:cfRule type="containsText" priority="10449" operator="containsText" id="{D438D4FF-7D13-4732-8041-CB0C9EF86563}">
            <xm:f>NOT(ISERROR(SEARCH('Listados Datos'!$P$7,AR297)))</xm:f>
            <xm:f>'Listados Datos'!$P$7</xm:f>
            <x14:dxf>
              <fill>
                <patternFill>
                  <bgColor rgb="FFFF0000"/>
                </patternFill>
              </fill>
            </x14:dxf>
          </x14:cfRule>
          <xm:sqref>AR297</xm:sqref>
        </x14:conditionalFormatting>
        <x14:conditionalFormatting xmlns:xm="http://schemas.microsoft.com/office/excel/2006/main">
          <x14:cfRule type="containsText" priority="10413" operator="containsText" id="{6AEEB041-42B7-42DE-8CD8-17048AD983BC}">
            <xm:f>NOT(ISERROR(SEARCH('Listados Datos'!$T$3,AT294)))</xm:f>
            <xm:f>'Listados Datos'!$T$3</xm:f>
            <x14:dxf>
              <fill>
                <patternFill patternType="solid">
                  <bgColor rgb="FFC00000"/>
                </patternFill>
              </fill>
            </x14:dxf>
          </x14:cfRule>
          <x14:cfRule type="containsText" priority="10414" operator="containsText" id="{D9404DFA-CC6F-4BBA-9194-7D47F4C67D9B}">
            <xm:f>NOT(ISERROR(SEARCH('Listados Datos'!$T$4,AT294)))</xm:f>
            <xm:f>'Listados Datos'!$T$4</xm:f>
            <x14:dxf>
              <font>
                <b/>
                <i val="0"/>
                <color theme="0"/>
              </font>
              <fill>
                <patternFill>
                  <bgColor rgb="FFE26B0A"/>
                </patternFill>
              </fill>
            </x14:dxf>
          </x14:cfRule>
          <x14:cfRule type="containsText" priority="10415" operator="containsText" id="{20082672-C8B8-442B-81C5-89C5FA67B498}">
            <xm:f>NOT(ISERROR(SEARCH('Listados Datos'!$T$5,AT294)))</xm:f>
            <xm:f>'Listados Datos'!$T$5</xm:f>
            <x14:dxf>
              <font>
                <b/>
                <i val="0"/>
                <color auto="1"/>
              </font>
              <fill>
                <patternFill>
                  <bgColor rgb="FFFFFF00"/>
                </patternFill>
              </fill>
            </x14:dxf>
          </x14:cfRule>
          <x14:cfRule type="containsText" priority="10416" operator="containsText" id="{8E93EE99-42F7-4075-90E0-32342E7844B4}">
            <xm:f>NOT(ISERROR(SEARCH('Listados Datos'!$T$6,AT294)))</xm:f>
            <xm:f>'Listados Datos'!$T$6</xm:f>
            <x14:dxf>
              <font>
                <b/>
                <i val="0"/>
              </font>
              <fill>
                <patternFill>
                  <bgColor rgb="FF92D050"/>
                </patternFill>
              </fill>
            </x14:dxf>
          </x14:cfRule>
          <xm:sqref>AT294</xm:sqref>
        </x14:conditionalFormatting>
        <x14:conditionalFormatting xmlns:xm="http://schemas.microsoft.com/office/excel/2006/main">
          <x14:cfRule type="containsText" priority="10403" operator="containsText" id="{D610EA28-F2B7-449E-AEBF-8C047C36CD1D}">
            <xm:f>NOT(ISERROR(SEARCH('Listados Datos'!$P$3,AR294)))</xm:f>
            <xm:f>'Listados Datos'!$P$3</xm:f>
            <x14:dxf>
              <fill>
                <patternFill>
                  <bgColor rgb="FF99CC00"/>
                </patternFill>
              </fill>
            </x14:dxf>
          </x14:cfRule>
          <x14:cfRule type="containsText" priority="10404" operator="containsText" id="{BF615D19-CFE0-4F40-BC1A-FB85736010C7}">
            <xm:f>NOT(ISERROR(SEARCH('Listados Datos'!$P$4,AR294)))</xm:f>
            <xm:f>'Listados Datos'!$P$4</xm:f>
            <x14:dxf>
              <fill>
                <patternFill>
                  <bgColor rgb="FF33CC33"/>
                </patternFill>
              </fill>
            </x14:dxf>
          </x14:cfRule>
          <x14:cfRule type="containsText" priority="10405" operator="containsText" id="{9F2AF5FD-1F51-4D7F-A9C8-154AFA474019}">
            <xm:f>NOT(ISERROR(SEARCH('Listados Datos'!$P$5,AR294)))</xm:f>
            <xm:f>'Listados Datos'!$P$5</xm:f>
            <x14:dxf>
              <fill>
                <patternFill>
                  <bgColor rgb="FFFFFF00"/>
                </patternFill>
              </fill>
            </x14:dxf>
          </x14:cfRule>
          <x14:cfRule type="containsText" priority="10406" operator="containsText" id="{E544A917-64E8-4D40-86F8-C5FC7A11580B}">
            <xm:f>NOT(ISERROR(SEARCH('Listados Datos'!$P$6,AR294)))</xm:f>
            <xm:f>'Listados Datos'!$P$6</xm:f>
            <x14:dxf>
              <fill>
                <patternFill>
                  <bgColor rgb="FFFFC000"/>
                </patternFill>
              </fill>
            </x14:dxf>
          </x14:cfRule>
          <x14:cfRule type="containsText" priority="10407" operator="containsText" id="{AD8D3278-ED3D-463A-8924-8AC4255861AB}">
            <xm:f>NOT(ISERROR(SEARCH('Listados Datos'!$P$7,AR294)))</xm:f>
            <xm:f>'Listados Datos'!$P$7</xm:f>
            <x14:dxf>
              <fill>
                <patternFill>
                  <bgColor rgb="FFFF0000"/>
                </patternFill>
              </fill>
            </x14:dxf>
          </x14:cfRule>
          <xm:sqref>AR294</xm:sqref>
        </x14:conditionalFormatting>
        <x14:conditionalFormatting xmlns:xm="http://schemas.microsoft.com/office/excel/2006/main">
          <x14:cfRule type="containsText" priority="10521" operator="containsText" id="{6F5A2759-43E2-42B1-8ABB-AC5D6B8DE1C9}">
            <xm:f>NOT(ISERROR(SEARCH('Listados Datos'!$T$3,AF292)))</xm:f>
            <xm:f>'Listados Datos'!$T$3</xm:f>
            <x14:dxf>
              <fill>
                <patternFill patternType="solid">
                  <bgColor rgb="FFC00000"/>
                </patternFill>
              </fill>
            </x14:dxf>
          </x14:cfRule>
          <x14:cfRule type="containsText" priority="10522" operator="containsText" id="{EB4A4871-F3D5-44CB-80AD-9CB4DEE0712C}">
            <xm:f>NOT(ISERROR(SEARCH('Listados Datos'!$T$4,AF292)))</xm:f>
            <xm:f>'Listados Datos'!$T$4</xm:f>
            <x14:dxf>
              <font>
                <b/>
                <i val="0"/>
                <color theme="0"/>
              </font>
              <fill>
                <patternFill>
                  <bgColor rgb="FFE26B0A"/>
                </patternFill>
              </fill>
            </x14:dxf>
          </x14:cfRule>
          <x14:cfRule type="containsText" priority="10523" operator="containsText" id="{5744E77E-3428-42C4-AC82-595067805468}">
            <xm:f>NOT(ISERROR(SEARCH('Listados Datos'!$T$5,AF292)))</xm:f>
            <xm:f>'Listados Datos'!$T$5</xm:f>
            <x14:dxf>
              <font>
                <b/>
                <i val="0"/>
                <color auto="1"/>
              </font>
              <fill>
                <patternFill>
                  <bgColor rgb="FFFFFF00"/>
                </patternFill>
              </fill>
            </x14:dxf>
          </x14:cfRule>
          <x14:cfRule type="containsText" priority="10524" operator="containsText" id="{7D23D414-899B-45DE-8A0A-B4B8209B3939}">
            <xm:f>NOT(ISERROR(SEARCH('Listados Datos'!$T$6,AF292)))</xm:f>
            <xm:f>'Listados Datos'!$T$6</xm:f>
            <x14:dxf>
              <font>
                <b/>
                <i val="0"/>
              </font>
              <fill>
                <patternFill>
                  <bgColor rgb="FF92D050"/>
                </patternFill>
              </fill>
            </x14:dxf>
          </x14:cfRule>
          <xm:sqref>AF292:AF293 AF297</xm:sqref>
        </x14:conditionalFormatting>
        <x14:conditionalFormatting xmlns:xm="http://schemas.microsoft.com/office/excel/2006/main">
          <x14:cfRule type="containsText" priority="10517" operator="containsText" id="{426F4D7B-5623-48C5-AA72-4182A2233490}">
            <xm:f>NOT(ISERROR(SEARCH('Listados Datos'!$T$3,AB292)))</xm:f>
            <xm:f>'Listados Datos'!$T$3</xm:f>
            <x14:dxf>
              <fill>
                <patternFill patternType="solid">
                  <bgColor rgb="FFC00000"/>
                </patternFill>
              </fill>
            </x14:dxf>
          </x14:cfRule>
          <x14:cfRule type="containsText" priority="10518" operator="containsText" id="{BF8B976C-2F5B-48A5-A768-A2E4852911D8}">
            <xm:f>NOT(ISERROR(SEARCH('Listados Datos'!$T$4,AB292)))</xm:f>
            <xm:f>'Listados Datos'!$T$4</xm:f>
            <x14:dxf>
              <font>
                <b/>
                <i val="0"/>
                <color theme="0"/>
              </font>
              <fill>
                <patternFill>
                  <bgColor rgb="FFE26B0A"/>
                </patternFill>
              </fill>
            </x14:dxf>
          </x14:cfRule>
          <x14:cfRule type="containsText" priority="10519" operator="containsText" id="{E13C6014-9826-4391-B649-40F01827046B}">
            <xm:f>NOT(ISERROR(SEARCH('Listados Datos'!$T$5,AB292)))</xm:f>
            <xm:f>'Listados Datos'!$T$5</xm:f>
            <x14:dxf>
              <font>
                <b/>
                <i val="0"/>
                <color auto="1"/>
              </font>
              <fill>
                <patternFill>
                  <bgColor rgb="FFFFFF00"/>
                </patternFill>
              </fill>
            </x14:dxf>
          </x14:cfRule>
          <x14:cfRule type="containsText" priority="10520" operator="containsText" id="{3A4B2C6B-7C1D-4919-99C8-643A4EEC9966}">
            <xm:f>NOT(ISERROR(SEARCH('Listados Datos'!$T$6,AB292)))</xm:f>
            <xm:f>'Listados Datos'!$T$6</xm:f>
            <x14:dxf>
              <font>
                <b/>
                <i val="0"/>
              </font>
              <fill>
                <patternFill>
                  <bgColor rgb="FF92D050"/>
                </patternFill>
              </fill>
            </x14:dxf>
          </x14:cfRule>
          <xm:sqref>AB292:AB293</xm:sqref>
        </x14:conditionalFormatting>
        <x14:conditionalFormatting xmlns:xm="http://schemas.microsoft.com/office/excel/2006/main">
          <x14:cfRule type="containsText" priority="10507" operator="containsText" id="{C8DD458D-9822-46EF-AB00-22D22706A428}">
            <xm:f>NOT(ISERROR(SEARCH('Listados Datos'!$P$3,Z292)))</xm:f>
            <xm:f>'Listados Datos'!$P$3</xm:f>
            <x14:dxf>
              <fill>
                <patternFill>
                  <bgColor rgb="FF99CC00"/>
                </patternFill>
              </fill>
            </x14:dxf>
          </x14:cfRule>
          <x14:cfRule type="containsText" priority="10508" operator="containsText" id="{836638DF-785F-4269-A0F0-F943A0D07D9F}">
            <xm:f>NOT(ISERROR(SEARCH('Listados Datos'!$P$4,Z292)))</xm:f>
            <xm:f>'Listados Datos'!$P$4</xm:f>
            <x14:dxf>
              <fill>
                <patternFill>
                  <bgColor rgb="FF33CC33"/>
                </patternFill>
              </fill>
            </x14:dxf>
          </x14:cfRule>
          <x14:cfRule type="containsText" priority="10509" operator="containsText" id="{3DAC85C7-FB82-4048-9E5E-535F477CF9C4}">
            <xm:f>NOT(ISERROR(SEARCH('Listados Datos'!$P$5,Z292)))</xm:f>
            <xm:f>'Listados Datos'!$P$5</xm:f>
            <x14:dxf>
              <fill>
                <patternFill>
                  <bgColor rgb="FFFFFF00"/>
                </patternFill>
              </fill>
            </x14:dxf>
          </x14:cfRule>
          <x14:cfRule type="containsText" priority="10510" operator="containsText" id="{8FC16B65-5EF8-4035-BB5A-7754D6B83FB1}">
            <xm:f>NOT(ISERROR(SEARCH('Listados Datos'!$P$6,Z292)))</xm:f>
            <xm:f>'Listados Datos'!$P$6</xm:f>
            <x14:dxf>
              <fill>
                <patternFill>
                  <bgColor rgb="FFFFC000"/>
                </patternFill>
              </fill>
            </x14:dxf>
          </x14:cfRule>
          <x14:cfRule type="containsText" priority="10511" operator="containsText" id="{CB8666A8-3CD9-4182-9302-C4EEB19E820F}">
            <xm:f>NOT(ISERROR(SEARCH('Listados Datos'!$P$7,Z292)))</xm:f>
            <xm:f>'Listados Datos'!$P$7</xm:f>
            <x14:dxf>
              <fill>
                <patternFill>
                  <bgColor rgb="FFFF0000"/>
                </patternFill>
              </fill>
            </x14:dxf>
          </x14:cfRule>
          <xm:sqref>Z292:Z293</xm:sqref>
        </x14:conditionalFormatting>
        <x14:conditionalFormatting xmlns:xm="http://schemas.microsoft.com/office/excel/2006/main">
          <x14:cfRule type="containsText" priority="10483" operator="containsText" id="{A4948172-DA77-4EC0-A491-176F2717B6A9}">
            <xm:f>NOT(ISERROR(SEARCH('Listados Datos'!$T$3,AT292)))</xm:f>
            <xm:f>'Listados Datos'!$T$3</xm:f>
            <x14:dxf>
              <fill>
                <patternFill patternType="solid">
                  <bgColor rgb="FFC00000"/>
                </patternFill>
              </fill>
            </x14:dxf>
          </x14:cfRule>
          <x14:cfRule type="containsText" priority="10484" operator="containsText" id="{EE26FA14-8DDF-4B0B-8C94-081B4A611304}">
            <xm:f>NOT(ISERROR(SEARCH('Listados Datos'!$T$4,AT292)))</xm:f>
            <xm:f>'Listados Datos'!$T$4</xm:f>
            <x14:dxf>
              <font>
                <b/>
                <i val="0"/>
                <color theme="0"/>
              </font>
              <fill>
                <patternFill>
                  <bgColor rgb="FFE26B0A"/>
                </patternFill>
              </fill>
            </x14:dxf>
          </x14:cfRule>
          <x14:cfRule type="containsText" priority="10485" operator="containsText" id="{33FBA4F5-5817-40C7-B6F0-75FE177CBB2B}">
            <xm:f>NOT(ISERROR(SEARCH('Listados Datos'!$T$5,AT292)))</xm:f>
            <xm:f>'Listados Datos'!$T$5</xm:f>
            <x14:dxf>
              <font>
                <b/>
                <i val="0"/>
                <color auto="1"/>
              </font>
              <fill>
                <patternFill>
                  <bgColor rgb="FFFFFF00"/>
                </patternFill>
              </fill>
            </x14:dxf>
          </x14:cfRule>
          <x14:cfRule type="containsText" priority="10486" operator="containsText" id="{F520B40A-D43A-4877-B985-70FFF9359315}">
            <xm:f>NOT(ISERROR(SEARCH('Listados Datos'!$T$6,AT292)))</xm:f>
            <xm:f>'Listados Datos'!$T$6</xm:f>
            <x14:dxf>
              <font>
                <b/>
                <i val="0"/>
              </font>
              <fill>
                <patternFill>
                  <bgColor rgb="FF92D050"/>
                </patternFill>
              </fill>
            </x14:dxf>
          </x14:cfRule>
          <xm:sqref>AT292</xm:sqref>
        </x14:conditionalFormatting>
        <x14:conditionalFormatting xmlns:xm="http://schemas.microsoft.com/office/excel/2006/main">
          <x14:cfRule type="containsText" priority="10473" operator="containsText" id="{23E50111-CBD1-4178-8604-1E8136BCB61E}">
            <xm:f>NOT(ISERROR(SEARCH('Listados Datos'!$P$3,AR292)))</xm:f>
            <xm:f>'Listados Datos'!$P$3</xm:f>
            <x14:dxf>
              <fill>
                <patternFill>
                  <bgColor rgb="FF99CC00"/>
                </patternFill>
              </fill>
            </x14:dxf>
          </x14:cfRule>
          <x14:cfRule type="containsText" priority="10474" operator="containsText" id="{B4DB56E2-AB1C-421F-976E-4288D895FCFA}">
            <xm:f>NOT(ISERROR(SEARCH('Listados Datos'!$P$4,AR292)))</xm:f>
            <xm:f>'Listados Datos'!$P$4</xm:f>
            <x14:dxf>
              <fill>
                <patternFill>
                  <bgColor rgb="FF33CC33"/>
                </patternFill>
              </fill>
            </x14:dxf>
          </x14:cfRule>
          <x14:cfRule type="containsText" priority="10475" operator="containsText" id="{9E076C20-76C3-4ECB-BE78-5083721693CA}">
            <xm:f>NOT(ISERROR(SEARCH('Listados Datos'!$P$5,AR292)))</xm:f>
            <xm:f>'Listados Datos'!$P$5</xm:f>
            <x14:dxf>
              <fill>
                <patternFill>
                  <bgColor rgb="FFFFFF00"/>
                </patternFill>
              </fill>
            </x14:dxf>
          </x14:cfRule>
          <x14:cfRule type="containsText" priority="10476" operator="containsText" id="{A926DE73-02E7-4864-A0FF-FE70CA79A080}">
            <xm:f>NOT(ISERROR(SEARCH('Listados Datos'!$P$6,AR292)))</xm:f>
            <xm:f>'Listados Datos'!$P$6</xm:f>
            <x14:dxf>
              <fill>
                <patternFill>
                  <bgColor rgb="FFFFC000"/>
                </patternFill>
              </fill>
            </x14:dxf>
          </x14:cfRule>
          <x14:cfRule type="containsText" priority="10477" operator="containsText" id="{AE0A775E-8783-4B24-874B-B226D1CF31B3}">
            <xm:f>NOT(ISERROR(SEARCH('Listados Datos'!$P$7,AR292)))</xm:f>
            <xm:f>'Listados Datos'!$P$7</xm:f>
            <x14:dxf>
              <fill>
                <patternFill>
                  <bgColor rgb="FFFF0000"/>
                </patternFill>
              </fill>
            </x14:dxf>
          </x14:cfRule>
          <xm:sqref>AR292</xm:sqref>
        </x14:conditionalFormatting>
        <x14:conditionalFormatting xmlns:xm="http://schemas.microsoft.com/office/excel/2006/main">
          <x14:cfRule type="containsText" priority="10469" operator="containsText" id="{A3DF10B2-C3B5-415C-B405-8FE566CE287E}">
            <xm:f>NOT(ISERROR(SEARCH('Listados Datos'!$T$3,AT293)))</xm:f>
            <xm:f>'Listados Datos'!$T$3</xm:f>
            <x14:dxf>
              <fill>
                <patternFill patternType="solid">
                  <bgColor rgb="FFC00000"/>
                </patternFill>
              </fill>
            </x14:dxf>
          </x14:cfRule>
          <x14:cfRule type="containsText" priority="10470" operator="containsText" id="{44DC939A-06C9-4B24-B1DE-E7AA178B2E1A}">
            <xm:f>NOT(ISERROR(SEARCH('Listados Datos'!$T$4,AT293)))</xm:f>
            <xm:f>'Listados Datos'!$T$4</xm:f>
            <x14:dxf>
              <font>
                <b/>
                <i val="0"/>
                <color theme="0"/>
              </font>
              <fill>
                <patternFill>
                  <bgColor rgb="FFE26B0A"/>
                </patternFill>
              </fill>
            </x14:dxf>
          </x14:cfRule>
          <x14:cfRule type="containsText" priority="10471" operator="containsText" id="{0F22F989-1B3D-4D1E-A453-9E7C764C8641}">
            <xm:f>NOT(ISERROR(SEARCH('Listados Datos'!$T$5,AT293)))</xm:f>
            <xm:f>'Listados Datos'!$T$5</xm:f>
            <x14:dxf>
              <font>
                <b/>
                <i val="0"/>
                <color auto="1"/>
              </font>
              <fill>
                <patternFill>
                  <bgColor rgb="FFFFFF00"/>
                </patternFill>
              </fill>
            </x14:dxf>
          </x14:cfRule>
          <x14:cfRule type="containsText" priority="10472" operator="containsText" id="{00CC06E4-0157-430A-A992-68E08E5BA0D9}">
            <xm:f>NOT(ISERROR(SEARCH('Listados Datos'!$T$6,AT293)))</xm:f>
            <xm:f>'Listados Datos'!$T$6</xm:f>
            <x14:dxf>
              <font>
                <b/>
                <i val="0"/>
              </font>
              <fill>
                <patternFill>
                  <bgColor rgb="FF92D050"/>
                </patternFill>
              </fill>
            </x14:dxf>
          </x14:cfRule>
          <xm:sqref>AT293</xm:sqref>
        </x14:conditionalFormatting>
        <x14:conditionalFormatting xmlns:xm="http://schemas.microsoft.com/office/excel/2006/main">
          <x14:cfRule type="containsText" priority="10459" operator="containsText" id="{B442D1AB-65DF-4F68-BC37-18C300196CD7}">
            <xm:f>NOT(ISERROR(SEARCH('Listados Datos'!$P$3,AR293)))</xm:f>
            <xm:f>'Listados Datos'!$P$3</xm:f>
            <x14:dxf>
              <fill>
                <patternFill>
                  <bgColor rgb="FF99CC00"/>
                </patternFill>
              </fill>
            </x14:dxf>
          </x14:cfRule>
          <x14:cfRule type="containsText" priority="10460" operator="containsText" id="{D2E58EEA-B255-472A-B3A0-4BD8A9255045}">
            <xm:f>NOT(ISERROR(SEARCH('Listados Datos'!$P$4,AR293)))</xm:f>
            <xm:f>'Listados Datos'!$P$4</xm:f>
            <x14:dxf>
              <fill>
                <patternFill>
                  <bgColor rgb="FF33CC33"/>
                </patternFill>
              </fill>
            </x14:dxf>
          </x14:cfRule>
          <x14:cfRule type="containsText" priority="10461" operator="containsText" id="{7C622CE6-604B-4494-9D67-51F9AC7D376D}">
            <xm:f>NOT(ISERROR(SEARCH('Listados Datos'!$P$5,AR293)))</xm:f>
            <xm:f>'Listados Datos'!$P$5</xm:f>
            <x14:dxf>
              <fill>
                <patternFill>
                  <bgColor rgb="FFFFFF00"/>
                </patternFill>
              </fill>
            </x14:dxf>
          </x14:cfRule>
          <x14:cfRule type="containsText" priority="10462" operator="containsText" id="{FD86B32F-0EAC-4CD6-AE82-286856FD6303}">
            <xm:f>NOT(ISERROR(SEARCH('Listados Datos'!$P$6,AR293)))</xm:f>
            <xm:f>'Listados Datos'!$P$6</xm:f>
            <x14:dxf>
              <fill>
                <patternFill>
                  <bgColor rgb="FFFFC000"/>
                </patternFill>
              </fill>
            </x14:dxf>
          </x14:cfRule>
          <x14:cfRule type="containsText" priority="10463" operator="containsText" id="{4DC717C9-15AF-42D8-A9D0-9106C3A2F440}">
            <xm:f>NOT(ISERROR(SEARCH('Listados Datos'!$P$7,AR293)))</xm:f>
            <xm:f>'Listados Datos'!$P$7</xm:f>
            <x14:dxf>
              <fill>
                <patternFill>
                  <bgColor rgb="FFFF0000"/>
                </patternFill>
              </fill>
            </x14:dxf>
          </x14:cfRule>
          <xm:sqref>AR293</xm:sqref>
        </x14:conditionalFormatting>
        <x14:conditionalFormatting xmlns:xm="http://schemas.microsoft.com/office/excel/2006/main">
          <x14:cfRule type="containsText" priority="10441" operator="containsText" id="{6F1A8371-E2A5-41EE-9559-C922F1B8E034}">
            <xm:f>NOT(ISERROR(SEARCH('Listados Datos'!$T$3,AF294)))</xm:f>
            <xm:f>'Listados Datos'!$T$3</xm:f>
            <x14:dxf>
              <fill>
                <patternFill patternType="solid">
                  <bgColor rgb="FFC00000"/>
                </patternFill>
              </fill>
            </x14:dxf>
          </x14:cfRule>
          <x14:cfRule type="containsText" priority="10442" operator="containsText" id="{704402A2-ABBD-4C7C-B8DD-CC8880679940}">
            <xm:f>NOT(ISERROR(SEARCH('Listados Datos'!$T$4,AF294)))</xm:f>
            <xm:f>'Listados Datos'!$T$4</xm:f>
            <x14:dxf>
              <font>
                <b/>
                <i val="0"/>
                <color theme="0"/>
              </font>
              <fill>
                <patternFill>
                  <bgColor rgb="FFE26B0A"/>
                </patternFill>
              </fill>
            </x14:dxf>
          </x14:cfRule>
          <x14:cfRule type="containsText" priority="10443" operator="containsText" id="{50FEC6B1-F0AA-4DC0-B18F-4D158FCD7F67}">
            <xm:f>NOT(ISERROR(SEARCH('Listados Datos'!$T$5,AF294)))</xm:f>
            <xm:f>'Listados Datos'!$T$5</xm:f>
            <x14:dxf>
              <font>
                <b/>
                <i val="0"/>
                <color auto="1"/>
              </font>
              <fill>
                <patternFill>
                  <bgColor rgb="FFFFFF00"/>
                </patternFill>
              </fill>
            </x14:dxf>
          </x14:cfRule>
          <x14:cfRule type="containsText" priority="10444" operator="containsText" id="{061ACFA4-4F38-42BC-92D9-7506D9E4A6E7}">
            <xm:f>NOT(ISERROR(SEARCH('Listados Datos'!$T$6,AF294)))</xm:f>
            <xm:f>'Listados Datos'!$T$6</xm:f>
            <x14:dxf>
              <font>
                <b/>
                <i val="0"/>
              </font>
              <fill>
                <patternFill>
                  <bgColor rgb="FF92D050"/>
                </patternFill>
              </fill>
            </x14:dxf>
          </x14:cfRule>
          <xm:sqref>AF294:AF295</xm:sqref>
        </x14:conditionalFormatting>
        <x14:conditionalFormatting xmlns:xm="http://schemas.microsoft.com/office/excel/2006/main">
          <x14:cfRule type="containsText" priority="10437" operator="containsText" id="{AD9EA65E-E2EF-4491-B6C4-81E6EC1CD7E4}">
            <xm:f>NOT(ISERROR(SEARCH('Listados Datos'!$T$3,AB294)))</xm:f>
            <xm:f>'Listados Datos'!$T$3</xm:f>
            <x14:dxf>
              <fill>
                <patternFill patternType="solid">
                  <bgColor rgb="FFC00000"/>
                </patternFill>
              </fill>
            </x14:dxf>
          </x14:cfRule>
          <x14:cfRule type="containsText" priority="10438" operator="containsText" id="{79D725E3-CFC7-4729-BB16-729A66A461FA}">
            <xm:f>NOT(ISERROR(SEARCH('Listados Datos'!$T$4,AB294)))</xm:f>
            <xm:f>'Listados Datos'!$T$4</xm:f>
            <x14:dxf>
              <font>
                <b/>
                <i val="0"/>
                <color theme="0"/>
              </font>
              <fill>
                <patternFill>
                  <bgColor rgb="FFE26B0A"/>
                </patternFill>
              </fill>
            </x14:dxf>
          </x14:cfRule>
          <x14:cfRule type="containsText" priority="10439" operator="containsText" id="{602965F6-61A4-45F6-97C1-9EF3E23257C4}">
            <xm:f>NOT(ISERROR(SEARCH('Listados Datos'!$T$5,AB294)))</xm:f>
            <xm:f>'Listados Datos'!$T$5</xm:f>
            <x14:dxf>
              <font>
                <b/>
                <i val="0"/>
                <color auto="1"/>
              </font>
              <fill>
                <patternFill>
                  <bgColor rgb="FFFFFF00"/>
                </patternFill>
              </fill>
            </x14:dxf>
          </x14:cfRule>
          <x14:cfRule type="containsText" priority="10440" operator="containsText" id="{472CB33B-7048-4CC6-9C95-310C9BA19B07}">
            <xm:f>NOT(ISERROR(SEARCH('Listados Datos'!$T$6,AB294)))</xm:f>
            <xm:f>'Listados Datos'!$T$6</xm:f>
            <x14:dxf>
              <font>
                <b/>
                <i val="0"/>
              </font>
              <fill>
                <patternFill>
                  <bgColor rgb="FF92D050"/>
                </patternFill>
              </fill>
            </x14:dxf>
          </x14:cfRule>
          <xm:sqref>AB294:AB295</xm:sqref>
        </x14:conditionalFormatting>
        <x14:conditionalFormatting xmlns:xm="http://schemas.microsoft.com/office/excel/2006/main">
          <x14:cfRule type="containsText" priority="10427" operator="containsText" id="{21605C6F-B328-4911-BF0E-5660A9A548EF}">
            <xm:f>NOT(ISERROR(SEARCH('Listados Datos'!$P$3,Z294)))</xm:f>
            <xm:f>'Listados Datos'!$P$3</xm:f>
            <x14:dxf>
              <fill>
                <patternFill>
                  <bgColor rgb="FF99CC00"/>
                </patternFill>
              </fill>
            </x14:dxf>
          </x14:cfRule>
          <x14:cfRule type="containsText" priority="10428" operator="containsText" id="{05B53FB4-A68B-437C-A703-AFA3AA6E0B53}">
            <xm:f>NOT(ISERROR(SEARCH('Listados Datos'!$P$4,Z294)))</xm:f>
            <xm:f>'Listados Datos'!$P$4</xm:f>
            <x14:dxf>
              <fill>
                <patternFill>
                  <bgColor rgb="FF33CC33"/>
                </patternFill>
              </fill>
            </x14:dxf>
          </x14:cfRule>
          <x14:cfRule type="containsText" priority="10429" operator="containsText" id="{7DECF466-1C65-4B96-9921-822DD72788C0}">
            <xm:f>NOT(ISERROR(SEARCH('Listados Datos'!$P$5,Z294)))</xm:f>
            <xm:f>'Listados Datos'!$P$5</xm:f>
            <x14:dxf>
              <fill>
                <patternFill>
                  <bgColor rgb="FFFFFF00"/>
                </patternFill>
              </fill>
            </x14:dxf>
          </x14:cfRule>
          <x14:cfRule type="containsText" priority="10430" operator="containsText" id="{53D314A2-1BAA-427A-AAF4-88E2B5A834D7}">
            <xm:f>NOT(ISERROR(SEARCH('Listados Datos'!$P$6,Z294)))</xm:f>
            <xm:f>'Listados Datos'!$P$6</xm:f>
            <x14:dxf>
              <fill>
                <patternFill>
                  <bgColor rgb="FFFFC000"/>
                </patternFill>
              </fill>
            </x14:dxf>
          </x14:cfRule>
          <x14:cfRule type="containsText" priority="10431" operator="containsText" id="{998E4FF4-D6F3-4ADF-A085-CD0D892D7AB7}">
            <xm:f>NOT(ISERROR(SEARCH('Listados Datos'!$P$7,Z294)))</xm:f>
            <xm:f>'Listados Datos'!$P$7</xm:f>
            <x14:dxf>
              <fill>
                <patternFill>
                  <bgColor rgb="FFFF0000"/>
                </patternFill>
              </fill>
            </x14:dxf>
          </x14:cfRule>
          <xm:sqref>Z294:Z295</xm:sqref>
        </x14:conditionalFormatting>
        <x14:conditionalFormatting xmlns:xm="http://schemas.microsoft.com/office/excel/2006/main">
          <x14:cfRule type="containsText" priority="10399" operator="containsText" id="{25E3AADE-C92C-4000-9CFD-29E7357F35BB}">
            <xm:f>NOT(ISERROR(SEARCH('Listados Datos'!$T$3,AT295)))</xm:f>
            <xm:f>'Listados Datos'!$T$3</xm:f>
            <x14:dxf>
              <fill>
                <patternFill patternType="solid">
                  <bgColor rgb="FFC00000"/>
                </patternFill>
              </fill>
            </x14:dxf>
          </x14:cfRule>
          <x14:cfRule type="containsText" priority="10400" operator="containsText" id="{158B186A-2D23-4761-9E88-0238F377E80E}">
            <xm:f>NOT(ISERROR(SEARCH('Listados Datos'!$T$4,AT295)))</xm:f>
            <xm:f>'Listados Datos'!$T$4</xm:f>
            <x14:dxf>
              <font>
                <b/>
                <i val="0"/>
                <color theme="0"/>
              </font>
              <fill>
                <patternFill>
                  <bgColor rgb="FFE26B0A"/>
                </patternFill>
              </fill>
            </x14:dxf>
          </x14:cfRule>
          <x14:cfRule type="containsText" priority="10401" operator="containsText" id="{578275F7-3D51-4980-998C-E8E3447D5050}">
            <xm:f>NOT(ISERROR(SEARCH('Listados Datos'!$T$5,AT295)))</xm:f>
            <xm:f>'Listados Datos'!$T$5</xm:f>
            <x14:dxf>
              <font>
                <b/>
                <i val="0"/>
                <color auto="1"/>
              </font>
              <fill>
                <patternFill>
                  <bgColor rgb="FFFFFF00"/>
                </patternFill>
              </fill>
            </x14:dxf>
          </x14:cfRule>
          <x14:cfRule type="containsText" priority="10402" operator="containsText" id="{D43C28D8-88C6-406A-8B10-00F4AA5831EB}">
            <xm:f>NOT(ISERROR(SEARCH('Listados Datos'!$T$6,AT295)))</xm:f>
            <xm:f>'Listados Datos'!$T$6</xm:f>
            <x14:dxf>
              <font>
                <b/>
                <i val="0"/>
              </font>
              <fill>
                <patternFill>
                  <bgColor rgb="FF92D050"/>
                </patternFill>
              </fill>
            </x14:dxf>
          </x14:cfRule>
          <xm:sqref>AT295</xm:sqref>
        </x14:conditionalFormatting>
        <x14:conditionalFormatting xmlns:xm="http://schemas.microsoft.com/office/excel/2006/main">
          <x14:cfRule type="containsText" priority="10347" operator="containsText" id="{CD709353-8A96-42A5-93F4-DF12B2EC7F26}">
            <xm:f>NOT(ISERROR(SEARCH('Listados Datos'!$P$3,AR296)))</xm:f>
            <xm:f>'Listados Datos'!$P$3</xm:f>
            <x14:dxf>
              <fill>
                <patternFill>
                  <bgColor rgb="FF99CC00"/>
                </patternFill>
              </fill>
            </x14:dxf>
          </x14:cfRule>
          <x14:cfRule type="containsText" priority="10348" operator="containsText" id="{AF13AE28-A2AF-4F95-A4FE-56135E193382}">
            <xm:f>NOT(ISERROR(SEARCH('Listados Datos'!$P$4,AR296)))</xm:f>
            <xm:f>'Listados Datos'!$P$4</xm:f>
            <x14:dxf>
              <fill>
                <patternFill>
                  <bgColor rgb="FF33CC33"/>
                </patternFill>
              </fill>
            </x14:dxf>
          </x14:cfRule>
          <x14:cfRule type="containsText" priority="10349" operator="containsText" id="{99A4B6E2-62DC-4E85-9908-7914B6FAA5DE}">
            <xm:f>NOT(ISERROR(SEARCH('Listados Datos'!$P$5,AR296)))</xm:f>
            <xm:f>'Listados Datos'!$P$5</xm:f>
            <x14:dxf>
              <fill>
                <patternFill>
                  <bgColor rgb="FFFFFF00"/>
                </patternFill>
              </fill>
            </x14:dxf>
          </x14:cfRule>
          <x14:cfRule type="containsText" priority="10350" operator="containsText" id="{D92A7BBD-7DAE-40DF-A348-DE5788067333}">
            <xm:f>NOT(ISERROR(SEARCH('Listados Datos'!$P$6,AR296)))</xm:f>
            <xm:f>'Listados Datos'!$P$6</xm:f>
            <x14:dxf>
              <fill>
                <patternFill>
                  <bgColor rgb="FFFFC000"/>
                </patternFill>
              </fill>
            </x14:dxf>
          </x14:cfRule>
          <x14:cfRule type="containsText" priority="10351" operator="containsText" id="{75457902-1711-4FE4-A2E3-C2572C9A42AE}">
            <xm:f>NOT(ISERROR(SEARCH('Listados Datos'!$P$7,AR296)))</xm:f>
            <xm:f>'Listados Datos'!$P$7</xm:f>
            <x14:dxf>
              <fill>
                <patternFill>
                  <bgColor rgb="FFFF0000"/>
                </patternFill>
              </fill>
            </x14:dxf>
          </x14:cfRule>
          <xm:sqref>AR296</xm:sqref>
        </x14:conditionalFormatting>
        <x14:conditionalFormatting xmlns:xm="http://schemas.microsoft.com/office/excel/2006/main">
          <x14:cfRule type="containsText" priority="10385" operator="containsText" id="{3E0C5A67-690B-4726-9312-0CCDCD66955D}">
            <xm:f>NOT(ISERROR(SEARCH('Listados Datos'!$T$3,AF296)))</xm:f>
            <xm:f>'Listados Datos'!$T$3</xm:f>
            <x14:dxf>
              <fill>
                <patternFill patternType="solid">
                  <bgColor rgb="FFC00000"/>
                </patternFill>
              </fill>
            </x14:dxf>
          </x14:cfRule>
          <x14:cfRule type="containsText" priority="10386" operator="containsText" id="{77E36990-34DF-4E9D-AECE-A14F231D7F97}">
            <xm:f>NOT(ISERROR(SEARCH('Listados Datos'!$T$4,AF296)))</xm:f>
            <xm:f>'Listados Datos'!$T$4</xm:f>
            <x14:dxf>
              <font>
                <b/>
                <i val="0"/>
                <color theme="0"/>
              </font>
              <fill>
                <patternFill>
                  <bgColor rgb="FFE26B0A"/>
                </patternFill>
              </fill>
            </x14:dxf>
          </x14:cfRule>
          <x14:cfRule type="containsText" priority="10387" operator="containsText" id="{5854C9CC-908A-4F1E-A49A-0864A15E085A}">
            <xm:f>NOT(ISERROR(SEARCH('Listados Datos'!$T$5,AF296)))</xm:f>
            <xm:f>'Listados Datos'!$T$5</xm:f>
            <x14:dxf>
              <font>
                <b/>
                <i val="0"/>
                <color auto="1"/>
              </font>
              <fill>
                <patternFill>
                  <bgColor rgb="FFFFFF00"/>
                </patternFill>
              </fill>
            </x14:dxf>
          </x14:cfRule>
          <x14:cfRule type="containsText" priority="10388" operator="containsText" id="{4CAEA584-4772-476E-822E-F89255721906}">
            <xm:f>NOT(ISERROR(SEARCH('Listados Datos'!$T$6,AF296)))</xm:f>
            <xm:f>'Listados Datos'!$T$6</xm:f>
            <x14:dxf>
              <font>
                <b/>
                <i val="0"/>
              </font>
              <fill>
                <patternFill>
                  <bgColor rgb="FF92D050"/>
                </patternFill>
              </fill>
            </x14:dxf>
          </x14:cfRule>
          <xm:sqref>AF296</xm:sqref>
        </x14:conditionalFormatting>
        <x14:conditionalFormatting xmlns:xm="http://schemas.microsoft.com/office/excel/2006/main">
          <x14:cfRule type="containsText" priority="10381" operator="containsText" id="{B53BD637-E377-4EE0-BD2C-BCBFE7812812}">
            <xm:f>NOT(ISERROR(SEARCH('Listados Datos'!$T$3,AB296)))</xm:f>
            <xm:f>'Listados Datos'!$T$3</xm:f>
            <x14:dxf>
              <fill>
                <patternFill patternType="solid">
                  <bgColor rgb="FFC00000"/>
                </patternFill>
              </fill>
            </x14:dxf>
          </x14:cfRule>
          <x14:cfRule type="containsText" priority="10382" operator="containsText" id="{38B49D84-73F7-4916-8634-310A02B9646D}">
            <xm:f>NOT(ISERROR(SEARCH('Listados Datos'!$T$4,AB296)))</xm:f>
            <xm:f>'Listados Datos'!$T$4</xm:f>
            <x14:dxf>
              <font>
                <b/>
                <i val="0"/>
                <color theme="0"/>
              </font>
              <fill>
                <patternFill>
                  <bgColor rgb="FFE26B0A"/>
                </patternFill>
              </fill>
            </x14:dxf>
          </x14:cfRule>
          <x14:cfRule type="containsText" priority="10383" operator="containsText" id="{DD30C368-894B-4CAD-A8DB-E35E53D8DBDB}">
            <xm:f>NOT(ISERROR(SEARCH('Listados Datos'!$T$5,AB296)))</xm:f>
            <xm:f>'Listados Datos'!$T$5</xm:f>
            <x14:dxf>
              <font>
                <b/>
                <i val="0"/>
                <color auto="1"/>
              </font>
              <fill>
                <patternFill>
                  <bgColor rgb="FFFFFF00"/>
                </patternFill>
              </fill>
            </x14:dxf>
          </x14:cfRule>
          <x14:cfRule type="containsText" priority="10384" operator="containsText" id="{C4D55B51-0001-4368-B09F-49815B911B4D}">
            <xm:f>NOT(ISERROR(SEARCH('Listados Datos'!$T$6,AB296)))</xm:f>
            <xm:f>'Listados Datos'!$T$6</xm:f>
            <x14:dxf>
              <font>
                <b/>
                <i val="0"/>
              </font>
              <fill>
                <patternFill>
                  <bgColor rgb="FF92D050"/>
                </patternFill>
              </fill>
            </x14:dxf>
          </x14:cfRule>
          <xm:sqref>AB296</xm:sqref>
        </x14:conditionalFormatting>
        <x14:conditionalFormatting xmlns:xm="http://schemas.microsoft.com/office/excel/2006/main">
          <x14:cfRule type="containsText" priority="10371" operator="containsText" id="{E159C496-5376-4996-9F08-7987321394AC}">
            <xm:f>NOT(ISERROR(SEARCH('Listados Datos'!$P$3,Z296)))</xm:f>
            <xm:f>'Listados Datos'!$P$3</xm:f>
            <x14:dxf>
              <fill>
                <patternFill>
                  <bgColor rgb="FF99CC00"/>
                </patternFill>
              </fill>
            </x14:dxf>
          </x14:cfRule>
          <x14:cfRule type="containsText" priority="10372" operator="containsText" id="{18CEC7BD-78E1-4488-AA61-E25C8BDC20EE}">
            <xm:f>NOT(ISERROR(SEARCH('Listados Datos'!$P$4,Z296)))</xm:f>
            <xm:f>'Listados Datos'!$P$4</xm:f>
            <x14:dxf>
              <fill>
                <patternFill>
                  <bgColor rgb="FF33CC33"/>
                </patternFill>
              </fill>
            </x14:dxf>
          </x14:cfRule>
          <x14:cfRule type="containsText" priority="10373" operator="containsText" id="{440DF596-66B0-46E1-83E0-AFF11A0C8844}">
            <xm:f>NOT(ISERROR(SEARCH('Listados Datos'!$P$5,Z296)))</xm:f>
            <xm:f>'Listados Datos'!$P$5</xm:f>
            <x14:dxf>
              <fill>
                <patternFill>
                  <bgColor rgb="FFFFFF00"/>
                </patternFill>
              </fill>
            </x14:dxf>
          </x14:cfRule>
          <x14:cfRule type="containsText" priority="10374" operator="containsText" id="{65BC8349-8307-443D-BCCE-347AFED8DC90}">
            <xm:f>NOT(ISERROR(SEARCH('Listados Datos'!$P$6,Z296)))</xm:f>
            <xm:f>'Listados Datos'!$P$6</xm:f>
            <x14:dxf>
              <fill>
                <patternFill>
                  <bgColor rgb="FFFFC000"/>
                </patternFill>
              </fill>
            </x14:dxf>
          </x14:cfRule>
          <x14:cfRule type="containsText" priority="10375" operator="containsText" id="{E701BF4D-A8B3-4AD0-923D-B6DAE3C85FAF}">
            <xm:f>NOT(ISERROR(SEARCH('Listados Datos'!$P$7,Z296)))</xm:f>
            <xm:f>'Listados Datos'!$P$7</xm:f>
            <x14:dxf>
              <fill>
                <patternFill>
                  <bgColor rgb="FFFF0000"/>
                </patternFill>
              </fill>
            </x14:dxf>
          </x14:cfRule>
          <xm:sqref>Z296</xm:sqref>
        </x14:conditionalFormatting>
        <x14:conditionalFormatting xmlns:xm="http://schemas.microsoft.com/office/excel/2006/main">
          <x14:cfRule type="containsText" priority="10357" operator="containsText" id="{10BD2B7C-4BDC-47D2-A727-B5E7847F1C81}">
            <xm:f>NOT(ISERROR(SEARCH('Listados Datos'!$T$3,AT296)))</xm:f>
            <xm:f>'Listados Datos'!$T$3</xm:f>
            <x14:dxf>
              <fill>
                <patternFill patternType="solid">
                  <bgColor rgb="FFC00000"/>
                </patternFill>
              </fill>
            </x14:dxf>
          </x14:cfRule>
          <x14:cfRule type="containsText" priority="10358" operator="containsText" id="{4A13CB6A-5A49-4963-9C08-3E1F772F2E16}">
            <xm:f>NOT(ISERROR(SEARCH('Listados Datos'!$T$4,AT296)))</xm:f>
            <xm:f>'Listados Datos'!$T$4</xm:f>
            <x14:dxf>
              <font>
                <b/>
                <i val="0"/>
                <color theme="0"/>
              </font>
              <fill>
                <patternFill>
                  <bgColor rgb="FFE26B0A"/>
                </patternFill>
              </fill>
            </x14:dxf>
          </x14:cfRule>
          <x14:cfRule type="containsText" priority="10359" operator="containsText" id="{39FBDC93-EA45-4054-8A4F-820E4D1E2D0F}">
            <xm:f>NOT(ISERROR(SEARCH('Listados Datos'!$T$5,AT296)))</xm:f>
            <xm:f>'Listados Datos'!$T$5</xm:f>
            <x14:dxf>
              <font>
                <b/>
                <i val="0"/>
                <color auto="1"/>
              </font>
              <fill>
                <patternFill>
                  <bgColor rgb="FFFFFF00"/>
                </patternFill>
              </fill>
            </x14:dxf>
          </x14:cfRule>
          <x14:cfRule type="containsText" priority="10360" operator="containsText" id="{BABA8071-8535-45EB-B19A-E2688596C638}">
            <xm:f>NOT(ISERROR(SEARCH('Listados Datos'!$T$6,AT296)))</xm:f>
            <xm:f>'Listados Datos'!$T$6</xm:f>
            <x14:dxf>
              <font>
                <b/>
                <i val="0"/>
              </font>
              <fill>
                <patternFill>
                  <bgColor rgb="FF92D050"/>
                </patternFill>
              </fill>
            </x14:dxf>
          </x14:cfRule>
          <xm:sqref>AT296</xm:sqref>
        </x14:conditionalFormatting>
        <x14:conditionalFormatting xmlns:xm="http://schemas.microsoft.com/office/excel/2006/main">
          <x14:cfRule type="containsText" priority="10197" operator="containsText" id="{2A2FFF92-7B09-4FF0-8BDE-184868B32A40}">
            <xm:f>NOT(ISERROR(SEARCH('Listados Datos'!$P$3,AR307)))</xm:f>
            <xm:f>'Listados Datos'!$P$3</xm:f>
            <x14:dxf>
              <fill>
                <patternFill>
                  <bgColor rgb="FF99CC00"/>
                </patternFill>
              </fill>
            </x14:dxf>
          </x14:cfRule>
          <x14:cfRule type="containsText" priority="10198" operator="containsText" id="{A5638155-ADA8-4938-9A78-90BB7711A92F}">
            <xm:f>NOT(ISERROR(SEARCH('Listados Datos'!$P$4,AR307)))</xm:f>
            <xm:f>'Listados Datos'!$P$4</xm:f>
            <x14:dxf>
              <fill>
                <patternFill>
                  <bgColor rgb="FF33CC33"/>
                </patternFill>
              </fill>
            </x14:dxf>
          </x14:cfRule>
          <x14:cfRule type="containsText" priority="10199" operator="containsText" id="{F7467014-8290-4D33-B69D-8AA2D9873648}">
            <xm:f>NOT(ISERROR(SEARCH('Listados Datos'!$P$5,AR307)))</xm:f>
            <xm:f>'Listados Datos'!$P$5</xm:f>
            <x14:dxf>
              <fill>
                <patternFill>
                  <bgColor rgb="FFFFFF00"/>
                </patternFill>
              </fill>
            </x14:dxf>
          </x14:cfRule>
          <x14:cfRule type="containsText" priority="10200" operator="containsText" id="{4F00A510-0ECD-416B-833A-B19ADCD86F47}">
            <xm:f>NOT(ISERROR(SEARCH('Listados Datos'!$P$6,AR307)))</xm:f>
            <xm:f>'Listados Datos'!$P$6</xm:f>
            <x14:dxf>
              <fill>
                <patternFill>
                  <bgColor rgb="FFFFC000"/>
                </patternFill>
              </fill>
            </x14:dxf>
          </x14:cfRule>
          <x14:cfRule type="containsText" priority="10201" operator="containsText" id="{9A018C71-F567-4C0F-9113-A4C5CF85A93A}">
            <xm:f>NOT(ISERROR(SEARCH('Listados Datos'!$P$7,AR307)))</xm:f>
            <xm:f>'Listados Datos'!$P$7</xm:f>
            <x14:dxf>
              <fill>
                <patternFill>
                  <bgColor rgb="FFFF0000"/>
                </patternFill>
              </fill>
            </x14:dxf>
          </x14:cfRule>
          <xm:sqref>AR307</xm:sqref>
        </x14:conditionalFormatting>
        <x14:conditionalFormatting xmlns:xm="http://schemas.microsoft.com/office/excel/2006/main">
          <x14:cfRule type="containsText" priority="10263" operator="containsText" id="{9F2B8F8F-1DC0-43D2-AFD6-C100301B4338}">
            <xm:f>NOT(ISERROR(SEARCH('Listados Datos'!$T$3,AT309)))</xm:f>
            <xm:f>'Listados Datos'!$T$3</xm:f>
            <x14:dxf>
              <fill>
                <patternFill patternType="solid">
                  <bgColor rgb="FFC00000"/>
                </patternFill>
              </fill>
            </x14:dxf>
          </x14:cfRule>
          <x14:cfRule type="containsText" priority="10264" operator="containsText" id="{2D07FEAD-60CC-4DF7-AD63-03018D37B3C5}">
            <xm:f>NOT(ISERROR(SEARCH('Listados Datos'!$T$4,AT309)))</xm:f>
            <xm:f>'Listados Datos'!$T$4</xm:f>
            <x14:dxf>
              <font>
                <b/>
                <i val="0"/>
                <color theme="0"/>
              </font>
              <fill>
                <patternFill>
                  <bgColor rgb="FFE26B0A"/>
                </patternFill>
              </fill>
            </x14:dxf>
          </x14:cfRule>
          <x14:cfRule type="containsText" priority="10265" operator="containsText" id="{ABD74858-C266-4CD4-B387-72D5E0285462}">
            <xm:f>NOT(ISERROR(SEARCH('Listados Datos'!$T$5,AT309)))</xm:f>
            <xm:f>'Listados Datos'!$T$5</xm:f>
            <x14:dxf>
              <font>
                <b/>
                <i val="0"/>
                <color auto="1"/>
              </font>
              <fill>
                <patternFill>
                  <bgColor rgb="FFFFFF00"/>
                </patternFill>
              </fill>
            </x14:dxf>
          </x14:cfRule>
          <x14:cfRule type="containsText" priority="10266" operator="containsText" id="{4553E1A2-6DD5-478A-962D-032C9466E337}">
            <xm:f>NOT(ISERROR(SEARCH('Listados Datos'!$T$6,AT309)))</xm:f>
            <xm:f>'Listados Datos'!$T$6</xm:f>
            <x14:dxf>
              <font>
                <b/>
                <i val="0"/>
              </font>
              <fill>
                <patternFill>
                  <bgColor rgb="FF92D050"/>
                </patternFill>
              </fill>
            </x14:dxf>
          </x14:cfRule>
          <xm:sqref>AT309</xm:sqref>
        </x14:conditionalFormatting>
        <x14:conditionalFormatting xmlns:xm="http://schemas.microsoft.com/office/excel/2006/main">
          <x14:cfRule type="containsText" priority="10253" operator="containsText" id="{05ED07E8-9C61-4BA3-8833-04277CD4A3AB}">
            <xm:f>NOT(ISERROR(SEARCH('Listados Datos'!$P$3,AR309)))</xm:f>
            <xm:f>'Listados Datos'!$P$3</xm:f>
            <x14:dxf>
              <fill>
                <patternFill>
                  <bgColor rgb="FF99CC00"/>
                </patternFill>
              </fill>
            </x14:dxf>
          </x14:cfRule>
          <x14:cfRule type="containsText" priority="10254" operator="containsText" id="{73192995-DFFC-4CF5-8A07-15C96E6BCCF3}">
            <xm:f>NOT(ISERROR(SEARCH('Listados Datos'!$P$4,AR309)))</xm:f>
            <xm:f>'Listados Datos'!$P$4</xm:f>
            <x14:dxf>
              <fill>
                <patternFill>
                  <bgColor rgb="FF33CC33"/>
                </patternFill>
              </fill>
            </x14:dxf>
          </x14:cfRule>
          <x14:cfRule type="containsText" priority="10255" operator="containsText" id="{AC2E2939-FF64-487E-B44B-4354FD52775A}">
            <xm:f>NOT(ISERROR(SEARCH('Listados Datos'!$P$5,AR309)))</xm:f>
            <xm:f>'Listados Datos'!$P$5</xm:f>
            <x14:dxf>
              <fill>
                <patternFill>
                  <bgColor rgb="FFFFFF00"/>
                </patternFill>
              </fill>
            </x14:dxf>
          </x14:cfRule>
          <x14:cfRule type="containsText" priority="10256" operator="containsText" id="{6D79660F-49A7-417E-85C7-E7F1B83EF66C}">
            <xm:f>NOT(ISERROR(SEARCH('Listados Datos'!$P$6,AR309)))</xm:f>
            <xm:f>'Listados Datos'!$P$6</xm:f>
            <x14:dxf>
              <fill>
                <patternFill>
                  <bgColor rgb="FFFFC000"/>
                </patternFill>
              </fill>
            </x14:dxf>
          </x14:cfRule>
          <x14:cfRule type="containsText" priority="10257" operator="containsText" id="{56815885-BF7F-43A5-88A8-6D354D2AF9EC}">
            <xm:f>NOT(ISERROR(SEARCH('Listados Datos'!$P$7,AR309)))</xm:f>
            <xm:f>'Listados Datos'!$P$7</xm:f>
            <x14:dxf>
              <fill>
                <patternFill>
                  <bgColor rgb="FFFF0000"/>
                </patternFill>
              </fill>
            </x14:dxf>
          </x14:cfRule>
          <xm:sqref>AR309</xm:sqref>
        </x14:conditionalFormatting>
        <x14:conditionalFormatting xmlns:xm="http://schemas.microsoft.com/office/excel/2006/main">
          <x14:cfRule type="containsText" priority="10221" operator="containsText" id="{9D904305-8256-4D6B-93AF-E9DBEA5F2974}">
            <xm:f>NOT(ISERROR(SEARCH('Listados Datos'!$T$3,AT306)))</xm:f>
            <xm:f>'Listados Datos'!$T$3</xm:f>
            <x14:dxf>
              <fill>
                <patternFill patternType="solid">
                  <bgColor rgb="FFC00000"/>
                </patternFill>
              </fill>
            </x14:dxf>
          </x14:cfRule>
          <x14:cfRule type="containsText" priority="10222" operator="containsText" id="{98F3502A-75F2-410D-80D5-9CBC34A96398}">
            <xm:f>NOT(ISERROR(SEARCH('Listados Datos'!$T$4,AT306)))</xm:f>
            <xm:f>'Listados Datos'!$T$4</xm:f>
            <x14:dxf>
              <font>
                <b/>
                <i val="0"/>
                <color theme="0"/>
              </font>
              <fill>
                <patternFill>
                  <bgColor rgb="FFE26B0A"/>
                </patternFill>
              </fill>
            </x14:dxf>
          </x14:cfRule>
          <x14:cfRule type="containsText" priority="10223" operator="containsText" id="{1C1E8C77-672E-429F-8E60-810A3974D059}">
            <xm:f>NOT(ISERROR(SEARCH('Listados Datos'!$T$5,AT306)))</xm:f>
            <xm:f>'Listados Datos'!$T$5</xm:f>
            <x14:dxf>
              <font>
                <b/>
                <i val="0"/>
                <color auto="1"/>
              </font>
              <fill>
                <patternFill>
                  <bgColor rgb="FFFFFF00"/>
                </patternFill>
              </fill>
            </x14:dxf>
          </x14:cfRule>
          <x14:cfRule type="containsText" priority="10224" operator="containsText" id="{2868B11D-72AF-4153-B587-23F304FE027F}">
            <xm:f>NOT(ISERROR(SEARCH('Listados Datos'!$T$6,AT306)))</xm:f>
            <xm:f>'Listados Datos'!$T$6</xm:f>
            <x14:dxf>
              <font>
                <b/>
                <i val="0"/>
              </font>
              <fill>
                <patternFill>
                  <bgColor rgb="FF92D050"/>
                </patternFill>
              </fill>
            </x14:dxf>
          </x14:cfRule>
          <xm:sqref>AT306</xm:sqref>
        </x14:conditionalFormatting>
        <x14:conditionalFormatting xmlns:xm="http://schemas.microsoft.com/office/excel/2006/main">
          <x14:cfRule type="containsText" priority="10211" operator="containsText" id="{4CA045FE-5909-4E51-AD5A-2B346A898A8B}">
            <xm:f>NOT(ISERROR(SEARCH('Listados Datos'!$P$3,AR306)))</xm:f>
            <xm:f>'Listados Datos'!$P$3</xm:f>
            <x14:dxf>
              <fill>
                <patternFill>
                  <bgColor rgb="FF99CC00"/>
                </patternFill>
              </fill>
            </x14:dxf>
          </x14:cfRule>
          <x14:cfRule type="containsText" priority="10212" operator="containsText" id="{8A0C5769-23E3-412B-AD5E-763B49B6BA3C}">
            <xm:f>NOT(ISERROR(SEARCH('Listados Datos'!$P$4,AR306)))</xm:f>
            <xm:f>'Listados Datos'!$P$4</xm:f>
            <x14:dxf>
              <fill>
                <patternFill>
                  <bgColor rgb="FF33CC33"/>
                </patternFill>
              </fill>
            </x14:dxf>
          </x14:cfRule>
          <x14:cfRule type="containsText" priority="10213" operator="containsText" id="{342EE42D-CDA0-4243-9F36-5862A05ADAB6}">
            <xm:f>NOT(ISERROR(SEARCH('Listados Datos'!$P$5,AR306)))</xm:f>
            <xm:f>'Listados Datos'!$P$5</xm:f>
            <x14:dxf>
              <fill>
                <patternFill>
                  <bgColor rgb="FFFFFF00"/>
                </patternFill>
              </fill>
            </x14:dxf>
          </x14:cfRule>
          <x14:cfRule type="containsText" priority="10214" operator="containsText" id="{9A6C96BA-6A95-4402-9D8E-E3613D08981F}">
            <xm:f>NOT(ISERROR(SEARCH('Listados Datos'!$P$6,AR306)))</xm:f>
            <xm:f>'Listados Datos'!$P$6</xm:f>
            <x14:dxf>
              <fill>
                <patternFill>
                  <bgColor rgb="FFFFC000"/>
                </patternFill>
              </fill>
            </x14:dxf>
          </x14:cfRule>
          <x14:cfRule type="containsText" priority="10215" operator="containsText" id="{6D4D36B1-A6A1-4919-9C3B-57A14F70A2C2}">
            <xm:f>NOT(ISERROR(SEARCH('Listados Datos'!$P$7,AR306)))</xm:f>
            <xm:f>'Listados Datos'!$P$7</xm:f>
            <x14:dxf>
              <fill>
                <patternFill>
                  <bgColor rgb="FFFF0000"/>
                </patternFill>
              </fill>
            </x14:dxf>
          </x14:cfRule>
          <xm:sqref>AR306</xm:sqref>
        </x14:conditionalFormatting>
        <x14:conditionalFormatting xmlns:xm="http://schemas.microsoft.com/office/excel/2006/main">
          <x14:cfRule type="containsText" priority="10329" operator="containsText" id="{CEC0EE66-1155-4696-8795-D054AA8DCAF2}">
            <xm:f>NOT(ISERROR(SEARCH('Listados Datos'!$T$3,AF304)))</xm:f>
            <xm:f>'Listados Datos'!$T$3</xm:f>
            <x14:dxf>
              <fill>
                <patternFill patternType="solid">
                  <bgColor rgb="FFC00000"/>
                </patternFill>
              </fill>
            </x14:dxf>
          </x14:cfRule>
          <x14:cfRule type="containsText" priority="10330" operator="containsText" id="{85D39EC3-4783-4B12-B241-04BE684CA784}">
            <xm:f>NOT(ISERROR(SEARCH('Listados Datos'!$T$4,AF304)))</xm:f>
            <xm:f>'Listados Datos'!$T$4</xm:f>
            <x14:dxf>
              <font>
                <b/>
                <i val="0"/>
                <color theme="0"/>
              </font>
              <fill>
                <patternFill>
                  <bgColor rgb="FFE26B0A"/>
                </patternFill>
              </fill>
            </x14:dxf>
          </x14:cfRule>
          <x14:cfRule type="containsText" priority="10331" operator="containsText" id="{AC4AD68C-1157-4B38-8515-50229EEABA7B}">
            <xm:f>NOT(ISERROR(SEARCH('Listados Datos'!$T$5,AF304)))</xm:f>
            <xm:f>'Listados Datos'!$T$5</xm:f>
            <x14:dxf>
              <font>
                <b/>
                <i val="0"/>
                <color auto="1"/>
              </font>
              <fill>
                <patternFill>
                  <bgColor rgb="FFFFFF00"/>
                </patternFill>
              </fill>
            </x14:dxf>
          </x14:cfRule>
          <x14:cfRule type="containsText" priority="10332" operator="containsText" id="{05E41D10-5C97-4951-8A8F-D3C17892C8F2}">
            <xm:f>NOT(ISERROR(SEARCH('Listados Datos'!$T$6,AF304)))</xm:f>
            <xm:f>'Listados Datos'!$T$6</xm:f>
            <x14:dxf>
              <font>
                <b/>
                <i val="0"/>
              </font>
              <fill>
                <patternFill>
                  <bgColor rgb="FF92D050"/>
                </patternFill>
              </fill>
            </x14:dxf>
          </x14:cfRule>
          <xm:sqref>AF304:AF305 AF309</xm:sqref>
        </x14:conditionalFormatting>
        <x14:conditionalFormatting xmlns:xm="http://schemas.microsoft.com/office/excel/2006/main">
          <x14:cfRule type="containsText" priority="10325" operator="containsText" id="{52868235-7D1C-4DAB-8784-4BF86FB3B390}">
            <xm:f>NOT(ISERROR(SEARCH('Listados Datos'!$T$3,AB304)))</xm:f>
            <xm:f>'Listados Datos'!$T$3</xm:f>
            <x14:dxf>
              <fill>
                <patternFill patternType="solid">
                  <bgColor rgb="FFC00000"/>
                </patternFill>
              </fill>
            </x14:dxf>
          </x14:cfRule>
          <x14:cfRule type="containsText" priority="10326" operator="containsText" id="{3DE4B896-C0EC-4937-90BA-E520919A1906}">
            <xm:f>NOT(ISERROR(SEARCH('Listados Datos'!$T$4,AB304)))</xm:f>
            <xm:f>'Listados Datos'!$T$4</xm:f>
            <x14:dxf>
              <font>
                <b/>
                <i val="0"/>
                <color theme="0"/>
              </font>
              <fill>
                <patternFill>
                  <bgColor rgb="FFE26B0A"/>
                </patternFill>
              </fill>
            </x14:dxf>
          </x14:cfRule>
          <x14:cfRule type="containsText" priority="10327" operator="containsText" id="{054ED841-9C0A-4F98-9419-F294841CB2AA}">
            <xm:f>NOT(ISERROR(SEARCH('Listados Datos'!$T$5,AB304)))</xm:f>
            <xm:f>'Listados Datos'!$T$5</xm:f>
            <x14:dxf>
              <font>
                <b/>
                <i val="0"/>
                <color auto="1"/>
              </font>
              <fill>
                <patternFill>
                  <bgColor rgb="FFFFFF00"/>
                </patternFill>
              </fill>
            </x14:dxf>
          </x14:cfRule>
          <x14:cfRule type="containsText" priority="10328" operator="containsText" id="{A6C7C600-03DC-452B-A26F-BC42EE8EE583}">
            <xm:f>NOT(ISERROR(SEARCH('Listados Datos'!$T$6,AB304)))</xm:f>
            <xm:f>'Listados Datos'!$T$6</xm:f>
            <x14:dxf>
              <font>
                <b/>
                <i val="0"/>
              </font>
              <fill>
                <patternFill>
                  <bgColor rgb="FF92D050"/>
                </patternFill>
              </fill>
            </x14:dxf>
          </x14:cfRule>
          <xm:sqref>AB304:AB305</xm:sqref>
        </x14:conditionalFormatting>
        <x14:conditionalFormatting xmlns:xm="http://schemas.microsoft.com/office/excel/2006/main">
          <x14:cfRule type="containsText" priority="10315" operator="containsText" id="{04A587AE-8D4F-4C61-8ADF-1911D17E8838}">
            <xm:f>NOT(ISERROR(SEARCH('Listados Datos'!$P$3,Z304)))</xm:f>
            <xm:f>'Listados Datos'!$P$3</xm:f>
            <x14:dxf>
              <fill>
                <patternFill>
                  <bgColor rgb="FF99CC00"/>
                </patternFill>
              </fill>
            </x14:dxf>
          </x14:cfRule>
          <x14:cfRule type="containsText" priority="10316" operator="containsText" id="{423B0729-D902-4277-9F7B-CBC846F66671}">
            <xm:f>NOT(ISERROR(SEARCH('Listados Datos'!$P$4,Z304)))</xm:f>
            <xm:f>'Listados Datos'!$P$4</xm:f>
            <x14:dxf>
              <fill>
                <patternFill>
                  <bgColor rgb="FF33CC33"/>
                </patternFill>
              </fill>
            </x14:dxf>
          </x14:cfRule>
          <x14:cfRule type="containsText" priority="10317" operator="containsText" id="{5C7C5D5D-4C75-4754-9162-E57536606F6D}">
            <xm:f>NOT(ISERROR(SEARCH('Listados Datos'!$P$5,Z304)))</xm:f>
            <xm:f>'Listados Datos'!$P$5</xm:f>
            <x14:dxf>
              <fill>
                <patternFill>
                  <bgColor rgb="FFFFFF00"/>
                </patternFill>
              </fill>
            </x14:dxf>
          </x14:cfRule>
          <x14:cfRule type="containsText" priority="10318" operator="containsText" id="{559FCC81-C666-47C0-864D-10C615D3295A}">
            <xm:f>NOT(ISERROR(SEARCH('Listados Datos'!$P$6,Z304)))</xm:f>
            <xm:f>'Listados Datos'!$P$6</xm:f>
            <x14:dxf>
              <fill>
                <patternFill>
                  <bgColor rgb="FFFFC000"/>
                </patternFill>
              </fill>
            </x14:dxf>
          </x14:cfRule>
          <x14:cfRule type="containsText" priority="10319" operator="containsText" id="{7630F1E1-CED0-4F29-AE3D-EC0C809020ED}">
            <xm:f>NOT(ISERROR(SEARCH('Listados Datos'!$P$7,Z304)))</xm:f>
            <xm:f>'Listados Datos'!$P$7</xm:f>
            <x14:dxf>
              <fill>
                <patternFill>
                  <bgColor rgb="FFFF0000"/>
                </patternFill>
              </fill>
            </x14:dxf>
          </x14:cfRule>
          <xm:sqref>Z304:Z305</xm:sqref>
        </x14:conditionalFormatting>
        <x14:conditionalFormatting xmlns:xm="http://schemas.microsoft.com/office/excel/2006/main">
          <x14:cfRule type="containsText" priority="10291" operator="containsText" id="{DB064549-2B2E-445F-8E10-104E7FFE6AA5}">
            <xm:f>NOT(ISERROR(SEARCH('Listados Datos'!$T$3,AT304)))</xm:f>
            <xm:f>'Listados Datos'!$T$3</xm:f>
            <x14:dxf>
              <fill>
                <patternFill patternType="solid">
                  <bgColor rgb="FFC00000"/>
                </patternFill>
              </fill>
            </x14:dxf>
          </x14:cfRule>
          <x14:cfRule type="containsText" priority="10292" operator="containsText" id="{505A5093-D53D-4BCF-B747-26A2DFA77798}">
            <xm:f>NOT(ISERROR(SEARCH('Listados Datos'!$T$4,AT304)))</xm:f>
            <xm:f>'Listados Datos'!$T$4</xm:f>
            <x14:dxf>
              <font>
                <b/>
                <i val="0"/>
                <color theme="0"/>
              </font>
              <fill>
                <patternFill>
                  <bgColor rgb="FFE26B0A"/>
                </patternFill>
              </fill>
            </x14:dxf>
          </x14:cfRule>
          <x14:cfRule type="containsText" priority="10293" operator="containsText" id="{A55893C8-58DA-4B4D-888C-17BB17F96322}">
            <xm:f>NOT(ISERROR(SEARCH('Listados Datos'!$T$5,AT304)))</xm:f>
            <xm:f>'Listados Datos'!$T$5</xm:f>
            <x14:dxf>
              <font>
                <b/>
                <i val="0"/>
                <color auto="1"/>
              </font>
              <fill>
                <patternFill>
                  <bgColor rgb="FFFFFF00"/>
                </patternFill>
              </fill>
            </x14:dxf>
          </x14:cfRule>
          <x14:cfRule type="containsText" priority="10294" operator="containsText" id="{E33D0EC8-450B-4A39-B73C-41AFECFFAEE9}">
            <xm:f>NOT(ISERROR(SEARCH('Listados Datos'!$T$6,AT304)))</xm:f>
            <xm:f>'Listados Datos'!$T$6</xm:f>
            <x14:dxf>
              <font>
                <b/>
                <i val="0"/>
              </font>
              <fill>
                <patternFill>
                  <bgColor rgb="FF92D050"/>
                </patternFill>
              </fill>
            </x14:dxf>
          </x14:cfRule>
          <xm:sqref>AT304</xm:sqref>
        </x14:conditionalFormatting>
        <x14:conditionalFormatting xmlns:xm="http://schemas.microsoft.com/office/excel/2006/main">
          <x14:cfRule type="containsText" priority="10281" operator="containsText" id="{71587F80-6BDE-404F-B224-936758ACFD9C}">
            <xm:f>NOT(ISERROR(SEARCH('Listados Datos'!$P$3,AR304)))</xm:f>
            <xm:f>'Listados Datos'!$P$3</xm:f>
            <x14:dxf>
              <fill>
                <patternFill>
                  <bgColor rgb="FF99CC00"/>
                </patternFill>
              </fill>
            </x14:dxf>
          </x14:cfRule>
          <x14:cfRule type="containsText" priority="10282" operator="containsText" id="{B5538556-96B1-4480-B429-3EF851DA0E1F}">
            <xm:f>NOT(ISERROR(SEARCH('Listados Datos'!$P$4,AR304)))</xm:f>
            <xm:f>'Listados Datos'!$P$4</xm:f>
            <x14:dxf>
              <fill>
                <patternFill>
                  <bgColor rgb="FF33CC33"/>
                </patternFill>
              </fill>
            </x14:dxf>
          </x14:cfRule>
          <x14:cfRule type="containsText" priority="10283" operator="containsText" id="{2280BD72-DA13-4F55-87BB-210FBF96D299}">
            <xm:f>NOT(ISERROR(SEARCH('Listados Datos'!$P$5,AR304)))</xm:f>
            <xm:f>'Listados Datos'!$P$5</xm:f>
            <x14:dxf>
              <fill>
                <patternFill>
                  <bgColor rgb="FFFFFF00"/>
                </patternFill>
              </fill>
            </x14:dxf>
          </x14:cfRule>
          <x14:cfRule type="containsText" priority="10284" operator="containsText" id="{0191605C-F6A8-4E93-9970-D6FE7C3068E5}">
            <xm:f>NOT(ISERROR(SEARCH('Listados Datos'!$P$6,AR304)))</xm:f>
            <xm:f>'Listados Datos'!$P$6</xm:f>
            <x14:dxf>
              <fill>
                <patternFill>
                  <bgColor rgb="FFFFC000"/>
                </patternFill>
              </fill>
            </x14:dxf>
          </x14:cfRule>
          <x14:cfRule type="containsText" priority="10285" operator="containsText" id="{717B6929-46F3-441B-84AD-6DA585719959}">
            <xm:f>NOT(ISERROR(SEARCH('Listados Datos'!$P$7,AR304)))</xm:f>
            <xm:f>'Listados Datos'!$P$7</xm:f>
            <x14:dxf>
              <fill>
                <patternFill>
                  <bgColor rgb="FFFF0000"/>
                </patternFill>
              </fill>
            </x14:dxf>
          </x14:cfRule>
          <xm:sqref>AR304</xm:sqref>
        </x14:conditionalFormatting>
        <x14:conditionalFormatting xmlns:xm="http://schemas.microsoft.com/office/excel/2006/main">
          <x14:cfRule type="containsText" priority="10277" operator="containsText" id="{5D37D75E-4E32-4FC3-9473-473F1E4BC45D}">
            <xm:f>NOT(ISERROR(SEARCH('Listados Datos'!$T$3,AT305)))</xm:f>
            <xm:f>'Listados Datos'!$T$3</xm:f>
            <x14:dxf>
              <fill>
                <patternFill patternType="solid">
                  <bgColor rgb="FFC00000"/>
                </patternFill>
              </fill>
            </x14:dxf>
          </x14:cfRule>
          <x14:cfRule type="containsText" priority="10278" operator="containsText" id="{11B74F02-525C-47BE-B2A6-ACC79C1E12EF}">
            <xm:f>NOT(ISERROR(SEARCH('Listados Datos'!$T$4,AT305)))</xm:f>
            <xm:f>'Listados Datos'!$T$4</xm:f>
            <x14:dxf>
              <font>
                <b/>
                <i val="0"/>
                <color theme="0"/>
              </font>
              <fill>
                <patternFill>
                  <bgColor rgb="FFE26B0A"/>
                </patternFill>
              </fill>
            </x14:dxf>
          </x14:cfRule>
          <x14:cfRule type="containsText" priority="10279" operator="containsText" id="{FB8DA1CD-7611-45E4-8D92-0240E3021409}">
            <xm:f>NOT(ISERROR(SEARCH('Listados Datos'!$T$5,AT305)))</xm:f>
            <xm:f>'Listados Datos'!$T$5</xm:f>
            <x14:dxf>
              <font>
                <b/>
                <i val="0"/>
                <color auto="1"/>
              </font>
              <fill>
                <patternFill>
                  <bgColor rgb="FFFFFF00"/>
                </patternFill>
              </fill>
            </x14:dxf>
          </x14:cfRule>
          <x14:cfRule type="containsText" priority="10280" operator="containsText" id="{F32AF553-975E-48B8-BAD6-C47C09731F85}">
            <xm:f>NOT(ISERROR(SEARCH('Listados Datos'!$T$6,AT305)))</xm:f>
            <xm:f>'Listados Datos'!$T$6</xm:f>
            <x14:dxf>
              <font>
                <b/>
                <i val="0"/>
              </font>
              <fill>
                <patternFill>
                  <bgColor rgb="FF92D050"/>
                </patternFill>
              </fill>
            </x14:dxf>
          </x14:cfRule>
          <xm:sqref>AT305</xm:sqref>
        </x14:conditionalFormatting>
        <x14:conditionalFormatting xmlns:xm="http://schemas.microsoft.com/office/excel/2006/main">
          <x14:cfRule type="containsText" priority="10267" operator="containsText" id="{E79E799C-7D1A-46B5-99F0-12A397BA965A}">
            <xm:f>NOT(ISERROR(SEARCH('Listados Datos'!$P$3,AR305)))</xm:f>
            <xm:f>'Listados Datos'!$P$3</xm:f>
            <x14:dxf>
              <fill>
                <patternFill>
                  <bgColor rgb="FF99CC00"/>
                </patternFill>
              </fill>
            </x14:dxf>
          </x14:cfRule>
          <x14:cfRule type="containsText" priority="10268" operator="containsText" id="{24883E38-4052-43C0-8D49-CE912F80867A}">
            <xm:f>NOT(ISERROR(SEARCH('Listados Datos'!$P$4,AR305)))</xm:f>
            <xm:f>'Listados Datos'!$P$4</xm:f>
            <x14:dxf>
              <fill>
                <patternFill>
                  <bgColor rgb="FF33CC33"/>
                </patternFill>
              </fill>
            </x14:dxf>
          </x14:cfRule>
          <x14:cfRule type="containsText" priority="10269" operator="containsText" id="{5BEE7BBC-54FB-45E1-9670-7EC72A9C5063}">
            <xm:f>NOT(ISERROR(SEARCH('Listados Datos'!$P$5,AR305)))</xm:f>
            <xm:f>'Listados Datos'!$P$5</xm:f>
            <x14:dxf>
              <fill>
                <patternFill>
                  <bgColor rgb="FFFFFF00"/>
                </patternFill>
              </fill>
            </x14:dxf>
          </x14:cfRule>
          <x14:cfRule type="containsText" priority="10270" operator="containsText" id="{219576CE-471C-4BEC-A0EE-3D75FE67F204}">
            <xm:f>NOT(ISERROR(SEARCH('Listados Datos'!$P$6,AR305)))</xm:f>
            <xm:f>'Listados Datos'!$P$6</xm:f>
            <x14:dxf>
              <fill>
                <patternFill>
                  <bgColor rgb="FFFFC000"/>
                </patternFill>
              </fill>
            </x14:dxf>
          </x14:cfRule>
          <x14:cfRule type="containsText" priority="10271" operator="containsText" id="{7413F1B6-6CF7-4FF9-9D6E-3C194B9E1110}">
            <xm:f>NOT(ISERROR(SEARCH('Listados Datos'!$P$7,AR305)))</xm:f>
            <xm:f>'Listados Datos'!$P$7</xm:f>
            <x14:dxf>
              <fill>
                <patternFill>
                  <bgColor rgb="FFFF0000"/>
                </patternFill>
              </fill>
            </x14:dxf>
          </x14:cfRule>
          <xm:sqref>AR305</xm:sqref>
        </x14:conditionalFormatting>
        <x14:conditionalFormatting xmlns:xm="http://schemas.microsoft.com/office/excel/2006/main">
          <x14:cfRule type="containsText" priority="10249" operator="containsText" id="{F6639FF3-D000-4774-8334-144E28538028}">
            <xm:f>NOT(ISERROR(SEARCH('Listados Datos'!$T$3,AF306)))</xm:f>
            <xm:f>'Listados Datos'!$T$3</xm:f>
            <x14:dxf>
              <fill>
                <patternFill patternType="solid">
                  <bgColor rgb="FFC00000"/>
                </patternFill>
              </fill>
            </x14:dxf>
          </x14:cfRule>
          <x14:cfRule type="containsText" priority="10250" operator="containsText" id="{69C1952F-1A1C-4C82-8668-26CD4DD1077E}">
            <xm:f>NOT(ISERROR(SEARCH('Listados Datos'!$T$4,AF306)))</xm:f>
            <xm:f>'Listados Datos'!$T$4</xm:f>
            <x14:dxf>
              <font>
                <b/>
                <i val="0"/>
                <color theme="0"/>
              </font>
              <fill>
                <patternFill>
                  <bgColor rgb="FFE26B0A"/>
                </patternFill>
              </fill>
            </x14:dxf>
          </x14:cfRule>
          <x14:cfRule type="containsText" priority="10251" operator="containsText" id="{67E2D584-8219-436E-84BC-7618B06B6605}">
            <xm:f>NOT(ISERROR(SEARCH('Listados Datos'!$T$5,AF306)))</xm:f>
            <xm:f>'Listados Datos'!$T$5</xm:f>
            <x14:dxf>
              <font>
                <b/>
                <i val="0"/>
                <color auto="1"/>
              </font>
              <fill>
                <patternFill>
                  <bgColor rgb="FFFFFF00"/>
                </patternFill>
              </fill>
            </x14:dxf>
          </x14:cfRule>
          <x14:cfRule type="containsText" priority="10252" operator="containsText" id="{E6F8DFE1-71AF-4739-AB8A-6A02500CE613}">
            <xm:f>NOT(ISERROR(SEARCH('Listados Datos'!$T$6,AF306)))</xm:f>
            <xm:f>'Listados Datos'!$T$6</xm:f>
            <x14:dxf>
              <font>
                <b/>
                <i val="0"/>
              </font>
              <fill>
                <patternFill>
                  <bgColor rgb="FF92D050"/>
                </patternFill>
              </fill>
            </x14:dxf>
          </x14:cfRule>
          <xm:sqref>AF306:AF307</xm:sqref>
        </x14:conditionalFormatting>
        <x14:conditionalFormatting xmlns:xm="http://schemas.microsoft.com/office/excel/2006/main">
          <x14:cfRule type="containsText" priority="10245" operator="containsText" id="{C19325C5-0487-413B-B8CC-E2AD13BB672D}">
            <xm:f>NOT(ISERROR(SEARCH('Listados Datos'!$T$3,AB306)))</xm:f>
            <xm:f>'Listados Datos'!$T$3</xm:f>
            <x14:dxf>
              <fill>
                <patternFill patternType="solid">
                  <bgColor rgb="FFC00000"/>
                </patternFill>
              </fill>
            </x14:dxf>
          </x14:cfRule>
          <x14:cfRule type="containsText" priority="10246" operator="containsText" id="{1C743854-0DBC-4C60-984B-93ED9001EC9B}">
            <xm:f>NOT(ISERROR(SEARCH('Listados Datos'!$T$4,AB306)))</xm:f>
            <xm:f>'Listados Datos'!$T$4</xm:f>
            <x14:dxf>
              <font>
                <b/>
                <i val="0"/>
                <color theme="0"/>
              </font>
              <fill>
                <patternFill>
                  <bgColor rgb="FFE26B0A"/>
                </patternFill>
              </fill>
            </x14:dxf>
          </x14:cfRule>
          <x14:cfRule type="containsText" priority="10247" operator="containsText" id="{30CA1118-052D-4F65-A4CE-4834A712089D}">
            <xm:f>NOT(ISERROR(SEARCH('Listados Datos'!$T$5,AB306)))</xm:f>
            <xm:f>'Listados Datos'!$T$5</xm:f>
            <x14:dxf>
              <font>
                <b/>
                <i val="0"/>
                <color auto="1"/>
              </font>
              <fill>
                <patternFill>
                  <bgColor rgb="FFFFFF00"/>
                </patternFill>
              </fill>
            </x14:dxf>
          </x14:cfRule>
          <x14:cfRule type="containsText" priority="10248" operator="containsText" id="{BB4A062A-F6DA-4E43-A3DF-2946A849982E}">
            <xm:f>NOT(ISERROR(SEARCH('Listados Datos'!$T$6,AB306)))</xm:f>
            <xm:f>'Listados Datos'!$T$6</xm:f>
            <x14:dxf>
              <font>
                <b/>
                <i val="0"/>
              </font>
              <fill>
                <patternFill>
                  <bgColor rgb="FF92D050"/>
                </patternFill>
              </fill>
            </x14:dxf>
          </x14:cfRule>
          <xm:sqref>AB306:AB307</xm:sqref>
        </x14:conditionalFormatting>
        <x14:conditionalFormatting xmlns:xm="http://schemas.microsoft.com/office/excel/2006/main">
          <x14:cfRule type="containsText" priority="10235" operator="containsText" id="{48E1E690-39D7-4D43-9A7B-6B771CFF2CF6}">
            <xm:f>NOT(ISERROR(SEARCH('Listados Datos'!$P$3,Z306)))</xm:f>
            <xm:f>'Listados Datos'!$P$3</xm:f>
            <x14:dxf>
              <fill>
                <patternFill>
                  <bgColor rgb="FF99CC00"/>
                </patternFill>
              </fill>
            </x14:dxf>
          </x14:cfRule>
          <x14:cfRule type="containsText" priority="10236" operator="containsText" id="{A6E41001-EA4B-420B-86A7-5E6C7A997C99}">
            <xm:f>NOT(ISERROR(SEARCH('Listados Datos'!$P$4,Z306)))</xm:f>
            <xm:f>'Listados Datos'!$P$4</xm:f>
            <x14:dxf>
              <fill>
                <patternFill>
                  <bgColor rgb="FF33CC33"/>
                </patternFill>
              </fill>
            </x14:dxf>
          </x14:cfRule>
          <x14:cfRule type="containsText" priority="10237" operator="containsText" id="{9962B20C-3A16-438D-B30C-91D0D417F10D}">
            <xm:f>NOT(ISERROR(SEARCH('Listados Datos'!$P$5,Z306)))</xm:f>
            <xm:f>'Listados Datos'!$P$5</xm:f>
            <x14:dxf>
              <fill>
                <patternFill>
                  <bgColor rgb="FFFFFF00"/>
                </patternFill>
              </fill>
            </x14:dxf>
          </x14:cfRule>
          <x14:cfRule type="containsText" priority="10238" operator="containsText" id="{84F7EB1F-58D6-4226-A825-072B4D81AA17}">
            <xm:f>NOT(ISERROR(SEARCH('Listados Datos'!$P$6,Z306)))</xm:f>
            <xm:f>'Listados Datos'!$P$6</xm:f>
            <x14:dxf>
              <fill>
                <patternFill>
                  <bgColor rgb="FFFFC000"/>
                </patternFill>
              </fill>
            </x14:dxf>
          </x14:cfRule>
          <x14:cfRule type="containsText" priority="10239" operator="containsText" id="{FE79BA6D-9995-4966-BCBC-8EDAF2957411}">
            <xm:f>NOT(ISERROR(SEARCH('Listados Datos'!$P$7,Z306)))</xm:f>
            <xm:f>'Listados Datos'!$P$7</xm:f>
            <x14:dxf>
              <fill>
                <patternFill>
                  <bgColor rgb="FFFF0000"/>
                </patternFill>
              </fill>
            </x14:dxf>
          </x14:cfRule>
          <xm:sqref>Z306:Z307</xm:sqref>
        </x14:conditionalFormatting>
        <x14:conditionalFormatting xmlns:xm="http://schemas.microsoft.com/office/excel/2006/main">
          <x14:cfRule type="containsText" priority="10207" operator="containsText" id="{CA8CA72F-A244-4BA7-B2FB-A3EA80EA8D4C}">
            <xm:f>NOT(ISERROR(SEARCH('Listados Datos'!$T$3,AT307)))</xm:f>
            <xm:f>'Listados Datos'!$T$3</xm:f>
            <x14:dxf>
              <fill>
                <patternFill patternType="solid">
                  <bgColor rgb="FFC00000"/>
                </patternFill>
              </fill>
            </x14:dxf>
          </x14:cfRule>
          <x14:cfRule type="containsText" priority="10208" operator="containsText" id="{E3EFD507-1F0D-434E-9973-FF9664354053}">
            <xm:f>NOT(ISERROR(SEARCH('Listados Datos'!$T$4,AT307)))</xm:f>
            <xm:f>'Listados Datos'!$T$4</xm:f>
            <x14:dxf>
              <font>
                <b/>
                <i val="0"/>
                <color theme="0"/>
              </font>
              <fill>
                <patternFill>
                  <bgColor rgb="FFE26B0A"/>
                </patternFill>
              </fill>
            </x14:dxf>
          </x14:cfRule>
          <x14:cfRule type="containsText" priority="10209" operator="containsText" id="{DF769127-F65B-4AB0-BADE-D2379AA06651}">
            <xm:f>NOT(ISERROR(SEARCH('Listados Datos'!$T$5,AT307)))</xm:f>
            <xm:f>'Listados Datos'!$T$5</xm:f>
            <x14:dxf>
              <font>
                <b/>
                <i val="0"/>
                <color auto="1"/>
              </font>
              <fill>
                <patternFill>
                  <bgColor rgb="FFFFFF00"/>
                </patternFill>
              </fill>
            </x14:dxf>
          </x14:cfRule>
          <x14:cfRule type="containsText" priority="10210" operator="containsText" id="{E7D7817C-8098-443B-9A06-F91C844CFC72}">
            <xm:f>NOT(ISERROR(SEARCH('Listados Datos'!$T$6,AT307)))</xm:f>
            <xm:f>'Listados Datos'!$T$6</xm:f>
            <x14:dxf>
              <font>
                <b/>
                <i val="0"/>
              </font>
              <fill>
                <patternFill>
                  <bgColor rgb="FF92D050"/>
                </patternFill>
              </fill>
            </x14:dxf>
          </x14:cfRule>
          <xm:sqref>AT307</xm:sqref>
        </x14:conditionalFormatting>
        <x14:conditionalFormatting xmlns:xm="http://schemas.microsoft.com/office/excel/2006/main">
          <x14:cfRule type="containsText" priority="10155" operator="containsText" id="{6D981B65-4F01-44F4-ACB7-B963D177186D}">
            <xm:f>NOT(ISERROR(SEARCH('Listados Datos'!$P$3,AR308)))</xm:f>
            <xm:f>'Listados Datos'!$P$3</xm:f>
            <x14:dxf>
              <fill>
                <patternFill>
                  <bgColor rgb="FF99CC00"/>
                </patternFill>
              </fill>
            </x14:dxf>
          </x14:cfRule>
          <x14:cfRule type="containsText" priority="10156" operator="containsText" id="{541DCD43-BB98-4727-A3A4-F5E12DB8150A}">
            <xm:f>NOT(ISERROR(SEARCH('Listados Datos'!$P$4,AR308)))</xm:f>
            <xm:f>'Listados Datos'!$P$4</xm:f>
            <x14:dxf>
              <fill>
                <patternFill>
                  <bgColor rgb="FF33CC33"/>
                </patternFill>
              </fill>
            </x14:dxf>
          </x14:cfRule>
          <x14:cfRule type="containsText" priority="10157" operator="containsText" id="{177DC373-56AC-4C84-9FFA-594691F47E42}">
            <xm:f>NOT(ISERROR(SEARCH('Listados Datos'!$P$5,AR308)))</xm:f>
            <xm:f>'Listados Datos'!$P$5</xm:f>
            <x14:dxf>
              <fill>
                <patternFill>
                  <bgColor rgb="FFFFFF00"/>
                </patternFill>
              </fill>
            </x14:dxf>
          </x14:cfRule>
          <x14:cfRule type="containsText" priority="10158" operator="containsText" id="{11354DA4-1AC9-4D26-B665-AD83AA6EE5C2}">
            <xm:f>NOT(ISERROR(SEARCH('Listados Datos'!$P$6,AR308)))</xm:f>
            <xm:f>'Listados Datos'!$P$6</xm:f>
            <x14:dxf>
              <fill>
                <patternFill>
                  <bgColor rgb="FFFFC000"/>
                </patternFill>
              </fill>
            </x14:dxf>
          </x14:cfRule>
          <x14:cfRule type="containsText" priority="10159" operator="containsText" id="{FCC52471-30DC-4FD8-BF58-20633D506103}">
            <xm:f>NOT(ISERROR(SEARCH('Listados Datos'!$P$7,AR308)))</xm:f>
            <xm:f>'Listados Datos'!$P$7</xm:f>
            <x14:dxf>
              <fill>
                <patternFill>
                  <bgColor rgb="FFFF0000"/>
                </patternFill>
              </fill>
            </x14:dxf>
          </x14:cfRule>
          <xm:sqref>AR308</xm:sqref>
        </x14:conditionalFormatting>
        <x14:conditionalFormatting xmlns:xm="http://schemas.microsoft.com/office/excel/2006/main">
          <x14:cfRule type="containsText" priority="10193" operator="containsText" id="{BBA34872-2B11-4AE1-95D4-37432E7F5430}">
            <xm:f>NOT(ISERROR(SEARCH('Listados Datos'!$T$3,AF308)))</xm:f>
            <xm:f>'Listados Datos'!$T$3</xm:f>
            <x14:dxf>
              <fill>
                <patternFill patternType="solid">
                  <bgColor rgb="FFC00000"/>
                </patternFill>
              </fill>
            </x14:dxf>
          </x14:cfRule>
          <x14:cfRule type="containsText" priority="10194" operator="containsText" id="{8C9357D5-F422-4A8E-AD2F-E39E8EC76F46}">
            <xm:f>NOT(ISERROR(SEARCH('Listados Datos'!$T$4,AF308)))</xm:f>
            <xm:f>'Listados Datos'!$T$4</xm:f>
            <x14:dxf>
              <font>
                <b/>
                <i val="0"/>
                <color theme="0"/>
              </font>
              <fill>
                <patternFill>
                  <bgColor rgb="FFE26B0A"/>
                </patternFill>
              </fill>
            </x14:dxf>
          </x14:cfRule>
          <x14:cfRule type="containsText" priority="10195" operator="containsText" id="{36E91259-A1E1-48A0-9CA1-132779785347}">
            <xm:f>NOT(ISERROR(SEARCH('Listados Datos'!$T$5,AF308)))</xm:f>
            <xm:f>'Listados Datos'!$T$5</xm:f>
            <x14:dxf>
              <font>
                <b/>
                <i val="0"/>
                <color auto="1"/>
              </font>
              <fill>
                <patternFill>
                  <bgColor rgb="FFFFFF00"/>
                </patternFill>
              </fill>
            </x14:dxf>
          </x14:cfRule>
          <x14:cfRule type="containsText" priority="10196" operator="containsText" id="{3CB0C666-9F66-4111-B251-89D77677AEB7}">
            <xm:f>NOT(ISERROR(SEARCH('Listados Datos'!$T$6,AF308)))</xm:f>
            <xm:f>'Listados Datos'!$T$6</xm:f>
            <x14:dxf>
              <font>
                <b/>
                <i val="0"/>
              </font>
              <fill>
                <patternFill>
                  <bgColor rgb="FF92D050"/>
                </patternFill>
              </fill>
            </x14:dxf>
          </x14:cfRule>
          <xm:sqref>AF308</xm:sqref>
        </x14:conditionalFormatting>
        <x14:conditionalFormatting xmlns:xm="http://schemas.microsoft.com/office/excel/2006/main">
          <x14:cfRule type="containsText" priority="10189" operator="containsText" id="{BF66EEBE-8031-4511-9B0E-822C3FFB2993}">
            <xm:f>NOT(ISERROR(SEARCH('Listados Datos'!$T$3,AB308)))</xm:f>
            <xm:f>'Listados Datos'!$T$3</xm:f>
            <x14:dxf>
              <fill>
                <patternFill patternType="solid">
                  <bgColor rgb="FFC00000"/>
                </patternFill>
              </fill>
            </x14:dxf>
          </x14:cfRule>
          <x14:cfRule type="containsText" priority="10190" operator="containsText" id="{13F25FE0-EF26-4244-9F28-BFA30C9CFE39}">
            <xm:f>NOT(ISERROR(SEARCH('Listados Datos'!$T$4,AB308)))</xm:f>
            <xm:f>'Listados Datos'!$T$4</xm:f>
            <x14:dxf>
              <font>
                <b/>
                <i val="0"/>
                <color theme="0"/>
              </font>
              <fill>
                <patternFill>
                  <bgColor rgb="FFE26B0A"/>
                </patternFill>
              </fill>
            </x14:dxf>
          </x14:cfRule>
          <x14:cfRule type="containsText" priority="10191" operator="containsText" id="{D5F6C278-6F39-4BD4-827B-DBAC4B8235CC}">
            <xm:f>NOT(ISERROR(SEARCH('Listados Datos'!$T$5,AB308)))</xm:f>
            <xm:f>'Listados Datos'!$T$5</xm:f>
            <x14:dxf>
              <font>
                <b/>
                <i val="0"/>
                <color auto="1"/>
              </font>
              <fill>
                <patternFill>
                  <bgColor rgb="FFFFFF00"/>
                </patternFill>
              </fill>
            </x14:dxf>
          </x14:cfRule>
          <x14:cfRule type="containsText" priority="10192" operator="containsText" id="{49EF30EF-DFE5-4FA0-914B-219938429739}">
            <xm:f>NOT(ISERROR(SEARCH('Listados Datos'!$T$6,AB308)))</xm:f>
            <xm:f>'Listados Datos'!$T$6</xm:f>
            <x14:dxf>
              <font>
                <b/>
                <i val="0"/>
              </font>
              <fill>
                <patternFill>
                  <bgColor rgb="FF92D050"/>
                </patternFill>
              </fill>
            </x14:dxf>
          </x14:cfRule>
          <xm:sqref>AB308</xm:sqref>
        </x14:conditionalFormatting>
        <x14:conditionalFormatting xmlns:xm="http://schemas.microsoft.com/office/excel/2006/main">
          <x14:cfRule type="containsText" priority="10179" operator="containsText" id="{00B32387-76D2-4B19-8903-99963188ACB9}">
            <xm:f>NOT(ISERROR(SEARCH('Listados Datos'!$P$3,Z308)))</xm:f>
            <xm:f>'Listados Datos'!$P$3</xm:f>
            <x14:dxf>
              <fill>
                <patternFill>
                  <bgColor rgb="FF99CC00"/>
                </patternFill>
              </fill>
            </x14:dxf>
          </x14:cfRule>
          <x14:cfRule type="containsText" priority="10180" operator="containsText" id="{6A9B3CBC-2CA7-4521-B799-26BFB74E9EA8}">
            <xm:f>NOT(ISERROR(SEARCH('Listados Datos'!$P$4,Z308)))</xm:f>
            <xm:f>'Listados Datos'!$P$4</xm:f>
            <x14:dxf>
              <fill>
                <patternFill>
                  <bgColor rgb="FF33CC33"/>
                </patternFill>
              </fill>
            </x14:dxf>
          </x14:cfRule>
          <x14:cfRule type="containsText" priority="10181" operator="containsText" id="{F3DB9B0D-0F0D-4240-B108-CFB14638B0D9}">
            <xm:f>NOT(ISERROR(SEARCH('Listados Datos'!$P$5,Z308)))</xm:f>
            <xm:f>'Listados Datos'!$P$5</xm:f>
            <x14:dxf>
              <fill>
                <patternFill>
                  <bgColor rgb="FFFFFF00"/>
                </patternFill>
              </fill>
            </x14:dxf>
          </x14:cfRule>
          <x14:cfRule type="containsText" priority="10182" operator="containsText" id="{662907C1-D937-48C0-A4EA-01E4CB388028}">
            <xm:f>NOT(ISERROR(SEARCH('Listados Datos'!$P$6,Z308)))</xm:f>
            <xm:f>'Listados Datos'!$P$6</xm:f>
            <x14:dxf>
              <fill>
                <patternFill>
                  <bgColor rgb="FFFFC000"/>
                </patternFill>
              </fill>
            </x14:dxf>
          </x14:cfRule>
          <x14:cfRule type="containsText" priority="10183" operator="containsText" id="{438AC65F-5D57-46D4-853F-27A990386298}">
            <xm:f>NOT(ISERROR(SEARCH('Listados Datos'!$P$7,Z308)))</xm:f>
            <xm:f>'Listados Datos'!$P$7</xm:f>
            <x14:dxf>
              <fill>
                <patternFill>
                  <bgColor rgb="FFFF0000"/>
                </patternFill>
              </fill>
            </x14:dxf>
          </x14:cfRule>
          <xm:sqref>Z308</xm:sqref>
        </x14:conditionalFormatting>
        <x14:conditionalFormatting xmlns:xm="http://schemas.microsoft.com/office/excel/2006/main">
          <x14:cfRule type="containsText" priority="10165" operator="containsText" id="{CB316512-4B62-4B17-941E-4FE6706E50D1}">
            <xm:f>NOT(ISERROR(SEARCH('Listados Datos'!$T$3,AT308)))</xm:f>
            <xm:f>'Listados Datos'!$T$3</xm:f>
            <x14:dxf>
              <fill>
                <patternFill patternType="solid">
                  <bgColor rgb="FFC00000"/>
                </patternFill>
              </fill>
            </x14:dxf>
          </x14:cfRule>
          <x14:cfRule type="containsText" priority="10166" operator="containsText" id="{DFB92C1B-407E-43D8-BEA8-60F445A4EFE7}">
            <xm:f>NOT(ISERROR(SEARCH('Listados Datos'!$T$4,AT308)))</xm:f>
            <xm:f>'Listados Datos'!$T$4</xm:f>
            <x14:dxf>
              <font>
                <b/>
                <i val="0"/>
                <color theme="0"/>
              </font>
              <fill>
                <patternFill>
                  <bgColor rgb="FFE26B0A"/>
                </patternFill>
              </fill>
            </x14:dxf>
          </x14:cfRule>
          <x14:cfRule type="containsText" priority="10167" operator="containsText" id="{105DE4D6-B0FE-4CA0-973B-656A8DFC40A2}">
            <xm:f>NOT(ISERROR(SEARCH('Listados Datos'!$T$5,AT308)))</xm:f>
            <xm:f>'Listados Datos'!$T$5</xm:f>
            <x14:dxf>
              <font>
                <b/>
                <i val="0"/>
                <color auto="1"/>
              </font>
              <fill>
                <patternFill>
                  <bgColor rgb="FFFFFF00"/>
                </patternFill>
              </fill>
            </x14:dxf>
          </x14:cfRule>
          <x14:cfRule type="containsText" priority="10168" operator="containsText" id="{5F402CA5-1312-42FB-8C20-5EB97DC66E99}">
            <xm:f>NOT(ISERROR(SEARCH('Listados Datos'!$T$6,AT308)))</xm:f>
            <xm:f>'Listados Datos'!$T$6</xm:f>
            <x14:dxf>
              <font>
                <b/>
                <i val="0"/>
              </font>
              <fill>
                <patternFill>
                  <bgColor rgb="FF92D050"/>
                </patternFill>
              </fill>
            </x14:dxf>
          </x14:cfRule>
          <xm:sqref>AT308</xm:sqref>
        </x14:conditionalFormatting>
        <x14:conditionalFormatting xmlns:xm="http://schemas.microsoft.com/office/excel/2006/main">
          <x14:cfRule type="containsText" priority="10005" operator="containsText" id="{4A34E534-14A5-46DB-BAA0-616D24E58F2F}">
            <xm:f>NOT(ISERROR(SEARCH('Listados Datos'!$P$3,AR313)))</xm:f>
            <xm:f>'Listados Datos'!$P$3</xm:f>
            <x14:dxf>
              <fill>
                <patternFill>
                  <bgColor rgb="FF99CC00"/>
                </patternFill>
              </fill>
            </x14:dxf>
          </x14:cfRule>
          <x14:cfRule type="containsText" priority="10006" operator="containsText" id="{EA6B692E-AF5A-4FAA-8390-F3FB132AF59E}">
            <xm:f>NOT(ISERROR(SEARCH('Listados Datos'!$P$4,AR313)))</xm:f>
            <xm:f>'Listados Datos'!$P$4</xm:f>
            <x14:dxf>
              <fill>
                <patternFill>
                  <bgColor rgb="FF33CC33"/>
                </patternFill>
              </fill>
            </x14:dxf>
          </x14:cfRule>
          <x14:cfRule type="containsText" priority="10007" operator="containsText" id="{0AE57901-7912-4B31-9471-B9752DA22C75}">
            <xm:f>NOT(ISERROR(SEARCH('Listados Datos'!$P$5,AR313)))</xm:f>
            <xm:f>'Listados Datos'!$P$5</xm:f>
            <x14:dxf>
              <fill>
                <patternFill>
                  <bgColor rgb="FFFFFF00"/>
                </patternFill>
              </fill>
            </x14:dxf>
          </x14:cfRule>
          <x14:cfRule type="containsText" priority="10008" operator="containsText" id="{A1F140B7-78F9-4505-890D-C566399E1A89}">
            <xm:f>NOT(ISERROR(SEARCH('Listados Datos'!$P$6,AR313)))</xm:f>
            <xm:f>'Listados Datos'!$P$6</xm:f>
            <x14:dxf>
              <fill>
                <patternFill>
                  <bgColor rgb="FFFFC000"/>
                </patternFill>
              </fill>
            </x14:dxf>
          </x14:cfRule>
          <x14:cfRule type="containsText" priority="10009" operator="containsText" id="{5254B41A-8482-4F33-A278-78D7D5BB01E9}">
            <xm:f>NOT(ISERROR(SEARCH('Listados Datos'!$P$7,AR313)))</xm:f>
            <xm:f>'Listados Datos'!$P$7</xm:f>
            <x14:dxf>
              <fill>
                <patternFill>
                  <bgColor rgb="FFFF0000"/>
                </patternFill>
              </fill>
            </x14:dxf>
          </x14:cfRule>
          <xm:sqref>AR313</xm:sqref>
        </x14:conditionalFormatting>
        <x14:conditionalFormatting xmlns:xm="http://schemas.microsoft.com/office/excel/2006/main">
          <x14:cfRule type="containsText" priority="10071" operator="containsText" id="{6C65B2D3-A5FF-4FAC-8DA5-14D76FF3A898}">
            <xm:f>NOT(ISERROR(SEARCH('Listados Datos'!$T$3,AT315)))</xm:f>
            <xm:f>'Listados Datos'!$T$3</xm:f>
            <x14:dxf>
              <fill>
                <patternFill patternType="solid">
                  <bgColor rgb="FFC00000"/>
                </patternFill>
              </fill>
            </x14:dxf>
          </x14:cfRule>
          <x14:cfRule type="containsText" priority="10072" operator="containsText" id="{9461CC8C-800A-4F92-AAEE-73E32EB60AB2}">
            <xm:f>NOT(ISERROR(SEARCH('Listados Datos'!$T$4,AT315)))</xm:f>
            <xm:f>'Listados Datos'!$T$4</xm:f>
            <x14:dxf>
              <font>
                <b/>
                <i val="0"/>
                <color theme="0"/>
              </font>
              <fill>
                <patternFill>
                  <bgColor rgb="FFE26B0A"/>
                </patternFill>
              </fill>
            </x14:dxf>
          </x14:cfRule>
          <x14:cfRule type="containsText" priority="10073" operator="containsText" id="{0B372C72-7DF8-4995-8BF7-BDFCC4709A4B}">
            <xm:f>NOT(ISERROR(SEARCH('Listados Datos'!$T$5,AT315)))</xm:f>
            <xm:f>'Listados Datos'!$T$5</xm:f>
            <x14:dxf>
              <font>
                <b/>
                <i val="0"/>
                <color auto="1"/>
              </font>
              <fill>
                <patternFill>
                  <bgColor rgb="FFFFFF00"/>
                </patternFill>
              </fill>
            </x14:dxf>
          </x14:cfRule>
          <x14:cfRule type="containsText" priority="10074" operator="containsText" id="{0CCED773-9290-4151-8B24-CD65232E8CCC}">
            <xm:f>NOT(ISERROR(SEARCH('Listados Datos'!$T$6,AT315)))</xm:f>
            <xm:f>'Listados Datos'!$T$6</xm:f>
            <x14:dxf>
              <font>
                <b/>
                <i val="0"/>
              </font>
              <fill>
                <patternFill>
                  <bgColor rgb="FF92D050"/>
                </patternFill>
              </fill>
            </x14:dxf>
          </x14:cfRule>
          <xm:sqref>AT315</xm:sqref>
        </x14:conditionalFormatting>
        <x14:conditionalFormatting xmlns:xm="http://schemas.microsoft.com/office/excel/2006/main">
          <x14:cfRule type="containsText" priority="10061" operator="containsText" id="{B259C0BB-39F9-4E20-A952-05CEE8250228}">
            <xm:f>NOT(ISERROR(SEARCH('Listados Datos'!$P$3,AR315)))</xm:f>
            <xm:f>'Listados Datos'!$P$3</xm:f>
            <x14:dxf>
              <fill>
                <patternFill>
                  <bgColor rgb="FF99CC00"/>
                </patternFill>
              </fill>
            </x14:dxf>
          </x14:cfRule>
          <x14:cfRule type="containsText" priority="10062" operator="containsText" id="{C6B5DF2F-3830-4FFB-A9A5-DF1B55639EA2}">
            <xm:f>NOT(ISERROR(SEARCH('Listados Datos'!$P$4,AR315)))</xm:f>
            <xm:f>'Listados Datos'!$P$4</xm:f>
            <x14:dxf>
              <fill>
                <patternFill>
                  <bgColor rgb="FF33CC33"/>
                </patternFill>
              </fill>
            </x14:dxf>
          </x14:cfRule>
          <x14:cfRule type="containsText" priority="10063" operator="containsText" id="{61B881EC-183A-4521-9893-CAA6BF7653E6}">
            <xm:f>NOT(ISERROR(SEARCH('Listados Datos'!$P$5,AR315)))</xm:f>
            <xm:f>'Listados Datos'!$P$5</xm:f>
            <x14:dxf>
              <fill>
                <patternFill>
                  <bgColor rgb="FFFFFF00"/>
                </patternFill>
              </fill>
            </x14:dxf>
          </x14:cfRule>
          <x14:cfRule type="containsText" priority="10064" operator="containsText" id="{4B3036B8-D40C-48EE-850D-CC3F486FDA22}">
            <xm:f>NOT(ISERROR(SEARCH('Listados Datos'!$P$6,AR315)))</xm:f>
            <xm:f>'Listados Datos'!$P$6</xm:f>
            <x14:dxf>
              <fill>
                <patternFill>
                  <bgColor rgb="FFFFC000"/>
                </patternFill>
              </fill>
            </x14:dxf>
          </x14:cfRule>
          <x14:cfRule type="containsText" priority="10065" operator="containsText" id="{B7A198B9-F493-4F26-9DB1-B872DD22BF57}">
            <xm:f>NOT(ISERROR(SEARCH('Listados Datos'!$P$7,AR315)))</xm:f>
            <xm:f>'Listados Datos'!$P$7</xm:f>
            <x14:dxf>
              <fill>
                <patternFill>
                  <bgColor rgb="FFFF0000"/>
                </patternFill>
              </fill>
            </x14:dxf>
          </x14:cfRule>
          <xm:sqref>AR315</xm:sqref>
        </x14:conditionalFormatting>
        <x14:conditionalFormatting xmlns:xm="http://schemas.microsoft.com/office/excel/2006/main">
          <x14:cfRule type="containsText" priority="10029" operator="containsText" id="{0B7B1877-5E03-4DCE-A809-D279A90153AE}">
            <xm:f>NOT(ISERROR(SEARCH('Listados Datos'!$T$3,AT312)))</xm:f>
            <xm:f>'Listados Datos'!$T$3</xm:f>
            <x14:dxf>
              <fill>
                <patternFill patternType="solid">
                  <bgColor rgb="FFC00000"/>
                </patternFill>
              </fill>
            </x14:dxf>
          </x14:cfRule>
          <x14:cfRule type="containsText" priority="10030" operator="containsText" id="{7CDFDA60-74DA-4978-A1DD-9DDC6A52D190}">
            <xm:f>NOT(ISERROR(SEARCH('Listados Datos'!$T$4,AT312)))</xm:f>
            <xm:f>'Listados Datos'!$T$4</xm:f>
            <x14:dxf>
              <font>
                <b/>
                <i val="0"/>
                <color theme="0"/>
              </font>
              <fill>
                <patternFill>
                  <bgColor rgb="FFE26B0A"/>
                </patternFill>
              </fill>
            </x14:dxf>
          </x14:cfRule>
          <x14:cfRule type="containsText" priority="10031" operator="containsText" id="{18D51752-FD53-4E0F-ADAC-E5C074C54660}">
            <xm:f>NOT(ISERROR(SEARCH('Listados Datos'!$T$5,AT312)))</xm:f>
            <xm:f>'Listados Datos'!$T$5</xm:f>
            <x14:dxf>
              <font>
                <b/>
                <i val="0"/>
                <color auto="1"/>
              </font>
              <fill>
                <patternFill>
                  <bgColor rgb="FFFFFF00"/>
                </patternFill>
              </fill>
            </x14:dxf>
          </x14:cfRule>
          <x14:cfRule type="containsText" priority="10032" operator="containsText" id="{2C6C265F-7C96-4C47-B7BD-411C5F55D8B0}">
            <xm:f>NOT(ISERROR(SEARCH('Listados Datos'!$T$6,AT312)))</xm:f>
            <xm:f>'Listados Datos'!$T$6</xm:f>
            <x14:dxf>
              <font>
                <b/>
                <i val="0"/>
              </font>
              <fill>
                <patternFill>
                  <bgColor rgb="FF92D050"/>
                </patternFill>
              </fill>
            </x14:dxf>
          </x14:cfRule>
          <xm:sqref>AT312</xm:sqref>
        </x14:conditionalFormatting>
        <x14:conditionalFormatting xmlns:xm="http://schemas.microsoft.com/office/excel/2006/main">
          <x14:cfRule type="containsText" priority="10019" operator="containsText" id="{54348DE9-2C71-4317-849F-F7A3B44AB116}">
            <xm:f>NOT(ISERROR(SEARCH('Listados Datos'!$P$3,AR312)))</xm:f>
            <xm:f>'Listados Datos'!$P$3</xm:f>
            <x14:dxf>
              <fill>
                <patternFill>
                  <bgColor rgb="FF99CC00"/>
                </patternFill>
              </fill>
            </x14:dxf>
          </x14:cfRule>
          <x14:cfRule type="containsText" priority="10020" operator="containsText" id="{6B910AAC-2A3F-4680-9678-AA115DA772AD}">
            <xm:f>NOT(ISERROR(SEARCH('Listados Datos'!$P$4,AR312)))</xm:f>
            <xm:f>'Listados Datos'!$P$4</xm:f>
            <x14:dxf>
              <fill>
                <patternFill>
                  <bgColor rgb="FF33CC33"/>
                </patternFill>
              </fill>
            </x14:dxf>
          </x14:cfRule>
          <x14:cfRule type="containsText" priority="10021" operator="containsText" id="{B764188D-1221-4E49-A310-21DF76A2452D}">
            <xm:f>NOT(ISERROR(SEARCH('Listados Datos'!$P$5,AR312)))</xm:f>
            <xm:f>'Listados Datos'!$P$5</xm:f>
            <x14:dxf>
              <fill>
                <patternFill>
                  <bgColor rgb="FFFFFF00"/>
                </patternFill>
              </fill>
            </x14:dxf>
          </x14:cfRule>
          <x14:cfRule type="containsText" priority="10022" operator="containsText" id="{51D72DA4-A38B-40EF-8D97-275156F9CA1D}">
            <xm:f>NOT(ISERROR(SEARCH('Listados Datos'!$P$6,AR312)))</xm:f>
            <xm:f>'Listados Datos'!$P$6</xm:f>
            <x14:dxf>
              <fill>
                <patternFill>
                  <bgColor rgb="FFFFC000"/>
                </patternFill>
              </fill>
            </x14:dxf>
          </x14:cfRule>
          <x14:cfRule type="containsText" priority="10023" operator="containsText" id="{195F561B-65BB-4F8B-95CC-E9C968A67A08}">
            <xm:f>NOT(ISERROR(SEARCH('Listados Datos'!$P$7,AR312)))</xm:f>
            <xm:f>'Listados Datos'!$P$7</xm:f>
            <x14:dxf>
              <fill>
                <patternFill>
                  <bgColor rgb="FFFF0000"/>
                </patternFill>
              </fill>
            </x14:dxf>
          </x14:cfRule>
          <xm:sqref>AR312</xm:sqref>
        </x14:conditionalFormatting>
        <x14:conditionalFormatting xmlns:xm="http://schemas.microsoft.com/office/excel/2006/main">
          <x14:cfRule type="containsText" priority="10137" operator="containsText" id="{AE060F8C-F13E-423D-B8F7-623304F050DF}">
            <xm:f>NOT(ISERROR(SEARCH('Listados Datos'!$T$3,AF310)))</xm:f>
            <xm:f>'Listados Datos'!$T$3</xm:f>
            <x14:dxf>
              <fill>
                <patternFill patternType="solid">
                  <bgColor rgb="FFC00000"/>
                </patternFill>
              </fill>
            </x14:dxf>
          </x14:cfRule>
          <x14:cfRule type="containsText" priority="10138" operator="containsText" id="{BB178130-7A82-4EE6-8578-8E21DE9B993B}">
            <xm:f>NOT(ISERROR(SEARCH('Listados Datos'!$T$4,AF310)))</xm:f>
            <xm:f>'Listados Datos'!$T$4</xm:f>
            <x14:dxf>
              <font>
                <b/>
                <i val="0"/>
                <color theme="0"/>
              </font>
              <fill>
                <patternFill>
                  <bgColor rgb="FFE26B0A"/>
                </patternFill>
              </fill>
            </x14:dxf>
          </x14:cfRule>
          <x14:cfRule type="containsText" priority="10139" operator="containsText" id="{B8EE48E1-9F52-4FA1-8FFF-15496436119E}">
            <xm:f>NOT(ISERROR(SEARCH('Listados Datos'!$T$5,AF310)))</xm:f>
            <xm:f>'Listados Datos'!$T$5</xm:f>
            <x14:dxf>
              <font>
                <b/>
                <i val="0"/>
                <color auto="1"/>
              </font>
              <fill>
                <patternFill>
                  <bgColor rgb="FFFFFF00"/>
                </patternFill>
              </fill>
            </x14:dxf>
          </x14:cfRule>
          <x14:cfRule type="containsText" priority="10140" operator="containsText" id="{66F5B40C-CD04-43EB-8492-1D28D2EC7813}">
            <xm:f>NOT(ISERROR(SEARCH('Listados Datos'!$T$6,AF310)))</xm:f>
            <xm:f>'Listados Datos'!$T$6</xm:f>
            <x14:dxf>
              <font>
                <b/>
                <i val="0"/>
              </font>
              <fill>
                <patternFill>
                  <bgColor rgb="FF92D050"/>
                </patternFill>
              </fill>
            </x14:dxf>
          </x14:cfRule>
          <xm:sqref>AF310:AF311 AF315</xm:sqref>
        </x14:conditionalFormatting>
        <x14:conditionalFormatting xmlns:xm="http://schemas.microsoft.com/office/excel/2006/main">
          <x14:cfRule type="containsText" priority="10133" operator="containsText" id="{CE879FFC-0FDD-4331-A6C4-7843516E79E8}">
            <xm:f>NOT(ISERROR(SEARCH('Listados Datos'!$T$3,AB310)))</xm:f>
            <xm:f>'Listados Datos'!$T$3</xm:f>
            <x14:dxf>
              <fill>
                <patternFill patternType="solid">
                  <bgColor rgb="FFC00000"/>
                </patternFill>
              </fill>
            </x14:dxf>
          </x14:cfRule>
          <x14:cfRule type="containsText" priority="10134" operator="containsText" id="{AC49E1A5-E40E-4796-924C-61592602D0D4}">
            <xm:f>NOT(ISERROR(SEARCH('Listados Datos'!$T$4,AB310)))</xm:f>
            <xm:f>'Listados Datos'!$T$4</xm:f>
            <x14:dxf>
              <font>
                <b/>
                <i val="0"/>
                <color theme="0"/>
              </font>
              <fill>
                <patternFill>
                  <bgColor rgb="FFE26B0A"/>
                </patternFill>
              </fill>
            </x14:dxf>
          </x14:cfRule>
          <x14:cfRule type="containsText" priority="10135" operator="containsText" id="{CB460D26-AC1B-4915-8826-B527FAA17771}">
            <xm:f>NOT(ISERROR(SEARCH('Listados Datos'!$T$5,AB310)))</xm:f>
            <xm:f>'Listados Datos'!$T$5</xm:f>
            <x14:dxf>
              <font>
                <b/>
                <i val="0"/>
                <color auto="1"/>
              </font>
              <fill>
                <patternFill>
                  <bgColor rgb="FFFFFF00"/>
                </patternFill>
              </fill>
            </x14:dxf>
          </x14:cfRule>
          <x14:cfRule type="containsText" priority="10136" operator="containsText" id="{BECBACE9-4735-42E2-8481-FEACB5A8B173}">
            <xm:f>NOT(ISERROR(SEARCH('Listados Datos'!$T$6,AB310)))</xm:f>
            <xm:f>'Listados Datos'!$T$6</xm:f>
            <x14:dxf>
              <font>
                <b/>
                <i val="0"/>
              </font>
              <fill>
                <patternFill>
                  <bgColor rgb="FF92D050"/>
                </patternFill>
              </fill>
            </x14:dxf>
          </x14:cfRule>
          <xm:sqref>AB310:AB311</xm:sqref>
        </x14:conditionalFormatting>
        <x14:conditionalFormatting xmlns:xm="http://schemas.microsoft.com/office/excel/2006/main">
          <x14:cfRule type="containsText" priority="10123" operator="containsText" id="{8BA7AD0B-1088-4E76-B0DC-2C4FD5FBD618}">
            <xm:f>NOT(ISERROR(SEARCH('Listados Datos'!$P$3,Z310)))</xm:f>
            <xm:f>'Listados Datos'!$P$3</xm:f>
            <x14:dxf>
              <fill>
                <patternFill>
                  <bgColor rgb="FF99CC00"/>
                </patternFill>
              </fill>
            </x14:dxf>
          </x14:cfRule>
          <x14:cfRule type="containsText" priority="10124" operator="containsText" id="{16B81615-2673-4D5D-B3E0-CD6C5216086C}">
            <xm:f>NOT(ISERROR(SEARCH('Listados Datos'!$P$4,Z310)))</xm:f>
            <xm:f>'Listados Datos'!$P$4</xm:f>
            <x14:dxf>
              <fill>
                <patternFill>
                  <bgColor rgb="FF33CC33"/>
                </patternFill>
              </fill>
            </x14:dxf>
          </x14:cfRule>
          <x14:cfRule type="containsText" priority="10125" operator="containsText" id="{13301345-806B-4855-885F-AB2388D4939B}">
            <xm:f>NOT(ISERROR(SEARCH('Listados Datos'!$P$5,Z310)))</xm:f>
            <xm:f>'Listados Datos'!$P$5</xm:f>
            <x14:dxf>
              <fill>
                <patternFill>
                  <bgColor rgb="FFFFFF00"/>
                </patternFill>
              </fill>
            </x14:dxf>
          </x14:cfRule>
          <x14:cfRule type="containsText" priority="10126" operator="containsText" id="{3954BC49-8879-4C4D-9508-332595C2577F}">
            <xm:f>NOT(ISERROR(SEARCH('Listados Datos'!$P$6,Z310)))</xm:f>
            <xm:f>'Listados Datos'!$P$6</xm:f>
            <x14:dxf>
              <fill>
                <patternFill>
                  <bgColor rgb="FFFFC000"/>
                </patternFill>
              </fill>
            </x14:dxf>
          </x14:cfRule>
          <x14:cfRule type="containsText" priority="10127" operator="containsText" id="{CE2937D4-2B73-4666-9695-44813D48E7DD}">
            <xm:f>NOT(ISERROR(SEARCH('Listados Datos'!$P$7,Z310)))</xm:f>
            <xm:f>'Listados Datos'!$P$7</xm:f>
            <x14:dxf>
              <fill>
                <patternFill>
                  <bgColor rgb="FFFF0000"/>
                </patternFill>
              </fill>
            </x14:dxf>
          </x14:cfRule>
          <xm:sqref>Z310:Z311</xm:sqref>
        </x14:conditionalFormatting>
        <x14:conditionalFormatting xmlns:xm="http://schemas.microsoft.com/office/excel/2006/main">
          <x14:cfRule type="containsText" priority="10099" operator="containsText" id="{7A283435-60E8-4AF2-8948-8349424C489A}">
            <xm:f>NOT(ISERROR(SEARCH('Listados Datos'!$T$3,AT310)))</xm:f>
            <xm:f>'Listados Datos'!$T$3</xm:f>
            <x14:dxf>
              <fill>
                <patternFill patternType="solid">
                  <bgColor rgb="FFC00000"/>
                </patternFill>
              </fill>
            </x14:dxf>
          </x14:cfRule>
          <x14:cfRule type="containsText" priority="10100" operator="containsText" id="{51AA64CE-800C-4326-A10E-A302C3DE7BDA}">
            <xm:f>NOT(ISERROR(SEARCH('Listados Datos'!$T$4,AT310)))</xm:f>
            <xm:f>'Listados Datos'!$T$4</xm:f>
            <x14:dxf>
              <font>
                <b/>
                <i val="0"/>
                <color theme="0"/>
              </font>
              <fill>
                <patternFill>
                  <bgColor rgb="FFE26B0A"/>
                </patternFill>
              </fill>
            </x14:dxf>
          </x14:cfRule>
          <x14:cfRule type="containsText" priority="10101" operator="containsText" id="{EEE66F12-EC77-4B48-9DF5-ECBB34EDE164}">
            <xm:f>NOT(ISERROR(SEARCH('Listados Datos'!$T$5,AT310)))</xm:f>
            <xm:f>'Listados Datos'!$T$5</xm:f>
            <x14:dxf>
              <font>
                <b/>
                <i val="0"/>
                <color auto="1"/>
              </font>
              <fill>
                <patternFill>
                  <bgColor rgb="FFFFFF00"/>
                </patternFill>
              </fill>
            </x14:dxf>
          </x14:cfRule>
          <x14:cfRule type="containsText" priority="10102" operator="containsText" id="{EFBA373E-EAC9-4C03-8520-5403DF8799D2}">
            <xm:f>NOT(ISERROR(SEARCH('Listados Datos'!$T$6,AT310)))</xm:f>
            <xm:f>'Listados Datos'!$T$6</xm:f>
            <x14:dxf>
              <font>
                <b/>
                <i val="0"/>
              </font>
              <fill>
                <patternFill>
                  <bgColor rgb="FF92D050"/>
                </patternFill>
              </fill>
            </x14:dxf>
          </x14:cfRule>
          <xm:sqref>AT310</xm:sqref>
        </x14:conditionalFormatting>
        <x14:conditionalFormatting xmlns:xm="http://schemas.microsoft.com/office/excel/2006/main">
          <x14:cfRule type="containsText" priority="10089" operator="containsText" id="{7CA1DCBD-448E-4016-8A01-0CD7DC379015}">
            <xm:f>NOT(ISERROR(SEARCH('Listados Datos'!$P$3,AR310)))</xm:f>
            <xm:f>'Listados Datos'!$P$3</xm:f>
            <x14:dxf>
              <fill>
                <patternFill>
                  <bgColor rgb="FF99CC00"/>
                </patternFill>
              </fill>
            </x14:dxf>
          </x14:cfRule>
          <x14:cfRule type="containsText" priority="10090" operator="containsText" id="{57DA053D-1FA7-4212-AB33-FD8482E5D1FD}">
            <xm:f>NOT(ISERROR(SEARCH('Listados Datos'!$P$4,AR310)))</xm:f>
            <xm:f>'Listados Datos'!$P$4</xm:f>
            <x14:dxf>
              <fill>
                <patternFill>
                  <bgColor rgb="FF33CC33"/>
                </patternFill>
              </fill>
            </x14:dxf>
          </x14:cfRule>
          <x14:cfRule type="containsText" priority="10091" operator="containsText" id="{72F3CB64-EC2F-446F-9997-BCDE9DAFD7B6}">
            <xm:f>NOT(ISERROR(SEARCH('Listados Datos'!$P$5,AR310)))</xm:f>
            <xm:f>'Listados Datos'!$P$5</xm:f>
            <x14:dxf>
              <fill>
                <patternFill>
                  <bgColor rgb="FFFFFF00"/>
                </patternFill>
              </fill>
            </x14:dxf>
          </x14:cfRule>
          <x14:cfRule type="containsText" priority="10092" operator="containsText" id="{69E107B4-0608-4F0C-8BDB-6CE1C45A6D44}">
            <xm:f>NOT(ISERROR(SEARCH('Listados Datos'!$P$6,AR310)))</xm:f>
            <xm:f>'Listados Datos'!$P$6</xm:f>
            <x14:dxf>
              <fill>
                <patternFill>
                  <bgColor rgb="FFFFC000"/>
                </patternFill>
              </fill>
            </x14:dxf>
          </x14:cfRule>
          <x14:cfRule type="containsText" priority="10093" operator="containsText" id="{BA609464-B645-49DF-8681-C83727C191D0}">
            <xm:f>NOT(ISERROR(SEARCH('Listados Datos'!$P$7,AR310)))</xm:f>
            <xm:f>'Listados Datos'!$P$7</xm:f>
            <x14:dxf>
              <fill>
                <patternFill>
                  <bgColor rgb="FFFF0000"/>
                </patternFill>
              </fill>
            </x14:dxf>
          </x14:cfRule>
          <xm:sqref>AR310</xm:sqref>
        </x14:conditionalFormatting>
        <x14:conditionalFormatting xmlns:xm="http://schemas.microsoft.com/office/excel/2006/main">
          <x14:cfRule type="containsText" priority="10085" operator="containsText" id="{754411E0-9058-481B-B03E-E20BCEABD389}">
            <xm:f>NOT(ISERROR(SEARCH('Listados Datos'!$T$3,AT311)))</xm:f>
            <xm:f>'Listados Datos'!$T$3</xm:f>
            <x14:dxf>
              <fill>
                <patternFill patternType="solid">
                  <bgColor rgb="FFC00000"/>
                </patternFill>
              </fill>
            </x14:dxf>
          </x14:cfRule>
          <x14:cfRule type="containsText" priority="10086" operator="containsText" id="{8A8F7D8B-6022-49F2-8887-3AB23C9402BD}">
            <xm:f>NOT(ISERROR(SEARCH('Listados Datos'!$T$4,AT311)))</xm:f>
            <xm:f>'Listados Datos'!$T$4</xm:f>
            <x14:dxf>
              <font>
                <b/>
                <i val="0"/>
                <color theme="0"/>
              </font>
              <fill>
                <patternFill>
                  <bgColor rgb="FFE26B0A"/>
                </patternFill>
              </fill>
            </x14:dxf>
          </x14:cfRule>
          <x14:cfRule type="containsText" priority="10087" operator="containsText" id="{3D8A7A8D-95EB-49CA-B1F3-D672056BD04D}">
            <xm:f>NOT(ISERROR(SEARCH('Listados Datos'!$T$5,AT311)))</xm:f>
            <xm:f>'Listados Datos'!$T$5</xm:f>
            <x14:dxf>
              <font>
                <b/>
                <i val="0"/>
                <color auto="1"/>
              </font>
              <fill>
                <patternFill>
                  <bgColor rgb="FFFFFF00"/>
                </patternFill>
              </fill>
            </x14:dxf>
          </x14:cfRule>
          <x14:cfRule type="containsText" priority="10088" operator="containsText" id="{7650031A-FE52-470B-B9D1-28F8CA213B8A}">
            <xm:f>NOT(ISERROR(SEARCH('Listados Datos'!$T$6,AT311)))</xm:f>
            <xm:f>'Listados Datos'!$T$6</xm:f>
            <x14:dxf>
              <font>
                <b/>
                <i val="0"/>
              </font>
              <fill>
                <patternFill>
                  <bgColor rgb="FF92D050"/>
                </patternFill>
              </fill>
            </x14:dxf>
          </x14:cfRule>
          <xm:sqref>AT311</xm:sqref>
        </x14:conditionalFormatting>
        <x14:conditionalFormatting xmlns:xm="http://schemas.microsoft.com/office/excel/2006/main">
          <x14:cfRule type="containsText" priority="10075" operator="containsText" id="{9B56A0D0-C1F4-4CF4-A168-CA3417798213}">
            <xm:f>NOT(ISERROR(SEARCH('Listados Datos'!$P$3,AR311)))</xm:f>
            <xm:f>'Listados Datos'!$P$3</xm:f>
            <x14:dxf>
              <fill>
                <patternFill>
                  <bgColor rgb="FF99CC00"/>
                </patternFill>
              </fill>
            </x14:dxf>
          </x14:cfRule>
          <x14:cfRule type="containsText" priority="10076" operator="containsText" id="{E20205E0-3A10-4FD1-9A01-E32B83B42169}">
            <xm:f>NOT(ISERROR(SEARCH('Listados Datos'!$P$4,AR311)))</xm:f>
            <xm:f>'Listados Datos'!$P$4</xm:f>
            <x14:dxf>
              <fill>
                <patternFill>
                  <bgColor rgb="FF33CC33"/>
                </patternFill>
              </fill>
            </x14:dxf>
          </x14:cfRule>
          <x14:cfRule type="containsText" priority="10077" operator="containsText" id="{D36A480F-BC14-4E2B-90C0-8464AD894392}">
            <xm:f>NOT(ISERROR(SEARCH('Listados Datos'!$P$5,AR311)))</xm:f>
            <xm:f>'Listados Datos'!$P$5</xm:f>
            <x14:dxf>
              <fill>
                <patternFill>
                  <bgColor rgb="FFFFFF00"/>
                </patternFill>
              </fill>
            </x14:dxf>
          </x14:cfRule>
          <x14:cfRule type="containsText" priority="10078" operator="containsText" id="{2162A5E8-B950-451F-AC4C-4988C4AA20F6}">
            <xm:f>NOT(ISERROR(SEARCH('Listados Datos'!$P$6,AR311)))</xm:f>
            <xm:f>'Listados Datos'!$P$6</xm:f>
            <x14:dxf>
              <fill>
                <patternFill>
                  <bgColor rgb="FFFFC000"/>
                </patternFill>
              </fill>
            </x14:dxf>
          </x14:cfRule>
          <x14:cfRule type="containsText" priority="10079" operator="containsText" id="{7CAFA7AC-09CD-4992-BC0C-BD3B73771E39}">
            <xm:f>NOT(ISERROR(SEARCH('Listados Datos'!$P$7,AR311)))</xm:f>
            <xm:f>'Listados Datos'!$P$7</xm:f>
            <x14:dxf>
              <fill>
                <patternFill>
                  <bgColor rgb="FFFF0000"/>
                </patternFill>
              </fill>
            </x14:dxf>
          </x14:cfRule>
          <xm:sqref>AR311</xm:sqref>
        </x14:conditionalFormatting>
        <x14:conditionalFormatting xmlns:xm="http://schemas.microsoft.com/office/excel/2006/main">
          <x14:cfRule type="containsText" priority="10057" operator="containsText" id="{71C1D583-127E-4C67-8EBC-21706A915053}">
            <xm:f>NOT(ISERROR(SEARCH('Listados Datos'!$T$3,AF312)))</xm:f>
            <xm:f>'Listados Datos'!$T$3</xm:f>
            <x14:dxf>
              <fill>
                <patternFill patternType="solid">
                  <bgColor rgb="FFC00000"/>
                </patternFill>
              </fill>
            </x14:dxf>
          </x14:cfRule>
          <x14:cfRule type="containsText" priority="10058" operator="containsText" id="{DD1DB66F-E84A-4BF3-A499-F7C43513BE4D}">
            <xm:f>NOT(ISERROR(SEARCH('Listados Datos'!$T$4,AF312)))</xm:f>
            <xm:f>'Listados Datos'!$T$4</xm:f>
            <x14:dxf>
              <font>
                <b/>
                <i val="0"/>
                <color theme="0"/>
              </font>
              <fill>
                <patternFill>
                  <bgColor rgb="FFE26B0A"/>
                </patternFill>
              </fill>
            </x14:dxf>
          </x14:cfRule>
          <x14:cfRule type="containsText" priority="10059" operator="containsText" id="{E85FC65A-24B6-443A-B075-24B45B7EFC87}">
            <xm:f>NOT(ISERROR(SEARCH('Listados Datos'!$T$5,AF312)))</xm:f>
            <xm:f>'Listados Datos'!$T$5</xm:f>
            <x14:dxf>
              <font>
                <b/>
                <i val="0"/>
                <color auto="1"/>
              </font>
              <fill>
                <patternFill>
                  <bgColor rgb="FFFFFF00"/>
                </patternFill>
              </fill>
            </x14:dxf>
          </x14:cfRule>
          <x14:cfRule type="containsText" priority="10060" operator="containsText" id="{93783E89-2E47-468C-8B66-5F0E053029AF}">
            <xm:f>NOT(ISERROR(SEARCH('Listados Datos'!$T$6,AF312)))</xm:f>
            <xm:f>'Listados Datos'!$T$6</xm:f>
            <x14:dxf>
              <font>
                <b/>
                <i val="0"/>
              </font>
              <fill>
                <patternFill>
                  <bgColor rgb="FF92D050"/>
                </patternFill>
              </fill>
            </x14:dxf>
          </x14:cfRule>
          <xm:sqref>AF312:AF313</xm:sqref>
        </x14:conditionalFormatting>
        <x14:conditionalFormatting xmlns:xm="http://schemas.microsoft.com/office/excel/2006/main">
          <x14:cfRule type="containsText" priority="10053" operator="containsText" id="{51D48203-0229-4B40-9A86-0C52666558C7}">
            <xm:f>NOT(ISERROR(SEARCH('Listados Datos'!$T$3,AB312)))</xm:f>
            <xm:f>'Listados Datos'!$T$3</xm:f>
            <x14:dxf>
              <fill>
                <patternFill patternType="solid">
                  <bgColor rgb="FFC00000"/>
                </patternFill>
              </fill>
            </x14:dxf>
          </x14:cfRule>
          <x14:cfRule type="containsText" priority="10054" operator="containsText" id="{A920B17D-E25C-4004-83F7-0F3F3714E6E6}">
            <xm:f>NOT(ISERROR(SEARCH('Listados Datos'!$T$4,AB312)))</xm:f>
            <xm:f>'Listados Datos'!$T$4</xm:f>
            <x14:dxf>
              <font>
                <b/>
                <i val="0"/>
                <color theme="0"/>
              </font>
              <fill>
                <patternFill>
                  <bgColor rgb="FFE26B0A"/>
                </patternFill>
              </fill>
            </x14:dxf>
          </x14:cfRule>
          <x14:cfRule type="containsText" priority="10055" operator="containsText" id="{498BB656-DFDE-4DFB-94FC-ADFBD0652AA8}">
            <xm:f>NOT(ISERROR(SEARCH('Listados Datos'!$T$5,AB312)))</xm:f>
            <xm:f>'Listados Datos'!$T$5</xm:f>
            <x14:dxf>
              <font>
                <b/>
                <i val="0"/>
                <color auto="1"/>
              </font>
              <fill>
                <patternFill>
                  <bgColor rgb="FFFFFF00"/>
                </patternFill>
              </fill>
            </x14:dxf>
          </x14:cfRule>
          <x14:cfRule type="containsText" priority="10056" operator="containsText" id="{753C40EB-2AC6-4019-85EB-12A5D4E00A64}">
            <xm:f>NOT(ISERROR(SEARCH('Listados Datos'!$T$6,AB312)))</xm:f>
            <xm:f>'Listados Datos'!$T$6</xm:f>
            <x14:dxf>
              <font>
                <b/>
                <i val="0"/>
              </font>
              <fill>
                <patternFill>
                  <bgColor rgb="FF92D050"/>
                </patternFill>
              </fill>
            </x14:dxf>
          </x14:cfRule>
          <xm:sqref>AB312:AB313</xm:sqref>
        </x14:conditionalFormatting>
        <x14:conditionalFormatting xmlns:xm="http://schemas.microsoft.com/office/excel/2006/main">
          <x14:cfRule type="containsText" priority="10043" operator="containsText" id="{E4F7662C-1440-4D90-AB15-185BA9C2A8D9}">
            <xm:f>NOT(ISERROR(SEARCH('Listados Datos'!$P$3,Z312)))</xm:f>
            <xm:f>'Listados Datos'!$P$3</xm:f>
            <x14:dxf>
              <fill>
                <patternFill>
                  <bgColor rgb="FF99CC00"/>
                </patternFill>
              </fill>
            </x14:dxf>
          </x14:cfRule>
          <x14:cfRule type="containsText" priority="10044" operator="containsText" id="{1210CD7D-7E51-48D5-BF29-870208388D58}">
            <xm:f>NOT(ISERROR(SEARCH('Listados Datos'!$P$4,Z312)))</xm:f>
            <xm:f>'Listados Datos'!$P$4</xm:f>
            <x14:dxf>
              <fill>
                <patternFill>
                  <bgColor rgb="FF33CC33"/>
                </patternFill>
              </fill>
            </x14:dxf>
          </x14:cfRule>
          <x14:cfRule type="containsText" priority="10045" operator="containsText" id="{DFBC7021-149C-4290-A2B3-203AC9F6FE89}">
            <xm:f>NOT(ISERROR(SEARCH('Listados Datos'!$P$5,Z312)))</xm:f>
            <xm:f>'Listados Datos'!$P$5</xm:f>
            <x14:dxf>
              <fill>
                <patternFill>
                  <bgColor rgb="FFFFFF00"/>
                </patternFill>
              </fill>
            </x14:dxf>
          </x14:cfRule>
          <x14:cfRule type="containsText" priority="10046" operator="containsText" id="{1A5211C3-C245-45C3-91A1-80D326A50D1D}">
            <xm:f>NOT(ISERROR(SEARCH('Listados Datos'!$P$6,Z312)))</xm:f>
            <xm:f>'Listados Datos'!$P$6</xm:f>
            <x14:dxf>
              <fill>
                <patternFill>
                  <bgColor rgb="FFFFC000"/>
                </patternFill>
              </fill>
            </x14:dxf>
          </x14:cfRule>
          <x14:cfRule type="containsText" priority="10047" operator="containsText" id="{9EE26252-C2EC-459B-845D-9B30945C5CB1}">
            <xm:f>NOT(ISERROR(SEARCH('Listados Datos'!$P$7,Z312)))</xm:f>
            <xm:f>'Listados Datos'!$P$7</xm:f>
            <x14:dxf>
              <fill>
                <patternFill>
                  <bgColor rgb="FFFF0000"/>
                </patternFill>
              </fill>
            </x14:dxf>
          </x14:cfRule>
          <xm:sqref>Z312:Z313</xm:sqref>
        </x14:conditionalFormatting>
        <x14:conditionalFormatting xmlns:xm="http://schemas.microsoft.com/office/excel/2006/main">
          <x14:cfRule type="containsText" priority="10015" operator="containsText" id="{7481C5AB-C936-40CE-9D7A-89934F42C970}">
            <xm:f>NOT(ISERROR(SEARCH('Listados Datos'!$T$3,AT313)))</xm:f>
            <xm:f>'Listados Datos'!$T$3</xm:f>
            <x14:dxf>
              <fill>
                <patternFill patternType="solid">
                  <bgColor rgb="FFC00000"/>
                </patternFill>
              </fill>
            </x14:dxf>
          </x14:cfRule>
          <x14:cfRule type="containsText" priority="10016" operator="containsText" id="{22EBB6D6-6AAC-4970-920C-010E629832FD}">
            <xm:f>NOT(ISERROR(SEARCH('Listados Datos'!$T$4,AT313)))</xm:f>
            <xm:f>'Listados Datos'!$T$4</xm:f>
            <x14:dxf>
              <font>
                <b/>
                <i val="0"/>
                <color theme="0"/>
              </font>
              <fill>
                <patternFill>
                  <bgColor rgb="FFE26B0A"/>
                </patternFill>
              </fill>
            </x14:dxf>
          </x14:cfRule>
          <x14:cfRule type="containsText" priority="10017" operator="containsText" id="{374FC8D3-AA01-4C76-9206-FDBCF166DB73}">
            <xm:f>NOT(ISERROR(SEARCH('Listados Datos'!$T$5,AT313)))</xm:f>
            <xm:f>'Listados Datos'!$T$5</xm:f>
            <x14:dxf>
              <font>
                <b/>
                <i val="0"/>
                <color auto="1"/>
              </font>
              <fill>
                <patternFill>
                  <bgColor rgb="FFFFFF00"/>
                </patternFill>
              </fill>
            </x14:dxf>
          </x14:cfRule>
          <x14:cfRule type="containsText" priority="10018" operator="containsText" id="{73762B2E-8E72-4CD9-9AA9-06BE3C152285}">
            <xm:f>NOT(ISERROR(SEARCH('Listados Datos'!$T$6,AT313)))</xm:f>
            <xm:f>'Listados Datos'!$T$6</xm:f>
            <x14:dxf>
              <font>
                <b/>
                <i val="0"/>
              </font>
              <fill>
                <patternFill>
                  <bgColor rgb="FF92D050"/>
                </patternFill>
              </fill>
            </x14:dxf>
          </x14:cfRule>
          <xm:sqref>AT313</xm:sqref>
        </x14:conditionalFormatting>
        <x14:conditionalFormatting xmlns:xm="http://schemas.microsoft.com/office/excel/2006/main">
          <x14:cfRule type="containsText" priority="9963" operator="containsText" id="{8861E191-94AC-467C-8915-7B13BA214FB6}">
            <xm:f>NOT(ISERROR(SEARCH('Listados Datos'!$P$3,AR314)))</xm:f>
            <xm:f>'Listados Datos'!$P$3</xm:f>
            <x14:dxf>
              <fill>
                <patternFill>
                  <bgColor rgb="FF99CC00"/>
                </patternFill>
              </fill>
            </x14:dxf>
          </x14:cfRule>
          <x14:cfRule type="containsText" priority="9964" operator="containsText" id="{BA944F6C-3374-43D2-8281-1799ECD22EB5}">
            <xm:f>NOT(ISERROR(SEARCH('Listados Datos'!$P$4,AR314)))</xm:f>
            <xm:f>'Listados Datos'!$P$4</xm:f>
            <x14:dxf>
              <fill>
                <patternFill>
                  <bgColor rgb="FF33CC33"/>
                </patternFill>
              </fill>
            </x14:dxf>
          </x14:cfRule>
          <x14:cfRule type="containsText" priority="9965" operator="containsText" id="{9EB9B838-9773-4E2F-99C1-6F07933B85B7}">
            <xm:f>NOT(ISERROR(SEARCH('Listados Datos'!$P$5,AR314)))</xm:f>
            <xm:f>'Listados Datos'!$P$5</xm:f>
            <x14:dxf>
              <fill>
                <patternFill>
                  <bgColor rgb="FFFFFF00"/>
                </patternFill>
              </fill>
            </x14:dxf>
          </x14:cfRule>
          <x14:cfRule type="containsText" priority="9966" operator="containsText" id="{D4E195D7-B648-4D50-8C00-6D178A5E1F3A}">
            <xm:f>NOT(ISERROR(SEARCH('Listados Datos'!$P$6,AR314)))</xm:f>
            <xm:f>'Listados Datos'!$P$6</xm:f>
            <x14:dxf>
              <fill>
                <patternFill>
                  <bgColor rgb="FFFFC000"/>
                </patternFill>
              </fill>
            </x14:dxf>
          </x14:cfRule>
          <x14:cfRule type="containsText" priority="9967" operator="containsText" id="{6BCAD636-E195-4569-A4DF-4FEC15235AB2}">
            <xm:f>NOT(ISERROR(SEARCH('Listados Datos'!$P$7,AR314)))</xm:f>
            <xm:f>'Listados Datos'!$P$7</xm:f>
            <x14:dxf>
              <fill>
                <patternFill>
                  <bgColor rgb="FFFF0000"/>
                </patternFill>
              </fill>
            </x14:dxf>
          </x14:cfRule>
          <xm:sqref>AR314</xm:sqref>
        </x14:conditionalFormatting>
        <x14:conditionalFormatting xmlns:xm="http://schemas.microsoft.com/office/excel/2006/main">
          <x14:cfRule type="containsText" priority="10001" operator="containsText" id="{642CE23B-A626-4C01-A45D-F9BABBC910CB}">
            <xm:f>NOT(ISERROR(SEARCH('Listados Datos'!$T$3,AF314)))</xm:f>
            <xm:f>'Listados Datos'!$T$3</xm:f>
            <x14:dxf>
              <fill>
                <patternFill patternType="solid">
                  <bgColor rgb="FFC00000"/>
                </patternFill>
              </fill>
            </x14:dxf>
          </x14:cfRule>
          <x14:cfRule type="containsText" priority="10002" operator="containsText" id="{2CF81581-768F-4A35-B276-64DDF530391B}">
            <xm:f>NOT(ISERROR(SEARCH('Listados Datos'!$T$4,AF314)))</xm:f>
            <xm:f>'Listados Datos'!$T$4</xm:f>
            <x14:dxf>
              <font>
                <b/>
                <i val="0"/>
                <color theme="0"/>
              </font>
              <fill>
                <patternFill>
                  <bgColor rgb="FFE26B0A"/>
                </patternFill>
              </fill>
            </x14:dxf>
          </x14:cfRule>
          <x14:cfRule type="containsText" priority="10003" operator="containsText" id="{7536D21B-B9A2-4F21-AF60-9A1AE3C0DDFF}">
            <xm:f>NOT(ISERROR(SEARCH('Listados Datos'!$T$5,AF314)))</xm:f>
            <xm:f>'Listados Datos'!$T$5</xm:f>
            <x14:dxf>
              <font>
                <b/>
                <i val="0"/>
                <color auto="1"/>
              </font>
              <fill>
                <patternFill>
                  <bgColor rgb="FFFFFF00"/>
                </patternFill>
              </fill>
            </x14:dxf>
          </x14:cfRule>
          <x14:cfRule type="containsText" priority="10004" operator="containsText" id="{2D052E32-F23C-499E-9F1E-53157D236270}">
            <xm:f>NOT(ISERROR(SEARCH('Listados Datos'!$T$6,AF314)))</xm:f>
            <xm:f>'Listados Datos'!$T$6</xm:f>
            <x14:dxf>
              <font>
                <b/>
                <i val="0"/>
              </font>
              <fill>
                <patternFill>
                  <bgColor rgb="FF92D050"/>
                </patternFill>
              </fill>
            </x14:dxf>
          </x14:cfRule>
          <xm:sqref>AF314</xm:sqref>
        </x14:conditionalFormatting>
        <x14:conditionalFormatting xmlns:xm="http://schemas.microsoft.com/office/excel/2006/main">
          <x14:cfRule type="containsText" priority="9997" operator="containsText" id="{80216D70-22A5-450A-8896-D81C3670D4F4}">
            <xm:f>NOT(ISERROR(SEARCH('Listados Datos'!$T$3,AB314)))</xm:f>
            <xm:f>'Listados Datos'!$T$3</xm:f>
            <x14:dxf>
              <fill>
                <patternFill patternType="solid">
                  <bgColor rgb="FFC00000"/>
                </patternFill>
              </fill>
            </x14:dxf>
          </x14:cfRule>
          <x14:cfRule type="containsText" priority="9998" operator="containsText" id="{15997D82-1E8C-4730-BF7C-9E9081CD9814}">
            <xm:f>NOT(ISERROR(SEARCH('Listados Datos'!$T$4,AB314)))</xm:f>
            <xm:f>'Listados Datos'!$T$4</xm:f>
            <x14:dxf>
              <font>
                <b/>
                <i val="0"/>
                <color theme="0"/>
              </font>
              <fill>
                <patternFill>
                  <bgColor rgb="FFE26B0A"/>
                </patternFill>
              </fill>
            </x14:dxf>
          </x14:cfRule>
          <x14:cfRule type="containsText" priority="9999" operator="containsText" id="{0EC03FBE-9500-41E0-894C-D230F7B49156}">
            <xm:f>NOT(ISERROR(SEARCH('Listados Datos'!$T$5,AB314)))</xm:f>
            <xm:f>'Listados Datos'!$T$5</xm:f>
            <x14:dxf>
              <font>
                <b/>
                <i val="0"/>
                <color auto="1"/>
              </font>
              <fill>
                <patternFill>
                  <bgColor rgb="FFFFFF00"/>
                </patternFill>
              </fill>
            </x14:dxf>
          </x14:cfRule>
          <x14:cfRule type="containsText" priority="10000" operator="containsText" id="{F4C129D0-A34B-4B55-ABF0-80AC7FCB653B}">
            <xm:f>NOT(ISERROR(SEARCH('Listados Datos'!$T$6,AB314)))</xm:f>
            <xm:f>'Listados Datos'!$T$6</xm:f>
            <x14:dxf>
              <font>
                <b/>
                <i val="0"/>
              </font>
              <fill>
                <patternFill>
                  <bgColor rgb="FF92D050"/>
                </patternFill>
              </fill>
            </x14:dxf>
          </x14:cfRule>
          <xm:sqref>AB314</xm:sqref>
        </x14:conditionalFormatting>
        <x14:conditionalFormatting xmlns:xm="http://schemas.microsoft.com/office/excel/2006/main">
          <x14:cfRule type="containsText" priority="9987" operator="containsText" id="{FBEC4402-800D-4DEF-AC66-A94C779C1A7E}">
            <xm:f>NOT(ISERROR(SEARCH('Listados Datos'!$P$3,Z314)))</xm:f>
            <xm:f>'Listados Datos'!$P$3</xm:f>
            <x14:dxf>
              <fill>
                <patternFill>
                  <bgColor rgb="FF99CC00"/>
                </patternFill>
              </fill>
            </x14:dxf>
          </x14:cfRule>
          <x14:cfRule type="containsText" priority="9988" operator="containsText" id="{02E739B7-6EFA-44D8-9226-DD554AB9D060}">
            <xm:f>NOT(ISERROR(SEARCH('Listados Datos'!$P$4,Z314)))</xm:f>
            <xm:f>'Listados Datos'!$P$4</xm:f>
            <x14:dxf>
              <fill>
                <patternFill>
                  <bgColor rgb="FF33CC33"/>
                </patternFill>
              </fill>
            </x14:dxf>
          </x14:cfRule>
          <x14:cfRule type="containsText" priority="9989" operator="containsText" id="{50981573-C004-43E1-BE25-F5A3EC830113}">
            <xm:f>NOT(ISERROR(SEARCH('Listados Datos'!$P$5,Z314)))</xm:f>
            <xm:f>'Listados Datos'!$P$5</xm:f>
            <x14:dxf>
              <fill>
                <patternFill>
                  <bgColor rgb="FFFFFF00"/>
                </patternFill>
              </fill>
            </x14:dxf>
          </x14:cfRule>
          <x14:cfRule type="containsText" priority="9990" operator="containsText" id="{FA91C5C2-06D3-487B-9670-103D39597A72}">
            <xm:f>NOT(ISERROR(SEARCH('Listados Datos'!$P$6,Z314)))</xm:f>
            <xm:f>'Listados Datos'!$P$6</xm:f>
            <x14:dxf>
              <fill>
                <patternFill>
                  <bgColor rgb="FFFFC000"/>
                </patternFill>
              </fill>
            </x14:dxf>
          </x14:cfRule>
          <x14:cfRule type="containsText" priority="9991" operator="containsText" id="{B30705D2-5573-4BE9-A4A4-1FC7517B4624}">
            <xm:f>NOT(ISERROR(SEARCH('Listados Datos'!$P$7,Z314)))</xm:f>
            <xm:f>'Listados Datos'!$P$7</xm:f>
            <x14:dxf>
              <fill>
                <patternFill>
                  <bgColor rgb="FFFF0000"/>
                </patternFill>
              </fill>
            </x14:dxf>
          </x14:cfRule>
          <xm:sqref>Z314</xm:sqref>
        </x14:conditionalFormatting>
        <x14:conditionalFormatting xmlns:xm="http://schemas.microsoft.com/office/excel/2006/main">
          <x14:cfRule type="containsText" priority="9973" operator="containsText" id="{2892CD58-FF2C-4404-89F5-0232222C4C4A}">
            <xm:f>NOT(ISERROR(SEARCH('Listados Datos'!$T$3,AT314)))</xm:f>
            <xm:f>'Listados Datos'!$T$3</xm:f>
            <x14:dxf>
              <fill>
                <patternFill patternType="solid">
                  <bgColor rgb="FFC00000"/>
                </patternFill>
              </fill>
            </x14:dxf>
          </x14:cfRule>
          <x14:cfRule type="containsText" priority="9974" operator="containsText" id="{24B89336-A896-4B26-B8D7-6A50300C6BA0}">
            <xm:f>NOT(ISERROR(SEARCH('Listados Datos'!$T$4,AT314)))</xm:f>
            <xm:f>'Listados Datos'!$T$4</xm:f>
            <x14:dxf>
              <font>
                <b/>
                <i val="0"/>
                <color theme="0"/>
              </font>
              <fill>
                <patternFill>
                  <bgColor rgb="FFE26B0A"/>
                </patternFill>
              </fill>
            </x14:dxf>
          </x14:cfRule>
          <x14:cfRule type="containsText" priority="9975" operator="containsText" id="{C6138A1D-131C-44C4-A8E5-A645EDF1EBDB}">
            <xm:f>NOT(ISERROR(SEARCH('Listados Datos'!$T$5,AT314)))</xm:f>
            <xm:f>'Listados Datos'!$T$5</xm:f>
            <x14:dxf>
              <font>
                <b/>
                <i val="0"/>
                <color auto="1"/>
              </font>
              <fill>
                <patternFill>
                  <bgColor rgb="FFFFFF00"/>
                </patternFill>
              </fill>
            </x14:dxf>
          </x14:cfRule>
          <x14:cfRule type="containsText" priority="9976" operator="containsText" id="{981A26AC-055C-4FDD-A8B6-958F4C104CF9}">
            <xm:f>NOT(ISERROR(SEARCH('Listados Datos'!$T$6,AT314)))</xm:f>
            <xm:f>'Listados Datos'!$T$6</xm:f>
            <x14:dxf>
              <font>
                <b/>
                <i val="0"/>
              </font>
              <fill>
                <patternFill>
                  <bgColor rgb="FF92D050"/>
                </patternFill>
              </fill>
            </x14:dxf>
          </x14:cfRule>
          <xm:sqref>AT314</xm:sqref>
        </x14:conditionalFormatting>
        <x14:conditionalFormatting xmlns:xm="http://schemas.microsoft.com/office/excel/2006/main">
          <x14:cfRule type="containsText" priority="9733" operator="containsText" id="{40F4F67F-AE96-4741-910A-683CBAD0E872}">
            <xm:f>NOT(ISERROR(SEARCH('Listados Datos'!$P$3,AR327)))</xm:f>
            <xm:f>'Listados Datos'!$P$3</xm:f>
            <x14:dxf>
              <fill>
                <patternFill>
                  <bgColor rgb="FF99CC00"/>
                </patternFill>
              </fill>
            </x14:dxf>
          </x14:cfRule>
          <x14:cfRule type="containsText" priority="9734" operator="containsText" id="{02E2A952-853D-42A9-9CC6-761EADE14E91}">
            <xm:f>NOT(ISERROR(SEARCH('Listados Datos'!$P$4,AR327)))</xm:f>
            <xm:f>'Listados Datos'!$P$4</xm:f>
            <x14:dxf>
              <fill>
                <patternFill>
                  <bgColor rgb="FF33CC33"/>
                </patternFill>
              </fill>
            </x14:dxf>
          </x14:cfRule>
          <x14:cfRule type="containsText" priority="9735" operator="containsText" id="{DAB4553C-345A-4C9C-BF84-C3928371D3DB}">
            <xm:f>NOT(ISERROR(SEARCH('Listados Datos'!$P$5,AR327)))</xm:f>
            <xm:f>'Listados Datos'!$P$5</xm:f>
            <x14:dxf>
              <fill>
                <patternFill>
                  <bgColor rgb="FFFFFF00"/>
                </patternFill>
              </fill>
            </x14:dxf>
          </x14:cfRule>
          <x14:cfRule type="containsText" priority="9736" operator="containsText" id="{5C84383A-3AF0-422D-9BE7-0865FD4A34FD}">
            <xm:f>NOT(ISERROR(SEARCH('Listados Datos'!$P$6,AR327)))</xm:f>
            <xm:f>'Listados Datos'!$P$6</xm:f>
            <x14:dxf>
              <fill>
                <patternFill>
                  <bgColor rgb="FFFFC000"/>
                </patternFill>
              </fill>
            </x14:dxf>
          </x14:cfRule>
          <x14:cfRule type="containsText" priority="9737" operator="containsText" id="{4E05BEBE-B282-4529-B256-627DFA168876}">
            <xm:f>NOT(ISERROR(SEARCH('Listados Datos'!$P$7,AR327)))</xm:f>
            <xm:f>'Listados Datos'!$P$7</xm:f>
            <x14:dxf>
              <fill>
                <patternFill>
                  <bgColor rgb="FFFF0000"/>
                </patternFill>
              </fill>
            </x14:dxf>
          </x14:cfRule>
          <xm:sqref>AR327</xm:sqref>
        </x14:conditionalFormatting>
        <x14:conditionalFormatting xmlns:xm="http://schemas.microsoft.com/office/excel/2006/main">
          <x14:cfRule type="containsText" priority="9743" operator="containsText" id="{AD1E20E0-32C7-47F6-9742-806CDF58498A}">
            <xm:f>NOT(ISERROR(SEARCH('Listados Datos'!$T$3,AT327)))</xm:f>
            <xm:f>'Listados Datos'!$T$3</xm:f>
            <x14:dxf>
              <fill>
                <patternFill patternType="solid">
                  <bgColor rgb="FFC00000"/>
                </patternFill>
              </fill>
            </x14:dxf>
          </x14:cfRule>
          <x14:cfRule type="containsText" priority="9744" operator="containsText" id="{DF316770-73E3-4832-B8D9-2CAB3B7835BA}">
            <xm:f>NOT(ISERROR(SEARCH('Listados Datos'!$T$4,AT327)))</xm:f>
            <xm:f>'Listados Datos'!$T$4</xm:f>
            <x14:dxf>
              <font>
                <b/>
                <i val="0"/>
                <color theme="0"/>
              </font>
              <fill>
                <patternFill>
                  <bgColor rgb="FFE26B0A"/>
                </patternFill>
              </fill>
            </x14:dxf>
          </x14:cfRule>
          <x14:cfRule type="containsText" priority="9745" operator="containsText" id="{F23C3706-BFF6-4CDB-B18B-654403FADA59}">
            <xm:f>NOT(ISERROR(SEARCH('Listados Datos'!$T$5,AT327)))</xm:f>
            <xm:f>'Listados Datos'!$T$5</xm:f>
            <x14:dxf>
              <font>
                <b/>
                <i val="0"/>
                <color auto="1"/>
              </font>
              <fill>
                <patternFill>
                  <bgColor rgb="FFFFFF00"/>
                </patternFill>
              </fill>
            </x14:dxf>
          </x14:cfRule>
          <x14:cfRule type="containsText" priority="9746" operator="containsText" id="{3DA21659-C2DA-4F6D-BAB0-AFEF9FCEF079}">
            <xm:f>NOT(ISERROR(SEARCH('Listados Datos'!$T$6,AT327)))</xm:f>
            <xm:f>'Listados Datos'!$T$6</xm:f>
            <x14:dxf>
              <font>
                <b/>
                <i val="0"/>
              </font>
              <fill>
                <patternFill>
                  <bgColor rgb="FF92D050"/>
                </patternFill>
              </fill>
            </x14:dxf>
          </x14:cfRule>
          <xm:sqref>AT327</xm:sqref>
        </x14:conditionalFormatting>
        <x14:conditionalFormatting xmlns:xm="http://schemas.microsoft.com/office/excel/2006/main">
          <x14:cfRule type="containsText" priority="9701" operator="containsText" id="{82DF0A0B-F680-412C-B9CA-E94EF6C6A97B}">
            <xm:f>NOT(ISERROR(SEARCH('Listados Datos'!$T$3,AT324)))</xm:f>
            <xm:f>'Listados Datos'!$T$3</xm:f>
            <x14:dxf>
              <fill>
                <patternFill patternType="solid">
                  <bgColor rgb="FFC00000"/>
                </patternFill>
              </fill>
            </x14:dxf>
          </x14:cfRule>
          <x14:cfRule type="containsText" priority="9702" operator="containsText" id="{7463374E-B42F-4F1D-A002-293C367B4B65}">
            <xm:f>NOT(ISERROR(SEARCH('Listados Datos'!$T$4,AT324)))</xm:f>
            <xm:f>'Listados Datos'!$T$4</xm:f>
            <x14:dxf>
              <font>
                <b/>
                <i val="0"/>
                <color theme="0"/>
              </font>
              <fill>
                <patternFill>
                  <bgColor rgb="FFE26B0A"/>
                </patternFill>
              </fill>
            </x14:dxf>
          </x14:cfRule>
          <x14:cfRule type="containsText" priority="9703" operator="containsText" id="{9885374E-6D1D-447F-A3D6-837D7EFC2838}">
            <xm:f>NOT(ISERROR(SEARCH('Listados Datos'!$T$5,AT324)))</xm:f>
            <xm:f>'Listados Datos'!$T$5</xm:f>
            <x14:dxf>
              <font>
                <b/>
                <i val="0"/>
                <color auto="1"/>
              </font>
              <fill>
                <patternFill>
                  <bgColor rgb="FFFFFF00"/>
                </patternFill>
              </fill>
            </x14:dxf>
          </x14:cfRule>
          <x14:cfRule type="containsText" priority="9704" operator="containsText" id="{55E9A21E-943A-4213-A7B2-1A1B6D0CDB6D}">
            <xm:f>NOT(ISERROR(SEARCH('Listados Datos'!$T$6,AT324)))</xm:f>
            <xm:f>'Listados Datos'!$T$6</xm:f>
            <x14:dxf>
              <font>
                <b/>
                <i val="0"/>
              </font>
              <fill>
                <patternFill>
                  <bgColor rgb="FF92D050"/>
                </patternFill>
              </fill>
            </x14:dxf>
          </x14:cfRule>
          <xm:sqref>AT324</xm:sqref>
        </x14:conditionalFormatting>
        <x14:conditionalFormatting xmlns:xm="http://schemas.microsoft.com/office/excel/2006/main">
          <x14:cfRule type="containsText" priority="9691" operator="containsText" id="{04B831C0-B722-4352-9A84-BD6AD9D4DA9C}">
            <xm:f>NOT(ISERROR(SEARCH('Listados Datos'!$P$3,AR324)))</xm:f>
            <xm:f>'Listados Datos'!$P$3</xm:f>
            <x14:dxf>
              <fill>
                <patternFill>
                  <bgColor rgb="FF99CC00"/>
                </patternFill>
              </fill>
            </x14:dxf>
          </x14:cfRule>
          <x14:cfRule type="containsText" priority="9692" operator="containsText" id="{D8CF1FA0-4FEC-4E06-A022-05C5C0DDF950}">
            <xm:f>NOT(ISERROR(SEARCH('Listados Datos'!$P$4,AR324)))</xm:f>
            <xm:f>'Listados Datos'!$P$4</xm:f>
            <x14:dxf>
              <fill>
                <patternFill>
                  <bgColor rgb="FF33CC33"/>
                </patternFill>
              </fill>
            </x14:dxf>
          </x14:cfRule>
          <x14:cfRule type="containsText" priority="9693" operator="containsText" id="{A981932E-3215-4EA7-A306-469AC092F474}">
            <xm:f>NOT(ISERROR(SEARCH('Listados Datos'!$P$5,AR324)))</xm:f>
            <xm:f>'Listados Datos'!$P$5</xm:f>
            <x14:dxf>
              <fill>
                <patternFill>
                  <bgColor rgb="FFFFFF00"/>
                </patternFill>
              </fill>
            </x14:dxf>
          </x14:cfRule>
          <x14:cfRule type="containsText" priority="9694" operator="containsText" id="{8700E327-F097-46E2-9FE4-0CAAE1B7DB13}">
            <xm:f>NOT(ISERROR(SEARCH('Listados Datos'!$P$6,AR324)))</xm:f>
            <xm:f>'Listados Datos'!$P$6</xm:f>
            <x14:dxf>
              <fill>
                <patternFill>
                  <bgColor rgb="FFFFC000"/>
                </patternFill>
              </fill>
            </x14:dxf>
          </x14:cfRule>
          <x14:cfRule type="containsText" priority="9695" operator="containsText" id="{21F1B1E6-21E8-4AC0-B562-A924209AFC32}">
            <xm:f>NOT(ISERROR(SEARCH('Listados Datos'!$P$7,AR324)))</xm:f>
            <xm:f>'Listados Datos'!$P$7</xm:f>
            <x14:dxf>
              <fill>
                <patternFill>
                  <bgColor rgb="FFFF0000"/>
                </patternFill>
              </fill>
            </x14:dxf>
          </x14:cfRule>
          <xm:sqref>AR324</xm:sqref>
        </x14:conditionalFormatting>
        <x14:conditionalFormatting xmlns:xm="http://schemas.microsoft.com/office/excel/2006/main">
          <x14:cfRule type="containsText" priority="9809" operator="containsText" id="{6BE76B89-BF6F-4AAC-A900-A722C3219C79}">
            <xm:f>NOT(ISERROR(SEARCH('Listados Datos'!$T$3,AF322)))</xm:f>
            <xm:f>'Listados Datos'!$T$3</xm:f>
            <x14:dxf>
              <fill>
                <patternFill patternType="solid">
                  <bgColor rgb="FFC00000"/>
                </patternFill>
              </fill>
            </x14:dxf>
          </x14:cfRule>
          <x14:cfRule type="containsText" priority="9810" operator="containsText" id="{05A7A7EE-F17B-44BC-8EA6-D167E5A1C3EA}">
            <xm:f>NOT(ISERROR(SEARCH('Listados Datos'!$T$4,AF322)))</xm:f>
            <xm:f>'Listados Datos'!$T$4</xm:f>
            <x14:dxf>
              <font>
                <b/>
                <i val="0"/>
                <color theme="0"/>
              </font>
              <fill>
                <patternFill>
                  <bgColor rgb="FFE26B0A"/>
                </patternFill>
              </fill>
            </x14:dxf>
          </x14:cfRule>
          <x14:cfRule type="containsText" priority="9811" operator="containsText" id="{1CAEE461-1122-4C64-B3AE-CA29C7BA1149}">
            <xm:f>NOT(ISERROR(SEARCH('Listados Datos'!$T$5,AF322)))</xm:f>
            <xm:f>'Listados Datos'!$T$5</xm:f>
            <x14:dxf>
              <font>
                <b/>
                <i val="0"/>
                <color auto="1"/>
              </font>
              <fill>
                <patternFill>
                  <bgColor rgb="FFFFFF00"/>
                </patternFill>
              </fill>
            </x14:dxf>
          </x14:cfRule>
          <x14:cfRule type="containsText" priority="9812" operator="containsText" id="{91851535-2F36-45C0-8FA4-AB531747FAA1}">
            <xm:f>NOT(ISERROR(SEARCH('Listados Datos'!$T$6,AF322)))</xm:f>
            <xm:f>'Listados Datos'!$T$6</xm:f>
            <x14:dxf>
              <font>
                <b/>
                <i val="0"/>
              </font>
              <fill>
                <patternFill>
                  <bgColor rgb="FF92D050"/>
                </patternFill>
              </fill>
            </x14:dxf>
          </x14:cfRule>
          <xm:sqref>AF322:AF323 AF327</xm:sqref>
        </x14:conditionalFormatting>
        <x14:conditionalFormatting xmlns:xm="http://schemas.microsoft.com/office/excel/2006/main">
          <x14:cfRule type="containsText" priority="9805" operator="containsText" id="{23893BDB-B59B-4A27-B3EE-EEE5DD46994A}">
            <xm:f>NOT(ISERROR(SEARCH('Listados Datos'!$T$3,AB322)))</xm:f>
            <xm:f>'Listados Datos'!$T$3</xm:f>
            <x14:dxf>
              <fill>
                <patternFill patternType="solid">
                  <bgColor rgb="FFC00000"/>
                </patternFill>
              </fill>
            </x14:dxf>
          </x14:cfRule>
          <x14:cfRule type="containsText" priority="9806" operator="containsText" id="{023DB567-B054-4B21-A29B-534581C5EC58}">
            <xm:f>NOT(ISERROR(SEARCH('Listados Datos'!$T$4,AB322)))</xm:f>
            <xm:f>'Listados Datos'!$T$4</xm:f>
            <x14:dxf>
              <font>
                <b/>
                <i val="0"/>
                <color theme="0"/>
              </font>
              <fill>
                <patternFill>
                  <bgColor rgb="FFE26B0A"/>
                </patternFill>
              </fill>
            </x14:dxf>
          </x14:cfRule>
          <x14:cfRule type="containsText" priority="9807" operator="containsText" id="{26A1521A-8ACB-4367-AD4C-251CD7DE74DA}">
            <xm:f>NOT(ISERROR(SEARCH('Listados Datos'!$T$5,AB322)))</xm:f>
            <xm:f>'Listados Datos'!$T$5</xm:f>
            <x14:dxf>
              <font>
                <b/>
                <i val="0"/>
                <color auto="1"/>
              </font>
              <fill>
                <patternFill>
                  <bgColor rgb="FFFFFF00"/>
                </patternFill>
              </fill>
            </x14:dxf>
          </x14:cfRule>
          <x14:cfRule type="containsText" priority="9808" operator="containsText" id="{F1374D5F-3B39-41BA-A196-16FCB6738018}">
            <xm:f>NOT(ISERROR(SEARCH('Listados Datos'!$T$6,AB322)))</xm:f>
            <xm:f>'Listados Datos'!$T$6</xm:f>
            <x14:dxf>
              <font>
                <b/>
                <i val="0"/>
              </font>
              <fill>
                <patternFill>
                  <bgColor rgb="FF92D050"/>
                </patternFill>
              </fill>
            </x14:dxf>
          </x14:cfRule>
          <xm:sqref>AB322:AB323</xm:sqref>
        </x14:conditionalFormatting>
        <x14:conditionalFormatting xmlns:xm="http://schemas.microsoft.com/office/excel/2006/main">
          <x14:cfRule type="containsText" priority="9795" operator="containsText" id="{FF01C6A2-1605-42C6-BBEF-D2473C58B937}">
            <xm:f>NOT(ISERROR(SEARCH('Listados Datos'!$P$3,Z322)))</xm:f>
            <xm:f>'Listados Datos'!$P$3</xm:f>
            <x14:dxf>
              <fill>
                <patternFill>
                  <bgColor rgb="FF99CC00"/>
                </patternFill>
              </fill>
            </x14:dxf>
          </x14:cfRule>
          <x14:cfRule type="containsText" priority="9796" operator="containsText" id="{D8080D11-FF32-4730-A8F2-2ACD98760ADB}">
            <xm:f>NOT(ISERROR(SEARCH('Listados Datos'!$P$4,Z322)))</xm:f>
            <xm:f>'Listados Datos'!$P$4</xm:f>
            <x14:dxf>
              <fill>
                <patternFill>
                  <bgColor rgb="FF33CC33"/>
                </patternFill>
              </fill>
            </x14:dxf>
          </x14:cfRule>
          <x14:cfRule type="containsText" priority="9797" operator="containsText" id="{CC73F8B5-5B19-4C89-B375-7FA5AD6595A0}">
            <xm:f>NOT(ISERROR(SEARCH('Listados Datos'!$P$5,Z322)))</xm:f>
            <xm:f>'Listados Datos'!$P$5</xm:f>
            <x14:dxf>
              <fill>
                <patternFill>
                  <bgColor rgb="FFFFFF00"/>
                </patternFill>
              </fill>
            </x14:dxf>
          </x14:cfRule>
          <x14:cfRule type="containsText" priority="9798" operator="containsText" id="{3E346EC2-03CF-433C-82BC-FC8588D6DF57}">
            <xm:f>NOT(ISERROR(SEARCH('Listados Datos'!$P$6,Z322)))</xm:f>
            <xm:f>'Listados Datos'!$P$6</xm:f>
            <x14:dxf>
              <fill>
                <patternFill>
                  <bgColor rgb="FFFFC000"/>
                </patternFill>
              </fill>
            </x14:dxf>
          </x14:cfRule>
          <x14:cfRule type="containsText" priority="9799" operator="containsText" id="{4E659342-6424-439E-982B-FB20C0800BF6}">
            <xm:f>NOT(ISERROR(SEARCH('Listados Datos'!$P$7,Z322)))</xm:f>
            <xm:f>'Listados Datos'!$P$7</xm:f>
            <x14:dxf>
              <fill>
                <patternFill>
                  <bgColor rgb="FFFF0000"/>
                </patternFill>
              </fill>
            </x14:dxf>
          </x14:cfRule>
          <xm:sqref>Z322:Z323</xm:sqref>
        </x14:conditionalFormatting>
        <x14:conditionalFormatting xmlns:xm="http://schemas.microsoft.com/office/excel/2006/main">
          <x14:cfRule type="containsText" priority="9771" operator="containsText" id="{45466EFB-8FBB-4B4A-BD3F-678563D06880}">
            <xm:f>NOT(ISERROR(SEARCH('Listados Datos'!$T$3,AT322)))</xm:f>
            <xm:f>'Listados Datos'!$T$3</xm:f>
            <x14:dxf>
              <fill>
                <patternFill patternType="solid">
                  <bgColor rgb="FFC00000"/>
                </patternFill>
              </fill>
            </x14:dxf>
          </x14:cfRule>
          <x14:cfRule type="containsText" priority="9772" operator="containsText" id="{ABA3CE01-F9EA-48B5-BD67-650BFC64E234}">
            <xm:f>NOT(ISERROR(SEARCH('Listados Datos'!$T$4,AT322)))</xm:f>
            <xm:f>'Listados Datos'!$T$4</xm:f>
            <x14:dxf>
              <font>
                <b/>
                <i val="0"/>
                <color theme="0"/>
              </font>
              <fill>
                <patternFill>
                  <bgColor rgb="FFE26B0A"/>
                </patternFill>
              </fill>
            </x14:dxf>
          </x14:cfRule>
          <x14:cfRule type="containsText" priority="9773" operator="containsText" id="{865AF52E-5BAA-4A65-9371-12BE4D8CC317}">
            <xm:f>NOT(ISERROR(SEARCH('Listados Datos'!$T$5,AT322)))</xm:f>
            <xm:f>'Listados Datos'!$T$5</xm:f>
            <x14:dxf>
              <font>
                <b/>
                <i val="0"/>
                <color auto="1"/>
              </font>
              <fill>
                <patternFill>
                  <bgColor rgb="FFFFFF00"/>
                </patternFill>
              </fill>
            </x14:dxf>
          </x14:cfRule>
          <x14:cfRule type="containsText" priority="9774" operator="containsText" id="{6916D98F-02CF-4F83-B80E-B33CE81BE448}">
            <xm:f>NOT(ISERROR(SEARCH('Listados Datos'!$T$6,AT322)))</xm:f>
            <xm:f>'Listados Datos'!$T$6</xm:f>
            <x14:dxf>
              <font>
                <b/>
                <i val="0"/>
              </font>
              <fill>
                <patternFill>
                  <bgColor rgb="FF92D050"/>
                </patternFill>
              </fill>
            </x14:dxf>
          </x14:cfRule>
          <xm:sqref>AT322</xm:sqref>
        </x14:conditionalFormatting>
        <x14:conditionalFormatting xmlns:xm="http://schemas.microsoft.com/office/excel/2006/main">
          <x14:cfRule type="containsText" priority="9761" operator="containsText" id="{EBF3E849-0B3C-4FD9-8688-57FD1483EB79}">
            <xm:f>NOT(ISERROR(SEARCH('Listados Datos'!$P$3,AR322)))</xm:f>
            <xm:f>'Listados Datos'!$P$3</xm:f>
            <x14:dxf>
              <fill>
                <patternFill>
                  <bgColor rgb="FF99CC00"/>
                </patternFill>
              </fill>
            </x14:dxf>
          </x14:cfRule>
          <x14:cfRule type="containsText" priority="9762" operator="containsText" id="{85FC71FA-A1AA-4AF1-8014-BE933EBB6E41}">
            <xm:f>NOT(ISERROR(SEARCH('Listados Datos'!$P$4,AR322)))</xm:f>
            <xm:f>'Listados Datos'!$P$4</xm:f>
            <x14:dxf>
              <fill>
                <patternFill>
                  <bgColor rgb="FF33CC33"/>
                </patternFill>
              </fill>
            </x14:dxf>
          </x14:cfRule>
          <x14:cfRule type="containsText" priority="9763" operator="containsText" id="{93ED1CAC-4710-4838-8841-49898113D431}">
            <xm:f>NOT(ISERROR(SEARCH('Listados Datos'!$P$5,AR322)))</xm:f>
            <xm:f>'Listados Datos'!$P$5</xm:f>
            <x14:dxf>
              <fill>
                <patternFill>
                  <bgColor rgb="FFFFFF00"/>
                </patternFill>
              </fill>
            </x14:dxf>
          </x14:cfRule>
          <x14:cfRule type="containsText" priority="9764" operator="containsText" id="{5BF14630-B733-4760-AF1D-C2A090DE2DA9}">
            <xm:f>NOT(ISERROR(SEARCH('Listados Datos'!$P$6,AR322)))</xm:f>
            <xm:f>'Listados Datos'!$P$6</xm:f>
            <x14:dxf>
              <fill>
                <patternFill>
                  <bgColor rgb="FFFFC000"/>
                </patternFill>
              </fill>
            </x14:dxf>
          </x14:cfRule>
          <x14:cfRule type="containsText" priority="9765" operator="containsText" id="{956CAFDF-B0C7-4B3D-84D6-CE5C97A02871}">
            <xm:f>NOT(ISERROR(SEARCH('Listados Datos'!$P$7,AR322)))</xm:f>
            <xm:f>'Listados Datos'!$P$7</xm:f>
            <x14:dxf>
              <fill>
                <patternFill>
                  <bgColor rgb="FFFF0000"/>
                </patternFill>
              </fill>
            </x14:dxf>
          </x14:cfRule>
          <xm:sqref>AR322</xm:sqref>
        </x14:conditionalFormatting>
        <x14:conditionalFormatting xmlns:xm="http://schemas.microsoft.com/office/excel/2006/main">
          <x14:cfRule type="containsText" priority="9757" operator="containsText" id="{1A896992-66A1-48BE-A509-0109AD286233}">
            <xm:f>NOT(ISERROR(SEARCH('Listados Datos'!$T$3,AT323)))</xm:f>
            <xm:f>'Listados Datos'!$T$3</xm:f>
            <x14:dxf>
              <fill>
                <patternFill patternType="solid">
                  <bgColor rgb="FFC00000"/>
                </patternFill>
              </fill>
            </x14:dxf>
          </x14:cfRule>
          <x14:cfRule type="containsText" priority="9758" operator="containsText" id="{6CA64AC8-523B-4EA3-9C53-9130E326E13A}">
            <xm:f>NOT(ISERROR(SEARCH('Listados Datos'!$T$4,AT323)))</xm:f>
            <xm:f>'Listados Datos'!$T$4</xm:f>
            <x14:dxf>
              <font>
                <b/>
                <i val="0"/>
                <color theme="0"/>
              </font>
              <fill>
                <patternFill>
                  <bgColor rgb="FFE26B0A"/>
                </patternFill>
              </fill>
            </x14:dxf>
          </x14:cfRule>
          <x14:cfRule type="containsText" priority="9759" operator="containsText" id="{93816F12-13F7-4C5B-8DA8-9A7D334F304F}">
            <xm:f>NOT(ISERROR(SEARCH('Listados Datos'!$T$5,AT323)))</xm:f>
            <xm:f>'Listados Datos'!$T$5</xm:f>
            <x14:dxf>
              <font>
                <b/>
                <i val="0"/>
                <color auto="1"/>
              </font>
              <fill>
                <patternFill>
                  <bgColor rgb="FFFFFF00"/>
                </patternFill>
              </fill>
            </x14:dxf>
          </x14:cfRule>
          <x14:cfRule type="containsText" priority="9760" operator="containsText" id="{A5EB4786-9CCF-4692-AC17-783874A365DF}">
            <xm:f>NOT(ISERROR(SEARCH('Listados Datos'!$T$6,AT323)))</xm:f>
            <xm:f>'Listados Datos'!$T$6</xm:f>
            <x14:dxf>
              <font>
                <b/>
                <i val="0"/>
              </font>
              <fill>
                <patternFill>
                  <bgColor rgb="FF92D050"/>
                </patternFill>
              </fill>
            </x14:dxf>
          </x14:cfRule>
          <xm:sqref>AT323</xm:sqref>
        </x14:conditionalFormatting>
        <x14:conditionalFormatting xmlns:xm="http://schemas.microsoft.com/office/excel/2006/main">
          <x14:cfRule type="containsText" priority="9747" operator="containsText" id="{8EE7C921-FB5F-42AD-96E0-F67EF72339F9}">
            <xm:f>NOT(ISERROR(SEARCH('Listados Datos'!$P$3,AR323)))</xm:f>
            <xm:f>'Listados Datos'!$P$3</xm:f>
            <x14:dxf>
              <fill>
                <patternFill>
                  <bgColor rgb="FF99CC00"/>
                </patternFill>
              </fill>
            </x14:dxf>
          </x14:cfRule>
          <x14:cfRule type="containsText" priority="9748" operator="containsText" id="{90B193B6-372B-40F5-BC76-477CC0C8BF28}">
            <xm:f>NOT(ISERROR(SEARCH('Listados Datos'!$P$4,AR323)))</xm:f>
            <xm:f>'Listados Datos'!$P$4</xm:f>
            <x14:dxf>
              <fill>
                <patternFill>
                  <bgColor rgb="FF33CC33"/>
                </patternFill>
              </fill>
            </x14:dxf>
          </x14:cfRule>
          <x14:cfRule type="containsText" priority="9749" operator="containsText" id="{8EF1B9AD-07F1-4D3D-AC16-306F631824CA}">
            <xm:f>NOT(ISERROR(SEARCH('Listados Datos'!$P$5,AR323)))</xm:f>
            <xm:f>'Listados Datos'!$P$5</xm:f>
            <x14:dxf>
              <fill>
                <patternFill>
                  <bgColor rgb="FFFFFF00"/>
                </patternFill>
              </fill>
            </x14:dxf>
          </x14:cfRule>
          <x14:cfRule type="containsText" priority="9750" operator="containsText" id="{F20117DF-FBC1-4D89-BF80-BD09339FE500}">
            <xm:f>NOT(ISERROR(SEARCH('Listados Datos'!$P$6,AR323)))</xm:f>
            <xm:f>'Listados Datos'!$P$6</xm:f>
            <x14:dxf>
              <fill>
                <patternFill>
                  <bgColor rgb="FFFFC000"/>
                </patternFill>
              </fill>
            </x14:dxf>
          </x14:cfRule>
          <x14:cfRule type="containsText" priority="9751" operator="containsText" id="{CF62CE3F-5133-4D05-AECA-220B20637076}">
            <xm:f>NOT(ISERROR(SEARCH('Listados Datos'!$P$7,AR323)))</xm:f>
            <xm:f>'Listados Datos'!$P$7</xm:f>
            <x14:dxf>
              <fill>
                <patternFill>
                  <bgColor rgb="FFFF0000"/>
                </patternFill>
              </fill>
            </x14:dxf>
          </x14:cfRule>
          <xm:sqref>AR323</xm:sqref>
        </x14:conditionalFormatting>
        <x14:conditionalFormatting xmlns:xm="http://schemas.microsoft.com/office/excel/2006/main">
          <x14:cfRule type="containsText" priority="9607" operator="containsText" id="{6491AC9E-979D-422A-84F9-B01112F6CC59}">
            <xm:f>NOT(ISERROR(SEARCH('Listados Datos'!$T$3,AT333)))</xm:f>
            <xm:f>'Listados Datos'!$T$3</xm:f>
            <x14:dxf>
              <fill>
                <patternFill patternType="solid">
                  <bgColor rgb="FFC00000"/>
                </patternFill>
              </fill>
            </x14:dxf>
          </x14:cfRule>
          <x14:cfRule type="containsText" priority="9608" operator="containsText" id="{097FE057-2945-4E89-A2FF-B6419719BA3E}">
            <xm:f>NOT(ISERROR(SEARCH('Listados Datos'!$T$4,AT333)))</xm:f>
            <xm:f>'Listados Datos'!$T$4</xm:f>
            <x14:dxf>
              <font>
                <b/>
                <i val="0"/>
                <color theme="0"/>
              </font>
              <fill>
                <patternFill>
                  <bgColor rgb="FFE26B0A"/>
                </patternFill>
              </fill>
            </x14:dxf>
          </x14:cfRule>
          <x14:cfRule type="containsText" priority="9609" operator="containsText" id="{338F7B57-9F0C-420D-84C3-FE0078C7FF3E}">
            <xm:f>NOT(ISERROR(SEARCH('Listados Datos'!$T$5,AT333)))</xm:f>
            <xm:f>'Listados Datos'!$T$5</xm:f>
            <x14:dxf>
              <font>
                <b/>
                <i val="0"/>
                <color auto="1"/>
              </font>
              <fill>
                <patternFill>
                  <bgColor rgb="FFFFFF00"/>
                </patternFill>
              </fill>
            </x14:dxf>
          </x14:cfRule>
          <x14:cfRule type="containsText" priority="9610" operator="containsText" id="{54A7EB72-77FB-40B1-8D31-B90D915DD521}">
            <xm:f>NOT(ISERROR(SEARCH('Listados Datos'!$T$6,AT333)))</xm:f>
            <xm:f>'Listados Datos'!$T$6</xm:f>
            <x14:dxf>
              <font>
                <b/>
                <i val="0"/>
              </font>
              <fill>
                <patternFill>
                  <bgColor rgb="FF92D050"/>
                </patternFill>
              </fill>
            </x14:dxf>
          </x14:cfRule>
          <xm:sqref>AT333</xm:sqref>
        </x14:conditionalFormatting>
        <x14:conditionalFormatting xmlns:xm="http://schemas.microsoft.com/office/excel/2006/main">
          <x14:cfRule type="containsText" priority="9597" operator="containsText" id="{10A8EEF5-643C-4803-AA58-8DB103C99687}">
            <xm:f>NOT(ISERROR(SEARCH('Listados Datos'!$P$3,AR333)))</xm:f>
            <xm:f>'Listados Datos'!$P$3</xm:f>
            <x14:dxf>
              <fill>
                <patternFill>
                  <bgColor rgb="FF99CC00"/>
                </patternFill>
              </fill>
            </x14:dxf>
          </x14:cfRule>
          <x14:cfRule type="containsText" priority="9598" operator="containsText" id="{1C4347B5-9EBA-459D-802C-96EC1B54CC30}">
            <xm:f>NOT(ISERROR(SEARCH('Listados Datos'!$P$4,AR333)))</xm:f>
            <xm:f>'Listados Datos'!$P$4</xm:f>
            <x14:dxf>
              <fill>
                <patternFill>
                  <bgColor rgb="FF33CC33"/>
                </patternFill>
              </fill>
            </x14:dxf>
          </x14:cfRule>
          <x14:cfRule type="containsText" priority="9599" operator="containsText" id="{4EA8B7D1-16BD-4552-8C4F-814B9D3FFF11}">
            <xm:f>NOT(ISERROR(SEARCH('Listados Datos'!$P$5,AR333)))</xm:f>
            <xm:f>'Listados Datos'!$P$5</xm:f>
            <x14:dxf>
              <fill>
                <patternFill>
                  <bgColor rgb="FFFFFF00"/>
                </patternFill>
              </fill>
            </x14:dxf>
          </x14:cfRule>
          <x14:cfRule type="containsText" priority="9600" operator="containsText" id="{1547096A-6175-4140-8523-1153C93D04C1}">
            <xm:f>NOT(ISERROR(SEARCH('Listados Datos'!$P$6,AR333)))</xm:f>
            <xm:f>'Listados Datos'!$P$6</xm:f>
            <x14:dxf>
              <fill>
                <patternFill>
                  <bgColor rgb="FFFFC000"/>
                </patternFill>
              </fill>
            </x14:dxf>
          </x14:cfRule>
          <x14:cfRule type="containsText" priority="9601" operator="containsText" id="{555A3ACE-FE9C-4327-ADEC-E2A061CD8271}">
            <xm:f>NOT(ISERROR(SEARCH('Listados Datos'!$P$7,AR333)))</xm:f>
            <xm:f>'Listados Datos'!$P$7</xm:f>
            <x14:dxf>
              <fill>
                <patternFill>
                  <bgColor rgb="FFFF0000"/>
                </patternFill>
              </fill>
            </x14:dxf>
          </x14:cfRule>
          <xm:sqref>AR333</xm:sqref>
        </x14:conditionalFormatting>
        <x14:conditionalFormatting xmlns:xm="http://schemas.microsoft.com/office/excel/2006/main">
          <x14:cfRule type="containsText" priority="9729" operator="containsText" id="{6465B92E-300E-4A09-9D4F-1F59EB7A222C}">
            <xm:f>NOT(ISERROR(SEARCH('Listados Datos'!$T$3,AF324)))</xm:f>
            <xm:f>'Listados Datos'!$T$3</xm:f>
            <x14:dxf>
              <fill>
                <patternFill patternType="solid">
                  <bgColor rgb="FFC00000"/>
                </patternFill>
              </fill>
            </x14:dxf>
          </x14:cfRule>
          <x14:cfRule type="containsText" priority="9730" operator="containsText" id="{692E7905-7A5B-42AA-BAF0-3EBA4E24625F}">
            <xm:f>NOT(ISERROR(SEARCH('Listados Datos'!$T$4,AF324)))</xm:f>
            <xm:f>'Listados Datos'!$T$4</xm:f>
            <x14:dxf>
              <font>
                <b/>
                <i val="0"/>
                <color theme="0"/>
              </font>
              <fill>
                <patternFill>
                  <bgColor rgb="FFE26B0A"/>
                </patternFill>
              </fill>
            </x14:dxf>
          </x14:cfRule>
          <x14:cfRule type="containsText" priority="9731" operator="containsText" id="{547D37C5-C65B-4326-B9D0-54A71D080BB7}">
            <xm:f>NOT(ISERROR(SEARCH('Listados Datos'!$T$5,AF324)))</xm:f>
            <xm:f>'Listados Datos'!$T$5</xm:f>
            <x14:dxf>
              <font>
                <b/>
                <i val="0"/>
                <color auto="1"/>
              </font>
              <fill>
                <patternFill>
                  <bgColor rgb="FFFFFF00"/>
                </patternFill>
              </fill>
            </x14:dxf>
          </x14:cfRule>
          <x14:cfRule type="containsText" priority="9732" operator="containsText" id="{C27B05B7-DE7D-431B-871E-6A188585CF74}">
            <xm:f>NOT(ISERROR(SEARCH('Listados Datos'!$T$6,AF324)))</xm:f>
            <xm:f>'Listados Datos'!$T$6</xm:f>
            <x14:dxf>
              <font>
                <b/>
                <i val="0"/>
              </font>
              <fill>
                <patternFill>
                  <bgColor rgb="FF92D050"/>
                </patternFill>
              </fill>
            </x14:dxf>
          </x14:cfRule>
          <xm:sqref>AF324:AF325</xm:sqref>
        </x14:conditionalFormatting>
        <x14:conditionalFormatting xmlns:xm="http://schemas.microsoft.com/office/excel/2006/main">
          <x14:cfRule type="containsText" priority="9725" operator="containsText" id="{529FBF02-B5A3-4F6B-871F-060A4ACD276D}">
            <xm:f>NOT(ISERROR(SEARCH('Listados Datos'!$T$3,AB324)))</xm:f>
            <xm:f>'Listados Datos'!$T$3</xm:f>
            <x14:dxf>
              <fill>
                <patternFill patternType="solid">
                  <bgColor rgb="FFC00000"/>
                </patternFill>
              </fill>
            </x14:dxf>
          </x14:cfRule>
          <x14:cfRule type="containsText" priority="9726" operator="containsText" id="{DA6F09F6-973B-48F1-BD75-4389291729A4}">
            <xm:f>NOT(ISERROR(SEARCH('Listados Datos'!$T$4,AB324)))</xm:f>
            <xm:f>'Listados Datos'!$T$4</xm:f>
            <x14:dxf>
              <font>
                <b/>
                <i val="0"/>
                <color theme="0"/>
              </font>
              <fill>
                <patternFill>
                  <bgColor rgb="FFE26B0A"/>
                </patternFill>
              </fill>
            </x14:dxf>
          </x14:cfRule>
          <x14:cfRule type="containsText" priority="9727" operator="containsText" id="{6794EA58-FE71-4E7D-93F5-10A285543EAE}">
            <xm:f>NOT(ISERROR(SEARCH('Listados Datos'!$T$5,AB324)))</xm:f>
            <xm:f>'Listados Datos'!$T$5</xm:f>
            <x14:dxf>
              <font>
                <b/>
                <i val="0"/>
                <color auto="1"/>
              </font>
              <fill>
                <patternFill>
                  <bgColor rgb="FFFFFF00"/>
                </patternFill>
              </fill>
            </x14:dxf>
          </x14:cfRule>
          <x14:cfRule type="containsText" priority="9728" operator="containsText" id="{5B6AC370-B9E6-44B1-B647-9C42EF59E7CE}">
            <xm:f>NOT(ISERROR(SEARCH('Listados Datos'!$T$6,AB324)))</xm:f>
            <xm:f>'Listados Datos'!$T$6</xm:f>
            <x14:dxf>
              <font>
                <b/>
                <i val="0"/>
              </font>
              <fill>
                <patternFill>
                  <bgColor rgb="FF92D050"/>
                </patternFill>
              </fill>
            </x14:dxf>
          </x14:cfRule>
          <xm:sqref>AB324:AB325</xm:sqref>
        </x14:conditionalFormatting>
        <x14:conditionalFormatting xmlns:xm="http://schemas.microsoft.com/office/excel/2006/main">
          <x14:cfRule type="containsText" priority="9715" operator="containsText" id="{E456E1BE-F277-4281-84EC-AF66DB7CC956}">
            <xm:f>NOT(ISERROR(SEARCH('Listados Datos'!$P$3,Z324)))</xm:f>
            <xm:f>'Listados Datos'!$P$3</xm:f>
            <x14:dxf>
              <fill>
                <patternFill>
                  <bgColor rgb="FF99CC00"/>
                </patternFill>
              </fill>
            </x14:dxf>
          </x14:cfRule>
          <x14:cfRule type="containsText" priority="9716" operator="containsText" id="{889D9CA7-A631-40E1-8DFE-DCF9C4220156}">
            <xm:f>NOT(ISERROR(SEARCH('Listados Datos'!$P$4,Z324)))</xm:f>
            <xm:f>'Listados Datos'!$P$4</xm:f>
            <x14:dxf>
              <fill>
                <patternFill>
                  <bgColor rgb="FF33CC33"/>
                </patternFill>
              </fill>
            </x14:dxf>
          </x14:cfRule>
          <x14:cfRule type="containsText" priority="9717" operator="containsText" id="{1095C574-DBE0-4A17-A4DA-AEBDEE419334}">
            <xm:f>NOT(ISERROR(SEARCH('Listados Datos'!$P$5,Z324)))</xm:f>
            <xm:f>'Listados Datos'!$P$5</xm:f>
            <x14:dxf>
              <fill>
                <patternFill>
                  <bgColor rgb="FFFFFF00"/>
                </patternFill>
              </fill>
            </x14:dxf>
          </x14:cfRule>
          <x14:cfRule type="containsText" priority="9718" operator="containsText" id="{A44F859E-C166-4E29-8D7D-9007CCF6B078}">
            <xm:f>NOT(ISERROR(SEARCH('Listados Datos'!$P$6,Z324)))</xm:f>
            <xm:f>'Listados Datos'!$P$6</xm:f>
            <x14:dxf>
              <fill>
                <patternFill>
                  <bgColor rgb="FFFFC000"/>
                </patternFill>
              </fill>
            </x14:dxf>
          </x14:cfRule>
          <x14:cfRule type="containsText" priority="9719" operator="containsText" id="{3FEA2096-21A0-45DE-8037-44ADC8408291}">
            <xm:f>NOT(ISERROR(SEARCH('Listados Datos'!$P$7,Z324)))</xm:f>
            <xm:f>'Listados Datos'!$P$7</xm:f>
            <x14:dxf>
              <fill>
                <patternFill>
                  <bgColor rgb="FFFF0000"/>
                </patternFill>
              </fill>
            </x14:dxf>
          </x14:cfRule>
          <xm:sqref>Z324:Z325</xm:sqref>
        </x14:conditionalFormatting>
        <x14:conditionalFormatting xmlns:xm="http://schemas.microsoft.com/office/excel/2006/main">
          <x14:cfRule type="containsText" priority="9565" operator="containsText" id="{20E97626-7290-4385-85BF-7F471AF74E98}">
            <xm:f>NOT(ISERROR(SEARCH('Listados Datos'!$T$3,AT330)))</xm:f>
            <xm:f>'Listados Datos'!$T$3</xm:f>
            <x14:dxf>
              <fill>
                <patternFill patternType="solid">
                  <bgColor rgb="FFC00000"/>
                </patternFill>
              </fill>
            </x14:dxf>
          </x14:cfRule>
          <x14:cfRule type="containsText" priority="9566" operator="containsText" id="{E4C1DE00-F336-4446-A4E5-C14A47D445F1}">
            <xm:f>NOT(ISERROR(SEARCH('Listados Datos'!$T$4,AT330)))</xm:f>
            <xm:f>'Listados Datos'!$T$4</xm:f>
            <x14:dxf>
              <font>
                <b/>
                <i val="0"/>
                <color theme="0"/>
              </font>
              <fill>
                <patternFill>
                  <bgColor rgb="FFE26B0A"/>
                </patternFill>
              </fill>
            </x14:dxf>
          </x14:cfRule>
          <x14:cfRule type="containsText" priority="9567" operator="containsText" id="{820C2547-8AD1-4450-90C0-C667988D1F26}">
            <xm:f>NOT(ISERROR(SEARCH('Listados Datos'!$T$5,AT330)))</xm:f>
            <xm:f>'Listados Datos'!$T$5</xm:f>
            <x14:dxf>
              <font>
                <b/>
                <i val="0"/>
                <color auto="1"/>
              </font>
              <fill>
                <patternFill>
                  <bgColor rgb="FFFFFF00"/>
                </patternFill>
              </fill>
            </x14:dxf>
          </x14:cfRule>
          <x14:cfRule type="containsText" priority="9568" operator="containsText" id="{A7474DBB-4338-46CA-A7F6-054C7E0774BA}">
            <xm:f>NOT(ISERROR(SEARCH('Listados Datos'!$T$6,AT330)))</xm:f>
            <xm:f>'Listados Datos'!$T$6</xm:f>
            <x14:dxf>
              <font>
                <b/>
                <i val="0"/>
              </font>
              <fill>
                <patternFill>
                  <bgColor rgb="FF92D050"/>
                </patternFill>
              </fill>
            </x14:dxf>
          </x14:cfRule>
          <xm:sqref>AT330</xm:sqref>
        </x14:conditionalFormatting>
        <x14:conditionalFormatting xmlns:xm="http://schemas.microsoft.com/office/excel/2006/main">
          <x14:cfRule type="containsText" priority="9555" operator="containsText" id="{A6054240-1C21-41FB-BF6E-4BFC829FDA58}">
            <xm:f>NOT(ISERROR(SEARCH('Listados Datos'!$P$3,AR330)))</xm:f>
            <xm:f>'Listados Datos'!$P$3</xm:f>
            <x14:dxf>
              <fill>
                <patternFill>
                  <bgColor rgb="FF99CC00"/>
                </patternFill>
              </fill>
            </x14:dxf>
          </x14:cfRule>
          <x14:cfRule type="containsText" priority="9556" operator="containsText" id="{E26E0CA9-9BB7-430D-BCF3-9C7A180895CB}">
            <xm:f>NOT(ISERROR(SEARCH('Listados Datos'!$P$4,AR330)))</xm:f>
            <xm:f>'Listados Datos'!$P$4</xm:f>
            <x14:dxf>
              <fill>
                <patternFill>
                  <bgColor rgb="FF33CC33"/>
                </patternFill>
              </fill>
            </x14:dxf>
          </x14:cfRule>
          <x14:cfRule type="containsText" priority="9557" operator="containsText" id="{6F73CF2B-41AD-40B9-978C-3A7127B47331}">
            <xm:f>NOT(ISERROR(SEARCH('Listados Datos'!$P$5,AR330)))</xm:f>
            <xm:f>'Listados Datos'!$P$5</xm:f>
            <x14:dxf>
              <fill>
                <patternFill>
                  <bgColor rgb="FFFFFF00"/>
                </patternFill>
              </fill>
            </x14:dxf>
          </x14:cfRule>
          <x14:cfRule type="containsText" priority="9558" operator="containsText" id="{69D57E6C-0154-4212-992D-ED845592AE90}">
            <xm:f>NOT(ISERROR(SEARCH('Listados Datos'!$P$6,AR330)))</xm:f>
            <xm:f>'Listados Datos'!$P$6</xm:f>
            <x14:dxf>
              <fill>
                <patternFill>
                  <bgColor rgb="FFFFC000"/>
                </patternFill>
              </fill>
            </x14:dxf>
          </x14:cfRule>
          <x14:cfRule type="containsText" priority="9559" operator="containsText" id="{C2AC517E-5C55-4989-A240-F0F0B6A7E601}">
            <xm:f>NOT(ISERROR(SEARCH('Listados Datos'!$P$7,AR330)))</xm:f>
            <xm:f>'Listados Datos'!$P$7</xm:f>
            <x14:dxf>
              <fill>
                <patternFill>
                  <bgColor rgb="FFFF0000"/>
                </patternFill>
              </fill>
            </x14:dxf>
          </x14:cfRule>
          <xm:sqref>AR330</xm:sqref>
        </x14:conditionalFormatting>
        <x14:conditionalFormatting xmlns:xm="http://schemas.microsoft.com/office/excel/2006/main">
          <x14:cfRule type="containsText" priority="9687" operator="containsText" id="{94B1235E-8894-401A-AC88-1CBEA64AF72F}">
            <xm:f>NOT(ISERROR(SEARCH('Listados Datos'!$T$3,AT325)))</xm:f>
            <xm:f>'Listados Datos'!$T$3</xm:f>
            <x14:dxf>
              <fill>
                <patternFill patternType="solid">
                  <bgColor rgb="FFC00000"/>
                </patternFill>
              </fill>
            </x14:dxf>
          </x14:cfRule>
          <x14:cfRule type="containsText" priority="9688" operator="containsText" id="{6552BDCC-76B1-4F10-9AA0-5203E7911C0E}">
            <xm:f>NOT(ISERROR(SEARCH('Listados Datos'!$T$4,AT325)))</xm:f>
            <xm:f>'Listados Datos'!$T$4</xm:f>
            <x14:dxf>
              <font>
                <b/>
                <i val="0"/>
                <color theme="0"/>
              </font>
              <fill>
                <patternFill>
                  <bgColor rgb="FFE26B0A"/>
                </patternFill>
              </fill>
            </x14:dxf>
          </x14:cfRule>
          <x14:cfRule type="containsText" priority="9689" operator="containsText" id="{7AB0839D-8400-4BA5-9D42-54070D0558C5}">
            <xm:f>NOT(ISERROR(SEARCH('Listados Datos'!$T$5,AT325)))</xm:f>
            <xm:f>'Listados Datos'!$T$5</xm:f>
            <x14:dxf>
              <font>
                <b/>
                <i val="0"/>
                <color auto="1"/>
              </font>
              <fill>
                <patternFill>
                  <bgColor rgb="FFFFFF00"/>
                </patternFill>
              </fill>
            </x14:dxf>
          </x14:cfRule>
          <x14:cfRule type="containsText" priority="9690" operator="containsText" id="{28DD8B18-1D45-467D-BCEB-80786D393CA2}">
            <xm:f>NOT(ISERROR(SEARCH('Listados Datos'!$T$6,AT325)))</xm:f>
            <xm:f>'Listados Datos'!$T$6</xm:f>
            <x14:dxf>
              <font>
                <b/>
                <i val="0"/>
              </font>
              <fill>
                <patternFill>
                  <bgColor rgb="FF92D050"/>
                </patternFill>
              </fill>
            </x14:dxf>
          </x14:cfRule>
          <xm:sqref>AT325</xm:sqref>
        </x14:conditionalFormatting>
        <x14:conditionalFormatting xmlns:xm="http://schemas.microsoft.com/office/excel/2006/main">
          <x14:cfRule type="containsText" priority="9677" operator="containsText" id="{650DEBE8-B781-4ED3-B490-38EE254B16A6}">
            <xm:f>NOT(ISERROR(SEARCH('Listados Datos'!$P$3,AR325)))</xm:f>
            <xm:f>'Listados Datos'!$P$3</xm:f>
            <x14:dxf>
              <fill>
                <patternFill>
                  <bgColor rgb="FF99CC00"/>
                </patternFill>
              </fill>
            </x14:dxf>
          </x14:cfRule>
          <x14:cfRule type="containsText" priority="9678" operator="containsText" id="{908E8D38-F992-4F54-9DF3-1C7F5028D4F3}">
            <xm:f>NOT(ISERROR(SEARCH('Listados Datos'!$P$4,AR325)))</xm:f>
            <xm:f>'Listados Datos'!$P$4</xm:f>
            <x14:dxf>
              <fill>
                <patternFill>
                  <bgColor rgb="FF33CC33"/>
                </patternFill>
              </fill>
            </x14:dxf>
          </x14:cfRule>
          <x14:cfRule type="containsText" priority="9679" operator="containsText" id="{49913CF4-47FC-4B7A-B71E-F0B1E64BD288}">
            <xm:f>NOT(ISERROR(SEARCH('Listados Datos'!$P$5,AR325)))</xm:f>
            <xm:f>'Listados Datos'!$P$5</xm:f>
            <x14:dxf>
              <fill>
                <patternFill>
                  <bgColor rgb="FFFFFF00"/>
                </patternFill>
              </fill>
            </x14:dxf>
          </x14:cfRule>
          <x14:cfRule type="containsText" priority="9680" operator="containsText" id="{B4C05D82-A313-48A1-8545-9D078CFB60C1}">
            <xm:f>NOT(ISERROR(SEARCH('Listados Datos'!$P$6,AR325)))</xm:f>
            <xm:f>'Listados Datos'!$P$6</xm:f>
            <x14:dxf>
              <fill>
                <patternFill>
                  <bgColor rgb="FFFFC000"/>
                </patternFill>
              </fill>
            </x14:dxf>
          </x14:cfRule>
          <x14:cfRule type="containsText" priority="9681" operator="containsText" id="{2F7D678C-097D-4464-ADCA-B28B2703C398}">
            <xm:f>NOT(ISERROR(SEARCH('Listados Datos'!$P$7,AR325)))</xm:f>
            <xm:f>'Listados Datos'!$P$7</xm:f>
            <x14:dxf>
              <fill>
                <patternFill>
                  <bgColor rgb="FFFF0000"/>
                </patternFill>
              </fill>
            </x14:dxf>
          </x14:cfRule>
          <xm:sqref>AR325</xm:sqref>
        </x14:conditionalFormatting>
        <x14:conditionalFormatting xmlns:xm="http://schemas.microsoft.com/office/excel/2006/main">
          <x14:cfRule type="containsText" priority="9673" operator="containsText" id="{2D434B03-8C1C-4243-B304-A1982F6B9FB1}">
            <xm:f>NOT(ISERROR(SEARCH('Listados Datos'!$T$3,AF328)))</xm:f>
            <xm:f>'Listados Datos'!$T$3</xm:f>
            <x14:dxf>
              <fill>
                <patternFill patternType="solid">
                  <bgColor rgb="FFC00000"/>
                </patternFill>
              </fill>
            </x14:dxf>
          </x14:cfRule>
          <x14:cfRule type="containsText" priority="9674" operator="containsText" id="{F6EDAE90-4BB0-4F45-AF8D-C8D3DEA5CB4E}">
            <xm:f>NOT(ISERROR(SEARCH('Listados Datos'!$T$4,AF328)))</xm:f>
            <xm:f>'Listados Datos'!$T$4</xm:f>
            <x14:dxf>
              <font>
                <b/>
                <i val="0"/>
                <color theme="0"/>
              </font>
              <fill>
                <patternFill>
                  <bgColor rgb="FFE26B0A"/>
                </patternFill>
              </fill>
            </x14:dxf>
          </x14:cfRule>
          <x14:cfRule type="containsText" priority="9675" operator="containsText" id="{1C8F09B9-537A-4182-A190-02304982333F}">
            <xm:f>NOT(ISERROR(SEARCH('Listados Datos'!$T$5,AF328)))</xm:f>
            <xm:f>'Listados Datos'!$T$5</xm:f>
            <x14:dxf>
              <font>
                <b/>
                <i val="0"/>
                <color auto="1"/>
              </font>
              <fill>
                <patternFill>
                  <bgColor rgb="FFFFFF00"/>
                </patternFill>
              </fill>
            </x14:dxf>
          </x14:cfRule>
          <x14:cfRule type="containsText" priority="9676" operator="containsText" id="{6C807E1C-6106-4771-A035-8DA99F457481}">
            <xm:f>NOT(ISERROR(SEARCH('Listados Datos'!$T$6,AF328)))</xm:f>
            <xm:f>'Listados Datos'!$T$6</xm:f>
            <x14:dxf>
              <font>
                <b/>
                <i val="0"/>
              </font>
              <fill>
                <patternFill>
                  <bgColor rgb="FF92D050"/>
                </patternFill>
              </fill>
            </x14:dxf>
          </x14:cfRule>
          <xm:sqref>AF328:AF329 AF333</xm:sqref>
        </x14:conditionalFormatting>
        <x14:conditionalFormatting xmlns:xm="http://schemas.microsoft.com/office/excel/2006/main">
          <x14:cfRule type="containsText" priority="9669" operator="containsText" id="{CA6699F1-256A-46C7-AE0E-3BDB370C4419}">
            <xm:f>NOT(ISERROR(SEARCH('Listados Datos'!$T$3,AB328)))</xm:f>
            <xm:f>'Listados Datos'!$T$3</xm:f>
            <x14:dxf>
              <fill>
                <patternFill patternType="solid">
                  <bgColor rgb="FFC00000"/>
                </patternFill>
              </fill>
            </x14:dxf>
          </x14:cfRule>
          <x14:cfRule type="containsText" priority="9670" operator="containsText" id="{8C22C4E4-577C-4FC9-910C-4DAFFF5D0A33}">
            <xm:f>NOT(ISERROR(SEARCH('Listados Datos'!$T$4,AB328)))</xm:f>
            <xm:f>'Listados Datos'!$T$4</xm:f>
            <x14:dxf>
              <font>
                <b/>
                <i val="0"/>
                <color theme="0"/>
              </font>
              <fill>
                <patternFill>
                  <bgColor rgb="FFE26B0A"/>
                </patternFill>
              </fill>
            </x14:dxf>
          </x14:cfRule>
          <x14:cfRule type="containsText" priority="9671" operator="containsText" id="{4AD8FAD5-E7EC-43CF-9933-1527473E0E91}">
            <xm:f>NOT(ISERROR(SEARCH('Listados Datos'!$T$5,AB328)))</xm:f>
            <xm:f>'Listados Datos'!$T$5</xm:f>
            <x14:dxf>
              <font>
                <b/>
                <i val="0"/>
                <color auto="1"/>
              </font>
              <fill>
                <patternFill>
                  <bgColor rgb="FFFFFF00"/>
                </patternFill>
              </fill>
            </x14:dxf>
          </x14:cfRule>
          <x14:cfRule type="containsText" priority="9672" operator="containsText" id="{604023B4-EE1D-479B-BACC-F664993A7141}">
            <xm:f>NOT(ISERROR(SEARCH('Listados Datos'!$T$6,AB328)))</xm:f>
            <xm:f>'Listados Datos'!$T$6</xm:f>
            <x14:dxf>
              <font>
                <b/>
                <i val="0"/>
              </font>
              <fill>
                <patternFill>
                  <bgColor rgb="FF92D050"/>
                </patternFill>
              </fill>
            </x14:dxf>
          </x14:cfRule>
          <xm:sqref>AB328:AB329</xm:sqref>
        </x14:conditionalFormatting>
        <x14:conditionalFormatting xmlns:xm="http://schemas.microsoft.com/office/excel/2006/main">
          <x14:cfRule type="containsText" priority="9659" operator="containsText" id="{F69F7B97-4DDC-4081-B21B-965CDB2EF692}">
            <xm:f>NOT(ISERROR(SEARCH('Listados Datos'!$P$3,Z328)))</xm:f>
            <xm:f>'Listados Datos'!$P$3</xm:f>
            <x14:dxf>
              <fill>
                <patternFill>
                  <bgColor rgb="FF99CC00"/>
                </patternFill>
              </fill>
            </x14:dxf>
          </x14:cfRule>
          <x14:cfRule type="containsText" priority="9660" operator="containsText" id="{0A0B70BD-3647-4C36-8873-8CFB79795BF6}">
            <xm:f>NOT(ISERROR(SEARCH('Listados Datos'!$P$4,Z328)))</xm:f>
            <xm:f>'Listados Datos'!$P$4</xm:f>
            <x14:dxf>
              <fill>
                <patternFill>
                  <bgColor rgb="FF33CC33"/>
                </patternFill>
              </fill>
            </x14:dxf>
          </x14:cfRule>
          <x14:cfRule type="containsText" priority="9661" operator="containsText" id="{6CA4B18D-DCE0-4778-821C-81CE6F45CFBA}">
            <xm:f>NOT(ISERROR(SEARCH('Listados Datos'!$P$5,Z328)))</xm:f>
            <xm:f>'Listados Datos'!$P$5</xm:f>
            <x14:dxf>
              <fill>
                <patternFill>
                  <bgColor rgb="FFFFFF00"/>
                </patternFill>
              </fill>
            </x14:dxf>
          </x14:cfRule>
          <x14:cfRule type="containsText" priority="9662" operator="containsText" id="{EEC8A903-2029-48DB-87D0-B95B5B5F31A8}">
            <xm:f>NOT(ISERROR(SEARCH('Listados Datos'!$P$6,Z328)))</xm:f>
            <xm:f>'Listados Datos'!$P$6</xm:f>
            <x14:dxf>
              <fill>
                <patternFill>
                  <bgColor rgb="FFFFC000"/>
                </patternFill>
              </fill>
            </x14:dxf>
          </x14:cfRule>
          <x14:cfRule type="containsText" priority="9663" operator="containsText" id="{5C803690-BD46-4BF3-B37B-75031D3C1EBD}">
            <xm:f>NOT(ISERROR(SEARCH('Listados Datos'!$P$7,Z328)))</xm:f>
            <xm:f>'Listados Datos'!$P$7</xm:f>
            <x14:dxf>
              <fill>
                <patternFill>
                  <bgColor rgb="FFFF0000"/>
                </patternFill>
              </fill>
            </x14:dxf>
          </x14:cfRule>
          <xm:sqref>Z328:Z329</xm:sqref>
        </x14:conditionalFormatting>
        <x14:conditionalFormatting xmlns:xm="http://schemas.microsoft.com/office/excel/2006/main">
          <x14:cfRule type="containsText" priority="9635" operator="containsText" id="{FA4DFF5E-642B-49CE-A5F2-1F76C9C35F15}">
            <xm:f>NOT(ISERROR(SEARCH('Listados Datos'!$T$3,AT328)))</xm:f>
            <xm:f>'Listados Datos'!$T$3</xm:f>
            <x14:dxf>
              <fill>
                <patternFill patternType="solid">
                  <bgColor rgb="FFC00000"/>
                </patternFill>
              </fill>
            </x14:dxf>
          </x14:cfRule>
          <x14:cfRule type="containsText" priority="9636" operator="containsText" id="{94D2B425-E2BE-4130-ACA1-1296D6467273}">
            <xm:f>NOT(ISERROR(SEARCH('Listados Datos'!$T$4,AT328)))</xm:f>
            <xm:f>'Listados Datos'!$T$4</xm:f>
            <x14:dxf>
              <font>
                <b/>
                <i val="0"/>
                <color theme="0"/>
              </font>
              <fill>
                <patternFill>
                  <bgColor rgb="FFE26B0A"/>
                </patternFill>
              </fill>
            </x14:dxf>
          </x14:cfRule>
          <x14:cfRule type="containsText" priority="9637" operator="containsText" id="{480F717C-2826-421C-8608-B87630D8A715}">
            <xm:f>NOT(ISERROR(SEARCH('Listados Datos'!$T$5,AT328)))</xm:f>
            <xm:f>'Listados Datos'!$T$5</xm:f>
            <x14:dxf>
              <font>
                <b/>
                <i val="0"/>
                <color auto="1"/>
              </font>
              <fill>
                <patternFill>
                  <bgColor rgb="FFFFFF00"/>
                </patternFill>
              </fill>
            </x14:dxf>
          </x14:cfRule>
          <x14:cfRule type="containsText" priority="9638" operator="containsText" id="{20F21ED8-E122-4FD0-976A-681D56B181D6}">
            <xm:f>NOT(ISERROR(SEARCH('Listados Datos'!$T$6,AT328)))</xm:f>
            <xm:f>'Listados Datos'!$T$6</xm:f>
            <x14:dxf>
              <font>
                <b/>
                <i val="0"/>
              </font>
              <fill>
                <patternFill>
                  <bgColor rgb="FF92D050"/>
                </patternFill>
              </fill>
            </x14:dxf>
          </x14:cfRule>
          <xm:sqref>AT328</xm:sqref>
        </x14:conditionalFormatting>
        <x14:conditionalFormatting xmlns:xm="http://schemas.microsoft.com/office/excel/2006/main">
          <x14:cfRule type="containsText" priority="9625" operator="containsText" id="{C88C34E8-EDDD-4EC5-B461-CDA63D423D78}">
            <xm:f>NOT(ISERROR(SEARCH('Listados Datos'!$P$3,AR328)))</xm:f>
            <xm:f>'Listados Datos'!$P$3</xm:f>
            <x14:dxf>
              <fill>
                <patternFill>
                  <bgColor rgb="FF99CC00"/>
                </patternFill>
              </fill>
            </x14:dxf>
          </x14:cfRule>
          <x14:cfRule type="containsText" priority="9626" operator="containsText" id="{D0912478-6858-4DA1-B5DC-13C7DDBD6BA7}">
            <xm:f>NOT(ISERROR(SEARCH('Listados Datos'!$P$4,AR328)))</xm:f>
            <xm:f>'Listados Datos'!$P$4</xm:f>
            <x14:dxf>
              <fill>
                <patternFill>
                  <bgColor rgb="FF33CC33"/>
                </patternFill>
              </fill>
            </x14:dxf>
          </x14:cfRule>
          <x14:cfRule type="containsText" priority="9627" operator="containsText" id="{C3F53444-328D-4ABD-88B1-7D7A60C0845B}">
            <xm:f>NOT(ISERROR(SEARCH('Listados Datos'!$P$5,AR328)))</xm:f>
            <xm:f>'Listados Datos'!$P$5</xm:f>
            <x14:dxf>
              <fill>
                <patternFill>
                  <bgColor rgb="FFFFFF00"/>
                </patternFill>
              </fill>
            </x14:dxf>
          </x14:cfRule>
          <x14:cfRule type="containsText" priority="9628" operator="containsText" id="{E65B4F32-F31B-4CAB-AAA3-BEC8F03EC06A}">
            <xm:f>NOT(ISERROR(SEARCH('Listados Datos'!$P$6,AR328)))</xm:f>
            <xm:f>'Listados Datos'!$P$6</xm:f>
            <x14:dxf>
              <fill>
                <patternFill>
                  <bgColor rgb="FFFFC000"/>
                </patternFill>
              </fill>
            </x14:dxf>
          </x14:cfRule>
          <x14:cfRule type="containsText" priority="9629" operator="containsText" id="{3A040650-58DD-49FB-AD0B-539B1BDFF742}">
            <xm:f>NOT(ISERROR(SEARCH('Listados Datos'!$P$7,AR328)))</xm:f>
            <xm:f>'Listados Datos'!$P$7</xm:f>
            <x14:dxf>
              <fill>
                <patternFill>
                  <bgColor rgb="FFFF0000"/>
                </patternFill>
              </fill>
            </x14:dxf>
          </x14:cfRule>
          <xm:sqref>AR328</xm:sqref>
        </x14:conditionalFormatting>
        <x14:conditionalFormatting xmlns:xm="http://schemas.microsoft.com/office/excel/2006/main">
          <x14:cfRule type="containsText" priority="9621" operator="containsText" id="{8F61AF8B-D4A5-40B4-856F-E04C685AAEB5}">
            <xm:f>NOT(ISERROR(SEARCH('Listados Datos'!$T$3,AT329)))</xm:f>
            <xm:f>'Listados Datos'!$T$3</xm:f>
            <x14:dxf>
              <fill>
                <patternFill patternType="solid">
                  <bgColor rgb="FFC00000"/>
                </patternFill>
              </fill>
            </x14:dxf>
          </x14:cfRule>
          <x14:cfRule type="containsText" priority="9622" operator="containsText" id="{000B5AFE-8052-48AD-930C-1DF2BE4A6664}">
            <xm:f>NOT(ISERROR(SEARCH('Listados Datos'!$T$4,AT329)))</xm:f>
            <xm:f>'Listados Datos'!$T$4</xm:f>
            <x14:dxf>
              <font>
                <b/>
                <i val="0"/>
                <color theme="0"/>
              </font>
              <fill>
                <patternFill>
                  <bgColor rgb="FFE26B0A"/>
                </patternFill>
              </fill>
            </x14:dxf>
          </x14:cfRule>
          <x14:cfRule type="containsText" priority="9623" operator="containsText" id="{0045F1AD-6BAD-45D5-8ABD-7A562B5E0F6D}">
            <xm:f>NOT(ISERROR(SEARCH('Listados Datos'!$T$5,AT329)))</xm:f>
            <xm:f>'Listados Datos'!$T$5</xm:f>
            <x14:dxf>
              <font>
                <b/>
                <i val="0"/>
                <color auto="1"/>
              </font>
              <fill>
                <patternFill>
                  <bgColor rgb="FFFFFF00"/>
                </patternFill>
              </fill>
            </x14:dxf>
          </x14:cfRule>
          <x14:cfRule type="containsText" priority="9624" operator="containsText" id="{6368B0AC-9FC8-4008-BCC8-EF2200C9EFDF}">
            <xm:f>NOT(ISERROR(SEARCH('Listados Datos'!$T$6,AT329)))</xm:f>
            <xm:f>'Listados Datos'!$T$6</xm:f>
            <x14:dxf>
              <font>
                <b/>
                <i val="0"/>
              </font>
              <fill>
                <patternFill>
                  <bgColor rgb="FF92D050"/>
                </patternFill>
              </fill>
            </x14:dxf>
          </x14:cfRule>
          <xm:sqref>AT329</xm:sqref>
        </x14:conditionalFormatting>
        <x14:conditionalFormatting xmlns:xm="http://schemas.microsoft.com/office/excel/2006/main">
          <x14:cfRule type="containsText" priority="9611" operator="containsText" id="{E3123126-C8BB-453E-B69B-45039BD1D331}">
            <xm:f>NOT(ISERROR(SEARCH('Listados Datos'!$P$3,AR329)))</xm:f>
            <xm:f>'Listados Datos'!$P$3</xm:f>
            <x14:dxf>
              <fill>
                <patternFill>
                  <bgColor rgb="FF99CC00"/>
                </patternFill>
              </fill>
            </x14:dxf>
          </x14:cfRule>
          <x14:cfRule type="containsText" priority="9612" operator="containsText" id="{D50BA182-4C04-4B49-8289-20251FDAF9AB}">
            <xm:f>NOT(ISERROR(SEARCH('Listados Datos'!$P$4,AR329)))</xm:f>
            <xm:f>'Listados Datos'!$P$4</xm:f>
            <x14:dxf>
              <fill>
                <patternFill>
                  <bgColor rgb="FF33CC33"/>
                </patternFill>
              </fill>
            </x14:dxf>
          </x14:cfRule>
          <x14:cfRule type="containsText" priority="9613" operator="containsText" id="{A22D4262-1AEA-4DE6-AD14-49E74B651A9C}">
            <xm:f>NOT(ISERROR(SEARCH('Listados Datos'!$P$5,AR329)))</xm:f>
            <xm:f>'Listados Datos'!$P$5</xm:f>
            <x14:dxf>
              <fill>
                <patternFill>
                  <bgColor rgb="FFFFFF00"/>
                </patternFill>
              </fill>
            </x14:dxf>
          </x14:cfRule>
          <x14:cfRule type="containsText" priority="9614" operator="containsText" id="{76CEDD3A-38D2-46C3-9A34-D030655F4048}">
            <xm:f>NOT(ISERROR(SEARCH('Listados Datos'!$P$6,AR329)))</xm:f>
            <xm:f>'Listados Datos'!$P$6</xm:f>
            <x14:dxf>
              <fill>
                <patternFill>
                  <bgColor rgb="FFFFC000"/>
                </patternFill>
              </fill>
            </x14:dxf>
          </x14:cfRule>
          <x14:cfRule type="containsText" priority="9615" operator="containsText" id="{5EDDD81B-02C1-4E35-BCA3-279F328A40C7}">
            <xm:f>NOT(ISERROR(SEARCH('Listados Datos'!$P$7,AR329)))</xm:f>
            <xm:f>'Listados Datos'!$P$7</xm:f>
            <x14:dxf>
              <fill>
                <patternFill>
                  <bgColor rgb="FFFF0000"/>
                </patternFill>
              </fill>
            </x14:dxf>
          </x14:cfRule>
          <xm:sqref>AR329</xm:sqref>
        </x14:conditionalFormatting>
        <x14:conditionalFormatting xmlns:xm="http://schemas.microsoft.com/office/excel/2006/main">
          <x14:cfRule type="containsText" priority="9471" operator="containsText" id="{9801D58E-80F7-4A27-B1FE-76A46E0EE5A9}">
            <xm:f>NOT(ISERROR(SEARCH('Listados Datos'!$T$3,AT339)))</xm:f>
            <xm:f>'Listados Datos'!$T$3</xm:f>
            <x14:dxf>
              <fill>
                <patternFill patternType="solid">
                  <bgColor rgb="FFC00000"/>
                </patternFill>
              </fill>
            </x14:dxf>
          </x14:cfRule>
          <x14:cfRule type="containsText" priority="9472" operator="containsText" id="{1A2849CD-ADFD-4F28-8EFA-55644F510C17}">
            <xm:f>NOT(ISERROR(SEARCH('Listados Datos'!$T$4,AT339)))</xm:f>
            <xm:f>'Listados Datos'!$T$4</xm:f>
            <x14:dxf>
              <font>
                <b/>
                <i val="0"/>
                <color theme="0"/>
              </font>
              <fill>
                <patternFill>
                  <bgColor rgb="FFE26B0A"/>
                </patternFill>
              </fill>
            </x14:dxf>
          </x14:cfRule>
          <x14:cfRule type="containsText" priority="9473" operator="containsText" id="{06ADA137-BA7E-4C57-AD00-E683D79F9209}">
            <xm:f>NOT(ISERROR(SEARCH('Listados Datos'!$T$5,AT339)))</xm:f>
            <xm:f>'Listados Datos'!$T$5</xm:f>
            <x14:dxf>
              <font>
                <b/>
                <i val="0"/>
                <color auto="1"/>
              </font>
              <fill>
                <patternFill>
                  <bgColor rgb="FFFFFF00"/>
                </patternFill>
              </fill>
            </x14:dxf>
          </x14:cfRule>
          <x14:cfRule type="containsText" priority="9474" operator="containsText" id="{266D40FA-5511-4E15-854C-F535D9D903FB}">
            <xm:f>NOT(ISERROR(SEARCH('Listados Datos'!$T$6,AT339)))</xm:f>
            <xm:f>'Listados Datos'!$T$6</xm:f>
            <x14:dxf>
              <font>
                <b/>
                <i val="0"/>
              </font>
              <fill>
                <patternFill>
                  <bgColor rgb="FF92D050"/>
                </patternFill>
              </fill>
            </x14:dxf>
          </x14:cfRule>
          <xm:sqref>AT339</xm:sqref>
        </x14:conditionalFormatting>
        <x14:conditionalFormatting xmlns:xm="http://schemas.microsoft.com/office/excel/2006/main">
          <x14:cfRule type="containsText" priority="9461" operator="containsText" id="{52E0E34F-B558-44D8-80E1-9F9760203110}">
            <xm:f>NOT(ISERROR(SEARCH('Listados Datos'!$P$3,AR339)))</xm:f>
            <xm:f>'Listados Datos'!$P$3</xm:f>
            <x14:dxf>
              <fill>
                <patternFill>
                  <bgColor rgb="FF99CC00"/>
                </patternFill>
              </fill>
            </x14:dxf>
          </x14:cfRule>
          <x14:cfRule type="containsText" priority="9462" operator="containsText" id="{EF3975E0-E3A2-41F0-99D0-91E81D691F2B}">
            <xm:f>NOT(ISERROR(SEARCH('Listados Datos'!$P$4,AR339)))</xm:f>
            <xm:f>'Listados Datos'!$P$4</xm:f>
            <x14:dxf>
              <fill>
                <patternFill>
                  <bgColor rgb="FF33CC33"/>
                </patternFill>
              </fill>
            </x14:dxf>
          </x14:cfRule>
          <x14:cfRule type="containsText" priority="9463" operator="containsText" id="{3232DA44-2C6C-41CD-B4E7-E68ED65C3654}">
            <xm:f>NOT(ISERROR(SEARCH('Listados Datos'!$P$5,AR339)))</xm:f>
            <xm:f>'Listados Datos'!$P$5</xm:f>
            <x14:dxf>
              <fill>
                <patternFill>
                  <bgColor rgb="FFFFFF00"/>
                </patternFill>
              </fill>
            </x14:dxf>
          </x14:cfRule>
          <x14:cfRule type="containsText" priority="9464" operator="containsText" id="{2D482E18-053A-469C-9DE0-C365F0E65ECB}">
            <xm:f>NOT(ISERROR(SEARCH('Listados Datos'!$P$6,AR339)))</xm:f>
            <xm:f>'Listados Datos'!$P$6</xm:f>
            <x14:dxf>
              <fill>
                <patternFill>
                  <bgColor rgb="FFFFC000"/>
                </patternFill>
              </fill>
            </x14:dxf>
          </x14:cfRule>
          <x14:cfRule type="containsText" priority="9465" operator="containsText" id="{A1A25512-95B3-4EA4-95BC-2F2D22D2EA62}">
            <xm:f>NOT(ISERROR(SEARCH('Listados Datos'!$P$7,AR339)))</xm:f>
            <xm:f>'Listados Datos'!$P$7</xm:f>
            <x14:dxf>
              <fill>
                <patternFill>
                  <bgColor rgb="FFFF0000"/>
                </patternFill>
              </fill>
            </x14:dxf>
          </x14:cfRule>
          <xm:sqref>AR339</xm:sqref>
        </x14:conditionalFormatting>
        <x14:conditionalFormatting xmlns:xm="http://schemas.microsoft.com/office/excel/2006/main">
          <x14:cfRule type="containsText" priority="9593" operator="containsText" id="{75BE3FDC-0CFB-466B-AB23-DA43A85BD3B1}">
            <xm:f>NOT(ISERROR(SEARCH('Listados Datos'!$T$3,AF330)))</xm:f>
            <xm:f>'Listados Datos'!$T$3</xm:f>
            <x14:dxf>
              <fill>
                <patternFill patternType="solid">
                  <bgColor rgb="FFC00000"/>
                </patternFill>
              </fill>
            </x14:dxf>
          </x14:cfRule>
          <x14:cfRule type="containsText" priority="9594" operator="containsText" id="{C0AB3946-3683-48E9-A525-FAF1C4E7C528}">
            <xm:f>NOT(ISERROR(SEARCH('Listados Datos'!$T$4,AF330)))</xm:f>
            <xm:f>'Listados Datos'!$T$4</xm:f>
            <x14:dxf>
              <font>
                <b/>
                <i val="0"/>
                <color theme="0"/>
              </font>
              <fill>
                <patternFill>
                  <bgColor rgb="FFE26B0A"/>
                </patternFill>
              </fill>
            </x14:dxf>
          </x14:cfRule>
          <x14:cfRule type="containsText" priority="9595" operator="containsText" id="{044DE1EE-21A1-42C3-8278-640D54C256CA}">
            <xm:f>NOT(ISERROR(SEARCH('Listados Datos'!$T$5,AF330)))</xm:f>
            <xm:f>'Listados Datos'!$T$5</xm:f>
            <x14:dxf>
              <font>
                <b/>
                <i val="0"/>
                <color auto="1"/>
              </font>
              <fill>
                <patternFill>
                  <bgColor rgb="FFFFFF00"/>
                </patternFill>
              </fill>
            </x14:dxf>
          </x14:cfRule>
          <x14:cfRule type="containsText" priority="9596" operator="containsText" id="{435B2B01-E9B8-423F-9197-38F5C4450BFD}">
            <xm:f>NOT(ISERROR(SEARCH('Listados Datos'!$T$6,AF330)))</xm:f>
            <xm:f>'Listados Datos'!$T$6</xm:f>
            <x14:dxf>
              <font>
                <b/>
                <i val="0"/>
              </font>
              <fill>
                <patternFill>
                  <bgColor rgb="FF92D050"/>
                </patternFill>
              </fill>
            </x14:dxf>
          </x14:cfRule>
          <xm:sqref>AF330:AF331</xm:sqref>
        </x14:conditionalFormatting>
        <x14:conditionalFormatting xmlns:xm="http://schemas.microsoft.com/office/excel/2006/main">
          <x14:cfRule type="containsText" priority="9589" operator="containsText" id="{8D1B636C-791B-4E25-AF1C-16B128070C33}">
            <xm:f>NOT(ISERROR(SEARCH('Listados Datos'!$T$3,AB330)))</xm:f>
            <xm:f>'Listados Datos'!$T$3</xm:f>
            <x14:dxf>
              <fill>
                <patternFill patternType="solid">
                  <bgColor rgb="FFC00000"/>
                </patternFill>
              </fill>
            </x14:dxf>
          </x14:cfRule>
          <x14:cfRule type="containsText" priority="9590" operator="containsText" id="{D70EC4AB-AD5F-402D-A6FB-2699F8351312}">
            <xm:f>NOT(ISERROR(SEARCH('Listados Datos'!$T$4,AB330)))</xm:f>
            <xm:f>'Listados Datos'!$T$4</xm:f>
            <x14:dxf>
              <font>
                <b/>
                <i val="0"/>
                <color theme="0"/>
              </font>
              <fill>
                <patternFill>
                  <bgColor rgb="FFE26B0A"/>
                </patternFill>
              </fill>
            </x14:dxf>
          </x14:cfRule>
          <x14:cfRule type="containsText" priority="9591" operator="containsText" id="{A83DB6AB-617A-47F0-9415-5E7F09B28304}">
            <xm:f>NOT(ISERROR(SEARCH('Listados Datos'!$T$5,AB330)))</xm:f>
            <xm:f>'Listados Datos'!$T$5</xm:f>
            <x14:dxf>
              <font>
                <b/>
                <i val="0"/>
                <color auto="1"/>
              </font>
              <fill>
                <patternFill>
                  <bgColor rgb="FFFFFF00"/>
                </patternFill>
              </fill>
            </x14:dxf>
          </x14:cfRule>
          <x14:cfRule type="containsText" priority="9592" operator="containsText" id="{7A0F2526-8D60-4238-B69B-620FA7746BC3}">
            <xm:f>NOT(ISERROR(SEARCH('Listados Datos'!$T$6,AB330)))</xm:f>
            <xm:f>'Listados Datos'!$T$6</xm:f>
            <x14:dxf>
              <font>
                <b/>
                <i val="0"/>
              </font>
              <fill>
                <patternFill>
                  <bgColor rgb="FF92D050"/>
                </patternFill>
              </fill>
            </x14:dxf>
          </x14:cfRule>
          <xm:sqref>AB330:AB331</xm:sqref>
        </x14:conditionalFormatting>
        <x14:conditionalFormatting xmlns:xm="http://schemas.microsoft.com/office/excel/2006/main">
          <x14:cfRule type="containsText" priority="9579" operator="containsText" id="{1659B303-534F-4A39-9B17-A021CC63F7FC}">
            <xm:f>NOT(ISERROR(SEARCH('Listados Datos'!$P$3,Z330)))</xm:f>
            <xm:f>'Listados Datos'!$P$3</xm:f>
            <x14:dxf>
              <fill>
                <patternFill>
                  <bgColor rgb="FF99CC00"/>
                </patternFill>
              </fill>
            </x14:dxf>
          </x14:cfRule>
          <x14:cfRule type="containsText" priority="9580" operator="containsText" id="{316D4FAC-ADA4-4078-8808-A54D697B7178}">
            <xm:f>NOT(ISERROR(SEARCH('Listados Datos'!$P$4,Z330)))</xm:f>
            <xm:f>'Listados Datos'!$P$4</xm:f>
            <x14:dxf>
              <fill>
                <patternFill>
                  <bgColor rgb="FF33CC33"/>
                </patternFill>
              </fill>
            </x14:dxf>
          </x14:cfRule>
          <x14:cfRule type="containsText" priority="9581" operator="containsText" id="{ED915925-880F-494A-A5A5-5257D9329B91}">
            <xm:f>NOT(ISERROR(SEARCH('Listados Datos'!$P$5,Z330)))</xm:f>
            <xm:f>'Listados Datos'!$P$5</xm:f>
            <x14:dxf>
              <fill>
                <patternFill>
                  <bgColor rgb="FFFFFF00"/>
                </patternFill>
              </fill>
            </x14:dxf>
          </x14:cfRule>
          <x14:cfRule type="containsText" priority="9582" operator="containsText" id="{DBA4ADCA-351F-49F7-8315-117829F481AD}">
            <xm:f>NOT(ISERROR(SEARCH('Listados Datos'!$P$6,Z330)))</xm:f>
            <xm:f>'Listados Datos'!$P$6</xm:f>
            <x14:dxf>
              <fill>
                <patternFill>
                  <bgColor rgb="FFFFC000"/>
                </patternFill>
              </fill>
            </x14:dxf>
          </x14:cfRule>
          <x14:cfRule type="containsText" priority="9583" operator="containsText" id="{BB2EDC08-9E47-4B8F-BDEE-9DBF0B2EFCDC}">
            <xm:f>NOT(ISERROR(SEARCH('Listados Datos'!$P$7,Z330)))</xm:f>
            <xm:f>'Listados Datos'!$P$7</xm:f>
            <x14:dxf>
              <fill>
                <patternFill>
                  <bgColor rgb="FFFF0000"/>
                </patternFill>
              </fill>
            </x14:dxf>
          </x14:cfRule>
          <xm:sqref>Z330:Z331</xm:sqref>
        </x14:conditionalFormatting>
        <x14:conditionalFormatting xmlns:xm="http://schemas.microsoft.com/office/excel/2006/main">
          <x14:cfRule type="containsText" priority="9429" operator="containsText" id="{DA7F91EE-D95E-4B5F-B6F4-876873798302}">
            <xm:f>NOT(ISERROR(SEARCH('Listados Datos'!$T$3,AT336)))</xm:f>
            <xm:f>'Listados Datos'!$T$3</xm:f>
            <x14:dxf>
              <fill>
                <patternFill patternType="solid">
                  <bgColor rgb="FFC00000"/>
                </patternFill>
              </fill>
            </x14:dxf>
          </x14:cfRule>
          <x14:cfRule type="containsText" priority="9430" operator="containsText" id="{5C4B54DD-BEFB-48E5-9FBE-7F105009B57F}">
            <xm:f>NOT(ISERROR(SEARCH('Listados Datos'!$T$4,AT336)))</xm:f>
            <xm:f>'Listados Datos'!$T$4</xm:f>
            <x14:dxf>
              <font>
                <b/>
                <i val="0"/>
                <color theme="0"/>
              </font>
              <fill>
                <patternFill>
                  <bgColor rgb="FFE26B0A"/>
                </patternFill>
              </fill>
            </x14:dxf>
          </x14:cfRule>
          <x14:cfRule type="containsText" priority="9431" operator="containsText" id="{58EA57F7-3D36-46F3-9563-7571CEDDE8D6}">
            <xm:f>NOT(ISERROR(SEARCH('Listados Datos'!$T$5,AT336)))</xm:f>
            <xm:f>'Listados Datos'!$T$5</xm:f>
            <x14:dxf>
              <font>
                <b/>
                <i val="0"/>
                <color auto="1"/>
              </font>
              <fill>
                <patternFill>
                  <bgColor rgb="FFFFFF00"/>
                </patternFill>
              </fill>
            </x14:dxf>
          </x14:cfRule>
          <x14:cfRule type="containsText" priority="9432" operator="containsText" id="{3267B491-EB7A-4DDB-A2F3-5FEF9D424722}">
            <xm:f>NOT(ISERROR(SEARCH('Listados Datos'!$T$6,AT336)))</xm:f>
            <xm:f>'Listados Datos'!$T$6</xm:f>
            <x14:dxf>
              <font>
                <b/>
                <i val="0"/>
              </font>
              <fill>
                <patternFill>
                  <bgColor rgb="FF92D050"/>
                </patternFill>
              </fill>
            </x14:dxf>
          </x14:cfRule>
          <xm:sqref>AT336</xm:sqref>
        </x14:conditionalFormatting>
        <x14:conditionalFormatting xmlns:xm="http://schemas.microsoft.com/office/excel/2006/main">
          <x14:cfRule type="containsText" priority="9419" operator="containsText" id="{2713C11C-71D6-4211-819A-C296A9099461}">
            <xm:f>NOT(ISERROR(SEARCH('Listados Datos'!$P$3,AR336)))</xm:f>
            <xm:f>'Listados Datos'!$P$3</xm:f>
            <x14:dxf>
              <fill>
                <patternFill>
                  <bgColor rgb="FF99CC00"/>
                </patternFill>
              </fill>
            </x14:dxf>
          </x14:cfRule>
          <x14:cfRule type="containsText" priority="9420" operator="containsText" id="{E250FC62-6117-407F-89C4-9140B4A24643}">
            <xm:f>NOT(ISERROR(SEARCH('Listados Datos'!$P$4,AR336)))</xm:f>
            <xm:f>'Listados Datos'!$P$4</xm:f>
            <x14:dxf>
              <fill>
                <patternFill>
                  <bgColor rgb="FF33CC33"/>
                </patternFill>
              </fill>
            </x14:dxf>
          </x14:cfRule>
          <x14:cfRule type="containsText" priority="9421" operator="containsText" id="{BAAA3763-E51C-49E6-82F2-A32DF35F6117}">
            <xm:f>NOT(ISERROR(SEARCH('Listados Datos'!$P$5,AR336)))</xm:f>
            <xm:f>'Listados Datos'!$P$5</xm:f>
            <x14:dxf>
              <fill>
                <patternFill>
                  <bgColor rgb="FFFFFF00"/>
                </patternFill>
              </fill>
            </x14:dxf>
          </x14:cfRule>
          <x14:cfRule type="containsText" priority="9422" operator="containsText" id="{9B18087A-B6A2-46F9-8F22-EAFA0554B9F1}">
            <xm:f>NOT(ISERROR(SEARCH('Listados Datos'!$P$6,AR336)))</xm:f>
            <xm:f>'Listados Datos'!$P$6</xm:f>
            <x14:dxf>
              <fill>
                <patternFill>
                  <bgColor rgb="FFFFC000"/>
                </patternFill>
              </fill>
            </x14:dxf>
          </x14:cfRule>
          <x14:cfRule type="containsText" priority="9423" operator="containsText" id="{B2BF0729-9995-4922-ADE3-4D7D07B36605}">
            <xm:f>NOT(ISERROR(SEARCH('Listados Datos'!$P$7,AR336)))</xm:f>
            <xm:f>'Listados Datos'!$P$7</xm:f>
            <x14:dxf>
              <fill>
                <patternFill>
                  <bgColor rgb="FFFF0000"/>
                </patternFill>
              </fill>
            </x14:dxf>
          </x14:cfRule>
          <xm:sqref>AR336</xm:sqref>
        </x14:conditionalFormatting>
        <x14:conditionalFormatting xmlns:xm="http://schemas.microsoft.com/office/excel/2006/main">
          <x14:cfRule type="containsText" priority="9551" operator="containsText" id="{B5520321-B5FA-4D83-8E24-FE7BA89DFD19}">
            <xm:f>NOT(ISERROR(SEARCH('Listados Datos'!$T$3,AT331)))</xm:f>
            <xm:f>'Listados Datos'!$T$3</xm:f>
            <x14:dxf>
              <fill>
                <patternFill patternType="solid">
                  <bgColor rgb="FFC00000"/>
                </patternFill>
              </fill>
            </x14:dxf>
          </x14:cfRule>
          <x14:cfRule type="containsText" priority="9552" operator="containsText" id="{E9A52B34-61DC-46A2-BDCC-646E591A3313}">
            <xm:f>NOT(ISERROR(SEARCH('Listados Datos'!$T$4,AT331)))</xm:f>
            <xm:f>'Listados Datos'!$T$4</xm:f>
            <x14:dxf>
              <font>
                <b/>
                <i val="0"/>
                <color theme="0"/>
              </font>
              <fill>
                <patternFill>
                  <bgColor rgb="FFE26B0A"/>
                </patternFill>
              </fill>
            </x14:dxf>
          </x14:cfRule>
          <x14:cfRule type="containsText" priority="9553" operator="containsText" id="{668CAAB4-E003-4C4E-A957-3A23942CC2FE}">
            <xm:f>NOT(ISERROR(SEARCH('Listados Datos'!$T$5,AT331)))</xm:f>
            <xm:f>'Listados Datos'!$T$5</xm:f>
            <x14:dxf>
              <font>
                <b/>
                <i val="0"/>
                <color auto="1"/>
              </font>
              <fill>
                <patternFill>
                  <bgColor rgb="FFFFFF00"/>
                </patternFill>
              </fill>
            </x14:dxf>
          </x14:cfRule>
          <x14:cfRule type="containsText" priority="9554" operator="containsText" id="{59F3C912-53CF-4180-BAFA-7338FFA26404}">
            <xm:f>NOT(ISERROR(SEARCH('Listados Datos'!$T$6,AT331)))</xm:f>
            <xm:f>'Listados Datos'!$T$6</xm:f>
            <x14:dxf>
              <font>
                <b/>
                <i val="0"/>
              </font>
              <fill>
                <patternFill>
                  <bgColor rgb="FF92D050"/>
                </patternFill>
              </fill>
            </x14:dxf>
          </x14:cfRule>
          <xm:sqref>AT331</xm:sqref>
        </x14:conditionalFormatting>
        <x14:conditionalFormatting xmlns:xm="http://schemas.microsoft.com/office/excel/2006/main">
          <x14:cfRule type="containsText" priority="9541" operator="containsText" id="{6A14500C-B34B-453F-93E6-4112A1DC3600}">
            <xm:f>NOT(ISERROR(SEARCH('Listados Datos'!$P$3,AR331)))</xm:f>
            <xm:f>'Listados Datos'!$P$3</xm:f>
            <x14:dxf>
              <fill>
                <patternFill>
                  <bgColor rgb="FF99CC00"/>
                </patternFill>
              </fill>
            </x14:dxf>
          </x14:cfRule>
          <x14:cfRule type="containsText" priority="9542" operator="containsText" id="{08E330BE-B320-49A1-B6D6-32277B1F5524}">
            <xm:f>NOT(ISERROR(SEARCH('Listados Datos'!$P$4,AR331)))</xm:f>
            <xm:f>'Listados Datos'!$P$4</xm:f>
            <x14:dxf>
              <fill>
                <patternFill>
                  <bgColor rgb="FF33CC33"/>
                </patternFill>
              </fill>
            </x14:dxf>
          </x14:cfRule>
          <x14:cfRule type="containsText" priority="9543" operator="containsText" id="{87C1DDA3-66DB-47D3-97FF-86EDBCA84007}">
            <xm:f>NOT(ISERROR(SEARCH('Listados Datos'!$P$5,AR331)))</xm:f>
            <xm:f>'Listados Datos'!$P$5</xm:f>
            <x14:dxf>
              <fill>
                <patternFill>
                  <bgColor rgb="FFFFFF00"/>
                </patternFill>
              </fill>
            </x14:dxf>
          </x14:cfRule>
          <x14:cfRule type="containsText" priority="9544" operator="containsText" id="{E23F47C1-70C4-4E7F-B6C2-F0F9C29FAC2E}">
            <xm:f>NOT(ISERROR(SEARCH('Listados Datos'!$P$6,AR331)))</xm:f>
            <xm:f>'Listados Datos'!$P$6</xm:f>
            <x14:dxf>
              <fill>
                <patternFill>
                  <bgColor rgb="FFFFC000"/>
                </patternFill>
              </fill>
            </x14:dxf>
          </x14:cfRule>
          <x14:cfRule type="containsText" priority="9545" operator="containsText" id="{DBC8FB0A-88DD-4897-9803-A79408C488F1}">
            <xm:f>NOT(ISERROR(SEARCH('Listados Datos'!$P$7,AR331)))</xm:f>
            <xm:f>'Listados Datos'!$P$7</xm:f>
            <x14:dxf>
              <fill>
                <patternFill>
                  <bgColor rgb="FFFF0000"/>
                </patternFill>
              </fill>
            </x14:dxf>
          </x14:cfRule>
          <xm:sqref>AR331</xm:sqref>
        </x14:conditionalFormatting>
        <x14:conditionalFormatting xmlns:xm="http://schemas.microsoft.com/office/excel/2006/main">
          <x14:cfRule type="containsText" priority="9405" operator="containsText" id="{8837C8A8-EA89-4EEE-BE78-E7A53A36B714}">
            <xm:f>NOT(ISERROR(SEARCH('Listados Datos'!$P$3,AR337)))</xm:f>
            <xm:f>'Listados Datos'!$P$3</xm:f>
            <x14:dxf>
              <fill>
                <patternFill>
                  <bgColor rgb="FF99CC00"/>
                </patternFill>
              </fill>
            </x14:dxf>
          </x14:cfRule>
          <x14:cfRule type="containsText" priority="9406" operator="containsText" id="{9977523E-2C18-4120-A00C-80BFF41DE3DA}">
            <xm:f>NOT(ISERROR(SEARCH('Listados Datos'!$P$4,AR337)))</xm:f>
            <xm:f>'Listados Datos'!$P$4</xm:f>
            <x14:dxf>
              <fill>
                <patternFill>
                  <bgColor rgb="FF33CC33"/>
                </patternFill>
              </fill>
            </x14:dxf>
          </x14:cfRule>
          <x14:cfRule type="containsText" priority="9407" operator="containsText" id="{58F1738F-B69F-400E-926D-DA0DB853278C}">
            <xm:f>NOT(ISERROR(SEARCH('Listados Datos'!$P$5,AR337)))</xm:f>
            <xm:f>'Listados Datos'!$P$5</xm:f>
            <x14:dxf>
              <fill>
                <patternFill>
                  <bgColor rgb="FFFFFF00"/>
                </patternFill>
              </fill>
            </x14:dxf>
          </x14:cfRule>
          <x14:cfRule type="containsText" priority="9408" operator="containsText" id="{30F955DE-DC5F-4521-8B77-63E1B130557A}">
            <xm:f>NOT(ISERROR(SEARCH('Listados Datos'!$P$6,AR337)))</xm:f>
            <xm:f>'Listados Datos'!$P$6</xm:f>
            <x14:dxf>
              <fill>
                <patternFill>
                  <bgColor rgb="FFFFC000"/>
                </patternFill>
              </fill>
            </x14:dxf>
          </x14:cfRule>
          <x14:cfRule type="containsText" priority="9409" operator="containsText" id="{6B2D9848-FAAD-4A47-8EF9-561CBFD530A4}">
            <xm:f>NOT(ISERROR(SEARCH('Listados Datos'!$P$7,AR337)))</xm:f>
            <xm:f>'Listados Datos'!$P$7</xm:f>
            <x14:dxf>
              <fill>
                <patternFill>
                  <bgColor rgb="FFFF0000"/>
                </patternFill>
              </fill>
            </x14:dxf>
          </x14:cfRule>
          <xm:sqref>AR337</xm:sqref>
        </x14:conditionalFormatting>
        <x14:conditionalFormatting xmlns:xm="http://schemas.microsoft.com/office/excel/2006/main">
          <x14:cfRule type="containsText" priority="9269" operator="containsText" id="{F2A405E0-65AB-4B07-8668-98F72B641BEB}">
            <xm:f>NOT(ISERROR(SEARCH('Listados Datos'!$P$3,AR349)))</xm:f>
            <xm:f>'Listados Datos'!$P$3</xm:f>
            <x14:dxf>
              <fill>
                <patternFill>
                  <bgColor rgb="FF99CC00"/>
                </patternFill>
              </fill>
            </x14:dxf>
          </x14:cfRule>
          <x14:cfRule type="containsText" priority="9270" operator="containsText" id="{C9308C0B-A714-48D5-8A1F-C296501F7403}">
            <xm:f>NOT(ISERROR(SEARCH('Listados Datos'!$P$4,AR349)))</xm:f>
            <xm:f>'Listados Datos'!$P$4</xm:f>
            <x14:dxf>
              <fill>
                <patternFill>
                  <bgColor rgb="FF33CC33"/>
                </patternFill>
              </fill>
            </x14:dxf>
          </x14:cfRule>
          <x14:cfRule type="containsText" priority="9271" operator="containsText" id="{3D9E5DB4-AF9D-447D-8BE9-412D68FF6D73}">
            <xm:f>NOT(ISERROR(SEARCH('Listados Datos'!$P$5,AR349)))</xm:f>
            <xm:f>'Listados Datos'!$P$5</xm:f>
            <x14:dxf>
              <fill>
                <patternFill>
                  <bgColor rgb="FFFFFF00"/>
                </patternFill>
              </fill>
            </x14:dxf>
          </x14:cfRule>
          <x14:cfRule type="containsText" priority="9272" operator="containsText" id="{8C76968A-00CD-4DD2-89C5-CD8D3F9D055C}">
            <xm:f>NOT(ISERROR(SEARCH('Listados Datos'!$P$6,AR349)))</xm:f>
            <xm:f>'Listados Datos'!$P$6</xm:f>
            <x14:dxf>
              <fill>
                <patternFill>
                  <bgColor rgb="FFFFC000"/>
                </patternFill>
              </fill>
            </x14:dxf>
          </x14:cfRule>
          <x14:cfRule type="containsText" priority="9273" operator="containsText" id="{A926C21D-35F8-4F3E-B8CC-857B89BDFB8D}">
            <xm:f>NOT(ISERROR(SEARCH('Listados Datos'!$P$7,AR349)))</xm:f>
            <xm:f>'Listados Datos'!$P$7</xm:f>
            <x14:dxf>
              <fill>
                <patternFill>
                  <bgColor rgb="FFFF0000"/>
                </patternFill>
              </fill>
            </x14:dxf>
          </x14:cfRule>
          <xm:sqref>AR349</xm:sqref>
        </x14:conditionalFormatting>
        <x14:conditionalFormatting xmlns:xm="http://schemas.microsoft.com/office/excel/2006/main">
          <x14:cfRule type="containsText" priority="9945" operator="containsText" id="{F2B96004-5AC5-4812-A604-CD223DFD0E91}">
            <xm:f>NOT(ISERROR(SEARCH('Listados Datos'!$T$3,AF316)))</xm:f>
            <xm:f>'Listados Datos'!$T$3</xm:f>
            <x14:dxf>
              <fill>
                <patternFill patternType="solid">
                  <bgColor rgb="FFC00000"/>
                </patternFill>
              </fill>
            </x14:dxf>
          </x14:cfRule>
          <x14:cfRule type="containsText" priority="9946" operator="containsText" id="{BDAD4C86-0872-4A8D-AE88-B2DDB2D8D53D}">
            <xm:f>NOT(ISERROR(SEARCH('Listados Datos'!$T$4,AF316)))</xm:f>
            <xm:f>'Listados Datos'!$T$4</xm:f>
            <x14:dxf>
              <font>
                <b/>
                <i val="0"/>
                <color theme="0"/>
              </font>
              <fill>
                <patternFill>
                  <bgColor rgb="FFE26B0A"/>
                </patternFill>
              </fill>
            </x14:dxf>
          </x14:cfRule>
          <x14:cfRule type="containsText" priority="9947" operator="containsText" id="{48FC5F6D-6CEB-4FC7-803F-CD81BB5700D0}">
            <xm:f>NOT(ISERROR(SEARCH('Listados Datos'!$T$5,AF316)))</xm:f>
            <xm:f>'Listados Datos'!$T$5</xm:f>
            <x14:dxf>
              <font>
                <b/>
                <i val="0"/>
                <color auto="1"/>
              </font>
              <fill>
                <patternFill>
                  <bgColor rgb="FFFFFF00"/>
                </patternFill>
              </fill>
            </x14:dxf>
          </x14:cfRule>
          <x14:cfRule type="containsText" priority="9948" operator="containsText" id="{B3F51444-60F9-4286-A5A1-3C08F1C91A07}">
            <xm:f>NOT(ISERROR(SEARCH('Listados Datos'!$T$6,AF316)))</xm:f>
            <xm:f>'Listados Datos'!$T$6</xm:f>
            <x14:dxf>
              <font>
                <b/>
                <i val="0"/>
              </font>
              <fill>
                <patternFill>
                  <bgColor rgb="FF92D050"/>
                </patternFill>
              </fill>
            </x14:dxf>
          </x14:cfRule>
          <xm:sqref>AF316:AF317 AF321</xm:sqref>
        </x14:conditionalFormatting>
        <x14:conditionalFormatting xmlns:xm="http://schemas.microsoft.com/office/excel/2006/main">
          <x14:cfRule type="containsText" priority="9941" operator="containsText" id="{16794BE6-0EA3-4121-B732-748E72F75CDD}">
            <xm:f>NOT(ISERROR(SEARCH('Listados Datos'!$T$3,AB316)))</xm:f>
            <xm:f>'Listados Datos'!$T$3</xm:f>
            <x14:dxf>
              <fill>
                <patternFill patternType="solid">
                  <bgColor rgb="FFC00000"/>
                </patternFill>
              </fill>
            </x14:dxf>
          </x14:cfRule>
          <x14:cfRule type="containsText" priority="9942" operator="containsText" id="{AE579EF6-2FE7-4FD5-BED0-63487012CD1D}">
            <xm:f>NOT(ISERROR(SEARCH('Listados Datos'!$T$4,AB316)))</xm:f>
            <xm:f>'Listados Datos'!$T$4</xm:f>
            <x14:dxf>
              <font>
                <b/>
                <i val="0"/>
                <color theme="0"/>
              </font>
              <fill>
                <patternFill>
                  <bgColor rgb="FFE26B0A"/>
                </patternFill>
              </fill>
            </x14:dxf>
          </x14:cfRule>
          <x14:cfRule type="containsText" priority="9943" operator="containsText" id="{2BBB6E8C-DE9C-4D7E-9381-6AED7B9AC149}">
            <xm:f>NOT(ISERROR(SEARCH('Listados Datos'!$T$5,AB316)))</xm:f>
            <xm:f>'Listados Datos'!$T$5</xm:f>
            <x14:dxf>
              <font>
                <b/>
                <i val="0"/>
                <color auto="1"/>
              </font>
              <fill>
                <patternFill>
                  <bgColor rgb="FFFFFF00"/>
                </patternFill>
              </fill>
            </x14:dxf>
          </x14:cfRule>
          <x14:cfRule type="containsText" priority="9944" operator="containsText" id="{3E901D93-AF63-4428-A35D-E09F97E0F888}">
            <xm:f>NOT(ISERROR(SEARCH('Listados Datos'!$T$6,AB316)))</xm:f>
            <xm:f>'Listados Datos'!$T$6</xm:f>
            <x14:dxf>
              <font>
                <b/>
                <i val="0"/>
              </font>
              <fill>
                <patternFill>
                  <bgColor rgb="FF92D050"/>
                </patternFill>
              </fill>
            </x14:dxf>
          </x14:cfRule>
          <xm:sqref>AB316:AB317</xm:sqref>
        </x14:conditionalFormatting>
        <x14:conditionalFormatting xmlns:xm="http://schemas.microsoft.com/office/excel/2006/main">
          <x14:cfRule type="containsText" priority="9931" operator="containsText" id="{5159268D-6150-4F74-A9D2-24CFDC051C1C}">
            <xm:f>NOT(ISERROR(SEARCH('Listados Datos'!$P$3,Z316)))</xm:f>
            <xm:f>'Listados Datos'!$P$3</xm:f>
            <x14:dxf>
              <fill>
                <patternFill>
                  <bgColor rgb="FF99CC00"/>
                </patternFill>
              </fill>
            </x14:dxf>
          </x14:cfRule>
          <x14:cfRule type="containsText" priority="9932" operator="containsText" id="{BCA890A1-786D-4A53-B0E4-1C1C9424CD41}">
            <xm:f>NOT(ISERROR(SEARCH('Listados Datos'!$P$4,Z316)))</xm:f>
            <xm:f>'Listados Datos'!$P$4</xm:f>
            <x14:dxf>
              <fill>
                <patternFill>
                  <bgColor rgb="FF33CC33"/>
                </patternFill>
              </fill>
            </x14:dxf>
          </x14:cfRule>
          <x14:cfRule type="containsText" priority="9933" operator="containsText" id="{EE3FE8E1-BA7E-4C38-BEB0-706660B0996E}">
            <xm:f>NOT(ISERROR(SEARCH('Listados Datos'!$P$5,Z316)))</xm:f>
            <xm:f>'Listados Datos'!$P$5</xm:f>
            <x14:dxf>
              <fill>
                <patternFill>
                  <bgColor rgb="FFFFFF00"/>
                </patternFill>
              </fill>
            </x14:dxf>
          </x14:cfRule>
          <x14:cfRule type="containsText" priority="9934" operator="containsText" id="{9E6FFC38-0FCB-40CC-81EB-6C71AEDE7159}">
            <xm:f>NOT(ISERROR(SEARCH('Listados Datos'!$P$6,Z316)))</xm:f>
            <xm:f>'Listados Datos'!$P$6</xm:f>
            <x14:dxf>
              <fill>
                <patternFill>
                  <bgColor rgb="FFFFC000"/>
                </patternFill>
              </fill>
            </x14:dxf>
          </x14:cfRule>
          <x14:cfRule type="containsText" priority="9935" operator="containsText" id="{6D74A6B4-1132-41C1-9EBF-96D4F6971B40}">
            <xm:f>NOT(ISERROR(SEARCH('Listados Datos'!$P$7,Z316)))</xm:f>
            <xm:f>'Listados Datos'!$P$7</xm:f>
            <x14:dxf>
              <fill>
                <patternFill>
                  <bgColor rgb="FFFF0000"/>
                </patternFill>
              </fill>
            </x14:dxf>
          </x14:cfRule>
          <xm:sqref>Z316:Z317</xm:sqref>
        </x14:conditionalFormatting>
        <x14:conditionalFormatting xmlns:xm="http://schemas.microsoft.com/office/excel/2006/main">
          <x14:cfRule type="containsText" priority="9907" operator="containsText" id="{6289F4AB-07AD-4BF4-92A2-59D6755FB93A}">
            <xm:f>NOT(ISERROR(SEARCH('Listados Datos'!$T$3,AT316)))</xm:f>
            <xm:f>'Listados Datos'!$T$3</xm:f>
            <x14:dxf>
              <fill>
                <patternFill patternType="solid">
                  <bgColor rgb="FFC00000"/>
                </patternFill>
              </fill>
            </x14:dxf>
          </x14:cfRule>
          <x14:cfRule type="containsText" priority="9908" operator="containsText" id="{A150402B-510F-44D1-9BC7-E6B6D21EAA8D}">
            <xm:f>NOT(ISERROR(SEARCH('Listados Datos'!$T$4,AT316)))</xm:f>
            <xm:f>'Listados Datos'!$T$4</xm:f>
            <x14:dxf>
              <font>
                <b/>
                <i val="0"/>
                <color theme="0"/>
              </font>
              <fill>
                <patternFill>
                  <bgColor rgb="FFE26B0A"/>
                </patternFill>
              </fill>
            </x14:dxf>
          </x14:cfRule>
          <x14:cfRule type="containsText" priority="9909" operator="containsText" id="{6A990EBF-DAC4-481E-AE7A-6904B7F1AF9B}">
            <xm:f>NOT(ISERROR(SEARCH('Listados Datos'!$T$5,AT316)))</xm:f>
            <xm:f>'Listados Datos'!$T$5</xm:f>
            <x14:dxf>
              <font>
                <b/>
                <i val="0"/>
                <color auto="1"/>
              </font>
              <fill>
                <patternFill>
                  <bgColor rgb="FFFFFF00"/>
                </patternFill>
              </fill>
            </x14:dxf>
          </x14:cfRule>
          <x14:cfRule type="containsText" priority="9910" operator="containsText" id="{4AC8D01F-3A64-42D1-9871-2EFF8F7292D0}">
            <xm:f>NOT(ISERROR(SEARCH('Listados Datos'!$T$6,AT316)))</xm:f>
            <xm:f>'Listados Datos'!$T$6</xm:f>
            <x14:dxf>
              <font>
                <b/>
                <i val="0"/>
              </font>
              <fill>
                <patternFill>
                  <bgColor rgb="FF92D050"/>
                </patternFill>
              </fill>
            </x14:dxf>
          </x14:cfRule>
          <xm:sqref>AT316</xm:sqref>
        </x14:conditionalFormatting>
        <x14:conditionalFormatting xmlns:xm="http://schemas.microsoft.com/office/excel/2006/main">
          <x14:cfRule type="containsText" priority="9897" operator="containsText" id="{C7483ADD-D634-4DC6-98D4-0A5B59E18A2E}">
            <xm:f>NOT(ISERROR(SEARCH('Listados Datos'!$P$3,AR316)))</xm:f>
            <xm:f>'Listados Datos'!$P$3</xm:f>
            <x14:dxf>
              <fill>
                <patternFill>
                  <bgColor rgb="FF99CC00"/>
                </patternFill>
              </fill>
            </x14:dxf>
          </x14:cfRule>
          <x14:cfRule type="containsText" priority="9898" operator="containsText" id="{F0C7DC57-BD71-42E8-9228-3B26186B5F58}">
            <xm:f>NOT(ISERROR(SEARCH('Listados Datos'!$P$4,AR316)))</xm:f>
            <xm:f>'Listados Datos'!$P$4</xm:f>
            <x14:dxf>
              <fill>
                <patternFill>
                  <bgColor rgb="FF33CC33"/>
                </patternFill>
              </fill>
            </x14:dxf>
          </x14:cfRule>
          <x14:cfRule type="containsText" priority="9899" operator="containsText" id="{D300BD6F-1874-412F-B72C-AE46913ADD09}">
            <xm:f>NOT(ISERROR(SEARCH('Listados Datos'!$P$5,AR316)))</xm:f>
            <xm:f>'Listados Datos'!$P$5</xm:f>
            <x14:dxf>
              <fill>
                <patternFill>
                  <bgColor rgb="FFFFFF00"/>
                </patternFill>
              </fill>
            </x14:dxf>
          </x14:cfRule>
          <x14:cfRule type="containsText" priority="9900" operator="containsText" id="{31A29E8D-B435-420C-B4CB-9DC25A12FF77}">
            <xm:f>NOT(ISERROR(SEARCH('Listados Datos'!$P$6,AR316)))</xm:f>
            <xm:f>'Listados Datos'!$P$6</xm:f>
            <x14:dxf>
              <fill>
                <patternFill>
                  <bgColor rgb="FFFFC000"/>
                </patternFill>
              </fill>
            </x14:dxf>
          </x14:cfRule>
          <x14:cfRule type="containsText" priority="9901" operator="containsText" id="{135FD854-BD19-4824-B7CC-BECA0835BF3C}">
            <xm:f>NOT(ISERROR(SEARCH('Listados Datos'!$P$7,AR316)))</xm:f>
            <xm:f>'Listados Datos'!$P$7</xm:f>
            <x14:dxf>
              <fill>
                <patternFill>
                  <bgColor rgb="FFFF0000"/>
                </patternFill>
              </fill>
            </x14:dxf>
          </x14:cfRule>
          <xm:sqref>AR316</xm:sqref>
        </x14:conditionalFormatting>
        <x14:conditionalFormatting xmlns:xm="http://schemas.microsoft.com/office/excel/2006/main">
          <x14:cfRule type="containsText" priority="9893" operator="containsText" id="{19526D10-0BE4-4573-8709-BC16F4B439D5}">
            <xm:f>NOT(ISERROR(SEARCH('Listados Datos'!$T$3,AT317)))</xm:f>
            <xm:f>'Listados Datos'!$T$3</xm:f>
            <x14:dxf>
              <fill>
                <patternFill patternType="solid">
                  <bgColor rgb="FFC00000"/>
                </patternFill>
              </fill>
            </x14:dxf>
          </x14:cfRule>
          <x14:cfRule type="containsText" priority="9894" operator="containsText" id="{CF78182B-D383-4B41-AD4B-DDFD357D43F8}">
            <xm:f>NOT(ISERROR(SEARCH('Listados Datos'!$T$4,AT317)))</xm:f>
            <xm:f>'Listados Datos'!$T$4</xm:f>
            <x14:dxf>
              <font>
                <b/>
                <i val="0"/>
                <color theme="0"/>
              </font>
              <fill>
                <patternFill>
                  <bgColor rgb="FFE26B0A"/>
                </patternFill>
              </fill>
            </x14:dxf>
          </x14:cfRule>
          <x14:cfRule type="containsText" priority="9895" operator="containsText" id="{60A0B438-5508-4A15-9CA6-4D565B1CF80E}">
            <xm:f>NOT(ISERROR(SEARCH('Listados Datos'!$T$5,AT317)))</xm:f>
            <xm:f>'Listados Datos'!$T$5</xm:f>
            <x14:dxf>
              <font>
                <b/>
                <i val="0"/>
                <color auto="1"/>
              </font>
              <fill>
                <patternFill>
                  <bgColor rgb="FFFFFF00"/>
                </patternFill>
              </fill>
            </x14:dxf>
          </x14:cfRule>
          <x14:cfRule type="containsText" priority="9896" operator="containsText" id="{E88D4D9F-7936-40A9-AD46-A1EED33AB21A}">
            <xm:f>NOT(ISERROR(SEARCH('Listados Datos'!$T$6,AT317)))</xm:f>
            <xm:f>'Listados Datos'!$T$6</xm:f>
            <x14:dxf>
              <font>
                <b/>
                <i val="0"/>
              </font>
              <fill>
                <patternFill>
                  <bgColor rgb="FF92D050"/>
                </patternFill>
              </fill>
            </x14:dxf>
          </x14:cfRule>
          <xm:sqref>AT317</xm:sqref>
        </x14:conditionalFormatting>
        <x14:conditionalFormatting xmlns:xm="http://schemas.microsoft.com/office/excel/2006/main">
          <x14:cfRule type="containsText" priority="9883" operator="containsText" id="{7C6E7B2A-0DDB-4BD7-AC61-38751A372B1F}">
            <xm:f>NOT(ISERROR(SEARCH('Listados Datos'!$P$3,AR317)))</xm:f>
            <xm:f>'Listados Datos'!$P$3</xm:f>
            <x14:dxf>
              <fill>
                <patternFill>
                  <bgColor rgb="FF99CC00"/>
                </patternFill>
              </fill>
            </x14:dxf>
          </x14:cfRule>
          <x14:cfRule type="containsText" priority="9884" operator="containsText" id="{5FD96C9E-B025-43A1-BC5C-0E9C0D5A2149}">
            <xm:f>NOT(ISERROR(SEARCH('Listados Datos'!$P$4,AR317)))</xm:f>
            <xm:f>'Listados Datos'!$P$4</xm:f>
            <x14:dxf>
              <fill>
                <patternFill>
                  <bgColor rgb="FF33CC33"/>
                </patternFill>
              </fill>
            </x14:dxf>
          </x14:cfRule>
          <x14:cfRule type="containsText" priority="9885" operator="containsText" id="{EE869EAA-12B2-4733-9272-1F66360BCABC}">
            <xm:f>NOT(ISERROR(SEARCH('Listados Datos'!$P$5,AR317)))</xm:f>
            <xm:f>'Listados Datos'!$P$5</xm:f>
            <x14:dxf>
              <fill>
                <patternFill>
                  <bgColor rgb="FFFFFF00"/>
                </patternFill>
              </fill>
            </x14:dxf>
          </x14:cfRule>
          <x14:cfRule type="containsText" priority="9886" operator="containsText" id="{77B98E8B-D607-4E85-AD6D-0BD71BC45DB2}">
            <xm:f>NOT(ISERROR(SEARCH('Listados Datos'!$P$6,AR317)))</xm:f>
            <xm:f>'Listados Datos'!$P$6</xm:f>
            <x14:dxf>
              <fill>
                <patternFill>
                  <bgColor rgb="FFFFC000"/>
                </patternFill>
              </fill>
            </x14:dxf>
          </x14:cfRule>
          <x14:cfRule type="containsText" priority="9887" operator="containsText" id="{4B2BC506-87DF-44CA-821B-29A83C03B115}">
            <xm:f>NOT(ISERROR(SEARCH('Listados Datos'!$P$7,AR317)))</xm:f>
            <xm:f>'Listados Datos'!$P$7</xm:f>
            <x14:dxf>
              <fill>
                <patternFill>
                  <bgColor rgb="FFFF0000"/>
                </patternFill>
              </fill>
            </x14:dxf>
          </x14:cfRule>
          <xm:sqref>AR317</xm:sqref>
        </x14:conditionalFormatting>
        <x14:conditionalFormatting xmlns:xm="http://schemas.microsoft.com/office/excel/2006/main">
          <x14:cfRule type="containsText" priority="9879" operator="containsText" id="{1CBABB28-E528-4325-91CE-552B43DDDEA3}">
            <xm:f>NOT(ISERROR(SEARCH('Listados Datos'!$T$3,AT321)))</xm:f>
            <xm:f>'Listados Datos'!$T$3</xm:f>
            <x14:dxf>
              <fill>
                <patternFill patternType="solid">
                  <bgColor rgb="FFC00000"/>
                </patternFill>
              </fill>
            </x14:dxf>
          </x14:cfRule>
          <x14:cfRule type="containsText" priority="9880" operator="containsText" id="{A90861AA-BC0C-4986-A97D-D7F4BE68D0AA}">
            <xm:f>NOT(ISERROR(SEARCH('Listados Datos'!$T$4,AT321)))</xm:f>
            <xm:f>'Listados Datos'!$T$4</xm:f>
            <x14:dxf>
              <font>
                <b/>
                <i val="0"/>
                <color theme="0"/>
              </font>
              <fill>
                <patternFill>
                  <bgColor rgb="FFE26B0A"/>
                </patternFill>
              </fill>
            </x14:dxf>
          </x14:cfRule>
          <x14:cfRule type="containsText" priority="9881" operator="containsText" id="{AF9C7DBF-01C4-4421-8A6F-30B6CD57FE49}">
            <xm:f>NOT(ISERROR(SEARCH('Listados Datos'!$T$5,AT321)))</xm:f>
            <xm:f>'Listados Datos'!$T$5</xm:f>
            <x14:dxf>
              <font>
                <b/>
                <i val="0"/>
                <color auto="1"/>
              </font>
              <fill>
                <patternFill>
                  <bgColor rgb="FFFFFF00"/>
                </patternFill>
              </fill>
            </x14:dxf>
          </x14:cfRule>
          <x14:cfRule type="containsText" priority="9882" operator="containsText" id="{DD939742-F808-4155-915E-63C9ECCBC16A}">
            <xm:f>NOT(ISERROR(SEARCH('Listados Datos'!$T$6,AT321)))</xm:f>
            <xm:f>'Listados Datos'!$T$6</xm:f>
            <x14:dxf>
              <font>
                <b/>
                <i val="0"/>
              </font>
              <fill>
                <patternFill>
                  <bgColor rgb="FF92D050"/>
                </patternFill>
              </fill>
            </x14:dxf>
          </x14:cfRule>
          <xm:sqref>AT321</xm:sqref>
        </x14:conditionalFormatting>
        <x14:conditionalFormatting xmlns:xm="http://schemas.microsoft.com/office/excel/2006/main">
          <x14:cfRule type="containsText" priority="9869" operator="containsText" id="{08272E0D-B1CD-43DD-9F26-89995B915AD3}">
            <xm:f>NOT(ISERROR(SEARCH('Listados Datos'!$P$3,AR321)))</xm:f>
            <xm:f>'Listados Datos'!$P$3</xm:f>
            <x14:dxf>
              <fill>
                <patternFill>
                  <bgColor rgb="FF99CC00"/>
                </patternFill>
              </fill>
            </x14:dxf>
          </x14:cfRule>
          <x14:cfRule type="containsText" priority="9870" operator="containsText" id="{9EF2334E-AA40-4351-8775-C47EC107194B}">
            <xm:f>NOT(ISERROR(SEARCH('Listados Datos'!$P$4,AR321)))</xm:f>
            <xm:f>'Listados Datos'!$P$4</xm:f>
            <x14:dxf>
              <fill>
                <patternFill>
                  <bgColor rgb="FF33CC33"/>
                </patternFill>
              </fill>
            </x14:dxf>
          </x14:cfRule>
          <x14:cfRule type="containsText" priority="9871" operator="containsText" id="{EC6CBEAD-BFD5-45D9-80E5-7DDE5A424D1F}">
            <xm:f>NOT(ISERROR(SEARCH('Listados Datos'!$P$5,AR321)))</xm:f>
            <xm:f>'Listados Datos'!$P$5</xm:f>
            <x14:dxf>
              <fill>
                <patternFill>
                  <bgColor rgb="FFFFFF00"/>
                </patternFill>
              </fill>
            </x14:dxf>
          </x14:cfRule>
          <x14:cfRule type="containsText" priority="9872" operator="containsText" id="{EF6DF813-D9DA-430D-8AD4-E940F4237F49}">
            <xm:f>NOT(ISERROR(SEARCH('Listados Datos'!$P$6,AR321)))</xm:f>
            <xm:f>'Listados Datos'!$P$6</xm:f>
            <x14:dxf>
              <fill>
                <patternFill>
                  <bgColor rgb="FFFFC000"/>
                </patternFill>
              </fill>
            </x14:dxf>
          </x14:cfRule>
          <x14:cfRule type="containsText" priority="9873" operator="containsText" id="{77EA5A74-396A-401A-838B-200688118260}">
            <xm:f>NOT(ISERROR(SEARCH('Listados Datos'!$P$7,AR321)))</xm:f>
            <xm:f>'Listados Datos'!$P$7</xm:f>
            <x14:dxf>
              <fill>
                <patternFill>
                  <bgColor rgb="FFFF0000"/>
                </patternFill>
              </fill>
            </x14:dxf>
          </x14:cfRule>
          <xm:sqref>AR321</xm:sqref>
        </x14:conditionalFormatting>
        <x14:conditionalFormatting xmlns:xm="http://schemas.microsoft.com/office/excel/2006/main">
          <x14:cfRule type="containsText" priority="9865" operator="containsText" id="{CA3BA30D-ACF3-422B-9E1D-A7DAC6A9064D}">
            <xm:f>NOT(ISERROR(SEARCH('Listados Datos'!$T$3,AF318)))</xm:f>
            <xm:f>'Listados Datos'!$T$3</xm:f>
            <x14:dxf>
              <fill>
                <patternFill patternType="solid">
                  <bgColor rgb="FFC00000"/>
                </patternFill>
              </fill>
            </x14:dxf>
          </x14:cfRule>
          <x14:cfRule type="containsText" priority="9866" operator="containsText" id="{A3EDBBE6-EAC1-4582-96B0-0F14D4CCC49C}">
            <xm:f>NOT(ISERROR(SEARCH('Listados Datos'!$T$4,AF318)))</xm:f>
            <xm:f>'Listados Datos'!$T$4</xm:f>
            <x14:dxf>
              <font>
                <b/>
                <i val="0"/>
                <color theme="0"/>
              </font>
              <fill>
                <patternFill>
                  <bgColor rgb="FFE26B0A"/>
                </patternFill>
              </fill>
            </x14:dxf>
          </x14:cfRule>
          <x14:cfRule type="containsText" priority="9867" operator="containsText" id="{171B20EA-6264-4306-91B5-979258AB984C}">
            <xm:f>NOT(ISERROR(SEARCH('Listados Datos'!$T$5,AF318)))</xm:f>
            <xm:f>'Listados Datos'!$T$5</xm:f>
            <x14:dxf>
              <font>
                <b/>
                <i val="0"/>
                <color auto="1"/>
              </font>
              <fill>
                <patternFill>
                  <bgColor rgb="FFFFFF00"/>
                </patternFill>
              </fill>
            </x14:dxf>
          </x14:cfRule>
          <x14:cfRule type="containsText" priority="9868" operator="containsText" id="{B07F443C-39BF-44AA-B590-38CA2505FCB0}">
            <xm:f>NOT(ISERROR(SEARCH('Listados Datos'!$T$6,AF318)))</xm:f>
            <xm:f>'Listados Datos'!$T$6</xm:f>
            <x14:dxf>
              <font>
                <b/>
                <i val="0"/>
              </font>
              <fill>
                <patternFill>
                  <bgColor rgb="FF92D050"/>
                </patternFill>
              </fill>
            </x14:dxf>
          </x14:cfRule>
          <xm:sqref>AF318:AF319</xm:sqref>
        </x14:conditionalFormatting>
        <x14:conditionalFormatting xmlns:xm="http://schemas.microsoft.com/office/excel/2006/main">
          <x14:cfRule type="containsText" priority="9861" operator="containsText" id="{6E508671-59FB-440A-BD72-3BBCB773C1D5}">
            <xm:f>NOT(ISERROR(SEARCH('Listados Datos'!$T$3,AB318)))</xm:f>
            <xm:f>'Listados Datos'!$T$3</xm:f>
            <x14:dxf>
              <fill>
                <patternFill patternType="solid">
                  <bgColor rgb="FFC00000"/>
                </patternFill>
              </fill>
            </x14:dxf>
          </x14:cfRule>
          <x14:cfRule type="containsText" priority="9862" operator="containsText" id="{39E0494F-BE17-43CE-8CAA-EB54765BE445}">
            <xm:f>NOT(ISERROR(SEARCH('Listados Datos'!$T$4,AB318)))</xm:f>
            <xm:f>'Listados Datos'!$T$4</xm:f>
            <x14:dxf>
              <font>
                <b/>
                <i val="0"/>
                <color theme="0"/>
              </font>
              <fill>
                <patternFill>
                  <bgColor rgb="FFE26B0A"/>
                </patternFill>
              </fill>
            </x14:dxf>
          </x14:cfRule>
          <x14:cfRule type="containsText" priority="9863" operator="containsText" id="{BA63AFA7-F211-4A36-A1CF-3E21C1F606E0}">
            <xm:f>NOT(ISERROR(SEARCH('Listados Datos'!$T$5,AB318)))</xm:f>
            <xm:f>'Listados Datos'!$T$5</xm:f>
            <x14:dxf>
              <font>
                <b/>
                <i val="0"/>
                <color auto="1"/>
              </font>
              <fill>
                <patternFill>
                  <bgColor rgb="FFFFFF00"/>
                </patternFill>
              </fill>
            </x14:dxf>
          </x14:cfRule>
          <x14:cfRule type="containsText" priority="9864" operator="containsText" id="{1AF41E4D-BD31-4325-B6B2-EFF05ED560AA}">
            <xm:f>NOT(ISERROR(SEARCH('Listados Datos'!$T$6,AB318)))</xm:f>
            <xm:f>'Listados Datos'!$T$6</xm:f>
            <x14:dxf>
              <font>
                <b/>
                <i val="0"/>
              </font>
              <fill>
                <patternFill>
                  <bgColor rgb="FF92D050"/>
                </patternFill>
              </fill>
            </x14:dxf>
          </x14:cfRule>
          <xm:sqref>AB318:AB319</xm:sqref>
        </x14:conditionalFormatting>
        <x14:conditionalFormatting xmlns:xm="http://schemas.microsoft.com/office/excel/2006/main">
          <x14:cfRule type="containsText" priority="9851" operator="containsText" id="{19D98F35-DAC2-45DE-84D6-35DB56C9F2AE}">
            <xm:f>NOT(ISERROR(SEARCH('Listados Datos'!$P$3,Z318)))</xm:f>
            <xm:f>'Listados Datos'!$P$3</xm:f>
            <x14:dxf>
              <fill>
                <patternFill>
                  <bgColor rgb="FF99CC00"/>
                </patternFill>
              </fill>
            </x14:dxf>
          </x14:cfRule>
          <x14:cfRule type="containsText" priority="9852" operator="containsText" id="{B2C04BB5-16E9-4989-9BFF-3970C94B726B}">
            <xm:f>NOT(ISERROR(SEARCH('Listados Datos'!$P$4,Z318)))</xm:f>
            <xm:f>'Listados Datos'!$P$4</xm:f>
            <x14:dxf>
              <fill>
                <patternFill>
                  <bgColor rgb="FF33CC33"/>
                </patternFill>
              </fill>
            </x14:dxf>
          </x14:cfRule>
          <x14:cfRule type="containsText" priority="9853" operator="containsText" id="{A470FC34-2F2E-4050-A6FA-7F837559A2C3}">
            <xm:f>NOT(ISERROR(SEARCH('Listados Datos'!$P$5,Z318)))</xm:f>
            <xm:f>'Listados Datos'!$P$5</xm:f>
            <x14:dxf>
              <fill>
                <patternFill>
                  <bgColor rgb="FFFFFF00"/>
                </patternFill>
              </fill>
            </x14:dxf>
          </x14:cfRule>
          <x14:cfRule type="containsText" priority="9854" operator="containsText" id="{BA71C343-234D-4BA5-86DB-95BAEFADCE4E}">
            <xm:f>NOT(ISERROR(SEARCH('Listados Datos'!$P$6,Z318)))</xm:f>
            <xm:f>'Listados Datos'!$P$6</xm:f>
            <x14:dxf>
              <fill>
                <patternFill>
                  <bgColor rgb="FFFFC000"/>
                </patternFill>
              </fill>
            </x14:dxf>
          </x14:cfRule>
          <x14:cfRule type="containsText" priority="9855" operator="containsText" id="{35F3167C-69FC-4150-8D93-0FE4010D2F77}">
            <xm:f>NOT(ISERROR(SEARCH('Listados Datos'!$P$7,Z318)))</xm:f>
            <xm:f>'Listados Datos'!$P$7</xm:f>
            <x14:dxf>
              <fill>
                <patternFill>
                  <bgColor rgb="FFFF0000"/>
                </patternFill>
              </fill>
            </x14:dxf>
          </x14:cfRule>
          <xm:sqref>Z318:Z319</xm:sqref>
        </x14:conditionalFormatting>
        <x14:conditionalFormatting xmlns:xm="http://schemas.microsoft.com/office/excel/2006/main">
          <x14:cfRule type="containsText" priority="9837" operator="containsText" id="{071D4CA3-B8BB-4C89-96FF-28095943B517}">
            <xm:f>NOT(ISERROR(SEARCH('Listados Datos'!$T$3,AT318)))</xm:f>
            <xm:f>'Listados Datos'!$T$3</xm:f>
            <x14:dxf>
              <fill>
                <patternFill patternType="solid">
                  <bgColor rgb="FFC00000"/>
                </patternFill>
              </fill>
            </x14:dxf>
          </x14:cfRule>
          <x14:cfRule type="containsText" priority="9838" operator="containsText" id="{03854C0C-6A10-468C-84FB-A2FC4CD6ED03}">
            <xm:f>NOT(ISERROR(SEARCH('Listados Datos'!$T$4,AT318)))</xm:f>
            <xm:f>'Listados Datos'!$T$4</xm:f>
            <x14:dxf>
              <font>
                <b/>
                <i val="0"/>
                <color theme="0"/>
              </font>
              <fill>
                <patternFill>
                  <bgColor rgb="FFE26B0A"/>
                </patternFill>
              </fill>
            </x14:dxf>
          </x14:cfRule>
          <x14:cfRule type="containsText" priority="9839" operator="containsText" id="{D9841A2B-DB6D-49FF-A792-9E8F3A610073}">
            <xm:f>NOT(ISERROR(SEARCH('Listados Datos'!$T$5,AT318)))</xm:f>
            <xm:f>'Listados Datos'!$T$5</xm:f>
            <x14:dxf>
              <font>
                <b/>
                <i val="0"/>
                <color auto="1"/>
              </font>
              <fill>
                <patternFill>
                  <bgColor rgb="FFFFFF00"/>
                </patternFill>
              </fill>
            </x14:dxf>
          </x14:cfRule>
          <x14:cfRule type="containsText" priority="9840" operator="containsText" id="{F860EDCA-62B0-43A5-BF26-5892AEB717C2}">
            <xm:f>NOT(ISERROR(SEARCH('Listados Datos'!$T$6,AT318)))</xm:f>
            <xm:f>'Listados Datos'!$T$6</xm:f>
            <x14:dxf>
              <font>
                <b/>
                <i val="0"/>
              </font>
              <fill>
                <patternFill>
                  <bgColor rgb="FF92D050"/>
                </patternFill>
              </fill>
            </x14:dxf>
          </x14:cfRule>
          <xm:sqref>AT318</xm:sqref>
        </x14:conditionalFormatting>
        <x14:conditionalFormatting xmlns:xm="http://schemas.microsoft.com/office/excel/2006/main">
          <x14:cfRule type="containsText" priority="9827" operator="containsText" id="{DB3D58EA-9303-4EFB-B8C1-548C18307185}">
            <xm:f>NOT(ISERROR(SEARCH('Listados Datos'!$P$3,AR318)))</xm:f>
            <xm:f>'Listados Datos'!$P$3</xm:f>
            <x14:dxf>
              <fill>
                <patternFill>
                  <bgColor rgb="FF99CC00"/>
                </patternFill>
              </fill>
            </x14:dxf>
          </x14:cfRule>
          <x14:cfRule type="containsText" priority="9828" operator="containsText" id="{736D6CA2-1BC5-4BCA-9457-0FA35053FCBE}">
            <xm:f>NOT(ISERROR(SEARCH('Listados Datos'!$P$4,AR318)))</xm:f>
            <xm:f>'Listados Datos'!$P$4</xm:f>
            <x14:dxf>
              <fill>
                <patternFill>
                  <bgColor rgb="FF33CC33"/>
                </patternFill>
              </fill>
            </x14:dxf>
          </x14:cfRule>
          <x14:cfRule type="containsText" priority="9829" operator="containsText" id="{90EB8C91-E803-42D8-A874-0C7736374A8B}">
            <xm:f>NOT(ISERROR(SEARCH('Listados Datos'!$P$5,AR318)))</xm:f>
            <xm:f>'Listados Datos'!$P$5</xm:f>
            <x14:dxf>
              <fill>
                <patternFill>
                  <bgColor rgb="FFFFFF00"/>
                </patternFill>
              </fill>
            </x14:dxf>
          </x14:cfRule>
          <x14:cfRule type="containsText" priority="9830" operator="containsText" id="{B2742530-606D-42CF-89C8-3F79F047C572}">
            <xm:f>NOT(ISERROR(SEARCH('Listados Datos'!$P$6,AR318)))</xm:f>
            <xm:f>'Listados Datos'!$P$6</xm:f>
            <x14:dxf>
              <fill>
                <patternFill>
                  <bgColor rgb="FFFFC000"/>
                </patternFill>
              </fill>
            </x14:dxf>
          </x14:cfRule>
          <x14:cfRule type="containsText" priority="9831" operator="containsText" id="{C9654915-EA98-4B6E-B3CB-8D5E88AF388F}">
            <xm:f>NOT(ISERROR(SEARCH('Listados Datos'!$P$7,AR318)))</xm:f>
            <xm:f>'Listados Datos'!$P$7</xm:f>
            <x14:dxf>
              <fill>
                <patternFill>
                  <bgColor rgb="FFFF0000"/>
                </patternFill>
              </fill>
            </x14:dxf>
          </x14:cfRule>
          <xm:sqref>AR318</xm:sqref>
        </x14:conditionalFormatting>
        <x14:conditionalFormatting xmlns:xm="http://schemas.microsoft.com/office/excel/2006/main">
          <x14:cfRule type="containsText" priority="9823" operator="containsText" id="{B2C4AEED-E92C-49CD-86E0-4468E19ECE57}">
            <xm:f>NOT(ISERROR(SEARCH('Listados Datos'!$T$3,AT319)))</xm:f>
            <xm:f>'Listados Datos'!$T$3</xm:f>
            <x14:dxf>
              <fill>
                <patternFill patternType="solid">
                  <bgColor rgb="FFC00000"/>
                </patternFill>
              </fill>
            </x14:dxf>
          </x14:cfRule>
          <x14:cfRule type="containsText" priority="9824" operator="containsText" id="{01986848-34A2-4808-8A31-4D4C5B56D71B}">
            <xm:f>NOT(ISERROR(SEARCH('Listados Datos'!$T$4,AT319)))</xm:f>
            <xm:f>'Listados Datos'!$T$4</xm:f>
            <x14:dxf>
              <font>
                <b/>
                <i val="0"/>
                <color theme="0"/>
              </font>
              <fill>
                <patternFill>
                  <bgColor rgb="FFE26B0A"/>
                </patternFill>
              </fill>
            </x14:dxf>
          </x14:cfRule>
          <x14:cfRule type="containsText" priority="9825" operator="containsText" id="{8E8C18DE-E3F6-4233-B4B3-EADD96D76ADF}">
            <xm:f>NOT(ISERROR(SEARCH('Listados Datos'!$T$5,AT319)))</xm:f>
            <xm:f>'Listados Datos'!$T$5</xm:f>
            <x14:dxf>
              <font>
                <b/>
                <i val="0"/>
                <color auto="1"/>
              </font>
              <fill>
                <patternFill>
                  <bgColor rgb="FFFFFF00"/>
                </patternFill>
              </fill>
            </x14:dxf>
          </x14:cfRule>
          <x14:cfRule type="containsText" priority="9826" operator="containsText" id="{4B742684-47E4-433B-8678-68B821714AD1}">
            <xm:f>NOT(ISERROR(SEARCH('Listados Datos'!$T$6,AT319)))</xm:f>
            <xm:f>'Listados Datos'!$T$6</xm:f>
            <x14:dxf>
              <font>
                <b/>
                <i val="0"/>
              </font>
              <fill>
                <patternFill>
                  <bgColor rgb="FF92D050"/>
                </patternFill>
              </fill>
            </x14:dxf>
          </x14:cfRule>
          <xm:sqref>AT319</xm:sqref>
        </x14:conditionalFormatting>
        <x14:conditionalFormatting xmlns:xm="http://schemas.microsoft.com/office/excel/2006/main">
          <x14:cfRule type="containsText" priority="9813" operator="containsText" id="{888A43CC-05A7-42B5-8AE0-687745AE6341}">
            <xm:f>NOT(ISERROR(SEARCH('Listados Datos'!$P$3,AR319)))</xm:f>
            <xm:f>'Listados Datos'!$P$3</xm:f>
            <x14:dxf>
              <fill>
                <patternFill>
                  <bgColor rgb="FF99CC00"/>
                </patternFill>
              </fill>
            </x14:dxf>
          </x14:cfRule>
          <x14:cfRule type="containsText" priority="9814" operator="containsText" id="{D5645127-8FC4-4636-B0D7-031E528CF51A}">
            <xm:f>NOT(ISERROR(SEARCH('Listados Datos'!$P$4,AR319)))</xm:f>
            <xm:f>'Listados Datos'!$P$4</xm:f>
            <x14:dxf>
              <fill>
                <patternFill>
                  <bgColor rgb="FF33CC33"/>
                </patternFill>
              </fill>
            </x14:dxf>
          </x14:cfRule>
          <x14:cfRule type="containsText" priority="9815" operator="containsText" id="{D5F67F24-FC88-48AF-BABE-D6DE003E300D}">
            <xm:f>NOT(ISERROR(SEARCH('Listados Datos'!$P$5,AR319)))</xm:f>
            <xm:f>'Listados Datos'!$P$5</xm:f>
            <x14:dxf>
              <fill>
                <patternFill>
                  <bgColor rgb="FFFFFF00"/>
                </patternFill>
              </fill>
            </x14:dxf>
          </x14:cfRule>
          <x14:cfRule type="containsText" priority="9816" operator="containsText" id="{B9FA2745-D19E-4F0F-9FB5-C77258BF4EB1}">
            <xm:f>NOT(ISERROR(SEARCH('Listados Datos'!$P$6,AR319)))</xm:f>
            <xm:f>'Listados Datos'!$P$6</xm:f>
            <x14:dxf>
              <fill>
                <patternFill>
                  <bgColor rgb="FFFFC000"/>
                </patternFill>
              </fill>
            </x14:dxf>
          </x14:cfRule>
          <x14:cfRule type="containsText" priority="9817" operator="containsText" id="{E8393FE5-14DB-4555-BD37-2B31E1E513D8}">
            <xm:f>NOT(ISERROR(SEARCH('Listados Datos'!$P$7,AR319)))</xm:f>
            <xm:f>'Listados Datos'!$P$7</xm:f>
            <x14:dxf>
              <fill>
                <patternFill>
                  <bgColor rgb="FFFF0000"/>
                </patternFill>
              </fill>
            </x14:dxf>
          </x14:cfRule>
          <xm:sqref>AR319</xm:sqref>
        </x14:conditionalFormatting>
        <x14:conditionalFormatting xmlns:xm="http://schemas.microsoft.com/office/excel/2006/main">
          <x14:cfRule type="containsText" priority="9537" operator="containsText" id="{EC936712-61AB-459D-A109-5C398D25046A}">
            <xm:f>NOT(ISERROR(SEARCH('Listados Datos'!$T$3,AF334)))</xm:f>
            <xm:f>'Listados Datos'!$T$3</xm:f>
            <x14:dxf>
              <fill>
                <patternFill patternType="solid">
                  <bgColor rgb="FFC00000"/>
                </patternFill>
              </fill>
            </x14:dxf>
          </x14:cfRule>
          <x14:cfRule type="containsText" priority="9538" operator="containsText" id="{7E2F6E52-1DE0-4453-8388-DAD0CB6C4020}">
            <xm:f>NOT(ISERROR(SEARCH('Listados Datos'!$T$4,AF334)))</xm:f>
            <xm:f>'Listados Datos'!$T$4</xm:f>
            <x14:dxf>
              <font>
                <b/>
                <i val="0"/>
                <color theme="0"/>
              </font>
              <fill>
                <patternFill>
                  <bgColor rgb="FFE26B0A"/>
                </patternFill>
              </fill>
            </x14:dxf>
          </x14:cfRule>
          <x14:cfRule type="containsText" priority="9539" operator="containsText" id="{77721F6B-13E9-4952-9891-E939CA15212B}">
            <xm:f>NOT(ISERROR(SEARCH('Listados Datos'!$T$5,AF334)))</xm:f>
            <xm:f>'Listados Datos'!$T$5</xm:f>
            <x14:dxf>
              <font>
                <b/>
                <i val="0"/>
                <color auto="1"/>
              </font>
              <fill>
                <patternFill>
                  <bgColor rgb="FFFFFF00"/>
                </patternFill>
              </fill>
            </x14:dxf>
          </x14:cfRule>
          <x14:cfRule type="containsText" priority="9540" operator="containsText" id="{C5895A24-247E-4B2F-9766-634D895CCE08}">
            <xm:f>NOT(ISERROR(SEARCH('Listados Datos'!$T$6,AF334)))</xm:f>
            <xm:f>'Listados Datos'!$T$6</xm:f>
            <x14:dxf>
              <font>
                <b/>
                <i val="0"/>
              </font>
              <fill>
                <patternFill>
                  <bgColor rgb="FF92D050"/>
                </patternFill>
              </fill>
            </x14:dxf>
          </x14:cfRule>
          <xm:sqref>AF334:AF335 AF339</xm:sqref>
        </x14:conditionalFormatting>
        <x14:conditionalFormatting xmlns:xm="http://schemas.microsoft.com/office/excel/2006/main">
          <x14:cfRule type="containsText" priority="9533" operator="containsText" id="{07D18907-97E1-4EDB-A8EF-3445EA526983}">
            <xm:f>NOT(ISERROR(SEARCH('Listados Datos'!$T$3,AB334)))</xm:f>
            <xm:f>'Listados Datos'!$T$3</xm:f>
            <x14:dxf>
              <fill>
                <patternFill patternType="solid">
                  <bgColor rgb="FFC00000"/>
                </patternFill>
              </fill>
            </x14:dxf>
          </x14:cfRule>
          <x14:cfRule type="containsText" priority="9534" operator="containsText" id="{C3E0C64C-1718-4D75-B1DC-EEEB52608A31}">
            <xm:f>NOT(ISERROR(SEARCH('Listados Datos'!$T$4,AB334)))</xm:f>
            <xm:f>'Listados Datos'!$T$4</xm:f>
            <x14:dxf>
              <font>
                <b/>
                <i val="0"/>
                <color theme="0"/>
              </font>
              <fill>
                <patternFill>
                  <bgColor rgb="FFE26B0A"/>
                </patternFill>
              </fill>
            </x14:dxf>
          </x14:cfRule>
          <x14:cfRule type="containsText" priority="9535" operator="containsText" id="{F8D19B30-15B4-4571-A95A-77BDEEFFCD8B}">
            <xm:f>NOT(ISERROR(SEARCH('Listados Datos'!$T$5,AB334)))</xm:f>
            <xm:f>'Listados Datos'!$T$5</xm:f>
            <x14:dxf>
              <font>
                <b/>
                <i val="0"/>
                <color auto="1"/>
              </font>
              <fill>
                <patternFill>
                  <bgColor rgb="FFFFFF00"/>
                </patternFill>
              </fill>
            </x14:dxf>
          </x14:cfRule>
          <x14:cfRule type="containsText" priority="9536" operator="containsText" id="{06901A94-5B56-40BC-9693-8CB033B93532}">
            <xm:f>NOT(ISERROR(SEARCH('Listados Datos'!$T$6,AB334)))</xm:f>
            <xm:f>'Listados Datos'!$T$6</xm:f>
            <x14:dxf>
              <font>
                <b/>
                <i val="0"/>
              </font>
              <fill>
                <patternFill>
                  <bgColor rgb="FF92D050"/>
                </patternFill>
              </fill>
            </x14:dxf>
          </x14:cfRule>
          <xm:sqref>AB334:AB335</xm:sqref>
        </x14:conditionalFormatting>
        <x14:conditionalFormatting xmlns:xm="http://schemas.microsoft.com/office/excel/2006/main">
          <x14:cfRule type="containsText" priority="9523" operator="containsText" id="{E9E72AAA-08D8-4B2A-99D0-6DB7433066F2}">
            <xm:f>NOT(ISERROR(SEARCH('Listados Datos'!$P$3,Z334)))</xm:f>
            <xm:f>'Listados Datos'!$P$3</xm:f>
            <x14:dxf>
              <fill>
                <patternFill>
                  <bgColor rgb="FF99CC00"/>
                </patternFill>
              </fill>
            </x14:dxf>
          </x14:cfRule>
          <x14:cfRule type="containsText" priority="9524" operator="containsText" id="{5EDE0B2C-10C8-4966-9B7E-D1B569B63580}">
            <xm:f>NOT(ISERROR(SEARCH('Listados Datos'!$P$4,Z334)))</xm:f>
            <xm:f>'Listados Datos'!$P$4</xm:f>
            <x14:dxf>
              <fill>
                <patternFill>
                  <bgColor rgb="FF33CC33"/>
                </patternFill>
              </fill>
            </x14:dxf>
          </x14:cfRule>
          <x14:cfRule type="containsText" priority="9525" operator="containsText" id="{4AD62A9A-AB2C-48C7-A4AE-E69265AE6A39}">
            <xm:f>NOT(ISERROR(SEARCH('Listados Datos'!$P$5,Z334)))</xm:f>
            <xm:f>'Listados Datos'!$P$5</xm:f>
            <x14:dxf>
              <fill>
                <patternFill>
                  <bgColor rgb="FFFFFF00"/>
                </patternFill>
              </fill>
            </x14:dxf>
          </x14:cfRule>
          <x14:cfRule type="containsText" priority="9526" operator="containsText" id="{40A6286F-512C-460D-B47C-6264EF37F3EE}">
            <xm:f>NOT(ISERROR(SEARCH('Listados Datos'!$P$6,Z334)))</xm:f>
            <xm:f>'Listados Datos'!$P$6</xm:f>
            <x14:dxf>
              <fill>
                <patternFill>
                  <bgColor rgb="FFFFC000"/>
                </patternFill>
              </fill>
            </x14:dxf>
          </x14:cfRule>
          <x14:cfRule type="containsText" priority="9527" operator="containsText" id="{F0BC23A0-83E0-463A-B491-A302EED5A036}">
            <xm:f>NOT(ISERROR(SEARCH('Listados Datos'!$P$7,Z334)))</xm:f>
            <xm:f>'Listados Datos'!$P$7</xm:f>
            <x14:dxf>
              <fill>
                <patternFill>
                  <bgColor rgb="FFFF0000"/>
                </patternFill>
              </fill>
            </x14:dxf>
          </x14:cfRule>
          <xm:sqref>Z334:Z335</xm:sqref>
        </x14:conditionalFormatting>
        <x14:conditionalFormatting xmlns:xm="http://schemas.microsoft.com/office/excel/2006/main">
          <x14:cfRule type="containsText" priority="9499" operator="containsText" id="{5A3BF1C0-3B1E-4DD2-AE6D-6E9192F27A73}">
            <xm:f>NOT(ISERROR(SEARCH('Listados Datos'!$T$3,AT334)))</xm:f>
            <xm:f>'Listados Datos'!$T$3</xm:f>
            <x14:dxf>
              <fill>
                <patternFill patternType="solid">
                  <bgColor rgb="FFC00000"/>
                </patternFill>
              </fill>
            </x14:dxf>
          </x14:cfRule>
          <x14:cfRule type="containsText" priority="9500" operator="containsText" id="{22A01926-6D3F-43A5-99A5-E3311B25E1C7}">
            <xm:f>NOT(ISERROR(SEARCH('Listados Datos'!$T$4,AT334)))</xm:f>
            <xm:f>'Listados Datos'!$T$4</xm:f>
            <x14:dxf>
              <font>
                <b/>
                <i val="0"/>
                <color theme="0"/>
              </font>
              <fill>
                <patternFill>
                  <bgColor rgb="FFE26B0A"/>
                </patternFill>
              </fill>
            </x14:dxf>
          </x14:cfRule>
          <x14:cfRule type="containsText" priority="9501" operator="containsText" id="{4DBD09ED-7472-417E-B5B4-41C4932E4BF0}">
            <xm:f>NOT(ISERROR(SEARCH('Listados Datos'!$T$5,AT334)))</xm:f>
            <xm:f>'Listados Datos'!$T$5</xm:f>
            <x14:dxf>
              <font>
                <b/>
                <i val="0"/>
                <color auto="1"/>
              </font>
              <fill>
                <patternFill>
                  <bgColor rgb="FFFFFF00"/>
                </patternFill>
              </fill>
            </x14:dxf>
          </x14:cfRule>
          <x14:cfRule type="containsText" priority="9502" operator="containsText" id="{4D1A7FDE-770F-4E57-A1FE-DD9F5ED788D7}">
            <xm:f>NOT(ISERROR(SEARCH('Listados Datos'!$T$6,AT334)))</xm:f>
            <xm:f>'Listados Datos'!$T$6</xm:f>
            <x14:dxf>
              <font>
                <b/>
                <i val="0"/>
              </font>
              <fill>
                <patternFill>
                  <bgColor rgb="FF92D050"/>
                </patternFill>
              </fill>
            </x14:dxf>
          </x14:cfRule>
          <xm:sqref>AT334</xm:sqref>
        </x14:conditionalFormatting>
        <x14:conditionalFormatting xmlns:xm="http://schemas.microsoft.com/office/excel/2006/main">
          <x14:cfRule type="containsText" priority="9489" operator="containsText" id="{ACE1EEB9-FAA9-4079-BD0B-B610FEA70141}">
            <xm:f>NOT(ISERROR(SEARCH('Listados Datos'!$P$3,AR334)))</xm:f>
            <xm:f>'Listados Datos'!$P$3</xm:f>
            <x14:dxf>
              <fill>
                <patternFill>
                  <bgColor rgb="FF99CC00"/>
                </patternFill>
              </fill>
            </x14:dxf>
          </x14:cfRule>
          <x14:cfRule type="containsText" priority="9490" operator="containsText" id="{224D26C2-4FF7-44D2-9635-5D5169610A0D}">
            <xm:f>NOT(ISERROR(SEARCH('Listados Datos'!$P$4,AR334)))</xm:f>
            <xm:f>'Listados Datos'!$P$4</xm:f>
            <x14:dxf>
              <fill>
                <patternFill>
                  <bgColor rgb="FF33CC33"/>
                </patternFill>
              </fill>
            </x14:dxf>
          </x14:cfRule>
          <x14:cfRule type="containsText" priority="9491" operator="containsText" id="{5FA0DE92-3456-4493-88B7-908FA77E8DC4}">
            <xm:f>NOT(ISERROR(SEARCH('Listados Datos'!$P$5,AR334)))</xm:f>
            <xm:f>'Listados Datos'!$P$5</xm:f>
            <x14:dxf>
              <fill>
                <patternFill>
                  <bgColor rgb="FFFFFF00"/>
                </patternFill>
              </fill>
            </x14:dxf>
          </x14:cfRule>
          <x14:cfRule type="containsText" priority="9492" operator="containsText" id="{7E150A64-5FE4-4F07-BD57-26C639C5E0B6}">
            <xm:f>NOT(ISERROR(SEARCH('Listados Datos'!$P$6,AR334)))</xm:f>
            <xm:f>'Listados Datos'!$P$6</xm:f>
            <x14:dxf>
              <fill>
                <patternFill>
                  <bgColor rgb="FFFFC000"/>
                </patternFill>
              </fill>
            </x14:dxf>
          </x14:cfRule>
          <x14:cfRule type="containsText" priority="9493" operator="containsText" id="{0457879E-3C4A-4F1A-991A-62A25A149A37}">
            <xm:f>NOT(ISERROR(SEARCH('Listados Datos'!$P$7,AR334)))</xm:f>
            <xm:f>'Listados Datos'!$P$7</xm:f>
            <x14:dxf>
              <fill>
                <patternFill>
                  <bgColor rgb="FFFF0000"/>
                </patternFill>
              </fill>
            </x14:dxf>
          </x14:cfRule>
          <xm:sqref>AR334</xm:sqref>
        </x14:conditionalFormatting>
        <x14:conditionalFormatting xmlns:xm="http://schemas.microsoft.com/office/excel/2006/main">
          <x14:cfRule type="containsText" priority="9485" operator="containsText" id="{861A94F4-3F76-40F6-AC6C-ED7E9F560E59}">
            <xm:f>NOT(ISERROR(SEARCH('Listados Datos'!$T$3,AT335)))</xm:f>
            <xm:f>'Listados Datos'!$T$3</xm:f>
            <x14:dxf>
              <fill>
                <patternFill patternType="solid">
                  <bgColor rgb="FFC00000"/>
                </patternFill>
              </fill>
            </x14:dxf>
          </x14:cfRule>
          <x14:cfRule type="containsText" priority="9486" operator="containsText" id="{50EC84A4-2936-4E67-B873-03B6CFB59EFD}">
            <xm:f>NOT(ISERROR(SEARCH('Listados Datos'!$T$4,AT335)))</xm:f>
            <xm:f>'Listados Datos'!$T$4</xm:f>
            <x14:dxf>
              <font>
                <b/>
                <i val="0"/>
                <color theme="0"/>
              </font>
              <fill>
                <patternFill>
                  <bgColor rgb="FFE26B0A"/>
                </patternFill>
              </fill>
            </x14:dxf>
          </x14:cfRule>
          <x14:cfRule type="containsText" priority="9487" operator="containsText" id="{1A454CE5-A67A-46DA-8AAF-2C551DCF6E1A}">
            <xm:f>NOT(ISERROR(SEARCH('Listados Datos'!$T$5,AT335)))</xm:f>
            <xm:f>'Listados Datos'!$T$5</xm:f>
            <x14:dxf>
              <font>
                <b/>
                <i val="0"/>
                <color auto="1"/>
              </font>
              <fill>
                <patternFill>
                  <bgColor rgb="FFFFFF00"/>
                </patternFill>
              </fill>
            </x14:dxf>
          </x14:cfRule>
          <x14:cfRule type="containsText" priority="9488" operator="containsText" id="{E8CBCF43-78F7-4B59-959F-52202DA99771}">
            <xm:f>NOT(ISERROR(SEARCH('Listados Datos'!$T$6,AT335)))</xm:f>
            <xm:f>'Listados Datos'!$T$6</xm:f>
            <x14:dxf>
              <font>
                <b/>
                <i val="0"/>
              </font>
              <fill>
                <patternFill>
                  <bgColor rgb="FF92D050"/>
                </patternFill>
              </fill>
            </x14:dxf>
          </x14:cfRule>
          <xm:sqref>AT335</xm:sqref>
        </x14:conditionalFormatting>
        <x14:conditionalFormatting xmlns:xm="http://schemas.microsoft.com/office/excel/2006/main">
          <x14:cfRule type="containsText" priority="9475" operator="containsText" id="{19D7370A-6413-4594-8D87-691C89B67F08}">
            <xm:f>NOT(ISERROR(SEARCH('Listados Datos'!$P$3,AR335)))</xm:f>
            <xm:f>'Listados Datos'!$P$3</xm:f>
            <x14:dxf>
              <fill>
                <patternFill>
                  <bgColor rgb="FF99CC00"/>
                </patternFill>
              </fill>
            </x14:dxf>
          </x14:cfRule>
          <x14:cfRule type="containsText" priority="9476" operator="containsText" id="{5827055F-9508-41DC-9E26-1CCFFE61F4CD}">
            <xm:f>NOT(ISERROR(SEARCH('Listados Datos'!$P$4,AR335)))</xm:f>
            <xm:f>'Listados Datos'!$P$4</xm:f>
            <x14:dxf>
              <fill>
                <patternFill>
                  <bgColor rgb="FF33CC33"/>
                </patternFill>
              </fill>
            </x14:dxf>
          </x14:cfRule>
          <x14:cfRule type="containsText" priority="9477" operator="containsText" id="{5C64BD69-CF51-4ECA-8F2B-125545563816}">
            <xm:f>NOT(ISERROR(SEARCH('Listados Datos'!$P$5,AR335)))</xm:f>
            <xm:f>'Listados Datos'!$P$5</xm:f>
            <x14:dxf>
              <fill>
                <patternFill>
                  <bgColor rgb="FFFFFF00"/>
                </patternFill>
              </fill>
            </x14:dxf>
          </x14:cfRule>
          <x14:cfRule type="containsText" priority="9478" operator="containsText" id="{C68AF535-8E0B-406F-A76B-A1EC6F7BAB4F}">
            <xm:f>NOT(ISERROR(SEARCH('Listados Datos'!$P$6,AR335)))</xm:f>
            <xm:f>'Listados Datos'!$P$6</xm:f>
            <x14:dxf>
              <fill>
                <patternFill>
                  <bgColor rgb="FFFFC000"/>
                </patternFill>
              </fill>
            </x14:dxf>
          </x14:cfRule>
          <x14:cfRule type="containsText" priority="9479" operator="containsText" id="{02FD1D25-C23E-4180-B040-238C1F5E21B5}">
            <xm:f>NOT(ISERROR(SEARCH('Listados Datos'!$P$7,AR335)))</xm:f>
            <xm:f>'Listados Datos'!$P$7</xm:f>
            <x14:dxf>
              <fill>
                <patternFill>
                  <bgColor rgb="FFFF0000"/>
                </patternFill>
              </fill>
            </x14:dxf>
          </x14:cfRule>
          <xm:sqref>AR335</xm:sqref>
        </x14:conditionalFormatting>
        <x14:conditionalFormatting xmlns:xm="http://schemas.microsoft.com/office/excel/2006/main">
          <x14:cfRule type="containsText" priority="9457" operator="containsText" id="{C7A44F33-8074-4B31-982A-B88A3281397F}">
            <xm:f>NOT(ISERROR(SEARCH('Listados Datos'!$T$3,AF336)))</xm:f>
            <xm:f>'Listados Datos'!$T$3</xm:f>
            <x14:dxf>
              <fill>
                <patternFill patternType="solid">
                  <bgColor rgb="FFC00000"/>
                </patternFill>
              </fill>
            </x14:dxf>
          </x14:cfRule>
          <x14:cfRule type="containsText" priority="9458" operator="containsText" id="{B31FBDC1-34E1-4502-A58E-CCD418B2EAFF}">
            <xm:f>NOT(ISERROR(SEARCH('Listados Datos'!$T$4,AF336)))</xm:f>
            <xm:f>'Listados Datos'!$T$4</xm:f>
            <x14:dxf>
              <font>
                <b/>
                <i val="0"/>
                <color theme="0"/>
              </font>
              <fill>
                <patternFill>
                  <bgColor rgb="FFE26B0A"/>
                </patternFill>
              </fill>
            </x14:dxf>
          </x14:cfRule>
          <x14:cfRule type="containsText" priority="9459" operator="containsText" id="{74440AA4-47CA-462B-8FCE-71DAAB372420}">
            <xm:f>NOT(ISERROR(SEARCH('Listados Datos'!$T$5,AF336)))</xm:f>
            <xm:f>'Listados Datos'!$T$5</xm:f>
            <x14:dxf>
              <font>
                <b/>
                <i val="0"/>
                <color auto="1"/>
              </font>
              <fill>
                <patternFill>
                  <bgColor rgb="FFFFFF00"/>
                </patternFill>
              </fill>
            </x14:dxf>
          </x14:cfRule>
          <x14:cfRule type="containsText" priority="9460" operator="containsText" id="{1EBE6957-4272-4EBC-BF74-0C9C3EBAFEC5}">
            <xm:f>NOT(ISERROR(SEARCH('Listados Datos'!$T$6,AF336)))</xm:f>
            <xm:f>'Listados Datos'!$T$6</xm:f>
            <x14:dxf>
              <font>
                <b/>
                <i val="0"/>
              </font>
              <fill>
                <patternFill>
                  <bgColor rgb="FF92D050"/>
                </patternFill>
              </fill>
            </x14:dxf>
          </x14:cfRule>
          <xm:sqref>AF336:AF337</xm:sqref>
        </x14:conditionalFormatting>
        <x14:conditionalFormatting xmlns:xm="http://schemas.microsoft.com/office/excel/2006/main">
          <x14:cfRule type="containsText" priority="9453" operator="containsText" id="{C3001A80-5C2D-4B22-B1E5-584944ECAB53}">
            <xm:f>NOT(ISERROR(SEARCH('Listados Datos'!$T$3,AB336)))</xm:f>
            <xm:f>'Listados Datos'!$T$3</xm:f>
            <x14:dxf>
              <fill>
                <patternFill patternType="solid">
                  <bgColor rgb="FFC00000"/>
                </patternFill>
              </fill>
            </x14:dxf>
          </x14:cfRule>
          <x14:cfRule type="containsText" priority="9454" operator="containsText" id="{F7EDB90D-C897-4AF4-B6D4-6E230BE564C7}">
            <xm:f>NOT(ISERROR(SEARCH('Listados Datos'!$T$4,AB336)))</xm:f>
            <xm:f>'Listados Datos'!$T$4</xm:f>
            <x14:dxf>
              <font>
                <b/>
                <i val="0"/>
                <color theme="0"/>
              </font>
              <fill>
                <patternFill>
                  <bgColor rgb="FFE26B0A"/>
                </patternFill>
              </fill>
            </x14:dxf>
          </x14:cfRule>
          <x14:cfRule type="containsText" priority="9455" operator="containsText" id="{176FDF36-4A8D-45A2-B5FF-7A742D023B8C}">
            <xm:f>NOT(ISERROR(SEARCH('Listados Datos'!$T$5,AB336)))</xm:f>
            <xm:f>'Listados Datos'!$T$5</xm:f>
            <x14:dxf>
              <font>
                <b/>
                <i val="0"/>
                <color auto="1"/>
              </font>
              <fill>
                <patternFill>
                  <bgColor rgb="FFFFFF00"/>
                </patternFill>
              </fill>
            </x14:dxf>
          </x14:cfRule>
          <x14:cfRule type="containsText" priority="9456" operator="containsText" id="{FA6D0D12-6ACA-4D67-9F4B-D7249EA29534}">
            <xm:f>NOT(ISERROR(SEARCH('Listados Datos'!$T$6,AB336)))</xm:f>
            <xm:f>'Listados Datos'!$T$6</xm:f>
            <x14:dxf>
              <font>
                <b/>
                <i val="0"/>
              </font>
              <fill>
                <patternFill>
                  <bgColor rgb="FF92D050"/>
                </patternFill>
              </fill>
            </x14:dxf>
          </x14:cfRule>
          <xm:sqref>AB336:AB337</xm:sqref>
        </x14:conditionalFormatting>
        <x14:conditionalFormatting xmlns:xm="http://schemas.microsoft.com/office/excel/2006/main">
          <x14:cfRule type="containsText" priority="9443" operator="containsText" id="{83E4C0AB-3F09-43C2-A0B4-B9BA3FDFEBD5}">
            <xm:f>NOT(ISERROR(SEARCH('Listados Datos'!$P$3,Z336)))</xm:f>
            <xm:f>'Listados Datos'!$P$3</xm:f>
            <x14:dxf>
              <fill>
                <patternFill>
                  <bgColor rgb="FF99CC00"/>
                </patternFill>
              </fill>
            </x14:dxf>
          </x14:cfRule>
          <x14:cfRule type="containsText" priority="9444" operator="containsText" id="{E0042F99-7CFE-4042-AC55-93C279777785}">
            <xm:f>NOT(ISERROR(SEARCH('Listados Datos'!$P$4,Z336)))</xm:f>
            <xm:f>'Listados Datos'!$P$4</xm:f>
            <x14:dxf>
              <fill>
                <patternFill>
                  <bgColor rgb="FF33CC33"/>
                </patternFill>
              </fill>
            </x14:dxf>
          </x14:cfRule>
          <x14:cfRule type="containsText" priority="9445" operator="containsText" id="{52F0B763-3A28-454D-8075-B34342F418DA}">
            <xm:f>NOT(ISERROR(SEARCH('Listados Datos'!$P$5,Z336)))</xm:f>
            <xm:f>'Listados Datos'!$P$5</xm:f>
            <x14:dxf>
              <fill>
                <patternFill>
                  <bgColor rgb="FFFFFF00"/>
                </patternFill>
              </fill>
            </x14:dxf>
          </x14:cfRule>
          <x14:cfRule type="containsText" priority="9446" operator="containsText" id="{3460B778-E453-41A4-A26A-C3915BB8DD7F}">
            <xm:f>NOT(ISERROR(SEARCH('Listados Datos'!$P$6,Z336)))</xm:f>
            <xm:f>'Listados Datos'!$P$6</xm:f>
            <x14:dxf>
              <fill>
                <patternFill>
                  <bgColor rgb="FFFFC000"/>
                </patternFill>
              </fill>
            </x14:dxf>
          </x14:cfRule>
          <x14:cfRule type="containsText" priority="9447" operator="containsText" id="{842FD6F8-2A21-439E-9FB9-ED8890800459}">
            <xm:f>NOT(ISERROR(SEARCH('Listados Datos'!$P$7,Z336)))</xm:f>
            <xm:f>'Listados Datos'!$P$7</xm:f>
            <x14:dxf>
              <fill>
                <patternFill>
                  <bgColor rgb="FFFF0000"/>
                </patternFill>
              </fill>
            </x14:dxf>
          </x14:cfRule>
          <xm:sqref>Z336:Z337</xm:sqref>
        </x14:conditionalFormatting>
        <x14:conditionalFormatting xmlns:xm="http://schemas.microsoft.com/office/excel/2006/main">
          <x14:cfRule type="containsText" priority="9415" operator="containsText" id="{F55AE756-B213-4956-815B-0770C61501A3}">
            <xm:f>NOT(ISERROR(SEARCH('Listados Datos'!$T$3,AT337)))</xm:f>
            <xm:f>'Listados Datos'!$T$3</xm:f>
            <x14:dxf>
              <fill>
                <patternFill patternType="solid">
                  <bgColor rgb="FFC00000"/>
                </patternFill>
              </fill>
            </x14:dxf>
          </x14:cfRule>
          <x14:cfRule type="containsText" priority="9416" operator="containsText" id="{9478A710-CAF5-4761-9183-6DBEC7B2044B}">
            <xm:f>NOT(ISERROR(SEARCH('Listados Datos'!$T$4,AT337)))</xm:f>
            <xm:f>'Listados Datos'!$T$4</xm:f>
            <x14:dxf>
              <font>
                <b/>
                <i val="0"/>
                <color theme="0"/>
              </font>
              <fill>
                <patternFill>
                  <bgColor rgb="FFE26B0A"/>
                </patternFill>
              </fill>
            </x14:dxf>
          </x14:cfRule>
          <x14:cfRule type="containsText" priority="9417" operator="containsText" id="{590D67FA-C50D-4E30-9203-8BA518E2184E}">
            <xm:f>NOT(ISERROR(SEARCH('Listados Datos'!$T$5,AT337)))</xm:f>
            <xm:f>'Listados Datos'!$T$5</xm:f>
            <x14:dxf>
              <font>
                <b/>
                <i val="0"/>
                <color auto="1"/>
              </font>
              <fill>
                <patternFill>
                  <bgColor rgb="FFFFFF00"/>
                </patternFill>
              </fill>
            </x14:dxf>
          </x14:cfRule>
          <x14:cfRule type="containsText" priority="9418" operator="containsText" id="{EBDEF1C7-CF85-45BD-BCCE-9B945053EEAA}">
            <xm:f>NOT(ISERROR(SEARCH('Listados Datos'!$T$6,AT337)))</xm:f>
            <xm:f>'Listados Datos'!$T$6</xm:f>
            <x14:dxf>
              <font>
                <b/>
                <i val="0"/>
              </font>
              <fill>
                <patternFill>
                  <bgColor rgb="FF92D050"/>
                </patternFill>
              </fill>
            </x14:dxf>
          </x14:cfRule>
          <xm:sqref>AT337</xm:sqref>
        </x14:conditionalFormatting>
        <x14:conditionalFormatting xmlns:xm="http://schemas.microsoft.com/office/excel/2006/main">
          <x14:cfRule type="containsText" priority="9335" operator="containsText" id="{F825BD5F-7727-47E2-AB7C-1BA80C34EA46}">
            <xm:f>NOT(ISERROR(SEARCH('Listados Datos'!$T$3,AT351)))</xm:f>
            <xm:f>'Listados Datos'!$T$3</xm:f>
            <x14:dxf>
              <fill>
                <patternFill patternType="solid">
                  <bgColor rgb="FFC00000"/>
                </patternFill>
              </fill>
            </x14:dxf>
          </x14:cfRule>
          <x14:cfRule type="containsText" priority="9336" operator="containsText" id="{BB40123A-3B07-4B91-9AD7-DE227B899D6B}">
            <xm:f>NOT(ISERROR(SEARCH('Listados Datos'!$T$4,AT351)))</xm:f>
            <xm:f>'Listados Datos'!$T$4</xm:f>
            <x14:dxf>
              <font>
                <b/>
                <i val="0"/>
                <color theme="0"/>
              </font>
              <fill>
                <patternFill>
                  <bgColor rgb="FFE26B0A"/>
                </patternFill>
              </fill>
            </x14:dxf>
          </x14:cfRule>
          <x14:cfRule type="containsText" priority="9337" operator="containsText" id="{31179FCA-F986-41AD-9BFF-3955AF2827AA}">
            <xm:f>NOT(ISERROR(SEARCH('Listados Datos'!$T$5,AT351)))</xm:f>
            <xm:f>'Listados Datos'!$T$5</xm:f>
            <x14:dxf>
              <font>
                <b/>
                <i val="0"/>
                <color auto="1"/>
              </font>
              <fill>
                <patternFill>
                  <bgColor rgb="FFFFFF00"/>
                </patternFill>
              </fill>
            </x14:dxf>
          </x14:cfRule>
          <x14:cfRule type="containsText" priority="9338" operator="containsText" id="{F9716B6B-BA08-4F00-AE50-ED99FAF9790A}">
            <xm:f>NOT(ISERROR(SEARCH('Listados Datos'!$T$6,AT351)))</xm:f>
            <xm:f>'Listados Datos'!$T$6</xm:f>
            <x14:dxf>
              <font>
                <b/>
                <i val="0"/>
              </font>
              <fill>
                <patternFill>
                  <bgColor rgb="FF92D050"/>
                </patternFill>
              </fill>
            </x14:dxf>
          </x14:cfRule>
          <xm:sqref>AT351</xm:sqref>
        </x14:conditionalFormatting>
        <x14:conditionalFormatting xmlns:xm="http://schemas.microsoft.com/office/excel/2006/main">
          <x14:cfRule type="containsText" priority="9325" operator="containsText" id="{E53B6EC0-CCBF-460B-9851-ACFB86F5D278}">
            <xm:f>NOT(ISERROR(SEARCH('Listados Datos'!$P$3,AR351)))</xm:f>
            <xm:f>'Listados Datos'!$P$3</xm:f>
            <x14:dxf>
              <fill>
                <patternFill>
                  <bgColor rgb="FF99CC00"/>
                </patternFill>
              </fill>
            </x14:dxf>
          </x14:cfRule>
          <x14:cfRule type="containsText" priority="9326" operator="containsText" id="{2F302B6A-4737-47EE-B168-9B030859EA88}">
            <xm:f>NOT(ISERROR(SEARCH('Listados Datos'!$P$4,AR351)))</xm:f>
            <xm:f>'Listados Datos'!$P$4</xm:f>
            <x14:dxf>
              <fill>
                <patternFill>
                  <bgColor rgb="FF33CC33"/>
                </patternFill>
              </fill>
            </x14:dxf>
          </x14:cfRule>
          <x14:cfRule type="containsText" priority="9327" operator="containsText" id="{4F4636A9-F55D-4EB0-B487-FB424E7DE665}">
            <xm:f>NOT(ISERROR(SEARCH('Listados Datos'!$P$5,AR351)))</xm:f>
            <xm:f>'Listados Datos'!$P$5</xm:f>
            <x14:dxf>
              <fill>
                <patternFill>
                  <bgColor rgb="FFFFFF00"/>
                </patternFill>
              </fill>
            </x14:dxf>
          </x14:cfRule>
          <x14:cfRule type="containsText" priority="9328" operator="containsText" id="{D6E1ED58-D7BE-4B29-9D1A-C9DD1D458AFA}">
            <xm:f>NOT(ISERROR(SEARCH('Listados Datos'!$P$6,AR351)))</xm:f>
            <xm:f>'Listados Datos'!$P$6</xm:f>
            <x14:dxf>
              <fill>
                <patternFill>
                  <bgColor rgb="FFFFC000"/>
                </patternFill>
              </fill>
            </x14:dxf>
          </x14:cfRule>
          <x14:cfRule type="containsText" priority="9329" operator="containsText" id="{FD2DF636-D67B-41B4-956F-64473D16059A}">
            <xm:f>NOT(ISERROR(SEARCH('Listados Datos'!$P$7,AR351)))</xm:f>
            <xm:f>'Listados Datos'!$P$7</xm:f>
            <x14:dxf>
              <fill>
                <patternFill>
                  <bgColor rgb="FFFF0000"/>
                </patternFill>
              </fill>
            </x14:dxf>
          </x14:cfRule>
          <xm:sqref>AR351</xm:sqref>
        </x14:conditionalFormatting>
        <x14:conditionalFormatting xmlns:xm="http://schemas.microsoft.com/office/excel/2006/main">
          <x14:cfRule type="containsText" priority="9293" operator="containsText" id="{504C9131-678A-4F45-BC26-38608F519CC4}">
            <xm:f>NOT(ISERROR(SEARCH('Listados Datos'!$T$3,AT348)))</xm:f>
            <xm:f>'Listados Datos'!$T$3</xm:f>
            <x14:dxf>
              <fill>
                <patternFill patternType="solid">
                  <bgColor rgb="FFC00000"/>
                </patternFill>
              </fill>
            </x14:dxf>
          </x14:cfRule>
          <x14:cfRule type="containsText" priority="9294" operator="containsText" id="{BFC630A2-ED95-46CF-AC51-F74FE1EA5DB8}">
            <xm:f>NOT(ISERROR(SEARCH('Listados Datos'!$T$4,AT348)))</xm:f>
            <xm:f>'Listados Datos'!$T$4</xm:f>
            <x14:dxf>
              <font>
                <b/>
                <i val="0"/>
                <color theme="0"/>
              </font>
              <fill>
                <patternFill>
                  <bgColor rgb="FFE26B0A"/>
                </patternFill>
              </fill>
            </x14:dxf>
          </x14:cfRule>
          <x14:cfRule type="containsText" priority="9295" operator="containsText" id="{B24DCA94-9478-467D-9566-2C33D6EE60AA}">
            <xm:f>NOT(ISERROR(SEARCH('Listados Datos'!$T$5,AT348)))</xm:f>
            <xm:f>'Listados Datos'!$T$5</xm:f>
            <x14:dxf>
              <font>
                <b/>
                <i val="0"/>
                <color auto="1"/>
              </font>
              <fill>
                <patternFill>
                  <bgColor rgb="FFFFFF00"/>
                </patternFill>
              </fill>
            </x14:dxf>
          </x14:cfRule>
          <x14:cfRule type="containsText" priority="9296" operator="containsText" id="{0298CFD8-F834-4105-B8CD-6A4BB475D2C9}">
            <xm:f>NOT(ISERROR(SEARCH('Listados Datos'!$T$6,AT348)))</xm:f>
            <xm:f>'Listados Datos'!$T$6</xm:f>
            <x14:dxf>
              <font>
                <b/>
                <i val="0"/>
              </font>
              <fill>
                <patternFill>
                  <bgColor rgb="FF92D050"/>
                </patternFill>
              </fill>
            </x14:dxf>
          </x14:cfRule>
          <xm:sqref>AT348</xm:sqref>
        </x14:conditionalFormatting>
        <x14:conditionalFormatting xmlns:xm="http://schemas.microsoft.com/office/excel/2006/main">
          <x14:cfRule type="containsText" priority="9283" operator="containsText" id="{E3D3DCE9-2941-4AFF-B748-B03C7C48A14C}">
            <xm:f>NOT(ISERROR(SEARCH('Listados Datos'!$P$3,AR348)))</xm:f>
            <xm:f>'Listados Datos'!$P$3</xm:f>
            <x14:dxf>
              <fill>
                <patternFill>
                  <bgColor rgb="FF99CC00"/>
                </patternFill>
              </fill>
            </x14:dxf>
          </x14:cfRule>
          <x14:cfRule type="containsText" priority="9284" operator="containsText" id="{C9D1AFCD-5BCD-4F1B-9534-89B3A3597FAB}">
            <xm:f>NOT(ISERROR(SEARCH('Listados Datos'!$P$4,AR348)))</xm:f>
            <xm:f>'Listados Datos'!$P$4</xm:f>
            <x14:dxf>
              <fill>
                <patternFill>
                  <bgColor rgb="FF33CC33"/>
                </patternFill>
              </fill>
            </x14:dxf>
          </x14:cfRule>
          <x14:cfRule type="containsText" priority="9285" operator="containsText" id="{07C8060D-C58D-458E-A592-7B8D52AE4673}">
            <xm:f>NOT(ISERROR(SEARCH('Listados Datos'!$P$5,AR348)))</xm:f>
            <xm:f>'Listados Datos'!$P$5</xm:f>
            <x14:dxf>
              <fill>
                <patternFill>
                  <bgColor rgb="FFFFFF00"/>
                </patternFill>
              </fill>
            </x14:dxf>
          </x14:cfRule>
          <x14:cfRule type="containsText" priority="9286" operator="containsText" id="{93D263AB-2B0A-4E12-B101-FBB2E2B58387}">
            <xm:f>NOT(ISERROR(SEARCH('Listados Datos'!$P$6,AR348)))</xm:f>
            <xm:f>'Listados Datos'!$P$6</xm:f>
            <x14:dxf>
              <fill>
                <patternFill>
                  <bgColor rgb="FFFFC000"/>
                </patternFill>
              </fill>
            </x14:dxf>
          </x14:cfRule>
          <x14:cfRule type="containsText" priority="9287" operator="containsText" id="{5B2C050A-836A-4022-9BDE-094878F8DC5E}">
            <xm:f>NOT(ISERROR(SEARCH('Listados Datos'!$P$7,AR348)))</xm:f>
            <xm:f>'Listados Datos'!$P$7</xm:f>
            <x14:dxf>
              <fill>
                <patternFill>
                  <bgColor rgb="FFFF0000"/>
                </patternFill>
              </fill>
            </x14:dxf>
          </x14:cfRule>
          <xm:sqref>AR348</xm:sqref>
        </x14:conditionalFormatting>
        <x14:conditionalFormatting xmlns:xm="http://schemas.microsoft.com/office/excel/2006/main">
          <x14:cfRule type="containsText" priority="9401" operator="containsText" id="{CB9F07A3-D9DE-41E2-8BE8-0F260F146C4E}">
            <xm:f>NOT(ISERROR(SEARCH('Listados Datos'!$T$3,AF346)))</xm:f>
            <xm:f>'Listados Datos'!$T$3</xm:f>
            <x14:dxf>
              <fill>
                <patternFill patternType="solid">
                  <bgColor rgb="FFC00000"/>
                </patternFill>
              </fill>
            </x14:dxf>
          </x14:cfRule>
          <x14:cfRule type="containsText" priority="9402" operator="containsText" id="{0D0F61C1-61E6-4ADA-887D-95786C6E6937}">
            <xm:f>NOT(ISERROR(SEARCH('Listados Datos'!$T$4,AF346)))</xm:f>
            <xm:f>'Listados Datos'!$T$4</xm:f>
            <x14:dxf>
              <font>
                <b/>
                <i val="0"/>
                <color theme="0"/>
              </font>
              <fill>
                <patternFill>
                  <bgColor rgb="FFE26B0A"/>
                </patternFill>
              </fill>
            </x14:dxf>
          </x14:cfRule>
          <x14:cfRule type="containsText" priority="9403" operator="containsText" id="{23BCBEC6-320E-49B7-8F1E-EB1617BCBCAE}">
            <xm:f>NOT(ISERROR(SEARCH('Listados Datos'!$T$5,AF346)))</xm:f>
            <xm:f>'Listados Datos'!$T$5</xm:f>
            <x14:dxf>
              <font>
                <b/>
                <i val="0"/>
                <color auto="1"/>
              </font>
              <fill>
                <patternFill>
                  <bgColor rgb="FFFFFF00"/>
                </patternFill>
              </fill>
            </x14:dxf>
          </x14:cfRule>
          <x14:cfRule type="containsText" priority="9404" operator="containsText" id="{75E3174F-D030-413D-902C-7CEB59FC3E0C}">
            <xm:f>NOT(ISERROR(SEARCH('Listados Datos'!$T$6,AF346)))</xm:f>
            <xm:f>'Listados Datos'!$T$6</xm:f>
            <x14:dxf>
              <font>
                <b/>
                <i val="0"/>
              </font>
              <fill>
                <patternFill>
                  <bgColor rgb="FF92D050"/>
                </patternFill>
              </fill>
            </x14:dxf>
          </x14:cfRule>
          <xm:sqref>AF346:AF347 AF351</xm:sqref>
        </x14:conditionalFormatting>
        <x14:conditionalFormatting xmlns:xm="http://schemas.microsoft.com/office/excel/2006/main">
          <x14:cfRule type="containsText" priority="9397" operator="containsText" id="{E945633E-9CD9-4335-8BE1-7EA9C198EB2F}">
            <xm:f>NOT(ISERROR(SEARCH('Listados Datos'!$T$3,AB346)))</xm:f>
            <xm:f>'Listados Datos'!$T$3</xm:f>
            <x14:dxf>
              <fill>
                <patternFill patternType="solid">
                  <bgColor rgb="FFC00000"/>
                </patternFill>
              </fill>
            </x14:dxf>
          </x14:cfRule>
          <x14:cfRule type="containsText" priority="9398" operator="containsText" id="{E0D3CFAC-5436-4C78-9C2D-E60CE374671E}">
            <xm:f>NOT(ISERROR(SEARCH('Listados Datos'!$T$4,AB346)))</xm:f>
            <xm:f>'Listados Datos'!$T$4</xm:f>
            <x14:dxf>
              <font>
                <b/>
                <i val="0"/>
                <color theme="0"/>
              </font>
              <fill>
                <patternFill>
                  <bgColor rgb="FFE26B0A"/>
                </patternFill>
              </fill>
            </x14:dxf>
          </x14:cfRule>
          <x14:cfRule type="containsText" priority="9399" operator="containsText" id="{2E3656CA-A6FE-47A4-BE58-5F058980754E}">
            <xm:f>NOT(ISERROR(SEARCH('Listados Datos'!$T$5,AB346)))</xm:f>
            <xm:f>'Listados Datos'!$T$5</xm:f>
            <x14:dxf>
              <font>
                <b/>
                <i val="0"/>
                <color auto="1"/>
              </font>
              <fill>
                <patternFill>
                  <bgColor rgb="FFFFFF00"/>
                </patternFill>
              </fill>
            </x14:dxf>
          </x14:cfRule>
          <x14:cfRule type="containsText" priority="9400" operator="containsText" id="{F8DED4B8-77A1-433A-818B-1270F4F8EE33}">
            <xm:f>NOT(ISERROR(SEARCH('Listados Datos'!$T$6,AB346)))</xm:f>
            <xm:f>'Listados Datos'!$T$6</xm:f>
            <x14:dxf>
              <font>
                <b/>
                <i val="0"/>
              </font>
              <fill>
                <patternFill>
                  <bgColor rgb="FF92D050"/>
                </patternFill>
              </fill>
            </x14:dxf>
          </x14:cfRule>
          <xm:sqref>AB346:AB347</xm:sqref>
        </x14:conditionalFormatting>
        <x14:conditionalFormatting xmlns:xm="http://schemas.microsoft.com/office/excel/2006/main">
          <x14:cfRule type="containsText" priority="9387" operator="containsText" id="{CDEFA364-245B-4B17-ACAE-21F909C0F45B}">
            <xm:f>NOT(ISERROR(SEARCH('Listados Datos'!$P$3,Z346)))</xm:f>
            <xm:f>'Listados Datos'!$P$3</xm:f>
            <x14:dxf>
              <fill>
                <patternFill>
                  <bgColor rgb="FF99CC00"/>
                </patternFill>
              </fill>
            </x14:dxf>
          </x14:cfRule>
          <x14:cfRule type="containsText" priority="9388" operator="containsText" id="{01F71534-6DA9-46B0-853C-9C94CBE45F24}">
            <xm:f>NOT(ISERROR(SEARCH('Listados Datos'!$P$4,Z346)))</xm:f>
            <xm:f>'Listados Datos'!$P$4</xm:f>
            <x14:dxf>
              <fill>
                <patternFill>
                  <bgColor rgb="FF33CC33"/>
                </patternFill>
              </fill>
            </x14:dxf>
          </x14:cfRule>
          <x14:cfRule type="containsText" priority="9389" operator="containsText" id="{F29F52F5-A772-4E30-B288-12702388F285}">
            <xm:f>NOT(ISERROR(SEARCH('Listados Datos'!$P$5,Z346)))</xm:f>
            <xm:f>'Listados Datos'!$P$5</xm:f>
            <x14:dxf>
              <fill>
                <patternFill>
                  <bgColor rgb="FFFFFF00"/>
                </patternFill>
              </fill>
            </x14:dxf>
          </x14:cfRule>
          <x14:cfRule type="containsText" priority="9390" operator="containsText" id="{BE5F3BD0-474D-4775-B4D3-53876FBBB781}">
            <xm:f>NOT(ISERROR(SEARCH('Listados Datos'!$P$6,Z346)))</xm:f>
            <xm:f>'Listados Datos'!$P$6</xm:f>
            <x14:dxf>
              <fill>
                <patternFill>
                  <bgColor rgb="FFFFC000"/>
                </patternFill>
              </fill>
            </x14:dxf>
          </x14:cfRule>
          <x14:cfRule type="containsText" priority="9391" operator="containsText" id="{023CA32D-BE78-4B82-9415-94165AE16C28}">
            <xm:f>NOT(ISERROR(SEARCH('Listados Datos'!$P$7,Z346)))</xm:f>
            <xm:f>'Listados Datos'!$P$7</xm:f>
            <x14:dxf>
              <fill>
                <patternFill>
                  <bgColor rgb="FFFF0000"/>
                </patternFill>
              </fill>
            </x14:dxf>
          </x14:cfRule>
          <xm:sqref>Z346:Z347</xm:sqref>
        </x14:conditionalFormatting>
        <x14:conditionalFormatting xmlns:xm="http://schemas.microsoft.com/office/excel/2006/main">
          <x14:cfRule type="containsText" priority="9363" operator="containsText" id="{E0250A4A-7F94-4BFC-82F4-E3EBAA4233E5}">
            <xm:f>NOT(ISERROR(SEARCH('Listados Datos'!$T$3,AT346)))</xm:f>
            <xm:f>'Listados Datos'!$T$3</xm:f>
            <x14:dxf>
              <fill>
                <patternFill patternType="solid">
                  <bgColor rgb="FFC00000"/>
                </patternFill>
              </fill>
            </x14:dxf>
          </x14:cfRule>
          <x14:cfRule type="containsText" priority="9364" operator="containsText" id="{032325B4-1A15-44E2-8E7E-CA99D5138989}">
            <xm:f>NOT(ISERROR(SEARCH('Listados Datos'!$T$4,AT346)))</xm:f>
            <xm:f>'Listados Datos'!$T$4</xm:f>
            <x14:dxf>
              <font>
                <b/>
                <i val="0"/>
                <color theme="0"/>
              </font>
              <fill>
                <patternFill>
                  <bgColor rgb="FFE26B0A"/>
                </patternFill>
              </fill>
            </x14:dxf>
          </x14:cfRule>
          <x14:cfRule type="containsText" priority="9365" operator="containsText" id="{9F8BA6FA-ACE0-4391-9BFA-FF6B051E0EE9}">
            <xm:f>NOT(ISERROR(SEARCH('Listados Datos'!$T$5,AT346)))</xm:f>
            <xm:f>'Listados Datos'!$T$5</xm:f>
            <x14:dxf>
              <font>
                <b/>
                <i val="0"/>
                <color auto="1"/>
              </font>
              <fill>
                <patternFill>
                  <bgColor rgb="FFFFFF00"/>
                </patternFill>
              </fill>
            </x14:dxf>
          </x14:cfRule>
          <x14:cfRule type="containsText" priority="9366" operator="containsText" id="{6F545B13-525C-4172-A25D-ECDA85003DB7}">
            <xm:f>NOT(ISERROR(SEARCH('Listados Datos'!$T$6,AT346)))</xm:f>
            <xm:f>'Listados Datos'!$T$6</xm:f>
            <x14:dxf>
              <font>
                <b/>
                <i val="0"/>
              </font>
              <fill>
                <patternFill>
                  <bgColor rgb="FF92D050"/>
                </patternFill>
              </fill>
            </x14:dxf>
          </x14:cfRule>
          <xm:sqref>AT346</xm:sqref>
        </x14:conditionalFormatting>
        <x14:conditionalFormatting xmlns:xm="http://schemas.microsoft.com/office/excel/2006/main">
          <x14:cfRule type="containsText" priority="9353" operator="containsText" id="{298DE236-D8CB-4E4C-9F45-771D7C9C30F2}">
            <xm:f>NOT(ISERROR(SEARCH('Listados Datos'!$P$3,AR346)))</xm:f>
            <xm:f>'Listados Datos'!$P$3</xm:f>
            <x14:dxf>
              <fill>
                <patternFill>
                  <bgColor rgb="FF99CC00"/>
                </patternFill>
              </fill>
            </x14:dxf>
          </x14:cfRule>
          <x14:cfRule type="containsText" priority="9354" operator="containsText" id="{FC7DFF6F-4A3A-4883-AE0D-302BC2B9878E}">
            <xm:f>NOT(ISERROR(SEARCH('Listados Datos'!$P$4,AR346)))</xm:f>
            <xm:f>'Listados Datos'!$P$4</xm:f>
            <x14:dxf>
              <fill>
                <patternFill>
                  <bgColor rgb="FF33CC33"/>
                </patternFill>
              </fill>
            </x14:dxf>
          </x14:cfRule>
          <x14:cfRule type="containsText" priority="9355" operator="containsText" id="{BA2C7124-46A3-4988-AE70-5F792BD5F8C7}">
            <xm:f>NOT(ISERROR(SEARCH('Listados Datos'!$P$5,AR346)))</xm:f>
            <xm:f>'Listados Datos'!$P$5</xm:f>
            <x14:dxf>
              <fill>
                <patternFill>
                  <bgColor rgb="FFFFFF00"/>
                </patternFill>
              </fill>
            </x14:dxf>
          </x14:cfRule>
          <x14:cfRule type="containsText" priority="9356" operator="containsText" id="{ECD215E0-30D1-4BBE-832E-ECCE9A4FEB74}">
            <xm:f>NOT(ISERROR(SEARCH('Listados Datos'!$P$6,AR346)))</xm:f>
            <xm:f>'Listados Datos'!$P$6</xm:f>
            <x14:dxf>
              <fill>
                <patternFill>
                  <bgColor rgb="FFFFC000"/>
                </patternFill>
              </fill>
            </x14:dxf>
          </x14:cfRule>
          <x14:cfRule type="containsText" priority="9357" operator="containsText" id="{FF6CB23B-430D-4240-9AAF-9C20BEFDD449}">
            <xm:f>NOT(ISERROR(SEARCH('Listados Datos'!$P$7,AR346)))</xm:f>
            <xm:f>'Listados Datos'!$P$7</xm:f>
            <x14:dxf>
              <fill>
                <patternFill>
                  <bgColor rgb="FFFF0000"/>
                </patternFill>
              </fill>
            </x14:dxf>
          </x14:cfRule>
          <xm:sqref>AR346</xm:sqref>
        </x14:conditionalFormatting>
        <x14:conditionalFormatting xmlns:xm="http://schemas.microsoft.com/office/excel/2006/main">
          <x14:cfRule type="containsText" priority="9349" operator="containsText" id="{82EBA0F0-03E0-45A8-B029-52BBC4441123}">
            <xm:f>NOT(ISERROR(SEARCH('Listados Datos'!$T$3,AT347)))</xm:f>
            <xm:f>'Listados Datos'!$T$3</xm:f>
            <x14:dxf>
              <fill>
                <patternFill patternType="solid">
                  <bgColor rgb="FFC00000"/>
                </patternFill>
              </fill>
            </x14:dxf>
          </x14:cfRule>
          <x14:cfRule type="containsText" priority="9350" operator="containsText" id="{B71F5813-3834-4528-9AB2-08C92EBAFAC1}">
            <xm:f>NOT(ISERROR(SEARCH('Listados Datos'!$T$4,AT347)))</xm:f>
            <xm:f>'Listados Datos'!$T$4</xm:f>
            <x14:dxf>
              <font>
                <b/>
                <i val="0"/>
                <color theme="0"/>
              </font>
              <fill>
                <patternFill>
                  <bgColor rgb="FFE26B0A"/>
                </patternFill>
              </fill>
            </x14:dxf>
          </x14:cfRule>
          <x14:cfRule type="containsText" priority="9351" operator="containsText" id="{3BEDBFCD-5019-41AB-B6CD-10523A5EB162}">
            <xm:f>NOT(ISERROR(SEARCH('Listados Datos'!$T$5,AT347)))</xm:f>
            <xm:f>'Listados Datos'!$T$5</xm:f>
            <x14:dxf>
              <font>
                <b/>
                <i val="0"/>
                <color auto="1"/>
              </font>
              <fill>
                <patternFill>
                  <bgColor rgb="FFFFFF00"/>
                </patternFill>
              </fill>
            </x14:dxf>
          </x14:cfRule>
          <x14:cfRule type="containsText" priority="9352" operator="containsText" id="{A6195E6F-660C-4F22-8EA4-005B1201BC4A}">
            <xm:f>NOT(ISERROR(SEARCH('Listados Datos'!$T$6,AT347)))</xm:f>
            <xm:f>'Listados Datos'!$T$6</xm:f>
            <x14:dxf>
              <font>
                <b/>
                <i val="0"/>
              </font>
              <fill>
                <patternFill>
                  <bgColor rgb="FF92D050"/>
                </patternFill>
              </fill>
            </x14:dxf>
          </x14:cfRule>
          <xm:sqref>AT347</xm:sqref>
        </x14:conditionalFormatting>
        <x14:conditionalFormatting xmlns:xm="http://schemas.microsoft.com/office/excel/2006/main">
          <x14:cfRule type="containsText" priority="9339" operator="containsText" id="{9CC34FDC-D11C-40B1-93E2-12A3406DA587}">
            <xm:f>NOT(ISERROR(SEARCH('Listados Datos'!$P$3,AR347)))</xm:f>
            <xm:f>'Listados Datos'!$P$3</xm:f>
            <x14:dxf>
              <fill>
                <patternFill>
                  <bgColor rgb="FF99CC00"/>
                </patternFill>
              </fill>
            </x14:dxf>
          </x14:cfRule>
          <x14:cfRule type="containsText" priority="9340" operator="containsText" id="{55396670-0715-443F-AC12-4613A8149797}">
            <xm:f>NOT(ISERROR(SEARCH('Listados Datos'!$P$4,AR347)))</xm:f>
            <xm:f>'Listados Datos'!$P$4</xm:f>
            <x14:dxf>
              <fill>
                <patternFill>
                  <bgColor rgb="FF33CC33"/>
                </patternFill>
              </fill>
            </x14:dxf>
          </x14:cfRule>
          <x14:cfRule type="containsText" priority="9341" operator="containsText" id="{F762C355-AACF-4351-8ACD-3D913FA52BC4}">
            <xm:f>NOT(ISERROR(SEARCH('Listados Datos'!$P$5,AR347)))</xm:f>
            <xm:f>'Listados Datos'!$P$5</xm:f>
            <x14:dxf>
              <fill>
                <patternFill>
                  <bgColor rgb="FFFFFF00"/>
                </patternFill>
              </fill>
            </x14:dxf>
          </x14:cfRule>
          <x14:cfRule type="containsText" priority="9342" operator="containsText" id="{24B1CA1C-9AEF-4719-B829-6BD6774B3A02}">
            <xm:f>NOT(ISERROR(SEARCH('Listados Datos'!$P$6,AR347)))</xm:f>
            <xm:f>'Listados Datos'!$P$6</xm:f>
            <x14:dxf>
              <fill>
                <patternFill>
                  <bgColor rgb="FFFFC000"/>
                </patternFill>
              </fill>
            </x14:dxf>
          </x14:cfRule>
          <x14:cfRule type="containsText" priority="9343" operator="containsText" id="{827640F5-C717-4C7E-B964-780942A761E6}">
            <xm:f>NOT(ISERROR(SEARCH('Listados Datos'!$P$7,AR347)))</xm:f>
            <xm:f>'Listados Datos'!$P$7</xm:f>
            <x14:dxf>
              <fill>
                <patternFill>
                  <bgColor rgb="FFFF0000"/>
                </patternFill>
              </fill>
            </x14:dxf>
          </x14:cfRule>
          <xm:sqref>AR347</xm:sqref>
        </x14:conditionalFormatting>
        <x14:conditionalFormatting xmlns:xm="http://schemas.microsoft.com/office/excel/2006/main">
          <x14:cfRule type="containsText" priority="9321" operator="containsText" id="{59C65C28-E257-41D7-A71E-7A8E190A8DE6}">
            <xm:f>NOT(ISERROR(SEARCH('Listados Datos'!$T$3,AF348)))</xm:f>
            <xm:f>'Listados Datos'!$T$3</xm:f>
            <x14:dxf>
              <fill>
                <patternFill patternType="solid">
                  <bgColor rgb="FFC00000"/>
                </patternFill>
              </fill>
            </x14:dxf>
          </x14:cfRule>
          <x14:cfRule type="containsText" priority="9322" operator="containsText" id="{C0C364A7-52A3-4C4D-9D55-A2E79B78976A}">
            <xm:f>NOT(ISERROR(SEARCH('Listados Datos'!$T$4,AF348)))</xm:f>
            <xm:f>'Listados Datos'!$T$4</xm:f>
            <x14:dxf>
              <font>
                <b/>
                <i val="0"/>
                <color theme="0"/>
              </font>
              <fill>
                <patternFill>
                  <bgColor rgb="FFE26B0A"/>
                </patternFill>
              </fill>
            </x14:dxf>
          </x14:cfRule>
          <x14:cfRule type="containsText" priority="9323" operator="containsText" id="{7356ED69-7B69-4F67-938D-8DBADA22A6C1}">
            <xm:f>NOT(ISERROR(SEARCH('Listados Datos'!$T$5,AF348)))</xm:f>
            <xm:f>'Listados Datos'!$T$5</xm:f>
            <x14:dxf>
              <font>
                <b/>
                <i val="0"/>
                <color auto="1"/>
              </font>
              <fill>
                <patternFill>
                  <bgColor rgb="FFFFFF00"/>
                </patternFill>
              </fill>
            </x14:dxf>
          </x14:cfRule>
          <x14:cfRule type="containsText" priority="9324" operator="containsText" id="{3160BEFE-2FE2-4F99-B07A-684CFEEB9986}">
            <xm:f>NOT(ISERROR(SEARCH('Listados Datos'!$T$6,AF348)))</xm:f>
            <xm:f>'Listados Datos'!$T$6</xm:f>
            <x14:dxf>
              <font>
                <b/>
                <i val="0"/>
              </font>
              <fill>
                <patternFill>
                  <bgColor rgb="FF92D050"/>
                </patternFill>
              </fill>
            </x14:dxf>
          </x14:cfRule>
          <xm:sqref>AF348:AF349</xm:sqref>
        </x14:conditionalFormatting>
        <x14:conditionalFormatting xmlns:xm="http://schemas.microsoft.com/office/excel/2006/main">
          <x14:cfRule type="containsText" priority="9317" operator="containsText" id="{B01B682A-E082-4208-837E-D4686F0F7D54}">
            <xm:f>NOT(ISERROR(SEARCH('Listados Datos'!$T$3,AB348)))</xm:f>
            <xm:f>'Listados Datos'!$T$3</xm:f>
            <x14:dxf>
              <fill>
                <patternFill patternType="solid">
                  <bgColor rgb="FFC00000"/>
                </patternFill>
              </fill>
            </x14:dxf>
          </x14:cfRule>
          <x14:cfRule type="containsText" priority="9318" operator="containsText" id="{1D468CAD-4878-4157-AB26-03A729A300AB}">
            <xm:f>NOT(ISERROR(SEARCH('Listados Datos'!$T$4,AB348)))</xm:f>
            <xm:f>'Listados Datos'!$T$4</xm:f>
            <x14:dxf>
              <font>
                <b/>
                <i val="0"/>
                <color theme="0"/>
              </font>
              <fill>
                <patternFill>
                  <bgColor rgb="FFE26B0A"/>
                </patternFill>
              </fill>
            </x14:dxf>
          </x14:cfRule>
          <x14:cfRule type="containsText" priority="9319" operator="containsText" id="{A7FE6822-611E-472A-B245-4D3CB4B5684C}">
            <xm:f>NOT(ISERROR(SEARCH('Listados Datos'!$T$5,AB348)))</xm:f>
            <xm:f>'Listados Datos'!$T$5</xm:f>
            <x14:dxf>
              <font>
                <b/>
                <i val="0"/>
                <color auto="1"/>
              </font>
              <fill>
                <patternFill>
                  <bgColor rgb="FFFFFF00"/>
                </patternFill>
              </fill>
            </x14:dxf>
          </x14:cfRule>
          <x14:cfRule type="containsText" priority="9320" operator="containsText" id="{33E4E48E-9CA4-42D3-9CD3-FE3F0710CAEA}">
            <xm:f>NOT(ISERROR(SEARCH('Listados Datos'!$T$6,AB348)))</xm:f>
            <xm:f>'Listados Datos'!$T$6</xm:f>
            <x14:dxf>
              <font>
                <b/>
                <i val="0"/>
              </font>
              <fill>
                <patternFill>
                  <bgColor rgb="FF92D050"/>
                </patternFill>
              </fill>
            </x14:dxf>
          </x14:cfRule>
          <xm:sqref>AB348:AB349</xm:sqref>
        </x14:conditionalFormatting>
        <x14:conditionalFormatting xmlns:xm="http://schemas.microsoft.com/office/excel/2006/main">
          <x14:cfRule type="containsText" priority="9307" operator="containsText" id="{8C8368A3-8C97-4EEB-8C9E-F291DCDEEC83}">
            <xm:f>NOT(ISERROR(SEARCH('Listados Datos'!$P$3,Z348)))</xm:f>
            <xm:f>'Listados Datos'!$P$3</xm:f>
            <x14:dxf>
              <fill>
                <patternFill>
                  <bgColor rgb="FF99CC00"/>
                </patternFill>
              </fill>
            </x14:dxf>
          </x14:cfRule>
          <x14:cfRule type="containsText" priority="9308" operator="containsText" id="{A3220EAE-72E6-4B6F-84A3-4FDC9F09EE29}">
            <xm:f>NOT(ISERROR(SEARCH('Listados Datos'!$P$4,Z348)))</xm:f>
            <xm:f>'Listados Datos'!$P$4</xm:f>
            <x14:dxf>
              <fill>
                <patternFill>
                  <bgColor rgb="FF33CC33"/>
                </patternFill>
              </fill>
            </x14:dxf>
          </x14:cfRule>
          <x14:cfRule type="containsText" priority="9309" operator="containsText" id="{C8513C2B-76F0-4BC5-8FDC-16EB000EA7DA}">
            <xm:f>NOT(ISERROR(SEARCH('Listados Datos'!$P$5,Z348)))</xm:f>
            <xm:f>'Listados Datos'!$P$5</xm:f>
            <x14:dxf>
              <fill>
                <patternFill>
                  <bgColor rgb="FFFFFF00"/>
                </patternFill>
              </fill>
            </x14:dxf>
          </x14:cfRule>
          <x14:cfRule type="containsText" priority="9310" operator="containsText" id="{BC1E6689-D3CF-4907-BE7B-A10F34E1A360}">
            <xm:f>NOT(ISERROR(SEARCH('Listados Datos'!$P$6,Z348)))</xm:f>
            <xm:f>'Listados Datos'!$P$6</xm:f>
            <x14:dxf>
              <fill>
                <patternFill>
                  <bgColor rgb="FFFFC000"/>
                </patternFill>
              </fill>
            </x14:dxf>
          </x14:cfRule>
          <x14:cfRule type="containsText" priority="9311" operator="containsText" id="{6B2032BD-5919-469B-9DA7-CACF1F79118C}">
            <xm:f>NOT(ISERROR(SEARCH('Listados Datos'!$P$7,Z348)))</xm:f>
            <xm:f>'Listados Datos'!$P$7</xm:f>
            <x14:dxf>
              <fill>
                <patternFill>
                  <bgColor rgb="FFFF0000"/>
                </patternFill>
              </fill>
            </x14:dxf>
          </x14:cfRule>
          <xm:sqref>Z348:Z349</xm:sqref>
        </x14:conditionalFormatting>
        <x14:conditionalFormatting xmlns:xm="http://schemas.microsoft.com/office/excel/2006/main">
          <x14:cfRule type="containsText" priority="9279" operator="containsText" id="{5722ACB6-5B04-46A2-B970-86645B4CEBFE}">
            <xm:f>NOT(ISERROR(SEARCH('Listados Datos'!$T$3,AT349)))</xm:f>
            <xm:f>'Listados Datos'!$T$3</xm:f>
            <x14:dxf>
              <fill>
                <patternFill patternType="solid">
                  <bgColor rgb="FFC00000"/>
                </patternFill>
              </fill>
            </x14:dxf>
          </x14:cfRule>
          <x14:cfRule type="containsText" priority="9280" operator="containsText" id="{7520C2AE-AC30-4A04-981A-D16A001B2E39}">
            <xm:f>NOT(ISERROR(SEARCH('Listados Datos'!$T$4,AT349)))</xm:f>
            <xm:f>'Listados Datos'!$T$4</xm:f>
            <x14:dxf>
              <font>
                <b/>
                <i val="0"/>
                <color theme="0"/>
              </font>
              <fill>
                <patternFill>
                  <bgColor rgb="FFE26B0A"/>
                </patternFill>
              </fill>
            </x14:dxf>
          </x14:cfRule>
          <x14:cfRule type="containsText" priority="9281" operator="containsText" id="{F46C366D-4820-4627-B0E1-261D363365BB}">
            <xm:f>NOT(ISERROR(SEARCH('Listados Datos'!$T$5,AT349)))</xm:f>
            <xm:f>'Listados Datos'!$T$5</xm:f>
            <x14:dxf>
              <font>
                <b/>
                <i val="0"/>
                <color auto="1"/>
              </font>
              <fill>
                <patternFill>
                  <bgColor rgb="FFFFFF00"/>
                </patternFill>
              </fill>
            </x14:dxf>
          </x14:cfRule>
          <x14:cfRule type="containsText" priority="9282" operator="containsText" id="{2D95284E-E759-4F38-A0FB-31FD4DADFA40}">
            <xm:f>NOT(ISERROR(SEARCH('Listados Datos'!$T$6,AT349)))</xm:f>
            <xm:f>'Listados Datos'!$T$6</xm:f>
            <x14:dxf>
              <font>
                <b/>
                <i val="0"/>
              </font>
              <fill>
                <patternFill>
                  <bgColor rgb="FF92D050"/>
                </patternFill>
              </fill>
            </x14:dxf>
          </x14:cfRule>
          <xm:sqref>AT349</xm:sqref>
        </x14:conditionalFormatting>
        <x14:conditionalFormatting xmlns:xm="http://schemas.microsoft.com/office/excel/2006/main">
          <x14:cfRule type="containsText" priority="9199" operator="containsText" id="{0897F745-256B-4D9A-A4A5-16050D241E1C}">
            <xm:f>NOT(ISERROR(SEARCH('Listados Datos'!$T$3,AT345)))</xm:f>
            <xm:f>'Listados Datos'!$T$3</xm:f>
            <x14:dxf>
              <fill>
                <patternFill patternType="solid">
                  <bgColor rgb="FFC00000"/>
                </patternFill>
              </fill>
            </x14:dxf>
          </x14:cfRule>
          <x14:cfRule type="containsText" priority="9200" operator="containsText" id="{EA957FD6-C505-4C0C-82CF-8DC4F49BF1A2}">
            <xm:f>NOT(ISERROR(SEARCH('Listados Datos'!$T$4,AT345)))</xm:f>
            <xm:f>'Listados Datos'!$T$4</xm:f>
            <x14:dxf>
              <font>
                <b/>
                <i val="0"/>
                <color theme="0"/>
              </font>
              <fill>
                <patternFill>
                  <bgColor rgb="FFE26B0A"/>
                </patternFill>
              </fill>
            </x14:dxf>
          </x14:cfRule>
          <x14:cfRule type="containsText" priority="9201" operator="containsText" id="{772EC4DF-B651-41B2-A1FA-CD6B9A738BA3}">
            <xm:f>NOT(ISERROR(SEARCH('Listados Datos'!$T$5,AT345)))</xm:f>
            <xm:f>'Listados Datos'!$T$5</xm:f>
            <x14:dxf>
              <font>
                <b/>
                <i val="0"/>
                <color auto="1"/>
              </font>
              <fill>
                <patternFill>
                  <bgColor rgb="FFFFFF00"/>
                </patternFill>
              </fill>
            </x14:dxf>
          </x14:cfRule>
          <x14:cfRule type="containsText" priority="9202" operator="containsText" id="{AA45FE62-36DB-486C-BD9D-39518D1D2EB0}">
            <xm:f>NOT(ISERROR(SEARCH('Listados Datos'!$T$6,AT345)))</xm:f>
            <xm:f>'Listados Datos'!$T$6</xm:f>
            <x14:dxf>
              <font>
                <b/>
                <i val="0"/>
              </font>
              <fill>
                <patternFill>
                  <bgColor rgb="FF92D050"/>
                </patternFill>
              </fill>
            </x14:dxf>
          </x14:cfRule>
          <xm:sqref>AT345</xm:sqref>
        </x14:conditionalFormatting>
        <x14:conditionalFormatting xmlns:xm="http://schemas.microsoft.com/office/excel/2006/main">
          <x14:cfRule type="containsText" priority="9189" operator="containsText" id="{789A0880-4A3A-4016-B110-162EF45FA526}">
            <xm:f>NOT(ISERROR(SEARCH('Listados Datos'!$P$3,AR345)))</xm:f>
            <xm:f>'Listados Datos'!$P$3</xm:f>
            <x14:dxf>
              <fill>
                <patternFill>
                  <bgColor rgb="FF99CC00"/>
                </patternFill>
              </fill>
            </x14:dxf>
          </x14:cfRule>
          <x14:cfRule type="containsText" priority="9190" operator="containsText" id="{CA1FE30B-0051-4A8F-8CDA-99025D0D41A3}">
            <xm:f>NOT(ISERROR(SEARCH('Listados Datos'!$P$4,AR345)))</xm:f>
            <xm:f>'Listados Datos'!$P$4</xm:f>
            <x14:dxf>
              <fill>
                <patternFill>
                  <bgColor rgb="FF33CC33"/>
                </patternFill>
              </fill>
            </x14:dxf>
          </x14:cfRule>
          <x14:cfRule type="containsText" priority="9191" operator="containsText" id="{5B15988E-1ECE-4957-ACEA-FBED165FBCA7}">
            <xm:f>NOT(ISERROR(SEARCH('Listados Datos'!$P$5,AR345)))</xm:f>
            <xm:f>'Listados Datos'!$P$5</xm:f>
            <x14:dxf>
              <fill>
                <patternFill>
                  <bgColor rgb="FFFFFF00"/>
                </patternFill>
              </fill>
            </x14:dxf>
          </x14:cfRule>
          <x14:cfRule type="containsText" priority="9192" operator="containsText" id="{20316136-C85F-453B-85A8-3F83908EEB40}">
            <xm:f>NOT(ISERROR(SEARCH('Listados Datos'!$P$6,AR345)))</xm:f>
            <xm:f>'Listados Datos'!$P$6</xm:f>
            <x14:dxf>
              <fill>
                <patternFill>
                  <bgColor rgb="FFFFC000"/>
                </patternFill>
              </fill>
            </x14:dxf>
          </x14:cfRule>
          <x14:cfRule type="containsText" priority="9193" operator="containsText" id="{ABC12D1C-F7D8-48F8-BE6B-8616E5564ED7}">
            <xm:f>NOT(ISERROR(SEARCH('Listados Datos'!$P$7,AR345)))</xm:f>
            <xm:f>'Listados Datos'!$P$7</xm:f>
            <x14:dxf>
              <fill>
                <patternFill>
                  <bgColor rgb="FFFF0000"/>
                </patternFill>
              </fill>
            </x14:dxf>
          </x14:cfRule>
          <xm:sqref>AR345</xm:sqref>
        </x14:conditionalFormatting>
        <x14:conditionalFormatting xmlns:xm="http://schemas.microsoft.com/office/excel/2006/main">
          <x14:cfRule type="containsText" priority="9157" operator="containsText" id="{C483AF4D-F8C2-4826-81DE-C354A2A78CF9}">
            <xm:f>NOT(ISERROR(SEARCH('Listados Datos'!$T$3,AT342)))</xm:f>
            <xm:f>'Listados Datos'!$T$3</xm:f>
            <x14:dxf>
              <fill>
                <patternFill patternType="solid">
                  <bgColor rgb="FFC00000"/>
                </patternFill>
              </fill>
            </x14:dxf>
          </x14:cfRule>
          <x14:cfRule type="containsText" priority="9158" operator="containsText" id="{D5163718-DFDC-4315-880F-E9800DFF9F61}">
            <xm:f>NOT(ISERROR(SEARCH('Listados Datos'!$T$4,AT342)))</xm:f>
            <xm:f>'Listados Datos'!$T$4</xm:f>
            <x14:dxf>
              <font>
                <b/>
                <i val="0"/>
                <color theme="0"/>
              </font>
              <fill>
                <patternFill>
                  <bgColor rgb="FFE26B0A"/>
                </patternFill>
              </fill>
            </x14:dxf>
          </x14:cfRule>
          <x14:cfRule type="containsText" priority="9159" operator="containsText" id="{E784D0F4-E5C9-4F83-878C-3104AA97E57A}">
            <xm:f>NOT(ISERROR(SEARCH('Listados Datos'!$T$5,AT342)))</xm:f>
            <xm:f>'Listados Datos'!$T$5</xm:f>
            <x14:dxf>
              <font>
                <b/>
                <i val="0"/>
                <color auto="1"/>
              </font>
              <fill>
                <patternFill>
                  <bgColor rgb="FFFFFF00"/>
                </patternFill>
              </fill>
            </x14:dxf>
          </x14:cfRule>
          <x14:cfRule type="containsText" priority="9160" operator="containsText" id="{DFDF1D1A-C388-49D2-B5FD-548FCFEEDE27}">
            <xm:f>NOT(ISERROR(SEARCH('Listados Datos'!$T$6,AT342)))</xm:f>
            <xm:f>'Listados Datos'!$T$6</xm:f>
            <x14:dxf>
              <font>
                <b/>
                <i val="0"/>
              </font>
              <fill>
                <patternFill>
                  <bgColor rgb="FF92D050"/>
                </patternFill>
              </fill>
            </x14:dxf>
          </x14:cfRule>
          <xm:sqref>AT342</xm:sqref>
        </x14:conditionalFormatting>
        <x14:conditionalFormatting xmlns:xm="http://schemas.microsoft.com/office/excel/2006/main">
          <x14:cfRule type="containsText" priority="9147" operator="containsText" id="{44882B12-092A-49A9-9A7F-8F43797DCD99}">
            <xm:f>NOT(ISERROR(SEARCH('Listados Datos'!$P$3,AR342)))</xm:f>
            <xm:f>'Listados Datos'!$P$3</xm:f>
            <x14:dxf>
              <fill>
                <patternFill>
                  <bgColor rgb="FF99CC00"/>
                </patternFill>
              </fill>
            </x14:dxf>
          </x14:cfRule>
          <x14:cfRule type="containsText" priority="9148" operator="containsText" id="{2B75F1B6-7B1B-4BAF-A980-93EAF5B55640}">
            <xm:f>NOT(ISERROR(SEARCH('Listados Datos'!$P$4,AR342)))</xm:f>
            <xm:f>'Listados Datos'!$P$4</xm:f>
            <x14:dxf>
              <fill>
                <patternFill>
                  <bgColor rgb="FF33CC33"/>
                </patternFill>
              </fill>
            </x14:dxf>
          </x14:cfRule>
          <x14:cfRule type="containsText" priority="9149" operator="containsText" id="{5B3E7889-2520-46EE-9C34-DCB42C9CBF0B}">
            <xm:f>NOT(ISERROR(SEARCH('Listados Datos'!$P$5,AR342)))</xm:f>
            <xm:f>'Listados Datos'!$P$5</xm:f>
            <x14:dxf>
              <fill>
                <patternFill>
                  <bgColor rgb="FFFFFF00"/>
                </patternFill>
              </fill>
            </x14:dxf>
          </x14:cfRule>
          <x14:cfRule type="containsText" priority="9150" operator="containsText" id="{E0C58E5C-D998-42D1-9114-316AF91EE79A}">
            <xm:f>NOT(ISERROR(SEARCH('Listados Datos'!$P$6,AR342)))</xm:f>
            <xm:f>'Listados Datos'!$P$6</xm:f>
            <x14:dxf>
              <fill>
                <patternFill>
                  <bgColor rgb="FFFFC000"/>
                </patternFill>
              </fill>
            </x14:dxf>
          </x14:cfRule>
          <x14:cfRule type="containsText" priority="9151" operator="containsText" id="{9FEC0AEC-381A-48E0-893B-8BDE150C50E8}">
            <xm:f>NOT(ISERROR(SEARCH('Listados Datos'!$P$7,AR342)))</xm:f>
            <xm:f>'Listados Datos'!$P$7</xm:f>
            <x14:dxf>
              <fill>
                <patternFill>
                  <bgColor rgb="FFFF0000"/>
                </patternFill>
              </fill>
            </x14:dxf>
          </x14:cfRule>
          <xm:sqref>AR342</xm:sqref>
        </x14:conditionalFormatting>
        <x14:conditionalFormatting xmlns:xm="http://schemas.microsoft.com/office/excel/2006/main">
          <x14:cfRule type="containsText" priority="9133" operator="containsText" id="{ED769867-E336-4660-8E97-F29D441FFC23}">
            <xm:f>NOT(ISERROR(SEARCH('Listados Datos'!$P$3,AR343)))</xm:f>
            <xm:f>'Listados Datos'!$P$3</xm:f>
            <x14:dxf>
              <fill>
                <patternFill>
                  <bgColor rgb="FF99CC00"/>
                </patternFill>
              </fill>
            </x14:dxf>
          </x14:cfRule>
          <x14:cfRule type="containsText" priority="9134" operator="containsText" id="{EB152168-1B63-4A31-B903-154AEB4CA353}">
            <xm:f>NOT(ISERROR(SEARCH('Listados Datos'!$P$4,AR343)))</xm:f>
            <xm:f>'Listados Datos'!$P$4</xm:f>
            <x14:dxf>
              <fill>
                <patternFill>
                  <bgColor rgb="FF33CC33"/>
                </patternFill>
              </fill>
            </x14:dxf>
          </x14:cfRule>
          <x14:cfRule type="containsText" priority="9135" operator="containsText" id="{3ECC5DEC-DF5F-489F-AADE-C63B0B741028}">
            <xm:f>NOT(ISERROR(SEARCH('Listados Datos'!$P$5,AR343)))</xm:f>
            <xm:f>'Listados Datos'!$P$5</xm:f>
            <x14:dxf>
              <fill>
                <patternFill>
                  <bgColor rgb="FFFFFF00"/>
                </patternFill>
              </fill>
            </x14:dxf>
          </x14:cfRule>
          <x14:cfRule type="containsText" priority="9136" operator="containsText" id="{DC3B4FA1-540D-467F-8767-FE7825B2CCA8}">
            <xm:f>NOT(ISERROR(SEARCH('Listados Datos'!$P$6,AR343)))</xm:f>
            <xm:f>'Listados Datos'!$P$6</xm:f>
            <x14:dxf>
              <fill>
                <patternFill>
                  <bgColor rgb="FFFFC000"/>
                </patternFill>
              </fill>
            </x14:dxf>
          </x14:cfRule>
          <x14:cfRule type="containsText" priority="9137" operator="containsText" id="{B8343E5E-A3D5-441F-85DE-F22B69A96A36}">
            <xm:f>NOT(ISERROR(SEARCH('Listados Datos'!$P$7,AR343)))</xm:f>
            <xm:f>'Listados Datos'!$P$7</xm:f>
            <x14:dxf>
              <fill>
                <patternFill>
                  <bgColor rgb="FFFF0000"/>
                </patternFill>
              </fill>
            </x14:dxf>
          </x14:cfRule>
          <xm:sqref>AR343</xm:sqref>
        </x14:conditionalFormatting>
        <x14:conditionalFormatting xmlns:xm="http://schemas.microsoft.com/office/excel/2006/main">
          <x14:cfRule type="containsText" priority="9265" operator="containsText" id="{8C373588-05D5-43C2-8613-BC52C2D473FD}">
            <xm:f>NOT(ISERROR(SEARCH('Listados Datos'!$T$3,AF340)))</xm:f>
            <xm:f>'Listados Datos'!$T$3</xm:f>
            <x14:dxf>
              <fill>
                <patternFill patternType="solid">
                  <bgColor rgb="FFC00000"/>
                </patternFill>
              </fill>
            </x14:dxf>
          </x14:cfRule>
          <x14:cfRule type="containsText" priority="9266" operator="containsText" id="{1091BF74-63C9-4EED-BBEA-27CCE3ADBB7F}">
            <xm:f>NOT(ISERROR(SEARCH('Listados Datos'!$T$4,AF340)))</xm:f>
            <xm:f>'Listados Datos'!$T$4</xm:f>
            <x14:dxf>
              <font>
                <b/>
                <i val="0"/>
                <color theme="0"/>
              </font>
              <fill>
                <patternFill>
                  <bgColor rgb="FFE26B0A"/>
                </patternFill>
              </fill>
            </x14:dxf>
          </x14:cfRule>
          <x14:cfRule type="containsText" priority="9267" operator="containsText" id="{E5C3FA39-5955-4DE7-B60D-D6CD2FAA4479}">
            <xm:f>NOT(ISERROR(SEARCH('Listados Datos'!$T$5,AF340)))</xm:f>
            <xm:f>'Listados Datos'!$T$5</xm:f>
            <x14:dxf>
              <font>
                <b/>
                <i val="0"/>
                <color auto="1"/>
              </font>
              <fill>
                <patternFill>
                  <bgColor rgb="FFFFFF00"/>
                </patternFill>
              </fill>
            </x14:dxf>
          </x14:cfRule>
          <x14:cfRule type="containsText" priority="9268" operator="containsText" id="{65821B2E-7545-4BA1-AF7B-876AC7B620D9}">
            <xm:f>NOT(ISERROR(SEARCH('Listados Datos'!$T$6,AF340)))</xm:f>
            <xm:f>'Listados Datos'!$T$6</xm:f>
            <x14:dxf>
              <font>
                <b/>
                <i val="0"/>
              </font>
              <fill>
                <patternFill>
                  <bgColor rgb="FF92D050"/>
                </patternFill>
              </fill>
            </x14:dxf>
          </x14:cfRule>
          <xm:sqref>AF340:AF341 AF345</xm:sqref>
        </x14:conditionalFormatting>
        <x14:conditionalFormatting xmlns:xm="http://schemas.microsoft.com/office/excel/2006/main">
          <x14:cfRule type="containsText" priority="9261" operator="containsText" id="{AFE4FB7C-886B-4254-940B-9671DFE01010}">
            <xm:f>NOT(ISERROR(SEARCH('Listados Datos'!$T$3,AB340)))</xm:f>
            <xm:f>'Listados Datos'!$T$3</xm:f>
            <x14:dxf>
              <fill>
                <patternFill patternType="solid">
                  <bgColor rgb="FFC00000"/>
                </patternFill>
              </fill>
            </x14:dxf>
          </x14:cfRule>
          <x14:cfRule type="containsText" priority="9262" operator="containsText" id="{FF93F1DD-73D1-45AB-A19C-E32F1892AB53}">
            <xm:f>NOT(ISERROR(SEARCH('Listados Datos'!$T$4,AB340)))</xm:f>
            <xm:f>'Listados Datos'!$T$4</xm:f>
            <x14:dxf>
              <font>
                <b/>
                <i val="0"/>
                <color theme="0"/>
              </font>
              <fill>
                <patternFill>
                  <bgColor rgb="FFE26B0A"/>
                </patternFill>
              </fill>
            </x14:dxf>
          </x14:cfRule>
          <x14:cfRule type="containsText" priority="9263" operator="containsText" id="{33D63870-6439-4D49-95E4-60833067B5FD}">
            <xm:f>NOT(ISERROR(SEARCH('Listados Datos'!$T$5,AB340)))</xm:f>
            <xm:f>'Listados Datos'!$T$5</xm:f>
            <x14:dxf>
              <font>
                <b/>
                <i val="0"/>
                <color auto="1"/>
              </font>
              <fill>
                <patternFill>
                  <bgColor rgb="FFFFFF00"/>
                </patternFill>
              </fill>
            </x14:dxf>
          </x14:cfRule>
          <x14:cfRule type="containsText" priority="9264" operator="containsText" id="{DE539D8B-E28C-48D9-8810-D1323BA03FAC}">
            <xm:f>NOT(ISERROR(SEARCH('Listados Datos'!$T$6,AB340)))</xm:f>
            <xm:f>'Listados Datos'!$T$6</xm:f>
            <x14:dxf>
              <font>
                <b/>
                <i val="0"/>
              </font>
              <fill>
                <patternFill>
                  <bgColor rgb="FF92D050"/>
                </patternFill>
              </fill>
            </x14:dxf>
          </x14:cfRule>
          <xm:sqref>AB340:AB341</xm:sqref>
        </x14:conditionalFormatting>
        <x14:conditionalFormatting xmlns:xm="http://schemas.microsoft.com/office/excel/2006/main">
          <x14:cfRule type="containsText" priority="9251" operator="containsText" id="{DCF683FA-C98E-403C-B04E-80A85D105047}">
            <xm:f>NOT(ISERROR(SEARCH('Listados Datos'!$P$3,Z340)))</xm:f>
            <xm:f>'Listados Datos'!$P$3</xm:f>
            <x14:dxf>
              <fill>
                <patternFill>
                  <bgColor rgb="FF99CC00"/>
                </patternFill>
              </fill>
            </x14:dxf>
          </x14:cfRule>
          <x14:cfRule type="containsText" priority="9252" operator="containsText" id="{F4E96088-2AC4-4D3C-AEA4-FF3824761615}">
            <xm:f>NOT(ISERROR(SEARCH('Listados Datos'!$P$4,Z340)))</xm:f>
            <xm:f>'Listados Datos'!$P$4</xm:f>
            <x14:dxf>
              <fill>
                <patternFill>
                  <bgColor rgb="FF33CC33"/>
                </patternFill>
              </fill>
            </x14:dxf>
          </x14:cfRule>
          <x14:cfRule type="containsText" priority="9253" operator="containsText" id="{9A3FE80B-C855-40D3-BED1-6CD21E6D6524}">
            <xm:f>NOT(ISERROR(SEARCH('Listados Datos'!$P$5,Z340)))</xm:f>
            <xm:f>'Listados Datos'!$P$5</xm:f>
            <x14:dxf>
              <fill>
                <patternFill>
                  <bgColor rgb="FFFFFF00"/>
                </patternFill>
              </fill>
            </x14:dxf>
          </x14:cfRule>
          <x14:cfRule type="containsText" priority="9254" operator="containsText" id="{B73E71A9-1879-4B55-B072-FBA7CB90B32A}">
            <xm:f>NOT(ISERROR(SEARCH('Listados Datos'!$P$6,Z340)))</xm:f>
            <xm:f>'Listados Datos'!$P$6</xm:f>
            <x14:dxf>
              <fill>
                <patternFill>
                  <bgColor rgb="FFFFC000"/>
                </patternFill>
              </fill>
            </x14:dxf>
          </x14:cfRule>
          <x14:cfRule type="containsText" priority="9255" operator="containsText" id="{62569CE7-FB71-4F6F-9919-675DAE9D1CE2}">
            <xm:f>NOT(ISERROR(SEARCH('Listados Datos'!$P$7,Z340)))</xm:f>
            <xm:f>'Listados Datos'!$P$7</xm:f>
            <x14:dxf>
              <fill>
                <patternFill>
                  <bgColor rgb="FFFF0000"/>
                </patternFill>
              </fill>
            </x14:dxf>
          </x14:cfRule>
          <xm:sqref>Z340:Z341</xm:sqref>
        </x14:conditionalFormatting>
        <x14:conditionalFormatting xmlns:xm="http://schemas.microsoft.com/office/excel/2006/main">
          <x14:cfRule type="containsText" priority="9227" operator="containsText" id="{F72D7A38-7105-4D8E-9431-957A11386922}">
            <xm:f>NOT(ISERROR(SEARCH('Listados Datos'!$T$3,AT340)))</xm:f>
            <xm:f>'Listados Datos'!$T$3</xm:f>
            <x14:dxf>
              <fill>
                <patternFill patternType="solid">
                  <bgColor rgb="FFC00000"/>
                </patternFill>
              </fill>
            </x14:dxf>
          </x14:cfRule>
          <x14:cfRule type="containsText" priority="9228" operator="containsText" id="{06237549-0D4C-4920-80C9-B8C2C4BF7394}">
            <xm:f>NOT(ISERROR(SEARCH('Listados Datos'!$T$4,AT340)))</xm:f>
            <xm:f>'Listados Datos'!$T$4</xm:f>
            <x14:dxf>
              <font>
                <b/>
                <i val="0"/>
                <color theme="0"/>
              </font>
              <fill>
                <patternFill>
                  <bgColor rgb="FFE26B0A"/>
                </patternFill>
              </fill>
            </x14:dxf>
          </x14:cfRule>
          <x14:cfRule type="containsText" priority="9229" operator="containsText" id="{078D0CFD-60C7-4135-A81F-23BD89D93DB3}">
            <xm:f>NOT(ISERROR(SEARCH('Listados Datos'!$T$5,AT340)))</xm:f>
            <xm:f>'Listados Datos'!$T$5</xm:f>
            <x14:dxf>
              <font>
                <b/>
                <i val="0"/>
                <color auto="1"/>
              </font>
              <fill>
                <patternFill>
                  <bgColor rgb="FFFFFF00"/>
                </patternFill>
              </fill>
            </x14:dxf>
          </x14:cfRule>
          <x14:cfRule type="containsText" priority="9230" operator="containsText" id="{1913C24E-C8D7-449A-B85F-2D0D8FF9E87F}">
            <xm:f>NOT(ISERROR(SEARCH('Listados Datos'!$T$6,AT340)))</xm:f>
            <xm:f>'Listados Datos'!$T$6</xm:f>
            <x14:dxf>
              <font>
                <b/>
                <i val="0"/>
              </font>
              <fill>
                <patternFill>
                  <bgColor rgb="FF92D050"/>
                </patternFill>
              </fill>
            </x14:dxf>
          </x14:cfRule>
          <xm:sqref>AT340</xm:sqref>
        </x14:conditionalFormatting>
        <x14:conditionalFormatting xmlns:xm="http://schemas.microsoft.com/office/excel/2006/main">
          <x14:cfRule type="containsText" priority="9217" operator="containsText" id="{7F5327CC-A657-47C1-9FB5-3843804C6D08}">
            <xm:f>NOT(ISERROR(SEARCH('Listados Datos'!$P$3,AR340)))</xm:f>
            <xm:f>'Listados Datos'!$P$3</xm:f>
            <x14:dxf>
              <fill>
                <patternFill>
                  <bgColor rgb="FF99CC00"/>
                </patternFill>
              </fill>
            </x14:dxf>
          </x14:cfRule>
          <x14:cfRule type="containsText" priority="9218" operator="containsText" id="{6BEA5456-3F36-42D0-A20B-7819B9A1C22A}">
            <xm:f>NOT(ISERROR(SEARCH('Listados Datos'!$P$4,AR340)))</xm:f>
            <xm:f>'Listados Datos'!$P$4</xm:f>
            <x14:dxf>
              <fill>
                <patternFill>
                  <bgColor rgb="FF33CC33"/>
                </patternFill>
              </fill>
            </x14:dxf>
          </x14:cfRule>
          <x14:cfRule type="containsText" priority="9219" operator="containsText" id="{03DF2C94-2695-4508-B024-C50D41972B28}">
            <xm:f>NOT(ISERROR(SEARCH('Listados Datos'!$P$5,AR340)))</xm:f>
            <xm:f>'Listados Datos'!$P$5</xm:f>
            <x14:dxf>
              <fill>
                <patternFill>
                  <bgColor rgb="FFFFFF00"/>
                </patternFill>
              </fill>
            </x14:dxf>
          </x14:cfRule>
          <x14:cfRule type="containsText" priority="9220" operator="containsText" id="{278DF726-0341-461F-B64B-B202D4FFB5F3}">
            <xm:f>NOT(ISERROR(SEARCH('Listados Datos'!$P$6,AR340)))</xm:f>
            <xm:f>'Listados Datos'!$P$6</xm:f>
            <x14:dxf>
              <fill>
                <patternFill>
                  <bgColor rgb="FFFFC000"/>
                </patternFill>
              </fill>
            </x14:dxf>
          </x14:cfRule>
          <x14:cfRule type="containsText" priority="9221" operator="containsText" id="{F751B2BC-CD85-456B-8505-B2414A7D97C3}">
            <xm:f>NOT(ISERROR(SEARCH('Listados Datos'!$P$7,AR340)))</xm:f>
            <xm:f>'Listados Datos'!$P$7</xm:f>
            <x14:dxf>
              <fill>
                <patternFill>
                  <bgColor rgb="FFFF0000"/>
                </patternFill>
              </fill>
            </x14:dxf>
          </x14:cfRule>
          <xm:sqref>AR340</xm:sqref>
        </x14:conditionalFormatting>
        <x14:conditionalFormatting xmlns:xm="http://schemas.microsoft.com/office/excel/2006/main">
          <x14:cfRule type="containsText" priority="9213" operator="containsText" id="{AC729E44-27AC-4DDD-9850-53684FEBFA5F}">
            <xm:f>NOT(ISERROR(SEARCH('Listados Datos'!$T$3,AT341)))</xm:f>
            <xm:f>'Listados Datos'!$T$3</xm:f>
            <x14:dxf>
              <fill>
                <patternFill patternType="solid">
                  <bgColor rgb="FFC00000"/>
                </patternFill>
              </fill>
            </x14:dxf>
          </x14:cfRule>
          <x14:cfRule type="containsText" priority="9214" operator="containsText" id="{D7B4237B-BDCA-4634-A80A-30D73FED8953}">
            <xm:f>NOT(ISERROR(SEARCH('Listados Datos'!$T$4,AT341)))</xm:f>
            <xm:f>'Listados Datos'!$T$4</xm:f>
            <x14:dxf>
              <font>
                <b/>
                <i val="0"/>
                <color theme="0"/>
              </font>
              <fill>
                <patternFill>
                  <bgColor rgb="FFE26B0A"/>
                </patternFill>
              </fill>
            </x14:dxf>
          </x14:cfRule>
          <x14:cfRule type="containsText" priority="9215" operator="containsText" id="{B479331F-9C2C-4E00-8DE1-EE66F414CFA1}">
            <xm:f>NOT(ISERROR(SEARCH('Listados Datos'!$T$5,AT341)))</xm:f>
            <xm:f>'Listados Datos'!$T$5</xm:f>
            <x14:dxf>
              <font>
                <b/>
                <i val="0"/>
                <color auto="1"/>
              </font>
              <fill>
                <patternFill>
                  <bgColor rgb="FFFFFF00"/>
                </patternFill>
              </fill>
            </x14:dxf>
          </x14:cfRule>
          <x14:cfRule type="containsText" priority="9216" operator="containsText" id="{857D4195-0121-47EB-A6A8-692DB993D9C7}">
            <xm:f>NOT(ISERROR(SEARCH('Listados Datos'!$T$6,AT341)))</xm:f>
            <xm:f>'Listados Datos'!$T$6</xm:f>
            <x14:dxf>
              <font>
                <b/>
                <i val="0"/>
              </font>
              <fill>
                <patternFill>
                  <bgColor rgb="FF92D050"/>
                </patternFill>
              </fill>
            </x14:dxf>
          </x14:cfRule>
          <xm:sqref>AT341</xm:sqref>
        </x14:conditionalFormatting>
        <x14:conditionalFormatting xmlns:xm="http://schemas.microsoft.com/office/excel/2006/main">
          <x14:cfRule type="containsText" priority="9203" operator="containsText" id="{2F3994CA-1CD5-4F76-BCC0-6CCC6D7AB852}">
            <xm:f>NOT(ISERROR(SEARCH('Listados Datos'!$P$3,AR341)))</xm:f>
            <xm:f>'Listados Datos'!$P$3</xm:f>
            <x14:dxf>
              <fill>
                <patternFill>
                  <bgColor rgb="FF99CC00"/>
                </patternFill>
              </fill>
            </x14:dxf>
          </x14:cfRule>
          <x14:cfRule type="containsText" priority="9204" operator="containsText" id="{08158EBE-66FD-42C5-9B4D-D60C644D1C40}">
            <xm:f>NOT(ISERROR(SEARCH('Listados Datos'!$P$4,AR341)))</xm:f>
            <xm:f>'Listados Datos'!$P$4</xm:f>
            <x14:dxf>
              <fill>
                <patternFill>
                  <bgColor rgb="FF33CC33"/>
                </patternFill>
              </fill>
            </x14:dxf>
          </x14:cfRule>
          <x14:cfRule type="containsText" priority="9205" operator="containsText" id="{2F4D8F35-E832-4F7C-AA39-5A91F77B83A9}">
            <xm:f>NOT(ISERROR(SEARCH('Listados Datos'!$P$5,AR341)))</xm:f>
            <xm:f>'Listados Datos'!$P$5</xm:f>
            <x14:dxf>
              <fill>
                <patternFill>
                  <bgColor rgb="FFFFFF00"/>
                </patternFill>
              </fill>
            </x14:dxf>
          </x14:cfRule>
          <x14:cfRule type="containsText" priority="9206" operator="containsText" id="{A880325E-37CB-4C48-9800-E78CDF375FAB}">
            <xm:f>NOT(ISERROR(SEARCH('Listados Datos'!$P$6,AR341)))</xm:f>
            <xm:f>'Listados Datos'!$P$6</xm:f>
            <x14:dxf>
              <fill>
                <patternFill>
                  <bgColor rgb="FFFFC000"/>
                </patternFill>
              </fill>
            </x14:dxf>
          </x14:cfRule>
          <x14:cfRule type="containsText" priority="9207" operator="containsText" id="{D42DD349-78B5-4647-8A8F-5AD8DA68E612}">
            <xm:f>NOT(ISERROR(SEARCH('Listados Datos'!$P$7,AR341)))</xm:f>
            <xm:f>'Listados Datos'!$P$7</xm:f>
            <x14:dxf>
              <fill>
                <patternFill>
                  <bgColor rgb="FFFF0000"/>
                </patternFill>
              </fill>
            </x14:dxf>
          </x14:cfRule>
          <xm:sqref>AR341</xm:sqref>
        </x14:conditionalFormatting>
        <x14:conditionalFormatting xmlns:xm="http://schemas.microsoft.com/office/excel/2006/main">
          <x14:cfRule type="containsText" priority="9185" operator="containsText" id="{CE367385-3915-4C9D-9790-2FCD5E1622DF}">
            <xm:f>NOT(ISERROR(SEARCH('Listados Datos'!$T$3,AF342)))</xm:f>
            <xm:f>'Listados Datos'!$T$3</xm:f>
            <x14:dxf>
              <fill>
                <patternFill patternType="solid">
                  <bgColor rgb="FFC00000"/>
                </patternFill>
              </fill>
            </x14:dxf>
          </x14:cfRule>
          <x14:cfRule type="containsText" priority="9186" operator="containsText" id="{2FA18FCD-3546-40FB-83B8-50B35FE35B7A}">
            <xm:f>NOT(ISERROR(SEARCH('Listados Datos'!$T$4,AF342)))</xm:f>
            <xm:f>'Listados Datos'!$T$4</xm:f>
            <x14:dxf>
              <font>
                <b/>
                <i val="0"/>
                <color theme="0"/>
              </font>
              <fill>
                <patternFill>
                  <bgColor rgb="FFE26B0A"/>
                </patternFill>
              </fill>
            </x14:dxf>
          </x14:cfRule>
          <x14:cfRule type="containsText" priority="9187" operator="containsText" id="{1BD45165-54CE-4254-BDF9-442BEAD12902}">
            <xm:f>NOT(ISERROR(SEARCH('Listados Datos'!$T$5,AF342)))</xm:f>
            <xm:f>'Listados Datos'!$T$5</xm:f>
            <x14:dxf>
              <font>
                <b/>
                <i val="0"/>
                <color auto="1"/>
              </font>
              <fill>
                <patternFill>
                  <bgColor rgb="FFFFFF00"/>
                </patternFill>
              </fill>
            </x14:dxf>
          </x14:cfRule>
          <x14:cfRule type="containsText" priority="9188" operator="containsText" id="{7601AD1E-2A2E-4BA4-88FE-294370CD57B8}">
            <xm:f>NOT(ISERROR(SEARCH('Listados Datos'!$T$6,AF342)))</xm:f>
            <xm:f>'Listados Datos'!$T$6</xm:f>
            <x14:dxf>
              <font>
                <b/>
                <i val="0"/>
              </font>
              <fill>
                <patternFill>
                  <bgColor rgb="FF92D050"/>
                </patternFill>
              </fill>
            </x14:dxf>
          </x14:cfRule>
          <xm:sqref>AF342:AF343</xm:sqref>
        </x14:conditionalFormatting>
        <x14:conditionalFormatting xmlns:xm="http://schemas.microsoft.com/office/excel/2006/main">
          <x14:cfRule type="containsText" priority="9181" operator="containsText" id="{6E0BE11A-7B43-4154-9F6B-3F0AC136CBF6}">
            <xm:f>NOT(ISERROR(SEARCH('Listados Datos'!$T$3,AB342)))</xm:f>
            <xm:f>'Listados Datos'!$T$3</xm:f>
            <x14:dxf>
              <fill>
                <patternFill patternType="solid">
                  <bgColor rgb="FFC00000"/>
                </patternFill>
              </fill>
            </x14:dxf>
          </x14:cfRule>
          <x14:cfRule type="containsText" priority="9182" operator="containsText" id="{1A9C5FBC-FAB6-43E0-A688-289DBDFE9799}">
            <xm:f>NOT(ISERROR(SEARCH('Listados Datos'!$T$4,AB342)))</xm:f>
            <xm:f>'Listados Datos'!$T$4</xm:f>
            <x14:dxf>
              <font>
                <b/>
                <i val="0"/>
                <color theme="0"/>
              </font>
              <fill>
                <patternFill>
                  <bgColor rgb="FFE26B0A"/>
                </patternFill>
              </fill>
            </x14:dxf>
          </x14:cfRule>
          <x14:cfRule type="containsText" priority="9183" operator="containsText" id="{9CBE5C04-AFE3-4FA8-9B54-88E7E653920C}">
            <xm:f>NOT(ISERROR(SEARCH('Listados Datos'!$T$5,AB342)))</xm:f>
            <xm:f>'Listados Datos'!$T$5</xm:f>
            <x14:dxf>
              <font>
                <b/>
                <i val="0"/>
                <color auto="1"/>
              </font>
              <fill>
                <patternFill>
                  <bgColor rgb="FFFFFF00"/>
                </patternFill>
              </fill>
            </x14:dxf>
          </x14:cfRule>
          <x14:cfRule type="containsText" priority="9184" operator="containsText" id="{17BEF4D3-CF76-43FF-BBCB-DFFA622B529D}">
            <xm:f>NOT(ISERROR(SEARCH('Listados Datos'!$T$6,AB342)))</xm:f>
            <xm:f>'Listados Datos'!$T$6</xm:f>
            <x14:dxf>
              <font>
                <b/>
                <i val="0"/>
              </font>
              <fill>
                <patternFill>
                  <bgColor rgb="FF92D050"/>
                </patternFill>
              </fill>
            </x14:dxf>
          </x14:cfRule>
          <xm:sqref>AB342:AB343</xm:sqref>
        </x14:conditionalFormatting>
        <x14:conditionalFormatting xmlns:xm="http://schemas.microsoft.com/office/excel/2006/main">
          <x14:cfRule type="containsText" priority="9171" operator="containsText" id="{EDFFB8AA-00D1-4288-905A-15312FFAAEE0}">
            <xm:f>NOT(ISERROR(SEARCH('Listados Datos'!$P$3,Z342)))</xm:f>
            <xm:f>'Listados Datos'!$P$3</xm:f>
            <x14:dxf>
              <fill>
                <patternFill>
                  <bgColor rgb="FF99CC00"/>
                </patternFill>
              </fill>
            </x14:dxf>
          </x14:cfRule>
          <x14:cfRule type="containsText" priority="9172" operator="containsText" id="{634E03F5-83E8-4D5F-A5E9-564F2B89A41E}">
            <xm:f>NOT(ISERROR(SEARCH('Listados Datos'!$P$4,Z342)))</xm:f>
            <xm:f>'Listados Datos'!$P$4</xm:f>
            <x14:dxf>
              <fill>
                <patternFill>
                  <bgColor rgb="FF33CC33"/>
                </patternFill>
              </fill>
            </x14:dxf>
          </x14:cfRule>
          <x14:cfRule type="containsText" priority="9173" operator="containsText" id="{F53F6A09-6582-4A2F-934F-E6CF71AC12F7}">
            <xm:f>NOT(ISERROR(SEARCH('Listados Datos'!$P$5,Z342)))</xm:f>
            <xm:f>'Listados Datos'!$P$5</xm:f>
            <x14:dxf>
              <fill>
                <patternFill>
                  <bgColor rgb="FFFFFF00"/>
                </patternFill>
              </fill>
            </x14:dxf>
          </x14:cfRule>
          <x14:cfRule type="containsText" priority="9174" operator="containsText" id="{B4F2F5C2-A075-4FC1-8819-15278B0A6291}">
            <xm:f>NOT(ISERROR(SEARCH('Listados Datos'!$P$6,Z342)))</xm:f>
            <xm:f>'Listados Datos'!$P$6</xm:f>
            <x14:dxf>
              <fill>
                <patternFill>
                  <bgColor rgb="FFFFC000"/>
                </patternFill>
              </fill>
            </x14:dxf>
          </x14:cfRule>
          <x14:cfRule type="containsText" priority="9175" operator="containsText" id="{39D923BD-31D1-4F45-BD07-96C724EE1759}">
            <xm:f>NOT(ISERROR(SEARCH('Listados Datos'!$P$7,Z342)))</xm:f>
            <xm:f>'Listados Datos'!$P$7</xm:f>
            <x14:dxf>
              <fill>
                <patternFill>
                  <bgColor rgb="FFFF0000"/>
                </patternFill>
              </fill>
            </x14:dxf>
          </x14:cfRule>
          <xm:sqref>Z342:Z343</xm:sqref>
        </x14:conditionalFormatting>
        <x14:conditionalFormatting xmlns:xm="http://schemas.microsoft.com/office/excel/2006/main">
          <x14:cfRule type="containsText" priority="9143" operator="containsText" id="{89695FF8-5A40-410E-A4A4-3A617C9E6CD5}">
            <xm:f>NOT(ISERROR(SEARCH('Listados Datos'!$T$3,AT343)))</xm:f>
            <xm:f>'Listados Datos'!$T$3</xm:f>
            <x14:dxf>
              <fill>
                <patternFill patternType="solid">
                  <bgColor rgb="FFC00000"/>
                </patternFill>
              </fill>
            </x14:dxf>
          </x14:cfRule>
          <x14:cfRule type="containsText" priority="9144" operator="containsText" id="{7EF1AB6E-CA3D-4166-8E27-7C1E991496DC}">
            <xm:f>NOT(ISERROR(SEARCH('Listados Datos'!$T$4,AT343)))</xm:f>
            <xm:f>'Listados Datos'!$T$4</xm:f>
            <x14:dxf>
              <font>
                <b/>
                <i val="0"/>
                <color theme="0"/>
              </font>
              <fill>
                <patternFill>
                  <bgColor rgb="FFE26B0A"/>
                </patternFill>
              </fill>
            </x14:dxf>
          </x14:cfRule>
          <x14:cfRule type="containsText" priority="9145" operator="containsText" id="{2094A31B-89BB-44D0-A198-CC3E149DBCBE}">
            <xm:f>NOT(ISERROR(SEARCH('Listados Datos'!$T$5,AT343)))</xm:f>
            <xm:f>'Listados Datos'!$T$5</xm:f>
            <x14:dxf>
              <font>
                <b/>
                <i val="0"/>
                <color auto="1"/>
              </font>
              <fill>
                <patternFill>
                  <bgColor rgb="FFFFFF00"/>
                </patternFill>
              </fill>
            </x14:dxf>
          </x14:cfRule>
          <x14:cfRule type="containsText" priority="9146" operator="containsText" id="{51356BE0-4309-4FF2-8962-4A382B73794E}">
            <xm:f>NOT(ISERROR(SEARCH('Listados Datos'!$T$6,AT343)))</xm:f>
            <xm:f>'Listados Datos'!$T$6</xm:f>
            <x14:dxf>
              <font>
                <b/>
                <i val="0"/>
              </font>
              <fill>
                <patternFill>
                  <bgColor rgb="FF92D050"/>
                </patternFill>
              </fill>
            </x14:dxf>
          </x14:cfRule>
          <xm:sqref>AT343</xm:sqref>
        </x14:conditionalFormatting>
        <x14:conditionalFormatting xmlns:xm="http://schemas.microsoft.com/office/excel/2006/main">
          <x14:cfRule type="containsText" priority="8881" operator="containsText" id="{6ED33C3F-97F6-458B-A02B-3FF21689BBEE}">
            <xm:f>NOT(ISERROR(SEARCH('Listados Datos'!$P$3,AR350)))</xm:f>
            <xm:f>'Listados Datos'!$P$3</xm:f>
            <x14:dxf>
              <fill>
                <patternFill>
                  <bgColor rgb="FF99CC00"/>
                </patternFill>
              </fill>
            </x14:dxf>
          </x14:cfRule>
          <x14:cfRule type="containsText" priority="8882" operator="containsText" id="{8DAA3A40-2B0D-4C17-A45B-B933AFBFFA8A}">
            <xm:f>NOT(ISERROR(SEARCH('Listados Datos'!$P$4,AR350)))</xm:f>
            <xm:f>'Listados Datos'!$P$4</xm:f>
            <x14:dxf>
              <fill>
                <patternFill>
                  <bgColor rgb="FF33CC33"/>
                </patternFill>
              </fill>
            </x14:dxf>
          </x14:cfRule>
          <x14:cfRule type="containsText" priority="8883" operator="containsText" id="{76D4B8AE-9224-45E1-8CFF-19A46B9F08B7}">
            <xm:f>NOT(ISERROR(SEARCH('Listados Datos'!$P$5,AR350)))</xm:f>
            <xm:f>'Listados Datos'!$P$5</xm:f>
            <x14:dxf>
              <fill>
                <patternFill>
                  <bgColor rgb="FFFFFF00"/>
                </patternFill>
              </fill>
            </x14:dxf>
          </x14:cfRule>
          <x14:cfRule type="containsText" priority="8884" operator="containsText" id="{EFBB86F1-D3B6-4F4B-9740-D8B56A89DA67}">
            <xm:f>NOT(ISERROR(SEARCH('Listados Datos'!$P$6,AR350)))</xm:f>
            <xm:f>'Listados Datos'!$P$6</xm:f>
            <x14:dxf>
              <fill>
                <patternFill>
                  <bgColor rgb="FFFFC000"/>
                </patternFill>
              </fill>
            </x14:dxf>
          </x14:cfRule>
          <x14:cfRule type="containsText" priority="8885" operator="containsText" id="{74F0A203-2C2B-46D8-A84B-C5BAC469FEAC}">
            <xm:f>NOT(ISERROR(SEARCH('Listados Datos'!$P$7,AR350)))</xm:f>
            <xm:f>'Listados Datos'!$P$7</xm:f>
            <x14:dxf>
              <fill>
                <patternFill>
                  <bgColor rgb="FFFF0000"/>
                </patternFill>
              </fill>
            </x14:dxf>
          </x14:cfRule>
          <xm:sqref>AR350</xm:sqref>
        </x14:conditionalFormatting>
        <x14:conditionalFormatting xmlns:xm="http://schemas.microsoft.com/office/excel/2006/main">
          <x14:cfRule type="containsText" priority="9129" operator="containsText" id="{E9174243-6F6E-4E89-AA9F-98C0A3F82521}">
            <xm:f>NOT(ISERROR(SEARCH('Listados Datos'!$T$3,AF320)))</xm:f>
            <xm:f>'Listados Datos'!$T$3</xm:f>
            <x14:dxf>
              <fill>
                <patternFill patternType="solid">
                  <bgColor rgb="FFC00000"/>
                </patternFill>
              </fill>
            </x14:dxf>
          </x14:cfRule>
          <x14:cfRule type="containsText" priority="9130" operator="containsText" id="{0873ED12-4E8E-4573-B835-9EBF7A41A700}">
            <xm:f>NOT(ISERROR(SEARCH('Listados Datos'!$T$4,AF320)))</xm:f>
            <xm:f>'Listados Datos'!$T$4</xm:f>
            <x14:dxf>
              <font>
                <b/>
                <i val="0"/>
                <color theme="0"/>
              </font>
              <fill>
                <patternFill>
                  <bgColor rgb="FFE26B0A"/>
                </patternFill>
              </fill>
            </x14:dxf>
          </x14:cfRule>
          <x14:cfRule type="containsText" priority="9131" operator="containsText" id="{BE4174D0-5A3F-42C4-AD66-4A335AE67EC3}">
            <xm:f>NOT(ISERROR(SEARCH('Listados Datos'!$T$5,AF320)))</xm:f>
            <xm:f>'Listados Datos'!$T$5</xm:f>
            <x14:dxf>
              <font>
                <b/>
                <i val="0"/>
                <color auto="1"/>
              </font>
              <fill>
                <patternFill>
                  <bgColor rgb="FFFFFF00"/>
                </patternFill>
              </fill>
            </x14:dxf>
          </x14:cfRule>
          <x14:cfRule type="containsText" priority="9132" operator="containsText" id="{4090D208-F604-4FB5-B70E-69FE849088D3}">
            <xm:f>NOT(ISERROR(SEARCH('Listados Datos'!$T$6,AF320)))</xm:f>
            <xm:f>'Listados Datos'!$T$6</xm:f>
            <x14:dxf>
              <font>
                <b/>
                <i val="0"/>
              </font>
              <fill>
                <patternFill>
                  <bgColor rgb="FF92D050"/>
                </patternFill>
              </fill>
            </x14:dxf>
          </x14:cfRule>
          <xm:sqref>AF320</xm:sqref>
        </x14:conditionalFormatting>
        <x14:conditionalFormatting xmlns:xm="http://schemas.microsoft.com/office/excel/2006/main">
          <x14:cfRule type="containsText" priority="9125" operator="containsText" id="{E139D2AC-3B04-421A-AB63-8EFB1D5ED9D4}">
            <xm:f>NOT(ISERROR(SEARCH('Listados Datos'!$T$3,AB320)))</xm:f>
            <xm:f>'Listados Datos'!$T$3</xm:f>
            <x14:dxf>
              <fill>
                <patternFill patternType="solid">
                  <bgColor rgb="FFC00000"/>
                </patternFill>
              </fill>
            </x14:dxf>
          </x14:cfRule>
          <x14:cfRule type="containsText" priority="9126" operator="containsText" id="{8F671A7B-B64D-441D-B5D8-EAD80CB12369}">
            <xm:f>NOT(ISERROR(SEARCH('Listados Datos'!$T$4,AB320)))</xm:f>
            <xm:f>'Listados Datos'!$T$4</xm:f>
            <x14:dxf>
              <font>
                <b/>
                <i val="0"/>
                <color theme="0"/>
              </font>
              <fill>
                <patternFill>
                  <bgColor rgb="FFE26B0A"/>
                </patternFill>
              </fill>
            </x14:dxf>
          </x14:cfRule>
          <x14:cfRule type="containsText" priority="9127" operator="containsText" id="{12F37FA2-03A1-4041-B7B8-5E2B5F10751C}">
            <xm:f>NOT(ISERROR(SEARCH('Listados Datos'!$T$5,AB320)))</xm:f>
            <xm:f>'Listados Datos'!$T$5</xm:f>
            <x14:dxf>
              <font>
                <b/>
                <i val="0"/>
                <color auto="1"/>
              </font>
              <fill>
                <patternFill>
                  <bgColor rgb="FFFFFF00"/>
                </patternFill>
              </fill>
            </x14:dxf>
          </x14:cfRule>
          <x14:cfRule type="containsText" priority="9128" operator="containsText" id="{E0762F98-21F9-40BA-A2F1-94BC083B9222}">
            <xm:f>NOT(ISERROR(SEARCH('Listados Datos'!$T$6,AB320)))</xm:f>
            <xm:f>'Listados Datos'!$T$6</xm:f>
            <x14:dxf>
              <font>
                <b/>
                <i val="0"/>
              </font>
              <fill>
                <patternFill>
                  <bgColor rgb="FF92D050"/>
                </patternFill>
              </fill>
            </x14:dxf>
          </x14:cfRule>
          <xm:sqref>AB320</xm:sqref>
        </x14:conditionalFormatting>
        <x14:conditionalFormatting xmlns:xm="http://schemas.microsoft.com/office/excel/2006/main">
          <x14:cfRule type="containsText" priority="9115" operator="containsText" id="{6257BDAD-B249-4966-8110-7F25252948D1}">
            <xm:f>NOT(ISERROR(SEARCH('Listados Datos'!$P$3,Z320)))</xm:f>
            <xm:f>'Listados Datos'!$P$3</xm:f>
            <x14:dxf>
              <fill>
                <patternFill>
                  <bgColor rgb="FF99CC00"/>
                </patternFill>
              </fill>
            </x14:dxf>
          </x14:cfRule>
          <x14:cfRule type="containsText" priority="9116" operator="containsText" id="{D20CD035-934D-4C72-8140-0A186B6FA67A}">
            <xm:f>NOT(ISERROR(SEARCH('Listados Datos'!$P$4,Z320)))</xm:f>
            <xm:f>'Listados Datos'!$P$4</xm:f>
            <x14:dxf>
              <fill>
                <patternFill>
                  <bgColor rgb="FF33CC33"/>
                </patternFill>
              </fill>
            </x14:dxf>
          </x14:cfRule>
          <x14:cfRule type="containsText" priority="9117" operator="containsText" id="{B675FB82-53CA-4281-B003-4D26B0EF3172}">
            <xm:f>NOT(ISERROR(SEARCH('Listados Datos'!$P$5,Z320)))</xm:f>
            <xm:f>'Listados Datos'!$P$5</xm:f>
            <x14:dxf>
              <fill>
                <patternFill>
                  <bgColor rgb="FFFFFF00"/>
                </patternFill>
              </fill>
            </x14:dxf>
          </x14:cfRule>
          <x14:cfRule type="containsText" priority="9118" operator="containsText" id="{E18914EE-B92A-4835-91E8-2BB328D2E672}">
            <xm:f>NOT(ISERROR(SEARCH('Listados Datos'!$P$6,Z320)))</xm:f>
            <xm:f>'Listados Datos'!$P$6</xm:f>
            <x14:dxf>
              <fill>
                <patternFill>
                  <bgColor rgb="FFFFC000"/>
                </patternFill>
              </fill>
            </x14:dxf>
          </x14:cfRule>
          <x14:cfRule type="containsText" priority="9119" operator="containsText" id="{FE6D4B72-ED42-47C7-ADC9-D1989B02AE54}">
            <xm:f>NOT(ISERROR(SEARCH('Listados Datos'!$P$7,Z320)))</xm:f>
            <xm:f>'Listados Datos'!$P$7</xm:f>
            <x14:dxf>
              <fill>
                <patternFill>
                  <bgColor rgb="FFFF0000"/>
                </patternFill>
              </fill>
            </x14:dxf>
          </x14:cfRule>
          <xm:sqref>Z320</xm:sqref>
        </x14:conditionalFormatting>
        <x14:conditionalFormatting xmlns:xm="http://schemas.microsoft.com/office/excel/2006/main">
          <x14:cfRule type="containsText" priority="9101" operator="containsText" id="{B0AFA8FB-59A5-4C46-9952-073767DD2432}">
            <xm:f>NOT(ISERROR(SEARCH('Listados Datos'!$T$3,AT320)))</xm:f>
            <xm:f>'Listados Datos'!$T$3</xm:f>
            <x14:dxf>
              <fill>
                <patternFill patternType="solid">
                  <bgColor rgb="FFC00000"/>
                </patternFill>
              </fill>
            </x14:dxf>
          </x14:cfRule>
          <x14:cfRule type="containsText" priority="9102" operator="containsText" id="{D993AE5B-9BF5-48EC-B346-199DAB57549F}">
            <xm:f>NOT(ISERROR(SEARCH('Listados Datos'!$T$4,AT320)))</xm:f>
            <xm:f>'Listados Datos'!$T$4</xm:f>
            <x14:dxf>
              <font>
                <b/>
                <i val="0"/>
                <color theme="0"/>
              </font>
              <fill>
                <patternFill>
                  <bgColor rgb="FFE26B0A"/>
                </patternFill>
              </fill>
            </x14:dxf>
          </x14:cfRule>
          <x14:cfRule type="containsText" priority="9103" operator="containsText" id="{26B1C9B1-B05F-46D2-8D5C-83BB86487C2F}">
            <xm:f>NOT(ISERROR(SEARCH('Listados Datos'!$T$5,AT320)))</xm:f>
            <xm:f>'Listados Datos'!$T$5</xm:f>
            <x14:dxf>
              <font>
                <b/>
                <i val="0"/>
                <color auto="1"/>
              </font>
              <fill>
                <patternFill>
                  <bgColor rgb="FFFFFF00"/>
                </patternFill>
              </fill>
            </x14:dxf>
          </x14:cfRule>
          <x14:cfRule type="containsText" priority="9104" operator="containsText" id="{4F9D339C-E9A9-49C0-9ACB-6262F297539E}">
            <xm:f>NOT(ISERROR(SEARCH('Listados Datos'!$T$6,AT320)))</xm:f>
            <xm:f>'Listados Datos'!$T$6</xm:f>
            <x14:dxf>
              <font>
                <b/>
                <i val="0"/>
              </font>
              <fill>
                <patternFill>
                  <bgColor rgb="FF92D050"/>
                </patternFill>
              </fill>
            </x14:dxf>
          </x14:cfRule>
          <xm:sqref>AT320</xm:sqref>
        </x14:conditionalFormatting>
        <x14:conditionalFormatting xmlns:xm="http://schemas.microsoft.com/office/excel/2006/main">
          <x14:cfRule type="containsText" priority="9091" operator="containsText" id="{8EE93711-01B9-4BA1-B402-EEB5CA238E74}">
            <xm:f>NOT(ISERROR(SEARCH('Listados Datos'!$P$3,AR320)))</xm:f>
            <xm:f>'Listados Datos'!$P$3</xm:f>
            <x14:dxf>
              <fill>
                <patternFill>
                  <bgColor rgb="FF99CC00"/>
                </patternFill>
              </fill>
            </x14:dxf>
          </x14:cfRule>
          <x14:cfRule type="containsText" priority="9092" operator="containsText" id="{64C79E9E-349D-4632-946B-A1D7A0F0C960}">
            <xm:f>NOT(ISERROR(SEARCH('Listados Datos'!$P$4,AR320)))</xm:f>
            <xm:f>'Listados Datos'!$P$4</xm:f>
            <x14:dxf>
              <fill>
                <patternFill>
                  <bgColor rgb="FF33CC33"/>
                </patternFill>
              </fill>
            </x14:dxf>
          </x14:cfRule>
          <x14:cfRule type="containsText" priority="9093" operator="containsText" id="{2754CD5D-A36F-4142-BE95-FAFC4224E095}">
            <xm:f>NOT(ISERROR(SEARCH('Listados Datos'!$P$5,AR320)))</xm:f>
            <xm:f>'Listados Datos'!$P$5</xm:f>
            <x14:dxf>
              <fill>
                <patternFill>
                  <bgColor rgb="FFFFFF00"/>
                </patternFill>
              </fill>
            </x14:dxf>
          </x14:cfRule>
          <x14:cfRule type="containsText" priority="9094" operator="containsText" id="{8F4D7FD1-14DA-4CAF-A5CE-F6AD7027FEF7}">
            <xm:f>NOT(ISERROR(SEARCH('Listados Datos'!$P$6,AR320)))</xm:f>
            <xm:f>'Listados Datos'!$P$6</xm:f>
            <x14:dxf>
              <fill>
                <patternFill>
                  <bgColor rgb="FFFFC000"/>
                </patternFill>
              </fill>
            </x14:dxf>
          </x14:cfRule>
          <x14:cfRule type="containsText" priority="9095" operator="containsText" id="{E8F41B29-6F79-4330-9571-7B2549F3294A}">
            <xm:f>NOT(ISERROR(SEARCH('Listados Datos'!$P$7,AR320)))</xm:f>
            <xm:f>'Listados Datos'!$P$7</xm:f>
            <x14:dxf>
              <fill>
                <patternFill>
                  <bgColor rgb="FFFF0000"/>
                </patternFill>
              </fill>
            </x14:dxf>
          </x14:cfRule>
          <xm:sqref>AR320</xm:sqref>
        </x14:conditionalFormatting>
        <x14:conditionalFormatting xmlns:xm="http://schemas.microsoft.com/office/excel/2006/main">
          <x14:cfRule type="containsText" priority="9087" operator="containsText" id="{9BE538ED-9B2D-49BE-958F-69F502D49D2B}">
            <xm:f>NOT(ISERROR(SEARCH('Listados Datos'!$T$3,AF326)))</xm:f>
            <xm:f>'Listados Datos'!$T$3</xm:f>
            <x14:dxf>
              <fill>
                <patternFill patternType="solid">
                  <bgColor rgb="FFC00000"/>
                </patternFill>
              </fill>
            </x14:dxf>
          </x14:cfRule>
          <x14:cfRule type="containsText" priority="9088" operator="containsText" id="{4E9A989E-D0A2-4AD8-9C51-A42F86A43B0C}">
            <xm:f>NOT(ISERROR(SEARCH('Listados Datos'!$T$4,AF326)))</xm:f>
            <xm:f>'Listados Datos'!$T$4</xm:f>
            <x14:dxf>
              <font>
                <b/>
                <i val="0"/>
                <color theme="0"/>
              </font>
              <fill>
                <patternFill>
                  <bgColor rgb="FFE26B0A"/>
                </patternFill>
              </fill>
            </x14:dxf>
          </x14:cfRule>
          <x14:cfRule type="containsText" priority="9089" operator="containsText" id="{1FDA5E49-38B0-4802-9D87-0D91EEE87BEF}">
            <xm:f>NOT(ISERROR(SEARCH('Listados Datos'!$T$5,AF326)))</xm:f>
            <xm:f>'Listados Datos'!$T$5</xm:f>
            <x14:dxf>
              <font>
                <b/>
                <i val="0"/>
                <color auto="1"/>
              </font>
              <fill>
                <patternFill>
                  <bgColor rgb="FFFFFF00"/>
                </patternFill>
              </fill>
            </x14:dxf>
          </x14:cfRule>
          <x14:cfRule type="containsText" priority="9090" operator="containsText" id="{5B0C5BD3-CEDB-4307-836F-F1F697412806}">
            <xm:f>NOT(ISERROR(SEARCH('Listados Datos'!$T$6,AF326)))</xm:f>
            <xm:f>'Listados Datos'!$T$6</xm:f>
            <x14:dxf>
              <font>
                <b/>
                <i val="0"/>
              </font>
              <fill>
                <patternFill>
                  <bgColor rgb="FF92D050"/>
                </patternFill>
              </fill>
            </x14:dxf>
          </x14:cfRule>
          <xm:sqref>AF326</xm:sqref>
        </x14:conditionalFormatting>
        <x14:conditionalFormatting xmlns:xm="http://schemas.microsoft.com/office/excel/2006/main">
          <x14:cfRule type="containsText" priority="9083" operator="containsText" id="{A8127F03-888A-4949-8B49-C199CB5355A5}">
            <xm:f>NOT(ISERROR(SEARCH('Listados Datos'!$T$3,AB326)))</xm:f>
            <xm:f>'Listados Datos'!$T$3</xm:f>
            <x14:dxf>
              <fill>
                <patternFill patternType="solid">
                  <bgColor rgb="FFC00000"/>
                </patternFill>
              </fill>
            </x14:dxf>
          </x14:cfRule>
          <x14:cfRule type="containsText" priority="9084" operator="containsText" id="{0A5DD1F2-8EF9-4EE8-ADF2-8C9E250AAAF4}">
            <xm:f>NOT(ISERROR(SEARCH('Listados Datos'!$T$4,AB326)))</xm:f>
            <xm:f>'Listados Datos'!$T$4</xm:f>
            <x14:dxf>
              <font>
                <b/>
                <i val="0"/>
                <color theme="0"/>
              </font>
              <fill>
                <patternFill>
                  <bgColor rgb="FFE26B0A"/>
                </patternFill>
              </fill>
            </x14:dxf>
          </x14:cfRule>
          <x14:cfRule type="containsText" priority="9085" operator="containsText" id="{2E636CE7-0768-4382-AD49-02922C429CA7}">
            <xm:f>NOT(ISERROR(SEARCH('Listados Datos'!$T$5,AB326)))</xm:f>
            <xm:f>'Listados Datos'!$T$5</xm:f>
            <x14:dxf>
              <font>
                <b/>
                <i val="0"/>
                <color auto="1"/>
              </font>
              <fill>
                <patternFill>
                  <bgColor rgb="FFFFFF00"/>
                </patternFill>
              </fill>
            </x14:dxf>
          </x14:cfRule>
          <x14:cfRule type="containsText" priority="9086" operator="containsText" id="{29BA04C8-2BEE-4742-BCDB-0C5ADF74B555}">
            <xm:f>NOT(ISERROR(SEARCH('Listados Datos'!$T$6,AB326)))</xm:f>
            <xm:f>'Listados Datos'!$T$6</xm:f>
            <x14:dxf>
              <font>
                <b/>
                <i val="0"/>
              </font>
              <fill>
                <patternFill>
                  <bgColor rgb="FF92D050"/>
                </patternFill>
              </fill>
            </x14:dxf>
          </x14:cfRule>
          <xm:sqref>AB326</xm:sqref>
        </x14:conditionalFormatting>
        <x14:conditionalFormatting xmlns:xm="http://schemas.microsoft.com/office/excel/2006/main">
          <x14:cfRule type="containsText" priority="9073" operator="containsText" id="{733D251E-F43D-4E0B-AA2E-51313A1A2691}">
            <xm:f>NOT(ISERROR(SEARCH('Listados Datos'!$P$3,Z326)))</xm:f>
            <xm:f>'Listados Datos'!$P$3</xm:f>
            <x14:dxf>
              <fill>
                <patternFill>
                  <bgColor rgb="FF99CC00"/>
                </patternFill>
              </fill>
            </x14:dxf>
          </x14:cfRule>
          <x14:cfRule type="containsText" priority="9074" operator="containsText" id="{DC6D5CB2-A0B5-4E1D-8181-9F588039941B}">
            <xm:f>NOT(ISERROR(SEARCH('Listados Datos'!$P$4,Z326)))</xm:f>
            <xm:f>'Listados Datos'!$P$4</xm:f>
            <x14:dxf>
              <fill>
                <patternFill>
                  <bgColor rgb="FF33CC33"/>
                </patternFill>
              </fill>
            </x14:dxf>
          </x14:cfRule>
          <x14:cfRule type="containsText" priority="9075" operator="containsText" id="{85AA19CC-8BD7-4B0B-8CAA-E9688D0E4360}">
            <xm:f>NOT(ISERROR(SEARCH('Listados Datos'!$P$5,Z326)))</xm:f>
            <xm:f>'Listados Datos'!$P$5</xm:f>
            <x14:dxf>
              <fill>
                <patternFill>
                  <bgColor rgb="FFFFFF00"/>
                </patternFill>
              </fill>
            </x14:dxf>
          </x14:cfRule>
          <x14:cfRule type="containsText" priority="9076" operator="containsText" id="{7EF27B07-29DD-494A-B2A7-0CB7419AD8D6}">
            <xm:f>NOT(ISERROR(SEARCH('Listados Datos'!$P$6,Z326)))</xm:f>
            <xm:f>'Listados Datos'!$P$6</xm:f>
            <x14:dxf>
              <fill>
                <patternFill>
                  <bgColor rgb="FFFFC000"/>
                </patternFill>
              </fill>
            </x14:dxf>
          </x14:cfRule>
          <x14:cfRule type="containsText" priority="9077" operator="containsText" id="{1637E672-548D-4435-B27F-599B1C14B899}">
            <xm:f>NOT(ISERROR(SEARCH('Listados Datos'!$P$7,Z326)))</xm:f>
            <xm:f>'Listados Datos'!$P$7</xm:f>
            <x14:dxf>
              <fill>
                <patternFill>
                  <bgColor rgb="FFFF0000"/>
                </patternFill>
              </fill>
            </x14:dxf>
          </x14:cfRule>
          <xm:sqref>Z326</xm:sqref>
        </x14:conditionalFormatting>
        <x14:conditionalFormatting xmlns:xm="http://schemas.microsoft.com/office/excel/2006/main">
          <x14:cfRule type="containsText" priority="9059" operator="containsText" id="{128E4551-6A6F-4B05-928B-912CFCB69350}">
            <xm:f>NOT(ISERROR(SEARCH('Listados Datos'!$T$3,AT326)))</xm:f>
            <xm:f>'Listados Datos'!$T$3</xm:f>
            <x14:dxf>
              <fill>
                <patternFill patternType="solid">
                  <bgColor rgb="FFC00000"/>
                </patternFill>
              </fill>
            </x14:dxf>
          </x14:cfRule>
          <x14:cfRule type="containsText" priority="9060" operator="containsText" id="{1C6C7981-2EB4-4BF7-BD2B-06547568F70A}">
            <xm:f>NOT(ISERROR(SEARCH('Listados Datos'!$T$4,AT326)))</xm:f>
            <xm:f>'Listados Datos'!$T$4</xm:f>
            <x14:dxf>
              <font>
                <b/>
                <i val="0"/>
                <color theme="0"/>
              </font>
              <fill>
                <patternFill>
                  <bgColor rgb="FFE26B0A"/>
                </patternFill>
              </fill>
            </x14:dxf>
          </x14:cfRule>
          <x14:cfRule type="containsText" priority="9061" operator="containsText" id="{51E9EE03-9960-4899-8A5C-89E13421C1D4}">
            <xm:f>NOT(ISERROR(SEARCH('Listados Datos'!$T$5,AT326)))</xm:f>
            <xm:f>'Listados Datos'!$T$5</xm:f>
            <x14:dxf>
              <font>
                <b/>
                <i val="0"/>
                <color auto="1"/>
              </font>
              <fill>
                <patternFill>
                  <bgColor rgb="FFFFFF00"/>
                </patternFill>
              </fill>
            </x14:dxf>
          </x14:cfRule>
          <x14:cfRule type="containsText" priority="9062" operator="containsText" id="{A3CD9274-BB2A-4F58-B8AD-30FF6D7D5E87}">
            <xm:f>NOT(ISERROR(SEARCH('Listados Datos'!$T$6,AT326)))</xm:f>
            <xm:f>'Listados Datos'!$T$6</xm:f>
            <x14:dxf>
              <font>
                <b/>
                <i val="0"/>
              </font>
              <fill>
                <patternFill>
                  <bgColor rgb="FF92D050"/>
                </patternFill>
              </fill>
            </x14:dxf>
          </x14:cfRule>
          <xm:sqref>AT326</xm:sqref>
        </x14:conditionalFormatting>
        <x14:conditionalFormatting xmlns:xm="http://schemas.microsoft.com/office/excel/2006/main">
          <x14:cfRule type="containsText" priority="9049" operator="containsText" id="{F3478A81-5504-42A3-AD9C-C7A7850F7475}">
            <xm:f>NOT(ISERROR(SEARCH('Listados Datos'!$P$3,AR326)))</xm:f>
            <xm:f>'Listados Datos'!$P$3</xm:f>
            <x14:dxf>
              <fill>
                <patternFill>
                  <bgColor rgb="FF99CC00"/>
                </patternFill>
              </fill>
            </x14:dxf>
          </x14:cfRule>
          <x14:cfRule type="containsText" priority="9050" operator="containsText" id="{96F6F7EF-CEA6-4E9D-9737-AE6F50D5065C}">
            <xm:f>NOT(ISERROR(SEARCH('Listados Datos'!$P$4,AR326)))</xm:f>
            <xm:f>'Listados Datos'!$P$4</xm:f>
            <x14:dxf>
              <fill>
                <patternFill>
                  <bgColor rgb="FF33CC33"/>
                </patternFill>
              </fill>
            </x14:dxf>
          </x14:cfRule>
          <x14:cfRule type="containsText" priority="9051" operator="containsText" id="{F914FD33-1762-441C-B31D-43BA18872331}">
            <xm:f>NOT(ISERROR(SEARCH('Listados Datos'!$P$5,AR326)))</xm:f>
            <xm:f>'Listados Datos'!$P$5</xm:f>
            <x14:dxf>
              <fill>
                <patternFill>
                  <bgColor rgb="FFFFFF00"/>
                </patternFill>
              </fill>
            </x14:dxf>
          </x14:cfRule>
          <x14:cfRule type="containsText" priority="9052" operator="containsText" id="{96E2A5CF-11E7-4D10-A1C3-EAEFFE51B4E7}">
            <xm:f>NOT(ISERROR(SEARCH('Listados Datos'!$P$6,AR326)))</xm:f>
            <xm:f>'Listados Datos'!$P$6</xm:f>
            <x14:dxf>
              <fill>
                <patternFill>
                  <bgColor rgb="FFFFC000"/>
                </patternFill>
              </fill>
            </x14:dxf>
          </x14:cfRule>
          <x14:cfRule type="containsText" priority="9053" operator="containsText" id="{440794F3-1DE7-4560-8FD2-38EA3D758224}">
            <xm:f>NOT(ISERROR(SEARCH('Listados Datos'!$P$7,AR326)))</xm:f>
            <xm:f>'Listados Datos'!$P$7</xm:f>
            <x14:dxf>
              <fill>
                <patternFill>
                  <bgColor rgb="FFFF0000"/>
                </patternFill>
              </fill>
            </x14:dxf>
          </x14:cfRule>
          <xm:sqref>AR326</xm:sqref>
        </x14:conditionalFormatting>
        <x14:conditionalFormatting xmlns:xm="http://schemas.microsoft.com/office/excel/2006/main">
          <x14:cfRule type="containsText" priority="9045" operator="containsText" id="{45B15F29-F0A0-4B56-8D3E-69E60052D6D7}">
            <xm:f>NOT(ISERROR(SEARCH('Listados Datos'!$T$3,AF332)))</xm:f>
            <xm:f>'Listados Datos'!$T$3</xm:f>
            <x14:dxf>
              <fill>
                <patternFill patternType="solid">
                  <bgColor rgb="FFC00000"/>
                </patternFill>
              </fill>
            </x14:dxf>
          </x14:cfRule>
          <x14:cfRule type="containsText" priority="9046" operator="containsText" id="{080F45EC-356E-4479-801F-86B8F32BCD95}">
            <xm:f>NOT(ISERROR(SEARCH('Listados Datos'!$T$4,AF332)))</xm:f>
            <xm:f>'Listados Datos'!$T$4</xm:f>
            <x14:dxf>
              <font>
                <b/>
                <i val="0"/>
                <color theme="0"/>
              </font>
              <fill>
                <patternFill>
                  <bgColor rgb="FFE26B0A"/>
                </patternFill>
              </fill>
            </x14:dxf>
          </x14:cfRule>
          <x14:cfRule type="containsText" priority="9047" operator="containsText" id="{1824B923-0C61-458F-9DDA-C346C7DDFEFF}">
            <xm:f>NOT(ISERROR(SEARCH('Listados Datos'!$T$5,AF332)))</xm:f>
            <xm:f>'Listados Datos'!$T$5</xm:f>
            <x14:dxf>
              <font>
                <b/>
                <i val="0"/>
                <color auto="1"/>
              </font>
              <fill>
                <patternFill>
                  <bgColor rgb="FFFFFF00"/>
                </patternFill>
              </fill>
            </x14:dxf>
          </x14:cfRule>
          <x14:cfRule type="containsText" priority="9048" operator="containsText" id="{00686633-E493-4DEF-A9C2-9A01A266B848}">
            <xm:f>NOT(ISERROR(SEARCH('Listados Datos'!$T$6,AF332)))</xm:f>
            <xm:f>'Listados Datos'!$T$6</xm:f>
            <x14:dxf>
              <font>
                <b/>
                <i val="0"/>
              </font>
              <fill>
                <patternFill>
                  <bgColor rgb="FF92D050"/>
                </patternFill>
              </fill>
            </x14:dxf>
          </x14:cfRule>
          <xm:sqref>AF332</xm:sqref>
        </x14:conditionalFormatting>
        <x14:conditionalFormatting xmlns:xm="http://schemas.microsoft.com/office/excel/2006/main">
          <x14:cfRule type="containsText" priority="9041" operator="containsText" id="{1ACBF164-1FE4-4907-B99A-15F8639B51F9}">
            <xm:f>NOT(ISERROR(SEARCH('Listados Datos'!$T$3,AB332)))</xm:f>
            <xm:f>'Listados Datos'!$T$3</xm:f>
            <x14:dxf>
              <fill>
                <patternFill patternType="solid">
                  <bgColor rgb="FFC00000"/>
                </patternFill>
              </fill>
            </x14:dxf>
          </x14:cfRule>
          <x14:cfRule type="containsText" priority="9042" operator="containsText" id="{CB726B2A-8BAC-4164-8C91-5EBF8D6DE32A}">
            <xm:f>NOT(ISERROR(SEARCH('Listados Datos'!$T$4,AB332)))</xm:f>
            <xm:f>'Listados Datos'!$T$4</xm:f>
            <x14:dxf>
              <font>
                <b/>
                <i val="0"/>
                <color theme="0"/>
              </font>
              <fill>
                <patternFill>
                  <bgColor rgb="FFE26B0A"/>
                </patternFill>
              </fill>
            </x14:dxf>
          </x14:cfRule>
          <x14:cfRule type="containsText" priority="9043" operator="containsText" id="{1C9A69CD-659A-4DBD-A3D9-2FF4841F8129}">
            <xm:f>NOT(ISERROR(SEARCH('Listados Datos'!$T$5,AB332)))</xm:f>
            <xm:f>'Listados Datos'!$T$5</xm:f>
            <x14:dxf>
              <font>
                <b/>
                <i val="0"/>
                <color auto="1"/>
              </font>
              <fill>
                <patternFill>
                  <bgColor rgb="FFFFFF00"/>
                </patternFill>
              </fill>
            </x14:dxf>
          </x14:cfRule>
          <x14:cfRule type="containsText" priority="9044" operator="containsText" id="{5CC3FBF3-5F53-4349-8264-3FF51067A724}">
            <xm:f>NOT(ISERROR(SEARCH('Listados Datos'!$T$6,AB332)))</xm:f>
            <xm:f>'Listados Datos'!$T$6</xm:f>
            <x14:dxf>
              <font>
                <b/>
                <i val="0"/>
              </font>
              <fill>
                <patternFill>
                  <bgColor rgb="FF92D050"/>
                </patternFill>
              </fill>
            </x14:dxf>
          </x14:cfRule>
          <xm:sqref>AB332</xm:sqref>
        </x14:conditionalFormatting>
        <x14:conditionalFormatting xmlns:xm="http://schemas.microsoft.com/office/excel/2006/main">
          <x14:cfRule type="containsText" priority="9031" operator="containsText" id="{F921FD84-C225-4C61-B564-B53FCCE73DFF}">
            <xm:f>NOT(ISERROR(SEARCH('Listados Datos'!$P$3,Z332)))</xm:f>
            <xm:f>'Listados Datos'!$P$3</xm:f>
            <x14:dxf>
              <fill>
                <patternFill>
                  <bgColor rgb="FF99CC00"/>
                </patternFill>
              </fill>
            </x14:dxf>
          </x14:cfRule>
          <x14:cfRule type="containsText" priority="9032" operator="containsText" id="{53E2AC24-96C1-458A-967A-327F06597663}">
            <xm:f>NOT(ISERROR(SEARCH('Listados Datos'!$P$4,Z332)))</xm:f>
            <xm:f>'Listados Datos'!$P$4</xm:f>
            <x14:dxf>
              <fill>
                <patternFill>
                  <bgColor rgb="FF33CC33"/>
                </patternFill>
              </fill>
            </x14:dxf>
          </x14:cfRule>
          <x14:cfRule type="containsText" priority="9033" operator="containsText" id="{74AE769B-EC2E-4BD4-B13A-F24AC21C32F7}">
            <xm:f>NOT(ISERROR(SEARCH('Listados Datos'!$P$5,Z332)))</xm:f>
            <xm:f>'Listados Datos'!$P$5</xm:f>
            <x14:dxf>
              <fill>
                <patternFill>
                  <bgColor rgb="FFFFFF00"/>
                </patternFill>
              </fill>
            </x14:dxf>
          </x14:cfRule>
          <x14:cfRule type="containsText" priority="9034" operator="containsText" id="{44AB053A-199F-496F-AA9D-846A32862931}">
            <xm:f>NOT(ISERROR(SEARCH('Listados Datos'!$P$6,Z332)))</xm:f>
            <xm:f>'Listados Datos'!$P$6</xm:f>
            <x14:dxf>
              <fill>
                <patternFill>
                  <bgColor rgb="FFFFC000"/>
                </patternFill>
              </fill>
            </x14:dxf>
          </x14:cfRule>
          <x14:cfRule type="containsText" priority="9035" operator="containsText" id="{8EAF6531-C261-437E-AA3E-BF2B48915011}">
            <xm:f>NOT(ISERROR(SEARCH('Listados Datos'!$P$7,Z332)))</xm:f>
            <xm:f>'Listados Datos'!$P$7</xm:f>
            <x14:dxf>
              <fill>
                <patternFill>
                  <bgColor rgb="FFFF0000"/>
                </patternFill>
              </fill>
            </x14:dxf>
          </x14:cfRule>
          <xm:sqref>Z332</xm:sqref>
        </x14:conditionalFormatting>
        <x14:conditionalFormatting xmlns:xm="http://schemas.microsoft.com/office/excel/2006/main">
          <x14:cfRule type="containsText" priority="9017" operator="containsText" id="{F94F26DF-2B94-4CF6-962E-EDD917819B79}">
            <xm:f>NOT(ISERROR(SEARCH('Listados Datos'!$T$3,AT332)))</xm:f>
            <xm:f>'Listados Datos'!$T$3</xm:f>
            <x14:dxf>
              <fill>
                <patternFill patternType="solid">
                  <bgColor rgb="FFC00000"/>
                </patternFill>
              </fill>
            </x14:dxf>
          </x14:cfRule>
          <x14:cfRule type="containsText" priority="9018" operator="containsText" id="{39D0CEE5-1E56-4F04-952C-1E11CFC7C3B6}">
            <xm:f>NOT(ISERROR(SEARCH('Listados Datos'!$T$4,AT332)))</xm:f>
            <xm:f>'Listados Datos'!$T$4</xm:f>
            <x14:dxf>
              <font>
                <b/>
                <i val="0"/>
                <color theme="0"/>
              </font>
              <fill>
                <patternFill>
                  <bgColor rgb="FFE26B0A"/>
                </patternFill>
              </fill>
            </x14:dxf>
          </x14:cfRule>
          <x14:cfRule type="containsText" priority="9019" operator="containsText" id="{CF73ED7D-AB5C-49BA-A7CE-307418D01787}">
            <xm:f>NOT(ISERROR(SEARCH('Listados Datos'!$T$5,AT332)))</xm:f>
            <xm:f>'Listados Datos'!$T$5</xm:f>
            <x14:dxf>
              <font>
                <b/>
                <i val="0"/>
                <color auto="1"/>
              </font>
              <fill>
                <patternFill>
                  <bgColor rgb="FFFFFF00"/>
                </patternFill>
              </fill>
            </x14:dxf>
          </x14:cfRule>
          <x14:cfRule type="containsText" priority="9020" operator="containsText" id="{EEB97032-A8D0-4930-831C-1935BD59DC1A}">
            <xm:f>NOT(ISERROR(SEARCH('Listados Datos'!$T$6,AT332)))</xm:f>
            <xm:f>'Listados Datos'!$T$6</xm:f>
            <x14:dxf>
              <font>
                <b/>
                <i val="0"/>
              </font>
              <fill>
                <patternFill>
                  <bgColor rgb="FF92D050"/>
                </patternFill>
              </fill>
            </x14:dxf>
          </x14:cfRule>
          <xm:sqref>AT332</xm:sqref>
        </x14:conditionalFormatting>
        <x14:conditionalFormatting xmlns:xm="http://schemas.microsoft.com/office/excel/2006/main">
          <x14:cfRule type="containsText" priority="9007" operator="containsText" id="{0096FD8F-BDB4-4B90-BC42-495AB5E0D956}">
            <xm:f>NOT(ISERROR(SEARCH('Listados Datos'!$P$3,AR332)))</xm:f>
            <xm:f>'Listados Datos'!$P$3</xm:f>
            <x14:dxf>
              <fill>
                <patternFill>
                  <bgColor rgb="FF99CC00"/>
                </patternFill>
              </fill>
            </x14:dxf>
          </x14:cfRule>
          <x14:cfRule type="containsText" priority="9008" operator="containsText" id="{BC3D8160-3F96-4E62-B989-407E8CC860F6}">
            <xm:f>NOT(ISERROR(SEARCH('Listados Datos'!$P$4,AR332)))</xm:f>
            <xm:f>'Listados Datos'!$P$4</xm:f>
            <x14:dxf>
              <fill>
                <patternFill>
                  <bgColor rgb="FF33CC33"/>
                </patternFill>
              </fill>
            </x14:dxf>
          </x14:cfRule>
          <x14:cfRule type="containsText" priority="9009" operator="containsText" id="{CCB04F48-2A1F-4A9B-A5FB-66028FF31A48}">
            <xm:f>NOT(ISERROR(SEARCH('Listados Datos'!$P$5,AR332)))</xm:f>
            <xm:f>'Listados Datos'!$P$5</xm:f>
            <x14:dxf>
              <fill>
                <patternFill>
                  <bgColor rgb="FFFFFF00"/>
                </patternFill>
              </fill>
            </x14:dxf>
          </x14:cfRule>
          <x14:cfRule type="containsText" priority="9010" operator="containsText" id="{472B29E2-2F66-447F-93C5-B169CC6EE173}">
            <xm:f>NOT(ISERROR(SEARCH('Listados Datos'!$P$6,AR332)))</xm:f>
            <xm:f>'Listados Datos'!$P$6</xm:f>
            <x14:dxf>
              <fill>
                <patternFill>
                  <bgColor rgb="FFFFC000"/>
                </patternFill>
              </fill>
            </x14:dxf>
          </x14:cfRule>
          <x14:cfRule type="containsText" priority="9011" operator="containsText" id="{1CBA7512-3C3F-47E8-B900-49D20FBE8B98}">
            <xm:f>NOT(ISERROR(SEARCH('Listados Datos'!$P$7,AR332)))</xm:f>
            <xm:f>'Listados Datos'!$P$7</xm:f>
            <x14:dxf>
              <fill>
                <patternFill>
                  <bgColor rgb="FFFF0000"/>
                </patternFill>
              </fill>
            </x14:dxf>
          </x14:cfRule>
          <xm:sqref>AR332</xm:sqref>
        </x14:conditionalFormatting>
        <x14:conditionalFormatting xmlns:xm="http://schemas.microsoft.com/office/excel/2006/main">
          <x14:cfRule type="containsText" priority="8965" operator="containsText" id="{EE25C277-9E12-46A9-B87F-66C299722557}">
            <xm:f>NOT(ISERROR(SEARCH('Listados Datos'!$P$3,AR338)))</xm:f>
            <xm:f>'Listados Datos'!$P$3</xm:f>
            <x14:dxf>
              <fill>
                <patternFill>
                  <bgColor rgb="FF99CC00"/>
                </patternFill>
              </fill>
            </x14:dxf>
          </x14:cfRule>
          <x14:cfRule type="containsText" priority="8966" operator="containsText" id="{E2D57492-FF34-4D14-B1E3-BE441E87631C}">
            <xm:f>NOT(ISERROR(SEARCH('Listados Datos'!$P$4,AR338)))</xm:f>
            <xm:f>'Listados Datos'!$P$4</xm:f>
            <x14:dxf>
              <fill>
                <patternFill>
                  <bgColor rgb="FF33CC33"/>
                </patternFill>
              </fill>
            </x14:dxf>
          </x14:cfRule>
          <x14:cfRule type="containsText" priority="8967" operator="containsText" id="{2F96FFC3-5BBC-449A-A07B-34F2636B995C}">
            <xm:f>NOT(ISERROR(SEARCH('Listados Datos'!$P$5,AR338)))</xm:f>
            <xm:f>'Listados Datos'!$P$5</xm:f>
            <x14:dxf>
              <fill>
                <patternFill>
                  <bgColor rgb="FFFFFF00"/>
                </patternFill>
              </fill>
            </x14:dxf>
          </x14:cfRule>
          <x14:cfRule type="containsText" priority="8968" operator="containsText" id="{104CB1D9-8F8B-40ED-A948-B36A08A43A99}">
            <xm:f>NOT(ISERROR(SEARCH('Listados Datos'!$P$6,AR338)))</xm:f>
            <xm:f>'Listados Datos'!$P$6</xm:f>
            <x14:dxf>
              <fill>
                <patternFill>
                  <bgColor rgb="FFFFC000"/>
                </patternFill>
              </fill>
            </x14:dxf>
          </x14:cfRule>
          <x14:cfRule type="containsText" priority="8969" operator="containsText" id="{E66962A1-4664-4247-882B-A9C6A2026F19}">
            <xm:f>NOT(ISERROR(SEARCH('Listados Datos'!$P$7,AR338)))</xm:f>
            <xm:f>'Listados Datos'!$P$7</xm:f>
            <x14:dxf>
              <fill>
                <patternFill>
                  <bgColor rgb="FFFF0000"/>
                </patternFill>
              </fill>
            </x14:dxf>
          </x14:cfRule>
          <xm:sqref>AR338</xm:sqref>
        </x14:conditionalFormatting>
        <x14:conditionalFormatting xmlns:xm="http://schemas.microsoft.com/office/excel/2006/main">
          <x14:cfRule type="containsText" priority="9003" operator="containsText" id="{30996E1E-FE9E-4843-876A-3B34A5EFB8DE}">
            <xm:f>NOT(ISERROR(SEARCH('Listados Datos'!$T$3,AF338)))</xm:f>
            <xm:f>'Listados Datos'!$T$3</xm:f>
            <x14:dxf>
              <fill>
                <patternFill patternType="solid">
                  <bgColor rgb="FFC00000"/>
                </patternFill>
              </fill>
            </x14:dxf>
          </x14:cfRule>
          <x14:cfRule type="containsText" priority="9004" operator="containsText" id="{AE734CD3-A15C-420F-8E07-7605D7648DBD}">
            <xm:f>NOT(ISERROR(SEARCH('Listados Datos'!$T$4,AF338)))</xm:f>
            <xm:f>'Listados Datos'!$T$4</xm:f>
            <x14:dxf>
              <font>
                <b/>
                <i val="0"/>
                <color theme="0"/>
              </font>
              <fill>
                <patternFill>
                  <bgColor rgb="FFE26B0A"/>
                </patternFill>
              </fill>
            </x14:dxf>
          </x14:cfRule>
          <x14:cfRule type="containsText" priority="9005" operator="containsText" id="{28EE95B9-4E81-4E72-A46B-766AB4F5AB0D}">
            <xm:f>NOT(ISERROR(SEARCH('Listados Datos'!$T$5,AF338)))</xm:f>
            <xm:f>'Listados Datos'!$T$5</xm:f>
            <x14:dxf>
              <font>
                <b/>
                <i val="0"/>
                <color auto="1"/>
              </font>
              <fill>
                <patternFill>
                  <bgColor rgb="FFFFFF00"/>
                </patternFill>
              </fill>
            </x14:dxf>
          </x14:cfRule>
          <x14:cfRule type="containsText" priority="9006" operator="containsText" id="{3D7DA67C-197A-45B2-861D-1ED8DF9C874B}">
            <xm:f>NOT(ISERROR(SEARCH('Listados Datos'!$T$6,AF338)))</xm:f>
            <xm:f>'Listados Datos'!$T$6</xm:f>
            <x14:dxf>
              <font>
                <b/>
                <i val="0"/>
              </font>
              <fill>
                <patternFill>
                  <bgColor rgb="FF92D050"/>
                </patternFill>
              </fill>
            </x14:dxf>
          </x14:cfRule>
          <xm:sqref>AF338</xm:sqref>
        </x14:conditionalFormatting>
        <x14:conditionalFormatting xmlns:xm="http://schemas.microsoft.com/office/excel/2006/main">
          <x14:cfRule type="containsText" priority="8999" operator="containsText" id="{EB816C2F-6A58-4211-8E8D-A41D6B267762}">
            <xm:f>NOT(ISERROR(SEARCH('Listados Datos'!$T$3,AB338)))</xm:f>
            <xm:f>'Listados Datos'!$T$3</xm:f>
            <x14:dxf>
              <fill>
                <patternFill patternType="solid">
                  <bgColor rgb="FFC00000"/>
                </patternFill>
              </fill>
            </x14:dxf>
          </x14:cfRule>
          <x14:cfRule type="containsText" priority="9000" operator="containsText" id="{7BC943B0-394A-40F2-BB77-30D6B4E69829}">
            <xm:f>NOT(ISERROR(SEARCH('Listados Datos'!$T$4,AB338)))</xm:f>
            <xm:f>'Listados Datos'!$T$4</xm:f>
            <x14:dxf>
              <font>
                <b/>
                <i val="0"/>
                <color theme="0"/>
              </font>
              <fill>
                <patternFill>
                  <bgColor rgb="FFE26B0A"/>
                </patternFill>
              </fill>
            </x14:dxf>
          </x14:cfRule>
          <x14:cfRule type="containsText" priority="9001" operator="containsText" id="{195552FD-801F-4948-B5A8-B26AE2551DEB}">
            <xm:f>NOT(ISERROR(SEARCH('Listados Datos'!$T$5,AB338)))</xm:f>
            <xm:f>'Listados Datos'!$T$5</xm:f>
            <x14:dxf>
              <font>
                <b/>
                <i val="0"/>
                <color auto="1"/>
              </font>
              <fill>
                <patternFill>
                  <bgColor rgb="FFFFFF00"/>
                </patternFill>
              </fill>
            </x14:dxf>
          </x14:cfRule>
          <x14:cfRule type="containsText" priority="9002" operator="containsText" id="{971D61C6-CA32-46E1-8455-B5937F9D473A}">
            <xm:f>NOT(ISERROR(SEARCH('Listados Datos'!$T$6,AB338)))</xm:f>
            <xm:f>'Listados Datos'!$T$6</xm:f>
            <x14:dxf>
              <font>
                <b/>
                <i val="0"/>
              </font>
              <fill>
                <patternFill>
                  <bgColor rgb="FF92D050"/>
                </patternFill>
              </fill>
            </x14:dxf>
          </x14:cfRule>
          <xm:sqref>AB338</xm:sqref>
        </x14:conditionalFormatting>
        <x14:conditionalFormatting xmlns:xm="http://schemas.microsoft.com/office/excel/2006/main">
          <x14:cfRule type="containsText" priority="8989" operator="containsText" id="{73A1B6EC-BC16-46F4-BB37-AA1EB4BBADFD}">
            <xm:f>NOT(ISERROR(SEARCH('Listados Datos'!$P$3,Z338)))</xm:f>
            <xm:f>'Listados Datos'!$P$3</xm:f>
            <x14:dxf>
              <fill>
                <patternFill>
                  <bgColor rgb="FF99CC00"/>
                </patternFill>
              </fill>
            </x14:dxf>
          </x14:cfRule>
          <x14:cfRule type="containsText" priority="8990" operator="containsText" id="{16900AAE-8D2E-4CB1-B8D2-2AE96B21A285}">
            <xm:f>NOT(ISERROR(SEARCH('Listados Datos'!$P$4,Z338)))</xm:f>
            <xm:f>'Listados Datos'!$P$4</xm:f>
            <x14:dxf>
              <fill>
                <patternFill>
                  <bgColor rgb="FF33CC33"/>
                </patternFill>
              </fill>
            </x14:dxf>
          </x14:cfRule>
          <x14:cfRule type="containsText" priority="8991" operator="containsText" id="{5C51DBA1-01DA-476B-89D9-966A442ACBC2}">
            <xm:f>NOT(ISERROR(SEARCH('Listados Datos'!$P$5,Z338)))</xm:f>
            <xm:f>'Listados Datos'!$P$5</xm:f>
            <x14:dxf>
              <fill>
                <patternFill>
                  <bgColor rgb="FFFFFF00"/>
                </patternFill>
              </fill>
            </x14:dxf>
          </x14:cfRule>
          <x14:cfRule type="containsText" priority="8992" operator="containsText" id="{0ADAA6A3-09D3-4863-B384-91A0B11B5A9E}">
            <xm:f>NOT(ISERROR(SEARCH('Listados Datos'!$P$6,Z338)))</xm:f>
            <xm:f>'Listados Datos'!$P$6</xm:f>
            <x14:dxf>
              <fill>
                <patternFill>
                  <bgColor rgb="FFFFC000"/>
                </patternFill>
              </fill>
            </x14:dxf>
          </x14:cfRule>
          <x14:cfRule type="containsText" priority="8993" operator="containsText" id="{BAFF7149-F423-4405-8D93-E3964F4B9725}">
            <xm:f>NOT(ISERROR(SEARCH('Listados Datos'!$P$7,Z338)))</xm:f>
            <xm:f>'Listados Datos'!$P$7</xm:f>
            <x14:dxf>
              <fill>
                <patternFill>
                  <bgColor rgb="FFFF0000"/>
                </patternFill>
              </fill>
            </x14:dxf>
          </x14:cfRule>
          <xm:sqref>Z338</xm:sqref>
        </x14:conditionalFormatting>
        <x14:conditionalFormatting xmlns:xm="http://schemas.microsoft.com/office/excel/2006/main">
          <x14:cfRule type="containsText" priority="8975" operator="containsText" id="{E9ACECA8-93B8-4282-A7FC-9EC42B9DCF4F}">
            <xm:f>NOT(ISERROR(SEARCH('Listados Datos'!$T$3,AT338)))</xm:f>
            <xm:f>'Listados Datos'!$T$3</xm:f>
            <x14:dxf>
              <fill>
                <patternFill patternType="solid">
                  <bgColor rgb="FFC00000"/>
                </patternFill>
              </fill>
            </x14:dxf>
          </x14:cfRule>
          <x14:cfRule type="containsText" priority="8976" operator="containsText" id="{05DF4FE7-5E70-4A7B-8E78-AD6694DCF4EF}">
            <xm:f>NOT(ISERROR(SEARCH('Listados Datos'!$T$4,AT338)))</xm:f>
            <xm:f>'Listados Datos'!$T$4</xm:f>
            <x14:dxf>
              <font>
                <b/>
                <i val="0"/>
                <color theme="0"/>
              </font>
              <fill>
                <patternFill>
                  <bgColor rgb="FFE26B0A"/>
                </patternFill>
              </fill>
            </x14:dxf>
          </x14:cfRule>
          <x14:cfRule type="containsText" priority="8977" operator="containsText" id="{C7D9E7B0-95AF-4382-893C-FC4D806B5591}">
            <xm:f>NOT(ISERROR(SEARCH('Listados Datos'!$T$5,AT338)))</xm:f>
            <xm:f>'Listados Datos'!$T$5</xm:f>
            <x14:dxf>
              <font>
                <b/>
                <i val="0"/>
                <color auto="1"/>
              </font>
              <fill>
                <patternFill>
                  <bgColor rgb="FFFFFF00"/>
                </patternFill>
              </fill>
            </x14:dxf>
          </x14:cfRule>
          <x14:cfRule type="containsText" priority="8978" operator="containsText" id="{9B4EEE0E-2367-4DAB-A576-086C600A5CA4}">
            <xm:f>NOT(ISERROR(SEARCH('Listados Datos'!$T$6,AT338)))</xm:f>
            <xm:f>'Listados Datos'!$T$6</xm:f>
            <x14:dxf>
              <font>
                <b/>
                <i val="0"/>
              </font>
              <fill>
                <patternFill>
                  <bgColor rgb="FF92D050"/>
                </patternFill>
              </fill>
            </x14:dxf>
          </x14:cfRule>
          <xm:sqref>AT338</xm:sqref>
        </x14:conditionalFormatting>
        <x14:conditionalFormatting xmlns:xm="http://schemas.microsoft.com/office/excel/2006/main">
          <x14:cfRule type="containsText" priority="8923" operator="containsText" id="{2E77DB01-BEA9-4AA5-9FC0-359363A6E8A2}">
            <xm:f>NOT(ISERROR(SEARCH('Listados Datos'!$P$3,AR344)))</xm:f>
            <xm:f>'Listados Datos'!$P$3</xm:f>
            <x14:dxf>
              <fill>
                <patternFill>
                  <bgColor rgb="FF99CC00"/>
                </patternFill>
              </fill>
            </x14:dxf>
          </x14:cfRule>
          <x14:cfRule type="containsText" priority="8924" operator="containsText" id="{465F3947-6355-412C-9248-A1E2A5D0FCDF}">
            <xm:f>NOT(ISERROR(SEARCH('Listados Datos'!$P$4,AR344)))</xm:f>
            <xm:f>'Listados Datos'!$P$4</xm:f>
            <x14:dxf>
              <fill>
                <patternFill>
                  <bgColor rgb="FF33CC33"/>
                </patternFill>
              </fill>
            </x14:dxf>
          </x14:cfRule>
          <x14:cfRule type="containsText" priority="8925" operator="containsText" id="{420B8BEF-2ADD-4889-8A0E-0550A35B1794}">
            <xm:f>NOT(ISERROR(SEARCH('Listados Datos'!$P$5,AR344)))</xm:f>
            <xm:f>'Listados Datos'!$P$5</xm:f>
            <x14:dxf>
              <fill>
                <patternFill>
                  <bgColor rgb="FFFFFF00"/>
                </patternFill>
              </fill>
            </x14:dxf>
          </x14:cfRule>
          <x14:cfRule type="containsText" priority="8926" operator="containsText" id="{7EF87281-0F76-417E-B027-34867EE35198}">
            <xm:f>NOT(ISERROR(SEARCH('Listados Datos'!$P$6,AR344)))</xm:f>
            <xm:f>'Listados Datos'!$P$6</xm:f>
            <x14:dxf>
              <fill>
                <patternFill>
                  <bgColor rgb="FFFFC000"/>
                </patternFill>
              </fill>
            </x14:dxf>
          </x14:cfRule>
          <x14:cfRule type="containsText" priority="8927" operator="containsText" id="{B37C0BD3-2B8E-489B-90A7-F27F3E4D6A85}">
            <xm:f>NOT(ISERROR(SEARCH('Listados Datos'!$P$7,AR344)))</xm:f>
            <xm:f>'Listados Datos'!$P$7</xm:f>
            <x14:dxf>
              <fill>
                <patternFill>
                  <bgColor rgb="FFFF0000"/>
                </patternFill>
              </fill>
            </x14:dxf>
          </x14:cfRule>
          <xm:sqref>AR344</xm:sqref>
        </x14:conditionalFormatting>
        <x14:conditionalFormatting xmlns:xm="http://schemas.microsoft.com/office/excel/2006/main">
          <x14:cfRule type="containsText" priority="8961" operator="containsText" id="{DFE130A9-6BEF-4288-A7B3-8FD10385FE83}">
            <xm:f>NOT(ISERROR(SEARCH('Listados Datos'!$T$3,AF344)))</xm:f>
            <xm:f>'Listados Datos'!$T$3</xm:f>
            <x14:dxf>
              <fill>
                <patternFill patternType="solid">
                  <bgColor rgb="FFC00000"/>
                </patternFill>
              </fill>
            </x14:dxf>
          </x14:cfRule>
          <x14:cfRule type="containsText" priority="8962" operator="containsText" id="{19D5C75E-BEBA-461B-8588-15072451A3FC}">
            <xm:f>NOT(ISERROR(SEARCH('Listados Datos'!$T$4,AF344)))</xm:f>
            <xm:f>'Listados Datos'!$T$4</xm:f>
            <x14:dxf>
              <font>
                <b/>
                <i val="0"/>
                <color theme="0"/>
              </font>
              <fill>
                <patternFill>
                  <bgColor rgb="FFE26B0A"/>
                </patternFill>
              </fill>
            </x14:dxf>
          </x14:cfRule>
          <x14:cfRule type="containsText" priority="8963" operator="containsText" id="{0681C7BA-D394-4DF5-8670-D10710F7B063}">
            <xm:f>NOT(ISERROR(SEARCH('Listados Datos'!$T$5,AF344)))</xm:f>
            <xm:f>'Listados Datos'!$T$5</xm:f>
            <x14:dxf>
              <font>
                <b/>
                <i val="0"/>
                <color auto="1"/>
              </font>
              <fill>
                <patternFill>
                  <bgColor rgb="FFFFFF00"/>
                </patternFill>
              </fill>
            </x14:dxf>
          </x14:cfRule>
          <x14:cfRule type="containsText" priority="8964" operator="containsText" id="{8460E7A5-07DB-4692-BBC5-F25F67A4F223}">
            <xm:f>NOT(ISERROR(SEARCH('Listados Datos'!$T$6,AF344)))</xm:f>
            <xm:f>'Listados Datos'!$T$6</xm:f>
            <x14:dxf>
              <font>
                <b/>
                <i val="0"/>
              </font>
              <fill>
                <patternFill>
                  <bgColor rgb="FF92D050"/>
                </patternFill>
              </fill>
            </x14:dxf>
          </x14:cfRule>
          <xm:sqref>AF344</xm:sqref>
        </x14:conditionalFormatting>
        <x14:conditionalFormatting xmlns:xm="http://schemas.microsoft.com/office/excel/2006/main">
          <x14:cfRule type="containsText" priority="8957" operator="containsText" id="{1884BC02-BA20-493E-AF42-B9F62424DDCE}">
            <xm:f>NOT(ISERROR(SEARCH('Listados Datos'!$T$3,AB344)))</xm:f>
            <xm:f>'Listados Datos'!$T$3</xm:f>
            <x14:dxf>
              <fill>
                <patternFill patternType="solid">
                  <bgColor rgb="FFC00000"/>
                </patternFill>
              </fill>
            </x14:dxf>
          </x14:cfRule>
          <x14:cfRule type="containsText" priority="8958" operator="containsText" id="{EF6DAD94-093F-40D8-B51F-B24988862C1C}">
            <xm:f>NOT(ISERROR(SEARCH('Listados Datos'!$T$4,AB344)))</xm:f>
            <xm:f>'Listados Datos'!$T$4</xm:f>
            <x14:dxf>
              <font>
                <b/>
                <i val="0"/>
                <color theme="0"/>
              </font>
              <fill>
                <patternFill>
                  <bgColor rgb="FFE26B0A"/>
                </patternFill>
              </fill>
            </x14:dxf>
          </x14:cfRule>
          <x14:cfRule type="containsText" priority="8959" operator="containsText" id="{2D4F1E80-8E9C-47E6-9CFF-2FD292AAAF2E}">
            <xm:f>NOT(ISERROR(SEARCH('Listados Datos'!$T$5,AB344)))</xm:f>
            <xm:f>'Listados Datos'!$T$5</xm:f>
            <x14:dxf>
              <font>
                <b/>
                <i val="0"/>
                <color auto="1"/>
              </font>
              <fill>
                <patternFill>
                  <bgColor rgb="FFFFFF00"/>
                </patternFill>
              </fill>
            </x14:dxf>
          </x14:cfRule>
          <x14:cfRule type="containsText" priority="8960" operator="containsText" id="{02F96A8C-B024-4182-8474-FA8544236723}">
            <xm:f>NOT(ISERROR(SEARCH('Listados Datos'!$T$6,AB344)))</xm:f>
            <xm:f>'Listados Datos'!$T$6</xm:f>
            <x14:dxf>
              <font>
                <b/>
                <i val="0"/>
              </font>
              <fill>
                <patternFill>
                  <bgColor rgb="FF92D050"/>
                </patternFill>
              </fill>
            </x14:dxf>
          </x14:cfRule>
          <xm:sqref>AB344</xm:sqref>
        </x14:conditionalFormatting>
        <x14:conditionalFormatting xmlns:xm="http://schemas.microsoft.com/office/excel/2006/main">
          <x14:cfRule type="containsText" priority="8947" operator="containsText" id="{DD948082-84A1-4064-BC74-BC87CF72ADBB}">
            <xm:f>NOT(ISERROR(SEARCH('Listados Datos'!$P$3,Z344)))</xm:f>
            <xm:f>'Listados Datos'!$P$3</xm:f>
            <x14:dxf>
              <fill>
                <patternFill>
                  <bgColor rgb="FF99CC00"/>
                </patternFill>
              </fill>
            </x14:dxf>
          </x14:cfRule>
          <x14:cfRule type="containsText" priority="8948" operator="containsText" id="{CAF306C7-7C80-44D1-9B26-FEB6EC304F24}">
            <xm:f>NOT(ISERROR(SEARCH('Listados Datos'!$P$4,Z344)))</xm:f>
            <xm:f>'Listados Datos'!$P$4</xm:f>
            <x14:dxf>
              <fill>
                <patternFill>
                  <bgColor rgb="FF33CC33"/>
                </patternFill>
              </fill>
            </x14:dxf>
          </x14:cfRule>
          <x14:cfRule type="containsText" priority="8949" operator="containsText" id="{0E9B9EC0-FB2C-4986-9CA2-98C25911AC3A}">
            <xm:f>NOT(ISERROR(SEARCH('Listados Datos'!$P$5,Z344)))</xm:f>
            <xm:f>'Listados Datos'!$P$5</xm:f>
            <x14:dxf>
              <fill>
                <patternFill>
                  <bgColor rgb="FFFFFF00"/>
                </patternFill>
              </fill>
            </x14:dxf>
          </x14:cfRule>
          <x14:cfRule type="containsText" priority="8950" operator="containsText" id="{E0ACCE80-E6C4-4E34-935A-608C2F2FC575}">
            <xm:f>NOT(ISERROR(SEARCH('Listados Datos'!$P$6,Z344)))</xm:f>
            <xm:f>'Listados Datos'!$P$6</xm:f>
            <x14:dxf>
              <fill>
                <patternFill>
                  <bgColor rgb="FFFFC000"/>
                </patternFill>
              </fill>
            </x14:dxf>
          </x14:cfRule>
          <x14:cfRule type="containsText" priority="8951" operator="containsText" id="{9F750BB1-194A-43E8-9822-A95B7F07657D}">
            <xm:f>NOT(ISERROR(SEARCH('Listados Datos'!$P$7,Z344)))</xm:f>
            <xm:f>'Listados Datos'!$P$7</xm:f>
            <x14:dxf>
              <fill>
                <patternFill>
                  <bgColor rgb="FFFF0000"/>
                </patternFill>
              </fill>
            </x14:dxf>
          </x14:cfRule>
          <xm:sqref>Z344</xm:sqref>
        </x14:conditionalFormatting>
        <x14:conditionalFormatting xmlns:xm="http://schemas.microsoft.com/office/excel/2006/main">
          <x14:cfRule type="containsText" priority="8933" operator="containsText" id="{BE11238A-D4CB-43AC-ACEB-2650E5122A05}">
            <xm:f>NOT(ISERROR(SEARCH('Listados Datos'!$T$3,AT344)))</xm:f>
            <xm:f>'Listados Datos'!$T$3</xm:f>
            <x14:dxf>
              <fill>
                <patternFill patternType="solid">
                  <bgColor rgb="FFC00000"/>
                </patternFill>
              </fill>
            </x14:dxf>
          </x14:cfRule>
          <x14:cfRule type="containsText" priority="8934" operator="containsText" id="{20E5C57A-1A26-4C17-9BBA-7148B595C861}">
            <xm:f>NOT(ISERROR(SEARCH('Listados Datos'!$T$4,AT344)))</xm:f>
            <xm:f>'Listados Datos'!$T$4</xm:f>
            <x14:dxf>
              <font>
                <b/>
                <i val="0"/>
                <color theme="0"/>
              </font>
              <fill>
                <patternFill>
                  <bgColor rgb="FFE26B0A"/>
                </patternFill>
              </fill>
            </x14:dxf>
          </x14:cfRule>
          <x14:cfRule type="containsText" priority="8935" operator="containsText" id="{E5084A2C-9DAA-48CB-9889-B47C0535AF06}">
            <xm:f>NOT(ISERROR(SEARCH('Listados Datos'!$T$5,AT344)))</xm:f>
            <xm:f>'Listados Datos'!$T$5</xm:f>
            <x14:dxf>
              <font>
                <b/>
                <i val="0"/>
                <color auto="1"/>
              </font>
              <fill>
                <patternFill>
                  <bgColor rgb="FFFFFF00"/>
                </patternFill>
              </fill>
            </x14:dxf>
          </x14:cfRule>
          <x14:cfRule type="containsText" priority="8936" operator="containsText" id="{E99DD6DF-D9A0-4813-B8C1-4BB07B64DB73}">
            <xm:f>NOT(ISERROR(SEARCH('Listados Datos'!$T$6,AT344)))</xm:f>
            <xm:f>'Listados Datos'!$T$6</xm:f>
            <x14:dxf>
              <font>
                <b/>
                <i val="0"/>
              </font>
              <fill>
                <patternFill>
                  <bgColor rgb="FF92D050"/>
                </patternFill>
              </fill>
            </x14:dxf>
          </x14:cfRule>
          <xm:sqref>AT344</xm:sqref>
        </x14:conditionalFormatting>
        <x14:conditionalFormatting xmlns:xm="http://schemas.microsoft.com/office/excel/2006/main">
          <x14:cfRule type="containsText" priority="8919" operator="containsText" id="{28054D6B-353D-4D87-B10B-4322CC8810A1}">
            <xm:f>NOT(ISERROR(SEARCH('Listados Datos'!$T$3,AF350)))</xm:f>
            <xm:f>'Listados Datos'!$T$3</xm:f>
            <x14:dxf>
              <fill>
                <patternFill patternType="solid">
                  <bgColor rgb="FFC00000"/>
                </patternFill>
              </fill>
            </x14:dxf>
          </x14:cfRule>
          <x14:cfRule type="containsText" priority="8920" operator="containsText" id="{3F1D7565-6FDF-4792-A393-4E3D1E81C40F}">
            <xm:f>NOT(ISERROR(SEARCH('Listados Datos'!$T$4,AF350)))</xm:f>
            <xm:f>'Listados Datos'!$T$4</xm:f>
            <x14:dxf>
              <font>
                <b/>
                <i val="0"/>
                <color theme="0"/>
              </font>
              <fill>
                <patternFill>
                  <bgColor rgb="FFE26B0A"/>
                </patternFill>
              </fill>
            </x14:dxf>
          </x14:cfRule>
          <x14:cfRule type="containsText" priority="8921" operator="containsText" id="{904945BA-A139-4129-AD0F-4B818F31238E}">
            <xm:f>NOT(ISERROR(SEARCH('Listados Datos'!$T$5,AF350)))</xm:f>
            <xm:f>'Listados Datos'!$T$5</xm:f>
            <x14:dxf>
              <font>
                <b/>
                <i val="0"/>
                <color auto="1"/>
              </font>
              <fill>
                <patternFill>
                  <bgColor rgb="FFFFFF00"/>
                </patternFill>
              </fill>
            </x14:dxf>
          </x14:cfRule>
          <x14:cfRule type="containsText" priority="8922" operator="containsText" id="{6886D5B3-851D-4413-B16A-8FB580936DD4}">
            <xm:f>NOT(ISERROR(SEARCH('Listados Datos'!$T$6,AF350)))</xm:f>
            <xm:f>'Listados Datos'!$T$6</xm:f>
            <x14:dxf>
              <font>
                <b/>
                <i val="0"/>
              </font>
              <fill>
                <patternFill>
                  <bgColor rgb="FF92D050"/>
                </patternFill>
              </fill>
            </x14:dxf>
          </x14:cfRule>
          <xm:sqref>AF350</xm:sqref>
        </x14:conditionalFormatting>
        <x14:conditionalFormatting xmlns:xm="http://schemas.microsoft.com/office/excel/2006/main">
          <x14:cfRule type="containsText" priority="8915" operator="containsText" id="{C2CA337E-9374-4908-B44B-52DFE5D743FC}">
            <xm:f>NOT(ISERROR(SEARCH('Listados Datos'!$T$3,AB350)))</xm:f>
            <xm:f>'Listados Datos'!$T$3</xm:f>
            <x14:dxf>
              <fill>
                <patternFill patternType="solid">
                  <bgColor rgb="FFC00000"/>
                </patternFill>
              </fill>
            </x14:dxf>
          </x14:cfRule>
          <x14:cfRule type="containsText" priority="8916" operator="containsText" id="{0748B7BF-3FE7-4D08-92EC-75B0C0421335}">
            <xm:f>NOT(ISERROR(SEARCH('Listados Datos'!$T$4,AB350)))</xm:f>
            <xm:f>'Listados Datos'!$T$4</xm:f>
            <x14:dxf>
              <font>
                <b/>
                <i val="0"/>
                <color theme="0"/>
              </font>
              <fill>
                <patternFill>
                  <bgColor rgb="FFE26B0A"/>
                </patternFill>
              </fill>
            </x14:dxf>
          </x14:cfRule>
          <x14:cfRule type="containsText" priority="8917" operator="containsText" id="{769D5C5F-B66B-41BC-8E42-9E5FF2A525C3}">
            <xm:f>NOT(ISERROR(SEARCH('Listados Datos'!$T$5,AB350)))</xm:f>
            <xm:f>'Listados Datos'!$T$5</xm:f>
            <x14:dxf>
              <font>
                <b/>
                <i val="0"/>
                <color auto="1"/>
              </font>
              <fill>
                <patternFill>
                  <bgColor rgb="FFFFFF00"/>
                </patternFill>
              </fill>
            </x14:dxf>
          </x14:cfRule>
          <x14:cfRule type="containsText" priority="8918" operator="containsText" id="{569640E1-EA50-4915-BB2B-6BF4D36E93F5}">
            <xm:f>NOT(ISERROR(SEARCH('Listados Datos'!$T$6,AB350)))</xm:f>
            <xm:f>'Listados Datos'!$T$6</xm:f>
            <x14:dxf>
              <font>
                <b/>
                <i val="0"/>
              </font>
              <fill>
                <patternFill>
                  <bgColor rgb="FF92D050"/>
                </patternFill>
              </fill>
            </x14:dxf>
          </x14:cfRule>
          <xm:sqref>AB350</xm:sqref>
        </x14:conditionalFormatting>
        <x14:conditionalFormatting xmlns:xm="http://schemas.microsoft.com/office/excel/2006/main">
          <x14:cfRule type="containsText" priority="8905" operator="containsText" id="{292368D7-9776-488E-94C0-86A396D64E92}">
            <xm:f>NOT(ISERROR(SEARCH('Listados Datos'!$P$3,Z350)))</xm:f>
            <xm:f>'Listados Datos'!$P$3</xm:f>
            <x14:dxf>
              <fill>
                <patternFill>
                  <bgColor rgb="FF99CC00"/>
                </patternFill>
              </fill>
            </x14:dxf>
          </x14:cfRule>
          <x14:cfRule type="containsText" priority="8906" operator="containsText" id="{AE48674A-A951-4CB4-A5A9-B633EEEA0F35}">
            <xm:f>NOT(ISERROR(SEARCH('Listados Datos'!$P$4,Z350)))</xm:f>
            <xm:f>'Listados Datos'!$P$4</xm:f>
            <x14:dxf>
              <fill>
                <patternFill>
                  <bgColor rgb="FF33CC33"/>
                </patternFill>
              </fill>
            </x14:dxf>
          </x14:cfRule>
          <x14:cfRule type="containsText" priority="8907" operator="containsText" id="{20914FAF-D9D0-4292-B12E-ED07517850C5}">
            <xm:f>NOT(ISERROR(SEARCH('Listados Datos'!$P$5,Z350)))</xm:f>
            <xm:f>'Listados Datos'!$P$5</xm:f>
            <x14:dxf>
              <fill>
                <patternFill>
                  <bgColor rgb="FFFFFF00"/>
                </patternFill>
              </fill>
            </x14:dxf>
          </x14:cfRule>
          <x14:cfRule type="containsText" priority="8908" operator="containsText" id="{B594CC51-AF64-4CA5-887B-E5C561C2BC81}">
            <xm:f>NOT(ISERROR(SEARCH('Listados Datos'!$P$6,Z350)))</xm:f>
            <xm:f>'Listados Datos'!$P$6</xm:f>
            <x14:dxf>
              <fill>
                <patternFill>
                  <bgColor rgb="FFFFC000"/>
                </patternFill>
              </fill>
            </x14:dxf>
          </x14:cfRule>
          <x14:cfRule type="containsText" priority="8909" operator="containsText" id="{9EE9EDC9-73C6-4058-8E57-F6558F0C4647}">
            <xm:f>NOT(ISERROR(SEARCH('Listados Datos'!$P$7,Z350)))</xm:f>
            <xm:f>'Listados Datos'!$P$7</xm:f>
            <x14:dxf>
              <fill>
                <patternFill>
                  <bgColor rgb="FFFF0000"/>
                </patternFill>
              </fill>
            </x14:dxf>
          </x14:cfRule>
          <xm:sqref>Z350</xm:sqref>
        </x14:conditionalFormatting>
        <x14:conditionalFormatting xmlns:xm="http://schemas.microsoft.com/office/excel/2006/main">
          <x14:cfRule type="containsText" priority="8891" operator="containsText" id="{9EA7B7C2-9E7E-4C40-BF32-B6D76715E637}">
            <xm:f>NOT(ISERROR(SEARCH('Listados Datos'!$T$3,AT350)))</xm:f>
            <xm:f>'Listados Datos'!$T$3</xm:f>
            <x14:dxf>
              <fill>
                <patternFill patternType="solid">
                  <bgColor rgb="FFC00000"/>
                </patternFill>
              </fill>
            </x14:dxf>
          </x14:cfRule>
          <x14:cfRule type="containsText" priority="8892" operator="containsText" id="{EC766CB4-34B9-481A-8FC6-D71B8E4CA335}">
            <xm:f>NOT(ISERROR(SEARCH('Listados Datos'!$T$4,AT350)))</xm:f>
            <xm:f>'Listados Datos'!$T$4</xm:f>
            <x14:dxf>
              <font>
                <b/>
                <i val="0"/>
                <color theme="0"/>
              </font>
              <fill>
                <patternFill>
                  <bgColor rgb="FFE26B0A"/>
                </patternFill>
              </fill>
            </x14:dxf>
          </x14:cfRule>
          <x14:cfRule type="containsText" priority="8893" operator="containsText" id="{086A43FC-C442-49E4-93A0-B9FC8F4ECD38}">
            <xm:f>NOT(ISERROR(SEARCH('Listados Datos'!$T$5,AT350)))</xm:f>
            <xm:f>'Listados Datos'!$T$5</xm:f>
            <x14:dxf>
              <font>
                <b/>
                <i val="0"/>
                <color auto="1"/>
              </font>
              <fill>
                <patternFill>
                  <bgColor rgb="FFFFFF00"/>
                </patternFill>
              </fill>
            </x14:dxf>
          </x14:cfRule>
          <x14:cfRule type="containsText" priority="8894" operator="containsText" id="{B689FD68-BD06-44D3-A74C-9F89CCB2DDAD}">
            <xm:f>NOT(ISERROR(SEARCH('Listados Datos'!$T$6,AT350)))</xm:f>
            <xm:f>'Listados Datos'!$T$6</xm:f>
            <x14:dxf>
              <font>
                <b/>
                <i val="0"/>
              </font>
              <fill>
                <patternFill>
                  <bgColor rgb="FF92D050"/>
                </patternFill>
              </fill>
            </x14:dxf>
          </x14:cfRule>
          <xm:sqref>AT350</xm:sqref>
        </x14:conditionalFormatting>
        <x14:conditionalFormatting xmlns:xm="http://schemas.microsoft.com/office/excel/2006/main">
          <x14:cfRule type="containsText" priority="8717" operator="containsText" id="{7CB76E8F-16B4-49E2-B40F-314ED0E2D9CB}">
            <xm:f>NOT(ISERROR(SEARCH('Listados Datos'!$P$3,AR361)))</xm:f>
            <xm:f>'Listados Datos'!$P$3</xm:f>
            <x14:dxf>
              <fill>
                <patternFill>
                  <bgColor rgb="FF99CC00"/>
                </patternFill>
              </fill>
            </x14:dxf>
          </x14:cfRule>
          <x14:cfRule type="containsText" priority="8718" operator="containsText" id="{F8EC25D4-38BA-4A7F-9C35-B3308D973559}">
            <xm:f>NOT(ISERROR(SEARCH('Listados Datos'!$P$4,AR361)))</xm:f>
            <xm:f>'Listados Datos'!$P$4</xm:f>
            <x14:dxf>
              <fill>
                <patternFill>
                  <bgColor rgb="FF33CC33"/>
                </patternFill>
              </fill>
            </x14:dxf>
          </x14:cfRule>
          <x14:cfRule type="containsText" priority="8719" operator="containsText" id="{2DCC416D-7095-4D78-BA71-816B6F6D760D}">
            <xm:f>NOT(ISERROR(SEARCH('Listados Datos'!$P$5,AR361)))</xm:f>
            <xm:f>'Listados Datos'!$P$5</xm:f>
            <x14:dxf>
              <fill>
                <patternFill>
                  <bgColor rgb="FFFFFF00"/>
                </patternFill>
              </fill>
            </x14:dxf>
          </x14:cfRule>
          <x14:cfRule type="containsText" priority="8720" operator="containsText" id="{05679DF5-0C36-44D8-9A62-D17FFCA0A99C}">
            <xm:f>NOT(ISERROR(SEARCH('Listados Datos'!$P$6,AR361)))</xm:f>
            <xm:f>'Listados Datos'!$P$6</xm:f>
            <x14:dxf>
              <fill>
                <patternFill>
                  <bgColor rgb="FFFFC000"/>
                </patternFill>
              </fill>
            </x14:dxf>
          </x14:cfRule>
          <x14:cfRule type="containsText" priority="8721" operator="containsText" id="{CB80C21A-4845-4C3D-8044-8EEB0AF68318}">
            <xm:f>NOT(ISERROR(SEARCH('Listados Datos'!$P$7,AR361)))</xm:f>
            <xm:f>'Listados Datos'!$P$7</xm:f>
            <x14:dxf>
              <fill>
                <patternFill>
                  <bgColor rgb="FFFF0000"/>
                </patternFill>
              </fill>
            </x14:dxf>
          </x14:cfRule>
          <xm:sqref>AR361</xm:sqref>
        </x14:conditionalFormatting>
        <x14:conditionalFormatting xmlns:xm="http://schemas.microsoft.com/office/excel/2006/main">
          <x14:cfRule type="containsText" priority="8783" operator="containsText" id="{16AAF3BA-41DE-4040-BA85-A392C18D1D95}">
            <xm:f>NOT(ISERROR(SEARCH('Listados Datos'!$T$3,AT363)))</xm:f>
            <xm:f>'Listados Datos'!$T$3</xm:f>
            <x14:dxf>
              <fill>
                <patternFill patternType="solid">
                  <bgColor rgb="FFC00000"/>
                </patternFill>
              </fill>
            </x14:dxf>
          </x14:cfRule>
          <x14:cfRule type="containsText" priority="8784" operator="containsText" id="{57B97C75-23AA-4737-AF98-6C74F0822F87}">
            <xm:f>NOT(ISERROR(SEARCH('Listados Datos'!$T$4,AT363)))</xm:f>
            <xm:f>'Listados Datos'!$T$4</xm:f>
            <x14:dxf>
              <font>
                <b/>
                <i val="0"/>
                <color theme="0"/>
              </font>
              <fill>
                <patternFill>
                  <bgColor rgb="FFE26B0A"/>
                </patternFill>
              </fill>
            </x14:dxf>
          </x14:cfRule>
          <x14:cfRule type="containsText" priority="8785" operator="containsText" id="{ABF26F86-50FF-4C54-80CD-DFD526C55930}">
            <xm:f>NOT(ISERROR(SEARCH('Listados Datos'!$T$5,AT363)))</xm:f>
            <xm:f>'Listados Datos'!$T$5</xm:f>
            <x14:dxf>
              <font>
                <b/>
                <i val="0"/>
                <color auto="1"/>
              </font>
              <fill>
                <patternFill>
                  <bgColor rgb="FFFFFF00"/>
                </patternFill>
              </fill>
            </x14:dxf>
          </x14:cfRule>
          <x14:cfRule type="containsText" priority="8786" operator="containsText" id="{4D860486-C77B-48FD-863B-A61941988343}">
            <xm:f>NOT(ISERROR(SEARCH('Listados Datos'!$T$6,AT363)))</xm:f>
            <xm:f>'Listados Datos'!$T$6</xm:f>
            <x14:dxf>
              <font>
                <b/>
                <i val="0"/>
              </font>
              <fill>
                <patternFill>
                  <bgColor rgb="FF92D050"/>
                </patternFill>
              </fill>
            </x14:dxf>
          </x14:cfRule>
          <xm:sqref>AT363</xm:sqref>
        </x14:conditionalFormatting>
        <x14:conditionalFormatting xmlns:xm="http://schemas.microsoft.com/office/excel/2006/main">
          <x14:cfRule type="containsText" priority="8773" operator="containsText" id="{DD90F617-EB98-4F51-BFB1-A52C80DD8319}">
            <xm:f>NOT(ISERROR(SEARCH('Listados Datos'!$P$3,AR363)))</xm:f>
            <xm:f>'Listados Datos'!$P$3</xm:f>
            <x14:dxf>
              <fill>
                <patternFill>
                  <bgColor rgb="FF99CC00"/>
                </patternFill>
              </fill>
            </x14:dxf>
          </x14:cfRule>
          <x14:cfRule type="containsText" priority="8774" operator="containsText" id="{7B710EFA-D0A0-4D8A-9944-F8B1E98B00A0}">
            <xm:f>NOT(ISERROR(SEARCH('Listados Datos'!$P$4,AR363)))</xm:f>
            <xm:f>'Listados Datos'!$P$4</xm:f>
            <x14:dxf>
              <fill>
                <patternFill>
                  <bgColor rgb="FF33CC33"/>
                </patternFill>
              </fill>
            </x14:dxf>
          </x14:cfRule>
          <x14:cfRule type="containsText" priority="8775" operator="containsText" id="{6F1FEA3E-7221-4221-A93E-8DDD3CA066F5}">
            <xm:f>NOT(ISERROR(SEARCH('Listados Datos'!$P$5,AR363)))</xm:f>
            <xm:f>'Listados Datos'!$P$5</xm:f>
            <x14:dxf>
              <fill>
                <patternFill>
                  <bgColor rgb="FFFFFF00"/>
                </patternFill>
              </fill>
            </x14:dxf>
          </x14:cfRule>
          <x14:cfRule type="containsText" priority="8776" operator="containsText" id="{887B6F25-0AB8-48BA-8D6F-E8471CDA3ECA}">
            <xm:f>NOT(ISERROR(SEARCH('Listados Datos'!$P$6,AR363)))</xm:f>
            <xm:f>'Listados Datos'!$P$6</xm:f>
            <x14:dxf>
              <fill>
                <patternFill>
                  <bgColor rgb="FFFFC000"/>
                </patternFill>
              </fill>
            </x14:dxf>
          </x14:cfRule>
          <x14:cfRule type="containsText" priority="8777" operator="containsText" id="{840EF898-51CA-4362-AAC7-09C1B5841883}">
            <xm:f>NOT(ISERROR(SEARCH('Listados Datos'!$P$7,AR363)))</xm:f>
            <xm:f>'Listados Datos'!$P$7</xm:f>
            <x14:dxf>
              <fill>
                <patternFill>
                  <bgColor rgb="FFFF0000"/>
                </patternFill>
              </fill>
            </x14:dxf>
          </x14:cfRule>
          <xm:sqref>AR363</xm:sqref>
        </x14:conditionalFormatting>
        <x14:conditionalFormatting xmlns:xm="http://schemas.microsoft.com/office/excel/2006/main">
          <x14:cfRule type="containsText" priority="8741" operator="containsText" id="{9352A0C2-E349-4812-8A82-9480D9BF65A3}">
            <xm:f>NOT(ISERROR(SEARCH('Listados Datos'!$T$3,AT360)))</xm:f>
            <xm:f>'Listados Datos'!$T$3</xm:f>
            <x14:dxf>
              <fill>
                <patternFill patternType="solid">
                  <bgColor rgb="FFC00000"/>
                </patternFill>
              </fill>
            </x14:dxf>
          </x14:cfRule>
          <x14:cfRule type="containsText" priority="8742" operator="containsText" id="{689A3DA3-E1C2-4188-9C70-F440B9C99FFB}">
            <xm:f>NOT(ISERROR(SEARCH('Listados Datos'!$T$4,AT360)))</xm:f>
            <xm:f>'Listados Datos'!$T$4</xm:f>
            <x14:dxf>
              <font>
                <b/>
                <i val="0"/>
                <color theme="0"/>
              </font>
              <fill>
                <patternFill>
                  <bgColor rgb="FFE26B0A"/>
                </patternFill>
              </fill>
            </x14:dxf>
          </x14:cfRule>
          <x14:cfRule type="containsText" priority="8743" operator="containsText" id="{02B0B034-7A00-4B31-89F0-7089CA637CA6}">
            <xm:f>NOT(ISERROR(SEARCH('Listados Datos'!$T$5,AT360)))</xm:f>
            <xm:f>'Listados Datos'!$T$5</xm:f>
            <x14:dxf>
              <font>
                <b/>
                <i val="0"/>
                <color auto="1"/>
              </font>
              <fill>
                <patternFill>
                  <bgColor rgb="FFFFFF00"/>
                </patternFill>
              </fill>
            </x14:dxf>
          </x14:cfRule>
          <x14:cfRule type="containsText" priority="8744" operator="containsText" id="{1FE95CB9-16E6-43AD-8182-800F256E7CB3}">
            <xm:f>NOT(ISERROR(SEARCH('Listados Datos'!$T$6,AT360)))</xm:f>
            <xm:f>'Listados Datos'!$T$6</xm:f>
            <x14:dxf>
              <font>
                <b/>
                <i val="0"/>
              </font>
              <fill>
                <patternFill>
                  <bgColor rgb="FF92D050"/>
                </patternFill>
              </fill>
            </x14:dxf>
          </x14:cfRule>
          <xm:sqref>AT360</xm:sqref>
        </x14:conditionalFormatting>
        <x14:conditionalFormatting xmlns:xm="http://schemas.microsoft.com/office/excel/2006/main">
          <x14:cfRule type="containsText" priority="8731" operator="containsText" id="{14DA0BB3-7854-483A-B8BD-B7F3240441D8}">
            <xm:f>NOT(ISERROR(SEARCH('Listados Datos'!$P$3,AR360)))</xm:f>
            <xm:f>'Listados Datos'!$P$3</xm:f>
            <x14:dxf>
              <fill>
                <patternFill>
                  <bgColor rgb="FF99CC00"/>
                </patternFill>
              </fill>
            </x14:dxf>
          </x14:cfRule>
          <x14:cfRule type="containsText" priority="8732" operator="containsText" id="{6CA6D657-D6BA-4B78-9BC6-30CF846C6DB6}">
            <xm:f>NOT(ISERROR(SEARCH('Listados Datos'!$P$4,AR360)))</xm:f>
            <xm:f>'Listados Datos'!$P$4</xm:f>
            <x14:dxf>
              <fill>
                <patternFill>
                  <bgColor rgb="FF33CC33"/>
                </patternFill>
              </fill>
            </x14:dxf>
          </x14:cfRule>
          <x14:cfRule type="containsText" priority="8733" operator="containsText" id="{17045EAF-0845-4F60-88F7-34476CA05223}">
            <xm:f>NOT(ISERROR(SEARCH('Listados Datos'!$P$5,AR360)))</xm:f>
            <xm:f>'Listados Datos'!$P$5</xm:f>
            <x14:dxf>
              <fill>
                <patternFill>
                  <bgColor rgb="FFFFFF00"/>
                </patternFill>
              </fill>
            </x14:dxf>
          </x14:cfRule>
          <x14:cfRule type="containsText" priority="8734" operator="containsText" id="{394C28BD-E070-4E20-B1A2-BCCFD9791D65}">
            <xm:f>NOT(ISERROR(SEARCH('Listados Datos'!$P$6,AR360)))</xm:f>
            <xm:f>'Listados Datos'!$P$6</xm:f>
            <x14:dxf>
              <fill>
                <patternFill>
                  <bgColor rgb="FFFFC000"/>
                </patternFill>
              </fill>
            </x14:dxf>
          </x14:cfRule>
          <x14:cfRule type="containsText" priority="8735" operator="containsText" id="{41C730B3-F840-4727-BAA8-3C651582021C}">
            <xm:f>NOT(ISERROR(SEARCH('Listados Datos'!$P$7,AR360)))</xm:f>
            <xm:f>'Listados Datos'!$P$7</xm:f>
            <x14:dxf>
              <fill>
                <patternFill>
                  <bgColor rgb="FFFF0000"/>
                </patternFill>
              </fill>
            </x14:dxf>
          </x14:cfRule>
          <xm:sqref>AR360</xm:sqref>
        </x14:conditionalFormatting>
        <x14:conditionalFormatting xmlns:xm="http://schemas.microsoft.com/office/excel/2006/main">
          <x14:cfRule type="containsText" priority="8849" operator="containsText" id="{048CC15C-7506-4537-99ED-242B9BA32162}">
            <xm:f>NOT(ISERROR(SEARCH('Listados Datos'!$T$3,AF358)))</xm:f>
            <xm:f>'Listados Datos'!$T$3</xm:f>
            <x14:dxf>
              <fill>
                <patternFill patternType="solid">
                  <bgColor rgb="FFC00000"/>
                </patternFill>
              </fill>
            </x14:dxf>
          </x14:cfRule>
          <x14:cfRule type="containsText" priority="8850" operator="containsText" id="{C870270A-1995-4EB8-B8D8-AB07474BEA4C}">
            <xm:f>NOT(ISERROR(SEARCH('Listados Datos'!$T$4,AF358)))</xm:f>
            <xm:f>'Listados Datos'!$T$4</xm:f>
            <x14:dxf>
              <font>
                <b/>
                <i val="0"/>
                <color theme="0"/>
              </font>
              <fill>
                <patternFill>
                  <bgColor rgb="FFE26B0A"/>
                </patternFill>
              </fill>
            </x14:dxf>
          </x14:cfRule>
          <x14:cfRule type="containsText" priority="8851" operator="containsText" id="{768C3E71-A301-440C-B52E-EA4EC68F233D}">
            <xm:f>NOT(ISERROR(SEARCH('Listados Datos'!$T$5,AF358)))</xm:f>
            <xm:f>'Listados Datos'!$T$5</xm:f>
            <x14:dxf>
              <font>
                <b/>
                <i val="0"/>
                <color auto="1"/>
              </font>
              <fill>
                <patternFill>
                  <bgColor rgb="FFFFFF00"/>
                </patternFill>
              </fill>
            </x14:dxf>
          </x14:cfRule>
          <x14:cfRule type="containsText" priority="8852" operator="containsText" id="{66E6D575-4AC4-4AD3-94F3-EE21DDB2A5D2}">
            <xm:f>NOT(ISERROR(SEARCH('Listados Datos'!$T$6,AF358)))</xm:f>
            <xm:f>'Listados Datos'!$T$6</xm:f>
            <x14:dxf>
              <font>
                <b/>
                <i val="0"/>
              </font>
              <fill>
                <patternFill>
                  <bgColor rgb="FF92D050"/>
                </patternFill>
              </fill>
            </x14:dxf>
          </x14:cfRule>
          <xm:sqref>AF358:AF359 AF363</xm:sqref>
        </x14:conditionalFormatting>
        <x14:conditionalFormatting xmlns:xm="http://schemas.microsoft.com/office/excel/2006/main">
          <x14:cfRule type="containsText" priority="8845" operator="containsText" id="{192A6A00-EA4E-400A-AEEB-3DDC7DFE7E9D}">
            <xm:f>NOT(ISERROR(SEARCH('Listados Datos'!$T$3,AB358)))</xm:f>
            <xm:f>'Listados Datos'!$T$3</xm:f>
            <x14:dxf>
              <fill>
                <patternFill patternType="solid">
                  <bgColor rgb="FFC00000"/>
                </patternFill>
              </fill>
            </x14:dxf>
          </x14:cfRule>
          <x14:cfRule type="containsText" priority="8846" operator="containsText" id="{17DD5029-A6C5-41B9-A518-17086BBA1204}">
            <xm:f>NOT(ISERROR(SEARCH('Listados Datos'!$T$4,AB358)))</xm:f>
            <xm:f>'Listados Datos'!$T$4</xm:f>
            <x14:dxf>
              <font>
                <b/>
                <i val="0"/>
                <color theme="0"/>
              </font>
              <fill>
                <patternFill>
                  <bgColor rgb="FFE26B0A"/>
                </patternFill>
              </fill>
            </x14:dxf>
          </x14:cfRule>
          <x14:cfRule type="containsText" priority="8847" operator="containsText" id="{9CECF408-BB51-412D-9444-D1F71F9096C6}">
            <xm:f>NOT(ISERROR(SEARCH('Listados Datos'!$T$5,AB358)))</xm:f>
            <xm:f>'Listados Datos'!$T$5</xm:f>
            <x14:dxf>
              <font>
                <b/>
                <i val="0"/>
                <color auto="1"/>
              </font>
              <fill>
                <patternFill>
                  <bgColor rgb="FFFFFF00"/>
                </patternFill>
              </fill>
            </x14:dxf>
          </x14:cfRule>
          <x14:cfRule type="containsText" priority="8848" operator="containsText" id="{35960FA7-181F-4AF4-AFBF-82D3A30321E8}">
            <xm:f>NOT(ISERROR(SEARCH('Listados Datos'!$T$6,AB358)))</xm:f>
            <xm:f>'Listados Datos'!$T$6</xm:f>
            <x14:dxf>
              <font>
                <b/>
                <i val="0"/>
              </font>
              <fill>
                <patternFill>
                  <bgColor rgb="FF92D050"/>
                </patternFill>
              </fill>
            </x14:dxf>
          </x14:cfRule>
          <xm:sqref>AB358:AB359</xm:sqref>
        </x14:conditionalFormatting>
        <x14:conditionalFormatting xmlns:xm="http://schemas.microsoft.com/office/excel/2006/main">
          <x14:cfRule type="containsText" priority="8835" operator="containsText" id="{69DA4CBF-F556-45C9-B508-01A7722969BB}">
            <xm:f>NOT(ISERROR(SEARCH('Listados Datos'!$P$3,Z358)))</xm:f>
            <xm:f>'Listados Datos'!$P$3</xm:f>
            <x14:dxf>
              <fill>
                <patternFill>
                  <bgColor rgb="FF99CC00"/>
                </patternFill>
              </fill>
            </x14:dxf>
          </x14:cfRule>
          <x14:cfRule type="containsText" priority="8836" operator="containsText" id="{B3534FD8-3638-4222-8EFD-D8B6623A6B29}">
            <xm:f>NOT(ISERROR(SEARCH('Listados Datos'!$P$4,Z358)))</xm:f>
            <xm:f>'Listados Datos'!$P$4</xm:f>
            <x14:dxf>
              <fill>
                <patternFill>
                  <bgColor rgb="FF33CC33"/>
                </patternFill>
              </fill>
            </x14:dxf>
          </x14:cfRule>
          <x14:cfRule type="containsText" priority="8837" operator="containsText" id="{346A3528-CA7A-4DE7-B0E4-B7E27173DA9F}">
            <xm:f>NOT(ISERROR(SEARCH('Listados Datos'!$P$5,Z358)))</xm:f>
            <xm:f>'Listados Datos'!$P$5</xm:f>
            <x14:dxf>
              <fill>
                <patternFill>
                  <bgColor rgb="FFFFFF00"/>
                </patternFill>
              </fill>
            </x14:dxf>
          </x14:cfRule>
          <x14:cfRule type="containsText" priority="8838" operator="containsText" id="{939E1EA2-68D1-40FC-A6FD-AABF18DD918E}">
            <xm:f>NOT(ISERROR(SEARCH('Listados Datos'!$P$6,Z358)))</xm:f>
            <xm:f>'Listados Datos'!$P$6</xm:f>
            <x14:dxf>
              <fill>
                <patternFill>
                  <bgColor rgb="FFFFC000"/>
                </patternFill>
              </fill>
            </x14:dxf>
          </x14:cfRule>
          <x14:cfRule type="containsText" priority="8839" operator="containsText" id="{3FAA6B61-3E83-4120-A81C-3A8CFD42B3DE}">
            <xm:f>NOT(ISERROR(SEARCH('Listados Datos'!$P$7,Z358)))</xm:f>
            <xm:f>'Listados Datos'!$P$7</xm:f>
            <x14:dxf>
              <fill>
                <patternFill>
                  <bgColor rgb="FFFF0000"/>
                </patternFill>
              </fill>
            </x14:dxf>
          </x14:cfRule>
          <xm:sqref>Z358:Z359</xm:sqref>
        </x14:conditionalFormatting>
        <x14:conditionalFormatting xmlns:xm="http://schemas.microsoft.com/office/excel/2006/main">
          <x14:cfRule type="containsText" priority="8811" operator="containsText" id="{8DC97809-8433-440C-89E4-1A927DC787E9}">
            <xm:f>NOT(ISERROR(SEARCH('Listados Datos'!$T$3,AT358)))</xm:f>
            <xm:f>'Listados Datos'!$T$3</xm:f>
            <x14:dxf>
              <fill>
                <patternFill patternType="solid">
                  <bgColor rgb="FFC00000"/>
                </patternFill>
              </fill>
            </x14:dxf>
          </x14:cfRule>
          <x14:cfRule type="containsText" priority="8812" operator="containsText" id="{E488111D-6D3E-4D13-B8AF-93BDCF0A08E7}">
            <xm:f>NOT(ISERROR(SEARCH('Listados Datos'!$T$4,AT358)))</xm:f>
            <xm:f>'Listados Datos'!$T$4</xm:f>
            <x14:dxf>
              <font>
                <b/>
                <i val="0"/>
                <color theme="0"/>
              </font>
              <fill>
                <patternFill>
                  <bgColor rgb="FFE26B0A"/>
                </patternFill>
              </fill>
            </x14:dxf>
          </x14:cfRule>
          <x14:cfRule type="containsText" priority="8813" operator="containsText" id="{194E3C5A-BD26-4B22-8B8D-5297C9BE2DD1}">
            <xm:f>NOT(ISERROR(SEARCH('Listados Datos'!$T$5,AT358)))</xm:f>
            <xm:f>'Listados Datos'!$T$5</xm:f>
            <x14:dxf>
              <font>
                <b/>
                <i val="0"/>
                <color auto="1"/>
              </font>
              <fill>
                <patternFill>
                  <bgColor rgb="FFFFFF00"/>
                </patternFill>
              </fill>
            </x14:dxf>
          </x14:cfRule>
          <x14:cfRule type="containsText" priority="8814" operator="containsText" id="{190F6989-9046-4040-8F2A-8D798E4A34A4}">
            <xm:f>NOT(ISERROR(SEARCH('Listados Datos'!$T$6,AT358)))</xm:f>
            <xm:f>'Listados Datos'!$T$6</xm:f>
            <x14:dxf>
              <font>
                <b/>
                <i val="0"/>
              </font>
              <fill>
                <patternFill>
                  <bgColor rgb="FF92D050"/>
                </patternFill>
              </fill>
            </x14:dxf>
          </x14:cfRule>
          <xm:sqref>AT358</xm:sqref>
        </x14:conditionalFormatting>
        <x14:conditionalFormatting xmlns:xm="http://schemas.microsoft.com/office/excel/2006/main">
          <x14:cfRule type="containsText" priority="8801" operator="containsText" id="{E48B8025-32C4-444E-840E-81C71B2C3F33}">
            <xm:f>NOT(ISERROR(SEARCH('Listados Datos'!$P$3,AR358)))</xm:f>
            <xm:f>'Listados Datos'!$P$3</xm:f>
            <x14:dxf>
              <fill>
                <patternFill>
                  <bgColor rgb="FF99CC00"/>
                </patternFill>
              </fill>
            </x14:dxf>
          </x14:cfRule>
          <x14:cfRule type="containsText" priority="8802" operator="containsText" id="{1405DC5D-D287-48F2-8E9F-868DCB6300E8}">
            <xm:f>NOT(ISERROR(SEARCH('Listados Datos'!$P$4,AR358)))</xm:f>
            <xm:f>'Listados Datos'!$P$4</xm:f>
            <x14:dxf>
              <fill>
                <patternFill>
                  <bgColor rgb="FF33CC33"/>
                </patternFill>
              </fill>
            </x14:dxf>
          </x14:cfRule>
          <x14:cfRule type="containsText" priority="8803" operator="containsText" id="{4B7827F0-608F-41CF-8FCF-C1DB7431D602}">
            <xm:f>NOT(ISERROR(SEARCH('Listados Datos'!$P$5,AR358)))</xm:f>
            <xm:f>'Listados Datos'!$P$5</xm:f>
            <x14:dxf>
              <fill>
                <patternFill>
                  <bgColor rgb="FFFFFF00"/>
                </patternFill>
              </fill>
            </x14:dxf>
          </x14:cfRule>
          <x14:cfRule type="containsText" priority="8804" operator="containsText" id="{DEAC2B2C-CB13-4F77-A463-25B5A35DBBBE}">
            <xm:f>NOT(ISERROR(SEARCH('Listados Datos'!$P$6,AR358)))</xm:f>
            <xm:f>'Listados Datos'!$P$6</xm:f>
            <x14:dxf>
              <fill>
                <patternFill>
                  <bgColor rgb="FFFFC000"/>
                </patternFill>
              </fill>
            </x14:dxf>
          </x14:cfRule>
          <x14:cfRule type="containsText" priority="8805" operator="containsText" id="{3721FCF4-BD1A-4455-84D9-BFBD97445CC9}">
            <xm:f>NOT(ISERROR(SEARCH('Listados Datos'!$P$7,AR358)))</xm:f>
            <xm:f>'Listados Datos'!$P$7</xm:f>
            <x14:dxf>
              <fill>
                <patternFill>
                  <bgColor rgb="FFFF0000"/>
                </patternFill>
              </fill>
            </x14:dxf>
          </x14:cfRule>
          <xm:sqref>AR358</xm:sqref>
        </x14:conditionalFormatting>
        <x14:conditionalFormatting xmlns:xm="http://schemas.microsoft.com/office/excel/2006/main">
          <x14:cfRule type="containsText" priority="8797" operator="containsText" id="{7BA4B5B4-D1EE-4999-912C-6DE89A95A36A}">
            <xm:f>NOT(ISERROR(SEARCH('Listados Datos'!$T$3,AT359)))</xm:f>
            <xm:f>'Listados Datos'!$T$3</xm:f>
            <x14:dxf>
              <fill>
                <patternFill patternType="solid">
                  <bgColor rgb="FFC00000"/>
                </patternFill>
              </fill>
            </x14:dxf>
          </x14:cfRule>
          <x14:cfRule type="containsText" priority="8798" operator="containsText" id="{EC601E85-DD85-42D9-B458-B5DB2CC577E8}">
            <xm:f>NOT(ISERROR(SEARCH('Listados Datos'!$T$4,AT359)))</xm:f>
            <xm:f>'Listados Datos'!$T$4</xm:f>
            <x14:dxf>
              <font>
                <b/>
                <i val="0"/>
                <color theme="0"/>
              </font>
              <fill>
                <patternFill>
                  <bgColor rgb="FFE26B0A"/>
                </patternFill>
              </fill>
            </x14:dxf>
          </x14:cfRule>
          <x14:cfRule type="containsText" priority="8799" operator="containsText" id="{4C4C8D26-29F6-4D9A-B39B-11990CB5E0DD}">
            <xm:f>NOT(ISERROR(SEARCH('Listados Datos'!$T$5,AT359)))</xm:f>
            <xm:f>'Listados Datos'!$T$5</xm:f>
            <x14:dxf>
              <font>
                <b/>
                <i val="0"/>
                <color auto="1"/>
              </font>
              <fill>
                <patternFill>
                  <bgColor rgb="FFFFFF00"/>
                </patternFill>
              </fill>
            </x14:dxf>
          </x14:cfRule>
          <x14:cfRule type="containsText" priority="8800" operator="containsText" id="{CD2581CE-3684-411D-8C81-8E022AADE2F4}">
            <xm:f>NOT(ISERROR(SEARCH('Listados Datos'!$T$6,AT359)))</xm:f>
            <xm:f>'Listados Datos'!$T$6</xm:f>
            <x14:dxf>
              <font>
                <b/>
                <i val="0"/>
              </font>
              <fill>
                <patternFill>
                  <bgColor rgb="FF92D050"/>
                </patternFill>
              </fill>
            </x14:dxf>
          </x14:cfRule>
          <xm:sqref>AT359</xm:sqref>
        </x14:conditionalFormatting>
        <x14:conditionalFormatting xmlns:xm="http://schemas.microsoft.com/office/excel/2006/main">
          <x14:cfRule type="containsText" priority="8787" operator="containsText" id="{FA23410C-10C7-4C06-A0B8-4BB305478F3C}">
            <xm:f>NOT(ISERROR(SEARCH('Listados Datos'!$P$3,AR359)))</xm:f>
            <xm:f>'Listados Datos'!$P$3</xm:f>
            <x14:dxf>
              <fill>
                <patternFill>
                  <bgColor rgb="FF99CC00"/>
                </patternFill>
              </fill>
            </x14:dxf>
          </x14:cfRule>
          <x14:cfRule type="containsText" priority="8788" operator="containsText" id="{508C2048-D9B8-4C17-B9D3-20A44250657F}">
            <xm:f>NOT(ISERROR(SEARCH('Listados Datos'!$P$4,AR359)))</xm:f>
            <xm:f>'Listados Datos'!$P$4</xm:f>
            <x14:dxf>
              <fill>
                <patternFill>
                  <bgColor rgb="FF33CC33"/>
                </patternFill>
              </fill>
            </x14:dxf>
          </x14:cfRule>
          <x14:cfRule type="containsText" priority="8789" operator="containsText" id="{FA97CF9D-906D-4CE3-9126-D732E2E89D3E}">
            <xm:f>NOT(ISERROR(SEARCH('Listados Datos'!$P$5,AR359)))</xm:f>
            <xm:f>'Listados Datos'!$P$5</xm:f>
            <x14:dxf>
              <fill>
                <patternFill>
                  <bgColor rgb="FFFFFF00"/>
                </patternFill>
              </fill>
            </x14:dxf>
          </x14:cfRule>
          <x14:cfRule type="containsText" priority="8790" operator="containsText" id="{3AFD859F-871D-4AE0-B6D8-8E79FE1B6279}">
            <xm:f>NOT(ISERROR(SEARCH('Listados Datos'!$P$6,AR359)))</xm:f>
            <xm:f>'Listados Datos'!$P$6</xm:f>
            <x14:dxf>
              <fill>
                <patternFill>
                  <bgColor rgb="FFFFC000"/>
                </patternFill>
              </fill>
            </x14:dxf>
          </x14:cfRule>
          <x14:cfRule type="containsText" priority="8791" operator="containsText" id="{E7EB33E9-EF88-4C2E-867A-7E2AD5DD0AAA}">
            <xm:f>NOT(ISERROR(SEARCH('Listados Datos'!$P$7,AR359)))</xm:f>
            <xm:f>'Listados Datos'!$P$7</xm:f>
            <x14:dxf>
              <fill>
                <patternFill>
                  <bgColor rgb="FFFF0000"/>
                </patternFill>
              </fill>
            </x14:dxf>
          </x14:cfRule>
          <xm:sqref>AR359</xm:sqref>
        </x14:conditionalFormatting>
        <x14:conditionalFormatting xmlns:xm="http://schemas.microsoft.com/office/excel/2006/main">
          <x14:cfRule type="containsText" priority="8769" operator="containsText" id="{962852AD-A7C8-45B7-9075-0A6FA2F6FF73}">
            <xm:f>NOT(ISERROR(SEARCH('Listados Datos'!$T$3,AF360)))</xm:f>
            <xm:f>'Listados Datos'!$T$3</xm:f>
            <x14:dxf>
              <fill>
                <patternFill patternType="solid">
                  <bgColor rgb="FFC00000"/>
                </patternFill>
              </fill>
            </x14:dxf>
          </x14:cfRule>
          <x14:cfRule type="containsText" priority="8770" operator="containsText" id="{7EF9C67E-829E-42CF-80E0-EE664913E4DA}">
            <xm:f>NOT(ISERROR(SEARCH('Listados Datos'!$T$4,AF360)))</xm:f>
            <xm:f>'Listados Datos'!$T$4</xm:f>
            <x14:dxf>
              <font>
                <b/>
                <i val="0"/>
                <color theme="0"/>
              </font>
              <fill>
                <patternFill>
                  <bgColor rgb="FFE26B0A"/>
                </patternFill>
              </fill>
            </x14:dxf>
          </x14:cfRule>
          <x14:cfRule type="containsText" priority="8771" operator="containsText" id="{95BED997-7AB1-4B7A-927A-FED557CD7BCB}">
            <xm:f>NOT(ISERROR(SEARCH('Listados Datos'!$T$5,AF360)))</xm:f>
            <xm:f>'Listados Datos'!$T$5</xm:f>
            <x14:dxf>
              <font>
                <b/>
                <i val="0"/>
                <color auto="1"/>
              </font>
              <fill>
                <patternFill>
                  <bgColor rgb="FFFFFF00"/>
                </patternFill>
              </fill>
            </x14:dxf>
          </x14:cfRule>
          <x14:cfRule type="containsText" priority="8772" operator="containsText" id="{22B4929A-6ADF-4E05-A7FF-55C0540A3FBD}">
            <xm:f>NOT(ISERROR(SEARCH('Listados Datos'!$T$6,AF360)))</xm:f>
            <xm:f>'Listados Datos'!$T$6</xm:f>
            <x14:dxf>
              <font>
                <b/>
                <i val="0"/>
              </font>
              <fill>
                <patternFill>
                  <bgColor rgb="FF92D050"/>
                </patternFill>
              </fill>
            </x14:dxf>
          </x14:cfRule>
          <xm:sqref>AF360:AF361</xm:sqref>
        </x14:conditionalFormatting>
        <x14:conditionalFormatting xmlns:xm="http://schemas.microsoft.com/office/excel/2006/main">
          <x14:cfRule type="containsText" priority="8765" operator="containsText" id="{129BD0C1-8AB0-4265-8F49-15CBB72CA0E1}">
            <xm:f>NOT(ISERROR(SEARCH('Listados Datos'!$T$3,AB360)))</xm:f>
            <xm:f>'Listados Datos'!$T$3</xm:f>
            <x14:dxf>
              <fill>
                <patternFill patternType="solid">
                  <bgColor rgb="FFC00000"/>
                </patternFill>
              </fill>
            </x14:dxf>
          </x14:cfRule>
          <x14:cfRule type="containsText" priority="8766" operator="containsText" id="{CFA43FF5-05C9-48A4-B4BB-4CCCBAF34415}">
            <xm:f>NOT(ISERROR(SEARCH('Listados Datos'!$T$4,AB360)))</xm:f>
            <xm:f>'Listados Datos'!$T$4</xm:f>
            <x14:dxf>
              <font>
                <b/>
                <i val="0"/>
                <color theme="0"/>
              </font>
              <fill>
                <patternFill>
                  <bgColor rgb="FFE26B0A"/>
                </patternFill>
              </fill>
            </x14:dxf>
          </x14:cfRule>
          <x14:cfRule type="containsText" priority="8767" operator="containsText" id="{BA71E984-615A-4910-84A9-3D0403EF9E92}">
            <xm:f>NOT(ISERROR(SEARCH('Listados Datos'!$T$5,AB360)))</xm:f>
            <xm:f>'Listados Datos'!$T$5</xm:f>
            <x14:dxf>
              <font>
                <b/>
                <i val="0"/>
                <color auto="1"/>
              </font>
              <fill>
                <patternFill>
                  <bgColor rgb="FFFFFF00"/>
                </patternFill>
              </fill>
            </x14:dxf>
          </x14:cfRule>
          <x14:cfRule type="containsText" priority="8768" operator="containsText" id="{AA0A1ABE-7177-4635-AC65-61ACBBD96245}">
            <xm:f>NOT(ISERROR(SEARCH('Listados Datos'!$T$6,AB360)))</xm:f>
            <xm:f>'Listados Datos'!$T$6</xm:f>
            <x14:dxf>
              <font>
                <b/>
                <i val="0"/>
              </font>
              <fill>
                <patternFill>
                  <bgColor rgb="FF92D050"/>
                </patternFill>
              </fill>
            </x14:dxf>
          </x14:cfRule>
          <xm:sqref>AB360:AB361</xm:sqref>
        </x14:conditionalFormatting>
        <x14:conditionalFormatting xmlns:xm="http://schemas.microsoft.com/office/excel/2006/main">
          <x14:cfRule type="containsText" priority="8755" operator="containsText" id="{1AB028C5-1624-469E-87E0-9861FDDF703E}">
            <xm:f>NOT(ISERROR(SEARCH('Listados Datos'!$P$3,Z360)))</xm:f>
            <xm:f>'Listados Datos'!$P$3</xm:f>
            <x14:dxf>
              <fill>
                <patternFill>
                  <bgColor rgb="FF99CC00"/>
                </patternFill>
              </fill>
            </x14:dxf>
          </x14:cfRule>
          <x14:cfRule type="containsText" priority="8756" operator="containsText" id="{13C1051C-4ED8-47B7-96F8-BE3A3950FBCF}">
            <xm:f>NOT(ISERROR(SEARCH('Listados Datos'!$P$4,Z360)))</xm:f>
            <xm:f>'Listados Datos'!$P$4</xm:f>
            <x14:dxf>
              <fill>
                <patternFill>
                  <bgColor rgb="FF33CC33"/>
                </patternFill>
              </fill>
            </x14:dxf>
          </x14:cfRule>
          <x14:cfRule type="containsText" priority="8757" operator="containsText" id="{5B0EAB84-EA58-4D28-9676-23C5E67E7A5D}">
            <xm:f>NOT(ISERROR(SEARCH('Listados Datos'!$P$5,Z360)))</xm:f>
            <xm:f>'Listados Datos'!$P$5</xm:f>
            <x14:dxf>
              <fill>
                <patternFill>
                  <bgColor rgb="FFFFFF00"/>
                </patternFill>
              </fill>
            </x14:dxf>
          </x14:cfRule>
          <x14:cfRule type="containsText" priority="8758" operator="containsText" id="{C80ECEDF-65B2-463E-A7EE-8531BE8ADE90}">
            <xm:f>NOT(ISERROR(SEARCH('Listados Datos'!$P$6,Z360)))</xm:f>
            <xm:f>'Listados Datos'!$P$6</xm:f>
            <x14:dxf>
              <fill>
                <patternFill>
                  <bgColor rgb="FFFFC000"/>
                </patternFill>
              </fill>
            </x14:dxf>
          </x14:cfRule>
          <x14:cfRule type="containsText" priority="8759" operator="containsText" id="{56328BCC-9F06-403A-A31B-C2F132D448F9}">
            <xm:f>NOT(ISERROR(SEARCH('Listados Datos'!$P$7,Z360)))</xm:f>
            <xm:f>'Listados Datos'!$P$7</xm:f>
            <x14:dxf>
              <fill>
                <patternFill>
                  <bgColor rgb="FFFF0000"/>
                </patternFill>
              </fill>
            </x14:dxf>
          </x14:cfRule>
          <xm:sqref>Z360:Z361</xm:sqref>
        </x14:conditionalFormatting>
        <x14:conditionalFormatting xmlns:xm="http://schemas.microsoft.com/office/excel/2006/main">
          <x14:cfRule type="containsText" priority="8727" operator="containsText" id="{270338BB-6B64-4E85-91F2-0CCF1A0D0F6E}">
            <xm:f>NOT(ISERROR(SEARCH('Listados Datos'!$T$3,AT361)))</xm:f>
            <xm:f>'Listados Datos'!$T$3</xm:f>
            <x14:dxf>
              <fill>
                <patternFill patternType="solid">
                  <bgColor rgb="FFC00000"/>
                </patternFill>
              </fill>
            </x14:dxf>
          </x14:cfRule>
          <x14:cfRule type="containsText" priority="8728" operator="containsText" id="{E607F25F-3D0A-4E17-B9BC-0F66F1EBC174}">
            <xm:f>NOT(ISERROR(SEARCH('Listados Datos'!$T$4,AT361)))</xm:f>
            <xm:f>'Listados Datos'!$T$4</xm:f>
            <x14:dxf>
              <font>
                <b/>
                <i val="0"/>
                <color theme="0"/>
              </font>
              <fill>
                <patternFill>
                  <bgColor rgb="FFE26B0A"/>
                </patternFill>
              </fill>
            </x14:dxf>
          </x14:cfRule>
          <x14:cfRule type="containsText" priority="8729" operator="containsText" id="{F834ACAD-D092-4F74-A573-7E5AE4F5D2E0}">
            <xm:f>NOT(ISERROR(SEARCH('Listados Datos'!$T$5,AT361)))</xm:f>
            <xm:f>'Listados Datos'!$T$5</xm:f>
            <x14:dxf>
              <font>
                <b/>
                <i val="0"/>
                <color auto="1"/>
              </font>
              <fill>
                <patternFill>
                  <bgColor rgb="FFFFFF00"/>
                </patternFill>
              </fill>
            </x14:dxf>
          </x14:cfRule>
          <x14:cfRule type="containsText" priority="8730" operator="containsText" id="{CC783334-C4B7-4EA2-A3BA-89FA93B3DE43}">
            <xm:f>NOT(ISERROR(SEARCH('Listados Datos'!$T$6,AT361)))</xm:f>
            <xm:f>'Listados Datos'!$T$6</xm:f>
            <x14:dxf>
              <font>
                <b/>
                <i val="0"/>
              </font>
              <fill>
                <patternFill>
                  <bgColor rgb="FF92D050"/>
                </patternFill>
              </fill>
            </x14:dxf>
          </x14:cfRule>
          <xm:sqref>AT361</xm:sqref>
        </x14:conditionalFormatting>
        <x14:conditionalFormatting xmlns:xm="http://schemas.microsoft.com/office/excel/2006/main">
          <x14:cfRule type="containsText" priority="8675" operator="containsText" id="{00C019B7-0E5B-4E45-8BFC-7E5DFDE9FC88}">
            <xm:f>NOT(ISERROR(SEARCH('Listados Datos'!$P$3,AR362)))</xm:f>
            <xm:f>'Listados Datos'!$P$3</xm:f>
            <x14:dxf>
              <fill>
                <patternFill>
                  <bgColor rgb="FF99CC00"/>
                </patternFill>
              </fill>
            </x14:dxf>
          </x14:cfRule>
          <x14:cfRule type="containsText" priority="8676" operator="containsText" id="{8653D581-FCDC-41CB-BDB4-E2E7026D537E}">
            <xm:f>NOT(ISERROR(SEARCH('Listados Datos'!$P$4,AR362)))</xm:f>
            <xm:f>'Listados Datos'!$P$4</xm:f>
            <x14:dxf>
              <fill>
                <patternFill>
                  <bgColor rgb="FF33CC33"/>
                </patternFill>
              </fill>
            </x14:dxf>
          </x14:cfRule>
          <x14:cfRule type="containsText" priority="8677" operator="containsText" id="{2ACE107C-2E2B-4655-8DE0-7644E386212A}">
            <xm:f>NOT(ISERROR(SEARCH('Listados Datos'!$P$5,AR362)))</xm:f>
            <xm:f>'Listados Datos'!$P$5</xm:f>
            <x14:dxf>
              <fill>
                <patternFill>
                  <bgColor rgb="FFFFFF00"/>
                </patternFill>
              </fill>
            </x14:dxf>
          </x14:cfRule>
          <x14:cfRule type="containsText" priority="8678" operator="containsText" id="{3DCCD61B-B1C6-4594-BE04-4A5B002767AA}">
            <xm:f>NOT(ISERROR(SEARCH('Listados Datos'!$P$6,AR362)))</xm:f>
            <xm:f>'Listados Datos'!$P$6</xm:f>
            <x14:dxf>
              <fill>
                <patternFill>
                  <bgColor rgb="FFFFC000"/>
                </patternFill>
              </fill>
            </x14:dxf>
          </x14:cfRule>
          <x14:cfRule type="containsText" priority="8679" operator="containsText" id="{888AC31B-2D37-40FC-9381-C7CE4F121D2E}">
            <xm:f>NOT(ISERROR(SEARCH('Listados Datos'!$P$7,AR362)))</xm:f>
            <xm:f>'Listados Datos'!$P$7</xm:f>
            <x14:dxf>
              <fill>
                <patternFill>
                  <bgColor rgb="FFFF0000"/>
                </patternFill>
              </fill>
            </x14:dxf>
          </x14:cfRule>
          <xm:sqref>AR362</xm:sqref>
        </x14:conditionalFormatting>
        <x14:conditionalFormatting xmlns:xm="http://schemas.microsoft.com/office/excel/2006/main">
          <x14:cfRule type="containsText" priority="8713" operator="containsText" id="{CF90A126-6130-4D8C-9EB9-33EC68ECA299}">
            <xm:f>NOT(ISERROR(SEARCH('Listados Datos'!$T$3,AF362)))</xm:f>
            <xm:f>'Listados Datos'!$T$3</xm:f>
            <x14:dxf>
              <fill>
                <patternFill patternType="solid">
                  <bgColor rgb="FFC00000"/>
                </patternFill>
              </fill>
            </x14:dxf>
          </x14:cfRule>
          <x14:cfRule type="containsText" priority="8714" operator="containsText" id="{E69664FC-6D6F-4CF0-A311-1CC538D624C0}">
            <xm:f>NOT(ISERROR(SEARCH('Listados Datos'!$T$4,AF362)))</xm:f>
            <xm:f>'Listados Datos'!$T$4</xm:f>
            <x14:dxf>
              <font>
                <b/>
                <i val="0"/>
                <color theme="0"/>
              </font>
              <fill>
                <patternFill>
                  <bgColor rgb="FFE26B0A"/>
                </patternFill>
              </fill>
            </x14:dxf>
          </x14:cfRule>
          <x14:cfRule type="containsText" priority="8715" operator="containsText" id="{AE48ECCB-6C98-4332-AC39-2A7878B5C858}">
            <xm:f>NOT(ISERROR(SEARCH('Listados Datos'!$T$5,AF362)))</xm:f>
            <xm:f>'Listados Datos'!$T$5</xm:f>
            <x14:dxf>
              <font>
                <b/>
                <i val="0"/>
                <color auto="1"/>
              </font>
              <fill>
                <patternFill>
                  <bgColor rgb="FFFFFF00"/>
                </patternFill>
              </fill>
            </x14:dxf>
          </x14:cfRule>
          <x14:cfRule type="containsText" priority="8716" operator="containsText" id="{CE54DB32-07AE-41AB-BC9A-E5EA75A365CB}">
            <xm:f>NOT(ISERROR(SEARCH('Listados Datos'!$T$6,AF362)))</xm:f>
            <xm:f>'Listados Datos'!$T$6</xm:f>
            <x14:dxf>
              <font>
                <b/>
                <i val="0"/>
              </font>
              <fill>
                <patternFill>
                  <bgColor rgb="FF92D050"/>
                </patternFill>
              </fill>
            </x14:dxf>
          </x14:cfRule>
          <xm:sqref>AF362</xm:sqref>
        </x14:conditionalFormatting>
        <x14:conditionalFormatting xmlns:xm="http://schemas.microsoft.com/office/excel/2006/main">
          <x14:cfRule type="containsText" priority="8709" operator="containsText" id="{75A991F5-857D-4602-9779-9D3738A739E2}">
            <xm:f>NOT(ISERROR(SEARCH('Listados Datos'!$T$3,AB362)))</xm:f>
            <xm:f>'Listados Datos'!$T$3</xm:f>
            <x14:dxf>
              <fill>
                <patternFill patternType="solid">
                  <bgColor rgb="FFC00000"/>
                </patternFill>
              </fill>
            </x14:dxf>
          </x14:cfRule>
          <x14:cfRule type="containsText" priority="8710" operator="containsText" id="{09A0E368-EB2C-4F3E-8289-E36778D0B7E6}">
            <xm:f>NOT(ISERROR(SEARCH('Listados Datos'!$T$4,AB362)))</xm:f>
            <xm:f>'Listados Datos'!$T$4</xm:f>
            <x14:dxf>
              <font>
                <b/>
                <i val="0"/>
                <color theme="0"/>
              </font>
              <fill>
                <patternFill>
                  <bgColor rgb="FFE26B0A"/>
                </patternFill>
              </fill>
            </x14:dxf>
          </x14:cfRule>
          <x14:cfRule type="containsText" priority="8711" operator="containsText" id="{96B85762-F99D-41CD-98B9-23F8A14F04CD}">
            <xm:f>NOT(ISERROR(SEARCH('Listados Datos'!$T$5,AB362)))</xm:f>
            <xm:f>'Listados Datos'!$T$5</xm:f>
            <x14:dxf>
              <font>
                <b/>
                <i val="0"/>
                <color auto="1"/>
              </font>
              <fill>
                <patternFill>
                  <bgColor rgb="FFFFFF00"/>
                </patternFill>
              </fill>
            </x14:dxf>
          </x14:cfRule>
          <x14:cfRule type="containsText" priority="8712" operator="containsText" id="{E0B427EA-BB2C-419F-8EAF-5D59DD95DD7E}">
            <xm:f>NOT(ISERROR(SEARCH('Listados Datos'!$T$6,AB362)))</xm:f>
            <xm:f>'Listados Datos'!$T$6</xm:f>
            <x14:dxf>
              <font>
                <b/>
                <i val="0"/>
              </font>
              <fill>
                <patternFill>
                  <bgColor rgb="FF92D050"/>
                </patternFill>
              </fill>
            </x14:dxf>
          </x14:cfRule>
          <xm:sqref>AB362</xm:sqref>
        </x14:conditionalFormatting>
        <x14:conditionalFormatting xmlns:xm="http://schemas.microsoft.com/office/excel/2006/main">
          <x14:cfRule type="containsText" priority="8699" operator="containsText" id="{06741F22-034A-4298-9B28-F51BC610EA7B}">
            <xm:f>NOT(ISERROR(SEARCH('Listados Datos'!$P$3,Z362)))</xm:f>
            <xm:f>'Listados Datos'!$P$3</xm:f>
            <x14:dxf>
              <fill>
                <patternFill>
                  <bgColor rgb="FF99CC00"/>
                </patternFill>
              </fill>
            </x14:dxf>
          </x14:cfRule>
          <x14:cfRule type="containsText" priority="8700" operator="containsText" id="{F206C0F6-76A6-4C73-804B-5FA7D747E89C}">
            <xm:f>NOT(ISERROR(SEARCH('Listados Datos'!$P$4,Z362)))</xm:f>
            <xm:f>'Listados Datos'!$P$4</xm:f>
            <x14:dxf>
              <fill>
                <patternFill>
                  <bgColor rgb="FF33CC33"/>
                </patternFill>
              </fill>
            </x14:dxf>
          </x14:cfRule>
          <x14:cfRule type="containsText" priority="8701" operator="containsText" id="{AA732699-C4C6-4B6D-B04C-D2BF5E154A27}">
            <xm:f>NOT(ISERROR(SEARCH('Listados Datos'!$P$5,Z362)))</xm:f>
            <xm:f>'Listados Datos'!$P$5</xm:f>
            <x14:dxf>
              <fill>
                <patternFill>
                  <bgColor rgb="FFFFFF00"/>
                </patternFill>
              </fill>
            </x14:dxf>
          </x14:cfRule>
          <x14:cfRule type="containsText" priority="8702" operator="containsText" id="{FC20B5F5-C8E8-4C3E-AC07-35D6C9849E13}">
            <xm:f>NOT(ISERROR(SEARCH('Listados Datos'!$P$6,Z362)))</xm:f>
            <xm:f>'Listados Datos'!$P$6</xm:f>
            <x14:dxf>
              <fill>
                <patternFill>
                  <bgColor rgb="FFFFC000"/>
                </patternFill>
              </fill>
            </x14:dxf>
          </x14:cfRule>
          <x14:cfRule type="containsText" priority="8703" operator="containsText" id="{31DFA16E-EFB9-49DE-A9B1-A65635BF19B7}">
            <xm:f>NOT(ISERROR(SEARCH('Listados Datos'!$P$7,Z362)))</xm:f>
            <xm:f>'Listados Datos'!$P$7</xm:f>
            <x14:dxf>
              <fill>
                <patternFill>
                  <bgColor rgb="FFFF0000"/>
                </patternFill>
              </fill>
            </x14:dxf>
          </x14:cfRule>
          <xm:sqref>Z362</xm:sqref>
        </x14:conditionalFormatting>
        <x14:conditionalFormatting xmlns:xm="http://schemas.microsoft.com/office/excel/2006/main">
          <x14:cfRule type="containsText" priority="8685" operator="containsText" id="{66F21758-5294-44C3-9397-484F81A51633}">
            <xm:f>NOT(ISERROR(SEARCH('Listados Datos'!$T$3,AT362)))</xm:f>
            <xm:f>'Listados Datos'!$T$3</xm:f>
            <x14:dxf>
              <fill>
                <patternFill patternType="solid">
                  <bgColor rgb="FFC00000"/>
                </patternFill>
              </fill>
            </x14:dxf>
          </x14:cfRule>
          <x14:cfRule type="containsText" priority="8686" operator="containsText" id="{5D56231E-172F-449F-B6FA-7765C0B87EED}">
            <xm:f>NOT(ISERROR(SEARCH('Listados Datos'!$T$4,AT362)))</xm:f>
            <xm:f>'Listados Datos'!$T$4</xm:f>
            <x14:dxf>
              <font>
                <b/>
                <i val="0"/>
                <color theme="0"/>
              </font>
              <fill>
                <patternFill>
                  <bgColor rgb="FFE26B0A"/>
                </patternFill>
              </fill>
            </x14:dxf>
          </x14:cfRule>
          <x14:cfRule type="containsText" priority="8687" operator="containsText" id="{81618CF8-91EF-4304-9868-B905146EBE0E}">
            <xm:f>NOT(ISERROR(SEARCH('Listados Datos'!$T$5,AT362)))</xm:f>
            <xm:f>'Listados Datos'!$T$5</xm:f>
            <x14:dxf>
              <font>
                <b/>
                <i val="0"/>
                <color auto="1"/>
              </font>
              <fill>
                <patternFill>
                  <bgColor rgb="FFFFFF00"/>
                </patternFill>
              </fill>
            </x14:dxf>
          </x14:cfRule>
          <x14:cfRule type="containsText" priority="8688" operator="containsText" id="{191873C1-A26F-4FE8-B887-CB3E2AD4D2E7}">
            <xm:f>NOT(ISERROR(SEARCH('Listados Datos'!$T$6,AT362)))</xm:f>
            <xm:f>'Listados Datos'!$T$6</xm:f>
            <x14:dxf>
              <font>
                <b/>
                <i val="0"/>
              </font>
              <fill>
                <patternFill>
                  <bgColor rgb="FF92D050"/>
                </patternFill>
              </fill>
            </x14:dxf>
          </x14:cfRule>
          <xm:sqref>AT362</xm:sqref>
        </x14:conditionalFormatting>
        <x14:conditionalFormatting xmlns:xm="http://schemas.microsoft.com/office/excel/2006/main">
          <x14:cfRule type="containsText" priority="8525" operator="containsText" id="{C5D6572A-7777-41EC-8D73-FA20F45118CB}">
            <xm:f>NOT(ISERROR(SEARCH('Listados Datos'!$P$3,AR355)))</xm:f>
            <xm:f>'Listados Datos'!$P$3</xm:f>
            <x14:dxf>
              <fill>
                <patternFill>
                  <bgColor rgb="FF99CC00"/>
                </patternFill>
              </fill>
            </x14:dxf>
          </x14:cfRule>
          <x14:cfRule type="containsText" priority="8526" operator="containsText" id="{DBC9DB44-4DB1-49CA-9637-D05A11D668AB}">
            <xm:f>NOT(ISERROR(SEARCH('Listados Datos'!$P$4,AR355)))</xm:f>
            <xm:f>'Listados Datos'!$P$4</xm:f>
            <x14:dxf>
              <fill>
                <patternFill>
                  <bgColor rgb="FF33CC33"/>
                </patternFill>
              </fill>
            </x14:dxf>
          </x14:cfRule>
          <x14:cfRule type="containsText" priority="8527" operator="containsText" id="{BCE7AAC8-FE2A-47B3-9CC1-AD7BD39A6CF1}">
            <xm:f>NOT(ISERROR(SEARCH('Listados Datos'!$P$5,AR355)))</xm:f>
            <xm:f>'Listados Datos'!$P$5</xm:f>
            <x14:dxf>
              <fill>
                <patternFill>
                  <bgColor rgb="FFFFFF00"/>
                </patternFill>
              </fill>
            </x14:dxf>
          </x14:cfRule>
          <x14:cfRule type="containsText" priority="8528" operator="containsText" id="{7DEA5B04-AC80-44E9-91A4-D2ABCB7D9A46}">
            <xm:f>NOT(ISERROR(SEARCH('Listados Datos'!$P$6,AR355)))</xm:f>
            <xm:f>'Listados Datos'!$P$6</xm:f>
            <x14:dxf>
              <fill>
                <patternFill>
                  <bgColor rgb="FFFFC000"/>
                </patternFill>
              </fill>
            </x14:dxf>
          </x14:cfRule>
          <x14:cfRule type="containsText" priority="8529" operator="containsText" id="{72AF3408-1E19-4504-8234-1D8ADE49F91B}">
            <xm:f>NOT(ISERROR(SEARCH('Listados Datos'!$P$7,AR355)))</xm:f>
            <xm:f>'Listados Datos'!$P$7</xm:f>
            <x14:dxf>
              <fill>
                <patternFill>
                  <bgColor rgb="FFFF0000"/>
                </patternFill>
              </fill>
            </x14:dxf>
          </x14:cfRule>
          <xm:sqref>AR355</xm:sqref>
        </x14:conditionalFormatting>
        <x14:conditionalFormatting xmlns:xm="http://schemas.microsoft.com/office/excel/2006/main">
          <x14:cfRule type="containsText" priority="8591" operator="containsText" id="{19AE9D63-2EB7-4867-8C51-876A01146C27}">
            <xm:f>NOT(ISERROR(SEARCH('Listados Datos'!$T$3,AT357)))</xm:f>
            <xm:f>'Listados Datos'!$T$3</xm:f>
            <x14:dxf>
              <fill>
                <patternFill patternType="solid">
                  <bgColor rgb="FFC00000"/>
                </patternFill>
              </fill>
            </x14:dxf>
          </x14:cfRule>
          <x14:cfRule type="containsText" priority="8592" operator="containsText" id="{F9B65F97-6FAB-46A0-9E6B-8AE21B8FA4D4}">
            <xm:f>NOT(ISERROR(SEARCH('Listados Datos'!$T$4,AT357)))</xm:f>
            <xm:f>'Listados Datos'!$T$4</xm:f>
            <x14:dxf>
              <font>
                <b/>
                <i val="0"/>
                <color theme="0"/>
              </font>
              <fill>
                <patternFill>
                  <bgColor rgb="FFE26B0A"/>
                </patternFill>
              </fill>
            </x14:dxf>
          </x14:cfRule>
          <x14:cfRule type="containsText" priority="8593" operator="containsText" id="{D7CEA04C-EAEE-42A0-BEA2-DD0EB77A1EDF}">
            <xm:f>NOT(ISERROR(SEARCH('Listados Datos'!$T$5,AT357)))</xm:f>
            <xm:f>'Listados Datos'!$T$5</xm:f>
            <x14:dxf>
              <font>
                <b/>
                <i val="0"/>
                <color auto="1"/>
              </font>
              <fill>
                <patternFill>
                  <bgColor rgb="FFFFFF00"/>
                </patternFill>
              </fill>
            </x14:dxf>
          </x14:cfRule>
          <x14:cfRule type="containsText" priority="8594" operator="containsText" id="{94BBD47D-5ED7-4F73-9553-E4A5D067932F}">
            <xm:f>NOT(ISERROR(SEARCH('Listados Datos'!$T$6,AT357)))</xm:f>
            <xm:f>'Listados Datos'!$T$6</xm:f>
            <x14:dxf>
              <font>
                <b/>
                <i val="0"/>
              </font>
              <fill>
                <patternFill>
                  <bgColor rgb="FF92D050"/>
                </patternFill>
              </fill>
            </x14:dxf>
          </x14:cfRule>
          <xm:sqref>AT357</xm:sqref>
        </x14:conditionalFormatting>
        <x14:conditionalFormatting xmlns:xm="http://schemas.microsoft.com/office/excel/2006/main">
          <x14:cfRule type="containsText" priority="8581" operator="containsText" id="{1F9C014F-5D33-4843-84FD-914DB9619AEE}">
            <xm:f>NOT(ISERROR(SEARCH('Listados Datos'!$P$3,AR357)))</xm:f>
            <xm:f>'Listados Datos'!$P$3</xm:f>
            <x14:dxf>
              <fill>
                <patternFill>
                  <bgColor rgb="FF99CC00"/>
                </patternFill>
              </fill>
            </x14:dxf>
          </x14:cfRule>
          <x14:cfRule type="containsText" priority="8582" operator="containsText" id="{0FFD41E3-AAE0-46F2-AC9D-32E4427669D7}">
            <xm:f>NOT(ISERROR(SEARCH('Listados Datos'!$P$4,AR357)))</xm:f>
            <xm:f>'Listados Datos'!$P$4</xm:f>
            <x14:dxf>
              <fill>
                <patternFill>
                  <bgColor rgb="FF33CC33"/>
                </patternFill>
              </fill>
            </x14:dxf>
          </x14:cfRule>
          <x14:cfRule type="containsText" priority="8583" operator="containsText" id="{AF79D6F7-09A0-4583-9556-D17467978372}">
            <xm:f>NOT(ISERROR(SEARCH('Listados Datos'!$P$5,AR357)))</xm:f>
            <xm:f>'Listados Datos'!$P$5</xm:f>
            <x14:dxf>
              <fill>
                <patternFill>
                  <bgColor rgb="FFFFFF00"/>
                </patternFill>
              </fill>
            </x14:dxf>
          </x14:cfRule>
          <x14:cfRule type="containsText" priority="8584" operator="containsText" id="{6050CD60-B8F1-4DD0-96E8-28797C71278D}">
            <xm:f>NOT(ISERROR(SEARCH('Listados Datos'!$P$6,AR357)))</xm:f>
            <xm:f>'Listados Datos'!$P$6</xm:f>
            <x14:dxf>
              <fill>
                <patternFill>
                  <bgColor rgb="FFFFC000"/>
                </patternFill>
              </fill>
            </x14:dxf>
          </x14:cfRule>
          <x14:cfRule type="containsText" priority="8585" operator="containsText" id="{2B248F17-7AF0-4976-8D84-C5DFA03E1EA2}">
            <xm:f>NOT(ISERROR(SEARCH('Listados Datos'!$P$7,AR357)))</xm:f>
            <xm:f>'Listados Datos'!$P$7</xm:f>
            <x14:dxf>
              <fill>
                <patternFill>
                  <bgColor rgb="FFFF0000"/>
                </patternFill>
              </fill>
            </x14:dxf>
          </x14:cfRule>
          <xm:sqref>AR357</xm:sqref>
        </x14:conditionalFormatting>
        <x14:conditionalFormatting xmlns:xm="http://schemas.microsoft.com/office/excel/2006/main">
          <x14:cfRule type="containsText" priority="8549" operator="containsText" id="{88F515CF-5E7F-45BA-BB01-164F7DB75E9F}">
            <xm:f>NOT(ISERROR(SEARCH('Listados Datos'!$T$3,AT354)))</xm:f>
            <xm:f>'Listados Datos'!$T$3</xm:f>
            <x14:dxf>
              <fill>
                <patternFill patternType="solid">
                  <bgColor rgb="FFC00000"/>
                </patternFill>
              </fill>
            </x14:dxf>
          </x14:cfRule>
          <x14:cfRule type="containsText" priority="8550" operator="containsText" id="{50B8871C-873D-4FC5-8777-7105D5BBEDB2}">
            <xm:f>NOT(ISERROR(SEARCH('Listados Datos'!$T$4,AT354)))</xm:f>
            <xm:f>'Listados Datos'!$T$4</xm:f>
            <x14:dxf>
              <font>
                <b/>
                <i val="0"/>
                <color theme="0"/>
              </font>
              <fill>
                <patternFill>
                  <bgColor rgb="FFE26B0A"/>
                </patternFill>
              </fill>
            </x14:dxf>
          </x14:cfRule>
          <x14:cfRule type="containsText" priority="8551" operator="containsText" id="{C80A529F-E037-4BDC-8163-DE26E3D0E578}">
            <xm:f>NOT(ISERROR(SEARCH('Listados Datos'!$T$5,AT354)))</xm:f>
            <xm:f>'Listados Datos'!$T$5</xm:f>
            <x14:dxf>
              <font>
                <b/>
                <i val="0"/>
                <color auto="1"/>
              </font>
              <fill>
                <patternFill>
                  <bgColor rgb="FFFFFF00"/>
                </patternFill>
              </fill>
            </x14:dxf>
          </x14:cfRule>
          <x14:cfRule type="containsText" priority="8552" operator="containsText" id="{1525AFA5-A2B4-4394-91BE-977077F0E4E1}">
            <xm:f>NOT(ISERROR(SEARCH('Listados Datos'!$T$6,AT354)))</xm:f>
            <xm:f>'Listados Datos'!$T$6</xm:f>
            <x14:dxf>
              <font>
                <b/>
                <i val="0"/>
              </font>
              <fill>
                <patternFill>
                  <bgColor rgb="FF92D050"/>
                </patternFill>
              </fill>
            </x14:dxf>
          </x14:cfRule>
          <xm:sqref>AT354</xm:sqref>
        </x14:conditionalFormatting>
        <x14:conditionalFormatting xmlns:xm="http://schemas.microsoft.com/office/excel/2006/main">
          <x14:cfRule type="containsText" priority="8539" operator="containsText" id="{FB1CED1B-73BE-493A-A333-B94D4B6F6243}">
            <xm:f>NOT(ISERROR(SEARCH('Listados Datos'!$P$3,AR354)))</xm:f>
            <xm:f>'Listados Datos'!$P$3</xm:f>
            <x14:dxf>
              <fill>
                <patternFill>
                  <bgColor rgb="FF99CC00"/>
                </patternFill>
              </fill>
            </x14:dxf>
          </x14:cfRule>
          <x14:cfRule type="containsText" priority="8540" operator="containsText" id="{958646D9-42C4-4C1F-8A79-036F206FE02D}">
            <xm:f>NOT(ISERROR(SEARCH('Listados Datos'!$P$4,AR354)))</xm:f>
            <xm:f>'Listados Datos'!$P$4</xm:f>
            <x14:dxf>
              <fill>
                <patternFill>
                  <bgColor rgb="FF33CC33"/>
                </patternFill>
              </fill>
            </x14:dxf>
          </x14:cfRule>
          <x14:cfRule type="containsText" priority="8541" operator="containsText" id="{675E6AF6-A176-42A8-AE44-8CFEEEFC487A}">
            <xm:f>NOT(ISERROR(SEARCH('Listados Datos'!$P$5,AR354)))</xm:f>
            <xm:f>'Listados Datos'!$P$5</xm:f>
            <x14:dxf>
              <fill>
                <patternFill>
                  <bgColor rgb="FFFFFF00"/>
                </patternFill>
              </fill>
            </x14:dxf>
          </x14:cfRule>
          <x14:cfRule type="containsText" priority="8542" operator="containsText" id="{2FE2E243-6B7B-49ED-85F4-18975D8C1E38}">
            <xm:f>NOT(ISERROR(SEARCH('Listados Datos'!$P$6,AR354)))</xm:f>
            <xm:f>'Listados Datos'!$P$6</xm:f>
            <x14:dxf>
              <fill>
                <patternFill>
                  <bgColor rgb="FFFFC000"/>
                </patternFill>
              </fill>
            </x14:dxf>
          </x14:cfRule>
          <x14:cfRule type="containsText" priority="8543" operator="containsText" id="{CA09F63D-D1F1-4E37-835C-CE14A69756CE}">
            <xm:f>NOT(ISERROR(SEARCH('Listados Datos'!$P$7,AR354)))</xm:f>
            <xm:f>'Listados Datos'!$P$7</xm:f>
            <x14:dxf>
              <fill>
                <patternFill>
                  <bgColor rgb="FFFF0000"/>
                </patternFill>
              </fill>
            </x14:dxf>
          </x14:cfRule>
          <xm:sqref>AR354</xm:sqref>
        </x14:conditionalFormatting>
        <x14:conditionalFormatting xmlns:xm="http://schemas.microsoft.com/office/excel/2006/main">
          <x14:cfRule type="containsText" priority="8657" operator="containsText" id="{4ACB9A40-1099-4843-B93F-D59BC6DEFE8B}">
            <xm:f>NOT(ISERROR(SEARCH('Listados Datos'!$T$3,AF352)))</xm:f>
            <xm:f>'Listados Datos'!$T$3</xm:f>
            <x14:dxf>
              <fill>
                <patternFill patternType="solid">
                  <bgColor rgb="FFC00000"/>
                </patternFill>
              </fill>
            </x14:dxf>
          </x14:cfRule>
          <x14:cfRule type="containsText" priority="8658" operator="containsText" id="{AEA806E0-9D4A-4B52-AB13-DA86FA16658A}">
            <xm:f>NOT(ISERROR(SEARCH('Listados Datos'!$T$4,AF352)))</xm:f>
            <xm:f>'Listados Datos'!$T$4</xm:f>
            <x14:dxf>
              <font>
                <b/>
                <i val="0"/>
                <color theme="0"/>
              </font>
              <fill>
                <patternFill>
                  <bgColor rgb="FFE26B0A"/>
                </patternFill>
              </fill>
            </x14:dxf>
          </x14:cfRule>
          <x14:cfRule type="containsText" priority="8659" operator="containsText" id="{6AA95B4F-4824-4509-8094-56D4B56D6208}">
            <xm:f>NOT(ISERROR(SEARCH('Listados Datos'!$T$5,AF352)))</xm:f>
            <xm:f>'Listados Datos'!$T$5</xm:f>
            <x14:dxf>
              <font>
                <b/>
                <i val="0"/>
                <color auto="1"/>
              </font>
              <fill>
                <patternFill>
                  <bgColor rgb="FFFFFF00"/>
                </patternFill>
              </fill>
            </x14:dxf>
          </x14:cfRule>
          <x14:cfRule type="containsText" priority="8660" operator="containsText" id="{9CE66721-F586-424C-9C62-BC332F76DC0C}">
            <xm:f>NOT(ISERROR(SEARCH('Listados Datos'!$T$6,AF352)))</xm:f>
            <xm:f>'Listados Datos'!$T$6</xm:f>
            <x14:dxf>
              <font>
                <b/>
                <i val="0"/>
              </font>
              <fill>
                <patternFill>
                  <bgColor rgb="FF92D050"/>
                </patternFill>
              </fill>
            </x14:dxf>
          </x14:cfRule>
          <xm:sqref>AF352:AF353 AF357</xm:sqref>
        </x14:conditionalFormatting>
        <x14:conditionalFormatting xmlns:xm="http://schemas.microsoft.com/office/excel/2006/main">
          <x14:cfRule type="containsText" priority="8653" operator="containsText" id="{BB77167C-25DA-467D-A0F8-09CE30C3A598}">
            <xm:f>NOT(ISERROR(SEARCH('Listados Datos'!$T$3,AB352)))</xm:f>
            <xm:f>'Listados Datos'!$T$3</xm:f>
            <x14:dxf>
              <fill>
                <patternFill patternType="solid">
                  <bgColor rgb="FFC00000"/>
                </patternFill>
              </fill>
            </x14:dxf>
          </x14:cfRule>
          <x14:cfRule type="containsText" priority="8654" operator="containsText" id="{F9FFB957-49FC-4A9C-BFBB-6BAB3AFED4CA}">
            <xm:f>NOT(ISERROR(SEARCH('Listados Datos'!$T$4,AB352)))</xm:f>
            <xm:f>'Listados Datos'!$T$4</xm:f>
            <x14:dxf>
              <font>
                <b/>
                <i val="0"/>
                <color theme="0"/>
              </font>
              <fill>
                <patternFill>
                  <bgColor rgb="FFE26B0A"/>
                </patternFill>
              </fill>
            </x14:dxf>
          </x14:cfRule>
          <x14:cfRule type="containsText" priority="8655" operator="containsText" id="{BDE18E6B-CB22-4301-AD76-84ABC31CB2E1}">
            <xm:f>NOT(ISERROR(SEARCH('Listados Datos'!$T$5,AB352)))</xm:f>
            <xm:f>'Listados Datos'!$T$5</xm:f>
            <x14:dxf>
              <font>
                <b/>
                <i val="0"/>
                <color auto="1"/>
              </font>
              <fill>
                <patternFill>
                  <bgColor rgb="FFFFFF00"/>
                </patternFill>
              </fill>
            </x14:dxf>
          </x14:cfRule>
          <x14:cfRule type="containsText" priority="8656" operator="containsText" id="{C6213E23-8177-4293-87D9-752A5D49182C}">
            <xm:f>NOT(ISERROR(SEARCH('Listados Datos'!$T$6,AB352)))</xm:f>
            <xm:f>'Listados Datos'!$T$6</xm:f>
            <x14:dxf>
              <font>
                <b/>
                <i val="0"/>
              </font>
              <fill>
                <patternFill>
                  <bgColor rgb="FF92D050"/>
                </patternFill>
              </fill>
            </x14:dxf>
          </x14:cfRule>
          <xm:sqref>AB352:AB353</xm:sqref>
        </x14:conditionalFormatting>
        <x14:conditionalFormatting xmlns:xm="http://schemas.microsoft.com/office/excel/2006/main">
          <x14:cfRule type="containsText" priority="8643" operator="containsText" id="{701BB191-FC43-4941-9C0A-6D8A9C353CFD}">
            <xm:f>NOT(ISERROR(SEARCH('Listados Datos'!$P$3,Z352)))</xm:f>
            <xm:f>'Listados Datos'!$P$3</xm:f>
            <x14:dxf>
              <fill>
                <patternFill>
                  <bgColor rgb="FF99CC00"/>
                </patternFill>
              </fill>
            </x14:dxf>
          </x14:cfRule>
          <x14:cfRule type="containsText" priority="8644" operator="containsText" id="{10669FA6-7B38-43DA-836D-FEA0E81A6DB6}">
            <xm:f>NOT(ISERROR(SEARCH('Listados Datos'!$P$4,Z352)))</xm:f>
            <xm:f>'Listados Datos'!$P$4</xm:f>
            <x14:dxf>
              <fill>
                <patternFill>
                  <bgColor rgb="FF33CC33"/>
                </patternFill>
              </fill>
            </x14:dxf>
          </x14:cfRule>
          <x14:cfRule type="containsText" priority="8645" operator="containsText" id="{4EE0F03C-82C3-43E1-A256-C5EF98DE8019}">
            <xm:f>NOT(ISERROR(SEARCH('Listados Datos'!$P$5,Z352)))</xm:f>
            <xm:f>'Listados Datos'!$P$5</xm:f>
            <x14:dxf>
              <fill>
                <patternFill>
                  <bgColor rgb="FFFFFF00"/>
                </patternFill>
              </fill>
            </x14:dxf>
          </x14:cfRule>
          <x14:cfRule type="containsText" priority="8646" operator="containsText" id="{325662A4-4EAD-42FA-941D-8D6616E4077B}">
            <xm:f>NOT(ISERROR(SEARCH('Listados Datos'!$P$6,Z352)))</xm:f>
            <xm:f>'Listados Datos'!$P$6</xm:f>
            <x14:dxf>
              <fill>
                <patternFill>
                  <bgColor rgb="FFFFC000"/>
                </patternFill>
              </fill>
            </x14:dxf>
          </x14:cfRule>
          <x14:cfRule type="containsText" priority="8647" operator="containsText" id="{BF749659-B87B-4478-9BF3-F05BF844B651}">
            <xm:f>NOT(ISERROR(SEARCH('Listados Datos'!$P$7,Z352)))</xm:f>
            <xm:f>'Listados Datos'!$P$7</xm:f>
            <x14:dxf>
              <fill>
                <patternFill>
                  <bgColor rgb="FFFF0000"/>
                </patternFill>
              </fill>
            </x14:dxf>
          </x14:cfRule>
          <xm:sqref>Z352:Z353</xm:sqref>
        </x14:conditionalFormatting>
        <x14:conditionalFormatting xmlns:xm="http://schemas.microsoft.com/office/excel/2006/main">
          <x14:cfRule type="containsText" priority="8619" operator="containsText" id="{600351D6-C068-4AE3-B99C-8ECF353F991D}">
            <xm:f>NOT(ISERROR(SEARCH('Listados Datos'!$T$3,AT352)))</xm:f>
            <xm:f>'Listados Datos'!$T$3</xm:f>
            <x14:dxf>
              <fill>
                <patternFill patternType="solid">
                  <bgColor rgb="FFC00000"/>
                </patternFill>
              </fill>
            </x14:dxf>
          </x14:cfRule>
          <x14:cfRule type="containsText" priority="8620" operator="containsText" id="{34D18576-FCCE-4118-97FF-5D799FEDCEB4}">
            <xm:f>NOT(ISERROR(SEARCH('Listados Datos'!$T$4,AT352)))</xm:f>
            <xm:f>'Listados Datos'!$T$4</xm:f>
            <x14:dxf>
              <font>
                <b/>
                <i val="0"/>
                <color theme="0"/>
              </font>
              <fill>
                <patternFill>
                  <bgColor rgb="FFE26B0A"/>
                </patternFill>
              </fill>
            </x14:dxf>
          </x14:cfRule>
          <x14:cfRule type="containsText" priority="8621" operator="containsText" id="{DDF71D4B-A2E0-4D29-81EC-AFC888E79D1E}">
            <xm:f>NOT(ISERROR(SEARCH('Listados Datos'!$T$5,AT352)))</xm:f>
            <xm:f>'Listados Datos'!$T$5</xm:f>
            <x14:dxf>
              <font>
                <b/>
                <i val="0"/>
                <color auto="1"/>
              </font>
              <fill>
                <patternFill>
                  <bgColor rgb="FFFFFF00"/>
                </patternFill>
              </fill>
            </x14:dxf>
          </x14:cfRule>
          <x14:cfRule type="containsText" priority="8622" operator="containsText" id="{AECA4365-EA88-411F-AAD0-DD25EA6AF02E}">
            <xm:f>NOT(ISERROR(SEARCH('Listados Datos'!$T$6,AT352)))</xm:f>
            <xm:f>'Listados Datos'!$T$6</xm:f>
            <x14:dxf>
              <font>
                <b/>
                <i val="0"/>
              </font>
              <fill>
                <patternFill>
                  <bgColor rgb="FF92D050"/>
                </patternFill>
              </fill>
            </x14:dxf>
          </x14:cfRule>
          <xm:sqref>AT352</xm:sqref>
        </x14:conditionalFormatting>
        <x14:conditionalFormatting xmlns:xm="http://schemas.microsoft.com/office/excel/2006/main">
          <x14:cfRule type="containsText" priority="8609" operator="containsText" id="{4A7F13D8-FC6F-428A-9664-98AE0A503141}">
            <xm:f>NOT(ISERROR(SEARCH('Listados Datos'!$P$3,AR352)))</xm:f>
            <xm:f>'Listados Datos'!$P$3</xm:f>
            <x14:dxf>
              <fill>
                <patternFill>
                  <bgColor rgb="FF99CC00"/>
                </patternFill>
              </fill>
            </x14:dxf>
          </x14:cfRule>
          <x14:cfRule type="containsText" priority="8610" operator="containsText" id="{7BBA169C-6FA0-4DC4-BBA9-76376666B229}">
            <xm:f>NOT(ISERROR(SEARCH('Listados Datos'!$P$4,AR352)))</xm:f>
            <xm:f>'Listados Datos'!$P$4</xm:f>
            <x14:dxf>
              <fill>
                <patternFill>
                  <bgColor rgb="FF33CC33"/>
                </patternFill>
              </fill>
            </x14:dxf>
          </x14:cfRule>
          <x14:cfRule type="containsText" priority="8611" operator="containsText" id="{80C8A2F9-BF62-4EB1-86E5-1DE7523A2D87}">
            <xm:f>NOT(ISERROR(SEARCH('Listados Datos'!$P$5,AR352)))</xm:f>
            <xm:f>'Listados Datos'!$P$5</xm:f>
            <x14:dxf>
              <fill>
                <patternFill>
                  <bgColor rgb="FFFFFF00"/>
                </patternFill>
              </fill>
            </x14:dxf>
          </x14:cfRule>
          <x14:cfRule type="containsText" priority="8612" operator="containsText" id="{6E6D0B97-4B61-4676-A015-5E93E477C4EE}">
            <xm:f>NOT(ISERROR(SEARCH('Listados Datos'!$P$6,AR352)))</xm:f>
            <xm:f>'Listados Datos'!$P$6</xm:f>
            <x14:dxf>
              <fill>
                <patternFill>
                  <bgColor rgb="FFFFC000"/>
                </patternFill>
              </fill>
            </x14:dxf>
          </x14:cfRule>
          <x14:cfRule type="containsText" priority="8613" operator="containsText" id="{B9DB473A-CCC6-4D42-AD11-3F44F44FD3FF}">
            <xm:f>NOT(ISERROR(SEARCH('Listados Datos'!$P$7,AR352)))</xm:f>
            <xm:f>'Listados Datos'!$P$7</xm:f>
            <x14:dxf>
              <fill>
                <patternFill>
                  <bgColor rgb="FFFF0000"/>
                </patternFill>
              </fill>
            </x14:dxf>
          </x14:cfRule>
          <xm:sqref>AR352</xm:sqref>
        </x14:conditionalFormatting>
        <x14:conditionalFormatting xmlns:xm="http://schemas.microsoft.com/office/excel/2006/main">
          <x14:cfRule type="containsText" priority="8605" operator="containsText" id="{D3C2B61A-FA93-40D8-8C07-C67E2421098E}">
            <xm:f>NOT(ISERROR(SEARCH('Listados Datos'!$T$3,AT353)))</xm:f>
            <xm:f>'Listados Datos'!$T$3</xm:f>
            <x14:dxf>
              <fill>
                <patternFill patternType="solid">
                  <bgColor rgb="FFC00000"/>
                </patternFill>
              </fill>
            </x14:dxf>
          </x14:cfRule>
          <x14:cfRule type="containsText" priority="8606" operator="containsText" id="{AF65266C-4892-4C1A-8A70-FE17D12F660A}">
            <xm:f>NOT(ISERROR(SEARCH('Listados Datos'!$T$4,AT353)))</xm:f>
            <xm:f>'Listados Datos'!$T$4</xm:f>
            <x14:dxf>
              <font>
                <b/>
                <i val="0"/>
                <color theme="0"/>
              </font>
              <fill>
                <patternFill>
                  <bgColor rgb="FFE26B0A"/>
                </patternFill>
              </fill>
            </x14:dxf>
          </x14:cfRule>
          <x14:cfRule type="containsText" priority="8607" operator="containsText" id="{8A6A21B7-C700-4BA2-89A3-B898CD15A1B8}">
            <xm:f>NOT(ISERROR(SEARCH('Listados Datos'!$T$5,AT353)))</xm:f>
            <xm:f>'Listados Datos'!$T$5</xm:f>
            <x14:dxf>
              <font>
                <b/>
                <i val="0"/>
                <color auto="1"/>
              </font>
              <fill>
                <patternFill>
                  <bgColor rgb="FFFFFF00"/>
                </patternFill>
              </fill>
            </x14:dxf>
          </x14:cfRule>
          <x14:cfRule type="containsText" priority="8608" operator="containsText" id="{B4AE97E3-A285-45E2-A403-54B9A441AF34}">
            <xm:f>NOT(ISERROR(SEARCH('Listados Datos'!$T$6,AT353)))</xm:f>
            <xm:f>'Listados Datos'!$T$6</xm:f>
            <x14:dxf>
              <font>
                <b/>
                <i val="0"/>
              </font>
              <fill>
                <patternFill>
                  <bgColor rgb="FF92D050"/>
                </patternFill>
              </fill>
            </x14:dxf>
          </x14:cfRule>
          <xm:sqref>AT353</xm:sqref>
        </x14:conditionalFormatting>
        <x14:conditionalFormatting xmlns:xm="http://schemas.microsoft.com/office/excel/2006/main">
          <x14:cfRule type="containsText" priority="8595" operator="containsText" id="{1548BEF9-4CA6-418E-A251-D2A547E04B62}">
            <xm:f>NOT(ISERROR(SEARCH('Listados Datos'!$P$3,AR353)))</xm:f>
            <xm:f>'Listados Datos'!$P$3</xm:f>
            <x14:dxf>
              <fill>
                <patternFill>
                  <bgColor rgb="FF99CC00"/>
                </patternFill>
              </fill>
            </x14:dxf>
          </x14:cfRule>
          <x14:cfRule type="containsText" priority="8596" operator="containsText" id="{63AAFC9C-16D3-4CF3-AF82-46C655501223}">
            <xm:f>NOT(ISERROR(SEARCH('Listados Datos'!$P$4,AR353)))</xm:f>
            <xm:f>'Listados Datos'!$P$4</xm:f>
            <x14:dxf>
              <fill>
                <patternFill>
                  <bgColor rgb="FF33CC33"/>
                </patternFill>
              </fill>
            </x14:dxf>
          </x14:cfRule>
          <x14:cfRule type="containsText" priority="8597" operator="containsText" id="{1524DCE5-E450-495E-BFB6-13CF304A34E4}">
            <xm:f>NOT(ISERROR(SEARCH('Listados Datos'!$P$5,AR353)))</xm:f>
            <xm:f>'Listados Datos'!$P$5</xm:f>
            <x14:dxf>
              <fill>
                <patternFill>
                  <bgColor rgb="FFFFFF00"/>
                </patternFill>
              </fill>
            </x14:dxf>
          </x14:cfRule>
          <x14:cfRule type="containsText" priority="8598" operator="containsText" id="{46CBF0DB-9A4F-4159-85C2-C6503444A913}">
            <xm:f>NOT(ISERROR(SEARCH('Listados Datos'!$P$6,AR353)))</xm:f>
            <xm:f>'Listados Datos'!$P$6</xm:f>
            <x14:dxf>
              <fill>
                <patternFill>
                  <bgColor rgb="FFFFC000"/>
                </patternFill>
              </fill>
            </x14:dxf>
          </x14:cfRule>
          <x14:cfRule type="containsText" priority="8599" operator="containsText" id="{C348EA67-A4C4-4FA0-80DC-68A689C84169}">
            <xm:f>NOT(ISERROR(SEARCH('Listados Datos'!$P$7,AR353)))</xm:f>
            <xm:f>'Listados Datos'!$P$7</xm:f>
            <x14:dxf>
              <fill>
                <patternFill>
                  <bgColor rgb="FFFF0000"/>
                </patternFill>
              </fill>
            </x14:dxf>
          </x14:cfRule>
          <xm:sqref>AR353</xm:sqref>
        </x14:conditionalFormatting>
        <x14:conditionalFormatting xmlns:xm="http://schemas.microsoft.com/office/excel/2006/main">
          <x14:cfRule type="containsText" priority="8577" operator="containsText" id="{A43DB2D9-1C49-48C8-880D-E37669386BF6}">
            <xm:f>NOT(ISERROR(SEARCH('Listados Datos'!$T$3,AF354)))</xm:f>
            <xm:f>'Listados Datos'!$T$3</xm:f>
            <x14:dxf>
              <fill>
                <patternFill patternType="solid">
                  <bgColor rgb="FFC00000"/>
                </patternFill>
              </fill>
            </x14:dxf>
          </x14:cfRule>
          <x14:cfRule type="containsText" priority="8578" operator="containsText" id="{A2919405-765D-4365-855E-E67B2007F3A6}">
            <xm:f>NOT(ISERROR(SEARCH('Listados Datos'!$T$4,AF354)))</xm:f>
            <xm:f>'Listados Datos'!$T$4</xm:f>
            <x14:dxf>
              <font>
                <b/>
                <i val="0"/>
                <color theme="0"/>
              </font>
              <fill>
                <patternFill>
                  <bgColor rgb="FFE26B0A"/>
                </patternFill>
              </fill>
            </x14:dxf>
          </x14:cfRule>
          <x14:cfRule type="containsText" priority="8579" operator="containsText" id="{705B5762-77EC-4CA2-B343-90B05533E0E5}">
            <xm:f>NOT(ISERROR(SEARCH('Listados Datos'!$T$5,AF354)))</xm:f>
            <xm:f>'Listados Datos'!$T$5</xm:f>
            <x14:dxf>
              <font>
                <b/>
                <i val="0"/>
                <color auto="1"/>
              </font>
              <fill>
                <patternFill>
                  <bgColor rgb="FFFFFF00"/>
                </patternFill>
              </fill>
            </x14:dxf>
          </x14:cfRule>
          <x14:cfRule type="containsText" priority="8580" operator="containsText" id="{AE6723F9-FB8C-4DDF-A0C1-0CFE062929CE}">
            <xm:f>NOT(ISERROR(SEARCH('Listados Datos'!$T$6,AF354)))</xm:f>
            <xm:f>'Listados Datos'!$T$6</xm:f>
            <x14:dxf>
              <font>
                <b/>
                <i val="0"/>
              </font>
              <fill>
                <patternFill>
                  <bgColor rgb="FF92D050"/>
                </patternFill>
              </fill>
            </x14:dxf>
          </x14:cfRule>
          <xm:sqref>AF354:AF355</xm:sqref>
        </x14:conditionalFormatting>
        <x14:conditionalFormatting xmlns:xm="http://schemas.microsoft.com/office/excel/2006/main">
          <x14:cfRule type="containsText" priority="8573" operator="containsText" id="{7229BC1F-2CE4-4D45-9188-D9FB01E8FA6B}">
            <xm:f>NOT(ISERROR(SEARCH('Listados Datos'!$T$3,AB354)))</xm:f>
            <xm:f>'Listados Datos'!$T$3</xm:f>
            <x14:dxf>
              <fill>
                <patternFill patternType="solid">
                  <bgColor rgb="FFC00000"/>
                </patternFill>
              </fill>
            </x14:dxf>
          </x14:cfRule>
          <x14:cfRule type="containsText" priority="8574" operator="containsText" id="{5D46588A-B244-48DA-9A7C-7556625F264D}">
            <xm:f>NOT(ISERROR(SEARCH('Listados Datos'!$T$4,AB354)))</xm:f>
            <xm:f>'Listados Datos'!$T$4</xm:f>
            <x14:dxf>
              <font>
                <b/>
                <i val="0"/>
                <color theme="0"/>
              </font>
              <fill>
                <patternFill>
                  <bgColor rgb="FFE26B0A"/>
                </patternFill>
              </fill>
            </x14:dxf>
          </x14:cfRule>
          <x14:cfRule type="containsText" priority="8575" operator="containsText" id="{6051ED07-4A3C-4F0B-9F1D-C1F230E55987}">
            <xm:f>NOT(ISERROR(SEARCH('Listados Datos'!$T$5,AB354)))</xm:f>
            <xm:f>'Listados Datos'!$T$5</xm:f>
            <x14:dxf>
              <font>
                <b/>
                <i val="0"/>
                <color auto="1"/>
              </font>
              <fill>
                <patternFill>
                  <bgColor rgb="FFFFFF00"/>
                </patternFill>
              </fill>
            </x14:dxf>
          </x14:cfRule>
          <x14:cfRule type="containsText" priority="8576" operator="containsText" id="{3923C8ED-D899-4B59-B4D2-CBE8B0324FC3}">
            <xm:f>NOT(ISERROR(SEARCH('Listados Datos'!$T$6,AB354)))</xm:f>
            <xm:f>'Listados Datos'!$T$6</xm:f>
            <x14:dxf>
              <font>
                <b/>
                <i val="0"/>
              </font>
              <fill>
                <patternFill>
                  <bgColor rgb="FF92D050"/>
                </patternFill>
              </fill>
            </x14:dxf>
          </x14:cfRule>
          <xm:sqref>AB354:AB355</xm:sqref>
        </x14:conditionalFormatting>
        <x14:conditionalFormatting xmlns:xm="http://schemas.microsoft.com/office/excel/2006/main">
          <x14:cfRule type="containsText" priority="8563" operator="containsText" id="{C6ADC02B-9E73-447B-B0E1-BA1954379CAE}">
            <xm:f>NOT(ISERROR(SEARCH('Listados Datos'!$P$3,Z354)))</xm:f>
            <xm:f>'Listados Datos'!$P$3</xm:f>
            <x14:dxf>
              <fill>
                <patternFill>
                  <bgColor rgb="FF99CC00"/>
                </patternFill>
              </fill>
            </x14:dxf>
          </x14:cfRule>
          <x14:cfRule type="containsText" priority="8564" operator="containsText" id="{EA6D6C93-AC5A-442C-9E6B-0697AAE298BA}">
            <xm:f>NOT(ISERROR(SEARCH('Listados Datos'!$P$4,Z354)))</xm:f>
            <xm:f>'Listados Datos'!$P$4</xm:f>
            <x14:dxf>
              <fill>
                <patternFill>
                  <bgColor rgb="FF33CC33"/>
                </patternFill>
              </fill>
            </x14:dxf>
          </x14:cfRule>
          <x14:cfRule type="containsText" priority="8565" operator="containsText" id="{B3E971FF-F709-4C51-8F53-C7993993F24B}">
            <xm:f>NOT(ISERROR(SEARCH('Listados Datos'!$P$5,Z354)))</xm:f>
            <xm:f>'Listados Datos'!$P$5</xm:f>
            <x14:dxf>
              <fill>
                <patternFill>
                  <bgColor rgb="FFFFFF00"/>
                </patternFill>
              </fill>
            </x14:dxf>
          </x14:cfRule>
          <x14:cfRule type="containsText" priority="8566" operator="containsText" id="{8B58402B-4C8F-4E63-9B97-BABCB9C684A1}">
            <xm:f>NOT(ISERROR(SEARCH('Listados Datos'!$P$6,Z354)))</xm:f>
            <xm:f>'Listados Datos'!$P$6</xm:f>
            <x14:dxf>
              <fill>
                <patternFill>
                  <bgColor rgb="FFFFC000"/>
                </patternFill>
              </fill>
            </x14:dxf>
          </x14:cfRule>
          <x14:cfRule type="containsText" priority="8567" operator="containsText" id="{CBB84255-B5B4-4D3D-89E0-FAB26FF9EDD3}">
            <xm:f>NOT(ISERROR(SEARCH('Listados Datos'!$P$7,Z354)))</xm:f>
            <xm:f>'Listados Datos'!$P$7</xm:f>
            <x14:dxf>
              <fill>
                <patternFill>
                  <bgColor rgb="FFFF0000"/>
                </patternFill>
              </fill>
            </x14:dxf>
          </x14:cfRule>
          <xm:sqref>Z354:Z355</xm:sqref>
        </x14:conditionalFormatting>
        <x14:conditionalFormatting xmlns:xm="http://schemas.microsoft.com/office/excel/2006/main">
          <x14:cfRule type="containsText" priority="8535" operator="containsText" id="{96D27B35-6F59-448E-8FC9-FBD9BD97FB7C}">
            <xm:f>NOT(ISERROR(SEARCH('Listados Datos'!$T$3,AT355)))</xm:f>
            <xm:f>'Listados Datos'!$T$3</xm:f>
            <x14:dxf>
              <fill>
                <patternFill patternType="solid">
                  <bgColor rgb="FFC00000"/>
                </patternFill>
              </fill>
            </x14:dxf>
          </x14:cfRule>
          <x14:cfRule type="containsText" priority="8536" operator="containsText" id="{789F94ED-6623-4A01-A0A3-B887CD98E07C}">
            <xm:f>NOT(ISERROR(SEARCH('Listados Datos'!$T$4,AT355)))</xm:f>
            <xm:f>'Listados Datos'!$T$4</xm:f>
            <x14:dxf>
              <font>
                <b/>
                <i val="0"/>
                <color theme="0"/>
              </font>
              <fill>
                <patternFill>
                  <bgColor rgb="FFE26B0A"/>
                </patternFill>
              </fill>
            </x14:dxf>
          </x14:cfRule>
          <x14:cfRule type="containsText" priority="8537" operator="containsText" id="{CEF632D0-2137-48E5-95A5-27F53E95D96F}">
            <xm:f>NOT(ISERROR(SEARCH('Listados Datos'!$T$5,AT355)))</xm:f>
            <xm:f>'Listados Datos'!$T$5</xm:f>
            <x14:dxf>
              <font>
                <b/>
                <i val="0"/>
                <color auto="1"/>
              </font>
              <fill>
                <patternFill>
                  <bgColor rgb="FFFFFF00"/>
                </patternFill>
              </fill>
            </x14:dxf>
          </x14:cfRule>
          <x14:cfRule type="containsText" priority="8538" operator="containsText" id="{CF8061BB-86D0-4047-BE49-D04E4B4F3D88}">
            <xm:f>NOT(ISERROR(SEARCH('Listados Datos'!$T$6,AT355)))</xm:f>
            <xm:f>'Listados Datos'!$T$6</xm:f>
            <x14:dxf>
              <font>
                <b/>
                <i val="0"/>
              </font>
              <fill>
                <patternFill>
                  <bgColor rgb="FF92D050"/>
                </patternFill>
              </fill>
            </x14:dxf>
          </x14:cfRule>
          <xm:sqref>AT355</xm:sqref>
        </x14:conditionalFormatting>
        <x14:conditionalFormatting xmlns:xm="http://schemas.microsoft.com/office/excel/2006/main">
          <x14:cfRule type="containsText" priority="8483" operator="containsText" id="{20C14F62-B6A4-4227-AFA6-EADE319A933A}">
            <xm:f>NOT(ISERROR(SEARCH('Listados Datos'!$P$3,AR356)))</xm:f>
            <xm:f>'Listados Datos'!$P$3</xm:f>
            <x14:dxf>
              <fill>
                <patternFill>
                  <bgColor rgb="FF99CC00"/>
                </patternFill>
              </fill>
            </x14:dxf>
          </x14:cfRule>
          <x14:cfRule type="containsText" priority="8484" operator="containsText" id="{E96F4855-B0C5-458E-A222-0E2EAF41C76C}">
            <xm:f>NOT(ISERROR(SEARCH('Listados Datos'!$P$4,AR356)))</xm:f>
            <xm:f>'Listados Datos'!$P$4</xm:f>
            <x14:dxf>
              <fill>
                <patternFill>
                  <bgColor rgb="FF33CC33"/>
                </patternFill>
              </fill>
            </x14:dxf>
          </x14:cfRule>
          <x14:cfRule type="containsText" priority="8485" operator="containsText" id="{8BA77087-8E32-4C1B-A960-D466AB527730}">
            <xm:f>NOT(ISERROR(SEARCH('Listados Datos'!$P$5,AR356)))</xm:f>
            <xm:f>'Listados Datos'!$P$5</xm:f>
            <x14:dxf>
              <fill>
                <patternFill>
                  <bgColor rgb="FFFFFF00"/>
                </patternFill>
              </fill>
            </x14:dxf>
          </x14:cfRule>
          <x14:cfRule type="containsText" priority="8486" operator="containsText" id="{529A0EA6-33A1-4DA5-9E79-417959784E64}">
            <xm:f>NOT(ISERROR(SEARCH('Listados Datos'!$P$6,AR356)))</xm:f>
            <xm:f>'Listados Datos'!$P$6</xm:f>
            <x14:dxf>
              <fill>
                <patternFill>
                  <bgColor rgb="FFFFC000"/>
                </patternFill>
              </fill>
            </x14:dxf>
          </x14:cfRule>
          <x14:cfRule type="containsText" priority="8487" operator="containsText" id="{65C79062-D51F-4BC3-8B3F-54AF205A23C3}">
            <xm:f>NOT(ISERROR(SEARCH('Listados Datos'!$P$7,AR356)))</xm:f>
            <xm:f>'Listados Datos'!$P$7</xm:f>
            <x14:dxf>
              <fill>
                <patternFill>
                  <bgColor rgb="FFFF0000"/>
                </patternFill>
              </fill>
            </x14:dxf>
          </x14:cfRule>
          <xm:sqref>AR356</xm:sqref>
        </x14:conditionalFormatting>
        <x14:conditionalFormatting xmlns:xm="http://schemas.microsoft.com/office/excel/2006/main">
          <x14:cfRule type="containsText" priority="8521" operator="containsText" id="{15D981B3-0412-48EE-8041-5F5A25FC8621}">
            <xm:f>NOT(ISERROR(SEARCH('Listados Datos'!$T$3,AF356)))</xm:f>
            <xm:f>'Listados Datos'!$T$3</xm:f>
            <x14:dxf>
              <fill>
                <patternFill patternType="solid">
                  <bgColor rgb="FFC00000"/>
                </patternFill>
              </fill>
            </x14:dxf>
          </x14:cfRule>
          <x14:cfRule type="containsText" priority="8522" operator="containsText" id="{12228E6C-E8FC-472B-A5FE-E93D492AF2A2}">
            <xm:f>NOT(ISERROR(SEARCH('Listados Datos'!$T$4,AF356)))</xm:f>
            <xm:f>'Listados Datos'!$T$4</xm:f>
            <x14:dxf>
              <font>
                <b/>
                <i val="0"/>
                <color theme="0"/>
              </font>
              <fill>
                <patternFill>
                  <bgColor rgb="FFE26B0A"/>
                </patternFill>
              </fill>
            </x14:dxf>
          </x14:cfRule>
          <x14:cfRule type="containsText" priority="8523" operator="containsText" id="{CA1CC4CD-6143-4581-9C1E-99886C771EBB}">
            <xm:f>NOT(ISERROR(SEARCH('Listados Datos'!$T$5,AF356)))</xm:f>
            <xm:f>'Listados Datos'!$T$5</xm:f>
            <x14:dxf>
              <font>
                <b/>
                <i val="0"/>
                <color auto="1"/>
              </font>
              <fill>
                <patternFill>
                  <bgColor rgb="FFFFFF00"/>
                </patternFill>
              </fill>
            </x14:dxf>
          </x14:cfRule>
          <x14:cfRule type="containsText" priority="8524" operator="containsText" id="{4C8F3950-E034-4E3B-A21B-1923FA933012}">
            <xm:f>NOT(ISERROR(SEARCH('Listados Datos'!$T$6,AF356)))</xm:f>
            <xm:f>'Listados Datos'!$T$6</xm:f>
            <x14:dxf>
              <font>
                <b/>
                <i val="0"/>
              </font>
              <fill>
                <patternFill>
                  <bgColor rgb="FF92D050"/>
                </patternFill>
              </fill>
            </x14:dxf>
          </x14:cfRule>
          <xm:sqref>AF356</xm:sqref>
        </x14:conditionalFormatting>
        <x14:conditionalFormatting xmlns:xm="http://schemas.microsoft.com/office/excel/2006/main">
          <x14:cfRule type="containsText" priority="8517" operator="containsText" id="{FD3BB00B-0CA9-4578-B720-B6820ABDC0AC}">
            <xm:f>NOT(ISERROR(SEARCH('Listados Datos'!$T$3,AB356)))</xm:f>
            <xm:f>'Listados Datos'!$T$3</xm:f>
            <x14:dxf>
              <fill>
                <patternFill patternType="solid">
                  <bgColor rgb="FFC00000"/>
                </patternFill>
              </fill>
            </x14:dxf>
          </x14:cfRule>
          <x14:cfRule type="containsText" priority="8518" operator="containsText" id="{239441AB-CEC3-4E73-BBC8-865312DC08DF}">
            <xm:f>NOT(ISERROR(SEARCH('Listados Datos'!$T$4,AB356)))</xm:f>
            <xm:f>'Listados Datos'!$T$4</xm:f>
            <x14:dxf>
              <font>
                <b/>
                <i val="0"/>
                <color theme="0"/>
              </font>
              <fill>
                <patternFill>
                  <bgColor rgb="FFE26B0A"/>
                </patternFill>
              </fill>
            </x14:dxf>
          </x14:cfRule>
          <x14:cfRule type="containsText" priority="8519" operator="containsText" id="{DC178D3C-533B-4590-BDB6-2E96BE6B4E4B}">
            <xm:f>NOT(ISERROR(SEARCH('Listados Datos'!$T$5,AB356)))</xm:f>
            <xm:f>'Listados Datos'!$T$5</xm:f>
            <x14:dxf>
              <font>
                <b/>
                <i val="0"/>
                <color auto="1"/>
              </font>
              <fill>
                <patternFill>
                  <bgColor rgb="FFFFFF00"/>
                </patternFill>
              </fill>
            </x14:dxf>
          </x14:cfRule>
          <x14:cfRule type="containsText" priority="8520" operator="containsText" id="{702BE3D4-6F1C-4232-8070-A3F3948C1A5C}">
            <xm:f>NOT(ISERROR(SEARCH('Listados Datos'!$T$6,AB356)))</xm:f>
            <xm:f>'Listados Datos'!$T$6</xm:f>
            <x14:dxf>
              <font>
                <b/>
                <i val="0"/>
              </font>
              <fill>
                <patternFill>
                  <bgColor rgb="FF92D050"/>
                </patternFill>
              </fill>
            </x14:dxf>
          </x14:cfRule>
          <xm:sqref>AB356</xm:sqref>
        </x14:conditionalFormatting>
        <x14:conditionalFormatting xmlns:xm="http://schemas.microsoft.com/office/excel/2006/main">
          <x14:cfRule type="containsText" priority="8507" operator="containsText" id="{9AA6F6D0-5B11-4CD3-8C44-E33CD93085A8}">
            <xm:f>NOT(ISERROR(SEARCH('Listados Datos'!$P$3,Z356)))</xm:f>
            <xm:f>'Listados Datos'!$P$3</xm:f>
            <x14:dxf>
              <fill>
                <patternFill>
                  <bgColor rgb="FF99CC00"/>
                </patternFill>
              </fill>
            </x14:dxf>
          </x14:cfRule>
          <x14:cfRule type="containsText" priority="8508" operator="containsText" id="{445201F9-3010-43FE-A111-6CEB3A7205FA}">
            <xm:f>NOT(ISERROR(SEARCH('Listados Datos'!$P$4,Z356)))</xm:f>
            <xm:f>'Listados Datos'!$P$4</xm:f>
            <x14:dxf>
              <fill>
                <patternFill>
                  <bgColor rgb="FF33CC33"/>
                </patternFill>
              </fill>
            </x14:dxf>
          </x14:cfRule>
          <x14:cfRule type="containsText" priority="8509" operator="containsText" id="{741549D2-49E4-40F8-AF30-BDBD23F2F5F7}">
            <xm:f>NOT(ISERROR(SEARCH('Listados Datos'!$P$5,Z356)))</xm:f>
            <xm:f>'Listados Datos'!$P$5</xm:f>
            <x14:dxf>
              <fill>
                <patternFill>
                  <bgColor rgb="FFFFFF00"/>
                </patternFill>
              </fill>
            </x14:dxf>
          </x14:cfRule>
          <x14:cfRule type="containsText" priority="8510" operator="containsText" id="{5107C740-59FF-425A-9A65-5CE7E32F5B9B}">
            <xm:f>NOT(ISERROR(SEARCH('Listados Datos'!$P$6,Z356)))</xm:f>
            <xm:f>'Listados Datos'!$P$6</xm:f>
            <x14:dxf>
              <fill>
                <patternFill>
                  <bgColor rgb="FFFFC000"/>
                </patternFill>
              </fill>
            </x14:dxf>
          </x14:cfRule>
          <x14:cfRule type="containsText" priority="8511" operator="containsText" id="{3635EBEE-CE63-4DF6-9BAA-A00FB0991FF5}">
            <xm:f>NOT(ISERROR(SEARCH('Listados Datos'!$P$7,Z356)))</xm:f>
            <xm:f>'Listados Datos'!$P$7</xm:f>
            <x14:dxf>
              <fill>
                <patternFill>
                  <bgColor rgb="FFFF0000"/>
                </patternFill>
              </fill>
            </x14:dxf>
          </x14:cfRule>
          <xm:sqref>Z356</xm:sqref>
        </x14:conditionalFormatting>
        <x14:conditionalFormatting xmlns:xm="http://schemas.microsoft.com/office/excel/2006/main">
          <x14:cfRule type="containsText" priority="8493" operator="containsText" id="{483E5505-0940-4CD3-9A00-6D41961C5288}">
            <xm:f>NOT(ISERROR(SEARCH('Listados Datos'!$T$3,AT356)))</xm:f>
            <xm:f>'Listados Datos'!$T$3</xm:f>
            <x14:dxf>
              <fill>
                <patternFill patternType="solid">
                  <bgColor rgb="FFC00000"/>
                </patternFill>
              </fill>
            </x14:dxf>
          </x14:cfRule>
          <x14:cfRule type="containsText" priority="8494" operator="containsText" id="{EA693363-2DA2-4BA7-8024-511899677ADE}">
            <xm:f>NOT(ISERROR(SEARCH('Listados Datos'!$T$4,AT356)))</xm:f>
            <xm:f>'Listados Datos'!$T$4</xm:f>
            <x14:dxf>
              <font>
                <b/>
                <i val="0"/>
                <color theme="0"/>
              </font>
              <fill>
                <patternFill>
                  <bgColor rgb="FFE26B0A"/>
                </patternFill>
              </fill>
            </x14:dxf>
          </x14:cfRule>
          <x14:cfRule type="containsText" priority="8495" operator="containsText" id="{0DC42D81-AC21-473E-87D0-B4126A365CF5}">
            <xm:f>NOT(ISERROR(SEARCH('Listados Datos'!$T$5,AT356)))</xm:f>
            <xm:f>'Listados Datos'!$T$5</xm:f>
            <x14:dxf>
              <font>
                <b/>
                <i val="0"/>
                <color auto="1"/>
              </font>
              <fill>
                <patternFill>
                  <bgColor rgb="FFFFFF00"/>
                </patternFill>
              </fill>
            </x14:dxf>
          </x14:cfRule>
          <x14:cfRule type="containsText" priority="8496" operator="containsText" id="{F0D00139-8702-4D6B-ADD0-E7943383D6A4}">
            <xm:f>NOT(ISERROR(SEARCH('Listados Datos'!$T$6,AT356)))</xm:f>
            <xm:f>'Listados Datos'!$T$6</xm:f>
            <x14:dxf>
              <font>
                <b/>
                <i val="0"/>
              </font>
              <fill>
                <patternFill>
                  <bgColor rgb="FF92D050"/>
                </patternFill>
              </fill>
            </x14:dxf>
          </x14:cfRule>
          <xm:sqref>AT356</xm:sqref>
        </x14:conditionalFormatting>
        <x14:conditionalFormatting xmlns:xm="http://schemas.microsoft.com/office/excel/2006/main">
          <x14:cfRule type="containsText" priority="8333" operator="containsText" id="{08494810-C3EE-4BD0-B757-B828BBF64E93}">
            <xm:f>NOT(ISERROR(SEARCH('Listados Datos'!$P$3,AR367)))</xm:f>
            <xm:f>'Listados Datos'!$P$3</xm:f>
            <x14:dxf>
              <fill>
                <patternFill>
                  <bgColor rgb="FF99CC00"/>
                </patternFill>
              </fill>
            </x14:dxf>
          </x14:cfRule>
          <x14:cfRule type="containsText" priority="8334" operator="containsText" id="{87530763-A438-42B5-9C80-279F31558978}">
            <xm:f>NOT(ISERROR(SEARCH('Listados Datos'!$P$4,AR367)))</xm:f>
            <xm:f>'Listados Datos'!$P$4</xm:f>
            <x14:dxf>
              <fill>
                <patternFill>
                  <bgColor rgb="FF33CC33"/>
                </patternFill>
              </fill>
            </x14:dxf>
          </x14:cfRule>
          <x14:cfRule type="containsText" priority="8335" operator="containsText" id="{AB3C7121-FE58-44BF-9389-B241D78010BB}">
            <xm:f>NOT(ISERROR(SEARCH('Listados Datos'!$P$5,AR367)))</xm:f>
            <xm:f>'Listados Datos'!$P$5</xm:f>
            <x14:dxf>
              <fill>
                <patternFill>
                  <bgColor rgb="FFFFFF00"/>
                </patternFill>
              </fill>
            </x14:dxf>
          </x14:cfRule>
          <x14:cfRule type="containsText" priority="8336" operator="containsText" id="{54F6268A-4566-4CE4-ACA0-126B647DB32B}">
            <xm:f>NOT(ISERROR(SEARCH('Listados Datos'!$P$6,AR367)))</xm:f>
            <xm:f>'Listados Datos'!$P$6</xm:f>
            <x14:dxf>
              <fill>
                <patternFill>
                  <bgColor rgb="FFFFC000"/>
                </patternFill>
              </fill>
            </x14:dxf>
          </x14:cfRule>
          <x14:cfRule type="containsText" priority="8337" operator="containsText" id="{2FFC3DB5-1AAB-45A1-BA2F-CC6678A9145F}">
            <xm:f>NOT(ISERROR(SEARCH('Listados Datos'!$P$7,AR367)))</xm:f>
            <xm:f>'Listados Datos'!$P$7</xm:f>
            <x14:dxf>
              <fill>
                <patternFill>
                  <bgColor rgb="FFFF0000"/>
                </patternFill>
              </fill>
            </x14:dxf>
          </x14:cfRule>
          <xm:sqref>AR367</xm:sqref>
        </x14:conditionalFormatting>
        <x14:conditionalFormatting xmlns:xm="http://schemas.microsoft.com/office/excel/2006/main">
          <x14:cfRule type="containsText" priority="8399" operator="containsText" id="{8AB4DD5E-4A99-4E8B-8074-10E62B974717}">
            <xm:f>NOT(ISERROR(SEARCH('Listados Datos'!$T$3,AT369)))</xm:f>
            <xm:f>'Listados Datos'!$T$3</xm:f>
            <x14:dxf>
              <fill>
                <patternFill patternType="solid">
                  <bgColor rgb="FFC00000"/>
                </patternFill>
              </fill>
            </x14:dxf>
          </x14:cfRule>
          <x14:cfRule type="containsText" priority="8400" operator="containsText" id="{8EE93C80-AA28-4B39-9E25-8D90404137B3}">
            <xm:f>NOT(ISERROR(SEARCH('Listados Datos'!$T$4,AT369)))</xm:f>
            <xm:f>'Listados Datos'!$T$4</xm:f>
            <x14:dxf>
              <font>
                <b/>
                <i val="0"/>
                <color theme="0"/>
              </font>
              <fill>
                <patternFill>
                  <bgColor rgb="FFE26B0A"/>
                </patternFill>
              </fill>
            </x14:dxf>
          </x14:cfRule>
          <x14:cfRule type="containsText" priority="8401" operator="containsText" id="{EE856ED3-EB3E-4A69-8BB1-59A9C5099BA6}">
            <xm:f>NOT(ISERROR(SEARCH('Listados Datos'!$T$5,AT369)))</xm:f>
            <xm:f>'Listados Datos'!$T$5</xm:f>
            <x14:dxf>
              <font>
                <b/>
                <i val="0"/>
                <color auto="1"/>
              </font>
              <fill>
                <patternFill>
                  <bgColor rgb="FFFFFF00"/>
                </patternFill>
              </fill>
            </x14:dxf>
          </x14:cfRule>
          <x14:cfRule type="containsText" priority="8402" operator="containsText" id="{374564FE-97B9-4CE1-AE0F-F7EDE1109C86}">
            <xm:f>NOT(ISERROR(SEARCH('Listados Datos'!$T$6,AT369)))</xm:f>
            <xm:f>'Listados Datos'!$T$6</xm:f>
            <x14:dxf>
              <font>
                <b/>
                <i val="0"/>
              </font>
              <fill>
                <patternFill>
                  <bgColor rgb="FF92D050"/>
                </patternFill>
              </fill>
            </x14:dxf>
          </x14:cfRule>
          <xm:sqref>AT369</xm:sqref>
        </x14:conditionalFormatting>
        <x14:conditionalFormatting xmlns:xm="http://schemas.microsoft.com/office/excel/2006/main">
          <x14:cfRule type="containsText" priority="8389" operator="containsText" id="{7876DE67-E08C-44A1-9DDE-984B0D1C8E0E}">
            <xm:f>NOT(ISERROR(SEARCH('Listados Datos'!$P$3,AR369)))</xm:f>
            <xm:f>'Listados Datos'!$P$3</xm:f>
            <x14:dxf>
              <fill>
                <patternFill>
                  <bgColor rgb="FF99CC00"/>
                </patternFill>
              </fill>
            </x14:dxf>
          </x14:cfRule>
          <x14:cfRule type="containsText" priority="8390" operator="containsText" id="{0C3B0F5D-757B-4C58-9BA5-6BFC1CD88352}">
            <xm:f>NOT(ISERROR(SEARCH('Listados Datos'!$P$4,AR369)))</xm:f>
            <xm:f>'Listados Datos'!$P$4</xm:f>
            <x14:dxf>
              <fill>
                <patternFill>
                  <bgColor rgb="FF33CC33"/>
                </patternFill>
              </fill>
            </x14:dxf>
          </x14:cfRule>
          <x14:cfRule type="containsText" priority="8391" operator="containsText" id="{0D2E4515-A620-4C47-8240-FAF3D30AFC2D}">
            <xm:f>NOT(ISERROR(SEARCH('Listados Datos'!$P$5,AR369)))</xm:f>
            <xm:f>'Listados Datos'!$P$5</xm:f>
            <x14:dxf>
              <fill>
                <patternFill>
                  <bgColor rgb="FFFFFF00"/>
                </patternFill>
              </fill>
            </x14:dxf>
          </x14:cfRule>
          <x14:cfRule type="containsText" priority="8392" operator="containsText" id="{7AEEB063-DD1B-4ED4-9A7F-8624B993B509}">
            <xm:f>NOT(ISERROR(SEARCH('Listados Datos'!$P$6,AR369)))</xm:f>
            <xm:f>'Listados Datos'!$P$6</xm:f>
            <x14:dxf>
              <fill>
                <patternFill>
                  <bgColor rgb="FFFFC000"/>
                </patternFill>
              </fill>
            </x14:dxf>
          </x14:cfRule>
          <x14:cfRule type="containsText" priority="8393" operator="containsText" id="{5B62A684-76D6-4A63-817D-8581C4749E38}">
            <xm:f>NOT(ISERROR(SEARCH('Listados Datos'!$P$7,AR369)))</xm:f>
            <xm:f>'Listados Datos'!$P$7</xm:f>
            <x14:dxf>
              <fill>
                <patternFill>
                  <bgColor rgb="FFFF0000"/>
                </patternFill>
              </fill>
            </x14:dxf>
          </x14:cfRule>
          <xm:sqref>AR369</xm:sqref>
        </x14:conditionalFormatting>
        <x14:conditionalFormatting xmlns:xm="http://schemas.microsoft.com/office/excel/2006/main">
          <x14:cfRule type="containsText" priority="8357" operator="containsText" id="{8963241A-30E3-4777-9001-38F064EC05E2}">
            <xm:f>NOT(ISERROR(SEARCH('Listados Datos'!$T$3,AT366)))</xm:f>
            <xm:f>'Listados Datos'!$T$3</xm:f>
            <x14:dxf>
              <fill>
                <patternFill patternType="solid">
                  <bgColor rgb="FFC00000"/>
                </patternFill>
              </fill>
            </x14:dxf>
          </x14:cfRule>
          <x14:cfRule type="containsText" priority="8358" operator="containsText" id="{941B1B14-064D-4544-8DE8-8168994994AF}">
            <xm:f>NOT(ISERROR(SEARCH('Listados Datos'!$T$4,AT366)))</xm:f>
            <xm:f>'Listados Datos'!$T$4</xm:f>
            <x14:dxf>
              <font>
                <b/>
                <i val="0"/>
                <color theme="0"/>
              </font>
              <fill>
                <patternFill>
                  <bgColor rgb="FFE26B0A"/>
                </patternFill>
              </fill>
            </x14:dxf>
          </x14:cfRule>
          <x14:cfRule type="containsText" priority="8359" operator="containsText" id="{D01A4B6D-4F08-495F-AB38-112A3EA1588E}">
            <xm:f>NOT(ISERROR(SEARCH('Listados Datos'!$T$5,AT366)))</xm:f>
            <xm:f>'Listados Datos'!$T$5</xm:f>
            <x14:dxf>
              <font>
                <b/>
                <i val="0"/>
                <color auto="1"/>
              </font>
              <fill>
                <patternFill>
                  <bgColor rgb="FFFFFF00"/>
                </patternFill>
              </fill>
            </x14:dxf>
          </x14:cfRule>
          <x14:cfRule type="containsText" priority="8360" operator="containsText" id="{85303085-8EEB-4DCE-BC56-F5D2192F9AD8}">
            <xm:f>NOT(ISERROR(SEARCH('Listados Datos'!$T$6,AT366)))</xm:f>
            <xm:f>'Listados Datos'!$T$6</xm:f>
            <x14:dxf>
              <font>
                <b/>
                <i val="0"/>
              </font>
              <fill>
                <patternFill>
                  <bgColor rgb="FF92D050"/>
                </patternFill>
              </fill>
            </x14:dxf>
          </x14:cfRule>
          <xm:sqref>AT366</xm:sqref>
        </x14:conditionalFormatting>
        <x14:conditionalFormatting xmlns:xm="http://schemas.microsoft.com/office/excel/2006/main">
          <x14:cfRule type="containsText" priority="8347" operator="containsText" id="{AFB13323-D2DC-4155-BB91-0E6ECFF18ECC}">
            <xm:f>NOT(ISERROR(SEARCH('Listados Datos'!$P$3,AR366)))</xm:f>
            <xm:f>'Listados Datos'!$P$3</xm:f>
            <x14:dxf>
              <fill>
                <patternFill>
                  <bgColor rgb="FF99CC00"/>
                </patternFill>
              </fill>
            </x14:dxf>
          </x14:cfRule>
          <x14:cfRule type="containsText" priority="8348" operator="containsText" id="{0AB6ACD8-CEB1-4BE7-8C32-B0811F4F04C5}">
            <xm:f>NOT(ISERROR(SEARCH('Listados Datos'!$P$4,AR366)))</xm:f>
            <xm:f>'Listados Datos'!$P$4</xm:f>
            <x14:dxf>
              <fill>
                <patternFill>
                  <bgColor rgb="FF33CC33"/>
                </patternFill>
              </fill>
            </x14:dxf>
          </x14:cfRule>
          <x14:cfRule type="containsText" priority="8349" operator="containsText" id="{76E9B393-A508-4A25-9E12-945F8B5C7C5A}">
            <xm:f>NOT(ISERROR(SEARCH('Listados Datos'!$P$5,AR366)))</xm:f>
            <xm:f>'Listados Datos'!$P$5</xm:f>
            <x14:dxf>
              <fill>
                <patternFill>
                  <bgColor rgb="FFFFFF00"/>
                </patternFill>
              </fill>
            </x14:dxf>
          </x14:cfRule>
          <x14:cfRule type="containsText" priority="8350" operator="containsText" id="{016B02C9-BF76-4681-BA73-DF28016596D9}">
            <xm:f>NOT(ISERROR(SEARCH('Listados Datos'!$P$6,AR366)))</xm:f>
            <xm:f>'Listados Datos'!$P$6</xm:f>
            <x14:dxf>
              <fill>
                <patternFill>
                  <bgColor rgb="FFFFC000"/>
                </patternFill>
              </fill>
            </x14:dxf>
          </x14:cfRule>
          <x14:cfRule type="containsText" priority="8351" operator="containsText" id="{2A62BB88-8561-438C-8B3C-A596751D08D8}">
            <xm:f>NOT(ISERROR(SEARCH('Listados Datos'!$P$7,AR366)))</xm:f>
            <xm:f>'Listados Datos'!$P$7</xm:f>
            <x14:dxf>
              <fill>
                <patternFill>
                  <bgColor rgb="FFFF0000"/>
                </patternFill>
              </fill>
            </x14:dxf>
          </x14:cfRule>
          <xm:sqref>AR366</xm:sqref>
        </x14:conditionalFormatting>
        <x14:conditionalFormatting xmlns:xm="http://schemas.microsoft.com/office/excel/2006/main">
          <x14:cfRule type="containsText" priority="8465" operator="containsText" id="{CF6B28B2-6A57-45FE-B17C-0BA1B81FEC67}">
            <xm:f>NOT(ISERROR(SEARCH('Listados Datos'!$T$3,AF364)))</xm:f>
            <xm:f>'Listados Datos'!$T$3</xm:f>
            <x14:dxf>
              <fill>
                <patternFill patternType="solid">
                  <bgColor rgb="FFC00000"/>
                </patternFill>
              </fill>
            </x14:dxf>
          </x14:cfRule>
          <x14:cfRule type="containsText" priority="8466" operator="containsText" id="{8BFB480E-8CB6-42A1-9E89-9B1FE83FD166}">
            <xm:f>NOT(ISERROR(SEARCH('Listados Datos'!$T$4,AF364)))</xm:f>
            <xm:f>'Listados Datos'!$T$4</xm:f>
            <x14:dxf>
              <font>
                <b/>
                <i val="0"/>
                <color theme="0"/>
              </font>
              <fill>
                <patternFill>
                  <bgColor rgb="FFE26B0A"/>
                </patternFill>
              </fill>
            </x14:dxf>
          </x14:cfRule>
          <x14:cfRule type="containsText" priority="8467" operator="containsText" id="{86A9E11C-7080-4CCB-ACB6-59FA4B563070}">
            <xm:f>NOT(ISERROR(SEARCH('Listados Datos'!$T$5,AF364)))</xm:f>
            <xm:f>'Listados Datos'!$T$5</xm:f>
            <x14:dxf>
              <font>
                <b/>
                <i val="0"/>
                <color auto="1"/>
              </font>
              <fill>
                <patternFill>
                  <bgColor rgb="FFFFFF00"/>
                </patternFill>
              </fill>
            </x14:dxf>
          </x14:cfRule>
          <x14:cfRule type="containsText" priority="8468" operator="containsText" id="{C5ADA79B-0EC7-45D2-AA23-CF470A41BBFA}">
            <xm:f>NOT(ISERROR(SEARCH('Listados Datos'!$T$6,AF364)))</xm:f>
            <xm:f>'Listados Datos'!$T$6</xm:f>
            <x14:dxf>
              <font>
                <b/>
                <i val="0"/>
              </font>
              <fill>
                <patternFill>
                  <bgColor rgb="FF92D050"/>
                </patternFill>
              </fill>
            </x14:dxf>
          </x14:cfRule>
          <xm:sqref>AF364:AF365 AF369</xm:sqref>
        </x14:conditionalFormatting>
        <x14:conditionalFormatting xmlns:xm="http://schemas.microsoft.com/office/excel/2006/main">
          <x14:cfRule type="containsText" priority="8461" operator="containsText" id="{D9942D07-AA44-40B2-9F26-047A0C90B353}">
            <xm:f>NOT(ISERROR(SEARCH('Listados Datos'!$T$3,AB364)))</xm:f>
            <xm:f>'Listados Datos'!$T$3</xm:f>
            <x14:dxf>
              <fill>
                <patternFill patternType="solid">
                  <bgColor rgb="FFC00000"/>
                </patternFill>
              </fill>
            </x14:dxf>
          </x14:cfRule>
          <x14:cfRule type="containsText" priority="8462" operator="containsText" id="{919623C4-7AAE-412D-ADD3-5F24A7993F0E}">
            <xm:f>NOT(ISERROR(SEARCH('Listados Datos'!$T$4,AB364)))</xm:f>
            <xm:f>'Listados Datos'!$T$4</xm:f>
            <x14:dxf>
              <font>
                <b/>
                <i val="0"/>
                <color theme="0"/>
              </font>
              <fill>
                <patternFill>
                  <bgColor rgb="FFE26B0A"/>
                </patternFill>
              </fill>
            </x14:dxf>
          </x14:cfRule>
          <x14:cfRule type="containsText" priority="8463" operator="containsText" id="{EDFA753F-C50C-4927-955C-E44CC95DD4C0}">
            <xm:f>NOT(ISERROR(SEARCH('Listados Datos'!$T$5,AB364)))</xm:f>
            <xm:f>'Listados Datos'!$T$5</xm:f>
            <x14:dxf>
              <font>
                <b/>
                <i val="0"/>
                <color auto="1"/>
              </font>
              <fill>
                <patternFill>
                  <bgColor rgb="FFFFFF00"/>
                </patternFill>
              </fill>
            </x14:dxf>
          </x14:cfRule>
          <x14:cfRule type="containsText" priority="8464" operator="containsText" id="{0F86F585-2641-4485-B763-ECF9D3F76FE4}">
            <xm:f>NOT(ISERROR(SEARCH('Listados Datos'!$T$6,AB364)))</xm:f>
            <xm:f>'Listados Datos'!$T$6</xm:f>
            <x14:dxf>
              <font>
                <b/>
                <i val="0"/>
              </font>
              <fill>
                <patternFill>
                  <bgColor rgb="FF92D050"/>
                </patternFill>
              </fill>
            </x14:dxf>
          </x14:cfRule>
          <xm:sqref>AB364:AB365</xm:sqref>
        </x14:conditionalFormatting>
        <x14:conditionalFormatting xmlns:xm="http://schemas.microsoft.com/office/excel/2006/main">
          <x14:cfRule type="containsText" priority="8451" operator="containsText" id="{E004B1C1-FE09-4083-A42E-1DDDDD6488A0}">
            <xm:f>NOT(ISERROR(SEARCH('Listados Datos'!$P$3,Z364)))</xm:f>
            <xm:f>'Listados Datos'!$P$3</xm:f>
            <x14:dxf>
              <fill>
                <patternFill>
                  <bgColor rgb="FF99CC00"/>
                </patternFill>
              </fill>
            </x14:dxf>
          </x14:cfRule>
          <x14:cfRule type="containsText" priority="8452" operator="containsText" id="{3961C212-5F1A-4468-84AC-3883862E63ED}">
            <xm:f>NOT(ISERROR(SEARCH('Listados Datos'!$P$4,Z364)))</xm:f>
            <xm:f>'Listados Datos'!$P$4</xm:f>
            <x14:dxf>
              <fill>
                <patternFill>
                  <bgColor rgb="FF33CC33"/>
                </patternFill>
              </fill>
            </x14:dxf>
          </x14:cfRule>
          <x14:cfRule type="containsText" priority="8453" operator="containsText" id="{ABC85F32-B37A-4909-A6CD-D6B615B75783}">
            <xm:f>NOT(ISERROR(SEARCH('Listados Datos'!$P$5,Z364)))</xm:f>
            <xm:f>'Listados Datos'!$P$5</xm:f>
            <x14:dxf>
              <fill>
                <patternFill>
                  <bgColor rgb="FFFFFF00"/>
                </patternFill>
              </fill>
            </x14:dxf>
          </x14:cfRule>
          <x14:cfRule type="containsText" priority="8454" operator="containsText" id="{D79A173A-5CAB-43BB-8438-5E4DF0BA2463}">
            <xm:f>NOT(ISERROR(SEARCH('Listados Datos'!$P$6,Z364)))</xm:f>
            <xm:f>'Listados Datos'!$P$6</xm:f>
            <x14:dxf>
              <fill>
                <patternFill>
                  <bgColor rgb="FFFFC000"/>
                </patternFill>
              </fill>
            </x14:dxf>
          </x14:cfRule>
          <x14:cfRule type="containsText" priority="8455" operator="containsText" id="{E841337F-EB7B-4AFD-AA01-7B7BCC3D927F}">
            <xm:f>NOT(ISERROR(SEARCH('Listados Datos'!$P$7,Z364)))</xm:f>
            <xm:f>'Listados Datos'!$P$7</xm:f>
            <x14:dxf>
              <fill>
                <patternFill>
                  <bgColor rgb="FFFF0000"/>
                </patternFill>
              </fill>
            </x14:dxf>
          </x14:cfRule>
          <xm:sqref>Z364:Z365</xm:sqref>
        </x14:conditionalFormatting>
        <x14:conditionalFormatting xmlns:xm="http://schemas.microsoft.com/office/excel/2006/main">
          <x14:cfRule type="containsText" priority="8427" operator="containsText" id="{E9D5CB94-D47C-4D4C-BB7A-E5845B5A997F}">
            <xm:f>NOT(ISERROR(SEARCH('Listados Datos'!$T$3,AT364)))</xm:f>
            <xm:f>'Listados Datos'!$T$3</xm:f>
            <x14:dxf>
              <fill>
                <patternFill patternType="solid">
                  <bgColor rgb="FFC00000"/>
                </patternFill>
              </fill>
            </x14:dxf>
          </x14:cfRule>
          <x14:cfRule type="containsText" priority="8428" operator="containsText" id="{3FB3116F-67EB-480B-992C-91A8A8D72168}">
            <xm:f>NOT(ISERROR(SEARCH('Listados Datos'!$T$4,AT364)))</xm:f>
            <xm:f>'Listados Datos'!$T$4</xm:f>
            <x14:dxf>
              <font>
                <b/>
                <i val="0"/>
                <color theme="0"/>
              </font>
              <fill>
                <patternFill>
                  <bgColor rgb="FFE26B0A"/>
                </patternFill>
              </fill>
            </x14:dxf>
          </x14:cfRule>
          <x14:cfRule type="containsText" priority="8429" operator="containsText" id="{276A2987-CA9A-4405-BFB1-46384A31C537}">
            <xm:f>NOT(ISERROR(SEARCH('Listados Datos'!$T$5,AT364)))</xm:f>
            <xm:f>'Listados Datos'!$T$5</xm:f>
            <x14:dxf>
              <font>
                <b/>
                <i val="0"/>
                <color auto="1"/>
              </font>
              <fill>
                <patternFill>
                  <bgColor rgb="FFFFFF00"/>
                </patternFill>
              </fill>
            </x14:dxf>
          </x14:cfRule>
          <x14:cfRule type="containsText" priority="8430" operator="containsText" id="{DD828882-C500-4657-B8DB-EC8996DC914E}">
            <xm:f>NOT(ISERROR(SEARCH('Listados Datos'!$T$6,AT364)))</xm:f>
            <xm:f>'Listados Datos'!$T$6</xm:f>
            <x14:dxf>
              <font>
                <b/>
                <i val="0"/>
              </font>
              <fill>
                <patternFill>
                  <bgColor rgb="FF92D050"/>
                </patternFill>
              </fill>
            </x14:dxf>
          </x14:cfRule>
          <xm:sqref>AT364</xm:sqref>
        </x14:conditionalFormatting>
        <x14:conditionalFormatting xmlns:xm="http://schemas.microsoft.com/office/excel/2006/main">
          <x14:cfRule type="containsText" priority="8417" operator="containsText" id="{641B7FE0-CA73-4972-87F7-777838C5ABB1}">
            <xm:f>NOT(ISERROR(SEARCH('Listados Datos'!$P$3,AR364)))</xm:f>
            <xm:f>'Listados Datos'!$P$3</xm:f>
            <x14:dxf>
              <fill>
                <patternFill>
                  <bgColor rgb="FF99CC00"/>
                </patternFill>
              </fill>
            </x14:dxf>
          </x14:cfRule>
          <x14:cfRule type="containsText" priority="8418" operator="containsText" id="{7416061B-32BC-4EEB-933B-55FEB39A622E}">
            <xm:f>NOT(ISERROR(SEARCH('Listados Datos'!$P$4,AR364)))</xm:f>
            <xm:f>'Listados Datos'!$P$4</xm:f>
            <x14:dxf>
              <fill>
                <patternFill>
                  <bgColor rgb="FF33CC33"/>
                </patternFill>
              </fill>
            </x14:dxf>
          </x14:cfRule>
          <x14:cfRule type="containsText" priority="8419" operator="containsText" id="{920DE4EE-01EE-448B-91EB-02721F501944}">
            <xm:f>NOT(ISERROR(SEARCH('Listados Datos'!$P$5,AR364)))</xm:f>
            <xm:f>'Listados Datos'!$P$5</xm:f>
            <x14:dxf>
              <fill>
                <patternFill>
                  <bgColor rgb="FFFFFF00"/>
                </patternFill>
              </fill>
            </x14:dxf>
          </x14:cfRule>
          <x14:cfRule type="containsText" priority="8420" operator="containsText" id="{AC170EF3-0ACB-4599-87FC-E146C46A1D30}">
            <xm:f>NOT(ISERROR(SEARCH('Listados Datos'!$P$6,AR364)))</xm:f>
            <xm:f>'Listados Datos'!$P$6</xm:f>
            <x14:dxf>
              <fill>
                <patternFill>
                  <bgColor rgb="FFFFC000"/>
                </patternFill>
              </fill>
            </x14:dxf>
          </x14:cfRule>
          <x14:cfRule type="containsText" priority="8421" operator="containsText" id="{30E18A03-367B-40BA-9E3A-54CA8754C9B9}">
            <xm:f>NOT(ISERROR(SEARCH('Listados Datos'!$P$7,AR364)))</xm:f>
            <xm:f>'Listados Datos'!$P$7</xm:f>
            <x14:dxf>
              <fill>
                <patternFill>
                  <bgColor rgb="FFFF0000"/>
                </patternFill>
              </fill>
            </x14:dxf>
          </x14:cfRule>
          <xm:sqref>AR364</xm:sqref>
        </x14:conditionalFormatting>
        <x14:conditionalFormatting xmlns:xm="http://schemas.microsoft.com/office/excel/2006/main">
          <x14:cfRule type="containsText" priority="8413" operator="containsText" id="{9D3413E0-9053-4856-841D-51399A3FEA24}">
            <xm:f>NOT(ISERROR(SEARCH('Listados Datos'!$T$3,AT365)))</xm:f>
            <xm:f>'Listados Datos'!$T$3</xm:f>
            <x14:dxf>
              <fill>
                <patternFill patternType="solid">
                  <bgColor rgb="FFC00000"/>
                </patternFill>
              </fill>
            </x14:dxf>
          </x14:cfRule>
          <x14:cfRule type="containsText" priority="8414" operator="containsText" id="{03ABE18F-1677-432D-8134-8C382378A9E2}">
            <xm:f>NOT(ISERROR(SEARCH('Listados Datos'!$T$4,AT365)))</xm:f>
            <xm:f>'Listados Datos'!$T$4</xm:f>
            <x14:dxf>
              <font>
                <b/>
                <i val="0"/>
                <color theme="0"/>
              </font>
              <fill>
                <patternFill>
                  <bgColor rgb="FFE26B0A"/>
                </patternFill>
              </fill>
            </x14:dxf>
          </x14:cfRule>
          <x14:cfRule type="containsText" priority="8415" operator="containsText" id="{CD9E530F-1D28-404B-8244-664ACAAD6FDF}">
            <xm:f>NOT(ISERROR(SEARCH('Listados Datos'!$T$5,AT365)))</xm:f>
            <xm:f>'Listados Datos'!$T$5</xm:f>
            <x14:dxf>
              <font>
                <b/>
                <i val="0"/>
                <color auto="1"/>
              </font>
              <fill>
                <patternFill>
                  <bgColor rgb="FFFFFF00"/>
                </patternFill>
              </fill>
            </x14:dxf>
          </x14:cfRule>
          <x14:cfRule type="containsText" priority="8416" operator="containsText" id="{00CA6855-32F7-4AA8-8A39-B31378527AE0}">
            <xm:f>NOT(ISERROR(SEARCH('Listados Datos'!$T$6,AT365)))</xm:f>
            <xm:f>'Listados Datos'!$T$6</xm:f>
            <x14:dxf>
              <font>
                <b/>
                <i val="0"/>
              </font>
              <fill>
                <patternFill>
                  <bgColor rgb="FF92D050"/>
                </patternFill>
              </fill>
            </x14:dxf>
          </x14:cfRule>
          <xm:sqref>AT365</xm:sqref>
        </x14:conditionalFormatting>
        <x14:conditionalFormatting xmlns:xm="http://schemas.microsoft.com/office/excel/2006/main">
          <x14:cfRule type="containsText" priority="8403" operator="containsText" id="{0404B854-DF91-4A02-BBE7-E0041F8B737C}">
            <xm:f>NOT(ISERROR(SEARCH('Listados Datos'!$P$3,AR365)))</xm:f>
            <xm:f>'Listados Datos'!$P$3</xm:f>
            <x14:dxf>
              <fill>
                <patternFill>
                  <bgColor rgb="FF99CC00"/>
                </patternFill>
              </fill>
            </x14:dxf>
          </x14:cfRule>
          <x14:cfRule type="containsText" priority="8404" operator="containsText" id="{2CDB29DA-0671-4E21-A968-DE9009852860}">
            <xm:f>NOT(ISERROR(SEARCH('Listados Datos'!$P$4,AR365)))</xm:f>
            <xm:f>'Listados Datos'!$P$4</xm:f>
            <x14:dxf>
              <fill>
                <patternFill>
                  <bgColor rgb="FF33CC33"/>
                </patternFill>
              </fill>
            </x14:dxf>
          </x14:cfRule>
          <x14:cfRule type="containsText" priority="8405" operator="containsText" id="{A850A874-F637-4CF8-BEE4-214337F98FA0}">
            <xm:f>NOT(ISERROR(SEARCH('Listados Datos'!$P$5,AR365)))</xm:f>
            <xm:f>'Listados Datos'!$P$5</xm:f>
            <x14:dxf>
              <fill>
                <patternFill>
                  <bgColor rgb="FFFFFF00"/>
                </patternFill>
              </fill>
            </x14:dxf>
          </x14:cfRule>
          <x14:cfRule type="containsText" priority="8406" operator="containsText" id="{48246E44-2CBE-4438-A4C3-504744B758E2}">
            <xm:f>NOT(ISERROR(SEARCH('Listados Datos'!$P$6,AR365)))</xm:f>
            <xm:f>'Listados Datos'!$P$6</xm:f>
            <x14:dxf>
              <fill>
                <patternFill>
                  <bgColor rgb="FFFFC000"/>
                </patternFill>
              </fill>
            </x14:dxf>
          </x14:cfRule>
          <x14:cfRule type="containsText" priority="8407" operator="containsText" id="{6856CBCC-9971-4217-A39B-23AB20679F6A}">
            <xm:f>NOT(ISERROR(SEARCH('Listados Datos'!$P$7,AR365)))</xm:f>
            <xm:f>'Listados Datos'!$P$7</xm:f>
            <x14:dxf>
              <fill>
                <patternFill>
                  <bgColor rgb="FFFF0000"/>
                </patternFill>
              </fill>
            </x14:dxf>
          </x14:cfRule>
          <xm:sqref>AR365</xm:sqref>
        </x14:conditionalFormatting>
        <x14:conditionalFormatting xmlns:xm="http://schemas.microsoft.com/office/excel/2006/main">
          <x14:cfRule type="containsText" priority="8385" operator="containsText" id="{D44A06A1-D602-4162-B1BC-225731D31943}">
            <xm:f>NOT(ISERROR(SEARCH('Listados Datos'!$T$3,AF366)))</xm:f>
            <xm:f>'Listados Datos'!$T$3</xm:f>
            <x14:dxf>
              <fill>
                <patternFill patternType="solid">
                  <bgColor rgb="FFC00000"/>
                </patternFill>
              </fill>
            </x14:dxf>
          </x14:cfRule>
          <x14:cfRule type="containsText" priority="8386" operator="containsText" id="{BA48FCD6-CF5A-4095-BB26-ECB0E4E6EEF1}">
            <xm:f>NOT(ISERROR(SEARCH('Listados Datos'!$T$4,AF366)))</xm:f>
            <xm:f>'Listados Datos'!$T$4</xm:f>
            <x14:dxf>
              <font>
                <b/>
                <i val="0"/>
                <color theme="0"/>
              </font>
              <fill>
                <patternFill>
                  <bgColor rgb="FFE26B0A"/>
                </patternFill>
              </fill>
            </x14:dxf>
          </x14:cfRule>
          <x14:cfRule type="containsText" priority="8387" operator="containsText" id="{5FBA5D28-2176-4EF1-8270-153D8E6E1A63}">
            <xm:f>NOT(ISERROR(SEARCH('Listados Datos'!$T$5,AF366)))</xm:f>
            <xm:f>'Listados Datos'!$T$5</xm:f>
            <x14:dxf>
              <font>
                <b/>
                <i val="0"/>
                <color auto="1"/>
              </font>
              <fill>
                <patternFill>
                  <bgColor rgb="FFFFFF00"/>
                </patternFill>
              </fill>
            </x14:dxf>
          </x14:cfRule>
          <x14:cfRule type="containsText" priority="8388" operator="containsText" id="{84A8A54A-E2CF-453C-BC1D-C80C51D46E6D}">
            <xm:f>NOT(ISERROR(SEARCH('Listados Datos'!$T$6,AF366)))</xm:f>
            <xm:f>'Listados Datos'!$T$6</xm:f>
            <x14:dxf>
              <font>
                <b/>
                <i val="0"/>
              </font>
              <fill>
                <patternFill>
                  <bgColor rgb="FF92D050"/>
                </patternFill>
              </fill>
            </x14:dxf>
          </x14:cfRule>
          <xm:sqref>AF366:AF367</xm:sqref>
        </x14:conditionalFormatting>
        <x14:conditionalFormatting xmlns:xm="http://schemas.microsoft.com/office/excel/2006/main">
          <x14:cfRule type="containsText" priority="8381" operator="containsText" id="{57875143-704E-4E34-A1A5-9C208567BEDB}">
            <xm:f>NOT(ISERROR(SEARCH('Listados Datos'!$T$3,AB366)))</xm:f>
            <xm:f>'Listados Datos'!$T$3</xm:f>
            <x14:dxf>
              <fill>
                <patternFill patternType="solid">
                  <bgColor rgb="FFC00000"/>
                </patternFill>
              </fill>
            </x14:dxf>
          </x14:cfRule>
          <x14:cfRule type="containsText" priority="8382" operator="containsText" id="{6686CE55-14E0-4A32-84EA-FE8D2FD18EE1}">
            <xm:f>NOT(ISERROR(SEARCH('Listados Datos'!$T$4,AB366)))</xm:f>
            <xm:f>'Listados Datos'!$T$4</xm:f>
            <x14:dxf>
              <font>
                <b/>
                <i val="0"/>
                <color theme="0"/>
              </font>
              <fill>
                <patternFill>
                  <bgColor rgb="FFE26B0A"/>
                </patternFill>
              </fill>
            </x14:dxf>
          </x14:cfRule>
          <x14:cfRule type="containsText" priority="8383" operator="containsText" id="{5D4718CC-D3EC-47DB-8703-DF2C3C845E4A}">
            <xm:f>NOT(ISERROR(SEARCH('Listados Datos'!$T$5,AB366)))</xm:f>
            <xm:f>'Listados Datos'!$T$5</xm:f>
            <x14:dxf>
              <font>
                <b/>
                <i val="0"/>
                <color auto="1"/>
              </font>
              <fill>
                <patternFill>
                  <bgColor rgb="FFFFFF00"/>
                </patternFill>
              </fill>
            </x14:dxf>
          </x14:cfRule>
          <x14:cfRule type="containsText" priority="8384" operator="containsText" id="{A619F29D-A74D-4793-8562-5378FED5688B}">
            <xm:f>NOT(ISERROR(SEARCH('Listados Datos'!$T$6,AB366)))</xm:f>
            <xm:f>'Listados Datos'!$T$6</xm:f>
            <x14:dxf>
              <font>
                <b/>
                <i val="0"/>
              </font>
              <fill>
                <patternFill>
                  <bgColor rgb="FF92D050"/>
                </patternFill>
              </fill>
            </x14:dxf>
          </x14:cfRule>
          <xm:sqref>AB366:AB367</xm:sqref>
        </x14:conditionalFormatting>
        <x14:conditionalFormatting xmlns:xm="http://schemas.microsoft.com/office/excel/2006/main">
          <x14:cfRule type="containsText" priority="8371" operator="containsText" id="{B3ADAD58-7B3C-4C32-BF72-A845F52E6BD1}">
            <xm:f>NOT(ISERROR(SEARCH('Listados Datos'!$P$3,Z366)))</xm:f>
            <xm:f>'Listados Datos'!$P$3</xm:f>
            <x14:dxf>
              <fill>
                <patternFill>
                  <bgColor rgb="FF99CC00"/>
                </patternFill>
              </fill>
            </x14:dxf>
          </x14:cfRule>
          <x14:cfRule type="containsText" priority="8372" operator="containsText" id="{53CC5D83-24DC-4202-A641-927F3F9B8B25}">
            <xm:f>NOT(ISERROR(SEARCH('Listados Datos'!$P$4,Z366)))</xm:f>
            <xm:f>'Listados Datos'!$P$4</xm:f>
            <x14:dxf>
              <fill>
                <patternFill>
                  <bgColor rgb="FF33CC33"/>
                </patternFill>
              </fill>
            </x14:dxf>
          </x14:cfRule>
          <x14:cfRule type="containsText" priority="8373" operator="containsText" id="{DB8A00C6-9DF5-46D8-883E-9488791157C5}">
            <xm:f>NOT(ISERROR(SEARCH('Listados Datos'!$P$5,Z366)))</xm:f>
            <xm:f>'Listados Datos'!$P$5</xm:f>
            <x14:dxf>
              <fill>
                <patternFill>
                  <bgColor rgb="FFFFFF00"/>
                </patternFill>
              </fill>
            </x14:dxf>
          </x14:cfRule>
          <x14:cfRule type="containsText" priority="8374" operator="containsText" id="{54D76FE0-3282-4662-B83B-995897180984}">
            <xm:f>NOT(ISERROR(SEARCH('Listados Datos'!$P$6,Z366)))</xm:f>
            <xm:f>'Listados Datos'!$P$6</xm:f>
            <x14:dxf>
              <fill>
                <patternFill>
                  <bgColor rgb="FFFFC000"/>
                </patternFill>
              </fill>
            </x14:dxf>
          </x14:cfRule>
          <x14:cfRule type="containsText" priority="8375" operator="containsText" id="{E6EB4885-C7A4-4074-A30E-EAC0AC995C33}">
            <xm:f>NOT(ISERROR(SEARCH('Listados Datos'!$P$7,Z366)))</xm:f>
            <xm:f>'Listados Datos'!$P$7</xm:f>
            <x14:dxf>
              <fill>
                <patternFill>
                  <bgColor rgb="FFFF0000"/>
                </patternFill>
              </fill>
            </x14:dxf>
          </x14:cfRule>
          <xm:sqref>Z366:Z367</xm:sqref>
        </x14:conditionalFormatting>
        <x14:conditionalFormatting xmlns:xm="http://schemas.microsoft.com/office/excel/2006/main">
          <x14:cfRule type="containsText" priority="8343" operator="containsText" id="{42C32933-5D16-469B-9040-2A2DC2379349}">
            <xm:f>NOT(ISERROR(SEARCH('Listados Datos'!$T$3,AT367)))</xm:f>
            <xm:f>'Listados Datos'!$T$3</xm:f>
            <x14:dxf>
              <fill>
                <patternFill patternType="solid">
                  <bgColor rgb="FFC00000"/>
                </patternFill>
              </fill>
            </x14:dxf>
          </x14:cfRule>
          <x14:cfRule type="containsText" priority="8344" operator="containsText" id="{50617366-8C58-4A8F-9FC4-A7AA7522C63E}">
            <xm:f>NOT(ISERROR(SEARCH('Listados Datos'!$T$4,AT367)))</xm:f>
            <xm:f>'Listados Datos'!$T$4</xm:f>
            <x14:dxf>
              <font>
                <b/>
                <i val="0"/>
                <color theme="0"/>
              </font>
              <fill>
                <patternFill>
                  <bgColor rgb="FFE26B0A"/>
                </patternFill>
              </fill>
            </x14:dxf>
          </x14:cfRule>
          <x14:cfRule type="containsText" priority="8345" operator="containsText" id="{84049008-F07F-4662-8D46-5C21EE31D017}">
            <xm:f>NOT(ISERROR(SEARCH('Listados Datos'!$T$5,AT367)))</xm:f>
            <xm:f>'Listados Datos'!$T$5</xm:f>
            <x14:dxf>
              <font>
                <b/>
                <i val="0"/>
                <color auto="1"/>
              </font>
              <fill>
                <patternFill>
                  <bgColor rgb="FFFFFF00"/>
                </patternFill>
              </fill>
            </x14:dxf>
          </x14:cfRule>
          <x14:cfRule type="containsText" priority="8346" operator="containsText" id="{81D9FD94-051A-4921-B209-9EFF503888F3}">
            <xm:f>NOT(ISERROR(SEARCH('Listados Datos'!$T$6,AT367)))</xm:f>
            <xm:f>'Listados Datos'!$T$6</xm:f>
            <x14:dxf>
              <font>
                <b/>
                <i val="0"/>
              </font>
              <fill>
                <patternFill>
                  <bgColor rgb="FF92D050"/>
                </patternFill>
              </fill>
            </x14:dxf>
          </x14:cfRule>
          <xm:sqref>AT367</xm:sqref>
        </x14:conditionalFormatting>
        <x14:conditionalFormatting xmlns:xm="http://schemas.microsoft.com/office/excel/2006/main">
          <x14:cfRule type="containsText" priority="8291" operator="containsText" id="{EFFCD1E8-CEB6-48C2-8815-68C0240596B0}">
            <xm:f>NOT(ISERROR(SEARCH('Listados Datos'!$P$3,AR368)))</xm:f>
            <xm:f>'Listados Datos'!$P$3</xm:f>
            <x14:dxf>
              <fill>
                <patternFill>
                  <bgColor rgb="FF99CC00"/>
                </patternFill>
              </fill>
            </x14:dxf>
          </x14:cfRule>
          <x14:cfRule type="containsText" priority="8292" operator="containsText" id="{1F6D0553-5C04-48CE-ABA6-78906A14CA1E}">
            <xm:f>NOT(ISERROR(SEARCH('Listados Datos'!$P$4,AR368)))</xm:f>
            <xm:f>'Listados Datos'!$P$4</xm:f>
            <x14:dxf>
              <fill>
                <patternFill>
                  <bgColor rgb="FF33CC33"/>
                </patternFill>
              </fill>
            </x14:dxf>
          </x14:cfRule>
          <x14:cfRule type="containsText" priority="8293" operator="containsText" id="{C288DDDF-9AC2-4816-BDA0-8D77C9758CC0}">
            <xm:f>NOT(ISERROR(SEARCH('Listados Datos'!$P$5,AR368)))</xm:f>
            <xm:f>'Listados Datos'!$P$5</xm:f>
            <x14:dxf>
              <fill>
                <patternFill>
                  <bgColor rgb="FFFFFF00"/>
                </patternFill>
              </fill>
            </x14:dxf>
          </x14:cfRule>
          <x14:cfRule type="containsText" priority="8294" operator="containsText" id="{28C5D88D-2687-40CF-AB8A-A8D355205E0D}">
            <xm:f>NOT(ISERROR(SEARCH('Listados Datos'!$P$6,AR368)))</xm:f>
            <xm:f>'Listados Datos'!$P$6</xm:f>
            <x14:dxf>
              <fill>
                <patternFill>
                  <bgColor rgb="FFFFC000"/>
                </patternFill>
              </fill>
            </x14:dxf>
          </x14:cfRule>
          <x14:cfRule type="containsText" priority="8295" operator="containsText" id="{F188F6E2-FA09-4DBE-9A29-79E2143D3383}">
            <xm:f>NOT(ISERROR(SEARCH('Listados Datos'!$P$7,AR368)))</xm:f>
            <xm:f>'Listados Datos'!$P$7</xm:f>
            <x14:dxf>
              <fill>
                <patternFill>
                  <bgColor rgb="FFFF0000"/>
                </patternFill>
              </fill>
            </x14:dxf>
          </x14:cfRule>
          <xm:sqref>AR368</xm:sqref>
        </x14:conditionalFormatting>
        <x14:conditionalFormatting xmlns:xm="http://schemas.microsoft.com/office/excel/2006/main">
          <x14:cfRule type="containsText" priority="8329" operator="containsText" id="{D8707E5D-3396-4E5B-9CEA-3B47312C8619}">
            <xm:f>NOT(ISERROR(SEARCH('Listados Datos'!$T$3,AF368)))</xm:f>
            <xm:f>'Listados Datos'!$T$3</xm:f>
            <x14:dxf>
              <fill>
                <patternFill patternType="solid">
                  <bgColor rgb="FFC00000"/>
                </patternFill>
              </fill>
            </x14:dxf>
          </x14:cfRule>
          <x14:cfRule type="containsText" priority="8330" operator="containsText" id="{1525EFCA-E2D5-4D87-A228-1950C7DED92F}">
            <xm:f>NOT(ISERROR(SEARCH('Listados Datos'!$T$4,AF368)))</xm:f>
            <xm:f>'Listados Datos'!$T$4</xm:f>
            <x14:dxf>
              <font>
                <b/>
                <i val="0"/>
                <color theme="0"/>
              </font>
              <fill>
                <patternFill>
                  <bgColor rgb="FFE26B0A"/>
                </patternFill>
              </fill>
            </x14:dxf>
          </x14:cfRule>
          <x14:cfRule type="containsText" priority="8331" operator="containsText" id="{6FDD714E-E3F2-4DE0-B906-9049E82827DD}">
            <xm:f>NOT(ISERROR(SEARCH('Listados Datos'!$T$5,AF368)))</xm:f>
            <xm:f>'Listados Datos'!$T$5</xm:f>
            <x14:dxf>
              <font>
                <b/>
                <i val="0"/>
                <color auto="1"/>
              </font>
              <fill>
                <patternFill>
                  <bgColor rgb="FFFFFF00"/>
                </patternFill>
              </fill>
            </x14:dxf>
          </x14:cfRule>
          <x14:cfRule type="containsText" priority="8332" operator="containsText" id="{30939C30-44E6-4BEF-A641-9AAB8455522E}">
            <xm:f>NOT(ISERROR(SEARCH('Listados Datos'!$T$6,AF368)))</xm:f>
            <xm:f>'Listados Datos'!$T$6</xm:f>
            <x14:dxf>
              <font>
                <b/>
                <i val="0"/>
              </font>
              <fill>
                <patternFill>
                  <bgColor rgb="FF92D050"/>
                </patternFill>
              </fill>
            </x14:dxf>
          </x14:cfRule>
          <xm:sqref>AF368</xm:sqref>
        </x14:conditionalFormatting>
        <x14:conditionalFormatting xmlns:xm="http://schemas.microsoft.com/office/excel/2006/main">
          <x14:cfRule type="containsText" priority="8325" operator="containsText" id="{9F2AF44B-C9AF-45D4-8F75-4A275C63B099}">
            <xm:f>NOT(ISERROR(SEARCH('Listados Datos'!$T$3,AB368)))</xm:f>
            <xm:f>'Listados Datos'!$T$3</xm:f>
            <x14:dxf>
              <fill>
                <patternFill patternType="solid">
                  <bgColor rgb="FFC00000"/>
                </patternFill>
              </fill>
            </x14:dxf>
          </x14:cfRule>
          <x14:cfRule type="containsText" priority="8326" operator="containsText" id="{C9BDC46F-E967-4767-A495-65A38056F2CA}">
            <xm:f>NOT(ISERROR(SEARCH('Listados Datos'!$T$4,AB368)))</xm:f>
            <xm:f>'Listados Datos'!$T$4</xm:f>
            <x14:dxf>
              <font>
                <b/>
                <i val="0"/>
                <color theme="0"/>
              </font>
              <fill>
                <patternFill>
                  <bgColor rgb="FFE26B0A"/>
                </patternFill>
              </fill>
            </x14:dxf>
          </x14:cfRule>
          <x14:cfRule type="containsText" priority="8327" operator="containsText" id="{67981297-D9EE-40D2-956B-BA1EE0E720BD}">
            <xm:f>NOT(ISERROR(SEARCH('Listados Datos'!$T$5,AB368)))</xm:f>
            <xm:f>'Listados Datos'!$T$5</xm:f>
            <x14:dxf>
              <font>
                <b/>
                <i val="0"/>
                <color auto="1"/>
              </font>
              <fill>
                <patternFill>
                  <bgColor rgb="FFFFFF00"/>
                </patternFill>
              </fill>
            </x14:dxf>
          </x14:cfRule>
          <x14:cfRule type="containsText" priority="8328" operator="containsText" id="{CD613B0B-3DC2-4079-9DB1-03C8985F5B2F}">
            <xm:f>NOT(ISERROR(SEARCH('Listados Datos'!$T$6,AB368)))</xm:f>
            <xm:f>'Listados Datos'!$T$6</xm:f>
            <x14:dxf>
              <font>
                <b/>
                <i val="0"/>
              </font>
              <fill>
                <patternFill>
                  <bgColor rgb="FF92D050"/>
                </patternFill>
              </fill>
            </x14:dxf>
          </x14:cfRule>
          <xm:sqref>AB368</xm:sqref>
        </x14:conditionalFormatting>
        <x14:conditionalFormatting xmlns:xm="http://schemas.microsoft.com/office/excel/2006/main">
          <x14:cfRule type="containsText" priority="8315" operator="containsText" id="{B1CB7982-E2D0-4663-BE96-A5C005AC3102}">
            <xm:f>NOT(ISERROR(SEARCH('Listados Datos'!$P$3,Z368)))</xm:f>
            <xm:f>'Listados Datos'!$P$3</xm:f>
            <x14:dxf>
              <fill>
                <patternFill>
                  <bgColor rgb="FF99CC00"/>
                </patternFill>
              </fill>
            </x14:dxf>
          </x14:cfRule>
          <x14:cfRule type="containsText" priority="8316" operator="containsText" id="{C5408D1C-3804-44B7-B2AD-19C3052DF086}">
            <xm:f>NOT(ISERROR(SEARCH('Listados Datos'!$P$4,Z368)))</xm:f>
            <xm:f>'Listados Datos'!$P$4</xm:f>
            <x14:dxf>
              <fill>
                <patternFill>
                  <bgColor rgb="FF33CC33"/>
                </patternFill>
              </fill>
            </x14:dxf>
          </x14:cfRule>
          <x14:cfRule type="containsText" priority="8317" operator="containsText" id="{FCF90E74-E871-4B82-9E14-AC8741943394}">
            <xm:f>NOT(ISERROR(SEARCH('Listados Datos'!$P$5,Z368)))</xm:f>
            <xm:f>'Listados Datos'!$P$5</xm:f>
            <x14:dxf>
              <fill>
                <patternFill>
                  <bgColor rgb="FFFFFF00"/>
                </patternFill>
              </fill>
            </x14:dxf>
          </x14:cfRule>
          <x14:cfRule type="containsText" priority="8318" operator="containsText" id="{041833A0-6932-473F-A33C-52298F645C7C}">
            <xm:f>NOT(ISERROR(SEARCH('Listados Datos'!$P$6,Z368)))</xm:f>
            <xm:f>'Listados Datos'!$P$6</xm:f>
            <x14:dxf>
              <fill>
                <patternFill>
                  <bgColor rgb="FFFFC000"/>
                </patternFill>
              </fill>
            </x14:dxf>
          </x14:cfRule>
          <x14:cfRule type="containsText" priority="8319" operator="containsText" id="{DEA6DC4B-9022-4EEF-9FD1-DA48A7FF38BF}">
            <xm:f>NOT(ISERROR(SEARCH('Listados Datos'!$P$7,Z368)))</xm:f>
            <xm:f>'Listados Datos'!$P$7</xm:f>
            <x14:dxf>
              <fill>
                <patternFill>
                  <bgColor rgb="FFFF0000"/>
                </patternFill>
              </fill>
            </x14:dxf>
          </x14:cfRule>
          <xm:sqref>Z368</xm:sqref>
        </x14:conditionalFormatting>
        <x14:conditionalFormatting xmlns:xm="http://schemas.microsoft.com/office/excel/2006/main">
          <x14:cfRule type="containsText" priority="8301" operator="containsText" id="{8247CA41-291D-4B3C-8A40-5EC7D601400A}">
            <xm:f>NOT(ISERROR(SEARCH('Listados Datos'!$T$3,AT368)))</xm:f>
            <xm:f>'Listados Datos'!$T$3</xm:f>
            <x14:dxf>
              <fill>
                <patternFill patternType="solid">
                  <bgColor rgb="FFC00000"/>
                </patternFill>
              </fill>
            </x14:dxf>
          </x14:cfRule>
          <x14:cfRule type="containsText" priority="8302" operator="containsText" id="{FD612046-8F83-4B36-A48E-DCECE0204488}">
            <xm:f>NOT(ISERROR(SEARCH('Listados Datos'!$T$4,AT368)))</xm:f>
            <xm:f>'Listados Datos'!$T$4</xm:f>
            <x14:dxf>
              <font>
                <b/>
                <i val="0"/>
                <color theme="0"/>
              </font>
              <fill>
                <patternFill>
                  <bgColor rgb="FFE26B0A"/>
                </patternFill>
              </fill>
            </x14:dxf>
          </x14:cfRule>
          <x14:cfRule type="containsText" priority="8303" operator="containsText" id="{C9C34E9E-1912-4907-91BD-11AED39FB61C}">
            <xm:f>NOT(ISERROR(SEARCH('Listados Datos'!$T$5,AT368)))</xm:f>
            <xm:f>'Listados Datos'!$T$5</xm:f>
            <x14:dxf>
              <font>
                <b/>
                <i val="0"/>
                <color auto="1"/>
              </font>
              <fill>
                <patternFill>
                  <bgColor rgb="FFFFFF00"/>
                </patternFill>
              </fill>
            </x14:dxf>
          </x14:cfRule>
          <x14:cfRule type="containsText" priority="8304" operator="containsText" id="{9C0F86E8-5007-4AAE-AF34-1C3744E1D6C1}">
            <xm:f>NOT(ISERROR(SEARCH('Listados Datos'!$T$6,AT368)))</xm:f>
            <xm:f>'Listados Datos'!$T$6</xm:f>
            <x14:dxf>
              <font>
                <b/>
                <i val="0"/>
              </font>
              <fill>
                <patternFill>
                  <bgColor rgb="FF92D050"/>
                </patternFill>
              </fill>
            </x14:dxf>
          </x14:cfRule>
          <xm:sqref>AT368</xm:sqref>
        </x14:conditionalFormatting>
        <x14:conditionalFormatting xmlns:xm="http://schemas.microsoft.com/office/excel/2006/main">
          <x14:cfRule type="containsText" priority="8141" operator="containsText" id="{A43B659E-8A85-41D2-BFF1-D14B1B69A60A}">
            <xm:f>NOT(ISERROR(SEARCH('Listados Datos'!$P$3,AR373)))</xm:f>
            <xm:f>'Listados Datos'!$P$3</xm:f>
            <x14:dxf>
              <fill>
                <patternFill>
                  <bgColor rgb="FF99CC00"/>
                </patternFill>
              </fill>
            </x14:dxf>
          </x14:cfRule>
          <x14:cfRule type="containsText" priority="8142" operator="containsText" id="{83AAE9A3-204B-4628-B5A9-C3B07AFF575B}">
            <xm:f>NOT(ISERROR(SEARCH('Listados Datos'!$P$4,AR373)))</xm:f>
            <xm:f>'Listados Datos'!$P$4</xm:f>
            <x14:dxf>
              <fill>
                <patternFill>
                  <bgColor rgb="FF33CC33"/>
                </patternFill>
              </fill>
            </x14:dxf>
          </x14:cfRule>
          <x14:cfRule type="containsText" priority="8143" operator="containsText" id="{A52C2F69-3904-41A6-A68B-F8AC114C0BD8}">
            <xm:f>NOT(ISERROR(SEARCH('Listados Datos'!$P$5,AR373)))</xm:f>
            <xm:f>'Listados Datos'!$P$5</xm:f>
            <x14:dxf>
              <fill>
                <patternFill>
                  <bgColor rgb="FFFFFF00"/>
                </patternFill>
              </fill>
            </x14:dxf>
          </x14:cfRule>
          <x14:cfRule type="containsText" priority="8144" operator="containsText" id="{7E3491ED-3FC9-42DC-9D5E-B3BE66B98EF0}">
            <xm:f>NOT(ISERROR(SEARCH('Listados Datos'!$P$6,AR373)))</xm:f>
            <xm:f>'Listados Datos'!$P$6</xm:f>
            <x14:dxf>
              <fill>
                <patternFill>
                  <bgColor rgb="FFFFC000"/>
                </patternFill>
              </fill>
            </x14:dxf>
          </x14:cfRule>
          <x14:cfRule type="containsText" priority="8145" operator="containsText" id="{79808EEC-ECEF-430A-81A9-B27DBE16A176}">
            <xm:f>NOT(ISERROR(SEARCH('Listados Datos'!$P$7,AR373)))</xm:f>
            <xm:f>'Listados Datos'!$P$7</xm:f>
            <x14:dxf>
              <fill>
                <patternFill>
                  <bgColor rgb="FFFF0000"/>
                </patternFill>
              </fill>
            </x14:dxf>
          </x14:cfRule>
          <xm:sqref>AR373</xm:sqref>
        </x14:conditionalFormatting>
        <x14:conditionalFormatting xmlns:xm="http://schemas.microsoft.com/office/excel/2006/main">
          <x14:cfRule type="containsText" priority="8207" operator="containsText" id="{5B87E6A7-BB5A-421E-80A2-A456D91C21B7}">
            <xm:f>NOT(ISERROR(SEARCH('Listados Datos'!$T$3,AT375)))</xm:f>
            <xm:f>'Listados Datos'!$T$3</xm:f>
            <x14:dxf>
              <fill>
                <patternFill patternType="solid">
                  <bgColor rgb="FFC00000"/>
                </patternFill>
              </fill>
            </x14:dxf>
          </x14:cfRule>
          <x14:cfRule type="containsText" priority="8208" operator="containsText" id="{17D4566D-ECE0-49E2-9D03-5A8AE288917B}">
            <xm:f>NOT(ISERROR(SEARCH('Listados Datos'!$T$4,AT375)))</xm:f>
            <xm:f>'Listados Datos'!$T$4</xm:f>
            <x14:dxf>
              <font>
                <b/>
                <i val="0"/>
                <color theme="0"/>
              </font>
              <fill>
                <patternFill>
                  <bgColor rgb="FFE26B0A"/>
                </patternFill>
              </fill>
            </x14:dxf>
          </x14:cfRule>
          <x14:cfRule type="containsText" priority="8209" operator="containsText" id="{E45A1280-7B69-4428-A37A-5DA19586877D}">
            <xm:f>NOT(ISERROR(SEARCH('Listados Datos'!$T$5,AT375)))</xm:f>
            <xm:f>'Listados Datos'!$T$5</xm:f>
            <x14:dxf>
              <font>
                <b/>
                <i val="0"/>
                <color auto="1"/>
              </font>
              <fill>
                <patternFill>
                  <bgColor rgb="FFFFFF00"/>
                </patternFill>
              </fill>
            </x14:dxf>
          </x14:cfRule>
          <x14:cfRule type="containsText" priority="8210" operator="containsText" id="{7C698AEA-217E-4B11-B409-F498F7727CC8}">
            <xm:f>NOT(ISERROR(SEARCH('Listados Datos'!$T$6,AT375)))</xm:f>
            <xm:f>'Listados Datos'!$T$6</xm:f>
            <x14:dxf>
              <font>
                <b/>
                <i val="0"/>
              </font>
              <fill>
                <patternFill>
                  <bgColor rgb="FF92D050"/>
                </patternFill>
              </fill>
            </x14:dxf>
          </x14:cfRule>
          <xm:sqref>AT375</xm:sqref>
        </x14:conditionalFormatting>
        <x14:conditionalFormatting xmlns:xm="http://schemas.microsoft.com/office/excel/2006/main">
          <x14:cfRule type="containsText" priority="8197" operator="containsText" id="{6C8E79F4-1AFB-4D7F-AAB8-BD29389F527D}">
            <xm:f>NOT(ISERROR(SEARCH('Listados Datos'!$P$3,AR375)))</xm:f>
            <xm:f>'Listados Datos'!$P$3</xm:f>
            <x14:dxf>
              <fill>
                <patternFill>
                  <bgColor rgb="FF99CC00"/>
                </patternFill>
              </fill>
            </x14:dxf>
          </x14:cfRule>
          <x14:cfRule type="containsText" priority="8198" operator="containsText" id="{EAC5DA3D-8ADA-4755-9250-1D15F2B9A238}">
            <xm:f>NOT(ISERROR(SEARCH('Listados Datos'!$P$4,AR375)))</xm:f>
            <xm:f>'Listados Datos'!$P$4</xm:f>
            <x14:dxf>
              <fill>
                <patternFill>
                  <bgColor rgb="FF33CC33"/>
                </patternFill>
              </fill>
            </x14:dxf>
          </x14:cfRule>
          <x14:cfRule type="containsText" priority="8199" operator="containsText" id="{F53B8CC6-3E87-4DAD-9B7A-8CD7E4FB622A}">
            <xm:f>NOT(ISERROR(SEARCH('Listados Datos'!$P$5,AR375)))</xm:f>
            <xm:f>'Listados Datos'!$P$5</xm:f>
            <x14:dxf>
              <fill>
                <patternFill>
                  <bgColor rgb="FFFFFF00"/>
                </patternFill>
              </fill>
            </x14:dxf>
          </x14:cfRule>
          <x14:cfRule type="containsText" priority="8200" operator="containsText" id="{B3535556-E26F-47C5-82EF-B414013055D7}">
            <xm:f>NOT(ISERROR(SEARCH('Listados Datos'!$P$6,AR375)))</xm:f>
            <xm:f>'Listados Datos'!$P$6</xm:f>
            <x14:dxf>
              <fill>
                <patternFill>
                  <bgColor rgb="FFFFC000"/>
                </patternFill>
              </fill>
            </x14:dxf>
          </x14:cfRule>
          <x14:cfRule type="containsText" priority="8201" operator="containsText" id="{3D5B0823-D194-4A7F-B662-F8DF06D19CD6}">
            <xm:f>NOT(ISERROR(SEARCH('Listados Datos'!$P$7,AR375)))</xm:f>
            <xm:f>'Listados Datos'!$P$7</xm:f>
            <x14:dxf>
              <fill>
                <patternFill>
                  <bgColor rgb="FFFF0000"/>
                </patternFill>
              </fill>
            </x14:dxf>
          </x14:cfRule>
          <xm:sqref>AR375</xm:sqref>
        </x14:conditionalFormatting>
        <x14:conditionalFormatting xmlns:xm="http://schemas.microsoft.com/office/excel/2006/main">
          <x14:cfRule type="containsText" priority="8165" operator="containsText" id="{4728D398-A23F-47DD-9611-05B2A4D08EEF}">
            <xm:f>NOT(ISERROR(SEARCH('Listados Datos'!$T$3,AT372)))</xm:f>
            <xm:f>'Listados Datos'!$T$3</xm:f>
            <x14:dxf>
              <fill>
                <patternFill patternType="solid">
                  <bgColor rgb="FFC00000"/>
                </patternFill>
              </fill>
            </x14:dxf>
          </x14:cfRule>
          <x14:cfRule type="containsText" priority="8166" operator="containsText" id="{8A6ED70D-1936-4FAB-8F6C-3BC5C7364C27}">
            <xm:f>NOT(ISERROR(SEARCH('Listados Datos'!$T$4,AT372)))</xm:f>
            <xm:f>'Listados Datos'!$T$4</xm:f>
            <x14:dxf>
              <font>
                <b/>
                <i val="0"/>
                <color theme="0"/>
              </font>
              <fill>
                <patternFill>
                  <bgColor rgb="FFE26B0A"/>
                </patternFill>
              </fill>
            </x14:dxf>
          </x14:cfRule>
          <x14:cfRule type="containsText" priority="8167" operator="containsText" id="{1603BA73-DC74-48DB-A988-DF5BE3DC8E52}">
            <xm:f>NOT(ISERROR(SEARCH('Listados Datos'!$T$5,AT372)))</xm:f>
            <xm:f>'Listados Datos'!$T$5</xm:f>
            <x14:dxf>
              <font>
                <b/>
                <i val="0"/>
                <color auto="1"/>
              </font>
              <fill>
                <patternFill>
                  <bgColor rgb="FFFFFF00"/>
                </patternFill>
              </fill>
            </x14:dxf>
          </x14:cfRule>
          <x14:cfRule type="containsText" priority="8168" operator="containsText" id="{5B1877AE-68BD-428D-821A-78FF5CF50DD1}">
            <xm:f>NOT(ISERROR(SEARCH('Listados Datos'!$T$6,AT372)))</xm:f>
            <xm:f>'Listados Datos'!$T$6</xm:f>
            <x14:dxf>
              <font>
                <b/>
                <i val="0"/>
              </font>
              <fill>
                <patternFill>
                  <bgColor rgb="FF92D050"/>
                </patternFill>
              </fill>
            </x14:dxf>
          </x14:cfRule>
          <xm:sqref>AT372</xm:sqref>
        </x14:conditionalFormatting>
        <x14:conditionalFormatting xmlns:xm="http://schemas.microsoft.com/office/excel/2006/main">
          <x14:cfRule type="containsText" priority="8155" operator="containsText" id="{8D20AE40-B395-47F0-8D1A-AB598CA0365A}">
            <xm:f>NOT(ISERROR(SEARCH('Listados Datos'!$P$3,AR372)))</xm:f>
            <xm:f>'Listados Datos'!$P$3</xm:f>
            <x14:dxf>
              <fill>
                <patternFill>
                  <bgColor rgb="FF99CC00"/>
                </patternFill>
              </fill>
            </x14:dxf>
          </x14:cfRule>
          <x14:cfRule type="containsText" priority="8156" operator="containsText" id="{F6174411-66E0-4B06-B17E-E8148581BF9C}">
            <xm:f>NOT(ISERROR(SEARCH('Listados Datos'!$P$4,AR372)))</xm:f>
            <xm:f>'Listados Datos'!$P$4</xm:f>
            <x14:dxf>
              <fill>
                <patternFill>
                  <bgColor rgb="FF33CC33"/>
                </patternFill>
              </fill>
            </x14:dxf>
          </x14:cfRule>
          <x14:cfRule type="containsText" priority="8157" operator="containsText" id="{D5B3E0DA-8FB8-4E27-8DFD-3AB097FF3CBB}">
            <xm:f>NOT(ISERROR(SEARCH('Listados Datos'!$P$5,AR372)))</xm:f>
            <xm:f>'Listados Datos'!$P$5</xm:f>
            <x14:dxf>
              <fill>
                <patternFill>
                  <bgColor rgb="FFFFFF00"/>
                </patternFill>
              </fill>
            </x14:dxf>
          </x14:cfRule>
          <x14:cfRule type="containsText" priority="8158" operator="containsText" id="{409581BD-F814-40D6-82AB-C89508DDB9ED}">
            <xm:f>NOT(ISERROR(SEARCH('Listados Datos'!$P$6,AR372)))</xm:f>
            <xm:f>'Listados Datos'!$P$6</xm:f>
            <x14:dxf>
              <fill>
                <patternFill>
                  <bgColor rgb="FFFFC000"/>
                </patternFill>
              </fill>
            </x14:dxf>
          </x14:cfRule>
          <x14:cfRule type="containsText" priority="8159" operator="containsText" id="{AFC8CA88-20F5-47B3-ABC5-8446BEFEC870}">
            <xm:f>NOT(ISERROR(SEARCH('Listados Datos'!$P$7,AR372)))</xm:f>
            <xm:f>'Listados Datos'!$P$7</xm:f>
            <x14:dxf>
              <fill>
                <patternFill>
                  <bgColor rgb="FFFF0000"/>
                </patternFill>
              </fill>
            </x14:dxf>
          </x14:cfRule>
          <xm:sqref>AR372</xm:sqref>
        </x14:conditionalFormatting>
        <x14:conditionalFormatting xmlns:xm="http://schemas.microsoft.com/office/excel/2006/main">
          <x14:cfRule type="containsText" priority="8273" operator="containsText" id="{929FC7E4-EEB0-460D-8D54-5279DF3CCEA9}">
            <xm:f>NOT(ISERROR(SEARCH('Listados Datos'!$T$3,AF370)))</xm:f>
            <xm:f>'Listados Datos'!$T$3</xm:f>
            <x14:dxf>
              <fill>
                <patternFill patternType="solid">
                  <bgColor rgb="FFC00000"/>
                </patternFill>
              </fill>
            </x14:dxf>
          </x14:cfRule>
          <x14:cfRule type="containsText" priority="8274" operator="containsText" id="{F2CD0A58-35E5-4BE2-93B6-B9B92A5CF936}">
            <xm:f>NOT(ISERROR(SEARCH('Listados Datos'!$T$4,AF370)))</xm:f>
            <xm:f>'Listados Datos'!$T$4</xm:f>
            <x14:dxf>
              <font>
                <b/>
                <i val="0"/>
                <color theme="0"/>
              </font>
              <fill>
                <patternFill>
                  <bgColor rgb="FFE26B0A"/>
                </patternFill>
              </fill>
            </x14:dxf>
          </x14:cfRule>
          <x14:cfRule type="containsText" priority="8275" operator="containsText" id="{12E6590D-498B-4C84-98E9-A045FC521C06}">
            <xm:f>NOT(ISERROR(SEARCH('Listados Datos'!$T$5,AF370)))</xm:f>
            <xm:f>'Listados Datos'!$T$5</xm:f>
            <x14:dxf>
              <font>
                <b/>
                <i val="0"/>
                <color auto="1"/>
              </font>
              <fill>
                <patternFill>
                  <bgColor rgb="FFFFFF00"/>
                </patternFill>
              </fill>
            </x14:dxf>
          </x14:cfRule>
          <x14:cfRule type="containsText" priority="8276" operator="containsText" id="{6365D2DD-B197-46D1-A12A-613B9464D216}">
            <xm:f>NOT(ISERROR(SEARCH('Listados Datos'!$T$6,AF370)))</xm:f>
            <xm:f>'Listados Datos'!$T$6</xm:f>
            <x14:dxf>
              <font>
                <b/>
                <i val="0"/>
              </font>
              <fill>
                <patternFill>
                  <bgColor rgb="FF92D050"/>
                </patternFill>
              </fill>
            </x14:dxf>
          </x14:cfRule>
          <xm:sqref>AF370:AF371 AF375</xm:sqref>
        </x14:conditionalFormatting>
        <x14:conditionalFormatting xmlns:xm="http://schemas.microsoft.com/office/excel/2006/main">
          <x14:cfRule type="containsText" priority="8269" operator="containsText" id="{64D41FBC-9439-439E-90B7-0F208DE2F3FB}">
            <xm:f>NOT(ISERROR(SEARCH('Listados Datos'!$T$3,AB370)))</xm:f>
            <xm:f>'Listados Datos'!$T$3</xm:f>
            <x14:dxf>
              <fill>
                <patternFill patternType="solid">
                  <bgColor rgb="FFC00000"/>
                </patternFill>
              </fill>
            </x14:dxf>
          </x14:cfRule>
          <x14:cfRule type="containsText" priority="8270" operator="containsText" id="{1E6D6224-5E9F-41B9-81EE-DD18E2547667}">
            <xm:f>NOT(ISERROR(SEARCH('Listados Datos'!$T$4,AB370)))</xm:f>
            <xm:f>'Listados Datos'!$T$4</xm:f>
            <x14:dxf>
              <font>
                <b/>
                <i val="0"/>
                <color theme="0"/>
              </font>
              <fill>
                <patternFill>
                  <bgColor rgb="FFE26B0A"/>
                </patternFill>
              </fill>
            </x14:dxf>
          </x14:cfRule>
          <x14:cfRule type="containsText" priority="8271" operator="containsText" id="{9FCA2B85-7CB7-48E7-9A0E-7EBFABB34D7F}">
            <xm:f>NOT(ISERROR(SEARCH('Listados Datos'!$T$5,AB370)))</xm:f>
            <xm:f>'Listados Datos'!$T$5</xm:f>
            <x14:dxf>
              <font>
                <b/>
                <i val="0"/>
                <color auto="1"/>
              </font>
              <fill>
                <patternFill>
                  <bgColor rgb="FFFFFF00"/>
                </patternFill>
              </fill>
            </x14:dxf>
          </x14:cfRule>
          <x14:cfRule type="containsText" priority="8272" operator="containsText" id="{7BB8F83F-7419-4000-A8DF-8BE289FCCDB5}">
            <xm:f>NOT(ISERROR(SEARCH('Listados Datos'!$T$6,AB370)))</xm:f>
            <xm:f>'Listados Datos'!$T$6</xm:f>
            <x14:dxf>
              <font>
                <b/>
                <i val="0"/>
              </font>
              <fill>
                <patternFill>
                  <bgColor rgb="FF92D050"/>
                </patternFill>
              </fill>
            </x14:dxf>
          </x14:cfRule>
          <xm:sqref>AB370:AB371</xm:sqref>
        </x14:conditionalFormatting>
        <x14:conditionalFormatting xmlns:xm="http://schemas.microsoft.com/office/excel/2006/main">
          <x14:cfRule type="containsText" priority="8259" operator="containsText" id="{13A90EB2-E10D-48A0-AEFF-8149AD1708DB}">
            <xm:f>NOT(ISERROR(SEARCH('Listados Datos'!$P$3,Z370)))</xm:f>
            <xm:f>'Listados Datos'!$P$3</xm:f>
            <x14:dxf>
              <fill>
                <patternFill>
                  <bgColor rgb="FF99CC00"/>
                </patternFill>
              </fill>
            </x14:dxf>
          </x14:cfRule>
          <x14:cfRule type="containsText" priority="8260" operator="containsText" id="{FAA930F0-A6FC-4143-B278-23DE1B7E5CC6}">
            <xm:f>NOT(ISERROR(SEARCH('Listados Datos'!$P$4,Z370)))</xm:f>
            <xm:f>'Listados Datos'!$P$4</xm:f>
            <x14:dxf>
              <fill>
                <patternFill>
                  <bgColor rgb="FF33CC33"/>
                </patternFill>
              </fill>
            </x14:dxf>
          </x14:cfRule>
          <x14:cfRule type="containsText" priority="8261" operator="containsText" id="{B9D85120-6160-4F9C-98BE-9543A6075FB4}">
            <xm:f>NOT(ISERROR(SEARCH('Listados Datos'!$P$5,Z370)))</xm:f>
            <xm:f>'Listados Datos'!$P$5</xm:f>
            <x14:dxf>
              <fill>
                <patternFill>
                  <bgColor rgb="FFFFFF00"/>
                </patternFill>
              </fill>
            </x14:dxf>
          </x14:cfRule>
          <x14:cfRule type="containsText" priority="8262" operator="containsText" id="{CBE78722-3A3F-4496-887B-7C5BDB6DAD7B}">
            <xm:f>NOT(ISERROR(SEARCH('Listados Datos'!$P$6,Z370)))</xm:f>
            <xm:f>'Listados Datos'!$P$6</xm:f>
            <x14:dxf>
              <fill>
                <patternFill>
                  <bgColor rgb="FFFFC000"/>
                </patternFill>
              </fill>
            </x14:dxf>
          </x14:cfRule>
          <x14:cfRule type="containsText" priority="8263" operator="containsText" id="{10252F11-4E70-42BD-97A5-63164428268D}">
            <xm:f>NOT(ISERROR(SEARCH('Listados Datos'!$P$7,Z370)))</xm:f>
            <xm:f>'Listados Datos'!$P$7</xm:f>
            <x14:dxf>
              <fill>
                <patternFill>
                  <bgColor rgb="FFFF0000"/>
                </patternFill>
              </fill>
            </x14:dxf>
          </x14:cfRule>
          <xm:sqref>Z370:Z371</xm:sqref>
        </x14:conditionalFormatting>
        <x14:conditionalFormatting xmlns:xm="http://schemas.microsoft.com/office/excel/2006/main">
          <x14:cfRule type="containsText" priority="8235" operator="containsText" id="{62A7F3C5-C865-4D9F-9487-C47812803885}">
            <xm:f>NOT(ISERROR(SEARCH('Listados Datos'!$T$3,AT370)))</xm:f>
            <xm:f>'Listados Datos'!$T$3</xm:f>
            <x14:dxf>
              <fill>
                <patternFill patternType="solid">
                  <bgColor rgb="FFC00000"/>
                </patternFill>
              </fill>
            </x14:dxf>
          </x14:cfRule>
          <x14:cfRule type="containsText" priority="8236" operator="containsText" id="{6B6EEE53-A763-4D2D-82D6-DCFFCB08B51D}">
            <xm:f>NOT(ISERROR(SEARCH('Listados Datos'!$T$4,AT370)))</xm:f>
            <xm:f>'Listados Datos'!$T$4</xm:f>
            <x14:dxf>
              <font>
                <b/>
                <i val="0"/>
                <color theme="0"/>
              </font>
              <fill>
                <patternFill>
                  <bgColor rgb="FFE26B0A"/>
                </patternFill>
              </fill>
            </x14:dxf>
          </x14:cfRule>
          <x14:cfRule type="containsText" priority="8237" operator="containsText" id="{35568BCA-496D-43A2-8CA7-3B4AABFA0814}">
            <xm:f>NOT(ISERROR(SEARCH('Listados Datos'!$T$5,AT370)))</xm:f>
            <xm:f>'Listados Datos'!$T$5</xm:f>
            <x14:dxf>
              <font>
                <b/>
                <i val="0"/>
                <color auto="1"/>
              </font>
              <fill>
                <patternFill>
                  <bgColor rgb="FFFFFF00"/>
                </patternFill>
              </fill>
            </x14:dxf>
          </x14:cfRule>
          <x14:cfRule type="containsText" priority="8238" operator="containsText" id="{6D7F79B3-39CE-4334-AF2C-7DA0C9AC6C96}">
            <xm:f>NOT(ISERROR(SEARCH('Listados Datos'!$T$6,AT370)))</xm:f>
            <xm:f>'Listados Datos'!$T$6</xm:f>
            <x14:dxf>
              <font>
                <b/>
                <i val="0"/>
              </font>
              <fill>
                <patternFill>
                  <bgColor rgb="FF92D050"/>
                </patternFill>
              </fill>
            </x14:dxf>
          </x14:cfRule>
          <xm:sqref>AT370</xm:sqref>
        </x14:conditionalFormatting>
        <x14:conditionalFormatting xmlns:xm="http://schemas.microsoft.com/office/excel/2006/main">
          <x14:cfRule type="containsText" priority="8225" operator="containsText" id="{9DD38955-C76C-4098-8564-2F81526255E2}">
            <xm:f>NOT(ISERROR(SEARCH('Listados Datos'!$P$3,AR370)))</xm:f>
            <xm:f>'Listados Datos'!$P$3</xm:f>
            <x14:dxf>
              <fill>
                <patternFill>
                  <bgColor rgb="FF99CC00"/>
                </patternFill>
              </fill>
            </x14:dxf>
          </x14:cfRule>
          <x14:cfRule type="containsText" priority="8226" operator="containsText" id="{26EA2F99-A369-4666-9EDA-E653C6382E81}">
            <xm:f>NOT(ISERROR(SEARCH('Listados Datos'!$P$4,AR370)))</xm:f>
            <xm:f>'Listados Datos'!$P$4</xm:f>
            <x14:dxf>
              <fill>
                <patternFill>
                  <bgColor rgb="FF33CC33"/>
                </patternFill>
              </fill>
            </x14:dxf>
          </x14:cfRule>
          <x14:cfRule type="containsText" priority="8227" operator="containsText" id="{85074DB8-D618-4DBD-A31C-E009C193BC7B}">
            <xm:f>NOT(ISERROR(SEARCH('Listados Datos'!$P$5,AR370)))</xm:f>
            <xm:f>'Listados Datos'!$P$5</xm:f>
            <x14:dxf>
              <fill>
                <patternFill>
                  <bgColor rgb="FFFFFF00"/>
                </patternFill>
              </fill>
            </x14:dxf>
          </x14:cfRule>
          <x14:cfRule type="containsText" priority="8228" operator="containsText" id="{622B4E5D-F89C-4959-8B4D-B136597AAF0C}">
            <xm:f>NOT(ISERROR(SEARCH('Listados Datos'!$P$6,AR370)))</xm:f>
            <xm:f>'Listados Datos'!$P$6</xm:f>
            <x14:dxf>
              <fill>
                <patternFill>
                  <bgColor rgb="FFFFC000"/>
                </patternFill>
              </fill>
            </x14:dxf>
          </x14:cfRule>
          <x14:cfRule type="containsText" priority="8229" operator="containsText" id="{FFFA9A8D-C4ED-447F-BE30-933AEFE921B9}">
            <xm:f>NOT(ISERROR(SEARCH('Listados Datos'!$P$7,AR370)))</xm:f>
            <xm:f>'Listados Datos'!$P$7</xm:f>
            <x14:dxf>
              <fill>
                <patternFill>
                  <bgColor rgb="FFFF0000"/>
                </patternFill>
              </fill>
            </x14:dxf>
          </x14:cfRule>
          <xm:sqref>AR370</xm:sqref>
        </x14:conditionalFormatting>
        <x14:conditionalFormatting xmlns:xm="http://schemas.microsoft.com/office/excel/2006/main">
          <x14:cfRule type="containsText" priority="8221" operator="containsText" id="{2D76AD40-5FE8-4A73-B54C-C566E3D0530E}">
            <xm:f>NOT(ISERROR(SEARCH('Listados Datos'!$T$3,AT371)))</xm:f>
            <xm:f>'Listados Datos'!$T$3</xm:f>
            <x14:dxf>
              <fill>
                <patternFill patternType="solid">
                  <bgColor rgb="FFC00000"/>
                </patternFill>
              </fill>
            </x14:dxf>
          </x14:cfRule>
          <x14:cfRule type="containsText" priority="8222" operator="containsText" id="{B2E215F0-1054-40C5-BACF-5FABE44B213A}">
            <xm:f>NOT(ISERROR(SEARCH('Listados Datos'!$T$4,AT371)))</xm:f>
            <xm:f>'Listados Datos'!$T$4</xm:f>
            <x14:dxf>
              <font>
                <b/>
                <i val="0"/>
                <color theme="0"/>
              </font>
              <fill>
                <patternFill>
                  <bgColor rgb="FFE26B0A"/>
                </patternFill>
              </fill>
            </x14:dxf>
          </x14:cfRule>
          <x14:cfRule type="containsText" priority="8223" operator="containsText" id="{E0010C08-2B47-40DC-8E8A-EDB35FE2F609}">
            <xm:f>NOT(ISERROR(SEARCH('Listados Datos'!$T$5,AT371)))</xm:f>
            <xm:f>'Listados Datos'!$T$5</xm:f>
            <x14:dxf>
              <font>
                <b/>
                <i val="0"/>
                <color auto="1"/>
              </font>
              <fill>
                <patternFill>
                  <bgColor rgb="FFFFFF00"/>
                </patternFill>
              </fill>
            </x14:dxf>
          </x14:cfRule>
          <x14:cfRule type="containsText" priority="8224" operator="containsText" id="{E5CFC696-411C-4DB2-9483-EBC2B9B4F62B}">
            <xm:f>NOT(ISERROR(SEARCH('Listados Datos'!$T$6,AT371)))</xm:f>
            <xm:f>'Listados Datos'!$T$6</xm:f>
            <x14:dxf>
              <font>
                <b/>
                <i val="0"/>
              </font>
              <fill>
                <patternFill>
                  <bgColor rgb="FF92D050"/>
                </patternFill>
              </fill>
            </x14:dxf>
          </x14:cfRule>
          <xm:sqref>AT371</xm:sqref>
        </x14:conditionalFormatting>
        <x14:conditionalFormatting xmlns:xm="http://schemas.microsoft.com/office/excel/2006/main">
          <x14:cfRule type="containsText" priority="8211" operator="containsText" id="{312B090B-679C-47A1-B76B-802E2DD246F2}">
            <xm:f>NOT(ISERROR(SEARCH('Listados Datos'!$P$3,AR371)))</xm:f>
            <xm:f>'Listados Datos'!$P$3</xm:f>
            <x14:dxf>
              <fill>
                <patternFill>
                  <bgColor rgb="FF99CC00"/>
                </patternFill>
              </fill>
            </x14:dxf>
          </x14:cfRule>
          <x14:cfRule type="containsText" priority="8212" operator="containsText" id="{BEFA5483-43AB-43F5-B273-85E259BF1A36}">
            <xm:f>NOT(ISERROR(SEARCH('Listados Datos'!$P$4,AR371)))</xm:f>
            <xm:f>'Listados Datos'!$P$4</xm:f>
            <x14:dxf>
              <fill>
                <patternFill>
                  <bgColor rgb="FF33CC33"/>
                </patternFill>
              </fill>
            </x14:dxf>
          </x14:cfRule>
          <x14:cfRule type="containsText" priority="8213" operator="containsText" id="{A1AEEE05-6FC3-4F39-A807-AEB93BE823D3}">
            <xm:f>NOT(ISERROR(SEARCH('Listados Datos'!$P$5,AR371)))</xm:f>
            <xm:f>'Listados Datos'!$P$5</xm:f>
            <x14:dxf>
              <fill>
                <patternFill>
                  <bgColor rgb="FFFFFF00"/>
                </patternFill>
              </fill>
            </x14:dxf>
          </x14:cfRule>
          <x14:cfRule type="containsText" priority="8214" operator="containsText" id="{B2173940-E1D6-412A-8452-9E0AECC11696}">
            <xm:f>NOT(ISERROR(SEARCH('Listados Datos'!$P$6,AR371)))</xm:f>
            <xm:f>'Listados Datos'!$P$6</xm:f>
            <x14:dxf>
              <fill>
                <patternFill>
                  <bgColor rgb="FFFFC000"/>
                </patternFill>
              </fill>
            </x14:dxf>
          </x14:cfRule>
          <x14:cfRule type="containsText" priority="8215" operator="containsText" id="{DCBE17A4-17A5-4992-A29F-A55B8DCF86E8}">
            <xm:f>NOT(ISERROR(SEARCH('Listados Datos'!$P$7,AR371)))</xm:f>
            <xm:f>'Listados Datos'!$P$7</xm:f>
            <x14:dxf>
              <fill>
                <patternFill>
                  <bgColor rgb="FFFF0000"/>
                </patternFill>
              </fill>
            </x14:dxf>
          </x14:cfRule>
          <xm:sqref>AR371</xm:sqref>
        </x14:conditionalFormatting>
        <x14:conditionalFormatting xmlns:xm="http://schemas.microsoft.com/office/excel/2006/main">
          <x14:cfRule type="containsText" priority="8193" operator="containsText" id="{1496D4E3-FDE9-4B4D-9920-2F72CD30277D}">
            <xm:f>NOT(ISERROR(SEARCH('Listados Datos'!$T$3,AF372)))</xm:f>
            <xm:f>'Listados Datos'!$T$3</xm:f>
            <x14:dxf>
              <fill>
                <patternFill patternType="solid">
                  <bgColor rgb="FFC00000"/>
                </patternFill>
              </fill>
            </x14:dxf>
          </x14:cfRule>
          <x14:cfRule type="containsText" priority="8194" operator="containsText" id="{1E209264-47B1-47E5-9AFF-3C792D995A88}">
            <xm:f>NOT(ISERROR(SEARCH('Listados Datos'!$T$4,AF372)))</xm:f>
            <xm:f>'Listados Datos'!$T$4</xm:f>
            <x14:dxf>
              <font>
                <b/>
                <i val="0"/>
                <color theme="0"/>
              </font>
              <fill>
                <patternFill>
                  <bgColor rgb="FFE26B0A"/>
                </patternFill>
              </fill>
            </x14:dxf>
          </x14:cfRule>
          <x14:cfRule type="containsText" priority="8195" operator="containsText" id="{C05FC37B-5615-4DEE-B458-636C75241519}">
            <xm:f>NOT(ISERROR(SEARCH('Listados Datos'!$T$5,AF372)))</xm:f>
            <xm:f>'Listados Datos'!$T$5</xm:f>
            <x14:dxf>
              <font>
                <b/>
                <i val="0"/>
                <color auto="1"/>
              </font>
              <fill>
                <patternFill>
                  <bgColor rgb="FFFFFF00"/>
                </patternFill>
              </fill>
            </x14:dxf>
          </x14:cfRule>
          <x14:cfRule type="containsText" priority="8196" operator="containsText" id="{A6DE2F24-91C9-4515-9601-53E2F4279534}">
            <xm:f>NOT(ISERROR(SEARCH('Listados Datos'!$T$6,AF372)))</xm:f>
            <xm:f>'Listados Datos'!$T$6</xm:f>
            <x14:dxf>
              <font>
                <b/>
                <i val="0"/>
              </font>
              <fill>
                <patternFill>
                  <bgColor rgb="FF92D050"/>
                </patternFill>
              </fill>
            </x14:dxf>
          </x14:cfRule>
          <xm:sqref>AF372:AF373</xm:sqref>
        </x14:conditionalFormatting>
        <x14:conditionalFormatting xmlns:xm="http://schemas.microsoft.com/office/excel/2006/main">
          <x14:cfRule type="containsText" priority="8189" operator="containsText" id="{288183EB-68CA-4DD1-AC94-493F22172B7B}">
            <xm:f>NOT(ISERROR(SEARCH('Listados Datos'!$T$3,AB372)))</xm:f>
            <xm:f>'Listados Datos'!$T$3</xm:f>
            <x14:dxf>
              <fill>
                <patternFill patternType="solid">
                  <bgColor rgb="FFC00000"/>
                </patternFill>
              </fill>
            </x14:dxf>
          </x14:cfRule>
          <x14:cfRule type="containsText" priority="8190" operator="containsText" id="{40FF5412-72FF-4B2C-9836-ACF70E8D9882}">
            <xm:f>NOT(ISERROR(SEARCH('Listados Datos'!$T$4,AB372)))</xm:f>
            <xm:f>'Listados Datos'!$T$4</xm:f>
            <x14:dxf>
              <font>
                <b/>
                <i val="0"/>
                <color theme="0"/>
              </font>
              <fill>
                <patternFill>
                  <bgColor rgb="FFE26B0A"/>
                </patternFill>
              </fill>
            </x14:dxf>
          </x14:cfRule>
          <x14:cfRule type="containsText" priority="8191" operator="containsText" id="{7D320FE3-EDB9-4D66-AFDD-655EF3D7C1AB}">
            <xm:f>NOT(ISERROR(SEARCH('Listados Datos'!$T$5,AB372)))</xm:f>
            <xm:f>'Listados Datos'!$T$5</xm:f>
            <x14:dxf>
              <font>
                <b/>
                <i val="0"/>
                <color auto="1"/>
              </font>
              <fill>
                <patternFill>
                  <bgColor rgb="FFFFFF00"/>
                </patternFill>
              </fill>
            </x14:dxf>
          </x14:cfRule>
          <x14:cfRule type="containsText" priority="8192" operator="containsText" id="{34E77294-3FB2-4298-A804-6C7E8C97E684}">
            <xm:f>NOT(ISERROR(SEARCH('Listados Datos'!$T$6,AB372)))</xm:f>
            <xm:f>'Listados Datos'!$T$6</xm:f>
            <x14:dxf>
              <font>
                <b/>
                <i val="0"/>
              </font>
              <fill>
                <patternFill>
                  <bgColor rgb="FF92D050"/>
                </patternFill>
              </fill>
            </x14:dxf>
          </x14:cfRule>
          <xm:sqref>AB372:AB373</xm:sqref>
        </x14:conditionalFormatting>
        <x14:conditionalFormatting xmlns:xm="http://schemas.microsoft.com/office/excel/2006/main">
          <x14:cfRule type="containsText" priority="8179" operator="containsText" id="{8C5D86D7-8906-4894-9B9A-A5E79F5BE359}">
            <xm:f>NOT(ISERROR(SEARCH('Listados Datos'!$P$3,Z372)))</xm:f>
            <xm:f>'Listados Datos'!$P$3</xm:f>
            <x14:dxf>
              <fill>
                <patternFill>
                  <bgColor rgb="FF99CC00"/>
                </patternFill>
              </fill>
            </x14:dxf>
          </x14:cfRule>
          <x14:cfRule type="containsText" priority="8180" operator="containsText" id="{2782B752-868E-4455-B37A-D301827B97B5}">
            <xm:f>NOT(ISERROR(SEARCH('Listados Datos'!$P$4,Z372)))</xm:f>
            <xm:f>'Listados Datos'!$P$4</xm:f>
            <x14:dxf>
              <fill>
                <patternFill>
                  <bgColor rgb="FF33CC33"/>
                </patternFill>
              </fill>
            </x14:dxf>
          </x14:cfRule>
          <x14:cfRule type="containsText" priority="8181" operator="containsText" id="{4AB1F121-3194-4E8C-A4C7-E6E58D3F3B49}">
            <xm:f>NOT(ISERROR(SEARCH('Listados Datos'!$P$5,Z372)))</xm:f>
            <xm:f>'Listados Datos'!$P$5</xm:f>
            <x14:dxf>
              <fill>
                <patternFill>
                  <bgColor rgb="FFFFFF00"/>
                </patternFill>
              </fill>
            </x14:dxf>
          </x14:cfRule>
          <x14:cfRule type="containsText" priority="8182" operator="containsText" id="{4E544C29-A223-4ADA-965B-B7797E90812A}">
            <xm:f>NOT(ISERROR(SEARCH('Listados Datos'!$P$6,Z372)))</xm:f>
            <xm:f>'Listados Datos'!$P$6</xm:f>
            <x14:dxf>
              <fill>
                <patternFill>
                  <bgColor rgb="FFFFC000"/>
                </patternFill>
              </fill>
            </x14:dxf>
          </x14:cfRule>
          <x14:cfRule type="containsText" priority="8183" operator="containsText" id="{65BA7D1E-C835-4C23-B7DA-9651C8C7C19A}">
            <xm:f>NOT(ISERROR(SEARCH('Listados Datos'!$P$7,Z372)))</xm:f>
            <xm:f>'Listados Datos'!$P$7</xm:f>
            <x14:dxf>
              <fill>
                <patternFill>
                  <bgColor rgb="FFFF0000"/>
                </patternFill>
              </fill>
            </x14:dxf>
          </x14:cfRule>
          <xm:sqref>Z372:Z373</xm:sqref>
        </x14:conditionalFormatting>
        <x14:conditionalFormatting xmlns:xm="http://schemas.microsoft.com/office/excel/2006/main">
          <x14:cfRule type="containsText" priority="8151" operator="containsText" id="{77C75619-643B-4995-8FC8-702AFA55CCC8}">
            <xm:f>NOT(ISERROR(SEARCH('Listados Datos'!$T$3,AT373)))</xm:f>
            <xm:f>'Listados Datos'!$T$3</xm:f>
            <x14:dxf>
              <fill>
                <patternFill patternType="solid">
                  <bgColor rgb="FFC00000"/>
                </patternFill>
              </fill>
            </x14:dxf>
          </x14:cfRule>
          <x14:cfRule type="containsText" priority="8152" operator="containsText" id="{46B90170-88EE-4535-B914-A86855A07BE4}">
            <xm:f>NOT(ISERROR(SEARCH('Listados Datos'!$T$4,AT373)))</xm:f>
            <xm:f>'Listados Datos'!$T$4</xm:f>
            <x14:dxf>
              <font>
                <b/>
                <i val="0"/>
                <color theme="0"/>
              </font>
              <fill>
                <patternFill>
                  <bgColor rgb="FFE26B0A"/>
                </patternFill>
              </fill>
            </x14:dxf>
          </x14:cfRule>
          <x14:cfRule type="containsText" priority="8153" operator="containsText" id="{C746B725-8BBB-4C85-B917-ABB87F9718A0}">
            <xm:f>NOT(ISERROR(SEARCH('Listados Datos'!$T$5,AT373)))</xm:f>
            <xm:f>'Listados Datos'!$T$5</xm:f>
            <x14:dxf>
              <font>
                <b/>
                <i val="0"/>
                <color auto="1"/>
              </font>
              <fill>
                <patternFill>
                  <bgColor rgb="FFFFFF00"/>
                </patternFill>
              </fill>
            </x14:dxf>
          </x14:cfRule>
          <x14:cfRule type="containsText" priority="8154" operator="containsText" id="{09669800-CD06-4EB4-BE91-56CAC4560A13}">
            <xm:f>NOT(ISERROR(SEARCH('Listados Datos'!$T$6,AT373)))</xm:f>
            <xm:f>'Listados Datos'!$T$6</xm:f>
            <x14:dxf>
              <font>
                <b/>
                <i val="0"/>
              </font>
              <fill>
                <patternFill>
                  <bgColor rgb="FF92D050"/>
                </patternFill>
              </fill>
            </x14:dxf>
          </x14:cfRule>
          <xm:sqref>AT373</xm:sqref>
        </x14:conditionalFormatting>
        <x14:conditionalFormatting xmlns:xm="http://schemas.microsoft.com/office/excel/2006/main">
          <x14:cfRule type="containsText" priority="8099" operator="containsText" id="{6DE87297-4C53-4496-B3C9-E0A579C777AB}">
            <xm:f>NOT(ISERROR(SEARCH('Listados Datos'!$P$3,AR374)))</xm:f>
            <xm:f>'Listados Datos'!$P$3</xm:f>
            <x14:dxf>
              <fill>
                <patternFill>
                  <bgColor rgb="FF99CC00"/>
                </patternFill>
              </fill>
            </x14:dxf>
          </x14:cfRule>
          <x14:cfRule type="containsText" priority="8100" operator="containsText" id="{3AEB0250-F021-4863-901C-629678E9B67E}">
            <xm:f>NOT(ISERROR(SEARCH('Listados Datos'!$P$4,AR374)))</xm:f>
            <xm:f>'Listados Datos'!$P$4</xm:f>
            <x14:dxf>
              <fill>
                <patternFill>
                  <bgColor rgb="FF33CC33"/>
                </patternFill>
              </fill>
            </x14:dxf>
          </x14:cfRule>
          <x14:cfRule type="containsText" priority="8101" operator="containsText" id="{412E5F66-D078-417A-BCB9-E5665EC9005F}">
            <xm:f>NOT(ISERROR(SEARCH('Listados Datos'!$P$5,AR374)))</xm:f>
            <xm:f>'Listados Datos'!$P$5</xm:f>
            <x14:dxf>
              <fill>
                <patternFill>
                  <bgColor rgb="FFFFFF00"/>
                </patternFill>
              </fill>
            </x14:dxf>
          </x14:cfRule>
          <x14:cfRule type="containsText" priority="8102" operator="containsText" id="{D68C0313-914F-46D8-B799-7E6457BBB8C2}">
            <xm:f>NOT(ISERROR(SEARCH('Listados Datos'!$P$6,AR374)))</xm:f>
            <xm:f>'Listados Datos'!$P$6</xm:f>
            <x14:dxf>
              <fill>
                <patternFill>
                  <bgColor rgb="FFFFC000"/>
                </patternFill>
              </fill>
            </x14:dxf>
          </x14:cfRule>
          <x14:cfRule type="containsText" priority="8103" operator="containsText" id="{ACD32A89-5EAF-4BCB-9289-0EBB337A9283}">
            <xm:f>NOT(ISERROR(SEARCH('Listados Datos'!$P$7,AR374)))</xm:f>
            <xm:f>'Listados Datos'!$P$7</xm:f>
            <x14:dxf>
              <fill>
                <patternFill>
                  <bgColor rgb="FFFF0000"/>
                </patternFill>
              </fill>
            </x14:dxf>
          </x14:cfRule>
          <xm:sqref>AR374</xm:sqref>
        </x14:conditionalFormatting>
        <x14:conditionalFormatting xmlns:xm="http://schemas.microsoft.com/office/excel/2006/main">
          <x14:cfRule type="containsText" priority="8137" operator="containsText" id="{4793205E-B77E-489E-9821-AAAC476055A0}">
            <xm:f>NOT(ISERROR(SEARCH('Listados Datos'!$T$3,AF374)))</xm:f>
            <xm:f>'Listados Datos'!$T$3</xm:f>
            <x14:dxf>
              <fill>
                <patternFill patternType="solid">
                  <bgColor rgb="FFC00000"/>
                </patternFill>
              </fill>
            </x14:dxf>
          </x14:cfRule>
          <x14:cfRule type="containsText" priority="8138" operator="containsText" id="{49890950-A0A4-4C08-834F-60FC8F439C9B}">
            <xm:f>NOT(ISERROR(SEARCH('Listados Datos'!$T$4,AF374)))</xm:f>
            <xm:f>'Listados Datos'!$T$4</xm:f>
            <x14:dxf>
              <font>
                <b/>
                <i val="0"/>
                <color theme="0"/>
              </font>
              <fill>
                <patternFill>
                  <bgColor rgb="FFE26B0A"/>
                </patternFill>
              </fill>
            </x14:dxf>
          </x14:cfRule>
          <x14:cfRule type="containsText" priority="8139" operator="containsText" id="{1904D801-AA48-46DC-A410-92A471ADF8C5}">
            <xm:f>NOT(ISERROR(SEARCH('Listados Datos'!$T$5,AF374)))</xm:f>
            <xm:f>'Listados Datos'!$T$5</xm:f>
            <x14:dxf>
              <font>
                <b/>
                <i val="0"/>
                <color auto="1"/>
              </font>
              <fill>
                <patternFill>
                  <bgColor rgb="FFFFFF00"/>
                </patternFill>
              </fill>
            </x14:dxf>
          </x14:cfRule>
          <x14:cfRule type="containsText" priority="8140" operator="containsText" id="{E5BF5042-C49C-4EAD-A3B6-E1E3CFC79920}">
            <xm:f>NOT(ISERROR(SEARCH('Listados Datos'!$T$6,AF374)))</xm:f>
            <xm:f>'Listados Datos'!$T$6</xm:f>
            <x14:dxf>
              <font>
                <b/>
                <i val="0"/>
              </font>
              <fill>
                <patternFill>
                  <bgColor rgb="FF92D050"/>
                </patternFill>
              </fill>
            </x14:dxf>
          </x14:cfRule>
          <xm:sqref>AF374</xm:sqref>
        </x14:conditionalFormatting>
        <x14:conditionalFormatting xmlns:xm="http://schemas.microsoft.com/office/excel/2006/main">
          <x14:cfRule type="containsText" priority="8133" operator="containsText" id="{AA20239F-882C-40DE-9EEC-631210C16A9B}">
            <xm:f>NOT(ISERROR(SEARCH('Listados Datos'!$T$3,AB374)))</xm:f>
            <xm:f>'Listados Datos'!$T$3</xm:f>
            <x14:dxf>
              <fill>
                <patternFill patternType="solid">
                  <bgColor rgb="FFC00000"/>
                </patternFill>
              </fill>
            </x14:dxf>
          </x14:cfRule>
          <x14:cfRule type="containsText" priority="8134" operator="containsText" id="{F2965D07-914B-4B85-BDCF-AE4D941FF5D6}">
            <xm:f>NOT(ISERROR(SEARCH('Listados Datos'!$T$4,AB374)))</xm:f>
            <xm:f>'Listados Datos'!$T$4</xm:f>
            <x14:dxf>
              <font>
                <b/>
                <i val="0"/>
                <color theme="0"/>
              </font>
              <fill>
                <patternFill>
                  <bgColor rgb="FFE26B0A"/>
                </patternFill>
              </fill>
            </x14:dxf>
          </x14:cfRule>
          <x14:cfRule type="containsText" priority="8135" operator="containsText" id="{6C5A229F-0661-4E13-A366-990B25F51CCA}">
            <xm:f>NOT(ISERROR(SEARCH('Listados Datos'!$T$5,AB374)))</xm:f>
            <xm:f>'Listados Datos'!$T$5</xm:f>
            <x14:dxf>
              <font>
                <b/>
                <i val="0"/>
                <color auto="1"/>
              </font>
              <fill>
                <patternFill>
                  <bgColor rgb="FFFFFF00"/>
                </patternFill>
              </fill>
            </x14:dxf>
          </x14:cfRule>
          <x14:cfRule type="containsText" priority="8136" operator="containsText" id="{DC98B75F-725C-4EC3-BB69-10256DFA14A0}">
            <xm:f>NOT(ISERROR(SEARCH('Listados Datos'!$T$6,AB374)))</xm:f>
            <xm:f>'Listados Datos'!$T$6</xm:f>
            <x14:dxf>
              <font>
                <b/>
                <i val="0"/>
              </font>
              <fill>
                <patternFill>
                  <bgColor rgb="FF92D050"/>
                </patternFill>
              </fill>
            </x14:dxf>
          </x14:cfRule>
          <xm:sqref>AB374</xm:sqref>
        </x14:conditionalFormatting>
        <x14:conditionalFormatting xmlns:xm="http://schemas.microsoft.com/office/excel/2006/main">
          <x14:cfRule type="containsText" priority="8123" operator="containsText" id="{6D8AC0BF-808C-405D-8192-9FA4C7B56295}">
            <xm:f>NOT(ISERROR(SEARCH('Listados Datos'!$P$3,Z374)))</xm:f>
            <xm:f>'Listados Datos'!$P$3</xm:f>
            <x14:dxf>
              <fill>
                <patternFill>
                  <bgColor rgb="FF99CC00"/>
                </patternFill>
              </fill>
            </x14:dxf>
          </x14:cfRule>
          <x14:cfRule type="containsText" priority="8124" operator="containsText" id="{E356A9DF-EE9F-4F07-950A-1E7464C7901B}">
            <xm:f>NOT(ISERROR(SEARCH('Listados Datos'!$P$4,Z374)))</xm:f>
            <xm:f>'Listados Datos'!$P$4</xm:f>
            <x14:dxf>
              <fill>
                <patternFill>
                  <bgColor rgb="FF33CC33"/>
                </patternFill>
              </fill>
            </x14:dxf>
          </x14:cfRule>
          <x14:cfRule type="containsText" priority="8125" operator="containsText" id="{E3AF79D0-EEF0-4B3C-9D04-FBD1127ACD4E}">
            <xm:f>NOT(ISERROR(SEARCH('Listados Datos'!$P$5,Z374)))</xm:f>
            <xm:f>'Listados Datos'!$P$5</xm:f>
            <x14:dxf>
              <fill>
                <patternFill>
                  <bgColor rgb="FFFFFF00"/>
                </patternFill>
              </fill>
            </x14:dxf>
          </x14:cfRule>
          <x14:cfRule type="containsText" priority="8126" operator="containsText" id="{D22D5426-0B73-4139-B895-B52684574134}">
            <xm:f>NOT(ISERROR(SEARCH('Listados Datos'!$P$6,Z374)))</xm:f>
            <xm:f>'Listados Datos'!$P$6</xm:f>
            <x14:dxf>
              <fill>
                <patternFill>
                  <bgColor rgb="FFFFC000"/>
                </patternFill>
              </fill>
            </x14:dxf>
          </x14:cfRule>
          <x14:cfRule type="containsText" priority="8127" operator="containsText" id="{85C30D48-134F-47EC-9EE4-B22B55299AAB}">
            <xm:f>NOT(ISERROR(SEARCH('Listados Datos'!$P$7,Z374)))</xm:f>
            <xm:f>'Listados Datos'!$P$7</xm:f>
            <x14:dxf>
              <fill>
                <patternFill>
                  <bgColor rgb="FFFF0000"/>
                </patternFill>
              </fill>
            </x14:dxf>
          </x14:cfRule>
          <xm:sqref>Z374</xm:sqref>
        </x14:conditionalFormatting>
        <x14:conditionalFormatting xmlns:xm="http://schemas.microsoft.com/office/excel/2006/main">
          <x14:cfRule type="containsText" priority="8109" operator="containsText" id="{9F0D0092-9820-4ADC-A476-A0DB2D0B088B}">
            <xm:f>NOT(ISERROR(SEARCH('Listados Datos'!$T$3,AT374)))</xm:f>
            <xm:f>'Listados Datos'!$T$3</xm:f>
            <x14:dxf>
              <fill>
                <patternFill patternType="solid">
                  <bgColor rgb="FFC00000"/>
                </patternFill>
              </fill>
            </x14:dxf>
          </x14:cfRule>
          <x14:cfRule type="containsText" priority="8110" operator="containsText" id="{2942087D-0C20-4D2C-9842-978D63FD6EDA}">
            <xm:f>NOT(ISERROR(SEARCH('Listados Datos'!$T$4,AT374)))</xm:f>
            <xm:f>'Listados Datos'!$T$4</xm:f>
            <x14:dxf>
              <font>
                <b/>
                <i val="0"/>
                <color theme="0"/>
              </font>
              <fill>
                <patternFill>
                  <bgColor rgb="FFE26B0A"/>
                </patternFill>
              </fill>
            </x14:dxf>
          </x14:cfRule>
          <x14:cfRule type="containsText" priority="8111" operator="containsText" id="{AD5291A0-69BC-4A0C-99CA-1B3ADEA9C20A}">
            <xm:f>NOT(ISERROR(SEARCH('Listados Datos'!$T$5,AT374)))</xm:f>
            <xm:f>'Listados Datos'!$T$5</xm:f>
            <x14:dxf>
              <font>
                <b/>
                <i val="0"/>
                <color auto="1"/>
              </font>
              <fill>
                <patternFill>
                  <bgColor rgb="FFFFFF00"/>
                </patternFill>
              </fill>
            </x14:dxf>
          </x14:cfRule>
          <x14:cfRule type="containsText" priority="8112" operator="containsText" id="{BC4C9178-35E3-4480-997E-0793B34E414B}">
            <xm:f>NOT(ISERROR(SEARCH('Listados Datos'!$T$6,AT374)))</xm:f>
            <xm:f>'Listados Datos'!$T$6</xm:f>
            <x14:dxf>
              <font>
                <b/>
                <i val="0"/>
              </font>
              <fill>
                <patternFill>
                  <bgColor rgb="FF92D050"/>
                </patternFill>
              </fill>
            </x14:dxf>
          </x14:cfRule>
          <xm:sqref>AT374</xm:sqref>
        </x14:conditionalFormatting>
        <x14:conditionalFormatting xmlns:xm="http://schemas.microsoft.com/office/excel/2006/main">
          <x14:cfRule type="containsText" priority="7869" operator="containsText" id="{89DB0A16-F747-4BF3-B519-BE649CC39957}">
            <xm:f>NOT(ISERROR(SEARCH('Listados Datos'!$P$3,AR387)))</xm:f>
            <xm:f>'Listados Datos'!$P$3</xm:f>
            <x14:dxf>
              <fill>
                <patternFill>
                  <bgColor rgb="FF99CC00"/>
                </patternFill>
              </fill>
            </x14:dxf>
          </x14:cfRule>
          <x14:cfRule type="containsText" priority="7870" operator="containsText" id="{93A2C994-D3C6-48B4-8468-5D7EFB6C74AE}">
            <xm:f>NOT(ISERROR(SEARCH('Listados Datos'!$P$4,AR387)))</xm:f>
            <xm:f>'Listados Datos'!$P$4</xm:f>
            <x14:dxf>
              <fill>
                <patternFill>
                  <bgColor rgb="FF33CC33"/>
                </patternFill>
              </fill>
            </x14:dxf>
          </x14:cfRule>
          <x14:cfRule type="containsText" priority="7871" operator="containsText" id="{534DC933-08D7-494C-B868-BE68F62B1F16}">
            <xm:f>NOT(ISERROR(SEARCH('Listados Datos'!$P$5,AR387)))</xm:f>
            <xm:f>'Listados Datos'!$P$5</xm:f>
            <x14:dxf>
              <fill>
                <patternFill>
                  <bgColor rgb="FFFFFF00"/>
                </patternFill>
              </fill>
            </x14:dxf>
          </x14:cfRule>
          <x14:cfRule type="containsText" priority="7872" operator="containsText" id="{5AF2E7DA-AF46-4830-B2D0-85C783D279B7}">
            <xm:f>NOT(ISERROR(SEARCH('Listados Datos'!$P$6,AR387)))</xm:f>
            <xm:f>'Listados Datos'!$P$6</xm:f>
            <x14:dxf>
              <fill>
                <patternFill>
                  <bgColor rgb="FFFFC000"/>
                </patternFill>
              </fill>
            </x14:dxf>
          </x14:cfRule>
          <x14:cfRule type="containsText" priority="7873" operator="containsText" id="{60E8E151-9610-4AA9-B4E4-7FD86150606E}">
            <xm:f>NOT(ISERROR(SEARCH('Listados Datos'!$P$7,AR387)))</xm:f>
            <xm:f>'Listados Datos'!$P$7</xm:f>
            <x14:dxf>
              <fill>
                <patternFill>
                  <bgColor rgb="FFFF0000"/>
                </patternFill>
              </fill>
            </x14:dxf>
          </x14:cfRule>
          <xm:sqref>AR387</xm:sqref>
        </x14:conditionalFormatting>
        <x14:conditionalFormatting xmlns:xm="http://schemas.microsoft.com/office/excel/2006/main">
          <x14:cfRule type="containsText" priority="7879" operator="containsText" id="{0F7325C9-9504-4716-BFCF-E9B2393206DC}">
            <xm:f>NOT(ISERROR(SEARCH('Listados Datos'!$T$3,AT387)))</xm:f>
            <xm:f>'Listados Datos'!$T$3</xm:f>
            <x14:dxf>
              <fill>
                <patternFill patternType="solid">
                  <bgColor rgb="FFC00000"/>
                </patternFill>
              </fill>
            </x14:dxf>
          </x14:cfRule>
          <x14:cfRule type="containsText" priority="7880" operator="containsText" id="{65B9DE1A-5082-4089-906A-3987025580DF}">
            <xm:f>NOT(ISERROR(SEARCH('Listados Datos'!$T$4,AT387)))</xm:f>
            <xm:f>'Listados Datos'!$T$4</xm:f>
            <x14:dxf>
              <font>
                <b/>
                <i val="0"/>
                <color theme="0"/>
              </font>
              <fill>
                <patternFill>
                  <bgColor rgb="FFE26B0A"/>
                </patternFill>
              </fill>
            </x14:dxf>
          </x14:cfRule>
          <x14:cfRule type="containsText" priority="7881" operator="containsText" id="{FDB926B9-A942-405A-9930-8E85439BBAE8}">
            <xm:f>NOT(ISERROR(SEARCH('Listados Datos'!$T$5,AT387)))</xm:f>
            <xm:f>'Listados Datos'!$T$5</xm:f>
            <x14:dxf>
              <font>
                <b/>
                <i val="0"/>
                <color auto="1"/>
              </font>
              <fill>
                <patternFill>
                  <bgColor rgb="FFFFFF00"/>
                </patternFill>
              </fill>
            </x14:dxf>
          </x14:cfRule>
          <x14:cfRule type="containsText" priority="7882" operator="containsText" id="{FFCE0ACB-576F-43C8-A815-D454AF1D8566}">
            <xm:f>NOT(ISERROR(SEARCH('Listados Datos'!$T$6,AT387)))</xm:f>
            <xm:f>'Listados Datos'!$T$6</xm:f>
            <x14:dxf>
              <font>
                <b/>
                <i val="0"/>
              </font>
              <fill>
                <patternFill>
                  <bgColor rgb="FF92D050"/>
                </patternFill>
              </fill>
            </x14:dxf>
          </x14:cfRule>
          <xm:sqref>AT387</xm:sqref>
        </x14:conditionalFormatting>
        <x14:conditionalFormatting xmlns:xm="http://schemas.microsoft.com/office/excel/2006/main">
          <x14:cfRule type="containsText" priority="7837" operator="containsText" id="{B463CD53-0C37-476C-B2B1-EA9EA3873920}">
            <xm:f>NOT(ISERROR(SEARCH('Listados Datos'!$T$3,AT384)))</xm:f>
            <xm:f>'Listados Datos'!$T$3</xm:f>
            <x14:dxf>
              <fill>
                <patternFill patternType="solid">
                  <bgColor rgb="FFC00000"/>
                </patternFill>
              </fill>
            </x14:dxf>
          </x14:cfRule>
          <x14:cfRule type="containsText" priority="7838" operator="containsText" id="{7CFF4704-1D75-42CD-B1BC-CFFAE6C75892}">
            <xm:f>NOT(ISERROR(SEARCH('Listados Datos'!$T$4,AT384)))</xm:f>
            <xm:f>'Listados Datos'!$T$4</xm:f>
            <x14:dxf>
              <font>
                <b/>
                <i val="0"/>
                <color theme="0"/>
              </font>
              <fill>
                <patternFill>
                  <bgColor rgb="FFE26B0A"/>
                </patternFill>
              </fill>
            </x14:dxf>
          </x14:cfRule>
          <x14:cfRule type="containsText" priority="7839" operator="containsText" id="{EECB9CB8-B555-47B9-B758-081034F6B1C2}">
            <xm:f>NOT(ISERROR(SEARCH('Listados Datos'!$T$5,AT384)))</xm:f>
            <xm:f>'Listados Datos'!$T$5</xm:f>
            <x14:dxf>
              <font>
                <b/>
                <i val="0"/>
                <color auto="1"/>
              </font>
              <fill>
                <patternFill>
                  <bgColor rgb="FFFFFF00"/>
                </patternFill>
              </fill>
            </x14:dxf>
          </x14:cfRule>
          <x14:cfRule type="containsText" priority="7840" operator="containsText" id="{38E9E614-4708-4E0A-B338-A278FE812EB3}">
            <xm:f>NOT(ISERROR(SEARCH('Listados Datos'!$T$6,AT384)))</xm:f>
            <xm:f>'Listados Datos'!$T$6</xm:f>
            <x14:dxf>
              <font>
                <b/>
                <i val="0"/>
              </font>
              <fill>
                <patternFill>
                  <bgColor rgb="FF92D050"/>
                </patternFill>
              </fill>
            </x14:dxf>
          </x14:cfRule>
          <xm:sqref>AT384</xm:sqref>
        </x14:conditionalFormatting>
        <x14:conditionalFormatting xmlns:xm="http://schemas.microsoft.com/office/excel/2006/main">
          <x14:cfRule type="containsText" priority="7827" operator="containsText" id="{861F9CCE-1142-4680-A785-742EB368EC80}">
            <xm:f>NOT(ISERROR(SEARCH('Listados Datos'!$P$3,AR384)))</xm:f>
            <xm:f>'Listados Datos'!$P$3</xm:f>
            <x14:dxf>
              <fill>
                <patternFill>
                  <bgColor rgb="FF99CC00"/>
                </patternFill>
              </fill>
            </x14:dxf>
          </x14:cfRule>
          <x14:cfRule type="containsText" priority="7828" operator="containsText" id="{CC8DAA4E-813E-4430-98B0-EE1CD91188F3}">
            <xm:f>NOT(ISERROR(SEARCH('Listados Datos'!$P$4,AR384)))</xm:f>
            <xm:f>'Listados Datos'!$P$4</xm:f>
            <x14:dxf>
              <fill>
                <patternFill>
                  <bgColor rgb="FF33CC33"/>
                </patternFill>
              </fill>
            </x14:dxf>
          </x14:cfRule>
          <x14:cfRule type="containsText" priority="7829" operator="containsText" id="{D749A89D-424E-41A4-8955-927271D63FFE}">
            <xm:f>NOT(ISERROR(SEARCH('Listados Datos'!$P$5,AR384)))</xm:f>
            <xm:f>'Listados Datos'!$P$5</xm:f>
            <x14:dxf>
              <fill>
                <patternFill>
                  <bgColor rgb="FFFFFF00"/>
                </patternFill>
              </fill>
            </x14:dxf>
          </x14:cfRule>
          <x14:cfRule type="containsText" priority="7830" operator="containsText" id="{3A570E0F-3A9E-4B82-BC1E-808C0AC4DEAD}">
            <xm:f>NOT(ISERROR(SEARCH('Listados Datos'!$P$6,AR384)))</xm:f>
            <xm:f>'Listados Datos'!$P$6</xm:f>
            <x14:dxf>
              <fill>
                <patternFill>
                  <bgColor rgb="FFFFC000"/>
                </patternFill>
              </fill>
            </x14:dxf>
          </x14:cfRule>
          <x14:cfRule type="containsText" priority="7831" operator="containsText" id="{008C8896-72B4-422D-B158-B8FED0383309}">
            <xm:f>NOT(ISERROR(SEARCH('Listados Datos'!$P$7,AR384)))</xm:f>
            <xm:f>'Listados Datos'!$P$7</xm:f>
            <x14:dxf>
              <fill>
                <patternFill>
                  <bgColor rgb="FFFF0000"/>
                </patternFill>
              </fill>
            </x14:dxf>
          </x14:cfRule>
          <xm:sqref>AR384</xm:sqref>
        </x14:conditionalFormatting>
        <x14:conditionalFormatting xmlns:xm="http://schemas.microsoft.com/office/excel/2006/main">
          <x14:cfRule type="containsText" priority="7945" operator="containsText" id="{1154A959-CC68-4591-B09B-49E9FC0DF266}">
            <xm:f>NOT(ISERROR(SEARCH('Listados Datos'!$T$3,AF382)))</xm:f>
            <xm:f>'Listados Datos'!$T$3</xm:f>
            <x14:dxf>
              <fill>
                <patternFill patternType="solid">
                  <bgColor rgb="FFC00000"/>
                </patternFill>
              </fill>
            </x14:dxf>
          </x14:cfRule>
          <x14:cfRule type="containsText" priority="7946" operator="containsText" id="{4CE7025E-68D4-468F-B4D0-C391FA5DA6A1}">
            <xm:f>NOT(ISERROR(SEARCH('Listados Datos'!$T$4,AF382)))</xm:f>
            <xm:f>'Listados Datos'!$T$4</xm:f>
            <x14:dxf>
              <font>
                <b/>
                <i val="0"/>
                <color theme="0"/>
              </font>
              <fill>
                <patternFill>
                  <bgColor rgb="FFE26B0A"/>
                </patternFill>
              </fill>
            </x14:dxf>
          </x14:cfRule>
          <x14:cfRule type="containsText" priority="7947" operator="containsText" id="{2B2CCFB9-B7F1-445C-B4C1-E0248CEE5A73}">
            <xm:f>NOT(ISERROR(SEARCH('Listados Datos'!$T$5,AF382)))</xm:f>
            <xm:f>'Listados Datos'!$T$5</xm:f>
            <x14:dxf>
              <font>
                <b/>
                <i val="0"/>
                <color auto="1"/>
              </font>
              <fill>
                <patternFill>
                  <bgColor rgb="FFFFFF00"/>
                </patternFill>
              </fill>
            </x14:dxf>
          </x14:cfRule>
          <x14:cfRule type="containsText" priority="7948" operator="containsText" id="{7BB9BB7E-B5B8-4BEE-A6F3-96B7A9A4D5C8}">
            <xm:f>NOT(ISERROR(SEARCH('Listados Datos'!$T$6,AF382)))</xm:f>
            <xm:f>'Listados Datos'!$T$6</xm:f>
            <x14:dxf>
              <font>
                <b/>
                <i val="0"/>
              </font>
              <fill>
                <patternFill>
                  <bgColor rgb="FF92D050"/>
                </patternFill>
              </fill>
            </x14:dxf>
          </x14:cfRule>
          <xm:sqref>AF382:AF383 AF387</xm:sqref>
        </x14:conditionalFormatting>
        <x14:conditionalFormatting xmlns:xm="http://schemas.microsoft.com/office/excel/2006/main">
          <x14:cfRule type="containsText" priority="7941" operator="containsText" id="{2F2CE0D3-CB95-4D8C-97FE-482DAD5DDD39}">
            <xm:f>NOT(ISERROR(SEARCH('Listados Datos'!$T$3,AB382)))</xm:f>
            <xm:f>'Listados Datos'!$T$3</xm:f>
            <x14:dxf>
              <fill>
                <patternFill patternType="solid">
                  <bgColor rgb="FFC00000"/>
                </patternFill>
              </fill>
            </x14:dxf>
          </x14:cfRule>
          <x14:cfRule type="containsText" priority="7942" operator="containsText" id="{424000F1-964D-42D3-89EF-8D820BA240AB}">
            <xm:f>NOT(ISERROR(SEARCH('Listados Datos'!$T$4,AB382)))</xm:f>
            <xm:f>'Listados Datos'!$T$4</xm:f>
            <x14:dxf>
              <font>
                <b/>
                <i val="0"/>
                <color theme="0"/>
              </font>
              <fill>
                <patternFill>
                  <bgColor rgb="FFE26B0A"/>
                </patternFill>
              </fill>
            </x14:dxf>
          </x14:cfRule>
          <x14:cfRule type="containsText" priority="7943" operator="containsText" id="{50BEE132-9076-47BD-8211-87FDF97DC26B}">
            <xm:f>NOT(ISERROR(SEARCH('Listados Datos'!$T$5,AB382)))</xm:f>
            <xm:f>'Listados Datos'!$T$5</xm:f>
            <x14:dxf>
              <font>
                <b/>
                <i val="0"/>
                <color auto="1"/>
              </font>
              <fill>
                <patternFill>
                  <bgColor rgb="FFFFFF00"/>
                </patternFill>
              </fill>
            </x14:dxf>
          </x14:cfRule>
          <x14:cfRule type="containsText" priority="7944" operator="containsText" id="{98E2757C-DE19-48CE-ACEE-04B64E3638A3}">
            <xm:f>NOT(ISERROR(SEARCH('Listados Datos'!$T$6,AB382)))</xm:f>
            <xm:f>'Listados Datos'!$T$6</xm:f>
            <x14:dxf>
              <font>
                <b/>
                <i val="0"/>
              </font>
              <fill>
                <patternFill>
                  <bgColor rgb="FF92D050"/>
                </patternFill>
              </fill>
            </x14:dxf>
          </x14:cfRule>
          <xm:sqref>AB382:AB383</xm:sqref>
        </x14:conditionalFormatting>
        <x14:conditionalFormatting xmlns:xm="http://schemas.microsoft.com/office/excel/2006/main">
          <x14:cfRule type="containsText" priority="7931" operator="containsText" id="{782A2C9F-08FA-4C92-8745-2AC5EE225B95}">
            <xm:f>NOT(ISERROR(SEARCH('Listados Datos'!$P$3,Z382)))</xm:f>
            <xm:f>'Listados Datos'!$P$3</xm:f>
            <x14:dxf>
              <fill>
                <patternFill>
                  <bgColor rgb="FF99CC00"/>
                </patternFill>
              </fill>
            </x14:dxf>
          </x14:cfRule>
          <x14:cfRule type="containsText" priority="7932" operator="containsText" id="{2C1FDCA2-31B6-471E-B7D4-6C15468E52BD}">
            <xm:f>NOT(ISERROR(SEARCH('Listados Datos'!$P$4,Z382)))</xm:f>
            <xm:f>'Listados Datos'!$P$4</xm:f>
            <x14:dxf>
              <fill>
                <patternFill>
                  <bgColor rgb="FF33CC33"/>
                </patternFill>
              </fill>
            </x14:dxf>
          </x14:cfRule>
          <x14:cfRule type="containsText" priority="7933" operator="containsText" id="{E7E8A10A-85A5-402F-AB18-0C1A39DA4617}">
            <xm:f>NOT(ISERROR(SEARCH('Listados Datos'!$P$5,Z382)))</xm:f>
            <xm:f>'Listados Datos'!$P$5</xm:f>
            <x14:dxf>
              <fill>
                <patternFill>
                  <bgColor rgb="FFFFFF00"/>
                </patternFill>
              </fill>
            </x14:dxf>
          </x14:cfRule>
          <x14:cfRule type="containsText" priority="7934" operator="containsText" id="{9E7225AA-4FCE-4951-9321-3A296DEC7B8C}">
            <xm:f>NOT(ISERROR(SEARCH('Listados Datos'!$P$6,Z382)))</xm:f>
            <xm:f>'Listados Datos'!$P$6</xm:f>
            <x14:dxf>
              <fill>
                <patternFill>
                  <bgColor rgb="FFFFC000"/>
                </patternFill>
              </fill>
            </x14:dxf>
          </x14:cfRule>
          <x14:cfRule type="containsText" priority="7935" operator="containsText" id="{BE6B9435-1E40-42DD-84F8-E57889C7A1C5}">
            <xm:f>NOT(ISERROR(SEARCH('Listados Datos'!$P$7,Z382)))</xm:f>
            <xm:f>'Listados Datos'!$P$7</xm:f>
            <x14:dxf>
              <fill>
                <patternFill>
                  <bgColor rgb="FFFF0000"/>
                </patternFill>
              </fill>
            </x14:dxf>
          </x14:cfRule>
          <xm:sqref>Z382:Z383</xm:sqref>
        </x14:conditionalFormatting>
        <x14:conditionalFormatting xmlns:xm="http://schemas.microsoft.com/office/excel/2006/main">
          <x14:cfRule type="containsText" priority="7907" operator="containsText" id="{E2DE25F9-F32B-432C-98D1-5B841D131B2D}">
            <xm:f>NOT(ISERROR(SEARCH('Listados Datos'!$T$3,AT382)))</xm:f>
            <xm:f>'Listados Datos'!$T$3</xm:f>
            <x14:dxf>
              <fill>
                <patternFill patternType="solid">
                  <bgColor rgb="FFC00000"/>
                </patternFill>
              </fill>
            </x14:dxf>
          </x14:cfRule>
          <x14:cfRule type="containsText" priority="7908" operator="containsText" id="{D026FA43-1557-4202-9A69-257F5FD80F28}">
            <xm:f>NOT(ISERROR(SEARCH('Listados Datos'!$T$4,AT382)))</xm:f>
            <xm:f>'Listados Datos'!$T$4</xm:f>
            <x14:dxf>
              <font>
                <b/>
                <i val="0"/>
                <color theme="0"/>
              </font>
              <fill>
                <patternFill>
                  <bgColor rgb="FFE26B0A"/>
                </patternFill>
              </fill>
            </x14:dxf>
          </x14:cfRule>
          <x14:cfRule type="containsText" priority="7909" operator="containsText" id="{A8A5D173-7017-4825-9485-9C31E53FD60E}">
            <xm:f>NOT(ISERROR(SEARCH('Listados Datos'!$T$5,AT382)))</xm:f>
            <xm:f>'Listados Datos'!$T$5</xm:f>
            <x14:dxf>
              <font>
                <b/>
                <i val="0"/>
                <color auto="1"/>
              </font>
              <fill>
                <patternFill>
                  <bgColor rgb="FFFFFF00"/>
                </patternFill>
              </fill>
            </x14:dxf>
          </x14:cfRule>
          <x14:cfRule type="containsText" priority="7910" operator="containsText" id="{30460054-CDE6-4768-B56D-CB9F6A0FEE32}">
            <xm:f>NOT(ISERROR(SEARCH('Listados Datos'!$T$6,AT382)))</xm:f>
            <xm:f>'Listados Datos'!$T$6</xm:f>
            <x14:dxf>
              <font>
                <b/>
                <i val="0"/>
              </font>
              <fill>
                <patternFill>
                  <bgColor rgb="FF92D050"/>
                </patternFill>
              </fill>
            </x14:dxf>
          </x14:cfRule>
          <xm:sqref>AT382</xm:sqref>
        </x14:conditionalFormatting>
        <x14:conditionalFormatting xmlns:xm="http://schemas.microsoft.com/office/excel/2006/main">
          <x14:cfRule type="containsText" priority="7897" operator="containsText" id="{36E49BC4-16D5-44D0-95A1-2873F66053E4}">
            <xm:f>NOT(ISERROR(SEARCH('Listados Datos'!$P$3,AR382)))</xm:f>
            <xm:f>'Listados Datos'!$P$3</xm:f>
            <x14:dxf>
              <fill>
                <patternFill>
                  <bgColor rgb="FF99CC00"/>
                </patternFill>
              </fill>
            </x14:dxf>
          </x14:cfRule>
          <x14:cfRule type="containsText" priority="7898" operator="containsText" id="{99DC30B4-2C42-4C7F-8F85-83E16DA04ECA}">
            <xm:f>NOT(ISERROR(SEARCH('Listados Datos'!$P$4,AR382)))</xm:f>
            <xm:f>'Listados Datos'!$P$4</xm:f>
            <x14:dxf>
              <fill>
                <patternFill>
                  <bgColor rgb="FF33CC33"/>
                </patternFill>
              </fill>
            </x14:dxf>
          </x14:cfRule>
          <x14:cfRule type="containsText" priority="7899" operator="containsText" id="{1770063F-24AD-48AA-BDCE-4A556FA75B1D}">
            <xm:f>NOT(ISERROR(SEARCH('Listados Datos'!$P$5,AR382)))</xm:f>
            <xm:f>'Listados Datos'!$P$5</xm:f>
            <x14:dxf>
              <fill>
                <patternFill>
                  <bgColor rgb="FFFFFF00"/>
                </patternFill>
              </fill>
            </x14:dxf>
          </x14:cfRule>
          <x14:cfRule type="containsText" priority="7900" operator="containsText" id="{28F94DB2-5A90-4D56-9C10-20F6ACD4C58C}">
            <xm:f>NOT(ISERROR(SEARCH('Listados Datos'!$P$6,AR382)))</xm:f>
            <xm:f>'Listados Datos'!$P$6</xm:f>
            <x14:dxf>
              <fill>
                <patternFill>
                  <bgColor rgb="FFFFC000"/>
                </patternFill>
              </fill>
            </x14:dxf>
          </x14:cfRule>
          <x14:cfRule type="containsText" priority="7901" operator="containsText" id="{AB2F06AE-DCA4-4CC9-95D0-DA787BB51E8C}">
            <xm:f>NOT(ISERROR(SEARCH('Listados Datos'!$P$7,AR382)))</xm:f>
            <xm:f>'Listados Datos'!$P$7</xm:f>
            <x14:dxf>
              <fill>
                <patternFill>
                  <bgColor rgb="FFFF0000"/>
                </patternFill>
              </fill>
            </x14:dxf>
          </x14:cfRule>
          <xm:sqref>AR382</xm:sqref>
        </x14:conditionalFormatting>
        <x14:conditionalFormatting xmlns:xm="http://schemas.microsoft.com/office/excel/2006/main">
          <x14:cfRule type="containsText" priority="7893" operator="containsText" id="{B28144E5-93B7-445E-8B3A-4EEA481F5743}">
            <xm:f>NOT(ISERROR(SEARCH('Listados Datos'!$T$3,AT383)))</xm:f>
            <xm:f>'Listados Datos'!$T$3</xm:f>
            <x14:dxf>
              <fill>
                <patternFill patternType="solid">
                  <bgColor rgb="FFC00000"/>
                </patternFill>
              </fill>
            </x14:dxf>
          </x14:cfRule>
          <x14:cfRule type="containsText" priority="7894" operator="containsText" id="{58CDD77C-EBE0-4D58-A451-8B8E974E27CF}">
            <xm:f>NOT(ISERROR(SEARCH('Listados Datos'!$T$4,AT383)))</xm:f>
            <xm:f>'Listados Datos'!$T$4</xm:f>
            <x14:dxf>
              <font>
                <b/>
                <i val="0"/>
                <color theme="0"/>
              </font>
              <fill>
                <patternFill>
                  <bgColor rgb="FFE26B0A"/>
                </patternFill>
              </fill>
            </x14:dxf>
          </x14:cfRule>
          <x14:cfRule type="containsText" priority="7895" operator="containsText" id="{FB1A7271-C3FD-4AF8-B5D1-CDD36345A538}">
            <xm:f>NOT(ISERROR(SEARCH('Listados Datos'!$T$5,AT383)))</xm:f>
            <xm:f>'Listados Datos'!$T$5</xm:f>
            <x14:dxf>
              <font>
                <b/>
                <i val="0"/>
                <color auto="1"/>
              </font>
              <fill>
                <patternFill>
                  <bgColor rgb="FFFFFF00"/>
                </patternFill>
              </fill>
            </x14:dxf>
          </x14:cfRule>
          <x14:cfRule type="containsText" priority="7896" operator="containsText" id="{7306385D-5943-410C-A8A1-FC00E00128F2}">
            <xm:f>NOT(ISERROR(SEARCH('Listados Datos'!$T$6,AT383)))</xm:f>
            <xm:f>'Listados Datos'!$T$6</xm:f>
            <x14:dxf>
              <font>
                <b/>
                <i val="0"/>
              </font>
              <fill>
                <patternFill>
                  <bgColor rgb="FF92D050"/>
                </patternFill>
              </fill>
            </x14:dxf>
          </x14:cfRule>
          <xm:sqref>AT383</xm:sqref>
        </x14:conditionalFormatting>
        <x14:conditionalFormatting xmlns:xm="http://schemas.microsoft.com/office/excel/2006/main">
          <x14:cfRule type="containsText" priority="7883" operator="containsText" id="{B574A8FF-788A-4A69-ACFB-0839AC292374}">
            <xm:f>NOT(ISERROR(SEARCH('Listados Datos'!$P$3,AR383)))</xm:f>
            <xm:f>'Listados Datos'!$P$3</xm:f>
            <x14:dxf>
              <fill>
                <patternFill>
                  <bgColor rgb="FF99CC00"/>
                </patternFill>
              </fill>
            </x14:dxf>
          </x14:cfRule>
          <x14:cfRule type="containsText" priority="7884" operator="containsText" id="{301E16E1-C64D-47D3-93CD-69C8F7DC6FD0}">
            <xm:f>NOT(ISERROR(SEARCH('Listados Datos'!$P$4,AR383)))</xm:f>
            <xm:f>'Listados Datos'!$P$4</xm:f>
            <x14:dxf>
              <fill>
                <patternFill>
                  <bgColor rgb="FF33CC33"/>
                </patternFill>
              </fill>
            </x14:dxf>
          </x14:cfRule>
          <x14:cfRule type="containsText" priority="7885" operator="containsText" id="{35800991-10B3-4AF2-9F2D-FE8AEED498F9}">
            <xm:f>NOT(ISERROR(SEARCH('Listados Datos'!$P$5,AR383)))</xm:f>
            <xm:f>'Listados Datos'!$P$5</xm:f>
            <x14:dxf>
              <fill>
                <patternFill>
                  <bgColor rgb="FFFFFF00"/>
                </patternFill>
              </fill>
            </x14:dxf>
          </x14:cfRule>
          <x14:cfRule type="containsText" priority="7886" operator="containsText" id="{DD3C945B-23C4-40F3-9700-E416BCD9F37E}">
            <xm:f>NOT(ISERROR(SEARCH('Listados Datos'!$P$6,AR383)))</xm:f>
            <xm:f>'Listados Datos'!$P$6</xm:f>
            <x14:dxf>
              <fill>
                <patternFill>
                  <bgColor rgb="FFFFC000"/>
                </patternFill>
              </fill>
            </x14:dxf>
          </x14:cfRule>
          <x14:cfRule type="containsText" priority="7887" operator="containsText" id="{78FF3408-B65E-4EFE-90AC-01CEBE573A2C}">
            <xm:f>NOT(ISERROR(SEARCH('Listados Datos'!$P$7,AR383)))</xm:f>
            <xm:f>'Listados Datos'!$P$7</xm:f>
            <x14:dxf>
              <fill>
                <patternFill>
                  <bgColor rgb="FFFF0000"/>
                </patternFill>
              </fill>
            </x14:dxf>
          </x14:cfRule>
          <xm:sqref>AR383</xm:sqref>
        </x14:conditionalFormatting>
        <x14:conditionalFormatting xmlns:xm="http://schemas.microsoft.com/office/excel/2006/main">
          <x14:cfRule type="containsText" priority="7743" operator="containsText" id="{99412206-01EF-4B14-9FE1-6CFE73A8B433}">
            <xm:f>NOT(ISERROR(SEARCH('Listados Datos'!$T$3,AT393)))</xm:f>
            <xm:f>'Listados Datos'!$T$3</xm:f>
            <x14:dxf>
              <fill>
                <patternFill patternType="solid">
                  <bgColor rgb="FFC00000"/>
                </patternFill>
              </fill>
            </x14:dxf>
          </x14:cfRule>
          <x14:cfRule type="containsText" priority="7744" operator="containsText" id="{765A4F62-4E44-4613-BC0A-D99610898490}">
            <xm:f>NOT(ISERROR(SEARCH('Listados Datos'!$T$4,AT393)))</xm:f>
            <xm:f>'Listados Datos'!$T$4</xm:f>
            <x14:dxf>
              <font>
                <b/>
                <i val="0"/>
                <color theme="0"/>
              </font>
              <fill>
                <patternFill>
                  <bgColor rgb="FFE26B0A"/>
                </patternFill>
              </fill>
            </x14:dxf>
          </x14:cfRule>
          <x14:cfRule type="containsText" priority="7745" operator="containsText" id="{0D5771B8-9A0C-4D6A-8EEC-C60E3C90618C}">
            <xm:f>NOT(ISERROR(SEARCH('Listados Datos'!$T$5,AT393)))</xm:f>
            <xm:f>'Listados Datos'!$T$5</xm:f>
            <x14:dxf>
              <font>
                <b/>
                <i val="0"/>
                <color auto="1"/>
              </font>
              <fill>
                <patternFill>
                  <bgColor rgb="FFFFFF00"/>
                </patternFill>
              </fill>
            </x14:dxf>
          </x14:cfRule>
          <x14:cfRule type="containsText" priority="7746" operator="containsText" id="{2FC0325B-5916-451D-9B3D-0934A4CAA13D}">
            <xm:f>NOT(ISERROR(SEARCH('Listados Datos'!$T$6,AT393)))</xm:f>
            <xm:f>'Listados Datos'!$T$6</xm:f>
            <x14:dxf>
              <font>
                <b/>
                <i val="0"/>
              </font>
              <fill>
                <patternFill>
                  <bgColor rgb="FF92D050"/>
                </patternFill>
              </fill>
            </x14:dxf>
          </x14:cfRule>
          <xm:sqref>AT393</xm:sqref>
        </x14:conditionalFormatting>
        <x14:conditionalFormatting xmlns:xm="http://schemas.microsoft.com/office/excel/2006/main">
          <x14:cfRule type="containsText" priority="7733" operator="containsText" id="{55E75F9B-B559-4C72-8CEA-67C59603A64F}">
            <xm:f>NOT(ISERROR(SEARCH('Listados Datos'!$P$3,AR393)))</xm:f>
            <xm:f>'Listados Datos'!$P$3</xm:f>
            <x14:dxf>
              <fill>
                <patternFill>
                  <bgColor rgb="FF99CC00"/>
                </patternFill>
              </fill>
            </x14:dxf>
          </x14:cfRule>
          <x14:cfRule type="containsText" priority="7734" operator="containsText" id="{B8BB19C6-A17D-4366-9545-ED1FD7B772A7}">
            <xm:f>NOT(ISERROR(SEARCH('Listados Datos'!$P$4,AR393)))</xm:f>
            <xm:f>'Listados Datos'!$P$4</xm:f>
            <x14:dxf>
              <fill>
                <patternFill>
                  <bgColor rgb="FF33CC33"/>
                </patternFill>
              </fill>
            </x14:dxf>
          </x14:cfRule>
          <x14:cfRule type="containsText" priority="7735" operator="containsText" id="{C6DF3CFC-19F0-4C25-A20B-10B578A7E1E5}">
            <xm:f>NOT(ISERROR(SEARCH('Listados Datos'!$P$5,AR393)))</xm:f>
            <xm:f>'Listados Datos'!$P$5</xm:f>
            <x14:dxf>
              <fill>
                <patternFill>
                  <bgColor rgb="FFFFFF00"/>
                </patternFill>
              </fill>
            </x14:dxf>
          </x14:cfRule>
          <x14:cfRule type="containsText" priority="7736" operator="containsText" id="{CE30F167-F970-47BB-8D4E-3DCDBB0B0F3D}">
            <xm:f>NOT(ISERROR(SEARCH('Listados Datos'!$P$6,AR393)))</xm:f>
            <xm:f>'Listados Datos'!$P$6</xm:f>
            <x14:dxf>
              <fill>
                <patternFill>
                  <bgColor rgb="FFFFC000"/>
                </patternFill>
              </fill>
            </x14:dxf>
          </x14:cfRule>
          <x14:cfRule type="containsText" priority="7737" operator="containsText" id="{B5D0F880-6CF0-4E89-8E8E-02C6E4E60B20}">
            <xm:f>NOT(ISERROR(SEARCH('Listados Datos'!$P$7,AR393)))</xm:f>
            <xm:f>'Listados Datos'!$P$7</xm:f>
            <x14:dxf>
              <fill>
                <patternFill>
                  <bgColor rgb="FFFF0000"/>
                </patternFill>
              </fill>
            </x14:dxf>
          </x14:cfRule>
          <xm:sqref>AR393</xm:sqref>
        </x14:conditionalFormatting>
        <x14:conditionalFormatting xmlns:xm="http://schemas.microsoft.com/office/excel/2006/main">
          <x14:cfRule type="containsText" priority="7865" operator="containsText" id="{5BE36A8B-3E0C-4F3B-8DD1-7DCED083681D}">
            <xm:f>NOT(ISERROR(SEARCH('Listados Datos'!$T$3,AF384)))</xm:f>
            <xm:f>'Listados Datos'!$T$3</xm:f>
            <x14:dxf>
              <fill>
                <patternFill patternType="solid">
                  <bgColor rgb="FFC00000"/>
                </patternFill>
              </fill>
            </x14:dxf>
          </x14:cfRule>
          <x14:cfRule type="containsText" priority="7866" operator="containsText" id="{56F4EA23-E1ED-4A0C-9165-7F9CFAB3657D}">
            <xm:f>NOT(ISERROR(SEARCH('Listados Datos'!$T$4,AF384)))</xm:f>
            <xm:f>'Listados Datos'!$T$4</xm:f>
            <x14:dxf>
              <font>
                <b/>
                <i val="0"/>
                <color theme="0"/>
              </font>
              <fill>
                <patternFill>
                  <bgColor rgb="FFE26B0A"/>
                </patternFill>
              </fill>
            </x14:dxf>
          </x14:cfRule>
          <x14:cfRule type="containsText" priority="7867" operator="containsText" id="{457FB1B9-5C1F-4E56-9AF8-DBFF57B288EF}">
            <xm:f>NOT(ISERROR(SEARCH('Listados Datos'!$T$5,AF384)))</xm:f>
            <xm:f>'Listados Datos'!$T$5</xm:f>
            <x14:dxf>
              <font>
                <b/>
                <i val="0"/>
                <color auto="1"/>
              </font>
              <fill>
                <patternFill>
                  <bgColor rgb="FFFFFF00"/>
                </patternFill>
              </fill>
            </x14:dxf>
          </x14:cfRule>
          <x14:cfRule type="containsText" priority="7868" operator="containsText" id="{E10E964A-9C9E-4A49-9162-465D02F2BB54}">
            <xm:f>NOT(ISERROR(SEARCH('Listados Datos'!$T$6,AF384)))</xm:f>
            <xm:f>'Listados Datos'!$T$6</xm:f>
            <x14:dxf>
              <font>
                <b/>
                <i val="0"/>
              </font>
              <fill>
                <patternFill>
                  <bgColor rgb="FF92D050"/>
                </patternFill>
              </fill>
            </x14:dxf>
          </x14:cfRule>
          <xm:sqref>AF384:AF385</xm:sqref>
        </x14:conditionalFormatting>
        <x14:conditionalFormatting xmlns:xm="http://schemas.microsoft.com/office/excel/2006/main">
          <x14:cfRule type="containsText" priority="7861" operator="containsText" id="{19BD7B22-3108-46A1-989A-AD34E9A095F1}">
            <xm:f>NOT(ISERROR(SEARCH('Listados Datos'!$T$3,AB384)))</xm:f>
            <xm:f>'Listados Datos'!$T$3</xm:f>
            <x14:dxf>
              <fill>
                <patternFill patternType="solid">
                  <bgColor rgb="FFC00000"/>
                </patternFill>
              </fill>
            </x14:dxf>
          </x14:cfRule>
          <x14:cfRule type="containsText" priority="7862" operator="containsText" id="{31D1DB54-F966-4CC1-A422-D0432AC301DF}">
            <xm:f>NOT(ISERROR(SEARCH('Listados Datos'!$T$4,AB384)))</xm:f>
            <xm:f>'Listados Datos'!$T$4</xm:f>
            <x14:dxf>
              <font>
                <b/>
                <i val="0"/>
                <color theme="0"/>
              </font>
              <fill>
                <patternFill>
                  <bgColor rgb="FFE26B0A"/>
                </patternFill>
              </fill>
            </x14:dxf>
          </x14:cfRule>
          <x14:cfRule type="containsText" priority="7863" operator="containsText" id="{C23DC16E-8047-412B-8B35-42BB353561B2}">
            <xm:f>NOT(ISERROR(SEARCH('Listados Datos'!$T$5,AB384)))</xm:f>
            <xm:f>'Listados Datos'!$T$5</xm:f>
            <x14:dxf>
              <font>
                <b/>
                <i val="0"/>
                <color auto="1"/>
              </font>
              <fill>
                <patternFill>
                  <bgColor rgb="FFFFFF00"/>
                </patternFill>
              </fill>
            </x14:dxf>
          </x14:cfRule>
          <x14:cfRule type="containsText" priority="7864" operator="containsText" id="{82189215-5286-4BD1-8001-3E584DD242FB}">
            <xm:f>NOT(ISERROR(SEARCH('Listados Datos'!$T$6,AB384)))</xm:f>
            <xm:f>'Listados Datos'!$T$6</xm:f>
            <x14:dxf>
              <font>
                <b/>
                <i val="0"/>
              </font>
              <fill>
                <patternFill>
                  <bgColor rgb="FF92D050"/>
                </patternFill>
              </fill>
            </x14:dxf>
          </x14:cfRule>
          <xm:sqref>AB384:AB385</xm:sqref>
        </x14:conditionalFormatting>
        <x14:conditionalFormatting xmlns:xm="http://schemas.microsoft.com/office/excel/2006/main">
          <x14:cfRule type="containsText" priority="7851" operator="containsText" id="{E32C5069-6EE3-452A-97B1-A8AD9DAC6C5B}">
            <xm:f>NOT(ISERROR(SEARCH('Listados Datos'!$P$3,Z384)))</xm:f>
            <xm:f>'Listados Datos'!$P$3</xm:f>
            <x14:dxf>
              <fill>
                <patternFill>
                  <bgColor rgb="FF99CC00"/>
                </patternFill>
              </fill>
            </x14:dxf>
          </x14:cfRule>
          <x14:cfRule type="containsText" priority="7852" operator="containsText" id="{DD29B683-7890-418D-B30B-41BABD5CB5C2}">
            <xm:f>NOT(ISERROR(SEARCH('Listados Datos'!$P$4,Z384)))</xm:f>
            <xm:f>'Listados Datos'!$P$4</xm:f>
            <x14:dxf>
              <fill>
                <patternFill>
                  <bgColor rgb="FF33CC33"/>
                </patternFill>
              </fill>
            </x14:dxf>
          </x14:cfRule>
          <x14:cfRule type="containsText" priority="7853" operator="containsText" id="{E3BB8910-2EB4-444F-94CD-35C599987E78}">
            <xm:f>NOT(ISERROR(SEARCH('Listados Datos'!$P$5,Z384)))</xm:f>
            <xm:f>'Listados Datos'!$P$5</xm:f>
            <x14:dxf>
              <fill>
                <patternFill>
                  <bgColor rgb="FFFFFF00"/>
                </patternFill>
              </fill>
            </x14:dxf>
          </x14:cfRule>
          <x14:cfRule type="containsText" priority="7854" operator="containsText" id="{304F1CCC-1EFA-46FD-9888-C9DE17A06A7C}">
            <xm:f>NOT(ISERROR(SEARCH('Listados Datos'!$P$6,Z384)))</xm:f>
            <xm:f>'Listados Datos'!$P$6</xm:f>
            <x14:dxf>
              <fill>
                <patternFill>
                  <bgColor rgb="FFFFC000"/>
                </patternFill>
              </fill>
            </x14:dxf>
          </x14:cfRule>
          <x14:cfRule type="containsText" priority="7855" operator="containsText" id="{808A4C75-DD35-43DE-B2A1-8944CAA17B40}">
            <xm:f>NOT(ISERROR(SEARCH('Listados Datos'!$P$7,Z384)))</xm:f>
            <xm:f>'Listados Datos'!$P$7</xm:f>
            <x14:dxf>
              <fill>
                <patternFill>
                  <bgColor rgb="FFFF0000"/>
                </patternFill>
              </fill>
            </x14:dxf>
          </x14:cfRule>
          <xm:sqref>Z384:Z385</xm:sqref>
        </x14:conditionalFormatting>
        <x14:conditionalFormatting xmlns:xm="http://schemas.microsoft.com/office/excel/2006/main">
          <x14:cfRule type="containsText" priority="7701" operator="containsText" id="{33EA7A93-FE05-4460-9C0A-A2AE28D5B477}">
            <xm:f>NOT(ISERROR(SEARCH('Listados Datos'!$T$3,AT390)))</xm:f>
            <xm:f>'Listados Datos'!$T$3</xm:f>
            <x14:dxf>
              <fill>
                <patternFill patternType="solid">
                  <bgColor rgb="FFC00000"/>
                </patternFill>
              </fill>
            </x14:dxf>
          </x14:cfRule>
          <x14:cfRule type="containsText" priority="7702" operator="containsText" id="{40C4A660-8CA3-4C3D-8DEC-FDDC4746F573}">
            <xm:f>NOT(ISERROR(SEARCH('Listados Datos'!$T$4,AT390)))</xm:f>
            <xm:f>'Listados Datos'!$T$4</xm:f>
            <x14:dxf>
              <font>
                <b/>
                <i val="0"/>
                <color theme="0"/>
              </font>
              <fill>
                <patternFill>
                  <bgColor rgb="FFE26B0A"/>
                </patternFill>
              </fill>
            </x14:dxf>
          </x14:cfRule>
          <x14:cfRule type="containsText" priority="7703" operator="containsText" id="{AA7656B8-D632-43E0-B48D-FCF7E6718724}">
            <xm:f>NOT(ISERROR(SEARCH('Listados Datos'!$T$5,AT390)))</xm:f>
            <xm:f>'Listados Datos'!$T$5</xm:f>
            <x14:dxf>
              <font>
                <b/>
                <i val="0"/>
                <color auto="1"/>
              </font>
              <fill>
                <patternFill>
                  <bgColor rgb="FFFFFF00"/>
                </patternFill>
              </fill>
            </x14:dxf>
          </x14:cfRule>
          <x14:cfRule type="containsText" priority="7704" operator="containsText" id="{F721623E-025D-460D-B1ED-D1AB5A1C0F41}">
            <xm:f>NOT(ISERROR(SEARCH('Listados Datos'!$T$6,AT390)))</xm:f>
            <xm:f>'Listados Datos'!$T$6</xm:f>
            <x14:dxf>
              <font>
                <b/>
                <i val="0"/>
              </font>
              <fill>
                <patternFill>
                  <bgColor rgb="FF92D050"/>
                </patternFill>
              </fill>
            </x14:dxf>
          </x14:cfRule>
          <xm:sqref>AT390</xm:sqref>
        </x14:conditionalFormatting>
        <x14:conditionalFormatting xmlns:xm="http://schemas.microsoft.com/office/excel/2006/main">
          <x14:cfRule type="containsText" priority="7691" operator="containsText" id="{3C43A946-0D04-4824-A3A8-A911640C0018}">
            <xm:f>NOT(ISERROR(SEARCH('Listados Datos'!$P$3,AR390)))</xm:f>
            <xm:f>'Listados Datos'!$P$3</xm:f>
            <x14:dxf>
              <fill>
                <patternFill>
                  <bgColor rgb="FF99CC00"/>
                </patternFill>
              </fill>
            </x14:dxf>
          </x14:cfRule>
          <x14:cfRule type="containsText" priority="7692" operator="containsText" id="{1C57AE2A-F96C-4AA5-8472-360B6FF81C41}">
            <xm:f>NOT(ISERROR(SEARCH('Listados Datos'!$P$4,AR390)))</xm:f>
            <xm:f>'Listados Datos'!$P$4</xm:f>
            <x14:dxf>
              <fill>
                <patternFill>
                  <bgColor rgb="FF33CC33"/>
                </patternFill>
              </fill>
            </x14:dxf>
          </x14:cfRule>
          <x14:cfRule type="containsText" priority="7693" operator="containsText" id="{EAABDE93-3FBE-4C1E-8741-1259C9BC3399}">
            <xm:f>NOT(ISERROR(SEARCH('Listados Datos'!$P$5,AR390)))</xm:f>
            <xm:f>'Listados Datos'!$P$5</xm:f>
            <x14:dxf>
              <fill>
                <patternFill>
                  <bgColor rgb="FFFFFF00"/>
                </patternFill>
              </fill>
            </x14:dxf>
          </x14:cfRule>
          <x14:cfRule type="containsText" priority="7694" operator="containsText" id="{379F35E5-D412-4309-8BC5-24C49339863C}">
            <xm:f>NOT(ISERROR(SEARCH('Listados Datos'!$P$6,AR390)))</xm:f>
            <xm:f>'Listados Datos'!$P$6</xm:f>
            <x14:dxf>
              <fill>
                <patternFill>
                  <bgColor rgb="FFFFC000"/>
                </patternFill>
              </fill>
            </x14:dxf>
          </x14:cfRule>
          <x14:cfRule type="containsText" priority="7695" operator="containsText" id="{FCC83F0C-915D-4BC8-B7B5-FD1E086407BF}">
            <xm:f>NOT(ISERROR(SEARCH('Listados Datos'!$P$7,AR390)))</xm:f>
            <xm:f>'Listados Datos'!$P$7</xm:f>
            <x14:dxf>
              <fill>
                <patternFill>
                  <bgColor rgb="FFFF0000"/>
                </patternFill>
              </fill>
            </x14:dxf>
          </x14:cfRule>
          <xm:sqref>AR390</xm:sqref>
        </x14:conditionalFormatting>
        <x14:conditionalFormatting xmlns:xm="http://schemas.microsoft.com/office/excel/2006/main">
          <x14:cfRule type="containsText" priority="7823" operator="containsText" id="{BB4FE6A1-646D-4AC9-968B-BDAAB6AF512C}">
            <xm:f>NOT(ISERROR(SEARCH('Listados Datos'!$T$3,AT385)))</xm:f>
            <xm:f>'Listados Datos'!$T$3</xm:f>
            <x14:dxf>
              <fill>
                <patternFill patternType="solid">
                  <bgColor rgb="FFC00000"/>
                </patternFill>
              </fill>
            </x14:dxf>
          </x14:cfRule>
          <x14:cfRule type="containsText" priority="7824" operator="containsText" id="{C53BDEEE-C24C-4265-A4CD-66A6157FA266}">
            <xm:f>NOT(ISERROR(SEARCH('Listados Datos'!$T$4,AT385)))</xm:f>
            <xm:f>'Listados Datos'!$T$4</xm:f>
            <x14:dxf>
              <font>
                <b/>
                <i val="0"/>
                <color theme="0"/>
              </font>
              <fill>
                <patternFill>
                  <bgColor rgb="FFE26B0A"/>
                </patternFill>
              </fill>
            </x14:dxf>
          </x14:cfRule>
          <x14:cfRule type="containsText" priority="7825" operator="containsText" id="{70A2696C-9D07-464D-89D6-EBACEFFB9017}">
            <xm:f>NOT(ISERROR(SEARCH('Listados Datos'!$T$5,AT385)))</xm:f>
            <xm:f>'Listados Datos'!$T$5</xm:f>
            <x14:dxf>
              <font>
                <b/>
                <i val="0"/>
                <color auto="1"/>
              </font>
              <fill>
                <patternFill>
                  <bgColor rgb="FFFFFF00"/>
                </patternFill>
              </fill>
            </x14:dxf>
          </x14:cfRule>
          <x14:cfRule type="containsText" priority="7826" operator="containsText" id="{86745845-3678-477B-8B56-BD5E64B6A9C1}">
            <xm:f>NOT(ISERROR(SEARCH('Listados Datos'!$T$6,AT385)))</xm:f>
            <xm:f>'Listados Datos'!$T$6</xm:f>
            <x14:dxf>
              <font>
                <b/>
                <i val="0"/>
              </font>
              <fill>
                <patternFill>
                  <bgColor rgb="FF92D050"/>
                </patternFill>
              </fill>
            </x14:dxf>
          </x14:cfRule>
          <xm:sqref>AT385</xm:sqref>
        </x14:conditionalFormatting>
        <x14:conditionalFormatting xmlns:xm="http://schemas.microsoft.com/office/excel/2006/main">
          <x14:cfRule type="containsText" priority="7813" operator="containsText" id="{0A1BD62E-1B25-442D-AB32-8B4FC17B24F5}">
            <xm:f>NOT(ISERROR(SEARCH('Listados Datos'!$P$3,AR385)))</xm:f>
            <xm:f>'Listados Datos'!$P$3</xm:f>
            <x14:dxf>
              <fill>
                <patternFill>
                  <bgColor rgb="FF99CC00"/>
                </patternFill>
              </fill>
            </x14:dxf>
          </x14:cfRule>
          <x14:cfRule type="containsText" priority="7814" operator="containsText" id="{9F9F85FF-E99C-465E-A2AC-94FE3E5FB6EE}">
            <xm:f>NOT(ISERROR(SEARCH('Listados Datos'!$P$4,AR385)))</xm:f>
            <xm:f>'Listados Datos'!$P$4</xm:f>
            <x14:dxf>
              <fill>
                <patternFill>
                  <bgColor rgb="FF33CC33"/>
                </patternFill>
              </fill>
            </x14:dxf>
          </x14:cfRule>
          <x14:cfRule type="containsText" priority="7815" operator="containsText" id="{1C0D26EA-675C-4C7E-96AE-9805CB3F3C0F}">
            <xm:f>NOT(ISERROR(SEARCH('Listados Datos'!$P$5,AR385)))</xm:f>
            <xm:f>'Listados Datos'!$P$5</xm:f>
            <x14:dxf>
              <fill>
                <patternFill>
                  <bgColor rgb="FFFFFF00"/>
                </patternFill>
              </fill>
            </x14:dxf>
          </x14:cfRule>
          <x14:cfRule type="containsText" priority="7816" operator="containsText" id="{41AB9D3C-037F-47EA-A1A3-F09D9D181A8E}">
            <xm:f>NOT(ISERROR(SEARCH('Listados Datos'!$P$6,AR385)))</xm:f>
            <xm:f>'Listados Datos'!$P$6</xm:f>
            <x14:dxf>
              <fill>
                <patternFill>
                  <bgColor rgb="FFFFC000"/>
                </patternFill>
              </fill>
            </x14:dxf>
          </x14:cfRule>
          <x14:cfRule type="containsText" priority="7817" operator="containsText" id="{F6CF6519-E5D1-4D08-B6F3-97EA28ABEEF0}">
            <xm:f>NOT(ISERROR(SEARCH('Listados Datos'!$P$7,AR385)))</xm:f>
            <xm:f>'Listados Datos'!$P$7</xm:f>
            <x14:dxf>
              <fill>
                <patternFill>
                  <bgColor rgb="FFFF0000"/>
                </patternFill>
              </fill>
            </x14:dxf>
          </x14:cfRule>
          <xm:sqref>AR385</xm:sqref>
        </x14:conditionalFormatting>
        <x14:conditionalFormatting xmlns:xm="http://schemas.microsoft.com/office/excel/2006/main">
          <x14:cfRule type="containsText" priority="7809" operator="containsText" id="{44051210-E325-4473-90E5-D48225560741}">
            <xm:f>NOT(ISERROR(SEARCH('Listados Datos'!$T$3,AF388)))</xm:f>
            <xm:f>'Listados Datos'!$T$3</xm:f>
            <x14:dxf>
              <fill>
                <patternFill patternType="solid">
                  <bgColor rgb="FFC00000"/>
                </patternFill>
              </fill>
            </x14:dxf>
          </x14:cfRule>
          <x14:cfRule type="containsText" priority="7810" operator="containsText" id="{802CFC48-EBBE-45DE-9C87-667313B16E26}">
            <xm:f>NOT(ISERROR(SEARCH('Listados Datos'!$T$4,AF388)))</xm:f>
            <xm:f>'Listados Datos'!$T$4</xm:f>
            <x14:dxf>
              <font>
                <b/>
                <i val="0"/>
                <color theme="0"/>
              </font>
              <fill>
                <patternFill>
                  <bgColor rgb="FFE26B0A"/>
                </patternFill>
              </fill>
            </x14:dxf>
          </x14:cfRule>
          <x14:cfRule type="containsText" priority="7811" operator="containsText" id="{74B70D8E-FF40-42C4-A12C-FE0BAD4C0CE0}">
            <xm:f>NOT(ISERROR(SEARCH('Listados Datos'!$T$5,AF388)))</xm:f>
            <xm:f>'Listados Datos'!$T$5</xm:f>
            <x14:dxf>
              <font>
                <b/>
                <i val="0"/>
                <color auto="1"/>
              </font>
              <fill>
                <patternFill>
                  <bgColor rgb="FFFFFF00"/>
                </patternFill>
              </fill>
            </x14:dxf>
          </x14:cfRule>
          <x14:cfRule type="containsText" priority="7812" operator="containsText" id="{717E84DE-AD26-43F7-AADC-B4BCA7038168}">
            <xm:f>NOT(ISERROR(SEARCH('Listados Datos'!$T$6,AF388)))</xm:f>
            <xm:f>'Listados Datos'!$T$6</xm:f>
            <x14:dxf>
              <font>
                <b/>
                <i val="0"/>
              </font>
              <fill>
                <patternFill>
                  <bgColor rgb="FF92D050"/>
                </patternFill>
              </fill>
            </x14:dxf>
          </x14:cfRule>
          <xm:sqref>AF388:AF389 AF393</xm:sqref>
        </x14:conditionalFormatting>
        <x14:conditionalFormatting xmlns:xm="http://schemas.microsoft.com/office/excel/2006/main">
          <x14:cfRule type="containsText" priority="7805" operator="containsText" id="{6B9A8BAF-0E88-4A52-B20D-CD20C102E031}">
            <xm:f>NOT(ISERROR(SEARCH('Listados Datos'!$T$3,AB388)))</xm:f>
            <xm:f>'Listados Datos'!$T$3</xm:f>
            <x14:dxf>
              <fill>
                <patternFill patternType="solid">
                  <bgColor rgb="FFC00000"/>
                </patternFill>
              </fill>
            </x14:dxf>
          </x14:cfRule>
          <x14:cfRule type="containsText" priority="7806" operator="containsText" id="{FD0EAEFF-99CE-44A3-A05C-02C577CB7F24}">
            <xm:f>NOT(ISERROR(SEARCH('Listados Datos'!$T$4,AB388)))</xm:f>
            <xm:f>'Listados Datos'!$T$4</xm:f>
            <x14:dxf>
              <font>
                <b/>
                <i val="0"/>
                <color theme="0"/>
              </font>
              <fill>
                <patternFill>
                  <bgColor rgb="FFE26B0A"/>
                </patternFill>
              </fill>
            </x14:dxf>
          </x14:cfRule>
          <x14:cfRule type="containsText" priority="7807" operator="containsText" id="{17483DA1-42A5-4649-9B2D-73D599695142}">
            <xm:f>NOT(ISERROR(SEARCH('Listados Datos'!$T$5,AB388)))</xm:f>
            <xm:f>'Listados Datos'!$T$5</xm:f>
            <x14:dxf>
              <font>
                <b/>
                <i val="0"/>
                <color auto="1"/>
              </font>
              <fill>
                <patternFill>
                  <bgColor rgb="FFFFFF00"/>
                </patternFill>
              </fill>
            </x14:dxf>
          </x14:cfRule>
          <x14:cfRule type="containsText" priority="7808" operator="containsText" id="{2803C924-219D-489F-A6C6-9002221964BE}">
            <xm:f>NOT(ISERROR(SEARCH('Listados Datos'!$T$6,AB388)))</xm:f>
            <xm:f>'Listados Datos'!$T$6</xm:f>
            <x14:dxf>
              <font>
                <b/>
                <i val="0"/>
              </font>
              <fill>
                <patternFill>
                  <bgColor rgb="FF92D050"/>
                </patternFill>
              </fill>
            </x14:dxf>
          </x14:cfRule>
          <xm:sqref>AB388:AB389</xm:sqref>
        </x14:conditionalFormatting>
        <x14:conditionalFormatting xmlns:xm="http://schemas.microsoft.com/office/excel/2006/main">
          <x14:cfRule type="containsText" priority="7795" operator="containsText" id="{6BD480DF-6E1D-45B3-8341-23228BEB88AF}">
            <xm:f>NOT(ISERROR(SEARCH('Listados Datos'!$P$3,Z388)))</xm:f>
            <xm:f>'Listados Datos'!$P$3</xm:f>
            <x14:dxf>
              <fill>
                <patternFill>
                  <bgColor rgb="FF99CC00"/>
                </patternFill>
              </fill>
            </x14:dxf>
          </x14:cfRule>
          <x14:cfRule type="containsText" priority="7796" operator="containsText" id="{0FA0C69D-62AB-4D6C-AC65-A7A6BC7D02EF}">
            <xm:f>NOT(ISERROR(SEARCH('Listados Datos'!$P$4,Z388)))</xm:f>
            <xm:f>'Listados Datos'!$P$4</xm:f>
            <x14:dxf>
              <fill>
                <patternFill>
                  <bgColor rgb="FF33CC33"/>
                </patternFill>
              </fill>
            </x14:dxf>
          </x14:cfRule>
          <x14:cfRule type="containsText" priority="7797" operator="containsText" id="{BE639A46-3ED1-4FEB-8D63-30EA99E97FF0}">
            <xm:f>NOT(ISERROR(SEARCH('Listados Datos'!$P$5,Z388)))</xm:f>
            <xm:f>'Listados Datos'!$P$5</xm:f>
            <x14:dxf>
              <fill>
                <patternFill>
                  <bgColor rgb="FFFFFF00"/>
                </patternFill>
              </fill>
            </x14:dxf>
          </x14:cfRule>
          <x14:cfRule type="containsText" priority="7798" operator="containsText" id="{91F88795-12CD-4A24-9704-4D246D95237B}">
            <xm:f>NOT(ISERROR(SEARCH('Listados Datos'!$P$6,Z388)))</xm:f>
            <xm:f>'Listados Datos'!$P$6</xm:f>
            <x14:dxf>
              <fill>
                <patternFill>
                  <bgColor rgb="FFFFC000"/>
                </patternFill>
              </fill>
            </x14:dxf>
          </x14:cfRule>
          <x14:cfRule type="containsText" priority="7799" operator="containsText" id="{134D65A4-4146-4A96-A58D-ADE1B8479A60}">
            <xm:f>NOT(ISERROR(SEARCH('Listados Datos'!$P$7,Z388)))</xm:f>
            <xm:f>'Listados Datos'!$P$7</xm:f>
            <x14:dxf>
              <fill>
                <patternFill>
                  <bgColor rgb="FFFF0000"/>
                </patternFill>
              </fill>
            </x14:dxf>
          </x14:cfRule>
          <xm:sqref>Z388:Z389</xm:sqref>
        </x14:conditionalFormatting>
        <x14:conditionalFormatting xmlns:xm="http://schemas.microsoft.com/office/excel/2006/main">
          <x14:cfRule type="containsText" priority="7771" operator="containsText" id="{069AB6BA-3ACA-4374-B9F3-68027A4BAF3A}">
            <xm:f>NOT(ISERROR(SEARCH('Listados Datos'!$T$3,AT388)))</xm:f>
            <xm:f>'Listados Datos'!$T$3</xm:f>
            <x14:dxf>
              <fill>
                <patternFill patternType="solid">
                  <bgColor rgb="FFC00000"/>
                </patternFill>
              </fill>
            </x14:dxf>
          </x14:cfRule>
          <x14:cfRule type="containsText" priority="7772" operator="containsText" id="{1B3E2BF8-E7DF-4E74-AF5B-EC48A83D424E}">
            <xm:f>NOT(ISERROR(SEARCH('Listados Datos'!$T$4,AT388)))</xm:f>
            <xm:f>'Listados Datos'!$T$4</xm:f>
            <x14:dxf>
              <font>
                <b/>
                <i val="0"/>
                <color theme="0"/>
              </font>
              <fill>
                <patternFill>
                  <bgColor rgb="FFE26B0A"/>
                </patternFill>
              </fill>
            </x14:dxf>
          </x14:cfRule>
          <x14:cfRule type="containsText" priority="7773" operator="containsText" id="{A053305F-6BEF-4DFB-AC85-AAB225D1D7E7}">
            <xm:f>NOT(ISERROR(SEARCH('Listados Datos'!$T$5,AT388)))</xm:f>
            <xm:f>'Listados Datos'!$T$5</xm:f>
            <x14:dxf>
              <font>
                <b/>
                <i val="0"/>
                <color auto="1"/>
              </font>
              <fill>
                <patternFill>
                  <bgColor rgb="FFFFFF00"/>
                </patternFill>
              </fill>
            </x14:dxf>
          </x14:cfRule>
          <x14:cfRule type="containsText" priority="7774" operator="containsText" id="{EC9175A6-253E-426D-8165-2823741BDDCC}">
            <xm:f>NOT(ISERROR(SEARCH('Listados Datos'!$T$6,AT388)))</xm:f>
            <xm:f>'Listados Datos'!$T$6</xm:f>
            <x14:dxf>
              <font>
                <b/>
                <i val="0"/>
              </font>
              <fill>
                <patternFill>
                  <bgColor rgb="FF92D050"/>
                </patternFill>
              </fill>
            </x14:dxf>
          </x14:cfRule>
          <xm:sqref>AT388</xm:sqref>
        </x14:conditionalFormatting>
        <x14:conditionalFormatting xmlns:xm="http://schemas.microsoft.com/office/excel/2006/main">
          <x14:cfRule type="containsText" priority="7761" operator="containsText" id="{BE807473-05E5-49A7-99A1-78465FE5C367}">
            <xm:f>NOT(ISERROR(SEARCH('Listados Datos'!$P$3,AR388)))</xm:f>
            <xm:f>'Listados Datos'!$P$3</xm:f>
            <x14:dxf>
              <fill>
                <patternFill>
                  <bgColor rgb="FF99CC00"/>
                </patternFill>
              </fill>
            </x14:dxf>
          </x14:cfRule>
          <x14:cfRule type="containsText" priority="7762" operator="containsText" id="{D8B7EA14-9FB5-4965-B02A-99E8FA142FDF}">
            <xm:f>NOT(ISERROR(SEARCH('Listados Datos'!$P$4,AR388)))</xm:f>
            <xm:f>'Listados Datos'!$P$4</xm:f>
            <x14:dxf>
              <fill>
                <patternFill>
                  <bgColor rgb="FF33CC33"/>
                </patternFill>
              </fill>
            </x14:dxf>
          </x14:cfRule>
          <x14:cfRule type="containsText" priority="7763" operator="containsText" id="{BE296721-FACA-47CE-ADE3-3C5DFE0E5095}">
            <xm:f>NOT(ISERROR(SEARCH('Listados Datos'!$P$5,AR388)))</xm:f>
            <xm:f>'Listados Datos'!$P$5</xm:f>
            <x14:dxf>
              <fill>
                <patternFill>
                  <bgColor rgb="FFFFFF00"/>
                </patternFill>
              </fill>
            </x14:dxf>
          </x14:cfRule>
          <x14:cfRule type="containsText" priority="7764" operator="containsText" id="{5965C0C7-371A-4823-BD4B-A71F785C80D9}">
            <xm:f>NOT(ISERROR(SEARCH('Listados Datos'!$P$6,AR388)))</xm:f>
            <xm:f>'Listados Datos'!$P$6</xm:f>
            <x14:dxf>
              <fill>
                <patternFill>
                  <bgColor rgb="FFFFC000"/>
                </patternFill>
              </fill>
            </x14:dxf>
          </x14:cfRule>
          <x14:cfRule type="containsText" priority="7765" operator="containsText" id="{412A46B2-3CA0-4F16-B584-B2DDE0056F85}">
            <xm:f>NOT(ISERROR(SEARCH('Listados Datos'!$P$7,AR388)))</xm:f>
            <xm:f>'Listados Datos'!$P$7</xm:f>
            <x14:dxf>
              <fill>
                <patternFill>
                  <bgColor rgb="FFFF0000"/>
                </patternFill>
              </fill>
            </x14:dxf>
          </x14:cfRule>
          <xm:sqref>AR388</xm:sqref>
        </x14:conditionalFormatting>
        <x14:conditionalFormatting xmlns:xm="http://schemas.microsoft.com/office/excel/2006/main">
          <x14:cfRule type="containsText" priority="7757" operator="containsText" id="{B20648DD-2EC7-49E5-BE44-7C89164DCA42}">
            <xm:f>NOT(ISERROR(SEARCH('Listados Datos'!$T$3,AT389)))</xm:f>
            <xm:f>'Listados Datos'!$T$3</xm:f>
            <x14:dxf>
              <fill>
                <patternFill patternType="solid">
                  <bgColor rgb="FFC00000"/>
                </patternFill>
              </fill>
            </x14:dxf>
          </x14:cfRule>
          <x14:cfRule type="containsText" priority="7758" operator="containsText" id="{0F7C3E1F-353F-4309-A7C3-B68FD40C3800}">
            <xm:f>NOT(ISERROR(SEARCH('Listados Datos'!$T$4,AT389)))</xm:f>
            <xm:f>'Listados Datos'!$T$4</xm:f>
            <x14:dxf>
              <font>
                <b/>
                <i val="0"/>
                <color theme="0"/>
              </font>
              <fill>
                <patternFill>
                  <bgColor rgb="FFE26B0A"/>
                </patternFill>
              </fill>
            </x14:dxf>
          </x14:cfRule>
          <x14:cfRule type="containsText" priority="7759" operator="containsText" id="{0C1FE03C-E1C8-4603-A1D7-D3A65B2DB083}">
            <xm:f>NOT(ISERROR(SEARCH('Listados Datos'!$T$5,AT389)))</xm:f>
            <xm:f>'Listados Datos'!$T$5</xm:f>
            <x14:dxf>
              <font>
                <b/>
                <i val="0"/>
                <color auto="1"/>
              </font>
              <fill>
                <patternFill>
                  <bgColor rgb="FFFFFF00"/>
                </patternFill>
              </fill>
            </x14:dxf>
          </x14:cfRule>
          <x14:cfRule type="containsText" priority="7760" operator="containsText" id="{C755036C-80C7-43BC-B93E-634DD5C5DC29}">
            <xm:f>NOT(ISERROR(SEARCH('Listados Datos'!$T$6,AT389)))</xm:f>
            <xm:f>'Listados Datos'!$T$6</xm:f>
            <x14:dxf>
              <font>
                <b/>
                <i val="0"/>
              </font>
              <fill>
                <patternFill>
                  <bgColor rgb="FF92D050"/>
                </patternFill>
              </fill>
            </x14:dxf>
          </x14:cfRule>
          <xm:sqref>AT389</xm:sqref>
        </x14:conditionalFormatting>
        <x14:conditionalFormatting xmlns:xm="http://schemas.microsoft.com/office/excel/2006/main">
          <x14:cfRule type="containsText" priority="7747" operator="containsText" id="{74077ED2-34F9-40EF-ACF1-EBDFE2FE4788}">
            <xm:f>NOT(ISERROR(SEARCH('Listados Datos'!$P$3,AR389)))</xm:f>
            <xm:f>'Listados Datos'!$P$3</xm:f>
            <x14:dxf>
              <fill>
                <patternFill>
                  <bgColor rgb="FF99CC00"/>
                </patternFill>
              </fill>
            </x14:dxf>
          </x14:cfRule>
          <x14:cfRule type="containsText" priority="7748" operator="containsText" id="{06FCAC72-FCFC-40F8-9EC4-04C9CC1B417A}">
            <xm:f>NOT(ISERROR(SEARCH('Listados Datos'!$P$4,AR389)))</xm:f>
            <xm:f>'Listados Datos'!$P$4</xm:f>
            <x14:dxf>
              <fill>
                <patternFill>
                  <bgColor rgb="FF33CC33"/>
                </patternFill>
              </fill>
            </x14:dxf>
          </x14:cfRule>
          <x14:cfRule type="containsText" priority="7749" operator="containsText" id="{0F87B952-1562-4A86-ACB2-2C3B22038193}">
            <xm:f>NOT(ISERROR(SEARCH('Listados Datos'!$P$5,AR389)))</xm:f>
            <xm:f>'Listados Datos'!$P$5</xm:f>
            <x14:dxf>
              <fill>
                <patternFill>
                  <bgColor rgb="FFFFFF00"/>
                </patternFill>
              </fill>
            </x14:dxf>
          </x14:cfRule>
          <x14:cfRule type="containsText" priority="7750" operator="containsText" id="{81C6B265-9195-43B1-AE4C-62FDB0358B41}">
            <xm:f>NOT(ISERROR(SEARCH('Listados Datos'!$P$6,AR389)))</xm:f>
            <xm:f>'Listados Datos'!$P$6</xm:f>
            <x14:dxf>
              <fill>
                <patternFill>
                  <bgColor rgb="FFFFC000"/>
                </patternFill>
              </fill>
            </x14:dxf>
          </x14:cfRule>
          <x14:cfRule type="containsText" priority="7751" operator="containsText" id="{041ABBE6-33AB-4249-90DE-3A6BA20068D5}">
            <xm:f>NOT(ISERROR(SEARCH('Listados Datos'!$P$7,AR389)))</xm:f>
            <xm:f>'Listados Datos'!$P$7</xm:f>
            <x14:dxf>
              <fill>
                <patternFill>
                  <bgColor rgb="FFFF0000"/>
                </patternFill>
              </fill>
            </x14:dxf>
          </x14:cfRule>
          <xm:sqref>AR389</xm:sqref>
        </x14:conditionalFormatting>
        <x14:conditionalFormatting xmlns:xm="http://schemas.microsoft.com/office/excel/2006/main">
          <x14:cfRule type="containsText" priority="7607" operator="containsText" id="{ADBC5DC1-5EF6-4099-A6C8-B1D091886798}">
            <xm:f>NOT(ISERROR(SEARCH('Listados Datos'!$T$3,AT399)))</xm:f>
            <xm:f>'Listados Datos'!$T$3</xm:f>
            <x14:dxf>
              <fill>
                <patternFill patternType="solid">
                  <bgColor rgb="FFC00000"/>
                </patternFill>
              </fill>
            </x14:dxf>
          </x14:cfRule>
          <x14:cfRule type="containsText" priority="7608" operator="containsText" id="{622BAAE0-DDCC-4234-982F-174ABEC0AB32}">
            <xm:f>NOT(ISERROR(SEARCH('Listados Datos'!$T$4,AT399)))</xm:f>
            <xm:f>'Listados Datos'!$T$4</xm:f>
            <x14:dxf>
              <font>
                <b/>
                <i val="0"/>
                <color theme="0"/>
              </font>
              <fill>
                <patternFill>
                  <bgColor rgb="FFE26B0A"/>
                </patternFill>
              </fill>
            </x14:dxf>
          </x14:cfRule>
          <x14:cfRule type="containsText" priority="7609" operator="containsText" id="{68029F47-391F-4DAE-9656-1BC7C9C75653}">
            <xm:f>NOT(ISERROR(SEARCH('Listados Datos'!$T$5,AT399)))</xm:f>
            <xm:f>'Listados Datos'!$T$5</xm:f>
            <x14:dxf>
              <font>
                <b/>
                <i val="0"/>
                <color auto="1"/>
              </font>
              <fill>
                <patternFill>
                  <bgColor rgb="FFFFFF00"/>
                </patternFill>
              </fill>
            </x14:dxf>
          </x14:cfRule>
          <x14:cfRule type="containsText" priority="7610" operator="containsText" id="{141DBA5A-647F-4939-B295-FC7339B9615C}">
            <xm:f>NOT(ISERROR(SEARCH('Listados Datos'!$T$6,AT399)))</xm:f>
            <xm:f>'Listados Datos'!$T$6</xm:f>
            <x14:dxf>
              <font>
                <b/>
                <i val="0"/>
              </font>
              <fill>
                <patternFill>
                  <bgColor rgb="FF92D050"/>
                </patternFill>
              </fill>
            </x14:dxf>
          </x14:cfRule>
          <xm:sqref>AT399</xm:sqref>
        </x14:conditionalFormatting>
        <x14:conditionalFormatting xmlns:xm="http://schemas.microsoft.com/office/excel/2006/main">
          <x14:cfRule type="containsText" priority="7597" operator="containsText" id="{B3401D8E-4351-414F-8B24-A66C57D46191}">
            <xm:f>NOT(ISERROR(SEARCH('Listados Datos'!$P$3,AR399)))</xm:f>
            <xm:f>'Listados Datos'!$P$3</xm:f>
            <x14:dxf>
              <fill>
                <patternFill>
                  <bgColor rgb="FF99CC00"/>
                </patternFill>
              </fill>
            </x14:dxf>
          </x14:cfRule>
          <x14:cfRule type="containsText" priority="7598" operator="containsText" id="{4A538191-328C-416F-9EC4-2762B785A0D5}">
            <xm:f>NOT(ISERROR(SEARCH('Listados Datos'!$P$4,AR399)))</xm:f>
            <xm:f>'Listados Datos'!$P$4</xm:f>
            <x14:dxf>
              <fill>
                <patternFill>
                  <bgColor rgb="FF33CC33"/>
                </patternFill>
              </fill>
            </x14:dxf>
          </x14:cfRule>
          <x14:cfRule type="containsText" priority="7599" operator="containsText" id="{84C83914-38FA-4D7C-822C-39D2D663151B}">
            <xm:f>NOT(ISERROR(SEARCH('Listados Datos'!$P$5,AR399)))</xm:f>
            <xm:f>'Listados Datos'!$P$5</xm:f>
            <x14:dxf>
              <fill>
                <patternFill>
                  <bgColor rgb="FFFFFF00"/>
                </patternFill>
              </fill>
            </x14:dxf>
          </x14:cfRule>
          <x14:cfRule type="containsText" priority="7600" operator="containsText" id="{BD6DD8C4-4E1B-4316-B755-446D0BC34AB6}">
            <xm:f>NOT(ISERROR(SEARCH('Listados Datos'!$P$6,AR399)))</xm:f>
            <xm:f>'Listados Datos'!$P$6</xm:f>
            <x14:dxf>
              <fill>
                <patternFill>
                  <bgColor rgb="FFFFC000"/>
                </patternFill>
              </fill>
            </x14:dxf>
          </x14:cfRule>
          <x14:cfRule type="containsText" priority="7601" operator="containsText" id="{A775DA8B-9A14-407E-9397-D50F5F27C5D3}">
            <xm:f>NOT(ISERROR(SEARCH('Listados Datos'!$P$7,AR399)))</xm:f>
            <xm:f>'Listados Datos'!$P$7</xm:f>
            <x14:dxf>
              <fill>
                <patternFill>
                  <bgColor rgb="FFFF0000"/>
                </patternFill>
              </fill>
            </x14:dxf>
          </x14:cfRule>
          <xm:sqref>AR399</xm:sqref>
        </x14:conditionalFormatting>
        <x14:conditionalFormatting xmlns:xm="http://schemas.microsoft.com/office/excel/2006/main">
          <x14:cfRule type="containsText" priority="7729" operator="containsText" id="{9DCAD5A0-61D4-4DE0-A63F-CF0E32515108}">
            <xm:f>NOT(ISERROR(SEARCH('Listados Datos'!$T$3,AF390)))</xm:f>
            <xm:f>'Listados Datos'!$T$3</xm:f>
            <x14:dxf>
              <fill>
                <patternFill patternType="solid">
                  <bgColor rgb="FFC00000"/>
                </patternFill>
              </fill>
            </x14:dxf>
          </x14:cfRule>
          <x14:cfRule type="containsText" priority="7730" operator="containsText" id="{CA34A060-CD54-4FBB-BADF-79808C340D8F}">
            <xm:f>NOT(ISERROR(SEARCH('Listados Datos'!$T$4,AF390)))</xm:f>
            <xm:f>'Listados Datos'!$T$4</xm:f>
            <x14:dxf>
              <font>
                <b/>
                <i val="0"/>
                <color theme="0"/>
              </font>
              <fill>
                <patternFill>
                  <bgColor rgb="FFE26B0A"/>
                </patternFill>
              </fill>
            </x14:dxf>
          </x14:cfRule>
          <x14:cfRule type="containsText" priority="7731" operator="containsText" id="{1F4A0CB9-F73B-4D4E-880D-84B063DBAC80}">
            <xm:f>NOT(ISERROR(SEARCH('Listados Datos'!$T$5,AF390)))</xm:f>
            <xm:f>'Listados Datos'!$T$5</xm:f>
            <x14:dxf>
              <font>
                <b/>
                <i val="0"/>
                <color auto="1"/>
              </font>
              <fill>
                <patternFill>
                  <bgColor rgb="FFFFFF00"/>
                </patternFill>
              </fill>
            </x14:dxf>
          </x14:cfRule>
          <x14:cfRule type="containsText" priority="7732" operator="containsText" id="{0A8B94C2-471B-4C66-9B2E-63D14B250B4E}">
            <xm:f>NOT(ISERROR(SEARCH('Listados Datos'!$T$6,AF390)))</xm:f>
            <xm:f>'Listados Datos'!$T$6</xm:f>
            <x14:dxf>
              <font>
                <b/>
                <i val="0"/>
              </font>
              <fill>
                <patternFill>
                  <bgColor rgb="FF92D050"/>
                </patternFill>
              </fill>
            </x14:dxf>
          </x14:cfRule>
          <xm:sqref>AF390:AF391</xm:sqref>
        </x14:conditionalFormatting>
        <x14:conditionalFormatting xmlns:xm="http://schemas.microsoft.com/office/excel/2006/main">
          <x14:cfRule type="containsText" priority="7725" operator="containsText" id="{C51A35AD-DC5A-46C6-BEC7-4D390E0B4C0A}">
            <xm:f>NOT(ISERROR(SEARCH('Listados Datos'!$T$3,AB390)))</xm:f>
            <xm:f>'Listados Datos'!$T$3</xm:f>
            <x14:dxf>
              <fill>
                <patternFill patternType="solid">
                  <bgColor rgb="FFC00000"/>
                </patternFill>
              </fill>
            </x14:dxf>
          </x14:cfRule>
          <x14:cfRule type="containsText" priority="7726" operator="containsText" id="{10E417F6-4614-49FF-92D0-7B075FC3662E}">
            <xm:f>NOT(ISERROR(SEARCH('Listados Datos'!$T$4,AB390)))</xm:f>
            <xm:f>'Listados Datos'!$T$4</xm:f>
            <x14:dxf>
              <font>
                <b/>
                <i val="0"/>
                <color theme="0"/>
              </font>
              <fill>
                <patternFill>
                  <bgColor rgb="FFE26B0A"/>
                </patternFill>
              </fill>
            </x14:dxf>
          </x14:cfRule>
          <x14:cfRule type="containsText" priority="7727" operator="containsText" id="{4A35ADB0-D34A-43D2-845C-5B405CA617E9}">
            <xm:f>NOT(ISERROR(SEARCH('Listados Datos'!$T$5,AB390)))</xm:f>
            <xm:f>'Listados Datos'!$T$5</xm:f>
            <x14:dxf>
              <font>
                <b/>
                <i val="0"/>
                <color auto="1"/>
              </font>
              <fill>
                <patternFill>
                  <bgColor rgb="FFFFFF00"/>
                </patternFill>
              </fill>
            </x14:dxf>
          </x14:cfRule>
          <x14:cfRule type="containsText" priority="7728" operator="containsText" id="{6C13B8B1-9A33-4BB5-AA0C-A75D2ED271EF}">
            <xm:f>NOT(ISERROR(SEARCH('Listados Datos'!$T$6,AB390)))</xm:f>
            <xm:f>'Listados Datos'!$T$6</xm:f>
            <x14:dxf>
              <font>
                <b/>
                <i val="0"/>
              </font>
              <fill>
                <patternFill>
                  <bgColor rgb="FF92D050"/>
                </patternFill>
              </fill>
            </x14:dxf>
          </x14:cfRule>
          <xm:sqref>AB390:AB391</xm:sqref>
        </x14:conditionalFormatting>
        <x14:conditionalFormatting xmlns:xm="http://schemas.microsoft.com/office/excel/2006/main">
          <x14:cfRule type="containsText" priority="7715" operator="containsText" id="{5BF1B704-A78D-40D9-9F05-876C8825BD7B}">
            <xm:f>NOT(ISERROR(SEARCH('Listados Datos'!$P$3,Z390)))</xm:f>
            <xm:f>'Listados Datos'!$P$3</xm:f>
            <x14:dxf>
              <fill>
                <patternFill>
                  <bgColor rgb="FF99CC00"/>
                </patternFill>
              </fill>
            </x14:dxf>
          </x14:cfRule>
          <x14:cfRule type="containsText" priority="7716" operator="containsText" id="{618B0466-40D6-4B75-96D5-BCFB6A49DFBA}">
            <xm:f>NOT(ISERROR(SEARCH('Listados Datos'!$P$4,Z390)))</xm:f>
            <xm:f>'Listados Datos'!$P$4</xm:f>
            <x14:dxf>
              <fill>
                <patternFill>
                  <bgColor rgb="FF33CC33"/>
                </patternFill>
              </fill>
            </x14:dxf>
          </x14:cfRule>
          <x14:cfRule type="containsText" priority="7717" operator="containsText" id="{83A76A2F-1E5F-41C3-A704-FFBF1131661E}">
            <xm:f>NOT(ISERROR(SEARCH('Listados Datos'!$P$5,Z390)))</xm:f>
            <xm:f>'Listados Datos'!$P$5</xm:f>
            <x14:dxf>
              <fill>
                <patternFill>
                  <bgColor rgb="FFFFFF00"/>
                </patternFill>
              </fill>
            </x14:dxf>
          </x14:cfRule>
          <x14:cfRule type="containsText" priority="7718" operator="containsText" id="{39EA9B63-1B12-4532-8277-C9E7A635D22A}">
            <xm:f>NOT(ISERROR(SEARCH('Listados Datos'!$P$6,Z390)))</xm:f>
            <xm:f>'Listados Datos'!$P$6</xm:f>
            <x14:dxf>
              <fill>
                <patternFill>
                  <bgColor rgb="FFFFC000"/>
                </patternFill>
              </fill>
            </x14:dxf>
          </x14:cfRule>
          <x14:cfRule type="containsText" priority="7719" operator="containsText" id="{E2889731-2038-4732-890D-EEDEB6B480FB}">
            <xm:f>NOT(ISERROR(SEARCH('Listados Datos'!$P$7,Z390)))</xm:f>
            <xm:f>'Listados Datos'!$P$7</xm:f>
            <x14:dxf>
              <fill>
                <patternFill>
                  <bgColor rgb="FFFF0000"/>
                </patternFill>
              </fill>
            </x14:dxf>
          </x14:cfRule>
          <xm:sqref>Z390:Z391</xm:sqref>
        </x14:conditionalFormatting>
        <x14:conditionalFormatting xmlns:xm="http://schemas.microsoft.com/office/excel/2006/main">
          <x14:cfRule type="containsText" priority="7565" operator="containsText" id="{889DA952-3550-4E97-ACF4-E1CF69C95C7A}">
            <xm:f>NOT(ISERROR(SEARCH('Listados Datos'!$T$3,AT396)))</xm:f>
            <xm:f>'Listados Datos'!$T$3</xm:f>
            <x14:dxf>
              <fill>
                <patternFill patternType="solid">
                  <bgColor rgb="FFC00000"/>
                </patternFill>
              </fill>
            </x14:dxf>
          </x14:cfRule>
          <x14:cfRule type="containsText" priority="7566" operator="containsText" id="{E82BCC97-B19D-445B-8C68-BF07F79E3636}">
            <xm:f>NOT(ISERROR(SEARCH('Listados Datos'!$T$4,AT396)))</xm:f>
            <xm:f>'Listados Datos'!$T$4</xm:f>
            <x14:dxf>
              <font>
                <b/>
                <i val="0"/>
                <color theme="0"/>
              </font>
              <fill>
                <patternFill>
                  <bgColor rgb="FFE26B0A"/>
                </patternFill>
              </fill>
            </x14:dxf>
          </x14:cfRule>
          <x14:cfRule type="containsText" priority="7567" operator="containsText" id="{3D2478CE-E521-4794-B0CD-EE0877B1FC0D}">
            <xm:f>NOT(ISERROR(SEARCH('Listados Datos'!$T$5,AT396)))</xm:f>
            <xm:f>'Listados Datos'!$T$5</xm:f>
            <x14:dxf>
              <font>
                <b/>
                <i val="0"/>
                <color auto="1"/>
              </font>
              <fill>
                <patternFill>
                  <bgColor rgb="FFFFFF00"/>
                </patternFill>
              </fill>
            </x14:dxf>
          </x14:cfRule>
          <x14:cfRule type="containsText" priority="7568" operator="containsText" id="{7B587BBD-2DD3-4F4E-85A3-466F00201A98}">
            <xm:f>NOT(ISERROR(SEARCH('Listados Datos'!$T$6,AT396)))</xm:f>
            <xm:f>'Listados Datos'!$T$6</xm:f>
            <x14:dxf>
              <font>
                <b/>
                <i val="0"/>
              </font>
              <fill>
                <patternFill>
                  <bgColor rgb="FF92D050"/>
                </patternFill>
              </fill>
            </x14:dxf>
          </x14:cfRule>
          <xm:sqref>AT396</xm:sqref>
        </x14:conditionalFormatting>
        <x14:conditionalFormatting xmlns:xm="http://schemas.microsoft.com/office/excel/2006/main">
          <x14:cfRule type="containsText" priority="7555" operator="containsText" id="{EB84E839-1275-4364-B229-801AFEEA010D}">
            <xm:f>NOT(ISERROR(SEARCH('Listados Datos'!$P$3,AR396)))</xm:f>
            <xm:f>'Listados Datos'!$P$3</xm:f>
            <x14:dxf>
              <fill>
                <patternFill>
                  <bgColor rgb="FF99CC00"/>
                </patternFill>
              </fill>
            </x14:dxf>
          </x14:cfRule>
          <x14:cfRule type="containsText" priority="7556" operator="containsText" id="{006D1226-3D53-479B-A7D6-80D897CE840D}">
            <xm:f>NOT(ISERROR(SEARCH('Listados Datos'!$P$4,AR396)))</xm:f>
            <xm:f>'Listados Datos'!$P$4</xm:f>
            <x14:dxf>
              <fill>
                <patternFill>
                  <bgColor rgb="FF33CC33"/>
                </patternFill>
              </fill>
            </x14:dxf>
          </x14:cfRule>
          <x14:cfRule type="containsText" priority="7557" operator="containsText" id="{FDBDFEE9-27F3-4D60-B2CA-394D648DF551}">
            <xm:f>NOT(ISERROR(SEARCH('Listados Datos'!$P$5,AR396)))</xm:f>
            <xm:f>'Listados Datos'!$P$5</xm:f>
            <x14:dxf>
              <fill>
                <patternFill>
                  <bgColor rgb="FFFFFF00"/>
                </patternFill>
              </fill>
            </x14:dxf>
          </x14:cfRule>
          <x14:cfRule type="containsText" priority="7558" operator="containsText" id="{466C152F-1EC2-4148-B97A-D248EA05D4AF}">
            <xm:f>NOT(ISERROR(SEARCH('Listados Datos'!$P$6,AR396)))</xm:f>
            <xm:f>'Listados Datos'!$P$6</xm:f>
            <x14:dxf>
              <fill>
                <patternFill>
                  <bgColor rgb="FFFFC000"/>
                </patternFill>
              </fill>
            </x14:dxf>
          </x14:cfRule>
          <x14:cfRule type="containsText" priority="7559" operator="containsText" id="{1631C0CA-A86A-4466-9778-5EAD3514A042}">
            <xm:f>NOT(ISERROR(SEARCH('Listados Datos'!$P$7,AR396)))</xm:f>
            <xm:f>'Listados Datos'!$P$7</xm:f>
            <x14:dxf>
              <fill>
                <patternFill>
                  <bgColor rgb="FFFF0000"/>
                </patternFill>
              </fill>
            </x14:dxf>
          </x14:cfRule>
          <xm:sqref>AR396</xm:sqref>
        </x14:conditionalFormatting>
        <x14:conditionalFormatting xmlns:xm="http://schemas.microsoft.com/office/excel/2006/main">
          <x14:cfRule type="containsText" priority="7687" operator="containsText" id="{8F64497D-B015-40C8-B257-C9D5F35B2E7E}">
            <xm:f>NOT(ISERROR(SEARCH('Listados Datos'!$T$3,AT391)))</xm:f>
            <xm:f>'Listados Datos'!$T$3</xm:f>
            <x14:dxf>
              <fill>
                <patternFill patternType="solid">
                  <bgColor rgb="FFC00000"/>
                </patternFill>
              </fill>
            </x14:dxf>
          </x14:cfRule>
          <x14:cfRule type="containsText" priority="7688" operator="containsText" id="{805000D9-E867-47AA-BE79-2B5EE31AE767}">
            <xm:f>NOT(ISERROR(SEARCH('Listados Datos'!$T$4,AT391)))</xm:f>
            <xm:f>'Listados Datos'!$T$4</xm:f>
            <x14:dxf>
              <font>
                <b/>
                <i val="0"/>
                <color theme="0"/>
              </font>
              <fill>
                <patternFill>
                  <bgColor rgb="FFE26B0A"/>
                </patternFill>
              </fill>
            </x14:dxf>
          </x14:cfRule>
          <x14:cfRule type="containsText" priority="7689" operator="containsText" id="{8A99EB9C-E445-4BD6-99F6-A21B2FBC86F1}">
            <xm:f>NOT(ISERROR(SEARCH('Listados Datos'!$T$5,AT391)))</xm:f>
            <xm:f>'Listados Datos'!$T$5</xm:f>
            <x14:dxf>
              <font>
                <b/>
                <i val="0"/>
                <color auto="1"/>
              </font>
              <fill>
                <patternFill>
                  <bgColor rgb="FFFFFF00"/>
                </patternFill>
              </fill>
            </x14:dxf>
          </x14:cfRule>
          <x14:cfRule type="containsText" priority="7690" operator="containsText" id="{0BCA88E0-EAD9-40F6-B0A4-9E43DE7A25AB}">
            <xm:f>NOT(ISERROR(SEARCH('Listados Datos'!$T$6,AT391)))</xm:f>
            <xm:f>'Listados Datos'!$T$6</xm:f>
            <x14:dxf>
              <font>
                <b/>
                <i val="0"/>
              </font>
              <fill>
                <patternFill>
                  <bgColor rgb="FF92D050"/>
                </patternFill>
              </fill>
            </x14:dxf>
          </x14:cfRule>
          <xm:sqref>AT391</xm:sqref>
        </x14:conditionalFormatting>
        <x14:conditionalFormatting xmlns:xm="http://schemas.microsoft.com/office/excel/2006/main">
          <x14:cfRule type="containsText" priority="7677" operator="containsText" id="{B8AF2C3D-0649-48A6-BDE5-FD978DFFA6B2}">
            <xm:f>NOT(ISERROR(SEARCH('Listados Datos'!$P$3,AR391)))</xm:f>
            <xm:f>'Listados Datos'!$P$3</xm:f>
            <x14:dxf>
              <fill>
                <patternFill>
                  <bgColor rgb="FF99CC00"/>
                </patternFill>
              </fill>
            </x14:dxf>
          </x14:cfRule>
          <x14:cfRule type="containsText" priority="7678" operator="containsText" id="{E971F090-1D80-480D-98CE-E20DCAD3E183}">
            <xm:f>NOT(ISERROR(SEARCH('Listados Datos'!$P$4,AR391)))</xm:f>
            <xm:f>'Listados Datos'!$P$4</xm:f>
            <x14:dxf>
              <fill>
                <patternFill>
                  <bgColor rgb="FF33CC33"/>
                </patternFill>
              </fill>
            </x14:dxf>
          </x14:cfRule>
          <x14:cfRule type="containsText" priority="7679" operator="containsText" id="{1406F536-434E-4AEB-9C61-993024A48331}">
            <xm:f>NOT(ISERROR(SEARCH('Listados Datos'!$P$5,AR391)))</xm:f>
            <xm:f>'Listados Datos'!$P$5</xm:f>
            <x14:dxf>
              <fill>
                <patternFill>
                  <bgColor rgb="FFFFFF00"/>
                </patternFill>
              </fill>
            </x14:dxf>
          </x14:cfRule>
          <x14:cfRule type="containsText" priority="7680" operator="containsText" id="{20070D58-DDCE-4B56-A1E6-00195AD0C1ED}">
            <xm:f>NOT(ISERROR(SEARCH('Listados Datos'!$P$6,AR391)))</xm:f>
            <xm:f>'Listados Datos'!$P$6</xm:f>
            <x14:dxf>
              <fill>
                <patternFill>
                  <bgColor rgb="FFFFC000"/>
                </patternFill>
              </fill>
            </x14:dxf>
          </x14:cfRule>
          <x14:cfRule type="containsText" priority="7681" operator="containsText" id="{9C572210-3478-43B7-A62E-5053BECB9346}">
            <xm:f>NOT(ISERROR(SEARCH('Listados Datos'!$P$7,AR391)))</xm:f>
            <xm:f>'Listados Datos'!$P$7</xm:f>
            <x14:dxf>
              <fill>
                <patternFill>
                  <bgColor rgb="FFFF0000"/>
                </patternFill>
              </fill>
            </x14:dxf>
          </x14:cfRule>
          <xm:sqref>AR391</xm:sqref>
        </x14:conditionalFormatting>
        <x14:conditionalFormatting xmlns:xm="http://schemas.microsoft.com/office/excel/2006/main">
          <x14:cfRule type="containsText" priority="7541" operator="containsText" id="{5BBF8150-17C9-4588-BC0F-B879CB0DF4AA}">
            <xm:f>NOT(ISERROR(SEARCH('Listados Datos'!$P$3,AR397)))</xm:f>
            <xm:f>'Listados Datos'!$P$3</xm:f>
            <x14:dxf>
              <fill>
                <patternFill>
                  <bgColor rgb="FF99CC00"/>
                </patternFill>
              </fill>
            </x14:dxf>
          </x14:cfRule>
          <x14:cfRule type="containsText" priority="7542" operator="containsText" id="{791B7052-8CD8-4792-B16C-1396AAAB1BE1}">
            <xm:f>NOT(ISERROR(SEARCH('Listados Datos'!$P$4,AR397)))</xm:f>
            <xm:f>'Listados Datos'!$P$4</xm:f>
            <x14:dxf>
              <fill>
                <patternFill>
                  <bgColor rgb="FF33CC33"/>
                </patternFill>
              </fill>
            </x14:dxf>
          </x14:cfRule>
          <x14:cfRule type="containsText" priority="7543" operator="containsText" id="{875415B2-9867-4585-A9ED-4FD1A8692C79}">
            <xm:f>NOT(ISERROR(SEARCH('Listados Datos'!$P$5,AR397)))</xm:f>
            <xm:f>'Listados Datos'!$P$5</xm:f>
            <x14:dxf>
              <fill>
                <patternFill>
                  <bgColor rgb="FFFFFF00"/>
                </patternFill>
              </fill>
            </x14:dxf>
          </x14:cfRule>
          <x14:cfRule type="containsText" priority="7544" operator="containsText" id="{F921779E-EDE9-4A16-B784-031FA57FD0FB}">
            <xm:f>NOT(ISERROR(SEARCH('Listados Datos'!$P$6,AR397)))</xm:f>
            <xm:f>'Listados Datos'!$P$6</xm:f>
            <x14:dxf>
              <fill>
                <patternFill>
                  <bgColor rgb="FFFFC000"/>
                </patternFill>
              </fill>
            </x14:dxf>
          </x14:cfRule>
          <x14:cfRule type="containsText" priority="7545" operator="containsText" id="{4A57EBAF-C846-4BA4-9ED4-7009BFBB8795}">
            <xm:f>NOT(ISERROR(SEARCH('Listados Datos'!$P$7,AR397)))</xm:f>
            <xm:f>'Listados Datos'!$P$7</xm:f>
            <x14:dxf>
              <fill>
                <patternFill>
                  <bgColor rgb="FFFF0000"/>
                </patternFill>
              </fill>
            </x14:dxf>
          </x14:cfRule>
          <xm:sqref>AR397</xm:sqref>
        </x14:conditionalFormatting>
        <x14:conditionalFormatting xmlns:xm="http://schemas.microsoft.com/office/excel/2006/main">
          <x14:cfRule type="containsText" priority="7405" operator="containsText" id="{17A0B6A2-B087-44D5-80DE-6CA26B7C916C}">
            <xm:f>NOT(ISERROR(SEARCH('Listados Datos'!$P$3,AR409)))</xm:f>
            <xm:f>'Listados Datos'!$P$3</xm:f>
            <x14:dxf>
              <fill>
                <patternFill>
                  <bgColor rgb="FF99CC00"/>
                </patternFill>
              </fill>
            </x14:dxf>
          </x14:cfRule>
          <x14:cfRule type="containsText" priority="7406" operator="containsText" id="{AF0BB9BB-AA7A-4B15-9265-D3FEC643C850}">
            <xm:f>NOT(ISERROR(SEARCH('Listados Datos'!$P$4,AR409)))</xm:f>
            <xm:f>'Listados Datos'!$P$4</xm:f>
            <x14:dxf>
              <fill>
                <patternFill>
                  <bgColor rgb="FF33CC33"/>
                </patternFill>
              </fill>
            </x14:dxf>
          </x14:cfRule>
          <x14:cfRule type="containsText" priority="7407" operator="containsText" id="{77777562-2B29-4D8F-930E-7FCE19798A97}">
            <xm:f>NOT(ISERROR(SEARCH('Listados Datos'!$P$5,AR409)))</xm:f>
            <xm:f>'Listados Datos'!$P$5</xm:f>
            <x14:dxf>
              <fill>
                <patternFill>
                  <bgColor rgb="FFFFFF00"/>
                </patternFill>
              </fill>
            </x14:dxf>
          </x14:cfRule>
          <x14:cfRule type="containsText" priority="7408" operator="containsText" id="{C7ED4C3B-5006-4FAC-B396-22F29254CD1F}">
            <xm:f>NOT(ISERROR(SEARCH('Listados Datos'!$P$6,AR409)))</xm:f>
            <xm:f>'Listados Datos'!$P$6</xm:f>
            <x14:dxf>
              <fill>
                <patternFill>
                  <bgColor rgb="FFFFC000"/>
                </patternFill>
              </fill>
            </x14:dxf>
          </x14:cfRule>
          <x14:cfRule type="containsText" priority="7409" operator="containsText" id="{6EB0E42A-1EDA-4196-A415-FB559471D5CD}">
            <xm:f>NOT(ISERROR(SEARCH('Listados Datos'!$P$7,AR409)))</xm:f>
            <xm:f>'Listados Datos'!$P$7</xm:f>
            <x14:dxf>
              <fill>
                <patternFill>
                  <bgColor rgb="FFFF0000"/>
                </patternFill>
              </fill>
            </x14:dxf>
          </x14:cfRule>
          <xm:sqref>AR409</xm:sqref>
        </x14:conditionalFormatting>
        <x14:conditionalFormatting xmlns:xm="http://schemas.microsoft.com/office/excel/2006/main">
          <x14:cfRule type="containsText" priority="8081" operator="containsText" id="{CD7B9794-F709-4773-910F-E35600F8B613}">
            <xm:f>NOT(ISERROR(SEARCH('Listados Datos'!$T$3,AF376)))</xm:f>
            <xm:f>'Listados Datos'!$T$3</xm:f>
            <x14:dxf>
              <fill>
                <patternFill patternType="solid">
                  <bgColor rgb="FFC00000"/>
                </patternFill>
              </fill>
            </x14:dxf>
          </x14:cfRule>
          <x14:cfRule type="containsText" priority="8082" operator="containsText" id="{C96A4727-227C-403F-A0E3-7D21510543AD}">
            <xm:f>NOT(ISERROR(SEARCH('Listados Datos'!$T$4,AF376)))</xm:f>
            <xm:f>'Listados Datos'!$T$4</xm:f>
            <x14:dxf>
              <font>
                <b/>
                <i val="0"/>
                <color theme="0"/>
              </font>
              <fill>
                <patternFill>
                  <bgColor rgb="FFE26B0A"/>
                </patternFill>
              </fill>
            </x14:dxf>
          </x14:cfRule>
          <x14:cfRule type="containsText" priority="8083" operator="containsText" id="{B1CA4F37-600B-467B-8094-7CE5EE403EFF}">
            <xm:f>NOT(ISERROR(SEARCH('Listados Datos'!$T$5,AF376)))</xm:f>
            <xm:f>'Listados Datos'!$T$5</xm:f>
            <x14:dxf>
              <font>
                <b/>
                <i val="0"/>
                <color auto="1"/>
              </font>
              <fill>
                <patternFill>
                  <bgColor rgb="FFFFFF00"/>
                </patternFill>
              </fill>
            </x14:dxf>
          </x14:cfRule>
          <x14:cfRule type="containsText" priority="8084" operator="containsText" id="{CE041110-B02C-4838-BAFA-3210729C267A}">
            <xm:f>NOT(ISERROR(SEARCH('Listados Datos'!$T$6,AF376)))</xm:f>
            <xm:f>'Listados Datos'!$T$6</xm:f>
            <x14:dxf>
              <font>
                <b/>
                <i val="0"/>
              </font>
              <fill>
                <patternFill>
                  <bgColor rgb="FF92D050"/>
                </patternFill>
              </fill>
            </x14:dxf>
          </x14:cfRule>
          <xm:sqref>AF376:AF377 AF381</xm:sqref>
        </x14:conditionalFormatting>
        <x14:conditionalFormatting xmlns:xm="http://schemas.microsoft.com/office/excel/2006/main">
          <x14:cfRule type="containsText" priority="8077" operator="containsText" id="{447E0E67-CEE0-45BC-9CDE-D8C1FDB50805}">
            <xm:f>NOT(ISERROR(SEARCH('Listados Datos'!$T$3,AB376)))</xm:f>
            <xm:f>'Listados Datos'!$T$3</xm:f>
            <x14:dxf>
              <fill>
                <patternFill patternType="solid">
                  <bgColor rgb="FFC00000"/>
                </patternFill>
              </fill>
            </x14:dxf>
          </x14:cfRule>
          <x14:cfRule type="containsText" priority="8078" operator="containsText" id="{AB8429FA-282A-45D0-B834-5C5EF2EA3739}">
            <xm:f>NOT(ISERROR(SEARCH('Listados Datos'!$T$4,AB376)))</xm:f>
            <xm:f>'Listados Datos'!$T$4</xm:f>
            <x14:dxf>
              <font>
                <b/>
                <i val="0"/>
                <color theme="0"/>
              </font>
              <fill>
                <patternFill>
                  <bgColor rgb="FFE26B0A"/>
                </patternFill>
              </fill>
            </x14:dxf>
          </x14:cfRule>
          <x14:cfRule type="containsText" priority="8079" operator="containsText" id="{0C0CE844-D802-4E7D-92D3-E385082604F8}">
            <xm:f>NOT(ISERROR(SEARCH('Listados Datos'!$T$5,AB376)))</xm:f>
            <xm:f>'Listados Datos'!$T$5</xm:f>
            <x14:dxf>
              <font>
                <b/>
                <i val="0"/>
                <color auto="1"/>
              </font>
              <fill>
                <patternFill>
                  <bgColor rgb="FFFFFF00"/>
                </patternFill>
              </fill>
            </x14:dxf>
          </x14:cfRule>
          <x14:cfRule type="containsText" priority="8080" operator="containsText" id="{163A7A7A-4840-406C-A7C3-6E3366FE1779}">
            <xm:f>NOT(ISERROR(SEARCH('Listados Datos'!$T$6,AB376)))</xm:f>
            <xm:f>'Listados Datos'!$T$6</xm:f>
            <x14:dxf>
              <font>
                <b/>
                <i val="0"/>
              </font>
              <fill>
                <patternFill>
                  <bgColor rgb="FF92D050"/>
                </patternFill>
              </fill>
            </x14:dxf>
          </x14:cfRule>
          <xm:sqref>AB376:AB377</xm:sqref>
        </x14:conditionalFormatting>
        <x14:conditionalFormatting xmlns:xm="http://schemas.microsoft.com/office/excel/2006/main">
          <x14:cfRule type="containsText" priority="8067" operator="containsText" id="{ECDD36A7-A330-4526-9991-DDF3052D6F21}">
            <xm:f>NOT(ISERROR(SEARCH('Listados Datos'!$P$3,Z376)))</xm:f>
            <xm:f>'Listados Datos'!$P$3</xm:f>
            <x14:dxf>
              <fill>
                <patternFill>
                  <bgColor rgb="FF99CC00"/>
                </patternFill>
              </fill>
            </x14:dxf>
          </x14:cfRule>
          <x14:cfRule type="containsText" priority="8068" operator="containsText" id="{21A64DE4-6D45-4892-913C-C308B39BB7B0}">
            <xm:f>NOT(ISERROR(SEARCH('Listados Datos'!$P$4,Z376)))</xm:f>
            <xm:f>'Listados Datos'!$P$4</xm:f>
            <x14:dxf>
              <fill>
                <patternFill>
                  <bgColor rgb="FF33CC33"/>
                </patternFill>
              </fill>
            </x14:dxf>
          </x14:cfRule>
          <x14:cfRule type="containsText" priority="8069" operator="containsText" id="{D082425C-36C5-43AC-8857-26920C7A31AE}">
            <xm:f>NOT(ISERROR(SEARCH('Listados Datos'!$P$5,Z376)))</xm:f>
            <xm:f>'Listados Datos'!$P$5</xm:f>
            <x14:dxf>
              <fill>
                <patternFill>
                  <bgColor rgb="FFFFFF00"/>
                </patternFill>
              </fill>
            </x14:dxf>
          </x14:cfRule>
          <x14:cfRule type="containsText" priority="8070" operator="containsText" id="{91557CD3-2490-499E-8561-0D3831E11F6A}">
            <xm:f>NOT(ISERROR(SEARCH('Listados Datos'!$P$6,Z376)))</xm:f>
            <xm:f>'Listados Datos'!$P$6</xm:f>
            <x14:dxf>
              <fill>
                <patternFill>
                  <bgColor rgb="FFFFC000"/>
                </patternFill>
              </fill>
            </x14:dxf>
          </x14:cfRule>
          <x14:cfRule type="containsText" priority="8071" operator="containsText" id="{192D4B89-2486-4BC9-BE01-6B8BAA9C86CB}">
            <xm:f>NOT(ISERROR(SEARCH('Listados Datos'!$P$7,Z376)))</xm:f>
            <xm:f>'Listados Datos'!$P$7</xm:f>
            <x14:dxf>
              <fill>
                <patternFill>
                  <bgColor rgb="FFFF0000"/>
                </patternFill>
              </fill>
            </x14:dxf>
          </x14:cfRule>
          <xm:sqref>Z376:Z377</xm:sqref>
        </x14:conditionalFormatting>
        <x14:conditionalFormatting xmlns:xm="http://schemas.microsoft.com/office/excel/2006/main">
          <x14:cfRule type="containsText" priority="8043" operator="containsText" id="{25477FEF-F761-4ED5-B1F5-0DAD170253A1}">
            <xm:f>NOT(ISERROR(SEARCH('Listados Datos'!$T$3,AT376)))</xm:f>
            <xm:f>'Listados Datos'!$T$3</xm:f>
            <x14:dxf>
              <fill>
                <patternFill patternType="solid">
                  <bgColor rgb="FFC00000"/>
                </patternFill>
              </fill>
            </x14:dxf>
          </x14:cfRule>
          <x14:cfRule type="containsText" priority="8044" operator="containsText" id="{DD4B79E6-F2FB-4ED1-BFC4-47E79FDA4D1E}">
            <xm:f>NOT(ISERROR(SEARCH('Listados Datos'!$T$4,AT376)))</xm:f>
            <xm:f>'Listados Datos'!$T$4</xm:f>
            <x14:dxf>
              <font>
                <b/>
                <i val="0"/>
                <color theme="0"/>
              </font>
              <fill>
                <patternFill>
                  <bgColor rgb="FFE26B0A"/>
                </patternFill>
              </fill>
            </x14:dxf>
          </x14:cfRule>
          <x14:cfRule type="containsText" priority="8045" operator="containsText" id="{F6B9E37F-2784-4419-9562-31D69BFDE187}">
            <xm:f>NOT(ISERROR(SEARCH('Listados Datos'!$T$5,AT376)))</xm:f>
            <xm:f>'Listados Datos'!$T$5</xm:f>
            <x14:dxf>
              <font>
                <b/>
                <i val="0"/>
                <color auto="1"/>
              </font>
              <fill>
                <patternFill>
                  <bgColor rgb="FFFFFF00"/>
                </patternFill>
              </fill>
            </x14:dxf>
          </x14:cfRule>
          <x14:cfRule type="containsText" priority="8046" operator="containsText" id="{9FBD168D-73FA-442C-87A0-915D62340077}">
            <xm:f>NOT(ISERROR(SEARCH('Listados Datos'!$T$6,AT376)))</xm:f>
            <xm:f>'Listados Datos'!$T$6</xm:f>
            <x14:dxf>
              <font>
                <b/>
                <i val="0"/>
              </font>
              <fill>
                <patternFill>
                  <bgColor rgb="FF92D050"/>
                </patternFill>
              </fill>
            </x14:dxf>
          </x14:cfRule>
          <xm:sqref>AT376</xm:sqref>
        </x14:conditionalFormatting>
        <x14:conditionalFormatting xmlns:xm="http://schemas.microsoft.com/office/excel/2006/main">
          <x14:cfRule type="containsText" priority="8033" operator="containsText" id="{5B596F20-4D01-4AF2-956A-15D25D0DF3B8}">
            <xm:f>NOT(ISERROR(SEARCH('Listados Datos'!$P$3,AR376)))</xm:f>
            <xm:f>'Listados Datos'!$P$3</xm:f>
            <x14:dxf>
              <fill>
                <patternFill>
                  <bgColor rgb="FF99CC00"/>
                </patternFill>
              </fill>
            </x14:dxf>
          </x14:cfRule>
          <x14:cfRule type="containsText" priority="8034" operator="containsText" id="{4A985E97-88CD-4AE7-853E-C668F61E308C}">
            <xm:f>NOT(ISERROR(SEARCH('Listados Datos'!$P$4,AR376)))</xm:f>
            <xm:f>'Listados Datos'!$P$4</xm:f>
            <x14:dxf>
              <fill>
                <patternFill>
                  <bgColor rgb="FF33CC33"/>
                </patternFill>
              </fill>
            </x14:dxf>
          </x14:cfRule>
          <x14:cfRule type="containsText" priority="8035" operator="containsText" id="{BFC43BD9-83F2-47F3-808B-94D3E885D1E5}">
            <xm:f>NOT(ISERROR(SEARCH('Listados Datos'!$P$5,AR376)))</xm:f>
            <xm:f>'Listados Datos'!$P$5</xm:f>
            <x14:dxf>
              <fill>
                <patternFill>
                  <bgColor rgb="FFFFFF00"/>
                </patternFill>
              </fill>
            </x14:dxf>
          </x14:cfRule>
          <x14:cfRule type="containsText" priority="8036" operator="containsText" id="{A1C17948-4635-45B3-AC22-8D0D167C2EBC}">
            <xm:f>NOT(ISERROR(SEARCH('Listados Datos'!$P$6,AR376)))</xm:f>
            <xm:f>'Listados Datos'!$P$6</xm:f>
            <x14:dxf>
              <fill>
                <patternFill>
                  <bgColor rgb="FFFFC000"/>
                </patternFill>
              </fill>
            </x14:dxf>
          </x14:cfRule>
          <x14:cfRule type="containsText" priority="8037" operator="containsText" id="{61552495-42A5-401E-A30C-7C7F8888B674}">
            <xm:f>NOT(ISERROR(SEARCH('Listados Datos'!$P$7,AR376)))</xm:f>
            <xm:f>'Listados Datos'!$P$7</xm:f>
            <x14:dxf>
              <fill>
                <patternFill>
                  <bgColor rgb="FFFF0000"/>
                </patternFill>
              </fill>
            </x14:dxf>
          </x14:cfRule>
          <xm:sqref>AR376</xm:sqref>
        </x14:conditionalFormatting>
        <x14:conditionalFormatting xmlns:xm="http://schemas.microsoft.com/office/excel/2006/main">
          <x14:cfRule type="containsText" priority="8029" operator="containsText" id="{F300DD1F-80C6-47A3-B4CF-B10A7E961B74}">
            <xm:f>NOT(ISERROR(SEARCH('Listados Datos'!$T$3,AT377)))</xm:f>
            <xm:f>'Listados Datos'!$T$3</xm:f>
            <x14:dxf>
              <fill>
                <patternFill patternType="solid">
                  <bgColor rgb="FFC00000"/>
                </patternFill>
              </fill>
            </x14:dxf>
          </x14:cfRule>
          <x14:cfRule type="containsText" priority="8030" operator="containsText" id="{91E1D7E0-E687-4446-848E-75320BB080EF}">
            <xm:f>NOT(ISERROR(SEARCH('Listados Datos'!$T$4,AT377)))</xm:f>
            <xm:f>'Listados Datos'!$T$4</xm:f>
            <x14:dxf>
              <font>
                <b/>
                <i val="0"/>
                <color theme="0"/>
              </font>
              <fill>
                <patternFill>
                  <bgColor rgb="FFE26B0A"/>
                </patternFill>
              </fill>
            </x14:dxf>
          </x14:cfRule>
          <x14:cfRule type="containsText" priority="8031" operator="containsText" id="{5923A8C3-DFDE-479D-BA70-0757DDB5777D}">
            <xm:f>NOT(ISERROR(SEARCH('Listados Datos'!$T$5,AT377)))</xm:f>
            <xm:f>'Listados Datos'!$T$5</xm:f>
            <x14:dxf>
              <font>
                <b/>
                <i val="0"/>
                <color auto="1"/>
              </font>
              <fill>
                <patternFill>
                  <bgColor rgb="FFFFFF00"/>
                </patternFill>
              </fill>
            </x14:dxf>
          </x14:cfRule>
          <x14:cfRule type="containsText" priority="8032" operator="containsText" id="{BA3C6983-1452-4066-BAC4-4A921F00F611}">
            <xm:f>NOT(ISERROR(SEARCH('Listados Datos'!$T$6,AT377)))</xm:f>
            <xm:f>'Listados Datos'!$T$6</xm:f>
            <x14:dxf>
              <font>
                <b/>
                <i val="0"/>
              </font>
              <fill>
                <patternFill>
                  <bgColor rgb="FF92D050"/>
                </patternFill>
              </fill>
            </x14:dxf>
          </x14:cfRule>
          <xm:sqref>AT377</xm:sqref>
        </x14:conditionalFormatting>
        <x14:conditionalFormatting xmlns:xm="http://schemas.microsoft.com/office/excel/2006/main">
          <x14:cfRule type="containsText" priority="8019" operator="containsText" id="{24D58CB7-6517-40E1-9B73-3DB1D7173D56}">
            <xm:f>NOT(ISERROR(SEARCH('Listados Datos'!$P$3,AR377)))</xm:f>
            <xm:f>'Listados Datos'!$P$3</xm:f>
            <x14:dxf>
              <fill>
                <patternFill>
                  <bgColor rgb="FF99CC00"/>
                </patternFill>
              </fill>
            </x14:dxf>
          </x14:cfRule>
          <x14:cfRule type="containsText" priority="8020" operator="containsText" id="{C7AD3F1F-A507-451E-B343-7365484E32D2}">
            <xm:f>NOT(ISERROR(SEARCH('Listados Datos'!$P$4,AR377)))</xm:f>
            <xm:f>'Listados Datos'!$P$4</xm:f>
            <x14:dxf>
              <fill>
                <patternFill>
                  <bgColor rgb="FF33CC33"/>
                </patternFill>
              </fill>
            </x14:dxf>
          </x14:cfRule>
          <x14:cfRule type="containsText" priority="8021" operator="containsText" id="{8F97E5B3-D256-4331-A4BF-579646151E92}">
            <xm:f>NOT(ISERROR(SEARCH('Listados Datos'!$P$5,AR377)))</xm:f>
            <xm:f>'Listados Datos'!$P$5</xm:f>
            <x14:dxf>
              <fill>
                <patternFill>
                  <bgColor rgb="FFFFFF00"/>
                </patternFill>
              </fill>
            </x14:dxf>
          </x14:cfRule>
          <x14:cfRule type="containsText" priority="8022" operator="containsText" id="{95F94512-9AE0-4126-8664-94870DB44CC3}">
            <xm:f>NOT(ISERROR(SEARCH('Listados Datos'!$P$6,AR377)))</xm:f>
            <xm:f>'Listados Datos'!$P$6</xm:f>
            <x14:dxf>
              <fill>
                <patternFill>
                  <bgColor rgb="FFFFC000"/>
                </patternFill>
              </fill>
            </x14:dxf>
          </x14:cfRule>
          <x14:cfRule type="containsText" priority="8023" operator="containsText" id="{F16B9733-3FAA-4281-A87D-EFCC73DF5488}">
            <xm:f>NOT(ISERROR(SEARCH('Listados Datos'!$P$7,AR377)))</xm:f>
            <xm:f>'Listados Datos'!$P$7</xm:f>
            <x14:dxf>
              <fill>
                <patternFill>
                  <bgColor rgb="FFFF0000"/>
                </patternFill>
              </fill>
            </x14:dxf>
          </x14:cfRule>
          <xm:sqref>AR377</xm:sqref>
        </x14:conditionalFormatting>
        <x14:conditionalFormatting xmlns:xm="http://schemas.microsoft.com/office/excel/2006/main">
          <x14:cfRule type="containsText" priority="8015" operator="containsText" id="{9782C60F-4124-44ED-9895-40CA27475E37}">
            <xm:f>NOT(ISERROR(SEARCH('Listados Datos'!$T$3,AT381)))</xm:f>
            <xm:f>'Listados Datos'!$T$3</xm:f>
            <x14:dxf>
              <fill>
                <patternFill patternType="solid">
                  <bgColor rgb="FFC00000"/>
                </patternFill>
              </fill>
            </x14:dxf>
          </x14:cfRule>
          <x14:cfRule type="containsText" priority="8016" operator="containsText" id="{92CE8F0B-9FB2-4335-A17B-F2716C34F49D}">
            <xm:f>NOT(ISERROR(SEARCH('Listados Datos'!$T$4,AT381)))</xm:f>
            <xm:f>'Listados Datos'!$T$4</xm:f>
            <x14:dxf>
              <font>
                <b/>
                <i val="0"/>
                <color theme="0"/>
              </font>
              <fill>
                <patternFill>
                  <bgColor rgb="FFE26B0A"/>
                </patternFill>
              </fill>
            </x14:dxf>
          </x14:cfRule>
          <x14:cfRule type="containsText" priority="8017" operator="containsText" id="{DDE58EBF-BDBD-404B-B521-D0DE257437B7}">
            <xm:f>NOT(ISERROR(SEARCH('Listados Datos'!$T$5,AT381)))</xm:f>
            <xm:f>'Listados Datos'!$T$5</xm:f>
            <x14:dxf>
              <font>
                <b/>
                <i val="0"/>
                <color auto="1"/>
              </font>
              <fill>
                <patternFill>
                  <bgColor rgb="FFFFFF00"/>
                </patternFill>
              </fill>
            </x14:dxf>
          </x14:cfRule>
          <x14:cfRule type="containsText" priority="8018" operator="containsText" id="{6936C2EF-8E34-497D-BEB6-9CAEBBF1DD31}">
            <xm:f>NOT(ISERROR(SEARCH('Listados Datos'!$T$6,AT381)))</xm:f>
            <xm:f>'Listados Datos'!$T$6</xm:f>
            <x14:dxf>
              <font>
                <b/>
                <i val="0"/>
              </font>
              <fill>
                <patternFill>
                  <bgColor rgb="FF92D050"/>
                </patternFill>
              </fill>
            </x14:dxf>
          </x14:cfRule>
          <xm:sqref>AT381</xm:sqref>
        </x14:conditionalFormatting>
        <x14:conditionalFormatting xmlns:xm="http://schemas.microsoft.com/office/excel/2006/main">
          <x14:cfRule type="containsText" priority="8005" operator="containsText" id="{6F52BC6E-4EB0-4CC6-8244-9E6484BFF956}">
            <xm:f>NOT(ISERROR(SEARCH('Listados Datos'!$P$3,AR381)))</xm:f>
            <xm:f>'Listados Datos'!$P$3</xm:f>
            <x14:dxf>
              <fill>
                <patternFill>
                  <bgColor rgb="FF99CC00"/>
                </patternFill>
              </fill>
            </x14:dxf>
          </x14:cfRule>
          <x14:cfRule type="containsText" priority="8006" operator="containsText" id="{89102DF0-B624-4576-9B55-098845E62CC1}">
            <xm:f>NOT(ISERROR(SEARCH('Listados Datos'!$P$4,AR381)))</xm:f>
            <xm:f>'Listados Datos'!$P$4</xm:f>
            <x14:dxf>
              <fill>
                <patternFill>
                  <bgColor rgb="FF33CC33"/>
                </patternFill>
              </fill>
            </x14:dxf>
          </x14:cfRule>
          <x14:cfRule type="containsText" priority="8007" operator="containsText" id="{80571804-18CC-441F-89A6-909F0A6502EF}">
            <xm:f>NOT(ISERROR(SEARCH('Listados Datos'!$P$5,AR381)))</xm:f>
            <xm:f>'Listados Datos'!$P$5</xm:f>
            <x14:dxf>
              <fill>
                <patternFill>
                  <bgColor rgb="FFFFFF00"/>
                </patternFill>
              </fill>
            </x14:dxf>
          </x14:cfRule>
          <x14:cfRule type="containsText" priority="8008" operator="containsText" id="{A5163F60-0800-4159-BB5D-1472A375A233}">
            <xm:f>NOT(ISERROR(SEARCH('Listados Datos'!$P$6,AR381)))</xm:f>
            <xm:f>'Listados Datos'!$P$6</xm:f>
            <x14:dxf>
              <fill>
                <patternFill>
                  <bgColor rgb="FFFFC000"/>
                </patternFill>
              </fill>
            </x14:dxf>
          </x14:cfRule>
          <x14:cfRule type="containsText" priority="8009" operator="containsText" id="{C9474574-4737-4AF0-AD03-181156A67859}">
            <xm:f>NOT(ISERROR(SEARCH('Listados Datos'!$P$7,AR381)))</xm:f>
            <xm:f>'Listados Datos'!$P$7</xm:f>
            <x14:dxf>
              <fill>
                <patternFill>
                  <bgColor rgb="FFFF0000"/>
                </patternFill>
              </fill>
            </x14:dxf>
          </x14:cfRule>
          <xm:sqref>AR381</xm:sqref>
        </x14:conditionalFormatting>
        <x14:conditionalFormatting xmlns:xm="http://schemas.microsoft.com/office/excel/2006/main">
          <x14:cfRule type="containsText" priority="8001" operator="containsText" id="{15EBACD0-6691-4525-B2A4-72211B3D067B}">
            <xm:f>NOT(ISERROR(SEARCH('Listados Datos'!$T$3,AF378)))</xm:f>
            <xm:f>'Listados Datos'!$T$3</xm:f>
            <x14:dxf>
              <fill>
                <patternFill patternType="solid">
                  <bgColor rgb="FFC00000"/>
                </patternFill>
              </fill>
            </x14:dxf>
          </x14:cfRule>
          <x14:cfRule type="containsText" priority="8002" operator="containsText" id="{199F2E6C-1575-45DF-98A7-D2E307D80FE2}">
            <xm:f>NOT(ISERROR(SEARCH('Listados Datos'!$T$4,AF378)))</xm:f>
            <xm:f>'Listados Datos'!$T$4</xm:f>
            <x14:dxf>
              <font>
                <b/>
                <i val="0"/>
                <color theme="0"/>
              </font>
              <fill>
                <patternFill>
                  <bgColor rgb="FFE26B0A"/>
                </patternFill>
              </fill>
            </x14:dxf>
          </x14:cfRule>
          <x14:cfRule type="containsText" priority="8003" operator="containsText" id="{566E2F81-0CAD-4FBB-BB4A-35EBE0E3F5D9}">
            <xm:f>NOT(ISERROR(SEARCH('Listados Datos'!$T$5,AF378)))</xm:f>
            <xm:f>'Listados Datos'!$T$5</xm:f>
            <x14:dxf>
              <font>
                <b/>
                <i val="0"/>
                <color auto="1"/>
              </font>
              <fill>
                <patternFill>
                  <bgColor rgb="FFFFFF00"/>
                </patternFill>
              </fill>
            </x14:dxf>
          </x14:cfRule>
          <x14:cfRule type="containsText" priority="8004" operator="containsText" id="{AE951AFD-A011-42B4-B87E-E92D7703E4D6}">
            <xm:f>NOT(ISERROR(SEARCH('Listados Datos'!$T$6,AF378)))</xm:f>
            <xm:f>'Listados Datos'!$T$6</xm:f>
            <x14:dxf>
              <font>
                <b/>
                <i val="0"/>
              </font>
              <fill>
                <patternFill>
                  <bgColor rgb="FF92D050"/>
                </patternFill>
              </fill>
            </x14:dxf>
          </x14:cfRule>
          <xm:sqref>AF378:AF379</xm:sqref>
        </x14:conditionalFormatting>
        <x14:conditionalFormatting xmlns:xm="http://schemas.microsoft.com/office/excel/2006/main">
          <x14:cfRule type="containsText" priority="7997" operator="containsText" id="{80129952-7C9B-457A-B582-2B4863088588}">
            <xm:f>NOT(ISERROR(SEARCH('Listados Datos'!$T$3,AB378)))</xm:f>
            <xm:f>'Listados Datos'!$T$3</xm:f>
            <x14:dxf>
              <fill>
                <patternFill patternType="solid">
                  <bgColor rgb="FFC00000"/>
                </patternFill>
              </fill>
            </x14:dxf>
          </x14:cfRule>
          <x14:cfRule type="containsText" priority="7998" operator="containsText" id="{A34F1C28-5A26-43B7-B3D6-6EB4ACAF5949}">
            <xm:f>NOT(ISERROR(SEARCH('Listados Datos'!$T$4,AB378)))</xm:f>
            <xm:f>'Listados Datos'!$T$4</xm:f>
            <x14:dxf>
              <font>
                <b/>
                <i val="0"/>
                <color theme="0"/>
              </font>
              <fill>
                <patternFill>
                  <bgColor rgb="FFE26B0A"/>
                </patternFill>
              </fill>
            </x14:dxf>
          </x14:cfRule>
          <x14:cfRule type="containsText" priority="7999" operator="containsText" id="{498F0347-11F9-4BC6-8837-59E5A4E979E8}">
            <xm:f>NOT(ISERROR(SEARCH('Listados Datos'!$T$5,AB378)))</xm:f>
            <xm:f>'Listados Datos'!$T$5</xm:f>
            <x14:dxf>
              <font>
                <b/>
                <i val="0"/>
                <color auto="1"/>
              </font>
              <fill>
                <patternFill>
                  <bgColor rgb="FFFFFF00"/>
                </patternFill>
              </fill>
            </x14:dxf>
          </x14:cfRule>
          <x14:cfRule type="containsText" priority="8000" operator="containsText" id="{10835351-F61F-4E3F-88E0-1ACDC9934F1D}">
            <xm:f>NOT(ISERROR(SEARCH('Listados Datos'!$T$6,AB378)))</xm:f>
            <xm:f>'Listados Datos'!$T$6</xm:f>
            <x14:dxf>
              <font>
                <b/>
                <i val="0"/>
              </font>
              <fill>
                <patternFill>
                  <bgColor rgb="FF92D050"/>
                </patternFill>
              </fill>
            </x14:dxf>
          </x14:cfRule>
          <xm:sqref>AB378:AB379</xm:sqref>
        </x14:conditionalFormatting>
        <x14:conditionalFormatting xmlns:xm="http://schemas.microsoft.com/office/excel/2006/main">
          <x14:cfRule type="containsText" priority="7987" operator="containsText" id="{25E67106-1252-481C-99C1-768DA0DFF634}">
            <xm:f>NOT(ISERROR(SEARCH('Listados Datos'!$P$3,Z378)))</xm:f>
            <xm:f>'Listados Datos'!$P$3</xm:f>
            <x14:dxf>
              <fill>
                <patternFill>
                  <bgColor rgb="FF99CC00"/>
                </patternFill>
              </fill>
            </x14:dxf>
          </x14:cfRule>
          <x14:cfRule type="containsText" priority="7988" operator="containsText" id="{C8BA26E4-151D-428C-91AE-9FEF293A68B0}">
            <xm:f>NOT(ISERROR(SEARCH('Listados Datos'!$P$4,Z378)))</xm:f>
            <xm:f>'Listados Datos'!$P$4</xm:f>
            <x14:dxf>
              <fill>
                <patternFill>
                  <bgColor rgb="FF33CC33"/>
                </patternFill>
              </fill>
            </x14:dxf>
          </x14:cfRule>
          <x14:cfRule type="containsText" priority="7989" operator="containsText" id="{60791621-B4C4-4CC6-80E1-5B51A229D352}">
            <xm:f>NOT(ISERROR(SEARCH('Listados Datos'!$P$5,Z378)))</xm:f>
            <xm:f>'Listados Datos'!$P$5</xm:f>
            <x14:dxf>
              <fill>
                <patternFill>
                  <bgColor rgb="FFFFFF00"/>
                </patternFill>
              </fill>
            </x14:dxf>
          </x14:cfRule>
          <x14:cfRule type="containsText" priority="7990" operator="containsText" id="{87BC6F30-CDAA-4C78-A083-12AD3FCFDD15}">
            <xm:f>NOT(ISERROR(SEARCH('Listados Datos'!$P$6,Z378)))</xm:f>
            <xm:f>'Listados Datos'!$P$6</xm:f>
            <x14:dxf>
              <fill>
                <patternFill>
                  <bgColor rgb="FFFFC000"/>
                </patternFill>
              </fill>
            </x14:dxf>
          </x14:cfRule>
          <x14:cfRule type="containsText" priority="7991" operator="containsText" id="{E46B8A40-0CA3-493E-A0F7-337FE90E7C21}">
            <xm:f>NOT(ISERROR(SEARCH('Listados Datos'!$P$7,Z378)))</xm:f>
            <xm:f>'Listados Datos'!$P$7</xm:f>
            <x14:dxf>
              <fill>
                <patternFill>
                  <bgColor rgb="FFFF0000"/>
                </patternFill>
              </fill>
            </x14:dxf>
          </x14:cfRule>
          <xm:sqref>Z378:Z379</xm:sqref>
        </x14:conditionalFormatting>
        <x14:conditionalFormatting xmlns:xm="http://schemas.microsoft.com/office/excel/2006/main">
          <x14:cfRule type="containsText" priority="7973" operator="containsText" id="{2E4662F1-4544-4197-A4DC-37180D7EC92E}">
            <xm:f>NOT(ISERROR(SEARCH('Listados Datos'!$T$3,AT378)))</xm:f>
            <xm:f>'Listados Datos'!$T$3</xm:f>
            <x14:dxf>
              <fill>
                <patternFill patternType="solid">
                  <bgColor rgb="FFC00000"/>
                </patternFill>
              </fill>
            </x14:dxf>
          </x14:cfRule>
          <x14:cfRule type="containsText" priority="7974" operator="containsText" id="{B2C68311-AD34-4B7B-B70C-A8BFAEA71DE9}">
            <xm:f>NOT(ISERROR(SEARCH('Listados Datos'!$T$4,AT378)))</xm:f>
            <xm:f>'Listados Datos'!$T$4</xm:f>
            <x14:dxf>
              <font>
                <b/>
                <i val="0"/>
                <color theme="0"/>
              </font>
              <fill>
                <patternFill>
                  <bgColor rgb="FFE26B0A"/>
                </patternFill>
              </fill>
            </x14:dxf>
          </x14:cfRule>
          <x14:cfRule type="containsText" priority="7975" operator="containsText" id="{2FA155A5-511D-4D08-B241-6D062362CF40}">
            <xm:f>NOT(ISERROR(SEARCH('Listados Datos'!$T$5,AT378)))</xm:f>
            <xm:f>'Listados Datos'!$T$5</xm:f>
            <x14:dxf>
              <font>
                <b/>
                <i val="0"/>
                <color auto="1"/>
              </font>
              <fill>
                <patternFill>
                  <bgColor rgb="FFFFFF00"/>
                </patternFill>
              </fill>
            </x14:dxf>
          </x14:cfRule>
          <x14:cfRule type="containsText" priority="7976" operator="containsText" id="{40AD81CF-9327-4372-8148-4E6450158300}">
            <xm:f>NOT(ISERROR(SEARCH('Listados Datos'!$T$6,AT378)))</xm:f>
            <xm:f>'Listados Datos'!$T$6</xm:f>
            <x14:dxf>
              <font>
                <b/>
                <i val="0"/>
              </font>
              <fill>
                <patternFill>
                  <bgColor rgb="FF92D050"/>
                </patternFill>
              </fill>
            </x14:dxf>
          </x14:cfRule>
          <xm:sqref>AT378</xm:sqref>
        </x14:conditionalFormatting>
        <x14:conditionalFormatting xmlns:xm="http://schemas.microsoft.com/office/excel/2006/main">
          <x14:cfRule type="containsText" priority="7963" operator="containsText" id="{491EAA11-E0ED-4695-8292-3836FB5EC105}">
            <xm:f>NOT(ISERROR(SEARCH('Listados Datos'!$P$3,AR378)))</xm:f>
            <xm:f>'Listados Datos'!$P$3</xm:f>
            <x14:dxf>
              <fill>
                <patternFill>
                  <bgColor rgb="FF99CC00"/>
                </patternFill>
              </fill>
            </x14:dxf>
          </x14:cfRule>
          <x14:cfRule type="containsText" priority="7964" operator="containsText" id="{0A71C7F9-499C-421C-B6C0-48C70CE4AB9D}">
            <xm:f>NOT(ISERROR(SEARCH('Listados Datos'!$P$4,AR378)))</xm:f>
            <xm:f>'Listados Datos'!$P$4</xm:f>
            <x14:dxf>
              <fill>
                <patternFill>
                  <bgColor rgb="FF33CC33"/>
                </patternFill>
              </fill>
            </x14:dxf>
          </x14:cfRule>
          <x14:cfRule type="containsText" priority="7965" operator="containsText" id="{D9922C61-C67C-4CAD-922D-1EFD6D84F62E}">
            <xm:f>NOT(ISERROR(SEARCH('Listados Datos'!$P$5,AR378)))</xm:f>
            <xm:f>'Listados Datos'!$P$5</xm:f>
            <x14:dxf>
              <fill>
                <patternFill>
                  <bgColor rgb="FFFFFF00"/>
                </patternFill>
              </fill>
            </x14:dxf>
          </x14:cfRule>
          <x14:cfRule type="containsText" priority="7966" operator="containsText" id="{C54CE9D4-6B6C-4CB7-8BC1-0EA70F41D601}">
            <xm:f>NOT(ISERROR(SEARCH('Listados Datos'!$P$6,AR378)))</xm:f>
            <xm:f>'Listados Datos'!$P$6</xm:f>
            <x14:dxf>
              <fill>
                <patternFill>
                  <bgColor rgb="FFFFC000"/>
                </patternFill>
              </fill>
            </x14:dxf>
          </x14:cfRule>
          <x14:cfRule type="containsText" priority="7967" operator="containsText" id="{5C983309-C77D-4045-A349-E04ED7E8AED5}">
            <xm:f>NOT(ISERROR(SEARCH('Listados Datos'!$P$7,AR378)))</xm:f>
            <xm:f>'Listados Datos'!$P$7</xm:f>
            <x14:dxf>
              <fill>
                <patternFill>
                  <bgColor rgb="FFFF0000"/>
                </patternFill>
              </fill>
            </x14:dxf>
          </x14:cfRule>
          <xm:sqref>AR378</xm:sqref>
        </x14:conditionalFormatting>
        <x14:conditionalFormatting xmlns:xm="http://schemas.microsoft.com/office/excel/2006/main">
          <x14:cfRule type="containsText" priority="7959" operator="containsText" id="{6EA9E121-0FA5-4CF7-A048-2AF82B841F45}">
            <xm:f>NOT(ISERROR(SEARCH('Listados Datos'!$T$3,AT379)))</xm:f>
            <xm:f>'Listados Datos'!$T$3</xm:f>
            <x14:dxf>
              <fill>
                <patternFill patternType="solid">
                  <bgColor rgb="FFC00000"/>
                </patternFill>
              </fill>
            </x14:dxf>
          </x14:cfRule>
          <x14:cfRule type="containsText" priority="7960" operator="containsText" id="{7379BBEE-7DAF-44C1-BB7F-623119C90313}">
            <xm:f>NOT(ISERROR(SEARCH('Listados Datos'!$T$4,AT379)))</xm:f>
            <xm:f>'Listados Datos'!$T$4</xm:f>
            <x14:dxf>
              <font>
                <b/>
                <i val="0"/>
                <color theme="0"/>
              </font>
              <fill>
                <patternFill>
                  <bgColor rgb="FFE26B0A"/>
                </patternFill>
              </fill>
            </x14:dxf>
          </x14:cfRule>
          <x14:cfRule type="containsText" priority="7961" operator="containsText" id="{9CD131D2-D4F3-4CBA-8FB4-3B270B13B058}">
            <xm:f>NOT(ISERROR(SEARCH('Listados Datos'!$T$5,AT379)))</xm:f>
            <xm:f>'Listados Datos'!$T$5</xm:f>
            <x14:dxf>
              <font>
                <b/>
                <i val="0"/>
                <color auto="1"/>
              </font>
              <fill>
                <patternFill>
                  <bgColor rgb="FFFFFF00"/>
                </patternFill>
              </fill>
            </x14:dxf>
          </x14:cfRule>
          <x14:cfRule type="containsText" priority="7962" operator="containsText" id="{B7CF6AC2-D1F5-4814-B3D8-BBDFDD44E801}">
            <xm:f>NOT(ISERROR(SEARCH('Listados Datos'!$T$6,AT379)))</xm:f>
            <xm:f>'Listados Datos'!$T$6</xm:f>
            <x14:dxf>
              <font>
                <b/>
                <i val="0"/>
              </font>
              <fill>
                <patternFill>
                  <bgColor rgb="FF92D050"/>
                </patternFill>
              </fill>
            </x14:dxf>
          </x14:cfRule>
          <xm:sqref>AT379</xm:sqref>
        </x14:conditionalFormatting>
        <x14:conditionalFormatting xmlns:xm="http://schemas.microsoft.com/office/excel/2006/main">
          <x14:cfRule type="containsText" priority="7949" operator="containsText" id="{B4F5FC3F-9D48-4A1A-85A9-21FEA8672A90}">
            <xm:f>NOT(ISERROR(SEARCH('Listados Datos'!$P$3,AR379)))</xm:f>
            <xm:f>'Listados Datos'!$P$3</xm:f>
            <x14:dxf>
              <fill>
                <patternFill>
                  <bgColor rgb="FF99CC00"/>
                </patternFill>
              </fill>
            </x14:dxf>
          </x14:cfRule>
          <x14:cfRule type="containsText" priority="7950" operator="containsText" id="{CDF67C06-0239-42EC-A5C2-C07B715B75E0}">
            <xm:f>NOT(ISERROR(SEARCH('Listados Datos'!$P$4,AR379)))</xm:f>
            <xm:f>'Listados Datos'!$P$4</xm:f>
            <x14:dxf>
              <fill>
                <patternFill>
                  <bgColor rgb="FF33CC33"/>
                </patternFill>
              </fill>
            </x14:dxf>
          </x14:cfRule>
          <x14:cfRule type="containsText" priority="7951" operator="containsText" id="{27150F2B-350E-4961-A935-C3996CDB2B33}">
            <xm:f>NOT(ISERROR(SEARCH('Listados Datos'!$P$5,AR379)))</xm:f>
            <xm:f>'Listados Datos'!$P$5</xm:f>
            <x14:dxf>
              <fill>
                <patternFill>
                  <bgColor rgb="FFFFFF00"/>
                </patternFill>
              </fill>
            </x14:dxf>
          </x14:cfRule>
          <x14:cfRule type="containsText" priority="7952" operator="containsText" id="{84715049-3E51-4568-B696-2EF67E7767E0}">
            <xm:f>NOT(ISERROR(SEARCH('Listados Datos'!$P$6,AR379)))</xm:f>
            <xm:f>'Listados Datos'!$P$6</xm:f>
            <x14:dxf>
              <fill>
                <patternFill>
                  <bgColor rgb="FFFFC000"/>
                </patternFill>
              </fill>
            </x14:dxf>
          </x14:cfRule>
          <x14:cfRule type="containsText" priority="7953" operator="containsText" id="{B5F28621-DFCB-4EBB-AF7A-E708543200C9}">
            <xm:f>NOT(ISERROR(SEARCH('Listados Datos'!$P$7,AR379)))</xm:f>
            <xm:f>'Listados Datos'!$P$7</xm:f>
            <x14:dxf>
              <fill>
                <patternFill>
                  <bgColor rgb="FFFF0000"/>
                </patternFill>
              </fill>
            </x14:dxf>
          </x14:cfRule>
          <xm:sqref>AR379</xm:sqref>
        </x14:conditionalFormatting>
        <x14:conditionalFormatting xmlns:xm="http://schemas.microsoft.com/office/excel/2006/main">
          <x14:cfRule type="containsText" priority="7673" operator="containsText" id="{3A2B2562-1BA4-4AE5-A352-24143F224A29}">
            <xm:f>NOT(ISERROR(SEARCH('Listados Datos'!$T$3,AF394)))</xm:f>
            <xm:f>'Listados Datos'!$T$3</xm:f>
            <x14:dxf>
              <fill>
                <patternFill patternType="solid">
                  <bgColor rgb="FFC00000"/>
                </patternFill>
              </fill>
            </x14:dxf>
          </x14:cfRule>
          <x14:cfRule type="containsText" priority="7674" operator="containsText" id="{EF22C52C-7AB1-4862-B81A-82FAF3DD39A9}">
            <xm:f>NOT(ISERROR(SEARCH('Listados Datos'!$T$4,AF394)))</xm:f>
            <xm:f>'Listados Datos'!$T$4</xm:f>
            <x14:dxf>
              <font>
                <b/>
                <i val="0"/>
                <color theme="0"/>
              </font>
              <fill>
                <patternFill>
                  <bgColor rgb="FFE26B0A"/>
                </patternFill>
              </fill>
            </x14:dxf>
          </x14:cfRule>
          <x14:cfRule type="containsText" priority="7675" operator="containsText" id="{1CF00399-DCFF-4CF3-BBF9-7E51D0FD0BCC}">
            <xm:f>NOT(ISERROR(SEARCH('Listados Datos'!$T$5,AF394)))</xm:f>
            <xm:f>'Listados Datos'!$T$5</xm:f>
            <x14:dxf>
              <font>
                <b/>
                <i val="0"/>
                <color auto="1"/>
              </font>
              <fill>
                <patternFill>
                  <bgColor rgb="FFFFFF00"/>
                </patternFill>
              </fill>
            </x14:dxf>
          </x14:cfRule>
          <x14:cfRule type="containsText" priority="7676" operator="containsText" id="{742604FB-7221-4F06-B791-65853591F172}">
            <xm:f>NOT(ISERROR(SEARCH('Listados Datos'!$T$6,AF394)))</xm:f>
            <xm:f>'Listados Datos'!$T$6</xm:f>
            <x14:dxf>
              <font>
                <b/>
                <i val="0"/>
              </font>
              <fill>
                <patternFill>
                  <bgColor rgb="FF92D050"/>
                </patternFill>
              </fill>
            </x14:dxf>
          </x14:cfRule>
          <xm:sqref>AF394:AF395 AF399</xm:sqref>
        </x14:conditionalFormatting>
        <x14:conditionalFormatting xmlns:xm="http://schemas.microsoft.com/office/excel/2006/main">
          <x14:cfRule type="containsText" priority="7669" operator="containsText" id="{D18B7545-EFD5-4754-BD62-2EF242B4E586}">
            <xm:f>NOT(ISERROR(SEARCH('Listados Datos'!$T$3,AB394)))</xm:f>
            <xm:f>'Listados Datos'!$T$3</xm:f>
            <x14:dxf>
              <fill>
                <patternFill patternType="solid">
                  <bgColor rgb="FFC00000"/>
                </patternFill>
              </fill>
            </x14:dxf>
          </x14:cfRule>
          <x14:cfRule type="containsText" priority="7670" operator="containsText" id="{F41F96C8-0998-4CD9-BAB7-262452057F7A}">
            <xm:f>NOT(ISERROR(SEARCH('Listados Datos'!$T$4,AB394)))</xm:f>
            <xm:f>'Listados Datos'!$T$4</xm:f>
            <x14:dxf>
              <font>
                <b/>
                <i val="0"/>
                <color theme="0"/>
              </font>
              <fill>
                <patternFill>
                  <bgColor rgb="FFE26B0A"/>
                </patternFill>
              </fill>
            </x14:dxf>
          </x14:cfRule>
          <x14:cfRule type="containsText" priority="7671" operator="containsText" id="{B2FCC845-0B24-44AB-A579-3BE02AE60114}">
            <xm:f>NOT(ISERROR(SEARCH('Listados Datos'!$T$5,AB394)))</xm:f>
            <xm:f>'Listados Datos'!$T$5</xm:f>
            <x14:dxf>
              <font>
                <b/>
                <i val="0"/>
                <color auto="1"/>
              </font>
              <fill>
                <patternFill>
                  <bgColor rgb="FFFFFF00"/>
                </patternFill>
              </fill>
            </x14:dxf>
          </x14:cfRule>
          <x14:cfRule type="containsText" priority="7672" operator="containsText" id="{3408B289-26CA-4477-A41A-23D85E1CA8D7}">
            <xm:f>NOT(ISERROR(SEARCH('Listados Datos'!$T$6,AB394)))</xm:f>
            <xm:f>'Listados Datos'!$T$6</xm:f>
            <x14:dxf>
              <font>
                <b/>
                <i val="0"/>
              </font>
              <fill>
                <patternFill>
                  <bgColor rgb="FF92D050"/>
                </patternFill>
              </fill>
            </x14:dxf>
          </x14:cfRule>
          <xm:sqref>AB394:AB395</xm:sqref>
        </x14:conditionalFormatting>
        <x14:conditionalFormatting xmlns:xm="http://schemas.microsoft.com/office/excel/2006/main">
          <x14:cfRule type="containsText" priority="7659" operator="containsText" id="{C645445D-D6B5-4C3A-86D6-41EADCBB59FA}">
            <xm:f>NOT(ISERROR(SEARCH('Listados Datos'!$P$3,Z394)))</xm:f>
            <xm:f>'Listados Datos'!$P$3</xm:f>
            <x14:dxf>
              <fill>
                <patternFill>
                  <bgColor rgb="FF99CC00"/>
                </patternFill>
              </fill>
            </x14:dxf>
          </x14:cfRule>
          <x14:cfRule type="containsText" priority="7660" operator="containsText" id="{3029A079-E887-4CD6-8D42-397D36C91B76}">
            <xm:f>NOT(ISERROR(SEARCH('Listados Datos'!$P$4,Z394)))</xm:f>
            <xm:f>'Listados Datos'!$P$4</xm:f>
            <x14:dxf>
              <fill>
                <patternFill>
                  <bgColor rgb="FF33CC33"/>
                </patternFill>
              </fill>
            </x14:dxf>
          </x14:cfRule>
          <x14:cfRule type="containsText" priority="7661" operator="containsText" id="{68C9F519-4F60-43FF-B0CF-0A523DC8D5FB}">
            <xm:f>NOT(ISERROR(SEARCH('Listados Datos'!$P$5,Z394)))</xm:f>
            <xm:f>'Listados Datos'!$P$5</xm:f>
            <x14:dxf>
              <fill>
                <patternFill>
                  <bgColor rgb="FFFFFF00"/>
                </patternFill>
              </fill>
            </x14:dxf>
          </x14:cfRule>
          <x14:cfRule type="containsText" priority="7662" operator="containsText" id="{CA9F7843-94C1-4437-936D-90E8431E908B}">
            <xm:f>NOT(ISERROR(SEARCH('Listados Datos'!$P$6,Z394)))</xm:f>
            <xm:f>'Listados Datos'!$P$6</xm:f>
            <x14:dxf>
              <fill>
                <patternFill>
                  <bgColor rgb="FFFFC000"/>
                </patternFill>
              </fill>
            </x14:dxf>
          </x14:cfRule>
          <x14:cfRule type="containsText" priority="7663" operator="containsText" id="{90BEF266-10CA-40C4-9A19-CEE38575F5A4}">
            <xm:f>NOT(ISERROR(SEARCH('Listados Datos'!$P$7,Z394)))</xm:f>
            <xm:f>'Listados Datos'!$P$7</xm:f>
            <x14:dxf>
              <fill>
                <patternFill>
                  <bgColor rgb="FFFF0000"/>
                </patternFill>
              </fill>
            </x14:dxf>
          </x14:cfRule>
          <xm:sqref>Z394:Z395</xm:sqref>
        </x14:conditionalFormatting>
        <x14:conditionalFormatting xmlns:xm="http://schemas.microsoft.com/office/excel/2006/main">
          <x14:cfRule type="containsText" priority="7635" operator="containsText" id="{D39442C0-6CA9-4764-B181-CD1821A8427F}">
            <xm:f>NOT(ISERROR(SEARCH('Listados Datos'!$T$3,AT394)))</xm:f>
            <xm:f>'Listados Datos'!$T$3</xm:f>
            <x14:dxf>
              <fill>
                <patternFill patternType="solid">
                  <bgColor rgb="FFC00000"/>
                </patternFill>
              </fill>
            </x14:dxf>
          </x14:cfRule>
          <x14:cfRule type="containsText" priority="7636" operator="containsText" id="{E08366B4-14AD-4943-AAE2-E4DB033DB03A}">
            <xm:f>NOT(ISERROR(SEARCH('Listados Datos'!$T$4,AT394)))</xm:f>
            <xm:f>'Listados Datos'!$T$4</xm:f>
            <x14:dxf>
              <font>
                <b/>
                <i val="0"/>
                <color theme="0"/>
              </font>
              <fill>
                <patternFill>
                  <bgColor rgb="FFE26B0A"/>
                </patternFill>
              </fill>
            </x14:dxf>
          </x14:cfRule>
          <x14:cfRule type="containsText" priority="7637" operator="containsText" id="{8FD9A04C-C55C-4D84-B689-2B150090EA3C}">
            <xm:f>NOT(ISERROR(SEARCH('Listados Datos'!$T$5,AT394)))</xm:f>
            <xm:f>'Listados Datos'!$T$5</xm:f>
            <x14:dxf>
              <font>
                <b/>
                <i val="0"/>
                <color auto="1"/>
              </font>
              <fill>
                <patternFill>
                  <bgColor rgb="FFFFFF00"/>
                </patternFill>
              </fill>
            </x14:dxf>
          </x14:cfRule>
          <x14:cfRule type="containsText" priority="7638" operator="containsText" id="{88F581A3-46A4-473E-8301-02A4475B254E}">
            <xm:f>NOT(ISERROR(SEARCH('Listados Datos'!$T$6,AT394)))</xm:f>
            <xm:f>'Listados Datos'!$T$6</xm:f>
            <x14:dxf>
              <font>
                <b/>
                <i val="0"/>
              </font>
              <fill>
                <patternFill>
                  <bgColor rgb="FF92D050"/>
                </patternFill>
              </fill>
            </x14:dxf>
          </x14:cfRule>
          <xm:sqref>AT394</xm:sqref>
        </x14:conditionalFormatting>
        <x14:conditionalFormatting xmlns:xm="http://schemas.microsoft.com/office/excel/2006/main">
          <x14:cfRule type="containsText" priority="7625" operator="containsText" id="{A1B0D674-644B-4F8D-B43A-B9A4DAEAF4F4}">
            <xm:f>NOT(ISERROR(SEARCH('Listados Datos'!$P$3,AR394)))</xm:f>
            <xm:f>'Listados Datos'!$P$3</xm:f>
            <x14:dxf>
              <fill>
                <patternFill>
                  <bgColor rgb="FF99CC00"/>
                </patternFill>
              </fill>
            </x14:dxf>
          </x14:cfRule>
          <x14:cfRule type="containsText" priority="7626" operator="containsText" id="{214E1D93-96A7-4DBD-80A0-1499F74B03C9}">
            <xm:f>NOT(ISERROR(SEARCH('Listados Datos'!$P$4,AR394)))</xm:f>
            <xm:f>'Listados Datos'!$P$4</xm:f>
            <x14:dxf>
              <fill>
                <patternFill>
                  <bgColor rgb="FF33CC33"/>
                </patternFill>
              </fill>
            </x14:dxf>
          </x14:cfRule>
          <x14:cfRule type="containsText" priority="7627" operator="containsText" id="{C0C35C9D-AD76-4582-9B62-9F39C4A8B4AA}">
            <xm:f>NOT(ISERROR(SEARCH('Listados Datos'!$P$5,AR394)))</xm:f>
            <xm:f>'Listados Datos'!$P$5</xm:f>
            <x14:dxf>
              <fill>
                <patternFill>
                  <bgColor rgb="FFFFFF00"/>
                </patternFill>
              </fill>
            </x14:dxf>
          </x14:cfRule>
          <x14:cfRule type="containsText" priority="7628" operator="containsText" id="{016E5A5B-A628-4498-98C5-4594F1A0E7F0}">
            <xm:f>NOT(ISERROR(SEARCH('Listados Datos'!$P$6,AR394)))</xm:f>
            <xm:f>'Listados Datos'!$P$6</xm:f>
            <x14:dxf>
              <fill>
                <patternFill>
                  <bgColor rgb="FFFFC000"/>
                </patternFill>
              </fill>
            </x14:dxf>
          </x14:cfRule>
          <x14:cfRule type="containsText" priority="7629" operator="containsText" id="{BFF63CDA-6E4A-4F1E-8B7D-180A6B7476C5}">
            <xm:f>NOT(ISERROR(SEARCH('Listados Datos'!$P$7,AR394)))</xm:f>
            <xm:f>'Listados Datos'!$P$7</xm:f>
            <x14:dxf>
              <fill>
                <patternFill>
                  <bgColor rgb="FFFF0000"/>
                </patternFill>
              </fill>
            </x14:dxf>
          </x14:cfRule>
          <xm:sqref>AR394</xm:sqref>
        </x14:conditionalFormatting>
        <x14:conditionalFormatting xmlns:xm="http://schemas.microsoft.com/office/excel/2006/main">
          <x14:cfRule type="containsText" priority="7621" operator="containsText" id="{04DB4A8C-46AD-4F7D-B05C-688C9DD6564E}">
            <xm:f>NOT(ISERROR(SEARCH('Listados Datos'!$T$3,AT395)))</xm:f>
            <xm:f>'Listados Datos'!$T$3</xm:f>
            <x14:dxf>
              <fill>
                <patternFill patternType="solid">
                  <bgColor rgb="FFC00000"/>
                </patternFill>
              </fill>
            </x14:dxf>
          </x14:cfRule>
          <x14:cfRule type="containsText" priority="7622" operator="containsText" id="{92E2AF0B-C015-470C-866E-D183CBD3F361}">
            <xm:f>NOT(ISERROR(SEARCH('Listados Datos'!$T$4,AT395)))</xm:f>
            <xm:f>'Listados Datos'!$T$4</xm:f>
            <x14:dxf>
              <font>
                <b/>
                <i val="0"/>
                <color theme="0"/>
              </font>
              <fill>
                <patternFill>
                  <bgColor rgb="FFE26B0A"/>
                </patternFill>
              </fill>
            </x14:dxf>
          </x14:cfRule>
          <x14:cfRule type="containsText" priority="7623" operator="containsText" id="{7276FFB2-F6AF-4E50-875F-ACE772A7C540}">
            <xm:f>NOT(ISERROR(SEARCH('Listados Datos'!$T$5,AT395)))</xm:f>
            <xm:f>'Listados Datos'!$T$5</xm:f>
            <x14:dxf>
              <font>
                <b/>
                <i val="0"/>
                <color auto="1"/>
              </font>
              <fill>
                <patternFill>
                  <bgColor rgb="FFFFFF00"/>
                </patternFill>
              </fill>
            </x14:dxf>
          </x14:cfRule>
          <x14:cfRule type="containsText" priority="7624" operator="containsText" id="{8A3F1DA7-C305-4D16-A624-3D14903856E5}">
            <xm:f>NOT(ISERROR(SEARCH('Listados Datos'!$T$6,AT395)))</xm:f>
            <xm:f>'Listados Datos'!$T$6</xm:f>
            <x14:dxf>
              <font>
                <b/>
                <i val="0"/>
              </font>
              <fill>
                <patternFill>
                  <bgColor rgb="FF92D050"/>
                </patternFill>
              </fill>
            </x14:dxf>
          </x14:cfRule>
          <xm:sqref>AT395</xm:sqref>
        </x14:conditionalFormatting>
        <x14:conditionalFormatting xmlns:xm="http://schemas.microsoft.com/office/excel/2006/main">
          <x14:cfRule type="containsText" priority="7611" operator="containsText" id="{ADF84D82-AAC4-4943-B251-4017F54D2DB3}">
            <xm:f>NOT(ISERROR(SEARCH('Listados Datos'!$P$3,AR395)))</xm:f>
            <xm:f>'Listados Datos'!$P$3</xm:f>
            <x14:dxf>
              <fill>
                <patternFill>
                  <bgColor rgb="FF99CC00"/>
                </patternFill>
              </fill>
            </x14:dxf>
          </x14:cfRule>
          <x14:cfRule type="containsText" priority="7612" operator="containsText" id="{376E80DE-8F5A-487E-92C2-DECD52EC3E46}">
            <xm:f>NOT(ISERROR(SEARCH('Listados Datos'!$P$4,AR395)))</xm:f>
            <xm:f>'Listados Datos'!$P$4</xm:f>
            <x14:dxf>
              <fill>
                <patternFill>
                  <bgColor rgb="FF33CC33"/>
                </patternFill>
              </fill>
            </x14:dxf>
          </x14:cfRule>
          <x14:cfRule type="containsText" priority="7613" operator="containsText" id="{220E4182-1FC0-4128-83DC-CF4B95AB9BA4}">
            <xm:f>NOT(ISERROR(SEARCH('Listados Datos'!$P$5,AR395)))</xm:f>
            <xm:f>'Listados Datos'!$P$5</xm:f>
            <x14:dxf>
              <fill>
                <patternFill>
                  <bgColor rgb="FFFFFF00"/>
                </patternFill>
              </fill>
            </x14:dxf>
          </x14:cfRule>
          <x14:cfRule type="containsText" priority="7614" operator="containsText" id="{02A8C00C-A493-4466-BE40-45B9842CECBA}">
            <xm:f>NOT(ISERROR(SEARCH('Listados Datos'!$P$6,AR395)))</xm:f>
            <xm:f>'Listados Datos'!$P$6</xm:f>
            <x14:dxf>
              <fill>
                <patternFill>
                  <bgColor rgb="FFFFC000"/>
                </patternFill>
              </fill>
            </x14:dxf>
          </x14:cfRule>
          <x14:cfRule type="containsText" priority="7615" operator="containsText" id="{91313D37-CDE1-4DBB-A129-5BC130245940}">
            <xm:f>NOT(ISERROR(SEARCH('Listados Datos'!$P$7,AR395)))</xm:f>
            <xm:f>'Listados Datos'!$P$7</xm:f>
            <x14:dxf>
              <fill>
                <patternFill>
                  <bgColor rgb="FFFF0000"/>
                </patternFill>
              </fill>
            </x14:dxf>
          </x14:cfRule>
          <xm:sqref>AR395</xm:sqref>
        </x14:conditionalFormatting>
        <x14:conditionalFormatting xmlns:xm="http://schemas.microsoft.com/office/excel/2006/main">
          <x14:cfRule type="containsText" priority="7593" operator="containsText" id="{842FF2D7-0EEB-47D9-8F0B-27402A0C72F9}">
            <xm:f>NOT(ISERROR(SEARCH('Listados Datos'!$T$3,AF396)))</xm:f>
            <xm:f>'Listados Datos'!$T$3</xm:f>
            <x14:dxf>
              <fill>
                <patternFill patternType="solid">
                  <bgColor rgb="FFC00000"/>
                </patternFill>
              </fill>
            </x14:dxf>
          </x14:cfRule>
          <x14:cfRule type="containsText" priority="7594" operator="containsText" id="{DBAA7162-DEF7-4473-82CD-23D34835F760}">
            <xm:f>NOT(ISERROR(SEARCH('Listados Datos'!$T$4,AF396)))</xm:f>
            <xm:f>'Listados Datos'!$T$4</xm:f>
            <x14:dxf>
              <font>
                <b/>
                <i val="0"/>
                <color theme="0"/>
              </font>
              <fill>
                <patternFill>
                  <bgColor rgb="FFE26B0A"/>
                </patternFill>
              </fill>
            </x14:dxf>
          </x14:cfRule>
          <x14:cfRule type="containsText" priority="7595" operator="containsText" id="{82067CC7-7D39-483F-9236-69279E674D80}">
            <xm:f>NOT(ISERROR(SEARCH('Listados Datos'!$T$5,AF396)))</xm:f>
            <xm:f>'Listados Datos'!$T$5</xm:f>
            <x14:dxf>
              <font>
                <b/>
                <i val="0"/>
                <color auto="1"/>
              </font>
              <fill>
                <patternFill>
                  <bgColor rgb="FFFFFF00"/>
                </patternFill>
              </fill>
            </x14:dxf>
          </x14:cfRule>
          <x14:cfRule type="containsText" priority="7596" operator="containsText" id="{0CA3E1D8-8E9E-4E46-B99A-38FB4DC46D84}">
            <xm:f>NOT(ISERROR(SEARCH('Listados Datos'!$T$6,AF396)))</xm:f>
            <xm:f>'Listados Datos'!$T$6</xm:f>
            <x14:dxf>
              <font>
                <b/>
                <i val="0"/>
              </font>
              <fill>
                <patternFill>
                  <bgColor rgb="FF92D050"/>
                </patternFill>
              </fill>
            </x14:dxf>
          </x14:cfRule>
          <xm:sqref>AF396:AF397</xm:sqref>
        </x14:conditionalFormatting>
        <x14:conditionalFormatting xmlns:xm="http://schemas.microsoft.com/office/excel/2006/main">
          <x14:cfRule type="containsText" priority="7589" operator="containsText" id="{472FF9DF-F38B-4FAA-8FB3-78854413AB97}">
            <xm:f>NOT(ISERROR(SEARCH('Listados Datos'!$T$3,AB396)))</xm:f>
            <xm:f>'Listados Datos'!$T$3</xm:f>
            <x14:dxf>
              <fill>
                <patternFill patternType="solid">
                  <bgColor rgb="FFC00000"/>
                </patternFill>
              </fill>
            </x14:dxf>
          </x14:cfRule>
          <x14:cfRule type="containsText" priority="7590" operator="containsText" id="{26546850-4286-4F1E-A50E-80718D746826}">
            <xm:f>NOT(ISERROR(SEARCH('Listados Datos'!$T$4,AB396)))</xm:f>
            <xm:f>'Listados Datos'!$T$4</xm:f>
            <x14:dxf>
              <font>
                <b/>
                <i val="0"/>
                <color theme="0"/>
              </font>
              <fill>
                <patternFill>
                  <bgColor rgb="FFE26B0A"/>
                </patternFill>
              </fill>
            </x14:dxf>
          </x14:cfRule>
          <x14:cfRule type="containsText" priority="7591" operator="containsText" id="{19045B33-0146-49C2-94C8-AA445159DBD3}">
            <xm:f>NOT(ISERROR(SEARCH('Listados Datos'!$T$5,AB396)))</xm:f>
            <xm:f>'Listados Datos'!$T$5</xm:f>
            <x14:dxf>
              <font>
                <b/>
                <i val="0"/>
                <color auto="1"/>
              </font>
              <fill>
                <patternFill>
                  <bgColor rgb="FFFFFF00"/>
                </patternFill>
              </fill>
            </x14:dxf>
          </x14:cfRule>
          <x14:cfRule type="containsText" priority="7592" operator="containsText" id="{EAA9706F-B21B-412B-B2EC-F96DFC714EC9}">
            <xm:f>NOT(ISERROR(SEARCH('Listados Datos'!$T$6,AB396)))</xm:f>
            <xm:f>'Listados Datos'!$T$6</xm:f>
            <x14:dxf>
              <font>
                <b/>
                <i val="0"/>
              </font>
              <fill>
                <patternFill>
                  <bgColor rgb="FF92D050"/>
                </patternFill>
              </fill>
            </x14:dxf>
          </x14:cfRule>
          <xm:sqref>AB396:AB397</xm:sqref>
        </x14:conditionalFormatting>
        <x14:conditionalFormatting xmlns:xm="http://schemas.microsoft.com/office/excel/2006/main">
          <x14:cfRule type="containsText" priority="7579" operator="containsText" id="{25A7E565-266B-4CCA-A08E-2BCFDF747580}">
            <xm:f>NOT(ISERROR(SEARCH('Listados Datos'!$P$3,Z396)))</xm:f>
            <xm:f>'Listados Datos'!$P$3</xm:f>
            <x14:dxf>
              <fill>
                <patternFill>
                  <bgColor rgb="FF99CC00"/>
                </patternFill>
              </fill>
            </x14:dxf>
          </x14:cfRule>
          <x14:cfRule type="containsText" priority="7580" operator="containsText" id="{412C1680-87C7-44A9-9037-7326F6541740}">
            <xm:f>NOT(ISERROR(SEARCH('Listados Datos'!$P$4,Z396)))</xm:f>
            <xm:f>'Listados Datos'!$P$4</xm:f>
            <x14:dxf>
              <fill>
                <patternFill>
                  <bgColor rgb="FF33CC33"/>
                </patternFill>
              </fill>
            </x14:dxf>
          </x14:cfRule>
          <x14:cfRule type="containsText" priority="7581" operator="containsText" id="{B8ACBB9D-30BC-4B60-A71F-00A6D961609E}">
            <xm:f>NOT(ISERROR(SEARCH('Listados Datos'!$P$5,Z396)))</xm:f>
            <xm:f>'Listados Datos'!$P$5</xm:f>
            <x14:dxf>
              <fill>
                <patternFill>
                  <bgColor rgb="FFFFFF00"/>
                </patternFill>
              </fill>
            </x14:dxf>
          </x14:cfRule>
          <x14:cfRule type="containsText" priority="7582" operator="containsText" id="{71D5B679-A9D8-4851-97A4-30C478A16328}">
            <xm:f>NOT(ISERROR(SEARCH('Listados Datos'!$P$6,Z396)))</xm:f>
            <xm:f>'Listados Datos'!$P$6</xm:f>
            <x14:dxf>
              <fill>
                <patternFill>
                  <bgColor rgb="FFFFC000"/>
                </patternFill>
              </fill>
            </x14:dxf>
          </x14:cfRule>
          <x14:cfRule type="containsText" priority="7583" operator="containsText" id="{399D7686-823D-409D-8D42-983DAD6C7930}">
            <xm:f>NOT(ISERROR(SEARCH('Listados Datos'!$P$7,Z396)))</xm:f>
            <xm:f>'Listados Datos'!$P$7</xm:f>
            <x14:dxf>
              <fill>
                <patternFill>
                  <bgColor rgb="FFFF0000"/>
                </patternFill>
              </fill>
            </x14:dxf>
          </x14:cfRule>
          <xm:sqref>Z396:Z397</xm:sqref>
        </x14:conditionalFormatting>
        <x14:conditionalFormatting xmlns:xm="http://schemas.microsoft.com/office/excel/2006/main">
          <x14:cfRule type="containsText" priority="7551" operator="containsText" id="{CF09526D-3B16-4E57-A9AD-856406B07CAD}">
            <xm:f>NOT(ISERROR(SEARCH('Listados Datos'!$T$3,AT397)))</xm:f>
            <xm:f>'Listados Datos'!$T$3</xm:f>
            <x14:dxf>
              <fill>
                <patternFill patternType="solid">
                  <bgColor rgb="FFC00000"/>
                </patternFill>
              </fill>
            </x14:dxf>
          </x14:cfRule>
          <x14:cfRule type="containsText" priority="7552" operator="containsText" id="{2CD076C6-AB1D-455E-BC6A-3E0FBD9151CF}">
            <xm:f>NOT(ISERROR(SEARCH('Listados Datos'!$T$4,AT397)))</xm:f>
            <xm:f>'Listados Datos'!$T$4</xm:f>
            <x14:dxf>
              <font>
                <b/>
                <i val="0"/>
                <color theme="0"/>
              </font>
              <fill>
                <patternFill>
                  <bgColor rgb="FFE26B0A"/>
                </patternFill>
              </fill>
            </x14:dxf>
          </x14:cfRule>
          <x14:cfRule type="containsText" priority="7553" operator="containsText" id="{B096267B-EB23-4DE5-8709-783E1FA31503}">
            <xm:f>NOT(ISERROR(SEARCH('Listados Datos'!$T$5,AT397)))</xm:f>
            <xm:f>'Listados Datos'!$T$5</xm:f>
            <x14:dxf>
              <font>
                <b/>
                <i val="0"/>
                <color auto="1"/>
              </font>
              <fill>
                <patternFill>
                  <bgColor rgb="FFFFFF00"/>
                </patternFill>
              </fill>
            </x14:dxf>
          </x14:cfRule>
          <x14:cfRule type="containsText" priority="7554" operator="containsText" id="{6ACCAD63-2098-411A-87F5-C9EC56720748}">
            <xm:f>NOT(ISERROR(SEARCH('Listados Datos'!$T$6,AT397)))</xm:f>
            <xm:f>'Listados Datos'!$T$6</xm:f>
            <x14:dxf>
              <font>
                <b/>
                <i val="0"/>
              </font>
              <fill>
                <patternFill>
                  <bgColor rgb="FF92D050"/>
                </patternFill>
              </fill>
            </x14:dxf>
          </x14:cfRule>
          <xm:sqref>AT397</xm:sqref>
        </x14:conditionalFormatting>
        <x14:conditionalFormatting xmlns:xm="http://schemas.microsoft.com/office/excel/2006/main">
          <x14:cfRule type="containsText" priority="7471" operator="containsText" id="{D3249CBF-130E-4F3A-9564-9FA3F0F44882}">
            <xm:f>NOT(ISERROR(SEARCH('Listados Datos'!$T$3,AT411)))</xm:f>
            <xm:f>'Listados Datos'!$T$3</xm:f>
            <x14:dxf>
              <fill>
                <patternFill patternType="solid">
                  <bgColor rgb="FFC00000"/>
                </patternFill>
              </fill>
            </x14:dxf>
          </x14:cfRule>
          <x14:cfRule type="containsText" priority="7472" operator="containsText" id="{50A907FE-7BF4-4A99-BB37-9E621CFF49F3}">
            <xm:f>NOT(ISERROR(SEARCH('Listados Datos'!$T$4,AT411)))</xm:f>
            <xm:f>'Listados Datos'!$T$4</xm:f>
            <x14:dxf>
              <font>
                <b/>
                <i val="0"/>
                <color theme="0"/>
              </font>
              <fill>
                <patternFill>
                  <bgColor rgb="FFE26B0A"/>
                </patternFill>
              </fill>
            </x14:dxf>
          </x14:cfRule>
          <x14:cfRule type="containsText" priority="7473" operator="containsText" id="{12AC2458-AC34-4168-A9D2-2DBA30285F73}">
            <xm:f>NOT(ISERROR(SEARCH('Listados Datos'!$T$5,AT411)))</xm:f>
            <xm:f>'Listados Datos'!$T$5</xm:f>
            <x14:dxf>
              <font>
                <b/>
                <i val="0"/>
                <color auto="1"/>
              </font>
              <fill>
                <patternFill>
                  <bgColor rgb="FFFFFF00"/>
                </patternFill>
              </fill>
            </x14:dxf>
          </x14:cfRule>
          <x14:cfRule type="containsText" priority="7474" operator="containsText" id="{6432AC9F-3CCE-459C-97DB-6546F1CD9E22}">
            <xm:f>NOT(ISERROR(SEARCH('Listados Datos'!$T$6,AT411)))</xm:f>
            <xm:f>'Listados Datos'!$T$6</xm:f>
            <x14:dxf>
              <font>
                <b/>
                <i val="0"/>
              </font>
              <fill>
                <patternFill>
                  <bgColor rgb="FF92D050"/>
                </patternFill>
              </fill>
            </x14:dxf>
          </x14:cfRule>
          <xm:sqref>AT411</xm:sqref>
        </x14:conditionalFormatting>
        <x14:conditionalFormatting xmlns:xm="http://schemas.microsoft.com/office/excel/2006/main">
          <x14:cfRule type="containsText" priority="7461" operator="containsText" id="{90C66830-A12A-4EDC-9B6A-17A00153AF4F}">
            <xm:f>NOT(ISERROR(SEARCH('Listados Datos'!$P$3,AR411)))</xm:f>
            <xm:f>'Listados Datos'!$P$3</xm:f>
            <x14:dxf>
              <fill>
                <patternFill>
                  <bgColor rgb="FF99CC00"/>
                </patternFill>
              </fill>
            </x14:dxf>
          </x14:cfRule>
          <x14:cfRule type="containsText" priority="7462" operator="containsText" id="{08EC4F88-8AA1-47EA-8531-50CC3E4766AC}">
            <xm:f>NOT(ISERROR(SEARCH('Listados Datos'!$P$4,AR411)))</xm:f>
            <xm:f>'Listados Datos'!$P$4</xm:f>
            <x14:dxf>
              <fill>
                <patternFill>
                  <bgColor rgb="FF33CC33"/>
                </patternFill>
              </fill>
            </x14:dxf>
          </x14:cfRule>
          <x14:cfRule type="containsText" priority="7463" operator="containsText" id="{CF8D2EAA-B7D4-404C-A6E8-5E650B33B058}">
            <xm:f>NOT(ISERROR(SEARCH('Listados Datos'!$P$5,AR411)))</xm:f>
            <xm:f>'Listados Datos'!$P$5</xm:f>
            <x14:dxf>
              <fill>
                <patternFill>
                  <bgColor rgb="FFFFFF00"/>
                </patternFill>
              </fill>
            </x14:dxf>
          </x14:cfRule>
          <x14:cfRule type="containsText" priority="7464" operator="containsText" id="{271F84B5-5B90-442C-8B2C-563C7C58DCB0}">
            <xm:f>NOT(ISERROR(SEARCH('Listados Datos'!$P$6,AR411)))</xm:f>
            <xm:f>'Listados Datos'!$P$6</xm:f>
            <x14:dxf>
              <fill>
                <patternFill>
                  <bgColor rgb="FFFFC000"/>
                </patternFill>
              </fill>
            </x14:dxf>
          </x14:cfRule>
          <x14:cfRule type="containsText" priority="7465" operator="containsText" id="{4032FC7C-E44E-4B72-80F8-FDA19E7EFC2E}">
            <xm:f>NOT(ISERROR(SEARCH('Listados Datos'!$P$7,AR411)))</xm:f>
            <xm:f>'Listados Datos'!$P$7</xm:f>
            <x14:dxf>
              <fill>
                <patternFill>
                  <bgColor rgb="FFFF0000"/>
                </patternFill>
              </fill>
            </x14:dxf>
          </x14:cfRule>
          <xm:sqref>AR411</xm:sqref>
        </x14:conditionalFormatting>
        <x14:conditionalFormatting xmlns:xm="http://schemas.microsoft.com/office/excel/2006/main">
          <x14:cfRule type="containsText" priority="7429" operator="containsText" id="{B84E2DF5-8B05-4F85-ADCA-86805B470513}">
            <xm:f>NOT(ISERROR(SEARCH('Listados Datos'!$T$3,AT408)))</xm:f>
            <xm:f>'Listados Datos'!$T$3</xm:f>
            <x14:dxf>
              <fill>
                <patternFill patternType="solid">
                  <bgColor rgb="FFC00000"/>
                </patternFill>
              </fill>
            </x14:dxf>
          </x14:cfRule>
          <x14:cfRule type="containsText" priority="7430" operator="containsText" id="{678FB0F2-9D6D-4560-BC3A-B576FC14904B}">
            <xm:f>NOT(ISERROR(SEARCH('Listados Datos'!$T$4,AT408)))</xm:f>
            <xm:f>'Listados Datos'!$T$4</xm:f>
            <x14:dxf>
              <font>
                <b/>
                <i val="0"/>
                <color theme="0"/>
              </font>
              <fill>
                <patternFill>
                  <bgColor rgb="FFE26B0A"/>
                </patternFill>
              </fill>
            </x14:dxf>
          </x14:cfRule>
          <x14:cfRule type="containsText" priority="7431" operator="containsText" id="{C627E78C-69A5-4864-97B2-84B5E1D4B73B}">
            <xm:f>NOT(ISERROR(SEARCH('Listados Datos'!$T$5,AT408)))</xm:f>
            <xm:f>'Listados Datos'!$T$5</xm:f>
            <x14:dxf>
              <font>
                <b/>
                <i val="0"/>
                <color auto="1"/>
              </font>
              <fill>
                <patternFill>
                  <bgColor rgb="FFFFFF00"/>
                </patternFill>
              </fill>
            </x14:dxf>
          </x14:cfRule>
          <x14:cfRule type="containsText" priority="7432" operator="containsText" id="{016D8316-DED5-43DB-8DB4-7B3DCAF8ABE6}">
            <xm:f>NOT(ISERROR(SEARCH('Listados Datos'!$T$6,AT408)))</xm:f>
            <xm:f>'Listados Datos'!$T$6</xm:f>
            <x14:dxf>
              <font>
                <b/>
                <i val="0"/>
              </font>
              <fill>
                <patternFill>
                  <bgColor rgb="FF92D050"/>
                </patternFill>
              </fill>
            </x14:dxf>
          </x14:cfRule>
          <xm:sqref>AT408</xm:sqref>
        </x14:conditionalFormatting>
        <x14:conditionalFormatting xmlns:xm="http://schemas.microsoft.com/office/excel/2006/main">
          <x14:cfRule type="containsText" priority="7419" operator="containsText" id="{0C48D551-C8DE-4E71-A7C5-1F8576452B34}">
            <xm:f>NOT(ISERROR(SEARCH('Listados Datos'!$P$3,AR408)))</xm:f>
            <xm:f>'Listados Datos'!$P$3</xm:f>
            <x14:dxf>
              <fill>
                <patternFill>
                  <bgColor rgb="FF99CC00"/>
                </patternFill>
              </fill>
            </x14:dxf>
          </x14:cfRule>
          <x14:cfRule type="containsText" priority="7420" operator="containsText" id="{E48021B1-3A13-4E72-9FB5-90B8F6A0261C}">
            <xm:f>NOT(ISERROR(SEARCH('Listados Datos'!$P$4,AR408)))</xm:f>
            <xm:f>'Listados Datos'!$P$4</xm:f>
            <x14:dxf>
              <fill>
                <patternFill>
                  <bgColor rgb="FF33CC33"/>
                </patternFill>
              </fill>
            </x14:dxf>
          </x14:cfRule>
          <x14:cfRule type="containsText" priority="7421" operator="containsText" id="{E71AE96B-D2A9-4F71-8D6F-68750D454535}">
            <xm:f>NOT(ISERROR(SEARCH('Listados Datos'!$P$5,AR408)))</xm:f>
            <xm:f>'Listados Datos'!$P$5</xm:f>
            <x14:dxf>
              <fill>
                <patternFill>
                  <bgColor rgb="FFFFFF00"/>
                </patternFill>
              </fill>
            </x14:dxf>
          </x14:cfRule>
          <x14:cfRule type="containsText" priority="7422" operator="containsText" id="{D371BB3A-83EB-4D7C-B92E-F88072366284}">
            <xm:f>NOT(ISERROR(SEARCH('Listados Datos'!$P$6,AR408)))</xm:f>
            <xm:f>'Listados Datos'!$P$6</xm:f>
            <x14:dxf>
              <fill>
                <patternFill>
                  <bgColor rgb="FFFFC000"/>
                </patternFill>
              </fill>
            </x14:dxf>
          </x14:cfRule>
          <x14:cfRule type="containsText" priority="7423" operator="containsText" id="{48B67DF3-FF2A-40BD-8E80-B06722652112}">
            <xm:f>NOT(ISERROR(SEARCH('Listados Datos'!$P$7,AR408)))</xm:f>
            <xm:f>'Listados Datos'!$P$7</xm:f>
            <x14:dxf>
              <fill>
                <patternFill>
                  <bgColor rgb="FFFF0000"/>
                </patternFill>
              </fill>
            </x14:dxf>
          </x14:cfRule>
          <xm:sqref>AR408</xm:sqref>
        </x14:conditionalFormatting>
        <x14:conditionalFormatting xmlns:xm="http://schemas.microsoft.com/office/excel/2006/main">
          <x14:cfRule type="containsText" priority="7537" operator="containsText" id="{DB84FEDE-F3E5-43BE-BB95-932841BE6AA5}">
            <xm:f>NOT(ISERROR(SEARCH('Listados Datos'!$T$3,AF406)))</xm:f>
            <xm:f>'Listados Datos'!$T$3</xm:f>
            <x14:dxf>
              <fill>
                <patternFill patternType="solid">
                  <bgColor rgb="FFC00000"/>
                </patternFill>
              </fill>
            </x14:dxf>
          </x14:cfRule>
          <x14:cfRule type="containsText" priority="7538" operator="containsText" id="{799CD49C-8170-4CE6-9A77-07B6E5611087}">
            <xm:f>NOT(ISERROR(SEARCH('Listados Datos'!$T$4,AF406)))</xm:f>
            <xm:f>'Listados Datos'!$T$4</xm:f>
            <x14:dxf>
              <font>
                <b/>
                <i val="0"/>
                <color theme="0"/>
              </font>
              <fill>
                <patternFill>
                  <bgColor rgb="FFE26B0A"/>
                </patternFill>
              </fill>
            </x14:dxf>
          </x14:cfRule>
          <x14:cfRule type="containsText" priority="7539" operator="containsText" id="{8B203C13-4A13-4E62-B27F-80C9678E754B}">
            <xm:f>NOT(ISERROR(SEARCH('Listados Datos'!$T$5,AF406)))</xm:f>
            <xm:f>'Listados Datos'!$T$5</xm:f>
            <x14:dxf>
              <font>
                <b/>
                <i val="0"/>
                <color auto="1"/>
              </font>
              <fill>
                <patternFill>
                  <bgColor rgb="FFFFFF00"/>
                </patternFill>
              </fill>
            </x14:dxf>
          </x14:cfRule>
          <x14:cfRule type="containsText" priority="7540" operator="containsText" id="{CC3017C7-925F-408B-B269-FFCB8A72014C}">
            <xm:f>NOT(ISERROR(SEARCH('Listados Datos'!$T$6,AF406)))</xm:f>
            <xm:f>'Listados Datos'!$T$6</xm:f>
            <x14:dxf>
              <font>
                <b/>
                <i val="0"/>
              </font>
              <fill>
                <patternFill>
                  <bgColor rgb="FF92D050"/>
                </patternFill>
              </fill>
            </x14:dxf>
          </x14:cfRule>
          <xm:sqref>AF406:AF407 AF411</xm:sqref>
        </x14:conditionalFormatting>
        <x14:conditionalFormatting xmlns:xm="http://schemas.microsoft.com/office/excel/2006/main">
          <x14:cfRule type="containsText" priority="7533" operator="containsText" id="{40A2A909-553E-4E6B-9E18-BD533CAF6EDD}">
            <xm:f>NOT(ISERROR(SEARCH('Listados Datos'!$T$3,AB406)))</xm:f>
            <xm:f>'Listados Datos'!$T$3</xm:f>
            <x14:dxf>
              <fill>
                <patternFill patternType="solid">
                  <bgColor rgb="FFC00000"/>
                </patternFill>
              </fill>
            </x14:dxf>
          </x14:cfRule>
          <x14:cfRule type="containsText" priority="7534" operator="containsText" id="{C06B107B-0098-443D-A8D2-F7AAF0805725}">
            <xm:f>NOT(ISERROR(SEARCH('Listados Datos'!$T$4,AB406)))</xm:f>
            <xm:f>'Listados Datos'!$T$4</xm:f>
            <x14:dxf>
              <font>
                <b/>
                <i val="0"/>
                <color theme="0"/>
              </font>
              <fill>
                <patternFill>
                  <bgColor rgb="FFE26B0A"/>
                </patternFill>
              </fill>
            </x14:dxf>
          </x14:cfRule>
          <x14:cfRule type="containsText" priority="7535" operator="containsText" id="{83B910C9-821D-49BB-A45F-CB3BE36F55EE}">
            <xm:f>NOT(ISERROR(SEARCH('Listados Datos'!$T$5,AB406)))</xm:f>
            <xm:f>'Listados Datos'!$T$5</xm:f>
            <x14:dxf>
              <font>
                <b/>
                <i val="0"/>
                <color auto="1"/>
              </font>
              <fill>
                <patternFill>
                  <bgColor rgb="FFFFFF00"/>
                </patternFill>
              </fill>
            </x14:dxf>
          </x14:cfRule>
          <x14:cfRule type="containsText" priority="7536" operator="containsText" id="{3A8F9275-386A-4487-9009-F0947BBB0301}">
            <xm:f>NOT(ISERROR(SEARCH('Listados Datos'!$T$6,AB406)))</xm:f>
            <xm:f>'Listados Datos'!$T$6</xm:f>
            <x14:dxf>
              <font>
                <b/>
                <i val="0"/>
              </font>
              <fill>
                <patternFill>
                  <bgColor rgb="FF92D050"/>
                </patternFill>
              </fill>
            </x14:dxf>
          </x14:cfRule>
          <xm:sqref>AB406:AB407</xm:sqref>
        </x14:conditionalFormatting>
        <x14:conditionalFormatting xmlns:xm="http://schemas.microsoft.com/office/excel/2006/main">
          <x14:cfRule type="containsText" priority="7523" operator="containsText" id="{A0FB88DC-A12D-4986-9431-9632757E07BC}">
            <xm:f>NOT(ISERROR(SEARCH('Listados Datos'!$P$3,Z406)))</xm:f>
            <xm:f>'Listados Datos'!$P$3</xm:f>
            <x14:dxf>
              <fill>
                <patternFill>
                  <bgColor rgb="FF99CC00"/>
                </patternFill>
              </fill>
            </x14:dxf>
          </x14:cfRule>
          <x14:cfRule type="containsText" priority="7524" operator="containsText" id="{7B90D626-B4BA-462A-9B7E-904D9FB460FE}">
            <xm:f>NOT(ISERROR(SEARCH('Listados Datos'!$P$4,Z406)))</xm:f>
            <xm:f>'Listados Datos'!$P$4</xm:f>
            <x14:dxf>
              <fill>
                <patternFill>
                  <bgColor rgb="FF33CC33"/>
                </patternFill>
              </fill>
            </x14:dxf>
          </x14:cfRule>
          <x14:cfRule type="containsText" priority="7525" operator="containsText" id="{60D8A44A-376C-4DF8-B43B-28BACD076F93}">
            <xm:f>NOT(ISERROR(SEARCH('Listados Datos'!$P$5,Z406)))</xm:f>
            <xm:f>'Listados Datos'!$P$5</xm:f>
            <x14:dxf>
              <fill>
                <patternFill>
                  <bgColor rgb="FFFFFF00"/>
                </patternFill>
              </fill>
            </x14:dxf>
          </x14:cfRule>
          <x14:cfRule type="containsText" priority="7526" operator="containsText" id="{B849E06B-14AE-4E5B-BBC1-34CEED613F27}">
            <xm:f>NOT(ISERROR(SEARCH('Listados Datos'!$P$6,Z406)))</xm:f>
            <xm:f>'Listados Datos'!$P$6</xm:f>
            <x14:dxf>
              <fill>
                <patternFill>
                  <bgColor rgb="FFFFC000"/>
                </patternFill>
              </fill>
            </x14:dxf>
          </x14:cfRule>
          <x14:cfRule type="containsText" priority="7527" operator="containsText" id="{CDBAAF86-185F-4466-A475-3E81C676B43A}">
            <xm:f>NOT(ISERROR(SEARCH('Listados Datos'!$P$7,Z406)))</xm:f>
            <xm:f>'Listados Datos'!$P$7</xm:f>
            <x14:dxf>
              <fill>
                <patternFill>
                  <bgColor rgb="FFFF0000"/>
                </patternFill>
              </fill>
            </x14:dxf>
          </x14:cfRule>
          <xm:sqref>Z406:Z407</xm:sqref>
        </x14:conditionalFormatting>
        <x14:conditionalFormatting xmlns:xm="http://schemas.microsoft.com/office/excel/2006/main">
          <x14:cfRule type="containsText" priority="7499" operator="containsText" id="{4DC2D04C-EFEE-48CF-94C2-2A1D73D1FE8E}">
            <xm:f>NOT(ISERROR(SEARCH('Listados Datos'!$T$3,AT406)))</xm:f>
            <xm:f>'Listados Datos'!$T$3</xm:f>
            <x14:dxf>
              <fill>
                <patternFill patternType="solid">
                  <bgColor rgb="FFC00000"/>
                </patternFill>
              </fill>
            </x14:dxf>
          </x14:cfRule>
          <x14:cfRule type="containsText" priority="7500" operator="containsText" id="{A3CA047C-6305-46DF-A246-4EFA25DD3323}">
            <xm:f>NOT(ISERROR(SEARCH('Listados Datos'!$T$4,AT406)))</xm:f>
            <xm:f>'Listados Datos'!$T$4</xm:f>
            <x14:dxf>
              <font>
                <b/>
                <i val="0"/>
                <color theme="0"/>
              </font>
              <fill>
                <patternFill>
                  <bgColor rgb="FFE26B0A"/>
                </patternFill>
              </fill>
            </x14:dxf>
          </x14:cfRule>
          <x14:cfRule type="containsText" priority="7501" operator="containsText" id="{197A015A-ABBF-431D-AA61-774AC21B6968}">
            <xm:f>NOT(ISERROR(SEARCH('Listados Datos'!$T$5,AT406)))</xm:f>
            <xm:f>'Listados Datos'!$T$5</xm:f>
            <x14:dxf>
              <font>
                <b/>
                <i val="0"/>
                <color auto="1"/>
              </font>
              <fill>
                <patternFill>
                  <bgColor rgb="FFFFFF00"/>
                </patternFill>
              </fill>
            </x14:dxf>
          </x14:cfRule>
          <x14:cfRule type="containsText" priority="7502" operator="containsText" id="{20369D68-B4D8-4370-A4F2-C90EAC87A285}">
            <xm:f>NOT(ISERROR(SEARCH('Listados Datos'!$T$6,AT406)))</xm:f>
            <xm:f>'Listados Datos'!$T$6</xm:f>
            <x14:dxf>
              <font>
                <b/>
                <i val="0"/>
              </font>
              <fill>
                <patternFill>
                  <bgColor rgb="FF92D050"/>
                </patternFill>
              </fill>
            </x14:dxf>
          </x14:cfRule>
          <xm:sqref>AT406</xm:sqref>
        </x14:conditionalFormatting>
        <x14:conditionalFormatting xmlns:xm="http://schemas.microsoft.com/office/excel/2006/main">
          <x14:cfRule type="containsText" priority="7489" operator="containsText" id="{DF6AD176-2DCE-4F66-9AA7-2BF88A825C00}">
            <xm:f>NOT(ISERROR(SEARCH('Listados Datos'!$P$3,AR406)))</xm:f>
            <xm:f>'Listados Datos'!$P$3</xm:f>
            <x14:dxf>
              <fill>
                <patternFill>
                  <bgColor rgb="FF99CC00"/>
                </patternFill>
              </fill>
            </x14:dxf>
          </x14:cfRule>
          <x14:cfRule type="containsText" priority="7490" operator="containsText" id="{01F6DD39-71BC-487D-85E7-07FB4B9854D1}">
            <xm:f>NOT(ISERROR(SEARCH('Listados Datos'!$P$4,AR406)))</xm:f>
            <xm:f>'Listados Datos'!$P$4</xm:f>
            <x14:dxf>
              <fill>
                <patternFill>
                  <bgColor rgb="FF33CC33"/>
                </patternFill>
              </fill>
            </x14:dxf>
          </x14:cfRule>
          <x14:cfRule type="containsText" priority="7491" operator="containsText" id="{0E18D709-E511-4774-BCD6-68968266AE30}">
            <xm:f>NOT(ISERROR(SEARCH('Listados Datos'!$P$5,AR406)))</xm:f>
            <xm:f>'Listados Datos'!$P$5</xm:f>
            <x14:dxf>
              <fill>
                <patternFill>
                  <bgColor rgb="FFFFFF00"/>
                </patternFill>
              </fill>
            </x14:dxf>
          </x14:cfRule>
          <x14:cfRule type="containsText" priority="7492" operator="containsText" id="{FFB71AB7-D71E-44C5-BB16-07D7C3D72BD2}">
            <xm:f>NOT(ISERROR(SEARCH('Listados Datos'!$P$6,AR406)))</xm:f>
            <xm:f>'Listados Datos'!$P$6</xm:f>
            <x14:dxf>
              <fill>
                <patternFill>
                  <bgColor rgb="FFFFC000"/>
                </patternFill>
              </fill>
            </x14:dxf>
          </x14:cfRule>
          <x14:cfRule type="containsText" priority="7493" operator="containsText" id="{70C2EBDB-4EF9-46DC-98C5-3DBE88347E54}">
            <xm:f>NOT(ISERROR(SEARCH('Listados Datos'!$P$7,AR406)))</xm:f>
            <xm:f>'Listados Datos'!$P$7</xm:f>
            <x14:dxf>
              <fill>
                <patternFill>
                  <bgColor rgb="FFFF0000"/>
                </patternFill>
              </fill>
            </x14:dxf>
          </x14:cfRule>
          <xm:sqref>AR406</xm:sqref>
        </x14:conditionalFormatting>
        <x14:conditionalFormatting xmlns:xm="http://schemas.microsoft.com/office/excel/2006/main">
          <x14:cfRule type="containsText" priority="7485" operator="containsText" id="{EE9E242B-BBB4-4BF2-93DE-05008AD5C3F3}">
            <xm:f>NOT(ISERROR(SEARCH('Listados Datos'!$T$3,AT407)))</xm:f>
            <xm:f>'Listados Datos'!$T$3</xm:f>
            <x14:dxf>
              <fill>
                <patternFill patternType="solid">
                  <bgColor rgb="FFC00000"/>
                </patternFill>
              </fill>
            </x14:dxf>
          </x14:cfRule>
          <x14:cfRule type="containsText" priority="7486" operator="containsText" id="{1FADE4E8-8B5E-4B78-8623-54EDCA8B8AD9}">
            <xm:f>NOT(ISERROR(SEARCH('Listados Datos'!$T$4,AT407)))</xm:f>
            <xm:f>'Listados Datos'!$T$4</xm:f>
            <x14:dxf>
              <font>
                <b/>
                <i val="0"/>
                <color theme="0"/>
              </font>
              <fill>
                <patternFill>
                  <bgColor rgb="FFE26B0A"/>
                </patternFill>
              </fill>
            </x14:dxf>
          </x14:cfRule>
          <x14:cfRule type="containsText" priority="7487" operator="containsText" id="{31742E8E-7A66-4E24-9AD0-F8C2762E8D74}">
            <xm:f>NOT(ISERROR(SEARCH('Listados Datos'!$T$5,AT407)))</xm:f>
            <xm:f>'Listados Datos'!$T$5</xm:f>
            <x14:dxf>
              <font>
                <b/>
                <i val="0"/>
                <color auto="1"/>
              </font>
              <fill>
                <patternFill>
                  <bgColor rgb="FFFFFF00"/>
                </patternFill>
              </fill>
            </x14:dxf>
          </x14:cfRule>
          <x14:cfRule type="containsText" priority="7488" operator="containsText" id="{EFD77DCE-615B-4E0D-9F89-4265B40DCE60}">
            <xm:f>NOT(ISERROR(SEARCH('Listados Datos'!$T$6,AT407)))</xm:f>
            <xm:f>'Listados Datos'!$T$6</xm:f>
            <x14:dxf>
              <font>
                <b/>
                <i val="0"/>
              </font>
              <fill>
                <patternFill>
                  <bgColor rgb="FF92D050"/>
                </patternFill>
              </fill>
            </x14:dxf>
          </x14:cfRule>
          <xm:sqref>AT407</xm:sqref>
        </x14:conditionalFormatting>
        <x14:conditionalFormatting xmlns:xm="http://schemas.microsoft.com/office/excel/2006/main">
          <x14:cfRule type="containsText" priority="7475" operator="containsText" id="{916D4655-8C0B-4690-8008-A445ED45877F}">
            <xm:f>NOT(ISERROR(SEARCH('Listados Datos'!$P$3,AR407)))</xm:f>
            <xm:f>'Listados Datos'!$P$3</xm:f>
            <x14:dxf>
              <fill>
                <patternFill>
                  <bgColor rgb="FF99CC00"/>
                </patternFill>
              </fill>
            </x14:dxf>
          </x14:cfRule>
          <x14:cfRule type="containsText" priority="7476" operator="containsText" id="{3A9E14FD-FD80-47E6-B5B3-A56CC61125F7}">
            <xm:f>NOT(ISERROR(SEARCH('Listados Datos'!$P$4,AR407)))</xm:f>
            <xm:f>'Listados Datos'!$P$4</xm:f>
            <x14:dxf>
              <fill>
                <patternFill>
                  <bgColor rgb="FF33CC33"/>
                </patternFill>
              </fill>
            </x14:dxf>
          </x14:cfRule>
          <x14:cfRule type="containsText" priority="7477" operator="containsText" id="{1E155B95-B8B7-4431-84A2-FF6BEC931949}">
            <xm:f>NOT(ISERROR(SEARCH('Listados Datos'!$P$5,AR407)))</xm:f>
            <xm:f>'Listados Datos'!$P$5</xm:f>
            <x14:dxf>
              <fill>
                <patternFill>
                  <bgColor rgb="FFFFFF00"/>
                </patternFill>
              </fill>
            </x14:dxf>
          </x14:cfRule>
          <x14:cfRule type="containsText" priority="7478" operator="containsText" id="{1B44B9A8-7089-418D-B5EF-382F61031910}">
            <xm:f>NOT(ISERROR(SEARCH('Listados Datos'!$P$6,AR407)))</xm:f>
            <xm:f>'Listados Datos'!$P$6</xm:f>
            <x14:dxf>
              <fill>
                <patternFill>
                  <bgColor rgb="FFFFC000"/>
                </patternFill>
              </fill>
            </x14:dxf>
          </x14:cfRule>
          <x14:cfRule type="containsText" priority="7479" operator="containsText" id="{8D4A7C07-D922-4A21-97E7-D31D3E6D67E6}">
            <xm:f>NOT(ISERROR(SEARCH('Listados Datos'!$P$7,AR407)))</xm:f>
            <xm:f>'Listados Datos'!$P$7</xm:f>
            <x14:dxf>
              <fill>
                <patternFill>
                  <bgColor rgb="FFFF0000"/>
                </patternFill>
              </fill>
            </x14:dxf>
          </x14:cfRule>
          <xm:sqref>AR407</xm:sqref>
        </x14:conditionalFormatting>
        <x14:conditionalFormatting xmlns:xm="http://schemas.microsoft.com/office/excel/2006/main">
          <x14:cfRule type="containsText" priority="7457" operator="containsText" id="{07BE9B3E-B1FD-4FAD-AE6A-19BA49E16BFD}">
            <xm:f>NOT(ISERROR(SEARCH('Listados Datos'!$T$3,AF408)))</xm:f>
            <xm:f>'Listados Datos'!$T$3</xm:f>
            <x14:dxf>
              <fill>
                <patternFill patternType="solid">
                  <bgColor rgb="FFC00000"/>
                </patternFill>
              </fill>
            </x14:dxf>
          </x14:cfRule>
          <x14:cfRule type="containsText" priority="7458" operator="containsText" id="{CE6CF255-FB94-447A-A021-6CC6E72D0FBD}">
            <xm:f>NOT(ISERROR(SEARCH('Listados Datos'!$T$4,AF408)))</xm:f>
            <xm:f>'Listados Datos'!$T$4</xm:f>
            <x14:dxf>
              <font>
                <b/>
                <i val="0"/>
                <color theme="0"/>
              </font>
              <fill>
                <patternFill>
                  <bgColor rgb="FFE26B0A"/>
                </patternFill>
              </fill>
            </x14:dxf>
          </x14:cfRule>
          <x14:cfRule type="containsText" priority="7459" operator="containsText" id="{55031BC1-3CC4-4E23-9B5B-F9B7830A0C58}">
            <xm:f>NOT(ISERROR(SEARCH('Listados Datos'!$T$5,AF408)))</xm:f>
            <xm:f>'Listados Datos'!$T$5</xm:f>
            <x14:dxf>
              <font>
                <b/>
                <i val="0"/>
                <color auto="1"/>
              </font>
              <fill>
                <patternFill>
                  <bgColor rgb="FFFFFF00"/>
                </patternFill>
              </fill>
            </x14:dxf>
          </x14:cfRule>
          <x14:cfRule type="containsText" priority="7460" operator="containsText" id="{2CAEF8F3-F930-4043-99C3-3F0B628EF6DC}">
            <xm:f>NOT(ISERROR(SEARCH('Listados Datos'!$T$6,AF408)))</xm:f>
            <xm:f>'Listados Datos'!$T$6</xm:f>
            <x14:dxf>
              <font>
                <b/>
                <i val="0"/>
              </font>
              <fill>
                <patternFill>
                  <bgColor rgb="FF92D050"/>
                </patternFill>
              </fill>
            </x14:dxf>
          </x14:cfRule>
          <xm:sqref>AF408:AF409</xm:sqref>
        </x14:conditionalFormatting>
        <x14:conditionalFormatting xmlns:xm="http://schemas.microsoft.com/office/excel/2006/main">
          <x14:cfRule type="containsText" priority="7453" operator="containsText" id="{8C1FAEA4-CCC9-4E56-A6BB-6AA7707F720A}">
            <xm:f>NOT(ISERROR(SEARCH('Listados Datos'!$T$3,AB408)))</xm:f>
            <xm:f>'Listados Datos'!$T$3</xm:f>
            <x14:dxf>
              <fill>
                <patternFill patternType="solid">
                  <bgColor rgb="FFC00000"/>
                </patternFill>
              </fill>
            </x14:dxf>
          </x14:cfRule>
          <x14:cfRule type="containsText" priority="7454" operator="containsText" id="{CFEC36C2-53FC-4709-BA69-C6F970772BB9}">
            <xm:f>NOT(ISERROR(SEARCH('Listados Datos'!$T$4,AB408)))</xm:f>
            <xm:f>'Listados Datos'!$T$4</xm:f>
            <x14:dxf>
              <font>
                <b/>
                <i val="0"/>
                <color theme="0"/>
              </font>
              <fill>
                <patternFill>
                  <bgColor rgb="FFE26B0A"/>
                </patternFill>
              </fill>
            </x14:dxf>
          </x14:cfRule>
          <x14:cfRule type="containsText" priority="7455" operator="containsText" id="{E7C691AC-A8AE-40B0-A9FE-DA1BEBE0AF89}">
            <xm:f>NOT(ISERROR(SEARCH('Listados Datos'!$T$5,AB408)))</xm:f>
            <xm:f>'Listados Datos'!$T$5</xm:f>
            <x14:dxf>
              <font>
                <b/>
                <i val="0"/>
                <color auto="1"/>
              </font>
              <fill>
                <patternFill>
                  <bgColor rgb="FFFFFF00"/>
                </patternFill>
              </fill>
            </x14:dxf>
          </x14:cfRule>
          <x14:cfRule type="containsText" priority="7456" operator="containsText" id="{CEBBCF47-0767-49C1-BEDD-D5CAF481030E}">
            <xm:f>NOT(ISERROR(SEARCH('Listados Datos'!$T$6,AB408)))</xm:f>
            <xm:f>'Listados Datos'!$T$6</xm:f>
            <x14:dxf>
              <font>
                <b/>
                <i val="0"/>
              </font>
              <fill>
                <patternFill>
                  <bgColor rgb="FF92D050"/>
                </patternFill>
              </fill>
            </x14:dxf>
          </x14:cfRule>
          <xm:sqref>AB408:AB409</xm:sqref>
        </x14:conditionalFormatting>
        <x14:conditionalFormatting xmlns:xm="http://schemas.microsoft.com/office/excel/2006/main">
          <x14:cfRule type="containsText" priority="7443" operator="containsText" id="{7DE0D214-C403-4398-8E5A-721E11295D24}">
            <xm:f>NOT(ISERROR(SEARCH('Listados Datos'!$P$3,Z408)))</xm:f>
            <xm:f>'Listados Datos'!$P$3</xm:f>
            <x14:dxf>
              <fill>
                <patternFill>
                  <bgColor rgb="FF99CC00"/>
                </patternFill>
              </fill>
            </x14:dxf>
          </x14:cfRule>
          <x14:cfRule type="containsText" priority="7444" operator="containsText" id="{8E5BCB49-26AF-469A-8BF9-87157DB7AAC8}">
            <xm:f>NOT(ISERROR(SEARCH('Listados Datos'!$P$4,Z408)))</xm:f>
            <xm:f>'Listados Datos'!$P$4</xm:f>
            <x14:dxf>
              <fill>
                <patternFill>
                  <bgColor rgb="FF33CC33"/>
                </patternFill>
              </fill>
            </x14:dxf>
          </x14:cfRule>
          <x14:cfRule type="containsText" priority="7445" operator="containsText" id="{6D32B404-E879-45BB-8563-170204702693}">
            <xm:f>NOT(ISERROR(SEARCH('Listados Datos'!$P$5,Z408)))</xm:f>
            <xm:f>'Listados Datos'!$P$5</xm:f>
            <x14:dxf>
              <fill>
                <patternFill>
                  <bgColor rgb="FFFFFF00"/>
                </patternFill>
              </fill>
            </x14:dxf>
          </x14:cfRule>
          <x14:cfRule type="containsText" priority="7446" operator="containsText" id="{E62A9781-1FFE-4E44-8E8D-2F2D5FA2B38E}">
            <xm:f>NOT(ISERROR(SEARCH('Listados Datos'!$P$6,Z408)))</xm:f>
            <xm:f>'Listados Datos'!$P$6</xm:f>
            <x14:dxf>
              <fill>
                <patternFill>
                  <bgColor rgb="FFFFC000"/>
                </patternFill>
              </fill>
            </x14:dxf>
          </x14:cfRule>
          <x14:cfRule type="containsText" priority="7447" operator="containsText" id="{5362478A-1082-48EF-AD94-09B257F43E4F}">
            <xm:f>NOT(ISERROR(SEARCH('Listados Datos'!$P$7,Z408)))</xm:f>
            <xm:f>'Listados Datos'!$P$7</xm:f>
            <x14:dxf>
              <fill>
                <patternFill>
                  <bgColor rgb="FFFF0000"/>
                </patternFill>
              </fill>
            </x14:dxf>
          </x14:cfRule>
          <xm:sqref>Z408:Z409</xm:sqref>
        </x14:conditionalFormatting>
        <x14:conditionalFormatting xmlns:xm="http://schemas.microsoft.com/office/excel/2006/main">
          <x14:cfRule type="containsText" priority="7415" operator="containsText" id="{89B887DF-5256-4AD2-A1A7-7C4F0B71B99C}">
            <xm:f>NOT(ISERROR(SEARCH('Listados Datos'!$T$3,AT409)))</xm:f>
            <xm:f>'Listados Datos'!$T$3</xm:f>
            <x14:dxf>
              <fill>
                <patternFill patternType="solid">
                  <bgColor rgb="FFC00000"/>
                </patternFill>
              </fill>
            </x14:dxf>
          </x14:cfRule>
          <x14:cfRule type="containsText" priority="7416" operator="containsText" id="{BC62D3AE-B0D7-422D-8135-576D9D228E02}">
            <xm:f>NOT(ISERROR(SEARCH('Listados Datos'!$T$4,AT409)))</xm:f>
            <xm:f>'Listados Datos'!$T$4</xm:f>
            <x14:dxf>
              <font>
                <b/>
                <i val="0"/>
                <color theme="0"/>
              </font>
              <fill>
                <patternFill>
                  <bgColor rgb="FFE26B0A"/>
                </patternFill>
              </fill>
            </x14:dxf>
          </x14:cfRule>
          <x14:cfRule type="containsText" priority="7417" operator="containsText" id="{0D3F6CDE-144E-45A5-A16A-E6849C5F5613}">
            <xm:f>NOT(ISERROR(SEARCH('Listados Datos'!$T$5,AT409)))</xm:f>
            <xm:f>'Listados Datos'!$T$5</xm:f>
            <x14:dxf>
              <font>
                <b/>
                <i val="0"/>
                <color auto="1"/>
              </font>
              <fill>
                <patternFill>
                  <bgColor rgb="FFFFFF00"/>
                </patternFill>
              </fill>
            </x14:dxf>
          </x14:cfRule>
          <x14:cfRule type="containsText" priority="7418" operator="containsText" id="{CFCF1AB5-7151-4E0A-B199-D2841D7E1A66}">
            <xm:f>NOT(ISERROR(SEARCH('Listados Datos'!$T$6,AT409)))</xm:f>
            <xm:f>'Listados Datos'!$T$6</xm:f>
            <x14:dxf>
              <font>
                <b/>
                <i val="0"/>
              </font>
              <fill>
                <patternFill>
                  <bgColor rgb="FF92D050"/>
                </patternFill>
              </fill>
            </x14:dxf>
          </x14:cfRule>
          <xm:sqref>AT409</xm:sqref>
        </x14:conditionalFormatting>
        <x14:conditionalFormatting xmlns:xm="http://schemas.microsoft.com/office/excel/2006/main">
          <x14:cfRule type="containsText" priority="7335" operator="containsText" id="{58092CF0-2FD1-42B7-AA83-CFDEC59DD5C8}">
            <xm:f>NOT(ISERROR(SEARCH('Listados Datos'!$T$3,AT405)))</xm:f>
            <xm:f>'Listados Datos'!$T$3</xm:f>
            <x14:dxf>
              <fill>
                <patternFill patternType="solid">
                  <bgColor rgb="FFC00000"/>
                </patternFill>
              </fill>
            </x14:dxf>
          </x14:cfRule>
          <x14:cfRule type="containsText" priority="7336" operator="containsText" id="{67DF05E8-97D7-4615-93FB-CAE4222C4515}">
            <xm:f>NOT(ISERROR(SEARCH('Listados Datos'!$T$4,AT405)))</xm:f>
            <xm:f>'Listados Datos'!$T$4</xm:f>
            <x14:dxf>
              <font>
                <b/>
                <i val="0"/>
                <color theme="0"/>
              </font>
              <fill>
                <patternFill>
                  <bgColor rgb="FFE26B0A"/>
                </patternFill>
              </fill>
            </x14:dxf>
          </x14:cfRule>
          <x14:cfRule type="containsText" priority="7337" operator="containsText" id="{15AEFB2A-F111-4653-9E3B-8666F7BF9CC3}">
            <xm:f>NOT(ISERROR(SEARCH('Listados Datos'!$T$5,AT405)))</xm:f>
            <xm:f>'Listados Datos'!$T$5</xm:f>
            <x14:dxf>
              <font>
                <b/>
                <i val="0"/>
                <color auto="1"/>
              </font>
              <fill>
                <patternFill>
                  <bgColor rgb="FFFFFF00"/>
                </patternFill>
              </fill>
            </x14:dxf>
          </x14:cfRule>
          <x14:cfRule type="containsText" priority="7338" operator="containsText" id="{50203D7E-CCC6-41D2-BDF7-5271E7327ED1}">
            <xm:f>NOT(ISERROR(SEARCH('Listados Datos'!$T$6,AT405)))</xm:f>
            <xm:f>'Listados Datos'!$T$6</xm:f>
            <x14:dxf>
              <font>
                <b/>
                <i val="0"/>
              </font>
              <fill>
                <patternFill>
                  <bgColor rgb="FF92D050"/>
                </patternFill>
              </fill>
            </x14:dxf>
          </x14:cfRule>
          <xm:sqref>AT405</xm:sqref>
        </x14:conditionalFormatting>
        <x14:conditionalFormatting xmlns:xm="http://schemas.microsoft.com/office/excel/2006/main">
          <x14:cfRule type="containsText" priority="7325" operator="containsText" id="{3EBE4BAD-9856-4636-9A6A-6A90CD1220C8}">
            <xm:f>NOT(ISERROR(SEARCH('Listados Datos'!$P$3,AR405)))</xm:f>
            <xm:f>'Listados Datos'!$P$3</xm:f>
            <x14:dxf>
              <fill>
                <patternFill>
                  <bgColor rgb="FF99CC00"/>
                </patternFill>
              </fill>
            </x14:dxf>
          </x14:cfRule>
          <x14:cfRule type="containsText" priority="7326" operator="containsText" id="{B9492847-E1CD-4578-BBEF-34160EBA8018}">
            <xm:f>NOT(ISERROR(SEARCH('Listados Datos'!$P$4,AR405)))</xm:f>
            <xm:f>'Listados Datos'!$P$4</xm:f>
            <x14:dxf>
              <fill>
                <patternFill>
                  <bgColor rgb="FF33CC33"/>
                </patternFill>
              </fill>
            </x14:dxf>
          </x14:cfRule>
          <x14:cfRule type="containsText" priority="7327" operator="containsText" id="{D7507C65-EF6A-4C70-8DEF-B667AF83FD9D}">
            <xm:f>NOT(ISERROR(SEARCH('Listados Datos'!$P$5,AR405)))</xm:f>
            <xm:f>'Listados Datos'!$P$5</xm:f>
            <x14:dxf>
              <fill>
                <patternFill>
                  <bgColor rgb="FFFFFF00"/>
                </patternFill>
              </fill>
            </x14:dxf>
          </x14:cfRule>
          <x14:cfRule type="containsText" priority="7328" operator="containsText" id="{1A297AF3-819F-4EA9-8624-DE588688BB5D}">
            <xm:f>NOT(ISERROR(SEARCH('Listados Datos'!$P$6,AR405)))</xm:f>
            <xm:f>'Listados Datos'!$P$6</xm:f>
            <x14:dxf>
              <fill>
                <patternFill>
                  <bgColor rgb="FFFFC000"/>
                </patternFill>
              </fill>
            </x14:dxf>
          </x14:cfRule>
          <x14:cfRule type="containsText" priority="7329" operator="containsText" id="{DE724601-FDF9-4713-BD62-463F04C60B44}">
            <xm:f>NOT(ISERROR(SEARCH('Listados Datos'!$P$7,AR405)))</xm:f>
            <xm:f>'Listados Datos'!$P$7</xm:f>
            <x14:dxf>
              <fill>
                <patternFill>
                  <bgColor rgb="FFFF0000"/>
                </patternFill>
              </fill>
            </x14:dxf>
          </x14:cfRule>
          <xm:sqref>AR405</xm:sqref>
        </x14:conditionalFormatting>
        <x14:conditionalFormatting xmlns:xm="http://schemas.microsoft.com/office/excel/2006/main">
          <x14:cfRule type="containsText" priority="7293" operator="containsText" id="{18709ACD-752C-4F2A-80E7-630DAB2CB213}">
            <xm:f>NOT(ISERROR(SEARCH('Listados Datos'!$T$3,AT402)))</xm:f>
            <xm:f>'Listados Datos'!$T$3</xm:f>
            <x14:dxf>
              <fill>
                <patternFill patternType="solid">
                  <bgColor rgb="FFC00000"/>
                </patternFill>
              </fill>
            </x14:dxf>
          </x14:cfRule>
          <x14:cfRule type="containsText" priority="7294" operator="containsText" id="{61EEB01A-9DF0-4F74-9B08-CB73CA6E7A52}">
            <xm:f>NOT(ISERROR(SEARCH('Listados Datos'!$T$4,AT402)))</xm:f>
            <xm:f>'Listados Datos'!$T$4</xm:f>
            <x14:dxf>
              <font>
                <b/>
                <i val="0"/>
                <color theme="0"/>
              </font>
              <fill>
                <patternFill>
                  <bgColor rgb="FFE26B0A"/>
                </patternFill>
              </fill>
            </x14:dxf>
          </x14:cfRule>
          <x14:cfRule type="containsText" priority="7295" operator="containsText" id="{2056AEEA-B3C0-44C2-8BF2-85D08A5C4346}">
            <xm:f>NOT(ISERROR(SEARCH('Listados Datos'!$T$5,AT402)))</xm:f>
            <xm:f>'Listados Datos'!$T$5</xm:f>
            <x14:dxf>
              <font>
                <b/>
                <i val="0"/>
                <color auto="1"/>
              </font>
              <fill>
                <patternFill>
                  <bgColor rgb="FFFFFF00"/>
                </patternFill>
              </fill>
            </x14:dxf>
          </x14:cfRule>
          <x14:cfRule type="containsText" priority="7296" operator="containsText" id="{0487C7E2-147E-465E-BD88-999CAEE20629}">
            <xm:f>NOT(ISERROR(SEARCH('Listados Datos'!$T$6,AT402)))</xm:f>
            <xm:f>'Listados Datos'!$T$6</xm:f>
            <x14:dxf>
              <font>
                <b/>
                <i val="0"/>
              </font>
              <fill>
                <patternFill>
                  <bgColor rgb="FF92D050"/>
                </patternFill>
              </fill>
            </x14:dxf>
          </x14:cfRule>
          <xm:sqref>AT402</xm:sqref>
        </x14:conditionalFormatting>
        <x14:conditionalFormatting xmlns:xm="http://schemas.microsoft.com/office/excel/2006/main">
          <x14:cfRule type="containsText" priority="7283" operator="containsText" id="{940BC732-084B-43DB-84FA-BD5AA1A67DB9}">
            <xm:f>NOT(ISERROR(SEARCH('Listados Datos'!$P$3,AR402)))</xm:f>
            <xm:f>'Listados Datos'!$P$3</xm:f>
            <x14:dxf>
              <fill>
                <patternFill>
                  <bgColor rgb="FF99CC00"/>
                </patternFill>
              </fill>
            </x14:dxf>
          </x14:cfRule>
          <x14:cfRule type="containsText" priority="7284" operator="containsText" id="{EA09DF90-D205-46C4-8B15-601D1A072835}">
            <xm:f>NOT(ISERROR(SEARCH('Listados Datos'!$P$4,AR402)))</xm:f>
            <xm:f>'Listados Datos'!$P$4</xm:f>
            <x14:dxf>
              <fill>
                <patternFill>
                  <bgColor rgb="FF33CC33"/>
                </patternFill>
              </fill>
            </x14:dxf>
          </x14:cfRule>
          <x14:cfRule type="containsText" priority="7285" operator="containsText" id="{DFFBD676-DAFC-4F0A-AB79-EAE578EBCB87}">
            <xm:f>NOT(ISERROR(SEARCH('Listados Datos'!$P$5,AR402)))</xm:f>
            <xm:f>'Listados Datos'!$P$5</xm:f>
            <x14:dxf>
              <fill>
                <patternFill>
                  <bgColor rgb="FFFFFF00"/>
                </patternFill>
              </fill>
            </x14:dxf>
          </x14:cfRule>
          <x14:cfRule type="containsText" priority="7286" operator="containsText" id="{058BB956-5AA9-4E71-8EFD-5C749294CB2D}">
            <xm:f>NOT(ISERROR(SEARCH('Listados Datos'!$P$6,AR402)))</xm:f>
            <xm:f>'Listados Datos'!$P$6</xm:f>
            <x14:dxf>
              <fill>
                <patternFill>
                  <bgColor rgb="FFFFC000"/>
                </patternFill>
              </fill>
            </x14:dxf>
          </x14:cfRule>
          <x14:cfRule type="containsText" priority="7287" operator="containsText" id="{0ADA9231-74E0-4F04-8996-18BED7D88576}">
            <xm:f>NOT(ISERROR(SEARCH('Listados Datos'!$P$7,AR402)))</xm:f>
            <xm:f>'Listados Datos'!$P$7</xm:f>
            <x14:dxf>
              <fill>
                <patternFill>
                  <bgColor rgb="FFFF0000"/>
                </patternFill>
              </fill>
            </x14:dxf>
          </x14:cfRule>
          <xm:sqref>AR402</xm:sqref>
        </x14:conditionalFormatting>
        <x14:conditionalFormatting xmlns:xm="http://schemas.microsoft.com/office/excel/2006/main">
          <x14:cfRule type="containsText" priority="7269" operator="containsText" id="{F01B9894-E50F-4E29-AC2A-457856A0D153}">
            <xm:f>NOT(ISERROR(SEARCH('Listados Datos'!$P$3,AR403)))</xm:f>
            <xm:f>'Listados Datos'!$P$3</xm:f>
            <x14:dxf>
              <fill>
                <patternFill>
                  <bgColor rgb="FF99CC00"/>
                </patternFill>
              </fill>
            </x14:dxf>
          </x14:cfRule>
          <x14:cfRule type="containsText" priority="7270" operator="containsText" id="{AF25493B-F6D1-4E58-AFD6-573B40638F1A}">
            <xm:f>NOT(ISERROR(SEARCH('Listados Datos'!$P$4,AR403)))</xm:f>
            <xm:f>'Listados Datos'!$P$4</xm:f>
            <x14:dxf>
              <fill>
                <patternFill>
                  <bgColor rgb="FF33CC33"/>
                </patternFill>
              </fill>
            </x14:dxf>
          </x14:cfRule>
          <x14:cfRule type="containsText" priority="7271" operator="containsText" id="{81563466-55DA-4734-A25F-560094038518}">
            <xm:f>NOT(ISERROR(SEARCH('Listados Datos'!$P$5,AR403)))</xm:f>
            <xm:f>'Listados Datos'!$P$5</xm:f>
            <x14:dxf>
              <fill>
                <patternFill>
                  <bgColor rgb="FFFFFF00"/>
                </patternFill>
              </fill>
            </x14:dxf>
          </x14:cfRule>
          <x14:cfRule type="containsText" priority="7272" operator="containsText" id="{EAD41A46-107A-48DC-9CA7-D14BAAFCF546}">
            <xm:f>NOT(ISERROR(SEARCH('Listados Datos'!$P$6,AR403)))</xm:f>
            <xm:f>'Listados Datos'!$P$6</xm:f>
            <x14:dxf>
              <fill>
                <patternFill>
                  <bgColor rgb="FFFFC000"/>
                </patternFill>
              </fill>
            </x14:dxf>
          </x14:cfRule>
          <x14:cfRule type="containsText" priority="7273" operator="containsText" id="{9A3ED31F-81E2-4F7A-AFF9-0F5BDD8B610B}">
            <xm:f>NOT(ISERROR(SEARCH('Listados Datos'!$P$7,AR403)))</xm:f>
            <xm:f>'Listados Datos'!$P$7</xm:f>
            <x14:dxf>
              <fill>
                <patternFill>
                  <bgColor rgb="FFFF0000"/>
                </patternFill>
              </fill>
            </x14:dxf>
          </x14:cfRule>
          <xm:sqref>AR403</xm:sqref>
        </x14:conditionalFormatting>
        <x14:conditionalFormatting xmlns:xm="http://schemas.microsoft.com/office/excel/2006/main">
          <x14:cfRule type="containsText" priority="7401" operator="containsText" id="{D4F1AF36-F455-4EFD-8C18-F2F912E24E8A}">
            <xm:f>NOT(ISERROR(SEARCH('Listados Datos'!$T$3,AF400)))</xm:f>
            <xm:f>'Listados Datos'!$T$3</xm:f>
            <x14:dxf>
              <fill>
                <patternFill patternType="solid">
                  <bgColor rgb="FFC00000"/>
                </patternFill>
              </fill>
            </x14:dxf>
          </x14:cfRule>
          <x14:cfRule type="containsText" priority="7402" operator="containsText" id="{3F2B9744-96E9-4B17-B0AC-EA56E4D6A982}">
            <xm:f>NOT(ISERROR(SEARCH('Listados Datos'!$T$4,AF400)))</xm:f>
            <xm:f>'Listados Datos'!$T$4</xm:f>
            <x14:dxf>
              <font>
                <b/>
                <i val="0"/>
                <color theme="0"/>
              </font>
              <fill>
                <patternFill>
                  <bgColor rgb="FFE26B0A"/>
                </patternFill>
              </fill>
            </x14:dxf>
          </x14:cfRule>
          <x14:cfRule type="containsText" priority="7403" operator="containsText" id="{BEDB81F7-23E7-4510-AB20-87D0ED70FAB9}">
            <xm:f>NOT(ISERROR(SEARCH('Listados Datos'!$T$5,AF400)))</xm:f>
            <xm:f>'Listados Datos'!$T$5</xm:f>
            <x14:dxf>
              <font>
                <b/>
                <i val="0"/>
                <color auto="1"/>
              </font>
              <fill>
                <patternFill>
                  <bgColor rgb="FFFFFF00"/>
                </patternFill>
              </fill>
            </x14:dxf>
          </x14:cfRule>
          <x14:cfRule type="containsText" priority="7404" operator="containsText" id="{853367F7-72C8-44EA-B8D5-4C48D73317C0}">
            <xm:f>NOT(ISERROR(SEARCH('Listados Datos'!$T$6,AF400)))</xm:f>
            <xm:f>'Listados Datos'!$T$6</xm:f>
            <x14:dxf>
              <font>
                <b/>
                <i val="0"/>
              </font>
              <fill>
                <patternFill>
                  <bgColor rgb="FF92D050"/>
                </patternFill>
              </fill>
            </x14:dxf>
          </x14:cfRule>
          <xm:sqref>AF400:AF401 AF405</xm:sqref>
        </x14:conditionalFormatting>
        <x14:conditionalFormatting xmlns:xm="http://schemas.microsoft.com/office/excel/2006/main">
          <x14:cfRule type="containsText" priority="7397" operator="containsText" id="{CEB6E8CF-C69D-4BFF-BF0D-4D807492593A}">
            <xm:f>NOT(ISERROR(SEARCH('Listados Datos'!$T$3,AB400)))</xm:f>
            <xm:f>'Listados Datos'!$T$3</xm:f>
            <x14:dxf>
              <fill>
                <patternFill patternType="solid">
                  <bgColor rgb="FFC00000"/>
                </patternFill>
              </fill>
            </x14:dxf>
          </x14:cfRule>
          <x14:cfRule type="containsText" priority="7398" operator="containsText" id="{67D0FCC1-BA44-428A-9433-68BF9A850FF2}">
            <xm:f>NOT(ISERROR(SEARCH('Listados Datos'!$T$4,AB400)))</xm:f>
            <xm:f>'Listados Datos'!$T$4</xm:f>
            <x14:dxf>
              <font>
                <b/>
                <i val="0"/>
                <color theme="0"/>
              </font>
              <fill>
                <patternFill>
                  <bgColor rgb="FFE26B0A"/>
                </patternFill>
              </fill>
            </x14:dxf>
          </x14:cfRule>
          <x14:cfRule type="containsText" priority="7399" operator="containsText" id="{BF48B03F-3FE8-452A-BE1C-3EBC704CD824}">
            <xm:f>NOT(ISERROR(SEARCH('Listados Datos'!$T$5,AB400)))</xm:f>
            <xm:f>'Listados Datos'!$T$5</xm:f>
            <x14:dxf>
              <font>
                <b/>
                <i val="0"/>
                <color auto="1"/>
              </font>
              <fill>
                <patternFill>
                  <bgColor rgb="FFFFFF00"/>
                </patternFill>
              </fill>
            </x14:dxf>
          </x14:cfRule>
          <x14:cfRule type="containsText" priority="7400" operator="containsText" id="{C9EAAEA7-5BE2-4001-B9C9-56E7E6573A5C}">
            <xm:f>NOT(ISERROR(SEARCH('Listados Datos'!$T$6,AB400)))</xm:f>
            <xm:f>'Listados Datos'!$T$6</xm:f>
            <x14:dxf>
              <font>
                <b/>
                <i val="0"/>
              </font>
              <fill>
                <patternFill>
                  <bgColor rgb="FF92D050"/>
                </patternFill>
              </fill>
            </x14:dxf>
          </x14:cfRule>
          <xm:sqref>AB400:AB401</xm:sqref>
        </x14:conditionalFormatting>
        <x14:conditionalFormatting xmlns:xm="http://schemas.microsoft.com/office/excel/2006/main">
          <x14:cfRule type="containsText" priority="7387" operator="containsText" id="{D44033AC-F791-4B98-854F-C049C9103FED}">
            <xm:f>NOT(ISERROR(SEARCH('Listados Datos'!$P$3,Z400)))</xm:f>
            <xm:f>'Listados Datos'!$P$3</xm:f>
            <x14:dxf>
              <fill>
                <patternFill>
                  <bgColor rgb="FF99CC00"/>
                </patternFill>
              </fill>
            </x14:dxf>
          </x14:cfRule>
          <x14:cfRule type="containsText" priority="7388" operator="containsText" id="{9BA8343B-41EB-43C8-9F97-4CBD4E1C08B9}">
            <xm:f>NOT(ISERROR(SEARCH('Listados Datos'!$P$4,Z400)))</xm:f>
            <xm:f>'Listados Datos'!$P$4</xm:f>
            <x14:dxf>
              <fill>
                <patternFill>
                  <bgColor rgb="FF33CC33"/>
                </patternFill>
              </fill>
            </x14:dxf>
          </x14:cfRule>
          <x14:cfRule type="containsText" priority="7389" operator="containsText" id="{BC3C5914-CD75-40C6-9CFD-E74E9B52270F}">
            <xm:f>NOT(ISERROR(SEARCH('Listados Datos'!$P$5,Z400)))</xm:f>
            <xm:f>'Listados Datos'!$P$5</xm:f>
            <x14:dxf>
              <fill>
                <patternFill>
                  <bgColor rgb="FFFFFF00"/>
                </patternFill>
              </fill>
            </x14:dxf>
          </x14:cfRule>
          <x14:cfRule type="containsText" priority="7390" operator="containsText" id="{934A08F5-14C6-4D49-A534-5150C6678B43}">
            <xm:f>NOT(ISERROR(SEARCH('Listados Datos'!$P$6,Z400)))</xm:f>
            <xm:f>'Listados Datos'!$P$6</xm:f>
            <x14:dxf>
              <fill>
                <patternFill>
                  <bgColor rgb="FFFFC000"/>
                </patternFill>
              </fill>
            </x14:dxf>
          </x14:cfRule>
          <x14:cfRule type="containsText" priority="7391" operator="containsText" id="{06B54CA5-1B23-4071-A5FF-116B5D139249}">
            <xm:f>NOT(ISERROR(SEARCH('Listados Datos'!$P$7,Z400)))</xm:f>
            <xm:f>'Listados Datos'!$P$7</xm:f>
            <x14:dxf>
              <fill>
                <patternFill>
                  <bgColor rgb="FFFF0000"/>
                </patternFill>
              </fill>
            </x14:dxf>
          </x14:cfRule>
          <xm:sqref>Z400:Z401</xm:sqref>
        </x14:conditionalFormatting>
        <x14:conditionalFormatting xmlns:xm="http://schemas.microsoft.com/office/excel/2006/main">
          <x14:cfRule type="containsText" priority="7363" operator="containsText" id="{872A9907-771E-4E05-B916-4B921615D85B}">
            <xm:f>NOT(ISERROR(SEARCH('Listados Datos'!$T$3,AT400)))</xm:f>
            <xm:f>'Listados Datos'!$T$3</xm:f>
            <x14:dxf>
              <fill>
                <patternFill patternType="solid">
                  <bgColor rgb="FFC00000"/>
                </patternFill>
              </fill>
            </x14:dxf>
          </x14:cfRule>
          <x14:cfRule type="containsText" priority="7364" operator="containsText" id="{C0A7E55E-4D09-4BCB-9A84-5E810B86F4D9}">
            <xm:f>NOT(ISERROR(SEARCH('Listados Datos'!$T$4,AT400)))</xm:f>
            <xm:f>'Listados Datos'!$T$4</xm:f>
            <x14:dxf>
              <font>
                <b/>
                <i val="0"/>
                <color theme="0"/>
              </font>
              <fill>
                <patternFill>
                  <bgColor rgb="FFE26B0A"/>
                </patternFill>
              </fill>
            </x14:dxf>
          </x14:cfRule>
          <x14:cfRule type="containsText" priority="7365" operator="containsText" id="{1AB28159-0235-432B-A1DF-87F806F04A0B}">
            <xm:f>NOT(ISERROR(SEARCH('Listados Datos'!$T$5,AT400)))</xm:f>
            <xm:f>'Listados Datos'!$T$5</xm:f>
            <x14:dxf>
              <font>
                <b/>
                <i val="0"/>
                <color auto="1"/>
              </font>
              <fill>
                <patternFill>
                  <bgColor rgb="FFFFFF00"/>
                </patternFill>
              </fill>
            </x14:dxf>
          </x14:cfRule>
          <x14:cfRule type="containsText" priority="7366" operator="containsText" id="{AA2F3446-8A06-46ED-AB31-A7185782F61B}">
            <xm:f>NOT(ISERROR(SEARCH('Listados Datos'!$T$6,AT400)))</xm:f>
            <xm:f>'Listados Datos'!$T$6</xm:f>
            <x14:dxf>
              <font>
                <b/>
                <i val="0"/>
              </font>
              <fill>
                <patternFill>
                  <bgColor rgb="FF92D050"/>
                </patternFill>
              </fill>
            </x14:dxf>
          </x14:cfRule>
          <xm:sqref>AT400</xm:sqref>
        </x14:conditionalFormatting>
        <x14:conditionalFormatting xmlns:xm="http://schemas.microsoft.com/office/excel/2006/main">
          <x14:cfRule type="containsText" priority="7353" operator="containsText" id="{4CF01F4E-DE0E-46C2-8C44-DB85929E8515}">
            <xm:f>NOT(ISERROR(SEARCH('Listados Datos'!$P$3,AR400)))</xm:f>
            <xm:f>'Listados Datos'!$P$3</xm:f>
            <x14:dxf>
              <fill>
                <patternFill>
                  <bgColor rgb="FF99CC00"/>
                </patternFill>
              </fill>
            </x14:dxf>
          </x14:cfRule>
          <x14:cfRule type="containsText" priority="7354" operator="containsText" id="{EABEB8C2-3422-45A8-BB91-346FC06CB740}">
            <xm:f>NOT(ISERROR(SEARCH('Listados Datos'!$P$4,AR400)))</xm:f>
            <xm:f>'Listados Datos'!$P$4</xm:f>
            <x14:dxf>
              <fill>
                <patternFill>
                  <bgColor rgb="FF33CC33"/>
                </patternFill>
              </fill>
            </x14:dxf>
          </x14:cfRule>
          <x14:cfRule type="containsText" priority="7355" operator="containsText" id="{3433F4EF-7046-455C-A616-3BB573743DDB}">
            <xm:f>NOT(ISERROR(SEARCH('Listados Datos'!$P$5,AR400)))</xm:f>
            <xm:f>'Listados Datos'!$P$5</xm:f>
            <x14:dxf>
              <fill>
                <patternFill>
                  <bgColor rgb="FFFFFF00"/>
                </patternFill>
              </fill>
            </x14:dxf>
          </x14:cfRule>
          <x14:cfRule type="containsText" priority="7356" operator="containsText" id="{529E2D40-097F-41C1-BAB4-3D506418BAC6}">
            <xm:f>NOT(ISERROR(SEARCH('Listados Datos'!$P$6,AR400)))</xm:f>
            <xm:f>'Listados Datos'!$P$6</xm:f>
            <x14:dxf>
              <fill>
                <patternFill>
                  <bgColor rgb="FFFFC000"/>
                </patternFill>
              </fill>
            </x14:dxf>
          </x14:cfRule>
          <x14:cfRule type="containsText" priority="7357" operator="containsText" id="{6B17E330-4537-4413-8877-A34AEA870088}">
            <xm:f>NOT(ISERROR(SEARCH('Listados Datos'!$P$7,AR400)))</xm:f>
            <xm:f>'Listados Datos'!$P$7</xm:f>
            <x14:dxf>
              <fill>
                <patternFill>
                  <bgColor rgb="FFFF0000"/>
                </patternFill>
              </fill>
            </x14:dxf>
          </x14:cfRule>
          <xm:sqref>AR400</xm:sqref>
        </x14:conditionalFormatting>
        <x14:conditionalFormatting xmlns:xm="http://schemas.microsoft.com/office/excel/2006/main">
          <x14:cfRule type="containsText" priority="7349" operator="containsText" id="{8FC189AB-BF61-4AB8-B268-A84C6008F7CF}">
            <xm:f>NOT(ISERROR(SEARCH('Listados Datos'!$T$3,AT401)))</xm:f>
            <xm:f>'Listados Datos'!$T$3</xm:f>
            <x14:dxf>
              <fill>
                <patternFill patternType="solid">
                  <bgColor rgb="FFC00000"/>
                </patternFill>
              </fill>
            </x14:dxf>
          </x14:cfRule>
          <x14:cfRule type="containsText" priority="7350" operator="containsText" id="{A4DB63C9-A6EA-43FE-A1D6-770C3E5B80E4}">
            <xm:f>NOT(ISERROR(SEARCH('Listados Datos'!$T$4,AT401)))</xm:f>
            <xm:f>'Listados Datos'!$T$4</xm:f>
            <x14:dxf>
              <font>
                <b/>
                <i val="0"/>
                <color theme="0"/>
              </font>
              <fill>
                <patternFill>
                  <bgColor rgb="FFE26B0A"/>
                </patternFill>
              </fill>
            </x14:dxf>
          </x14:cfRule>
          <x14:cfRule type="containsText" priority="7351" operator="containsText" id="{573AD57E-EA12-42F3-95EB-82666EDD6067}">
            <xm:f>NOT(ISERROR(SEARCH('Listados Datos'!$T$5,AT401)))</xm:f>
            <xm:f>'Listados Datos'!$T$5</xm:f>
            <x14:dxf>
              <font>
                <b/>
                <i val="0"/>
                <color auto="1"/>
              </font>
              <fill>
                <patternFill>
                  <bgColor rgb="FFFFFF00"/>
                </patternFill>
              </fill>
            </x14:dxf>
          </x14:cfRule>
          <x14:cfRule type="containsText" priority="7352" operator="containsText" id="{19D814C9-82B7-490F-A6AD-3E6891A34454}">
            <xm:f>NOT(ISERROR(SEARCH('Listados Datos'!$T$6,AT401)))</xm:f>
            <xm:f>'Listados Datos'!$T$6</xm:f>
            <x14:dxf>
              <font>
                <b/>
                <i val="0"/>
              </font>
              <fill>
                <patternFill>
                  <bgColor rgb="FF92D050"/>
                </patternFill>
              </fill>
            </x14:dxf>
          </x14:cfRule>
          <xm:sqref>AT401</xm:sqref>
        </x14:conditionalFormatting>
        <x14:conditionalFormatting xmlns:xm="http://schemas.microsoft.com/office/excel/2006/main">
          <x14:cfRule type="containsText" priority="7339" operator="containsText" id="{6FF87180-BD4D-4C91-907E-2D522E837CFF}">
            <xm:f>NOT(ISERROR(SEARCH('Listados Datos'!$P$3,AR401)))</xm:f>
            <xm:f>'Listados Datos'!$P$3</xm:f>
            <x14:dxf>
              <fill>
                <patternFill>
                  <bgColor rgb="FF99CC00"/>
                </patternFill>
              </fill>
            </x14:dxf>
          </x14:cfRule>
          <x14:cfRule type="containsText" priority="7340" operator="containsText" id="{4F889387-F70B-4C7A-8E16-6645C5D51AC0}">
            <xm:f>NOT(ISERROR(SEARCH('Listados Datos'!$P$4,AR401)))</xm:f>
            <xm:f>'Listados Datos'!$P$4</xm:f>
            <x14:dxf>
              <fill>
                <patternFill>
                  <bgColor rgb="FF33CC33"/>
                </patternFill>
              </fill>
            </x14:dxf>
          </x14:cfRule>
          <x14:cfRule type="containsText" priority="7341" operator="containsText" id="{1E1BD864-B73C-4B0C-9B93-CD32D713AB00}">
            <xm:f>NOT(ISERROR(SEARCH('Listados Datos'!$P$5,AR401)))</xm:f>
            <xm:f>'Listados Datos'!$P$5</xm:f>
            <x14:dxf>
              <fill>
                <patternFill>
                  <bgColor rgb="FFFFFF00"/>
                </patternFill>
              </fill>
            </x14:dxf>
          </x14:cfRule>
          <x14:cfRule type="containsText" priority="7342" operator="containsText" id="{D9AF0CC2-D891-4CF5-A7D5-6F0ED568679E}">
            <xm:f>NOT(ISERROR(SEARCH('Listados Datos'!$P$6,AR401)))</xm:f>
            <xm:f>'Listados Datos'!$P$6</xm:f>
            <x14:dxf>
              <fill>
                <patternFill>
                  <bgColor rgb="FFFFC000"/>
                </patternFill>
              </fill>
            </x14:dxf>
          </x14:cfRule>
          <x14:cfRule type="containsText" priority="7343" operator="containsText" id="{752E644B-7A20-4C0F-A790-49288D437BFD}">
            <xm:f>NOT(ISERROR(SEARCH('Listados Datos'!$P$7,AR401)))</xm:f>
            <xm:f>'Listados Datos'!$P$7</xm:f>
            <x14:dxf>
              <fill>
                <patternFill>
                  <bgColor rgb="FFFF0000"/>
                </patternFill>
              </fill>
            </x14:dxf>
          </x14:cfRule>
          <xm:sqref>AR401</xm:sqref>
        </x14:conditionalFormatting>
        <x14:conditionalFormatting xmlns:xm="http://schemas.microsoft.com/office/excel/2006/main">
          <x14:cfRule type="containsText" priority="7321" operator="containsText" id="{FF684ED1-7B7F-4DB4-9C57-129A84B47ED3}">
            <xm:f>NOT(ISERROR(SEARCH('Listados Datos'!$T$3,AF402)))</xm:f>
            <xm:f>'Listados Datos'!$T$3</xm:f>
            <x14:dxf>
              <fill>
                <patternFill patternType="solid">
                  <bgColor rgb="FFC00000"/>
                </patternFill>
              </fill>
            </x14:dxf>
          </x14:cfRule>
          <x14:cfRule type="containsText" priority="7322" operator="containsText" id="{39B46446-442B-427B-918D-2A6AD2FB34FB}">
            <xm:f>NOT(ISERROR(SEARCH('Listados Datos'!$T$4,AF402)))</xm:f>
            <xm:f>'Listados Datos'!$T$4</xm:f>
            <x14:dxf>
              <font>
                <b/>
                <i val="0"/>
                <color theme="0"/>
              </font>
              <fill>
                <patternFill>
                  <bgColor rgb="FFE26B0A"/>
                </patternFill>
              </fill>
            </x14:dxf>
          </x14:cfRule>
          <x14:cfRule type="containsText" priority="7323" operator="containsText" id="{2CBEE258-5522-47A0-942F-68FD310DA89F}">
            <xm:f>NOT(ISERROR(SEARCH('Listados Datos'!$T$5,AF402)))</xm:f>
            <xm:f>'Listados Datos'!$T$5</xm:f>
            <x14:dxf>
              <font>
                <b/>
                <i val="0"/>
                <color auto="1"/>
              </font>
              <fill>
                <patternFill>
                  <bgColor rgb="FFFFFF00"/>
                </patternFill>
              </fill>
            </x14:dxf>
          </x14:cfRule>
          <x14:cfRule type="containsText" priority="7324" operator="containsText" id="{42864B97-3332-4548-925E-EC3D3A1E96E8}">
            <xm:f>NOT(ISERROR(SEARCH('Listados Datos'!$T$6,AF402)))</xm:f>
            <xm:f>'Listados Datos'!$T$6</xm:f>
            <x14:dxf>
              <font>
                <b/>
                <i val="0"/>
              </font>
              <fill>
                <patternFill>
                  <bgColor rgb="FF92D050"/>
                </patternFill>
              </fill>
            </x14:dxf>
          </x14:cfRule>
          <xm:sqref>AF402:AF403</xm:sqref>
        </x14:conditionalFormatting>
        <x14:conditionalFormatting xmlns:xm="http://schemas.microsoft.com/office/excel/2006/main">
          <x14:cfRule type="containsText" priority="7317" operator="containsText" id="{2E4E9CE8-94A4-4D1A-9655-98011F193F77}">
            <xm:f>NOT(ISERROR(SEARCH('Listados Datos'!$T$3,AB402)))</xm:f>
            <xm:f>'Listados Datos'!$T$3</xm:f>
            <x14:dxf>
              <fill>
                <patternFill patternType="solid">
                  <bgColor rgb="FFC00000"/>
                </patternFill>
              </fill>
            </x14:dxf>
          </x14:cfRule>
          <x14:cfRule type="containsText" priority="7318" operator="containsText" id="{6A2357DC-80D0-462A-BBAF-E5E514656B4F}">
            <xm:f>NOT(ISERROR(SEARCH('Listados Datos'!$T$4,AB402)))</xm:f>
            <xm:f>'Listados Datos'!$T$4</xm:f>
            <x14:dxf>
              <font>
                <b/>
                <i val="0"/>
                <color theme="0"/>
              </font>
              <fill>
                <patternFill>
                  <bgColor rgb="FFE26B0A"/>
                </patternFill>
              </fill>
            </x14:dxf>
          </x14:cfRule>
          <x14:cfRule type="containsText" priority="7319" operator="containsText" id="{84547517-C45E-4445-B1A4-96520320910C}">
            <xm:f>NOT(ISERROR(SEARCH('Listados Datos'!$T$5,AB402)))</xm:f>
            <xm:f>'Listados Datos'!$T$5</xm:f>
            <x14:dxf>
              <font>
                <b/>
                <i val="0"/>
                <color auto="1"/>
              </font>
              <fill>
                <patternFill>
                  <bgColor rgb="FFFFFF00"/>
                </patternFill>
              </fill>
            </x14:dxf>
          </x14:cfRule>
          <x14:cfRule type="containsText" priority="7320" operator="containsText" id="{399ADACC-E49C-4793-8772-4904874FAD20}">
            <xm:f>NOT(ISERROR(SEARCH('Listados Datos'!$T$6,AB402)))</xm:f>
            <xm:f>'Listados Datos'!$T$6</xm:f>
            <x14:dxf>
              <font>
                <b/>
                <i val="0"/>
              </font>
              <fill>
                <patternFill>
                  <bgColor rgb="FF92D050"/>
                </patternFill>
              </fill>
            </x14:dxf>
          </x14:cfRule>
          <xm:sqref>AB402:AB403</xm:sqref>
        </x14:conditionalFormatting>
        <x14:conditionalFormatting xmlns:xm="http://schemas.microsoft.com/office/excel/2006/main">
          <x14:cfRule type="containsText" priority="7307" operator="containsText" id="{7E7B03CD-5AC7-451D-AA7F-D847E46BC1F5}">
            <xm:f>NOT(ISERROR(SEARCH('Listados Datos'!$P$3,Z402)))</xm:f>
            <xm:f>'Listados Datos'!$P$3</xm:f>
            <x14:dxf>
              <fill>
                <patternFill>
                  <bgColor rgb="FF99CC00"/>
                </patternFill>
              </fill>
            </x14:dxf>
          </x14:cfRule>
          <x14:cfRule type="containsText" priority="7308" operator="containsText" id="{D7F92450-7C2D-4159-8A3A-2EE970F20E63}">
            <xm:f>NOT(ISERROR(SEARCH('Listados Datos'!$P$4,Z402)))</xm:f>
            <xm:f>'Listados Datos'!$P$4</xm:f>
            <x14:dxf>
              <fill>
                <patternFill>
                  <bgColor rgb="FF33CC33"/>
                </patternFill>
              </fill>
            </x14:dxf>
          </x14:cfRule>
          <x14:cfRule type="containsText" priority="7309" operator="containsText" id="{C4EA47B4-CF51-41D0-B2C5-611D0AB1CC98}">
            <xm:f>NOT(ISERROR(SEARCH('Listados Datos'!$P$5,Z402)))</xm:f>
            <xm:f>'Listados Datos'!$P$5</xm:f>
            <x14:dxf>
              <fill>
                <patternFill>
                  <bgColor rgb="FFFFFF00"/>
                </patternFill>
              </fill>
            </x14:dxf>
          </x14:cfRule>
          <x14:cfRule type="containsText" priority="7310" operator="containsText" id="{308BB5D0-FDAC-4892-9008-566900B0505C}">
            <xm:f>NOT(ISERROR(SEARCH('Listados Datos'!$P$6,Z402)))</xm:f>
            <xm:f>'Listados Datos'!$P$6</xm:f>
            <x14:dxf>
              <fill>
                <patternFill>
                  <bgColor rgb="FFFFC000"/>
                </patternFill>
              </fill>
            </x14:dxf>
          </x14:cfRule>
          <x14:cfRule type="containsText" priority="7311" operator="containsText" id="{6B8C023F-3C62-475E-92C1-AA39F3C14635}">
            <xm:f>NOT(ISERROR(SEARCH('Listados Datos'!$P$7,Z402)))</xm:f>
            <xm:f>'Listados Datos'!$P$7</xm:f>
            <x14:dxf>
              <fill>
                <patternFill>
                  <bgColor rgb="FFFF0000"/>
                </patternFill>
              </fill>
            </x14:dxf>
          </x14:cfRule>
          <xm:sqref>Z402:Z403</xm:sqref>
        </x14:conditionalFormatting>
        <x14:conditionalFormatting xmlns:xm="http://schemas.microsoft.com/office/excel/2006/main">
          <x14:cfRule type="containsText" priority="7279" operator="containsText" id="{67ADD3B7-0E26-49B1-8B78-1BB37F27F008}">
            <xm:f>NOT(ISERROR(SEARCH('Listados Datos'!$T$3,AT403)))</xm:f>
            <xm:f>'Listados Datos'!$T$3</xm:f>
            <x14:dxf>
              <fill>
                <patternFill patternType="solid">
                  <bgColor rgb="FFC00000"/>
                </patternFill>
              </fill>
            </x14:dxf>
          </x14:cfRule>
          <x14:cfRule type="containsText" priority="7280" operator="containsText" id="{CBC7F594-F142-4EF6-B746-88853D3CCA13}">
            <xm:f>NOT(ISERROR(SEARCH('Listados Datos'!$T$4,AT403)))</xm:f>
            <xm:f>'Listados Datos'!$T$4</xm:f>
            <x14:dxf>
              <font>
                <b/>
                <i val="0"/>
                <color theme="0"/>
              </font>
              <fill>
                <patternFill>
                  <bgColor rgb="FFE26B0A"/>
                </patternFill>
              </fill>
            </x14:dxf>
          </x14:cfRule>
          <x14:cfRule type="containsText" priority="7281" operator="containsText" id="{BA8583DF-DAA5-4689-8C34-1B20E5E33013}">
            <xm:f>NOT(ISERROR(SEARCH('Listados Datos'!$T$5,AT403)))</xm:f>
            <xm:f>'Listados Datos'!$T$5</xm:f>
            <x14:dxf>
              <font>
                <b/>
                <i val="0"/>
                <color auto="1"/>
              </font>
              <fill>
                <patternFill>
                  <bgColor rgb="FFFFFF00"/>
                </patternFill>
              </fill>
            </x14:dxf>
          </x14:cfRule>
          <x14:cfRule type="containsText" priority="7282" operator="containsText" id="{4024BB8F-87A9-4B9C-A201-DF8C2CF03B36}">
            <xm:f>NOT(ISERROR(SEARCH('Listados Datos'!$T$6,AT403)))</xm:f>
            <xm:f>'Listados Datos'!$T$6</xm:f>
            <x14:dxf>
              <font>
                <b/>
                <i val="0"/>
              </font>
              <fill>
                <patternFill>
                  <bgColor rgb="FF92D050"/>
                </patternFill>
              </fill>
            </x14:dxf>
          </x14:cfRule>
          <xm:sqref>AT403</xm:sqref>
        </x14:conditionalFormatting>
        <x14:conditionalFormatting xmlns:xm="http://schemas.microsoft.com/office/excel/2006/main">
          <x14:cfRule type="containsText" priority="7017" operator="containsText" id="{CE24CB2B-4B37-42CF-B68D-4010C89D39FB}">
            <xm:f>NOT(ISERROR(SEARCH('Listados Datos'!$P$3,AR410)))</xm:f>
            <xm:f>'Listados Datos'!$P$3</xm:f>
            <x14:dxf>
              <fill>
                <patternFill>
                  <bgColor rgb="FF99CC00"/>
                </patternFill>
              </fill>
            </x14:dxf>
          </x14:cfRule>
          <x14:cfRule type="containsText" priority="7018" operator="containsText" id="{0ED16808-ADBE-4DE8-BDBD-7275A9E8AEEA}">
            <xm:f>NOT(ISERROR(SEARCH('Listados Datos'!$P$4,AR410)))</xm:f>
            <xm:f>'Listados Datos'!$P$4</xm:f>
            <x14:dxf>
              <fill>
                <patternFill>
                  <bgColor rgb="FF33CC33"/>
                </patternFill>
              </fill>
            </x14:dxf>
          </x14:cfRule>
          <x14:cfRule type="containsText" priority="7019" operator="containsText" id="{61B1FFE7-ECCB-41E0-AD75-C78113EEA721}">
            <xm:f>NOT(ISERROR(SEARCH('Listados Datos'!$P$5,AR410)))</xm:f>
            <xm:f>'Listados Datos'!$P$5</xm:f>
            <x14:dxf>
              <fill>
                <patternFill>
                  <bgColor rgb="FFFFFF00"/>
                </patternFill>
              </fill>
            </x14:dxf>
          </x14:cfRule>
          <x14:cfRule type="containsText" priority="7020" operator="containsText" id="{1D399ECC-C9EA-458A-BC20-231BB848E16F}">
            <xm:f>NOT(ISERROR(SEARCH('Listados Datos'!$P$6,AR410)))</xm:f>
            <xm:f>'Listados Datos'!$P$6</xm:f>
            <x14:dxf>
              <fill>
                <patternFill>
                  <bgColor rgb="FFFFC000"/>
                </patternFill>
              </fill>
            </x14:dxf>
          </x14:cfRule>
          <x14:cfRule type="containsText" priority="7021" operator="containsText" id="{B25DA63A-C85A-4D67-848A-FEB435CA0F18}">
            <xm:f>NOT(ISERROR(SEARCH('Listados Datos'!$P$7,AR410)))</xm:f>
            <xm:f>'Listados Datos'!$P$7</xm:f>
            <x14:dxf>
              <fill>
                <patternFill>
                  <bgColor rgb="FFFF0000"/>
                </patternFill>
              </fill>
            </x14:dxf>
          </x14:cfRule>
          <xm:sqref>AR410</xm:sqref>
        </x14:conditionalFormatting>
        <x14:conditionalFormatting xmlns:xm="http://schemas.microsoft.com/office/excel/2006/main">
          <x14:cfRule type="containsText" priority="7265" operator="containsText" id="{8E670CF2-A845-419A-BE52-1CCB9E597924}">
            <xm:f>NOT(ISERROR(SEARCH('Listados Datos'!$T$3,AF380)))</xm:f>
            <xm:f>'Listados Datos'!$T$3</xm:f>
            <x14:dxf>
              <fill>
                <patternFill patternType="solid">
                  <bgColor rgb="FFC00000"/>
                </patternFill>
              </fill>
            </x14:dxf>
          </x14:cfRule>
          <x14:cfRule type="containsText" priority="7266" operator="containsText" id="{E7134503-4108-4516-A120-75FD52598802}">
            <xm:f>NOT(ISERROR(SEARCH('Listados Datos'!$T$4,AF380)))</xm:f>
            <xm:f>'Listados Datos'!$T$4</xm:f>
            <x14:dxf>
              <font>
                <b/>
                <i val="0"/>
                <color theme="0"/>
              </font>
              <fill>
                <patternFill>
                  <bgColor rgb="FFE26B0A"/>
                </patternFill>
              </fill>
            </x14:dxf>
          </x14:cfRule>
          <x14:cfRule type="containsText" priority="7267" operator="containsText" id="{F1D73C7C-A39D-43A6-AC14-FBDDBCB8816A}">
            <xm:f>NOT(ISERROR(SEARCH('Listados Datos'!$T$5,AF380)))</xm:f>
            <xm:f>'Listados Datos'!$T$5</xm:f>
            <x14:dxf>
              <font>
                <b/>
                <i val="0"/>
                <color auto="1"/>
              </font>
              <fill>
                <patternFill>
                  <bgColor rgb="FFFFFF00"/>
                </patternFill>
              </fill>
            </x14:dxf>
          </x14:cfRule>
          <x14:cfRule type="containsText" priority="7268" operator="containsText" id="{D790A130-C3CB-4360-9712-38C5C6EB58F9}">
            <xm:f>NOT(ISERROR(SEARCH('Listados Datos'!$T$6,AF380)))</xm:f>
            <xm:f>'Listados Datos'!$T$6</xm:f>
            <x14:dxf>
              <font>
                <b/>
                <i val="0"/>
              </font>
              <fill>
                <patternFill>
                  <bgColor rgb="FF92D050"/>
                </patternFill>
              </fill>
            </x14:dxf>
          </x14:cfRule>
          <xm:sqref>AF380</xm:sqref>
        </x14:conditionalFormatting>
        <x14:conditionalFormatting xmlns:xm="http://schemas.microsoft.com/office/excel/2006/main">
          <x14:cfRule type="containsText" priority="7261" operator="containsText" id="{DD6AFD00-8BA7-4129-8A78-1A43EC47C7B9}">
            <xm:f>NOT(ISERROR(SEARCH('Listados Datos'!$T$3,AB380)))</xm:f>
            <xm:f>'Listados Datos'!$T$3</xm:f>
            <x14:dxf>
              <fill>
                <patternFill patternType="solid">
                  <bgColor rgb="FFC00000"/>
                </patternFill>
              </fill>
            </x14:dxf>
          </x14:cfRule>
          <x14:cfRule type="containsText" priority="7262" operator="containsText" id="{AF60A0D9-44CE-4119-8E7B-9CF481C3DAD1}">
            <xm:f>NOT(ISERROR(SEARCH('Listados Datos'!$T$4,AB380)))</xm:f>
            <xm:f>'Listados Datos'!$T$4</xm:f>
            <x14:dxf>
              <font>
                <b/>
                <i val="0"/>
                <color theme="0"/>
              </font>
              <fill>
                <patternFill>
                  <bgColor rgb="FFE26B0A"/>
                </patternFill>
              </fill>
            </x14:dxf>
          </x14:cfRule>
          <x14:cfRule type="containsText" priority="7263" operator="containsText" id="{29AD8F0B-DC96-4A63-A976-9AFCF9DD7E70}">
            <xm:f>NOT(ISERROR(SEARCH('Listados Datos'!$T$5,AB380)))</xm:f>
            <xm:f>'Listados Datos'!$T$5</xm:f>
            <x14:dxf>
              <font>
                <b/>
                <i val="0"/>
                <color auto="1"/>
              </font>
              <fill>
                <patternFill>
                  <bgColor rgb="FFFFFF00"/>
                </patternFill>
              </fill>
            </x14:dxf>
          </x14:cfRule>
          <x14:cfRule type="containsText" priority="7264" operator="containsText" id="{2CFE80B1-CCD7-4C40-BB25-BB11E5C64B59}">
            <xm:f>NOT(ISERROR(SEARCH('Listados Datos'!$T$6,AB380)))</xm:f>
            <xm:f>'Listados Datos'!$T$6</xm:f>
            <x14:dxf>
              <font>
                <b/>
                <i val="0"/>
              </font>
              <fill>
                <patternFill>
                  <bgColor rgb="FF92D050"/>
                </patternFill>
              </fill>
            </x14:dxf>
          </x14:cfRule>
          <xm:sqref>AB380</xm:sqref>
        </x14:conditionalFormatting>
        <x14:conditionalFormatting xmlns:xm="http://schemas.microsoft.com/office/excel/2006/main">
          <x14:cfRule type="containsText" priority="7251" operator="containsText" id="{751BD828-2805-4E9C-8BB9-BC4DC33B7B17}">
            <xm:f>NOT(ISERROR(SEARCH('Listados Datos'!$P$3,Z380)))</xm:f>
            <xm:f>'Listados Datos'!$P$3</xm:f>
            <x14:dxf>
              <fill>
                <patternFill>
                  <bgColor rgb="FF99CC00"/>
                </patternFill>
              </fill>
            </x14:dxf>
          </x14:cfRule>
          <x14:cfRule type="containsText" priority="7252" operator="containsText" id="{FB4049F9-B9FA-49C6-9F53-356F3BD60001}">
            <xm:f>NOT(ISERROR(SEARCH('Listados Datos'!$P$4,Z380)))</xm:f>
            <xm:f>'Listados Datos'!$P$4</xm:f>
            <x14:dxf>
              <fill>
                <patternFill>
                  <bgColor rgb="FF33CC33"/>
                </patternFill>
              </fill>
            </x14:dxf>
          </x14:cfRule>
          <x14:cfRule type="containsText" priority="7253" operator="containsText" id="{E6E8D5C6-1142-433F-BFE0-5DB54ACC367E}">
            <xm:f>NOT(ISERROR(SEARCH('Listados Datos'!$P$5,Z380)))</xm:f>
            <xm:f>'Listados Datos'!$P$5</xm:f>
            <x14:dxf>
              <fill>
                <patternFill>
                  <bgColor rgb="FFFFFF00"/>
                </patternFill>
              </fill>
            </x14:dxf>
          </x14:cfRule>
          <x14:cfRule type="containsText" priority="7254" operator="containsText" id="{85641311-5E95-4C89-950E-85C3A585FD17}">
            <xm:f>NOT(ISERROR(SEARCH('Listados Datos'!$P$6,Z380)))</xm:f>
            <xm:f>'Listados Datos'!$P$6</xm:f>
            <x14:dxf>
              <fill>
                <patternFill>
                  <bgColor rgb="FFFFC000"/>
                </patternFill>
              </fill>
            </x14:dxf>
          </x14:cfRule>
          <x14:cfRule type="containsText" priority="7255" operator="containsText" id="{9A602D91-FD1C-4DC6-957D-23D1B21385CC}">
            <xm:f>NOT(ISERROR(SEARCH('Listados Datos'!$P$7,Z380)))</xm:f>
            <xm:f>'Listados Datos'!$P$7</xm:f>
            <x14:dxf>
              <fill>
                <patternFill>
                  <bgColor rgb="FFFF0000"/>
                </patternFill>
              </fill>
            </x14:dxf>
          </x14:cfRule>
          <xm:sqref>Z380</xm:sqref>
        </x14:conditionalFormatting>
        <x14:conditionalFormatting xmlns:xm="http://schemas.microsoft.com/office/excel/2006/main">
          <x14:cfRule type="containsText" priority="7237" operator="containsText" id="{4B114749-CA15-4B8C-B3BF-64805DFCFD43}">
            <xm:f>NOT(ISERROR(SEARCH('Listados Datos'!$T$3,AT380)))</xm:f>
            <xm:f>'Listados Datos'!$T$3</xm:f>
            <x14:dxf>
              <fill>
                <patternFill patternType="solid">
                  <bgColor rgb="FFC00000"/>
                </patternFill>
              </fill>
            </x14:dxf>
          </x14:cfRule>
          <x14:cfRule type="containsText" priority="7238" operator="containsText" id="{0BA40630-D890-4825-B999-36B025AE6FBA}">
            <xm:f>NOT(ISERROR(SEARCH('Listados Datos'!$T$4,AT380)))</xm:f>
            <xm:f>'Listados Datos'!$T$4</xm:f>
            <x14:dxf>
              <font>
                <b/>
                <i val="0"/>
                <color theme="0"/>
              </font>
              <fill>
                <patternFill>
                  <bgColor rgb="FFE26B0A"/>
                </patternFill>
              </fill>
            </x14:dxf>
          </x14:cfRule>
          <x14:cfRule type="containsText" priority="7239" operator="containsText" id="{09B6B479-B062-4C58-8A77-1645D12AA97E}">
            <xm:f>NOT(ISERROR(SEARCH('Listados Datos'!$T$5,AT380)))</xm:f>
            <xm:f>'Listados Datos'!$T$5</xm:f>
            <x14:dxf>
              <font>
                <b/>
                <i val="0"/>
                <color auto="1"/>
              </font>
              <fill>
                <patternFill>
                  <bgColor rgb="FFFFFF00"/>
                </patternFill>
              </fill>
            </x14:dxf>
          </x14:cfRule>
          <x14:cfRule type="containsText" priority="7240" operator="containsText" id="{29AEEE4F-B500-44A9-A158-CC93DA24C204}">
            <xm:f>NOT(ISERROR(SEARCH('Listados Datos'!$T$6,AT380)))</xm:f>
            <xm:f>'Listados Datos'!$T$6</xm:f>
            <x14:dxf>
              <font>
                <b/>
                <i val="0"/>
              </font>
              <fill>
                <patternFill>
                  <bgColor rgb="FF92D050"/>
                </patternFill>
              </fill>
            </x14:dxf>
          </x14:cfRule>
          <xm:sqref>AT380</xm:sqref>
        </x14:conditionalFormatting>
        <x14:conditionalFormatting xmlns:xm="http://schemas.microsoft.com/office/excel/2006/main">
          <x14:cfRule type="containsText" priority="7227" operator="containsText" id="{22FBE9F3-C53B-4942-97CC-CC18976FC9EF}">
            <xm:f>NOT(ISERROR(SEARCH('Listados Datos'!$P$3,AR380)))</xm:f>
            <xm:f>'Listados Datos'!$P$3</xm:f>
            <x14:dxf>
              <fill>
                <patternFill>
                  <bgColor rgb="FF99CC00"/>
                </patternFill>
              </fill>
            </x14:dxf>
          </x14:cfRule>
          <x14:cfRule type="containsText" priority="7228" operator="containsText" id="{05704D2F-B682-4008-8A0C-8C99B72AEDE6}">
            <xm:f>NOT(ISERROR(SEARCH('Listados Datos'!$P$4,AR380)))</xm:f>
            <xm:f>'Listados Datos'!$P$4</xm:f>
            <x14:dxf>
              <fill>
                <patternFill>
                  <bgColor rgb="FF33CC33"/>
                </patternFill>
              </fill>
            </x14:dxf>
          </x14:cfRule>
          <x14:cfRule type="containsText" priority="7229" operator="containsText" id="{E435BCA4-6101-4E86-A7C6-7E486352753F}">
            <xm:f>NOT(ISERROR(SEARCH('Listados Datos'!$P$5,AR380)))</xm:f>
            <xm:f>'Listados Datos'!$P$5</xm:f>
            <x14:dxf>
              <fill>
                <patternFill>
                  <bgColor rgb="FFFFFF00"/>
                </patternFill>
              </fill>
            </x14:dxf>
          </x14:cfRule>
          <x14:cfRule type="containsText" priority="7230" operator="containsText" id="{282BF3AD-CF18-4D50-B8E2-7043F06BC8A3}">
            <xm:f>NOT(ISERROR(SEARCH('Listados Datos'!$P$6,AR380)))</xm:f>
            <xm:f>'Listados Datos'!$P$6</xm:f>
            <x14:dxf>
              <fill>
                <patternFill>
                  <bgColor rgb="FFFFC000"/>
                </patternFill>
              </fill>
            </x14:dxf>
          </x14:cfRule>
          <x14:cfRule type="containsText" priority="7231" operator="containsText" id="{917E1A01-A35A-4876-A9CC-67FCA2499FF0}">
            <xm:f>NOT(ISERROR(SEARCH('Listados Datos'!$P$7,AR380)))</xm:f>
            <xm:f>'Listados Datos'!$P$7</xm:f>
            <x14:dxf>
              <fill>
                <patternFill>
                  <bgColor rgb="FFFF0000"/>
                </patternFill>
              </fill>
            </x14:dxf>
          </x14:cfRule>
          <xm:sqref>AR380</xm:sqref>
        </x14:conditionalFormatting>
        <x14:conditionalFormatting xmlns:xm="http://schemas.microsoft.com/office/excel/2006/main">
          <x14:cfRule type="containsText" priority="7223" operator="containsText" id="{2A33D25D-F279-4A81-B72E-47206BC13549}">
            <xm:f>NOT(ISERROR(SEARCH('Listados Datos'!$T$3,AF386)))</xm:f>
            <xm:f>'Listados Datos'!$T$3</xm:f>
            <x14:dxf>
              <fill>
                <patternFill patternType="solid">
                  <bgColor rgb="FFC00000"/>
                </patternFill>
              </fill>
            </x14:dxf>
          </x14:cfRule>
          <x14:cfRule type="containsText" priority="7224" operator="containsText" id="{84205631-41D9-4331-BDE9-18BCD44DE4FB}">
            <xm:f>NOT(ISERROR(SEARCH('Listados Datos'!$T$4,AF386)))</xm:f>
            <xm:f>'Listados Datos'!$T$4</xm:f>
            <x14:dxf>
              <font>
                <b/>
                <i val="0"/>
                <color theme="0"/>
              </font>
              <fill>
                <patternFill>
                  <bgColor rgb="FFE26B0A"/>
                </patternFill>
              </fill>
            </x14:dxf>
          </x14:cfRule>
          <x14:cfRule type="containsText" priority="7225" operator="containsText" id="{2F40DE9C-F72E-470F-9630-5E1FF78E14AF}">
            <xm:f>NOT(ISERROR(SEARCH('Listados Datos'!$T$5,AF386)))</xm:f>
            <xm:f>'Listados Datos'!$T$5</xm:f>
            <x14:dxf>
              <font>
                <b/>
                <i val="0"/>
                <color auto="1"/>
              </font>
              <fill>
                <patternFill>
                  <bgColor rgb="FFFFFF00"/>
                </patternFill>
              </fill>
            </x14:dxf>
          </x14:cfRule>
          <x14:cfRule type="containsText" priority="7226" operator="containsText" id="{41124629-994E-4C40-B2AD-3A6DD44B0DB0}">
            <xm:f>NOT(ISERROR(SEARCH('Listados Datos'!$T$6,AF386)))</xm:f>
            <xm:f>'Listados Datos'!$T$6</xm:f>
            <x14:dxf>
              <font>
                <b/>
                <i val="0"/>
              </font>
              <fill>
                <patternFill>
                  <bgColor rgb="FF92D050"/>
                </patternFill>
              </fill>
            </x14:dxf>
          </x14:cfRule>
          <xm:sqref>AF386</xm:sqref>
        </x14:conditionalFormatting>
        <x14:conditionalFormatting xmlns:xm="http://schemas.microsoft.com/office/excel/2006/main">
          <x14:cfRule type="containsText" priority="7219" operator="containsText" id="{EAE32F9D-92FE-4487-BFAA-C0C7C6DB9BDC}">
            <xm:f>NOT(ISERROR(SEARCH('Listados Datos'!$T$3,AB386)))</xm:f>
            <xm:f>'Listados Datos'!$T$3</xm:f>
            <x14:dxf>
              <fill>
                <patternFill patternType="solid">
                  <bgColor rgb="FFC00000"/>
                </patternFill>
              </fill>
            </x14:dxf>
          </x14:cfRule>
          <x14:cfRule type="containsText" priority="7220" operator="containsText" id="{EF446151-8313-4DD3-BF5A-C91FEB84B6C5}">
            <xm:f>NOT(ISERROR(SEARCH('Listados Datos'!$T$4,AB386)))</xm:f>
            <xm:f>'Listados Datos'!$T$4</xm:f>
            <x14:dxf>
              <font>
                <b/>
                <i val="0"/>
                <color theme="0"/>
              </font>
              <fill>
                <patternFill>
                  <bgColor rgb="FFE26B0A"/>
                </patternFill>
              </fill>
            </x14:dxf>
          </x14:cfRule>
          <x14:cfRule type="containsText" priority="7221" operator="containsText" id="{E76133EA-9F97-474B-8FD5-5D847FA49858}">
            <xm:f>NOT(ISERROR(SEARCH('Listados Datos'!$T$5,AB386)))</xm:f>
            <xm:f>'Listados Datos'!$T$5</xm:f>
            <x14:dxf>
              <font>
                <b/>
                <i val="0"/>
                <color auto="1"/>
              </font>
              <fill>
                <patternFill>
                  <bgColor rgb="FFFFFF00"/>
                </patternFill>
              </fill>
            </x14:dxf>
          </x14:cfRule>
          <x14:cfRule type="containsText" priority="7222" operator="containsText" id="{5F048A68-6F0A-4F3D-B76C-78AB3E4C7C15}">
            <xm:f>NOT(ISERROR(SEARCH('Listados Datos'!$T$6,AB386)))</xm:f>
            <xm:f>'Listados Datos'!$T$6</xm:f>
            <x14:dxf>
              <font>
                <b/>
                <i val="0"/>
              </font>
              <fill>
                <patternFill>
                  <bgColor rgb="FF92D050"/>
                </patternFill>
              </fill>
            </x14:dxf>
          </x14:cfRule>
          <xm:sqref>AB386</xm:sqref>
        </x14:conditionalFormatting>
        <x14:conditionalFormatting xmlns:xm="http://schemas.microsoft.com/office/excel/2006/main">
          <x14:cfRule type="containsText" priority="7209" operator="containsText" id="{B04B3A27-DE8E-4286-AD34-E6669F3959A1}">
            <xm:f>NOT(ISERROR(SEARCH('Listados Datos'!$P$3,Z386)))</xm:f>
            <xm:f>'Listados Datos'!$P$3</xm:f>
            <x14:dxf>
              <fill>
                <patternFill>
                  <bgColor rgb="FF99CC00"/>
                </patternFill>
              </fill>
            </x14:dxf>
          </x14:cfRule>
          <x14:cfRule type="containsText" priority="7210" operator="containsText" id="{E32BFA59-E416-46B7-B880-21E3BA2E5503}">
            <xm:f>NOT(ISERROR(SEARCH('Listados Datos'!$P$4,Z386)))</xm:f>
            <xm:f>'Listados Datos'!$P$4</xm:f>
            <x14:dxf>
              <fill>
                <patternFill>
                  <bgColor rgb="FF33CC33"/>
                </patternFill>
              </fill>
            </x14:dxf>
          </x14:cfRule>
          <x14:cfRule type="containsText" priority="7211" operator="containsText" id="{A5DB1568-0A32-4A4D-A5E5-4D932982D64D}">
            <xm:f>NOT(ISERROR(SEARCH('Listados Datos'!$P$5,Z386)))</xm:f>
            <xm:f>'Listados Datos'!$P$5</xm:f>
            <x14:dxf>
              <fill>
                <patternFill>
                  <bgColor rgb="FFFFFF00"/>
                </patternFill>
              </fill>
            </x14:dxf>
          </x14:cfRule>
          <x14:cfRule type="containsText" priority="7212" operator="containsText" id="{5D4B0B42-FC34-40D1-BAE4-69253726D775}">
            <xm:f>NOT(ISERROR(SEARCH('Listados Datos'!$P$6,Z386)))</xm:f>
            <xm:f>'Listados Datos'!$P$6</xm:f>
            <x14:dxf>
              <fill>
                <patternFill>
                  <bgColor rgb="FFFFC000"/>
                </patternFill>
              </fill>
            </x14:dxf>
          </x14:cfRule>
          <x14:cfRule type="containsText" priority="7213" operator="containsText" id="{5B3D369C-3408-4DDE-B6F2-A1CA8B09E8E5}">
            <xm:f>NOT(ISERROR(SEARCH('Listados Datos'!$P$7,Z386)))</xm:f>
            <xm:f>'Listados Datos'!$P$7</xm:f>
            <x14:dxf>
              <fill>
                <patternFill>
                  <bgColor rgb="FFFF0000"/>
                </patternFill>
              </fill>
            </x14:dxf>
          </x14:cfRule>
          <xm:sqref>Z386</xm:sqref>
        </x14:conditionalFormatting>
        <x14:conditionalFormatting xmlns:xm="http://schemas.microsoft.com/office/excel/2006/main">
          <x14:cfRule type="containsText" priority="7195" operator="containsText" id="{531AC2B7-D006-408A-93E1-7F001BA07FA7}">
            <xm:f>NOT(ISERROR(SEARCH('Listados Datos'!$T$3,AT386)))</xm:f>
            <xm:f>'Listados Datos'!$T$3</xm:f>
            <x14:dxf>
              <fill>
                <patternFill patternType="solid">
                  <bgColor rgb="FFC00000"/>
                </patternFill>
              </fill>
            </x14:dxf>
          </x14:cfRule>
          <x14:cfRule type="containsText" priority="7196" operator="containsText" id="{E38AF916-AD50-48F4-A51F-D3167CD2F198}">
            <xm:f>NOT(ISERROR(SEARCH('Listados Datos'!$T$4,AT386)))</xm:f>
            <xm:f>'Listados Datos'!$T$4</xm:f>
            <x14:dxf>
              <font>
                <b/>
                <i val="0"/>
                <color theme="0"/>
              </font>
              <fill>
                <patternFill>
                  <bgColor rgb="FFE26B0A"/>
                </patternFill>
              </fill>
            </x14:dxf>
          </x14:cfRule>
          <x14:cfRule type="containsText" priority="7197" operator="containsText" id="{3F2FCAF1-F423-446D-A696-20E571795106}">
            <xm:f>NOT(ISERROR(SEARCH('Listados Datos'!$T$5,AT386)))</xm:f>
            <xm:f>'Listados Datos'!$T$5</xm:f>
            <x14:dxf>
              <font>
                <b/>
                <i val="0"/>
                <color auto="1"/>
              </font>
              <fill>
                <patternFill>
                  <bgColor rgb="FFFFFF00"/>
                </patternFill>
              </fill>
            </x14:dxf>
          </x14:cfRule>
          <x14:cfRule type="containsText" priority="7198" operator="containsText" id="{1015C97E-4106-41BA-81E1-BF44FF9C2B73}">
            <xm:f>NOT(ISERROR(SEARCH('Listados Datos'!$T$6,AT386)))</xm:f>
            <xm:f>'Listados Datos'!$T$6</xm:f>
            <x14:dxf>
              <font>
                <b/>
                <i val="0"/>
              </font>
              <fill>
                <patternFill>
                  <bgColor rgb="FF92D050"/>
                </patternFill>
              </fill>
            </x14:dxf>
          </x14:cfRule>
          <xm:sqref>AT386</xm:sqref>
        </x14:conditionalFormatting>
        <x14:conditionalFormatting xmlns:xm="http://schemas.microsoft.com/office/excel/2006/main">
          <x14:cfRule type="containsText" priority="7185" operator="containsText" id="{C2CA2769-FEB0-4C4F-B8C7-ACA702D7216D}">
            <xm:f>NOT(ISERROR(SEARCH('Listados Datos'!$P$3,AR386)))</xm:f>
            <xm:f>'Listados Datos'!$P$3</xm:f>
            <x14:dxf>
              <fill>
                <patternFill>
                  <bgColor rgb="FF99CC00"/>
                </patternFill>
              </fill>
            </x14:dxf>
          </x14:cfRule>
          <x14:cfRule type="containsText" priority="7186" operator="containsText" id="{CB53828B-E9C9-46E3-AAB3-C490F2B1962E}">
            <xm:f>NOT(ISERROR(SEARCH('Listados Datos'!$P$4,AR386)))</xm:f>
            <xm:f>'Listados Datos'!$P$4</xm:f>
            <x14:dxf>
              <fill>
                <patternFill>
                  <bgColor rgb="FF33CC33"/>
                </patternFill>
              </fill>
            </x14:dxf>
          </x14:cfRule>
          <x14:cfRule type="containsText" priority="7187" operator="containsText" id="{4CEE4188-CAB4-4984-B585-38A3B2B260C1}">
            <xm:f>NOT(ISERROR(SEARCH('Listados Datos'!$P$5,AR386)))</xm:f>
            <xm:f>'Listados Datos'!$P$5</xm:f>
            <x14:dxf>
              <fill>
                <patternFill>
                  <bgColor rgb="FFFFFF00"/>
                </patternFill>
              </fill>
            </x14:dxf>
          </x14:cfRule>
          <x14:cfRule type="containsText" priority="7188" operator="containsText" id="{D6C9677F-3B34-4853-8AC6-A61A8D55C3B7}">
            <xm:f>NOT(ISERROR(SEARCH('Listados Datos'!$P$6,AR386)))</xm:f>
            <xm:f>'Listados Datos'!$P$6</xm:f>
            <x14:dxf>
              <fill>
                <patternFill>
                  <bgColor rgb="FFFFC000"/>
                </patternFill>
              </fill>
            </x14:dxf>
          </x14:cfRule>
          <x14:cfRule type="containsText" priority="7189" operator="containsText" id="{9354F774-B844-481D-A0E0-9C79E910B7FB}">
            <xm:f>NOT(ISERROR(SEARCH('Listados Datos'!$P$7,AR386)))</xm:f>
            <xm:f>'Listados Datos'!$P$7</xm:f>
            <x14:dxf>
              <fill>
                <patternFill>
                  <bgColor rgb="FFFF0000"/>
                </patternFill>
              </fill>
            </x14:dxf>
          </x14:cfRule>
          <xm:sqref>AR386</xm:sqref>
        </x14:conditionalFormatting>
        <x14:conditionalFormatting xmlns:xm="http://schemas.microsoft.com/office/excel/2006/main">
          <x14:cfRule type="containsText" priority="7181" operator="containsText" id="{D45FE783-3826-4B7C-BE97-4031E020BB0C}">
            <xm:f>NOT(ISERROR(SEARCH('Listados Datos'!$T$3,AF392)))</xm:f>
            <xm:f>'Listados Datos'!$T$3</xm:f>
            <x14:dxf>
              <fill>
                <patternFill patternType="solid">
                  <bgColor rgb="FFC00000"/>
                </patternFill>
              </fill>
            </x14:dxf>
          </x14:cfRule>
          <x14:cfRule type="containsText" priority="7182" operator="containsText" id="{2B150828-DD03-437E-87CD-36CDE878F5E8}">
            <xm:f>NOT(ISERROR(SEARCH('Listados Datos'!$T$4,AF392)))</xm:f>
            <xm:f>'Listados Datos'!$T$4</xm:f>
            <x14:dxf>
              <font>
                <b/>
                <i val="0"/>
                <color theme="0"/>
              </font>
              <fill>
                <patternFill>
                  <bgColor rgb="FFE26B0A"/>
                </patternFill>
              </fill>
            </x14:dxf>
          </x14:cfRule>
          <x14:cfRule type="containsText" priority="7183" operator="containsText" id="{CCE547FF-E316-4798-AE18-C7E024C0C4B0}">
            <xm:f>NOT(ISERROR(SEARCH('Listados Datos'!$T$5,AF392)))</xm:f>
            <xm:f>'Listados Datos'!$T$5</xm:f>
            <x14:dxf>
              <font>
                <b/>
                <i val="0"/>
                <color auto="1"/>
              </font>
              <fill>
                <patternFill>
                  <bgColor rgb="FFFFFF00"/>
                </patternFill>
              </fill>
            </x14:dxf>
          </x14:cfRule>
          <x14:cfRule type="containsText" priority="7184" operator="containsText" id="{2B28C2CB-9B86-4571-AC0D-953BE41D90E2}">
            <xm:f>NOT(ISERROR(SEARCH('Listados Datos'!$T$6,AF392)))</xm:f>
            <xm:f>'Listados Datos'!$T$6</xm:f>
            <x14:dxf>
              <font>
                <b/>
                <i val="0"/>
              </font>
              <fill>
                <patternFill>
                  <bgColor rgb="FF92D050"/>
                </patternFill>
              </fill>
            </x14:dxf>
          </x14:cfRule>
          <xm:sqref>AF392</xm:sqref>
        </x14:conditionalFormatting>
        <x14:conditionalFormatting xmlns:xm="http://schemas.microsoft.com/office/excel/2006/main">
          <x14:cfRule type="containsText" priority="7177" operator="containsText" id="{D86E889F-BCD4-482E-B346-35A53D981B71}">
            <xm:f>NOT(ISERROR(SEARCH('Listados Datos'!$T$3,AB392)))</xm:f>
            <xm:f>'Listados Datos'!$T$3</xm:f>
            <x14:dxf>
              <fill>
                <patternFill patternType="solid">
                  <bgColor rgb="FFC00000"/>
                </patternFill>
              </fill>
            </x14:dxf>
          </x14:cfRule>
          <x14:cfRule type="containsText" priority="7178" operator="containsText" id="{B7080B5C-8E81-4FF9-ADD8-9ADD1F6F532D}">
            <xm:f>NOT(ISERROR(SEARCH('Listados Datos'!$T$4,AB392)))</xm:f>
            <xm:f>'Listados Datos'!$T$4</xm:f>
            <x14:dxf>
              <font>
                <b/>
                <i val="0"/>
                <color theme="0"/>
              </font>
              <fill>
                <patternFill>
                  <bgColor rgb="FFE26B0A"/>
                </patternFill>
              </fill>
            </x14:dxf>
          </x14:cfRule>
          <x14:cfRule type="containsText" priority="7179" operator="containsText" id="{9AE75B91-46ED-4CD5-AA1C-64AD797638AE}">
            <xm:f>NOT(ISERROR(SEARCH('Listados Datos'!$T$5,AB392)))</xm:f>
            <xm:f>'Listados Datos'!$T$5</xm:f>
            <x14:dxf>
              <font>
                <b/>
                <i val="0"/>
                <color auto="1"/>
              </font>
              <fill>
                <patternFill>
                  <bgColor rgb="FFFFFF00"/>
                </patternFill>
              </fill>
            </x14:dxf>
          </x14:cfRule>
          <x14:cfRule type="containsText" priority="7180" operator="containsText" id="{F5FFB100-C761-4265-9846-67A9E7FE560A}">
            <xm:f>NOT(ISERROR(SEARCH('Listados Datos'!$T$6,AB392)))</xm:f>
            <xm:f>'Listados Datos'!$T$6</xm:f>
            <x14:dxf>
              <font>
                <b/>
                <i val="0"/>
              </font>
              <fill>
                <patternFill>
                  <bgColor rgb="FF92D050"/>
                </patternFill>
              </fill>
            </x14:dxf>
          </x14:cfRule>
          <xm:sqref>AB392</xm:sqref>
        </x14:conditionalFormatting>
        <x14:conditionalFormatting xmlns:xm="http://schemas.microsoft.com/office/excel/2006/main">
          <x14:cfRule type="containsText" priority="7167" operator="containsText" id="{D9EEB5E4-D76D-486A-9D63-0A38E7C76177}">
            <xm:f>NOT(ISERROR(SEARCH('Listados Datos'!$P$3,Z392)))</xm:f>
            <xm:f>'Listados Datos'!$P$3</xm:f>
            <x14:dxf>
              <fill>
                <patternFill>
                  <bgColor rgb="FF99CC00"/>
                </patternFill>
              </fill>
            </x14:dxf>
          </x14:cfRule>
          <x14:cfRule type="containsText" priority="7168" operator="containsText" id="{39FD6EB5-8138-4432-BBEE-DD21F29E4263}">
            <xm:f>NOT(ISERROR(SEARCH('Listados Datos'!$P$4,Z392)))</xm:f>
            <xm:f>'Listados Datos'!$P$4</xm:f>
            <x14:dxf>
              <fill>
                <patternFill>
                  <bgColor rgb="FF33CC33"/>
                </patternFill>
              </fill>
            </x14:dxf>
          </x14:cfRule>
          <x14:cfRule type="containsText" priority="7169" operator="containsText" id="{9F87E26B-4A5B-480A-A804-6FD922F46AA6}">
            <xm:f>NOT(ISERROR(SEARCH('Listados Datos'!$P$5,Z392)))</xm:f>
            <xm:f>'Listados Datos'!$P$5</xm:f>
            <x14:dxf>
              <fill>
                <patternFill>
                  <bgColor rgb="FFFFFF00"/>
                </patternFill>
              </fill>
            </x14:dxf>
          </x14:cfRule>
          <x14:cfRule type="containsText" priority="7170" operator="containsText" id="{685C3283-0FCE-4F83-AD68-1E7F6845114A}">
            <xm:f>NOT(ISERROR(SEARCH('Listados Datos'!$P$6,Z392)))</xm:f>
            <xm:f>'Listados Datos'!$P$6</xm:f>
            <x14:dxf>
              <fill>
                <patternFill>
                  <bgColor rgb="FFFFC000"/>
                </patternFill>
              </fill>
            </x14:dxf>
          </x14:cfRule>
          <x14:cfRule type="containsText" priority="7171" operator="containsText" id="{1A803B54-1056-41A0-B2F2-CF5B3AF6E883}">
            <xm:f>NOT(ISERROR(SEARCH('Listados Datos'!$P$7,Z392)))</xm:f>
            <xm:f>'Listados Datos'!$P$7</xm:f>
            <x14:dxf>
              <fill>
                <patternFill>
                  <bgColor rgb="FFFF0000"/>
                </patternFill>
              </fill>
            </x14:dxf>
          </x14:cfRule>
          <xm:sqref>Z392</xm:sqref>
        </x14:conditionalFormatting>
        <x14:conditionalFormatting xmlns:xm="http://schemas.microsoft.com/office/excel/2006/main">
          <x14:cfRule type="containsText" priority="7153" operator="containsText" id="{EA86F6A4-BE18-4CB3-BF28-57D9FC9FE126}">
            <xm:f>NOT(ISERROR(SEARCH('Listados Datos'!$T$3,AT392)))</xm:f>
            <xm:f>'Listados Datos'!$T$3</xm:f>
            <x14:dxf>
              <fill>
                <patternFill patternType="solid">
                  <bgColor rgb="FFC00000"/>
                </patternFill>
              </fill>
            </x14:dxf>
          </x14:cfRule>
          <x14:cfRule type="containsText" priority="7154" operator="containsText" id="{1C35482D-6A56-4C23-9FEA-D8E081C34D9C}">
            <xm:f>NOT(ISERROR(SEARCH('Listados Datos'!$T$4,AT392)))</xm:f>
            <xm:f>'Listados Datos'!$T$4</xm:f>
            <x14:dxf>
              <font>
                <b/>
                <i val="0"/>
                <color theme="0"/>
              </font>
              <fill>
                <patternFill>
                  <bgColor rgb="FFE26B0A"/>
                </patternFill>
              </fill>
            </x14:dxf>
          </x14:cfRule>
          <x14:cfRule type="containsText" priority="7155" operator="containsText" id="{209AB453-8706-4760-9C55-FC1B940848D6}">
            <xm:f>NOT(ISERROR(SEARCH('Listados Datos'!$T$5,AT392)))</xm:f>
            <xm:f>'Listados Datos'!$T$5</xm:f>
            <x14:dxf>
              <font>
                <b/>
                <i val="0"/>
                <color auto="1"/>
              </font>
              <fill>
                <patternFill>
                  <bgColor rgb="FFFFFF00"/>
                </patternFill>
              </fill>
            </x14:dxf>
          </x14:cfRule>
          <x14:cfRule type="containsText" priority="7156" operator="containsText" id="{DD9B0FF7-D6E3-45A4-922B-38A3097402CA}">
            <xm:f>NOT(ISERROR(SEARCH('Listados Datos'!$T$6,AT392)))</xm:f>
            <xm:f>'Listados Datos'!$T$6</xm:f>
            <x14:dxf>
              <font>
                <b/>
                <i val="0"/>
              </font>
              <fill>
                <patternFill>
                  <bgColor rgb="FF92D050"/>
                </patternFill>
              </fill>
            </x14:dxf>
          </x14:cfRule>
          <xm:sqref>AT392</xm:sqref>
        </x14:conditionalFormatting>
        <x14:conditionalFormatting xmlns:xm="http://schemas.microsoft.com/office/excel/2006/main">
          <x14:cfRule type="containsText" priority="7143" operator="containsText" id="{44F24078-3858-45D9-8995-C7E12BDE3D2F}">
            <xm:f>NOT(ISERROR(SEARCH('Listados Datos'!$P$3,AR392)))</xm:f>
            <xm:f>'Listados Datos'!$P$3</xm:f>
            <x14:dxf>
              <fill>
                <patternFill>
                  <bgColor rgb="FF99CC00"/>
                </patternFill>
              </fill>
            </x14:dxf>
          </x14:cfRule>
          <x14:cfRule type="containsText" priority="7144" operator="containsText" id="{C1857EA8-F653-46B1-AA67-4D2969F0B291}">
            <xm:f>NOT(ISERROR(SEARCH('Listados Datos'!$P$4,AR392)))</xm:f>
            <xm:f>'Listados Datos'!$P$4</xm:f>
            <x14:dxf>
              <fill>
                <patternFill>
                  <bgColor rgb="FF33CC33"/>
                </patternFill>
              </fill>
            </x14:dxf>
          </x14:cfRule>
          <x14:cfRule type="containsText" priority="7145" operator="containsText" id="{784FFA69-CA5C-4005-899B-97409830CAAD}">
            <xm:f>NOT(ISERROR(SEARCH('Listados Datos'!$P$5,AR392)))</xm:f>
            <xm:f>'Listados Datos'!$P$5</xm:f>
            <x14:dxf>
              <fill>
                <patternFill>
                  <bgColor rgb="FFFFFF00"/>
                </patternFill>
              </fill>
            </x14:dxf>
          </x14:cfRule>
          <x14:cfRule type="containsText" priority="7146" operator="containsText" id="{C483C9A6-CC2D-4B95-B5A9-CB5DA9F354E2}">
            <xm:f>NOT(ISERROR(SEARCH('Listados Datos'!$P$6,AR392)))</xm:f>
            <xm:f>'Listados Datos'!$P$6</xm:f>
            <x14:dxf>
              <fill>
                <patternFill>
                  <bgColor rgb="FFFFC000"/>
                </patternFill>
              </fill>
            </x14:dxf>
          </x14:cfRule>
          <x14:cfRule type="containsText" priority="7147" operator="containsText" id="{8C481F4C-16C4-4588-8701-51645657A31F}">
            <xm:f>NOT(ISERROR(SEARCH('Listados Datos'!$P$7,AR392)))</xm:f>
            <xm:f>'Listados Datos'!$P$7</xm:f>
            <x14:dxf>
              <fill>
                <patternFill>
                  <bgColor rgb="FFFF0000"/>
                </patternFill>
              </fill>
            </x14:dxf>
          </x14:cfRule>
          <xm:sqref>AR392</xm:sqref>
        </x14:conditionalFormatting>
        <x14:conditionalFormatting xmlns:xm="http://schemas.microsoft.com/office/excel/2006/main">
          <x14:cfRule type="containsText" priority="7101" operator="containsText" id="{CAFFFBB2-A7A9-472E-BB8B-5FCECF635584}">
            <xm:f>NOT(ISERROR(SEARCH('Listados Datos'!$P$3,AR398)))</xm:f>
            <xm:f>'Listados Datos'!$P$3</xm:f>
            <x14:dxf>
              <fill>
                <patternFill>
                  <bgColor rgb="FF99CC00"/>
                </patternFill>
              </fill>
            </x14:dxf>
          </x14:cfRule>
          <x14:cfRule type="containsText" priority="7102" operator="containsText" id="{EFE50063-E254-432A-803E-95752F1CF9A5}">
            <xm:f>NOT(ISERROR(SEARCH('Listados Datos'!$P$4,AR398)))</xm:f>
            <xm:f>'Listados Datos'!$P$4</xm:f>
            <x14:dxf>
              <fill>
                <patternFill>
                  <bgColor rgb="FF33CC33"/>
                </patternFill>
              </fill>
            </x14:dxf>
          </x14:cfRule>
          <x14:cfRule type="containsText" priority="7103" operator="containsText" id="{57BDC386-9CFD-40C2-935E-DAA024A74B12}">
            <xm:f>NOT(ISERROR(SEARCH('Listados Datos'!$P$5,AR398)))</xm:f>
            <xm:f>'Listados Datos'!$P$5</xm:f>
            <x14:dxf>
              <fill>
                <patternFill>
                  <bgColor rgb="FFFFFF00"/>
                </patternFill>
              </fill>
            </x14:dxf>
          </x14:cfRule>
          <x14:cfRule type="containsText" priority="7104" operator="containsText" id="{800D10E8-5002-4204-9D8C-7D65B908729F}">
            <xm:f>NOT(ISERROR(SEARCH('Listados Datos'!$P$6,AR398)))</xm:f>
            <xm:f>'Listados Datos'!$P$6</xm:f>
            <x14:dxf>
              <fill>
                <patternFill>
                  <bgColor rgb="FFFFC000"/>
                </patternFill>
              </fill>
            </x14:dxf>
          </x14:cfRule>
          <x14:cfRule type="containsText" priority="7105" operator="containsText" id="{D89086F3-AAB7-4FA6-9AD7-D0F31115A7A0}">
            <xm:f>NOT(ISERROR(SEARCH('Listados Datos'!$P$7,AR398)))</xm:f>
            <xm:f>'Listados Datos'!$P$7</xm:f>
            <x14:dxf>
              <fill>
                <patternFill>
                  <bgColor rgb="FFFF0000"/>
                </patternFill>
              </fill>
            </x14:dxf>
          </x14:cfRule>
          <xm:sqref>AR398</xm:sqref>
        </x14:conditionalFormatting>
        <x14:conditionalFormatting xmlns:xm="http://schemas.microsoft.com/office/excel/2006/main">
          <x14:cfRule type="containsText" priority="7139" operator="containsText" id="{8FF71E8D-7C45-422D-9B0A-5DED203C52ED}">
            <xm:f>NOT(ISERROR(SEARCH('Listados Datos'!$T$3,AF398)))</xm:f>
            <xm:f>'Listados Datos'!$T$3</xm:f>
            <x14:dxf>
              <fill>
                <patternFill patternType="solid">
                  <bgColor rgb="FFC00000"/>
                </patternFill>
              </fill>
            </x14:dxf>
          </x14:cfRule>
          <x14:cfRule type="containsText" priority="7140" operator="containsText" id="{497CBF66-0E40-4DB6-A8E2-88F133966165}">
            <xm:f>NOT(ISERROR(SEARCH('Listados Datos'!$T$4,AF398)))</xm:f>
            <xm:f>'Listados Datos'!$T$4</xm:f>
            <x14:dxf>
              <font>
                <b/>
                <i val="0"/>
                <color theme="0"/>
              </font>
              <fill>
                <patternFill>
                  <bgColor rgb="FFE26B0A"/>
                </patternFill>
              </fill>
            </x14:dxf>
          </x14:cfRule>
          <x14:cfRule type="containsText" priority="7141" operator="containsText" id="{F38F4D1E-A7DD-4E76-A41A-D79FED93C221}">
            <xm:f>NOT(ISERROR(SEARCH('Listados Datos'!$T$5,AF398)))</xm:f>
            <xm:f>'Listados Datos'!$T$5</xm:f>
            <x14:dxf>
              <font>
                <b/>
                <i val="0"/>
                <color auto="1"/>
              </font>
              <fill>
                <patternFill>
                  <bgColor rgb="FFFFFF00"/>
                </patternFill>
              </fill>
            </x14:dxf>
          </x14:cfRule>
          <x14:cfRule type="containsText" priority="7142" operator="containsText" id="{BB3EA440-75DB-4974-94D2-77D425CA8356}">
            <xm:f>NOT(ISERROR(SEARCH('Listados Datos'!$T$6,AF398)))</xm:f>
            <xm:f>'Listados Datos'!$T$6</xm:f>
            <x14:dxf>
              <font>
                <b/>
                <i val="0"/>
              </font>
              <fill>
                <patternFill>
                  <bgColor rgb="FF92D050"/>
                </patternFill>
              </fill>
            </x14:dxf>
          </x14:cfRule>
          <xm:sqref>AF398</xm:sqref>
        </x14:conditionalFormatting>
        <x14:conditionalFormatting xmlns:xm="http://schemas.microsoft.com/office/excel/2006/main">
          <x14:cfRule type="containsText" priority="7135" operator="containsText" id="{36F1ED72-726F-4A60-A05C-262DB148B00D}">
            <xm:f>NOT(ISERROR(SEARCH('Listados Datos'!$T$3,AB398)))</xm:f>
            <xm:f>'Listados Datos'!$T$3</xm:f>
            <x14:dxf>
              <fill>
                <patternFill patternType="solid">
                  <bgColor rgb="FFC00000"/>
                </patternFill>
              </fill>
            </x14:dxf>
          </x14:cfRule>
          <x14:cfRule type="containsText" priority="7136" operator="containsText" id="{94B36EEF-C803-4B47-878B-96E9F1C289C5}">
            <xm:f>NOT(ISERROR(SEARCH('Listados Datos'!$T$4,AB398)))</xm:f>
            <xm:f>'Listados Datos'!$T$4</xm:f>
            <x14:dxf>
              <font>
                <b/>
                <i val="0"/>
                <color theme="0"/>
              </font>
              <fill>
                <patternFill>
                  <bgColor rgb="FFE26B0A"/>
                </patternFill>
              </fill>
            </x14:dxf>
          </x14:cfRule>
          <x14:cfRule type="containsText" priority="7137" operator="containsText" id="{B35888DF-5030-4685-9850-9BECA5D77738}">
            <xm:f>NOT(ISERROR(SEARCH('Listados Datos'!$T$5,AB398)))</xm:f>
            <xm:f>'Listados Datos'!$T$5</xm:f>
            <x14:dxf>
              <font>
                <b/>
                <i val="0"/>
                <color auto="1"/>
              </font>
              <fill>
                <patternFill>
                  <bgColor rgb="FFFFFF00"/>
                </patternFill>
              </fill>
            </x14:dxf>
          </x14:cfRule>
          <x14:cfRule type="containsText" priority="7138" operator="containsText" id="{74C4C374-1B1C-4688-B623-2F5D74EB60DC}">
            <xm:f>NOT(ISERROR(SEARCH('Listados Datos'!$T$6,AB398)))</xm:f>
            <xm:f>'Listados Datos'!$T$6</xm:f>
            <x14:dxf>
              <font>
                <b/>
                <i val="0"/>
              </font>
              <fill>
                <patternFill>
                  <bgColor rgb="FF92D050"/>
                </patternFill>
              </fill>
            </x14:dxf>
          </x14:cfRule>
          <xm:sqref>AB398</xm:sqref>
        </x14:conditionalFormatting>
        <x14:conditionalFormatting xmlns:xm="http://schemas.microsoft.com/office/excel/2006/main">
          <x14:cfRule type="containsText" priority="7125" operator="containsText" id="{C03AD656-5F25-413B-8019-9FD9AB362975}">
            <xm:f>NOT(ISERROR(SEARCH('Listados Datos'!$P$3,Z398)))</xm:f>
            <xm:f>'Listados Datos'!$P$3</xm:f>
            <x14:dxf>
              <fill>
                <patternFill>
                  <bgColor rgb="FF99CC00"/>
                </patternFill>
              </fill>
            </x14:dxf>
          </x14:cfRule>
          <x14:cfRule type="containsText" priority="7126" operator="containsText" id="{B8D14319-9BF6-429A-BAAD-950834664453}">
            <xm:f>NOT(ISERROR(SEARCH('Listados Datos'!$P$4,Z398)))</xm:f>
            <xm:f>'Listados Datos'!$P$4</xm:f>
            <x14:dxf>
              <fill>
                <patternFill>
                  <bgColor rgb="FF33CC33"/>
                </patternFill>
              </fill>
            </x14:dxf>
          </x14:cfRule>
          <x14:cfRule type="containsText" priority="7127" operator="containsText" id="{C4A001AD-6680-4FA3-BC8C-34DB48C3E1E0}">
            <xm:f>NOT(ISERROR(SEARCH('Listados Datos'!$P$5,Z398)))</xm:f>
            <xm:f>'Listados Datos'!$P$5</xm:f>
            <x14:dxf>
              <fill>
                <patternFill>
                  <bgColor rgb="FFFFFF00"/>
                </patternFill>
              </fill>
            </x14:dxf>
          </x14:cfRule>
          <x14:cfRule type="containsText" priority="7128" operator="containsText" id="{7806C68B-399C-431B-8FCF-59498B41B8CB}">
            <xm:f>NOT(ISERROR(SEARCH('Listados Datos'!$P$6,Z398)))</xm:f>
            <xm:f>'Listados Datos'!$P$6</xm:f>
            <x14:dxf>
              <fill>
                <patternFill>
                  <bgColor rgb="FFFFC000"/>
                </patternFill>
              </fill>
            </x14:dxf>
          </x14:cfRule>
          <x14:cfRule type="containsText" priority="7129" operator="containsText" id="{747F23C5-5166-463F-9B51-36A946F65164}">
            <xm:f>NOT(ISERROR(SEARCH('Listados Datos'!$P$7,Z398)))</xm:f>
            <xm:f>'Listados Datos'!$P$7</xm:f>
            <x14:dxf>
              <fill>
                <patternFill>
                  <bgColor rgb="FFFF0000"/>
                </patternFill>
              </fill>
            </x14:dxf>
          </x14:cfRule>
          <xm:sqref>Z398</xm:sqref>
        </x14:conditionalFormatting>
        <x14:conditionalFormatting xmlns:xm="http://schemas.microsoft.com/office/excel/2006/main">
          <x14:cfRule type="containsText" priority="7111" operator="containsText" id="{6068AFB1-EE8D-41B2-8F15-2CBF2E9533C0}">
            <xm:f>NOT(ISERROR(SEARCH('Listados Datos'!$T$3,AT398)))</xm:f>
            <xm:f>'Listados Datos'!$T$3</xm:f>
            <x14:dxf>
              <fill>
                <patternFill patternType="solid">
                  <bgColor rgb="FFC00000"/>
                </patternFill>
              </fill>
            </x14:dxf>
          </x14:cfRule>
          <x14:cfRule type="containsText" priority="7112" operator="containsText" id="{C943B3E7-5029-4D96-9071-91E1FF57ABB4}">
            <xm:f>NOT(ISERROR(SEARCH('Listados Datos'!$T$4,AT398)))</xm:f>
            <xm:f>'Listados Datos'!$T$4</xm:f>
            <x14:dxf>
              <font>
                <b/>
                <i val="0"/>
                <color theme="0"/>
              </font>
              <fill>
                <patternFill>
                  <bgColor rgb="FFE26B0A"/>
                </patternFill>
              </fill>
            </x14:dxf>
          </x14:cfRule>
          <x14:cfRule type="containsText" priority="7113" operator="containsText" id="{9F3EA5C5-FB07-4CD0-93CD-D958472FBB78}">
            <xm:f>NOT(ISERROR(SEARCH('Listados Datos'!$T$5,AT398)))</xm:f>
            <xm:f>'Listados Datos'!$T$5</xm:f>
            <x14:dxf>
              <font>
                <b/>
                <i val="0"/>
                <color auto="1"/>
              </font>
              <fill>
                <patternFill>
                  <bgColor rgb="FFFFFF00"/>
                </patternFill>
              </fill>
            </x14:dxf>
          </x14:cfRule>
          <x14:cfRule type="containsText" priority="7114" operator="containsText" id="{8E53F96D-1BDE-4BAC-BB34-BF238D899BFC}">
            <xm:f>NOT(ISERROR(SEARCH('Listados Datos'!$T$6,AT398)))</xm:f>
            <xm:f>'Listados Datos'!$T$6</xm:f>
            <x14:dxf>
              <font>
                <b/>
                <i val="0"/>
              </font>
              <fill>
                <patternFill>
                  <bgColor rgb="FF92D050"/>
                </patternFill>
              </fill>
            </x14:dxf>
          </x14:cfRule>
          <xm:sqref>AT398</xm:sqref>
        </x14:conditionalFormatting>
        <x14:conditionalFormatting xmlns:xm="http://schemas.microsoft.com/office/excel/2006/main">
          <x14:cfRule type="containsText" priority="7059" operator="containsText" id="{FDE320BA-ADA0-4D8E-80A7-A60CBF1FBEC9}">
            <xm:f>NOT(ISERROR(SEARCH('Listados Datos'!$P$3,AR404)))</xm:f>
            <xm:f>'Listados Datos'!$P$3</xm:f>
            <x14:dxf>
              <fill>
                <patternFill>
                  <bgColor rgb="FF99CC00"/>
                </patternFill>
              </fill>
            </x14:dxf>
          </x14:cfRule>
          <x14:cfRule type="containsText" priority="7060" operator="containsText" id="{A56B174B-2AC5-43B5-A43E-80539C1B6D96}">
            <xm:f>NOT(ISERROR(SEARCH('Listados Datos'!$P$4,AR404)))</xm:f>
            <xm:f>'Listados Datos'!$P$4</xm:f>
            <x14:dxf>
              <fill>
                <patternFill>
                  <bgColor rgb="FF33CC33"/>
                </patternFill>
              </fill>
            </x14:dxf>
          </x14:cfRule>
          <x14:cfRule type="containsText" priority="7061" operator="containsText" id="{DE0D76B8-912C-455C-B4EC-B452A8AF34E5}">
            <xm:f>NOT(ISERROR(SEARCH('Listados Datos'!$P$5,AR404)))</xm:f>
            <xm:f>'Listados Datos'!$P$5</xm:f>
            <x14:dxf>
              <fill>
                <patternFill>
                  <bgColor rgb="FFFFFF00"/>
                </patternFill>
              </fill>
            </x14:dxf>
          </x14:cfRule>
          <x14:cfRule type="containsText" priority="7062" operator="containsText" id="{AA975A70-5F7F-4677-BF87-9C9ADDF2321F}">
            <xm:f>NOT(ISERROR(SEARCH('Listados Datos'!$P$6,AR404)))</xm:f>
            <xm:f>'Listados Datos'!$P$6</xm:f>
            <x14:dxf>
              <fill>
                <patternFill>
                  <bgColor rgb="FFFFC000"/>
                </patternFill>
              </fill>
            </x14:dxf>
          </x14:cfRule>
          <x14:cfRule type="containsText" priority="7063" operator="containsText" id="{8A6D35A9-E636-46BE-A245-D33E46CD640F}">
            <xm:f>NOT(ISERROR(SEARCH('Listados Datos'!$P$7,AR404)))</xm:f>
            <xm:f>'Listados Datos'!$P$7</xm:f>
            <x14:dxf>
              <fill>
                <patternFill>
                  <bgColor rgb="FFFF0000"/>
                </patternFill>
              </fill>
            </x14:dxf>
          </x14:cfRule>
          <xm:sqref>AR404</xm:sqref>
        </x14:conditionalFormatting>
        <x14:conditionalFormatting xmlns:xm="http://schemas.microsoft.com/office/excel/2006/main">
          <x14:cfRule type="containsText" priority="7097" operator="containsText" id="{2695BD83-761E-49C5-A81D-885232DE200B}">
            <xm:f>NOT(ISERROR(SEARCH('Listados Datos'!$T$3,AF404)))</xm:f>
            <xm:f>'Listados Datos'!$T$3</xm:f>
            <x14:dxf>
              <fill>
                <patternFill patternType="solid">
                  <bgColor rgb="FFC00000"/>
                </patternFill>
              </fill>
            </x14:dxf>
          </x14:cfRule>
          <x14:cfRule type="containsText" priority="7098" operator="containsText" id="{6F24A529-AEF1-4A79-94CC-0AD19F96A445}">
            <xm:f>NOT(ISERROR(SEARCH('Listados Datos'!$T$4,AF404)))</xm:f>
            <xm:f>'Listados Datos'!$T$4</xm:f>
            <x14:dxf>
              <font>
                <b/>
                <i val="0"/>
                <color theme="0"/>
              </font>
              <fill>
                <patternFill>
                  <bgColor rgb="FFE26B0A"/>
                </patternFill>
              </fill>
            </x14:dxf>
          </x14:cfRule>
          <x14:cfRule type="containsText" priority="7099" operator="containsText" id="{72750E51-2B5A-465E-9778-51CCAE5995E3}">
            <xm:f>NOT(ISERROR(SEARCH('Listados Datos'!$T$5,AF404)))</xm:f>
            <xm:f>'Listados Datos'!$T$5</xm:f>
            <x14:dxf>
              <font>
                <b/>
                <i val="0"/>
                <color auto="1"/>
              </font>
              <fill>
                <patternFill>
                  <bgColor rgb="FFFFFF00"/>
                </patternFill>
              </fill>
            </x14:dxf>
          </x14:cfRule>
          <x14:cfRule type="containsText" priority="7100" operator="containsText" id="{C8520CF6-B9D1-48EF-B28D-15A4A96BD6D4}">
            <xm:f>NOT(ISERROR(SEARCH('Listados Datos'!$T$6,AF404)))</xm:f>
            <xm:f>'Listados Datos'!$T$6</xm:f>
            <x14:dxf>
              <font>
                <b/>
                <i val="0"/>
              </font>
              <fill>
                <patternFill>
                  <bgColor rgb="FF92D050"/>
                </patternFill>
              </fill>
            </x14:dxf>
          </x14:cfRule>
          <xm:sqref>AF404</xm:sqref>
        </x14:conditionalFormatting>
        <x14:conditionalFormatting xmlns:xm="http://schemas.microsoft.com/office/excel/2006/main">
          <x14:cfRule type="containsText" priority="7093" operator="containsText" id="{B9354D78-D1B7-4CA8-AF44-6095EB927175}">
            <xm:f>NOT(ISERROR(SEARCH('Listados Datos'!$T$3,AB404)))</xm:f>
            <xm:f>'Listados Datos'!$T$3</xm:f>
            <x14:dxf>
              <fill>
                <patternFill patternType="solid">
                  <bgColor rgb="FFC00000"/>
                </patternFill>
              </fill>
            </x14:dxf>
          </x14:cfRule>
          <x14:cfRule type="containsText" priority="7094" operator="containsText" id="{7F704C34-231C-4E7C-9030-DAEF4E8BFE42}">
            <xm:f>NOT(ISERROR(SEARCH('Listados Datos'!$T$4,AB404)))</xm:f>
            <xm:f>'Listados Datos'!$T$4</xm:f>
            <x14:dxf>
              <font>
                <b/>
                <i val="0"/>
                <color theme="0"/>
              </font>
              <fill>
                <patternFill>
                  <bgColor rgb="FFE26B0A"/>
                </patternFill>
              </fill>
            </x14:dxf>
          </x14:cfRule>
          <x14:cfRule type="containsText" priority="7095" operator="containsText" id="{2F444F2A-A75F-46AE-B50D-2098E3E321B0}">
            <xm:f>NOT(ISERROR(SEARCH('Listados Datos'!$T$5,AB404)))</xm:f>
            <xm:f>'Listados Datos'!$T$5</xm:f>
            <x14:dxf>
              <font>
                <b/>
                <i val="0"/>
                <color auto="1"/>
              </font>
              <fill>
                <patternFill>
                  <bgColor rgb="FFFFFF00"/>
                </patternFill>
              </fill>
            </x14:dxf>
          </x14:cfRule>
          <x14:cfRule type="containsText" priority="7096" operator="containsText" id="{59E99439-031E-4E4D-93A3-073C8553437E}">
            <xm:f>NOT(ISERROR(SEARCH('Listados Datos'!$T$6,AB404)))</xm:f>
            <xm:f>'Listados Datos'!$T$6</xm:f>
            <x14:dxf>
              <font>
                <b/>
                <i val="0"/>
              </font>
              <fill>
                <patternFill>
                  <bgColor rgb="FF92D050"/>
                </patternFill>
              </fill>
            </x14:dxf>
          </x14:cfRule>
          <xm:sqref>AB404</xm:sqref>
        </x14:conditionalFormatting>
        <x14:conditionalFormatting xmlns:xm="http://schemas.microsoft.com/office/excel/2006/main">
          <x14:cfRule type="containsText" priority="7083" operator="containsText" id="{B9CC0F07-61C0-4ADB-81DC-0357416CE34F}">
            <xm:f>NOT(ISERROR(SEARCH('Listados Datos'!$P$3,Z404)))</xm:f>
            <xm:f>'Listados Datos'!$P$3</xm:f>
            <x14:dxf>
              <fill>
                <patternFill>
                  <bgColor rgb="FF99CC00"/>
                </patternFill>
              </fill>
            </x14:dxf>
          </x14:cfRule>
          <x14:cfRule type="containsText" priority="7084" operator="containsText" id="{0EB118E2-052E-4E70-BF6C-C3C5D804AB14}">
            <xm:f>NOT(ISERROR(SEARCH('Listados Datos'!$P$4,Z404)))</xm:f>
            <xm:f>'Listados Datos'!$P$4</xm:f>
            <x14:dxf>
              <fill>
                <patternFill>
                  <bgColor rgb="FF33CC33"/>
                </patternFill>
              </fill>
            </x14:dxf>
          </x14:cfRule>
          <x14:cfRule type="containsText" priority="7085" operator="containsText" id="{22D48879-8B20-4A3F-B1B8-2BB29F86639B}">
            <xm:f>NOT(ISERROR(SEARCH('Listados Datos'!$P$5,Z404)))</xm:f>
            <xm:f>'Listados Datos'!$P$5</xm:f>
            <x14:dxf>
              <fill>
                <patternFill>
                  <bgColor rgb="FFFFFF00"/>
                </patternFill>
              </fill>
            </x14:dxf>
          </x14:cfRule>
          <x14:cfRule type="containsText" priority="7086" operator="containsText" id="{36FC6E71-986D-4251-BB93-7F20DD613C5B}">
            <xm:f>NOT(ISERROR(SEARCH('Listados Datos'!$P$6,Z404)))</xm:f>
            <xm:f>'Listados Datos'!$P$6</xm:f>
            <x14:dxf>
              <fill>
                <patternFill>
                  <bgColor rgb="FFFFC000"/>
                </patternFill>
              </fill>
            </x14:dxf>
          </x14:cfRule>
          <x14:cfRule type="containsText" priority="7087" operator="containsText" id="{9729D995-0D4C-4BE4-AA7F-A23AD9346C36}">
            <xm:f>NOT(ISERROR(SEARCH('Listados Datos'!$P$7,Z404)))</xm:f>
            <xm:f>'Listados Datos'!$P$7</xm:f>
            <x14:dxf>
              <fill>
                <patternFill>
                  <bgColor rgb="FFFF0000"/>
                </patternFill>
              </fill>
            </x14:dxf>
          </x14:cfRule>
          <xm:sqref>Z404</xm:sqref>
        </x14:conditionalFormatting>
        <x14:conditionalFormatting xmlns:xm="http://schemas.microsoft.com/office/excel/2006/main">
          <x14:cfRule type="containsText" priority="7069" operator="containsText" id="{FF8204CF-95A3-46DE-98D9-AC18DE6A2ACA}">
            <xm:f>NOT(ISERROR(SEARCH('Listados Datos'!$T$3,AT404)))</xm:f>
            <xm:f>'Listados Datos'!$T$3</xm:f>
            <x14:dxf>
              <fill>
                <patternFill patternType="solid">
                  <bgColor rgb="FFC00000"/>
                </patternFill>
              </fill>
            </x14:dxf>
          </x14:cfRule>
          <x14:cfRule type="containsText" priority="7070" operator="containsText" id="{4E4F0E1E-3B02-47D8-93B5-51591A2A1C62}">
            <xm:f>NOT(ISERROR(SEARCH('Listados Datos'!$T$4,AT404)))</xm:f>
            <xm:f>'Listados Datos'!$T$4</xm:f>
            <x14:dxf>
              <font>
                <b/>
                <i val="0"/>
                <color theme="0"/>
              </font>
              <fill>
                <patternFill>
                  <bgColor rgb="FFE26B0A"/>
                </patternFill>
              </fill>
            </x14:dxf>
          </x14:cfRule>
          <x14:cfRule type="containsText" priority="7071" operator="containsText" id="{605C031A-204E-43A9-8267-C01DFD586025}">
            <xm:f>NOT(ISERROR(SEARCH('Listados Datos'!$T$5,AT404)))</xm:f>
            <xm:f>'Listados Datos'!$T$5</xm:f>
            <x14:dxf>
              <font>
                <b/>
                <i val="0"/>
                <color auto="1"/>
              </font>
              <fill>
                <patternFill>
                  <bgColor rgb="FFFFFF00"/>
                </patternFill>
              </fill>
            </x14:dxf>
          </x14:cfRule>
          <x14:cfRule type="containsText" priority="7072" operator="containsText" id="{81818963-A83A-4799-8A4A-DD7194045CE5}">
            <xm:f>NOT(ISERROR(SEARCH('Listados Datos'!$T$6,AT404)))</xm:f>
            <xm:f>'Listados Datos'!$T$6</xm:f>
            <x14:dxf>
              <font>
                <b/>
                <i val="0"/>
              </font>
              <fill>
                <patternFill>
                  <bgColor rgb="FF92D050"/>
                </patternFill>
              </fill>
            </x14:dxf>
          </x14:cfRule>
          <xm:sqref>AT404</xm:sqref>
        </x14:conditionalFormatting>
        <x14:conditionalFormatting xmlns:xm="http://schemas.microsoft.com/office/excel/2006/main">
          <x14:cfRule type="containsText" priority="7055" operator="containsText" id="{336C5EFA-7001-4C85-BE00-23AB3410684F}">
            <xm:f>NOT(ISERROR(SEARCH('Listados Datos'!$T$3,AF410)))</xm:f>
            <xm:f>'Listados Datos'!$T$3</xm:f>
            <x14:dxf>
              <fill>
                <patternFill patternType="solid">
                  <bgColor rgb="FFC00000"/>
                </patternFill>
              </fill>
            </x14:dxf>
          </x14:cfRule>
          <x14:cfRule type="containsText" priority="7056" operator="containsText" id="{2AA737EC-0C02-4D3F-B6D6-6687F009FE4B}">
            <xm:f>NOT(ISERROR(SEARCH('Listados Datos'!$T$4,AF410)))</xm:f>
            <xm:f>'Listados Datos'!$T$4</xm:f>
            <x14:dxf>
              <font>
                <b/>
                <i val="0"/>
                <color theme="0"/>
              </font>
              <fill>
                <patternFill>
                  <bgColor rgb="FFE26B0A"/>
                </patternFill>
              </fill>
            </x14:dxf>
          </x14:cfRule>
          <x14:cfRule type="containsText" priority="7057" operator="containsText" id="{A1196370-2720-45EC-97EA-4DF563F03E37}">
            <xm:f>NOT(ISERROR(SEARCH('Listados Datos'!$T$5,AF410)))</xm:f>
            <xm:f>'Listados Datos'!$T$5</xm:f>
            <x14:dxf>
              <font>
                <b/>
                <i val="0"/>
                <color auto="1"/>
              </font>
              <fill>
                <patternFill>
                  <bgColor rgb="FFFFFF00"/>
                </patternFill>
              </fill>
            </x14:dxf>
          </x14:cfRule>
          <x14:cfRule type="containsText" priority="7058" operator="containsText" id="{6E4E8938-8696-4FC7-8380-F72E63083E69}">
            <xm:f>NOT(ISERROR(SEARCH('Listados Datos'!$T$6,AF410)))</xm:f>
            <xm:f>'Listados Datos'!$T$6</xm:f>
            <x14:dxf>
              <font>
                <b/>
                <i val="0"/>
              </font>
              <fill>
                <patternFill>
                  <bgColor rgb="FF92D050"/>
                </patternFill>
              </fill>
            </x14:dxf>
          </x14:cfRule>
          <xm:sqref>AF410</xm:sqref>
        </x14:conditionalFormatting>
        <x14:conditionalFormatting xmlns:xm="http://schemas.microsoft.com/office/excel/2006/main">
          <x14:cfRule type="containsText" priority="7051" operator="containsText" id="{5339D4F6-F84D-4804-8E64-51EE1AD83490}">
            <xm:f>NOT(ISERROR(SEARCH('Listados Datos'!$T$3,AB410)))</xm:f>
            <xm:f>'Listados Datos'!$T$3</xm:f>
            <x14:dxf>
              <fill>
                <patternFill patternType="solid">
                  <bgColor rgb="FFC00000"/>
                </patternFill>
              </fill>
            </x14:dxf>
          </x14:cfRule>
          <x14:cfRule type="containsText" priority="7052" operator="containsText" id="{ACCDDD03-6612-4FDD-BAC4-07FF9C4EB8A8}">
            <xm:f>NOT(ISERROR(SEARCH('Listados Datos'!$T$4,AB410)))</xm:f>
            <xm:f>'Listados Datos'!$T$4</xm:f>
            <x14:dxf>
              <font>
                <b/>
                <i val="0"/>
                <color theme="0"/>
              </font>
              <fill>
                <patternFill>
                  <bgColor rgb="FFE26B0A"/>
                </patternFill>
              </fill>
            </x14:dxf>
          </x14:cfRule>
          <x14:cfRule type="containsText" priority="7053" operator="containsText" id="{41BC52C1-EB14-41C7-A55E-87CD94FDE670}">
            <xm:f>NOT(ISERROR(SEARCH('Listados Datos'!$T$5,AB410)))</xm:f>
            <xm:f>'Listados Datos'!$T$5</xm:f>
            <x14:dxf>
              <font>
                <b/>
                <i val="0"/>
                <color auto="1"/>
              </font>
              <fill>
                <patternFill>
                  <bgColor rgb="FFFFFF00"/>
                </patternFill>
              </fill>
            </x14:dxf>
          </x14:cfRule>
          <x14:cfRule type="containsText" priority="7054" operator="containsText" id="{211B2D18-C90E-4EB8-9B94-ACF5C6EF55B7}">
            <xm:f>NOT(ISERROR(SEARCH('Listados Datos'!$T$6,AB410)))</xm:f>
            <xm:f>'Listados Datos'!$T$6</xm:f>
            <x14:dxf>
              <font>
                <b/>
                <i val="0"/>
              </font>
              <fill>
                <patternFill>
                  <bgColor rgb="FF92D050"/>
                </patternFill>
              </fill>
            </x14:dxf>
          </x14:cfRule>
          <xm:sqref>AB410</xm:sqref>
        </x14:conditionalFormatting>
        <x14:conditionalFormatting xmlns:xm="http://schemas.microsoft.com/office/excel/2006/main">
          <x14:cfRule type="containsText" priority="7041" operator="containsText" id="{7599AF55-2594-4122-A27E-59801092E420}">
            <xm:f>NOT(ISERROR(SEARCH('Listados Datos'!$P$3,Z410)))</xm:f>
            <xm:f>'Listados Datos'!$P$3</xm:f>
            <x14:dxf>
              <fill>
                <patternFill>
                  <bgColor rgb="FF99CC00"/>
                </patternFill>
              </fill>
            </x14:dxf>
          </x14:cfRule>
          <x14:cfRule type="containsText" priority="7042" operator="containsText" id="{D488A92E-DFA0-4A05-B1CA-C7E3751E0737}">
            <xm:f>NOT(ISERROR(SEARCH('Listados Datos'!$P$4,Z410)))</xm:f>
            <xm:f>'Listados Datos'!$P$4</xm:f>
            <x14:dxf>
              <fill>
                <patternFill>
                  <bgColor rgb="FF33CC33"/>
                </patternFill>
              </fill>
            </x14:dxf>
          </x14:cfRule>
          <x14:cfRule type="containsText" priority="7043" operator="containsText" id="{2BBC34B4-9AAE-4052-8D7E-287FF3838549}">
            <xm:f>NOT(ISERROR(SEARCH('Listados Datos'!$P$5,Z410)))</xm:f>
            <xm:f>'Listados Datos'!$P$5</xm:f>
            <x14:dxf>
              <fill>
                <patternFill>
                  <bgColor rgb="FFFFFF00"/>
                </patternFill>
              </fill>
            </x14:dxf>
          </x14:cfRule>
          <x14:cfRule type="containsText" priority="7044" operator="containsText" id="{AA3EB3E5-07F9-4B5B-BCCD-AC8E2E272DA2}">
            <xm:f>NOT(ISERROR(SEARCH('Listados Datos'!$P$6,Z410)))</xm:f>
            <xm:f>'Listados Datos'!$P$6</xm:f>
            <x14:dxf>
              <fill>
                <patternFill>
                  <bgColor rgb="FFFFC000"/>
                </patternFill>
              </fill>
            </x14:dxf>
          </x14:cfRule>
          <x14:cfRule type="containsText" priority="7045" operator="containsText" id="{47A678C0-345A-44CA-93C8-47A71FE77D4F}">
            <xm:f>NOT(ISERROR(SEARCH('Listados Datos'!$P$7,Z410)))</xm:f>
            <xm:f>'Listados Datos'!$P$7</xm:f>
            <x14:dxf>
              <fill>
                <patternFill>
                  <bgColor rgb="FFFF0000"/>
                </patternFill>
              </fill>
            </x14:dxf>
          </x14:cfRule>
          <xm:sqref>Z410</xm:sqref>
        </x14:conditionalFormatting>
        <x14:conditionalFormatting xmlns:xm="http://schemas.microsoft.com/office/excel/2006/main">
          <x14:cfRule type="containsText" priority="7027" operator="containsText" id="{10C89856-4507-43E2-8852-50C9121CCBF1}">
            <xm:f>NOT(ISERROR(SEARCH('Listados Datos'!$T$3,AT410)))</xm:f>
            <xm:f>'Listados Datos'!$T$3</xm:f>
            <x14:dxf>
              <fill>
                <patternFill patternType="solid">
                  <bgColor rgb="FFC00000"/>
                </patternFill>
              </fill>
            </x14:dxf>
          </x14:cfRule>
          <x14:cfRule type="containsText" priority="7028" operator="containsText" id="{32B76C33-F91B-4F77-B04E-5E4612AD3F33}">
            <xm:f>NOT(ISERROR(SEARCH('Listados Datos'!$T$4,AT410)))</xm:f>
            <xm:f>'Listados Datos'!$T$4</xm:f>
            <x14:dxf>
              <font>
                <b/>
                <i val="0"/>
                <color theme="0"/>
              </font>
              <fill>
                <patternFill>
                  <bgColor rgb="FFE26B0A"/>
                </patternFill>
              </fill>
            </x14:dxf>
          </x14:cfRule>
          <x14:cfRule type="containsText" priority="7029" operator="containsText" id="{39499272-87C2-4222-BDC1-63FA0A1EB3AA}">
            <xm:f>NOT(ISERROR(SEARCH('Listados Datos'!$T$5,AT410)))</xm:f>
            <xm:f>'Listados Datos'!$T$5</xm:f>
            <x14:dxf>
              <font>
                <b/>
                <i val="0"/>
                <color auto="1"/>
              </font>
              <fill>
                <patternFill>
                  <bgColor rgb="FFFFFF00"/>
                </patternFill>
              </fill>
            </x14:dxf>
          </x14:cfRule>
          <x14:cfRule type="containsText" priority="7030" operator="containsText" id="{B0753882-8588-4ECF-9E45-05CCC89FB93B}">
            <xm:f>NOT(ISERROR(SEARCH('Listados Datos'!$T$6,AT410)))</xm:f>
            <xm:f>'Listados Datos'!$T$6</xm:f>
            <x14:dxf>
              <font>
                <b/>
                <i val="0"/>
              </font>
              <fill>
                <patternFill>
                  <bgColor rgb="FF92D050"/>
                </patternFill>
              </fill>
            </x14:dxf>
          </x14:cfRule>
          <xm:sqref>AT410</xm:sqref>
        </x14:conditionalFormatting>
        <x14:conditionalFormatting xmlns:xm="http://schemas.microsoft.com/office/excel/2006/main">
          <x14:cfRule type="containsText" priority="6853" operator="containsText" id="{067EDB74-321F-4489-87AC-E6CD705AA65C}">
            <xm:f>NOT(ISERROR(SEARCH('Listados Datos'!$P$3,AR421)))</xm:f>
            <xm:f>'Listados Datos'!$P$3</xm:f>
            <x14:dxf>
              <fill>
                <patternFill>
                  <bgColor rgb="FF99CC00"/>
                </patternFill>
              </fill>
            </x14:dxf>
          </x14:cfRule>
          <x14:cfRule type="containsText" priority="6854" operator="containsText" id="{ACFD7411-6773-4D10-8883-6AFB986D4FFE}">
            <xm:f>NOT(ISERROR(SEARCH('Listados Datos'!$P$4,AR421)))</xm:f>
            <xm:f>'Listados Datos'!$P$4</xm:f>
            <x14:dxf>
              <fill>
                <patternFill>
                  <bgColor rgb="FF33CC33"/>
                </patternFill>
              </fill>
            </x14:dxf>
          </x14:cfRule>
          <x14:cfRule type="containsText" priority="6855" operator="containsText" id="{9E98300B-B5DE-4C0F-A1F9-61CB1E8E814E}">
            <xm:f>NOT(ISERROR(SEARCH('Listados Datos'!$P$5,AR421)))</xm:f>
            <xm:f>'Listados Datos'!$P$5</xm:f>
            <x14:dxf>
              <fill>
                <patternFill>
                  <bgColor rgb="FFFFFF00"/>
                </patternFill>
              </fill>
            </x14:dxf>
          </x14:cfRule>
          <x14:cfRule type="containsText" priority="6856" operator="containsText" id="{81E36242-1A67-4C46-9842-9D44DBB3DC80}">
            <xm:f>NOT(ISERROR(SEARCH('Listados Datos'!$P$6,AR421)))</xm:f>
            <xm:f>'Listados Datos'!$P$6</xm:f>
            <x14:dxf>
              <fill>
                <patternFill>
                  <bgColor rgb="FFFFC000"/>
                </patternFill>
              </fill>
            </x14:dxf>
          </x14:cfRule>
          <x14:cfRule type="containsText" priority="6857" operator="containsText" id="{E4A11F5C-B6F6-44E7-BE89-05F95A60EC6C}">
            <xm:f>NOT(ISERROR(SEARCH('Listados Datos'!$P$7,AR421)))</xm:f>
            <xm:f>'Listados Datos'!$P$7</xm:f>
            <x14:dxf>
              <fill>
                <patternFill>
                  <bgColor rgb="FFFF0000"/>
                </patternFill>
              </fill>
            </x14:dxf>
          </x14:cfRule>
          <xm:sqref>AR421</xm:sqref>
        </x14:conditionalFormatting>
        <x14:conditionalFormatting xmlns:xm="http://schemas.microsoft.com/office/excel/2006/main">
          <x14:cfRule type="containsText" priority="6919" operator="containsText" id="{D649CB7D-5F8C-4621-9C30-242B71BB76AE}">
            <xm:f>NOT(ISERROR(SEARCH('Listados Datos'!$T$3,AT423)))</xm:f>
            <xm:f>'Listados Datos'!$T$3</xm:f>
            <x14:dxf>
              <fill>
                <patternFill patternType="solid">
                  <bgColor rgb="FFC00000"/>
                </patternFill>
              </fill>
            </x14:dxf>
          </x14:cfRule>
          <x14:cfRule type="containsText" priority="6920" operator="containsText" id="{6913259A-1211-426D-AE7F-0052CC2B00D9}">
            <xm:f>NOT(ISERROR(SEARCH('Listados Datos'!$T$4,AT423)))</xm:f>
            <xm:f>'Listados Datos'!$T$4</xm:f>
            <x14:dxf>
              <font>
                <b/>
                <i val="0"/>
                <color theme="0"/>
              </font>
              <fill>
                <patternFill>
                  <bgColor rgb="FFE26B0A"/>
                </patternFill>
              </fill>
            </x14:dxf>
          </x14:cfRule>
          <x14:cfRule type="containsText" priority="6921" operator="containsText" id="{5A3A95F0-B00F-44F4-93E4-49F74373966D}">
            <xm:f>NOT(ISERROR(SEARCH('Listados Datos'!$T$5,AT423)))</xm:f>
            <xm:f>'Listados Datos'!$T$5</xm:f>
            <x14:dxf>
              <font>
                <b/>
                <i val="0"/>
                <color auto="1"/>
              </font>
              <fill>
                <patternFill>
                  <bgColor rgb="FFFFFF00"/>
                </patternFill>
              </fill>
            </x14:dxf>
          </x14:cfRule>
          <x14:cfRule type="containsText" priority="6922" operator="containsText" id="{A0F228C6-711D-41D0-98F7-B2D6857CE771}">
            <xm:f>NOT(ISERROR(SEARCH('Listados Datos'!$T$6,AT423)))</xm:f>
            <xm:f>'Listados Datos'!$T$6</xm:f>
            <x14:dxf>
              <font>
                <b/>
                <i val="0"/>
              </font>
              <fill>
                <patternFill>
                  <bgColor rgb="FF92D050"/>
                </patternFill>
              </fill>
            </x14:dxf>
          </x14:cfRule>
          <xm:sqref>AT423</xm:sqref>
        </x14:conditionalFormatting>
        <x14:conditionalFormatting xmlns:xm="http://schemas.microsoft.com/office/excel/2006/main">
          <x14:cfRule type="containsText" priority="6909" operator="containsText" id="{A134CC82-A5AF-4890-AC39-670B1DF8D456}">
            <xm:f>NOT(ISERROR(SEARCH('Listados Datos'!$P$3,AR423)))</xm:f>
            <xm:f>'Listados Datos'!$P$3</xm:f>
            <x14:dxf>
              <fill>
                <patternFill>
                  <bgColor rgb="FF99CC00"/>
                </patternFill>
              </fill>
            </x14:dxf>
          </x14:cfRule>
          <x14:cfRule type="containsText" priority="6910" operator="containsText" id="{420C6431-9197-45C0-ACF6-90F578CABCB5}">
            <xm:f>NOT(ISERROR(SEARCH('Listados Datos'!$P$4,AR423)))</xm:f>
            <xm:f>'Listados Datos'!$P$4</xm:f>
            <x14:dxf>
              <fill>
                <patternFill>
                  <bgColor rgb="FF33CC33"/>
                </patternFill>
              </fill>
            </x14:dxf>
          </x14:cfRule>
          <x14:cfRule type="containsText" priority="6911" operator="containsText" id="{15CB3F88-B506-4872-A13E-B5C944A963D3}">
            <xm:f>NOT(ISERROR(SEARCH('Listados Datos'!$P$5,AR423)))</xm:f>
            <xm:f>'Listados Datos'!$P$5</xm:f>
            <x14:dxf>
              <fill>
                <patternFill>
                  <bgColor rgb="FFFFFF00"/>
                </patternFill>
              </fill>
            </x14:dxf>
          </x14:cfRule>
          <x14:cfRule type="containsText" priority="6912" operator="containsText" id="{74ADB944-3D96-4656-B03E-6B7E3FB7709E}">
            <xm:f>NOT(ISERROR(SEARCH('Listados Datos'!$P$6,AR423)))</xm:f>
            <xm:f>'Listados Datos'!$P$6</xm:f>
            <x14:dxf>
              <fill>
                <patternFill>
                  <bgColor rgb="FFFFC000"/>
                </patternFill>
              </fill>
            </x14:dxf>
          </x14:cfRule>
          <x14:cfRule type="containsText" priority="6913" operator="containsText" id="{623A731B-8515-4A1C-9776-2E8D99F0CDA5}">
            <xm:f>NOT(ISERROR(SEARCH('Listados Datos'!$P$7,AR423)))</xm:f>
            <xm:f>'Listados Datos'!$P$7</xm:f>
            <x14:dxf>
              <fill>
                <patternFill>
                  <bgColor rgb="FFFF0000"/>
                </patternFill>
              </fill>
            </x14:dxf>
          </x14:cfRule>
          <xm:sqref>AR423</xm:sqref>
        </x14:conditionalFormatting>
        <x14:conditionalFormatting xmlns:xm="http://schemas.microsoft.com/office/excel/2006/main">
          <x14:cfRule type="containsText" priority="6877" operator="containsText" id="{05CB195C-8050-45A2-BA86-4F4D227DBA4C}">
            <xm:f>NOT(ISERROR(SEARCH('Listados Datos'!$T$3,AT420)))</xm:f>
            <xm:f>'Listados Datos'!$T$3</xm:f>
            <x14:dxf>
              <fill>
                <patternFill patternType="solid">
                  <bgColor rgb="FFC00000"/>
                </patternFill>
              </fill>
            </x14:dxf>
          </x14:cfRule>
          <x14:cfRule type="containsText" priority="6878" operator="containsText" id="{A2DA6EF0-9A06-4298-8B54-3D01B00D311E}">
            <xm:f>NOT(ISERROR(SEARCH('Listados Datos'!$T$4,AT420)))</xm:f>
            <xm:f>'Listados Datos'!$T$4</xm:f>
            <x14:dxf>
              <font>
                <b/>
                <i val="0"/>
                <color theme="0"/>
              </font>
              <fill>
                <patternFill>
                  <bgColor rgb="FFE26B0A"/>
                </patternFill>
              </fill>
            </x14:dxf>
          </x14:cfRule>
          <x14:cfRule type="containsText" priority="6879" operator="containsText" id="{2F2CB8E1-920F-4986-9306-F54692414F96}">
            <xm:f>NOT(ISERROR(SEARCH('Listados Datos'!$T$5,AT420)))</xm:f>
            <xm:f>'Listados Datos'!$T$5</xm:f>
            <x14:dxf>
              <font>
                <b/>
                <i val="0"/>
                <color auto="1"/>
              </font>
              <fill>
                <patternFill>
                  <bgColor rgb="FFFFFF00"/>
                </patternFill>
              </fill>
            </x14:dxf>
          </x14:cfRule>
          <x14:cfRule type="containsText" priority="6880" operator="containsText" id="{C253D904-A2BC-444B-BD6F-316D03076866}">
            <xm:f>NOT(ISERROR(SEARCH('Listados Datos'!$T$6,AT420)))</xm:f>
            <xm:f>'Listados Datos'!$T$6</xm:f>
            <x14:dxf>
              <font>
                <b/>
                <i val="0"/>
              </font>
              <fill>
                <patternFill>
                  <bgColor rgb="FF92D050"/>
                </patternFill>
              </fill>
            </x14:dxf>
          </x14:cfRule>
          <xm:sqref>AT420</xm:sqref>
        </x14:conditionalFormatting>
        <x14:conditionalFormatting xmlns:xm="http://schemas.microsoft.com/office/excel/2006/main">
          <x14:cfRule type="containsText" priority="6867" operator="containsText" id="{C77C90AC-32D9-470F-9EA0-C517BAF714C9}">
            <xm:f>NOT(ISERROR(SEARCH('Listados Datos'!$P$3,AR420)))</xm:f>
            <xm:f>'Listados Datos'!$P$3</xm:f>
            <x14:dxf>
              <fill>
                <patternFill>
                  <bgColor rgb="FF99CC00"/>
                </patternFill>
              </fill>
            </x14:dxf>
          </x14:cfRule>
          <x14:cfRule type="containsText" priority="6868" operator="containsText" id="{FB658E11-96C0-4CF3-B9FB-E14C183E8809}">
            <xm:f>NOT(ISERROR(SEARCH('Listados Datos'!$P$4,AR420)))</xm:f>
            <xm:f>'Listados Datos'!$P$4</xm:f>
            <x14:dxf>
              <fill>
                <patternFill>
                  <bgColor rgb="FF33CC33"/>
                </patternFill>
              </fill>
            </x14:dxf>
          </x14:cfRule>
          <x14:cfRule type="containsText" priority="6869" operator="containsText" id="{6AE9144D-5879-4EB9-A441-C2B1A8D35FEF}">
            <xm:f>NOT(ISERROR(SEARCH('Listados Datos'!$P$5,AR420)))</xm:f>
            <xm:f>'Listados Datos'!$P$5</xm:f>
            <x14:dxf>
              <fill>
                <patternFill>
                  <bgColor rgb="FFFFFF00"/>
                </patternFill>
              </fill>
            </x14:dxf>
          </x14:cfRule>
          <x14:cfRule type="containsText" priority="6870" operator="containsText" id="{4BDD9896-BD04-491B-92DE-C123910AB45B}">
            <xm:f>NOT(ISERROR(SEARCH('Listados Datos'!$P$6,AR420)))</xm:f>
            <xm:f>'Listados Datos'!$P$6</xm:f>
            <x14:dxf>
              <fill>
                <patternFill>
                  <bgColor rgb="FFFFC000"/>
                </patternFill>
              </fill>
            </x14:dxf>
          </x14:cfRule>
          <x14:cfRule type="containsText" priority="6871" operator="containsText" id="{B1E18020-5B98-4F06-BE59-D07BDCD9315E}">
            <xm:f>NOT(ISERROR(SEARCH('Listados Datos'!$P$7,AR420)))</xm:f>
            <xm:f>'Listados Datos'!$P$7</xm:f>
            <x14:dxf>
              <fill>
                <patternFill>
                  <bgColor rgb="FFFF0000"/>
                </patternFill>
              </fill>
            </x14:dxf>
          </x14:cfRule>
          <xm:sqref>AR420</xm:sqref>
        </x14:conditionalFormatting>
        <x14:conditionalFormatting xmlns:xm="http://schemas.microsoft.com/office/excel/2006/main">
          <x14:cfRule type="containsText" priority="6985" operator="containsText" id="{0951714D-FDD0-46A2-891A-6DDEE55C2E4C}">
            <xm:f>NOT(ISERROR(SEARCH('Listados Datos'!$T$3,AF418)))</xm:f>
            <xm:f>'Listados Datos'!$T$3</xm:f>
            <x14:dxf>
              <fill>
                <patternFill patternType="solid">
                  <bgColor rgb="FFC00000"/>
                </patternFill>
              </fill>
            </x14:dxf>
          </x14:cfRule>
          <x14:cfRule type="containsText" priority="6986" operator="containsText" id="{33B0BDB0-D23D-4F05-B3E3-135C752F0729}">
            <xm:f>NOT(ISERROR(SEARCH('Listados Datos'!$T$4,AF418)))</xm:f>
            <xm:f>'Listados Datos'!$T$4</xm:f>
            <x14:dxf>
              <font>
                <b/>
                <i val="0"/>
                <color theme="0"/>
              </font>
              <fill>
                <patternFill>
                  <bgColor rgb="FFE26B0A"/>
                </patternFill>
              </fill>
            </x14:dxf>
          </x14:cfRule>
          <x14:cfRule type="containsText" priority="6987" operator="containsText" id="{B663C9BF-10E4-4F5F-9BFA-DF8394F99633}">
            <xm:f>NOT(ISERROR(SEARCH('Listados Datos'!$T$5,AF418)))</xm:f>
            <xm:f>'Listados Datos'!$T$5</xm:f>
            <x14:dxf>
              <font>
                <b/>
                <i val="0"/>
                <color auto="1"/>
              </font>
              <fill>
                <patternFill>
                  <bgColor rgb="FFFFFF00"/>
                </patternFill>
              </fill>
            </x14:dxf>
          </x14:cfRule>
          <x14:cfRule type="containsText" priority="6988" operator="containsText" id="{2606604A-9525-44B1-A586-BAC5DF477F32}">
            <xm:f>NOT(ISERROR(SEARCH('Listados Datos'!$T$6,AF418)))</xm:f>
            <xm:f>'Listados Datos'!$T$6</xm:f>
            <x14:dxf>
              <font>
                <b/>
                <i val="0"/>
              </font>
              <fill>
                <patternFill>
                  <bgColor rgb="FF92D050"/>
                </patternFill>
              </fill>
            </x14:dxf>
          </x14:cfRule>
          <xm:sqref>AF418:AF419 AF423</xm:sqref>
        </x14:conditionalFormatting>
        <x14:conditionalFormatting xmlns:xm="http://schemas.microsoft.com/office/excel/2006/main">
          <x14:cfRule type="containsText" priority="6981" operator="containsText" id="{23FCF427-3B21-4F70-AA60-79C60446E971}">
            <xm:f>NOT(ISERROR(SEARCH('Listados Datos'!$T$3,AB418)))</xm:f>
            <xm:f>'Listados Datos'!$T$3</xm:f>
            <x14:dxf>
              <fill>
                <patternFill patternType="solid">
                  <bgColor rgb="FFC00000"/>
                </patternFill>
              </fill>
            </x14:dxf>
          </x14:cfRule>
          <x14:cfRule type="containsText" priority="6982" operator="containsText" id="{27628365-52AF-4FB9-9202-B4DD9D6785F8}">
            <xm:f>NOT(ISERROR(SEARCH('Listados Datos'!$T$4,AB418)))</xm:f>
            <xm:f>'Listados Datos'!$T$4</xm:f>
            <x14:dxf>
              <font>
                <b/>
                <i val="0"/>
                <color theme="0"/>
              </font>
              <fill>
                <patternFill>
                  <bgColor rgb="FFE26B0A"/>
                </patternFill>
              </fill>
            </x14:dxf>
          </x14:cfRule>
          <x14:cfRule type="containsText" priority="6983" operator="containsText" id="{52423D6C-729D-441F-AC6A-33C436FB4819}">
            <xm:f>NOT(ISERROR(SEARCH('Listados Datos'!$T$5,AB418)))</xm:f>
            <xm:f>'Listados Datos'!$T$5</xm:f>
            <x14:dxf>
              <font>
                <b/>
                <i val="0"/>
                <color auto="1"/>
              </font>
              <fill>
                <patternFill>
                  <bgColor rgb="FFFFFF00"/>
                </patternFill>
              </fill>
            </x14:dxf>
          </x14:cfRule>
          <x14:cfRule type="containsText" priority="6984" operator="containsText" id="{E272C9F6-0AF1-4665-89C0-BC8392717166}">
            <xm:f>NOT(ISERROR(SEARCH('Listados Datos'!$T$6,AB418)))</xm:f>
            <xm:f>'Listados Datos'!$T$6</xm:f>
            <x14:dxf>
              <font>
                <b/>
                <i val="0"/>
              </font>
              <fill>
                <patternFill>
                  <bgColor rgb="FF92D050"/>
                </patternFill>
              </fill>
            </x14:dxf>
          </x14:cfRule>
          <xm:sqref>AB418:AB419</xm:sqref>
        </x14:conditionalFormatting>
        <x14:conditionalFormatting xmlns:xm="http://schemas.microsoft.com/office/excel/2006/main">
          <x14:cfRule type="containsText" priority="6971" operator="containsText" id="{B01A6A44-4B62-4126-907A-D851C827778B}">
            <xm:f>NOT(ISERROR(SEARCH('Listados Datos'!$P$3,Z418)))</xm:f>
            <xm:f>'Listados Datos'!$P$3</xm:f>
            <x14:dxf>
              <fill>
                <patternFill>
                  <bgColor rgb="FF99CC00"/>
                </patternFill>
              </fill>
            </x14:dxf>
          </x14:cfRule>
          <x14:cfRule type="containsText" priority="6972" operator="containsText" id="{A8739555-C7C3-4559-9667-94A5CA40098D}">
            <xm:f>NOT(ISERROR(SEARCH('Listados Datos'!$P$4,Z418)))</xm:f>
            <xm:f>'Listados Datos'!$P$4</xm:f>
            <x14:dxf>
              <fill>
                <patternFill>
                  <bgColor rgb="FF33CC33"/>
                </patternFill>
              </fill>
            </x14:dxf>
          </x14:cfRule>
          <x14:cfRule type="containsText" priority="6973" operator="containsText" id="{826DDA3C-3A7C-413B-916C-28C994AD9175}">
            <xm:f>NOT(ISERROR(SEARCH('Listados Datos'!$P$5,Z418)))</xm:f>
            <xm:f>'Listados Datos'!$P$5</xm:f>
            <x14:dxf>
              <fill>
                <patternFill>
                  <bgColor rgb="FFFFFF00"/>
                </patternFill>
              </fill>
            </x14:dxf>
          </x14:cfRule>
          <x14:cfRule type="containsText" priority="6974" operator="containsText" id="{314D4D6F-0A8B-44FA-899D-0E6A3CF2136C}">
            <xm:f>NOT(ISERROR(SEARCH('Listados Datos'!$P$6,Z418)))</xm:f>
            <xm:f>'Listados Datos'!$P$6</xm:f>
            <x14:dxf>
              <fill>
                <patternFill>
                  <bgColor rgb="FFFFC000"/>
                </patternFill>
              </fill>
            </x14:dxf>
          </x14:cfRule>
          <x14:cfRule type="containsText" priority="6975" operator="containsText" id="{D6901023-183F-493B-B827-E360FEFC8F50}">
            <xm:f>NOT(ISERROR(SEARCH('Listados Datos'!$P$7,Z418)))</xm:f>
            <xm:f>'Listados Datos'!$P$7</xm:f>
            <x14:dxf>
              <fill>
                <patternFill>
                  <bgColor rgb="FFFF0000"/>
                </patternFill>
              </fill>
            </x14:dxf>
          </x14:cfRule>
          <xm:sqref>Z418:Z419</xm:sqref>
        </x14:conditionalFormatting>
        <x14:conditionalFormatting xmlns:xm="http://schemas.microsoft.com/office/excel/2006/main">
          <x14:cfRule type="containsText" priority="6947" operator="containsText" id="{0A6822D8-4F6F-405B-B467-DE6A6B2F0C64}">
            <xm:f>NOT(ISERROR(SEARCH('Listados Datos'!$T$3,AT418)))</xm:f>
            <xm:f>'Listados Datos'!$T$3</xm:f>
            <x14:dxf>
              <fill>
                <patternFill patternType="solid">
                  <bgColor rgb="FFC00000"/>
                </patternFill>
              </fill>
            </x14:dxf>
          </x14:cfRule>
          <x14:cfRule type="containsText" priority="6948" operator="containsText" id="{C5F389D7-FB80-428A-B5C4-86793EDE0F93}">
            <xm:f>NOT(ISERROR(SEARCH('Listados Datos'!$T$4,AT418)))</xm:f>
            <xm:f>'Listados Datos'!$T$4</xm:f>
            <x14:dxf>
              <font>
                <b/>
                <i val="0"/>
                <color theme="0"/>
              </font>
              <fill>
                <patternFill>
                  <bgColor rgb="FFE26B0A"/>
                </patternFill>
              </fill>
            </x14:dxf>
          </x14:cfRule>
          <x14:cfRule type="containsText" priority="6949" operator="containsText" id="{F01B73D3-326B-4608-A027-701FB8F529AE}">
            <xm:f>NOT(ISERROR(SEARCH('Listados Datos'!$T$5,AT418)))</xm:f>
            <xm:f>'Listados Datos'!$T$5</xm:f>
            <x14:dxf>
              <font>
                <b/>
                <i val="0"/>
                <color auto="1"/>
              </font>
              <fill>
                <patternFill>
                  <bgColor rgb="FFFFFF00"/>
                </patternFill>
              </fill>
            </x14:dxf>
          </x14:cfRule>
          <x14:cfRule type="containsText" priority="6950" operator="containsText" id="{28AC9EA2-207E-480B-A65C-EF303F9E75A0}">
            <xm:f>NOT(ISERROR(SEARCH('Listados Datos'!$T$6,AT418)))</xm:f>
            <xm:f>'Listados Datos'!$T$6</xm:f>
            <x14:dxf>
              <font>
                <b/>
                <i val="0"/>
              </font>
              <fill>
                <patternFill>
                  <bgColor rgb="FF92D050"/>
                </patternFill>
              </fill>
            </x14:dxf>
          </x14:cfRule>
          <xm:sqref>AT418</xm:sqref>
        </x14:conditionalFormatting>
        <x14:conditionalFormatting xmlns:xm="http://schemas.microsoft.com/office/excel/2006/main">
          <x14:cfRule type="containsText" priority="6937" operator="containsText" id="{40D374D6-9138-4E81-9AEE-3D507FAF470B}">
            <xm:f>NOT(ISERROR(SEARCH('Listados Datos'!$P$3,AR418)))</xm:f>
            <xm:f>'Listados Datos'!$P$3</xm:f>
            <x14:dxf>
              <fill>
                <patternFill>
                  <bgColor rgb="FF99CC00"/>
                </patternFill>
              </fill>
            </x14:dxf>
          </x14:cfRule>
          <x14:cfRule type="containsText" priority="6938" operator="containsText" id="{2E0F25FE-0F95-4B70-96E4-CFBFB06427D3}">
            <xm:f>NOT(ISERROR(SEARCH('Listados Datos'!$P$4,AR418)))</xm:f>
            <xm:f>'Listados Datos'!$P$4</xm:f>
            <x14:dxf>
              <fill>
                <patternFill>
                  <bgColor rgb="FF33CC33"/>
                </patternFill>
              </fill>
            </x14:dxf>
          </x14:cfRule>
          <x14:cfRule type="containsText" priority="6939" operator="containsText" id="{D6A452B3-DDF5-437A-9CA6-739E6B9C8836}">
            <xm:f>NOT(ISERROR(SEARCH('Listados Datos'!$P$5,AR418)))</xm:f>
            <xm:f>'Listados Datos'!$P$5</xm:f>
            <x14:dxf>
              <fill>
                <patternFill>
                  <bgColor rgb="FFFFFF00"/>
                </patternFill>
              </fill>
            </x14:dxf>
          </x14:cfRule>
          <x14:cfRule type="containsText" priority="6940" operator="containsText" id="{1927DD7D-F02D-47CF-A1F3-3285FC002A89}">
            <xm:f>NOT(ISERROR(SEARCH('Listados Datos'!$P$6,AR418)))</xm:f>
            <xm:f>'Listados Datos'!$P$6</xm:f>
            <x14:dxf>
              <fill>
                <patternFill>
                  <bgColor rgb="FFFFC000"/>
                </patternFill>
              </fill>
            </x14:dxf>
          </x14:cfRule>
          <x14:cfRule type="containsText" priority="6941" operator="containsText" id="{FBDEB46A-9FF9-4B7E-B181-386D9249A387}">
            <xm:f>NOT(ISERROR(SEARCH('Listados Datos'!$P$7,AR418)))</xm:f>
            <xm:f>'Listados Datos'!$P$7</xm:f>
            <x14:dxf>
              <fill>
                <patternFill>
                  <bgColor rgb="FFFF0000"/>
                </patternFill>
              </fill>
            </x14:dxf>
          </x14:cfRule>
          <xm:sqref>AR418</xm:sqref>
        </x14:conditionalFormatting>
        <x14:conditionalFormatting xmlns:xm="http://schemas.microsoft.com/office/excel/2006/main">
          <x14:cfRule type="containsText" priority="6933" operator="containsText" id="{4A8874F0-4AE6-49F7-B83F-437C896633AD}">
            <xm:f>NOT(ISERROR(SEARCH('Listados Datos'!$T$3,AT419)))</xm:f>
            <xm:f>'Listados Datos'!$T$3</xm:f>
            <x14:dxf>
              <fill>
                <patternFill patternType="solid">
                  <bgColor rgb="FFC00000"/>
                </patternFill>
              </fill>
            </x14:dxf>
          </x14:cfRule>
          <x14:cfRule type="containsText" priority="6934" operator="containsText" id="{697DA957-FD11-47AE-84BB-3511872C8F8A}">
            <xm:f>NOT(ISERROR(SEARCH('Listados Datos'!$T$4,AT419)))</xm:f>
            <xm:f>'Listados Datos'!$T$4</xm:f>
            <x14:dxf>
              <font>
                <b/>
                <i val="0"/>
                <color theme="0"/>
              </font>
              <fill>
                <patternFill>
                  <bgColor rgb="FFE26B0A"/>
                </patternFill>
              </fill>
            </x14:dxf>
          </x14:cfRule>
          <x14:cfRule type="containsText" priority="6935" operator="containsText" id="{F72225B0-6EB5-4432-8C20-125C13E0FC71}">
            <xm:f>NOT(ISERROR(SEARCH('Listados Datos'!$T$5,AT419)))</xm:f>
            <xm:f>'Listados Datos'!$T$5</xm:f>
            <x14:dxf>
              <font>
                <b/>
                <i val="0"/>
                <color auto="1"/>
              </font>
              <fill>
                <patternFill>
                  <bgColor rgb="FFFFFF00"/>
                </patternFill>
              </fill>
            </x14:dxf>
          </x14:cfRule>
          <x14:cfRule type="containsText" priority="6936" operator="containsText" id="{4AFF495E-3111-409D-A237-C5771D19444F}">
            <xm:f>NOT(ISERROR(SEARCH('Listados Datos'!$T$6,AT419)))</xm:f>
            <xm:f>'Listados Datos'!$T$6</xm:f>
            <x14:dxf>
              <font>
                <b/>
                <i val="0"/>
              </font>
              <fill>
                <patternFill>
                  <bgColor rgb="FF92D050"/>
                </patternFill>
              </fill>
            </x14:dxf>
          </x14:cfRule>
          <xm:sqref>AT419</xm:sqref>
        </x14:conditionalFormatting>
        <x14:conditionalFormatting xmlns:xm="http://schemas.microsoft.com/office/excel/2006/main">
          <x14:cfRule type="containsText" priority="6923" operator="containsText" id="{BD22ADF7-2E7A-4A32-BE5F-CC6696757156}">
            <xm:f>NOT(ISERROR(SEARCH('Listados Datos'!$P$3,AR419)))</xm:f>
            <xm:f>'Listados Datos'!$P$3</xm:f>
            <x14:dxf>
              <fill>
                <patternFill>
                  <bgColor rgb="FF99CC00"/>
                </patternFill>
              </fill>
            </x14:dxf>
          </x14:cfRule>
          <x14:cfRule type="containsText" priority="6924" operator="containsText" id="{0956C634-377E-4BFA-8E50-AF3E5A0DEF42}">
            <xm:f>NOT(ISERROR(SEARCH('Listados Datos'!$P$4,AR419)))</xm:f>
            <xm:f>'Listados Datos'!$P$4</xm:f>
            <x14:dxf>
              <fill>
                <patternFill>
                  <bgColor rgb="FF33CC33"/>
                </patternFill>
              </fill>
            </x14:dxf>
          </x14:cfRule>
          <x14:cfRule type="containsText" priority="6925" operator="containsText" id="{883E6219-30A4-4CDF-9DE4-3ADBF9C63AD1}">
            <xm:f>NOT(ISERROR(SEARCH('Listados Datos'!$P$5,AR419)))</xm:f>
            <xm:f>'Listados Datos'!$P$5</xm:f>
            <x14:dxf>
              <fill>
                <patternFill>
                  <bgColor rgb="FFFFFF00"/>
                </patternFill>
              </fill>
            </x14:dxf>
          </x14:cfRule>
          <x14:cfRule type="containsText" priority="6926" operator="containsText" id="{D90504DB-DB0B-45E5-B0E8-91399F9893D0}">
            <xm:f>NOT(ISERROR(SEARCH('Listados Datos'!$P$6,AR419)))</xm:f>
            <xm:f>'Listados Datos'!$P$6</xm:f>
            <x14:dxf>
              <fill>
                <patternFill>
                  <bgColor rgb="FFFFC000"/>
                </patternFill>
              </fill>
            </x14:dxf>
          </x14:cfRule>
          <x14:cfRule type="containsText" priority="6927" operator="containsText" id="{AB6A522F-151A-4B9B-ACBB-A855045EF38A}">
            <xm:f>NOT(ISERROR(SEARCH('Listados Datos'!$P$7,AR419)))</xm:f>
            <xm:f>'Listados Datos'!$P$7</xm:f>
            <x14:dxf>
              <fill>
                <patternFill>
                  <bgColor rgb="FFFF0000"/>
                </patternFill>
              </fill>
            </x14:dxf>
          </x14:cfRule>
          <xm:sqref>AR419</xm:sqref>
        </x14:conditionalFormatting>
        <x14:conditionalFormatting xmlns:xm="http://schemas.microsoft.com/office/excel/2006/main">
          <x14:cfRule type="containsText" priority="6905" operator="containsText" id="{DD277904-C86F-4A09-8B60-36ED4CF396E1}">
            <xm:f>NOT(ISERROR(SEARCH('Listados Datos'!$T$3,AF420)))</xm:f>
            <xm:f>'Listados Datos'!$T$3</xm:f>
            <x14:dxf>
              <fill>
                <patternFill patternType="solid">
                  <bgColor rgb="FFC00000"/>
                </patternFill>
              </fill>
            </x14:dxf>
          </x14:cfRule>
          <x14:cfRule type="containsText" priority="6906" operator="containsText" id="{237B4CFF-4FAD-4AA8-B5DB-850FA2E2D996}">
            <xm:f>NOT(ISERROR(SEARCH('Listados Datos'!$T$4,AF420)))</xm:f>
            <xm:f>'Listados Datos'!$T$4</xm:f>
            <x14:dxf>
              <font>
                <b/>
                <i val="0"/>
                <color theme="0"/>
              </font>
              <fill>
                <patternFill>
                  <bgColor rgb="FFE26B0A"/>
                </patternFill>
              </fill>
            </x14:dxf>
          </x14:cfRule>
          <x14:cfRule type="containsText" priority="6907" operator="containsText" id="{AAC958AC-BEE6-46A1-817F-5B74C13B7E85}">
            <xm:f>NOT(ISERROR(SEARCH('Listados Datos'!$T$5,AF420)))</xm:f>
            <xm:f>'Listados Datos'!$T$5</xm:f>
            <x14:dxf>
              <font>
                <b/>
                <i val="0"/>
                <color auto="1"/>
              </font>
              <fill>
                <patternFill>
                  <bgColor rgb="FFFFFF00"/>
                </patternFill>
              </fill>
            </x14:dxf>
          </x14:cfRule>
          <x14:cfRule type="containsText" priority="6908" operator="containsText" id="{B1601232-443B-4ACB-87E5-03BE6E39A692}">
            <xm:f>NOT(ISERROR(SEARCH('Listados Datos'!$T$6,AF420)))</xm:f>
            <xm:f>'Listados Datos'!$T$6</xm:f>
            <x14:dxf>
              <font>
                <b/>
                <i val="0"/>
              </font>
              <fill>
                <patternFill>
                  <bgColor rgb="FF92D050"/>
                </patternFill>
              </fill>
            </x14:dxf>
          </x14:cfRule>
          <xm:sqref>AF420:AF421</xm:sqref>
        </x14:conditionalFormatting>
        <x14:conditionalFormatting xmlns:xm="http://schemas.microsoft.com/office/excel/2006/main">
          <x14:cfRule type="containsText" priority="6901" operator="containsText" id="{E7C7B06C-BC07-4A2F-8DC3-85B886F19021}">
            <xm:f>NOT(ISERROR(SEARCH('Listados Datos'!$T$3,AB420)))</xm:f>
            <xm:f>'Listados Datos'!$T$3</xm:f>
            <x14:dxf>
              <fill>
                <patternFill patternType="solid">
                  <bgColor rgb="FFC00000"/>
                </patternFill>
              </fill>
            </x14:dxf>
          </x14:cfRule>
          <x14:cfRule type="containsText" priority="6902" operator="containsText" id="{0DA90D1A-4A77-479A-98EF-CFAE740D22EF}">
            <xm:f>NOT(ISERROR(SEARCH('Listados Datos'!$T$4,AB420)))</xm:f>
            <xm:f>'Listados Datos'!$T$4</xm:f>
            <x14:dxf>
              <font>
                <b/>
                <i val="0"/>
                <color theme="0"/>
              </font>
              <fill>
                <patternFill>
                  <bgColor rgb="FFE26B0A"/>
                </patternFill>
              </fill>
            </x14:dxf>
          </x14:cfRule>
          <x14:cfRule type="containsText" priority="6903" operator="containsText" id="{42CDA986-B058-4EE6-BFFB-30FE2C2772A5}">
            <xm:f>NOT(ISERROR(SEARCH('Listados Datos'!$T$5,AB420)))</xm:f>
            <xm:f>'Listados Datos'!$T$5</xm:f>
            <x14:dxf>
              <font>
                <b/>
                <i val="0"/>
                <color auto="1"/>
              </font>
              <fill>
                <patternFill>
                  <bgColor rgb="FFFFFF00"/>
                </patternFill>
              </fill>
            </x14:dxf>
          </x14:cfRule>
          <x14:cfRule type="containsText" priority="6904" operator="containsText" id="{38544543-71D2-48B7-B009-76C657B8B7EB}">
            <xm:f>NOT(ISERROR(SEARCH('Listados Datos'!$T$6,AB420)))</xm:f>
            <xm:f>'Listados Datos'!$T$6</xm:f>
            <x14:dxf>
              <font>
                <b/>
                <i val="0"/>
              </font>
              <fill>
                <patternFill>
                  <bgColor rgb="FF92D050"/>
                </patternFill>
              </fill>
            </x14:dxf>
          </x14:cfRule>
          <xm:sqref>AB420:AB421</xm:sqref>
        </x14:conditionalFormatting>
        <x14:conditionalFormatting xmlns:xm="http://schemas.microsoft.com/office/excel/2006/main">
          <x14:cfRule type="containsText" priority="6891" operator="containsText" id="{B0BCABAC-B450-42BC-AAF1-E8372E649B38}">
            <xm:f>NOT(ISERROR(SEARCH('Listados Datos'!$P$3,Z420)))</xm:f>
            <xm:f>'Listados Datos'!$P$3</xm:f>
            <x14:dxf>
              <fill>
                <patternFill>
                  <bgColor rgb="FF99CC00"/>
                </patternFill>
              </fill>
            </x14:dxf>
          </x14:cfRule>
          <x14:cfRule type="containsText" priority="6892" operator="containsText" id="{D182C8DC-F8C6-4B7B-B5D6-161D951D6B8B}">
            <xm:f>NOT(ISERROR(SEARCH('Listados Datos'!$P$4,Z420)))</xm:f>
            <xm:f>'Listados Datos'!$P$4</xm:f>
            <x14:dxf>
              <fill>
                <patternFill>
                  <bgColor rgb="FF33CC33"/>
                </patternFill>
              </fill>
            </x14:dxf>
          </x14:cfRule>
          <x14:cfRule type="containsText" priority="6893" operator="containsText" id="{107E58CE-0585-4054-A3CD-53FABB98E1AE}">
            <xm:f>NOT(ISERROR(SEARCH('Listados Datos'!$P$5,Z420)))</xm:f>
            <xm:f>'Listados Datos'!$P$5</xm:f>
            <x14:dxf>
              <fill>
                <patternFill>
                  <bgColor rgb="FFFFFF00"/>
                </patternFill>
              </fill>
            </x14:dxf>
          </x14:cfRule>
          <x14:cfRule type="containsText" priority="6894" operator="containsText" id="{A87074CC-2A11-4A8B-A24B-287545714C23}">
            <xm:f>NOT(ISERROR(SEARCH('Listados Datos'!$P$6,Z420)))</xm:f>
            <xm:f>'Listados Datos'!$P$6</xm:f>
            <x14:dxf>
              <fill>
                <patternFill>
                  <bgColor rgb="FFFFC000"/>
                </patternFill>
              </fill>
            </x14:dxf>
          </x14:cfRule>
          <x14:cfRule type="containsText" priority="6895" operator="containsText" id="{8409738D-76EC-483C-9E51-BD0CDB8023E6}">
            <xm:f>NOT(ISERROR(SEARCH('Listados Datos'!$P$7,Z420)))</xm:f>
            <xm:f>'Listados Datos'!$P$7</xm:f>
            <x14:dxf>
              <fill>
                <patternFill>
                  <bgColor rgb="FFFF0000"/>
                </patternFill>
              </fill>
            </x14:dxf>
          </x14:cfRule>
          <xm:sqref>Z420:Z421</xm:sqref>
        </x14:conditionalFormatting>
        <x14:conditionalFormatting xmlns:xm="http://schemas.microsoft.com/office/excel/2006/main">
          <x14:cfRule type="containsText" priority="6863" operator="containsText" id="{68D6CA71-E497-4801-A24F-E6FCA2A7EE08}">
            <xm:f>NOT(ISERROR(SEARCH('Listados Datos'!$T$3,AT421)))</xm:f>
            <xm:f>'Listados Datos'!$T$3</xm:f>
            <x14:dxf>
              <fill>
                <patternFill patternType="solid">
                  <bgColor rgb="FFC00000"/>
                </patternFill>
              </fill>
            </x14:dxf>
          </x14:cfRule>
          <x14:cfRule type="containsText" priority="6864" operator="containsText" id="{0938AA0A-8666-4D85-AAB1-490058230897}">
            <xm:f>NOT(ISERROR(SEARCH('Listados Datos'!$T$4,AT421)))</xm:f>
            <xm:f>'Listados Datos'!$T$4</xm:f>
            <x14:dxf>
              <font>
                <b/>
                <i val="0"/>
                <color theme="0"/>
              </font>
              <fill>
                <patternFill>
                  <bgColor rgb="FFE26B0A"/>
                </patternFill>
              </fill>
            </x14:dxf>
          </x14:cfRule>
          <x14:cfRule type="containsText" priority="6865" operator="containsText" id="{01951EDC-3FAD-47E3-A04B-8A001A20F9C5}">
            <xm:f>NOT(ISERROR(SEARCH('Listados Datos'!$T$5,AT421)))</xm:f>
            <xm:f>'Listados Datos'!$T$5</xm:f>
            <x14:dxf>
              <font>
                <b/>
                <i val="0"/>
                <color auto="1"/>
              </font>
              <fill>
                <patternFill>
                  <bgColor rgb="FFFFFF00"/>
                </patternFill>
              </fill>
            </x14:dxf>
          </x14:cfRule>
          <x14:cfRule type="containsText" priority="6866" operator="containsText" id="{E1CBEE12-4209-45C1-8F85-3FDD478C1FD7}">
            <xm:f>NOT(ISERROR(SEARCH('Listados Datos'!$T$6,AT421)))</xm:f>
            <xm:f>'Listados Datos'!$T$6</xm:f>
            <x14:dxf>
              <font>
                <b/>
                <i val="0"/>
              </font>
              <fill>
                <patternFill>
                  <bgColor rgb="FF92D050"/>
                </patternFill>
              </fill>
            </x14:dxf>
          </x14:cfRule>
          <xm:sqref>AT421</xm:sqref>
        </x14:conditionalFormatting>
        <x14:conditionalFormatting xmlns:xm="http://schemas.microsoft.com/office/excel/2006/main">
          <x14:cfRule type="containsText" priority="6811" operator="containsText" id="{2408A933-FDFA-48B0-BE58-4B4541052546}">
            <xm:f>NOT(ISERROR(SEARCH('Listados Datos'!$P$3,AR422)))</xm:f>
            <xm:f>'Listados Datos'!$P$3</xm:f>
            <x14:dxf>
              <fill>
                <patternFill>
                  <bgColor rgb="FF99CC00"/>
                </patternFill>
              </fill>
            </x14:dxf>
          </x14:cfRule>
          <x14:cfRule type="containsText" priority="6812" operator="containsText" id="{64BF5611-D337-42C2-8D46-D9EBE805B9BA}">
            <xm:f>NOT(ISERROR(SEARCH('Listados Datos'!$P$4,AR422)))</xm:f>
            <xm:f>'Listados Datos'!$P$4</xm:f>
            <x14:dxf>
              <fill>
                <patternFill>
                  <bgColor rgb="FF33CC33"/>
                </patternFill>
              </fill>
            </x14:dxf>
          </x14:cfRule>
          <x14:cfRule type="containsText" priority="6813" operator="containsText" id="{3A6B33B0-51D3-492E-82EA-5EC7E9590EED}">
            <xm:f>NOT(ISERROR(SEARCH('Listados Datos'!$P$5,AR422)))</xm:f>
            <xm:f>'Listados Datos'!$P$5</xm:f>
            <x14:dxf>
              <fill>
                <patternFill>
                  <bgColor rgb="FFFFFF00"/>
                </patternFill>
              </fill>
            </x14:dxf>
          </x14:cfRule>
          <x14:cfRule type="containsText" priority="6814" operator="containsText" id="{DB828302-42F1-48BD-892F-FEE84884FC0C}">
            <xm:f>NOT(ISERROR(SEARCH('Listados Datos'!$P$6,AR422)))</xm:f>
            <xm:f>'Listados Datos'!$P$6</xm:f>
            <x14:dxf>
              <fill>
                <patternFill>
                  <bgColor rgb="FFFFC000"/>
                </patternFill>
              </fill>
            </x14:dxf>
          </x14:cfRule>
          <x14:cfRule type="containsText" priority="6815" operator="containsText" id="{685428DA-2B1A-4999-8689-D61A3B1BA59C}">
            <xm:f>NOT(ISERROR(SEARCH('Listados Datos'!$P$7,AR422)))</xm:f>
            <xm:f>'Listados Datos'!$P$7</xm:f>
            <x14:dxf>
              <fill>
                <patternFill>
                  <bgColor rgb="FFFF0000"/>
                </patternFill>
              </fill>
            </x14:dxf>
          </x14:cfRule>
          <xm:sqref>AR422</xm:sqref>
        </x14:conditionalFormatting>
        <x14:conditionalFormatting xmlns:xm="http://schemas.microsoft.com/office/excel/2006/main">
          <x14:cfRule type="containsText" priority="6849" operator="containsText" id="{EED31EEB-87B4-4F58-AD0E-207E25E2AE4D}">
            <xm:f>NOT(ISERROR(SEARCH('Listados Datos'!$T$3,AF422)))</xm:f>
            <xm:f>'Listados Datos'!$T$3</xm:f>
            <x14:dxf>
              <fill>
                <patternFill patternType="solid">
                  <bgColor rgb="FFC00000"/>
                </patternFill>
              </fill>
            </x14:dxf>
          </x14:cfRule>
          <x14:cfRule type="containsText" priority="6850" operator="containsText" id="{2B52F2AD-F005-4EF6-AA71-AB851DC78A99}">
            <xm:f>NOT(ISERROR(SEARCH('Listados Datos'!$T$4,AF422)))</xm:f>
            <xm:f>'Listados Datos'!$T$4</xm:f>
            <x14:dxf>
              <font>
                <b/>
                <i val="0"/>
                <color theme="0"/>
              </font>
              <fill>
                <patternFill>
                  <bgColor rgb="FFE26B0A"/>
                </patternFill>
              </fill>
            </x14:dxf>
          </x14:cfRule>
          <x14:cfRule type="containsText" priority="6851" operator="containsText" id="{3C197509-6F75-4B03-8C8E-D85646A84C35}">
            <xm:f>NOT(ISERROR(SEARCH('Listados Datos'!$T$5,AF422)))</xm:f>
            <xm:f>'Listados Datos'!$T$5</xm:f>
            <x14:dxf>
              <font>
                <b/>
                <i val="0"/>
                <color auto="1"/>
              </font>
              <fill>
                <patternFill>
                  <bgColor rgb="FFFFFF00"/>
                </patternFill>
              </fill>
            </x14:dxf>
          </x14:cfRule>
          <x14:cfRule type="containsText" priority="6852" operator="containsText" id="{E52912FC-340D-4E48-9AAF-F8F43AB302F1}">
            <xm:f>NOT(ISERROR(SEARCH('Listados Datos'!$T$6,AF422)))</xm:f>
            <xm:f>'Listados Datos'!$T$6</xm:f>
            <x14:dxf>
              <font>
                <b/>
                <i val="0"/>
              </font>
              <fill>
                <patternFill>
                  <bgColor rgb="FF92D050"/>
                </patternFill>
              </fill>
            </x14:dxf>
          </x14:cfRule>
          <xm:sqref>AF422</xm:sqref>
        </x14:conditionalFormatting>
        <x14:conditionalFormatting xmlns:xm="http://schemas.microsoft.com/office/excel/2006/main">
          <x14:cfRule type="containsText" priority="6845" operator="containsText" id="{AF4B7CB9-C898-4C36-A761-24B2D2F05E87}">
            <xm:f>NOT(ISERROR(SEARCH('Listados Datos'!$T$3,AB422)))</xm:f>
            <xm:f>'Listados Datos'!$T$3</xm:f>
            <x14:dxf>
              <fill>
                <patternFill patternType="solid">
                  <bgColor rgb="FFC00000"/>
                </patternFill>
              </fill>
            </x14:dxf>
          </x14:cfRule>
          <x14:cfRule type="containsText" priority="6846" operator="containsText" id="{7BCC8ABF-CBC8-4AC7-AD36-2D50D0BDA725}">
            <xm:f>NOT(ISERROR(SEARCH('Listados Datos'!$T$4,AB422)))</xm:f>
            <xm:f>'Listados Datos'!$T$4</xm:f>
            <x14:dxf>
              <font>
                <b/>
                <i val="0"/>
                <color theme="0"/>
              </font>
              <fill>
                <patternFill>
                  <bgColor rgb="FFE26B0A"/>
                </patternFill>
              </fill>
            </x14:dxf>
          </x14:cfRule>
          <x14:cfRule type="containsText" priority="6847" operator="containsText" id="{448D9729-B2E9-47A2-9663-EC752F475092}">
            <xm:f>NOT(ISERROR(SEARCH('Listados Datos'!$T$5,AB422)))</xm:f>
            <xm:f>'Listados Datos'!$T$5</xm:f>
            <x14:dxf>
              <font>
                <b/>
                <i val="0"/>
                <color auto="1"/>
              </font>
              <fill>
                <patternFill>
                  <bgColor rgb="FFFFFF00"/>
                </patternFill>
              </fill>
            </x14:dxf>
          </x14:cfRule>
          <x14:cfRule type="containsText" priority="6848" operator="containsText" id="{BB59DBFB-2E63-43A8-B5E2-D05ADC8172E8}">
            <xm:f>NOT(ISERROR(SEARCH('Listados Datos'!$T$6,AB422)))</xm:f>
            <xm:f>'Listados Datos'!$T$6</xm:f>
            <x14:dxf>
              <font>
                <b/>
                <i val="0"/>
              </font>
              <fill>
                <patternFill>
                  <bgColor rgb="FF92D050"/>
                </patternFill>
              </fill>
            </x14:dxf>
          </x14:cfRule>
          <xm:sqref>AB422</xm:sqref>
        </x14:conditionalFormatting>
        <x14:conditionalFormatting xmlns:xm="http://schemas.microsoft.com/office/excel/2006/main">
          <x14:cfRule type="containsText" priority="6835" operator="containsText" id="{439557B4-696C-45D9-A552-1DC5B06A40A6}">
            <xm:f>NOT(ISERROR(SEARCH('Listados Datos'!$P$3,Z422)))</xm:f>
            <xm:f>'Listados Datos'!$P$3</xm:f>
            <x14:dxf>
              <fill>
                <patternFill>
                  <bgColor rgb="FF99CC00"/>
                </patternFill>
              </fill>
            </x14:dxf>
          </x14:cfRule>
          <x14:cfRule type="containsText" priority="6836" operator="containsText" id="{46849BE0-86EE-4000-A02D-55D06B49C633}">
            <xm:f>NOT(ISERROR(SEARCH('Listados Datos'!$P$4,Z422)))</xm:f>
            <xm:f>'Listados Datos'!$P$4</xm:f>
            <x14:dxf>
              <fill>
                <patternFill>
                  <bgColor rgb="FF33CC33"/>
                </patternFill>
              </fill>
            </x14:dxf>
          </x14:cfRule>
          <x14:cfRule type="containsText" priority="6837" operator="containsText" id="{14C7719C-F341-46BA-B624-6BCAEC4A3F95}">
            <xm:f>NOT(ISERROR(SEARCH('Listados Datos'!$P$5,Z422)))</xm:f>
            <xm:f>'Listados Datos'!$P$5</xm:f>
            <x14:dxf>
              <fill>
                <patternFill>
                  <bgColor rgb="FFFFFF00"/>
                </patternFill>
              </fill>
            </x14:dxf>
          </x14:cfRule>
          <x14:cfRule type="containsText" priority="6838" operator="containsText" id="{1765259C-0014-4B95-A9DB-57106394755F}">
            <xm:f>NOT(ISERROR(SEARCH('Listados Datos'!$P$6,Z422)))</xm:f>
            <xm:f>'Listados Datos'!$P$6</xm:f>
            <x14:dxf>
              <fill>
                <patternFill>
                  <bgColor rgb="FFFFC000"/>
                </patternFill>
              </fill>
            </x14:dxf>
          </x14:cfRule>
          <x14:cfRule type="containsText" priority="6839" operator="containsText" id="{04BB8476-2B0A-4E7D-AC7D-3CFF228DFE45}">
            <xm:f>NOT(ISERROR(SEARCH('Listados Datos'!$P$7,Z422)))</xm:f>
            <xm:f>'Listados Datos'!$P$7</xm:f>
            <x14:dxf>
              <fill>
                <patternFill>
                  <bgColor rgb="FFFF0000"/>
                </patternFill>
              </fill>
            </x14:dxf>
          </x14:cfRule>
          <xm:sqref>Z422</xm:sqref>
        </x14:conditionalFormatting>
        <x14:conditionalFormatting xmlns:xm="http://schemas.microsoft.com/office/excel/2006/main">
          <x14:cfRule type="containsText" priority="6821" operator="containsText" id="{B2112129-3B25-479C-9DD9-2934E9D93AF3}">
            <xm:f>NOT(ISERROR(SEARCH('Listados Datos'!$T$3,AT422)))</xm:f>
            <xm:f>'Listados Datos'!$T$3</xm:f>
            <x14:dxf>
              <fill>
                <patternFill patternType="solid">
                  <bgColor rgb="FFC00000"/>
                </patternFill>
              </fill>
            </x14:dxf>
          </x14:cfRule>
          <x14:cfRule type="containsText" priority="6822" operator="containsText" id="{BDD6C476-3187-4323-B0FA-99347A3FA333}">
            <xm:f>NOT(ISERROR(SEARCH('Listados Datos'!$T$4,AT422)))</xm:f>
            <xm:f>'Listados Datos'!$T$4</xm:f>
            <x14:dxf>
              <font>
                <b/>
                <i val="0"/>
                <color theme="0"/>
              </font>
              <fill>
                <patternFill>
                  <bgColor rgb="FFE26B0A"/>
                </patternFill>
              </fill>
            </x14:dxf>
          </x14:cfRule>
          <x14:cfRule type="containsText" priority="6823" operator="containsText" id="{286BB3D7-E01B-4D28-9F27-E61FD64455D4}">
            <xm:f>NOT(ISERROR(SEARCH('Listados Datos'!$T$5,AT422)))</xm:f>
            <xm:f>'Listados Datos'!$T$5</xm:f>
            <x14:dxf>
              <font>
                <b/>
                <i val="0"/>
                <color auto="1"/>
              </font>
              <fill>
                <patternFill>
                  <bgColor rgb="FFFFFF00"/>
                </patternFill>
              </fill>
            </x14:dxf>
          </x14:cfRule>
          <x14:cfRule type="containsText" priority="6824" operator="containsText" id="{81E02534-5EFA-47FF-A963-6E019A2E1F1C}">
            <xm:f>NOT(ISERROR(SEARCH('Listados Datos'!$T$6,AT422)))</xm:f>
            <xm:f>'Listados Datos'!$T$6</xm:f>
            <x14:dxf>
              <font>
                <b/>
                <i val="0"/>
              </font>
              <fill>
                <patternFill>
                  <bgColor rgb="FF92D050"/>
                </patternFill>
              </fill>
            </x14:dxf>
          </x14:cfRule>
          <xm:sqref>AT422</xm:sqref>
        </x14:conditionalFormatting>
        <x14:conditionalFormatting xmlns:xm="http://schemas.microsoft.com/office/excel/2006/main">
          <x14:cfRule type="containsText" priority="6661" operator="containsText" id="{840D4396-4B14-4B22-ADA7-8ADDB6B05D80}">
            <xm:f>NOT(ISERROR(SEARCH('Listados Datos'!$P$3,AR415)))</xm:f>
            <xm:f>'Listados Datos'!$P$3</xm:f>
            <x14:dxf>
              <fill>
                <patternFill>
                  <bgColor rgb="FF99CC00"/>
                </patternFill>
              </fill>
            </x14:dxf>
          </x14:cfRule>
          <x14:cfRule type="containsText" priority="6662" operator="containsText" id="{8E78F8EF-F1D8-4F39-B47F-773439D246C6}">
            <xm:f>NOT(ISERROR(SEARCH('Listados Datos'!$P$4,AR415)))</xm:f>
            <xm:f>'Listados Datos'!$P$4</xm:f>
            <x14:dxf>
              <fill>
                <patternFill>
                  <bgColor rgb="FF33CC33"/>
                </patternFill>
              </fill>
            </x14:dxf>
          </x14:cfRule>
          <x14:cfRule type="containsText" priority="6663" operator="containsText" id="{39619623-92AE-4470-AF72-E163CCC7A598}">
            <xm:f>NOT(ISERROR(SEARCH('Listados Datos'!$P$5,AR415)))</xm:f>
            <xm:f>'Listados Datos'!$P$5</xm:f>
            <x14:dxf>
              <fill>
                <patternFill>
                  <bgColor rgb="FFFFFF00"/>
                </patternFill>
              </fill>
            </x14:dxf>
          </x14:cfRule>
          <x14:cfRule type="containsText" priority="6664" operator="containsText" id="{51539148-DC85-4A9F-9912-8299BDE57FAE}">
            <xm:f>NOT(ISERROR(SEARCH('Listados Datos'!$P$6,AR415)))</xm:f>
            <xm:f>'Listados Datos'!$P$6</xm:f>
            <x14:dxf>
              <fill>
                <patternFill>
                  <bgColor rgb="FFFFC000"/>
                </patternFill>
              </fill>
            </x14:dxf>
          </x14:cfRule>
          <x14:cfRule type="containsText" priority="6665" operator="containsText" id="{3E6F58BE-8167-4225-9630-F6FCD8BDB7AB}">
            <xm:f>NOT(ISERROR(SEARCH('Listados Datos'!$P$7,AR415)))</xm:f>
            <xm:f>'Listados Datos'!$P$7</xm:f>
            <x14:dxf>
              <fill>
                <patternFill>
                  <bgColor rgb="FFFF0000"/>
                </patternFill>
              </fill>
            </x14:dxf>
          </x14:cfRule>
          <xm:sqref>AR415</xm:sqref>
        </x14:conditionalFormatting>
        <x14:conditionalFormatting xmlns:xm="http://schemas.microsoft.com/office/excel/2006/main">
          <x14:cfRule type="containsText" priority="6727" operator="containsText" id="{883DC3D4-2493-4E63-8481-45E817947FD5}">
            <xm:f>NOT(ISERROR(SEARCH('Listados Datos'!$T$3,AT417)))</xm:f>
            <xm:f>'Listados Datos'!$T$3</xm:f>
            <x14:dxf>
              <fill>
                <patternFill patternType="solid">
                  <bgColor rgb="FFC00000"/>
                </patternFill>
              </fill>
            </x14:dxf>
          </x14:cfRule>
          <x14:cfRule type="containsText" priority="6728" operator="containsText" id="{B8625C36-0F47-4843-B18B-3BD1F76CD830}">
            <xm:f>NOT(ISERROR(SEARCH('Listados Datos'!$T$4,AT417)))</xm:f>
            <xm:f>'Listados Datos'!$T$4</xm:f>
            <x14:dxf>
              <font>
                <b/>
                <i val="0"/>
                <color theme="0"/>
              </font>
              <fill>
                <patternFill>
                  <bgColor rgb="FFE26B0A"/>
                </patternFill>
              </fill>
            </x14:dxf>
          </x14:cfRule>
          <x14:cfRule type="containsText" priority="6729" operator="containsText" id="{CB83C985-7FBA-4BA1-A3A3-3270CEA900D1}">
            <xm:f>NOT(ISERROR(SEARCH('Listados Datos'!$T$5,AT417)))</xm:f>
            <xm:f>'Listados Datos'!$T$5</xm:f>
            <x14:dxf>
              <font>
                <b/>
                <i val="0"/>
                <color auto="1"/>
              </font>
              <fill>
                <patternFill>
                  <bgColor rgb="FFFFFF00"/>
                </patternFill>
              </fill>
            </x14:dxf>
          </x14:cfRule>
          <x14:cfRule type="containsText" priority="6730" operator="containsText" id="{41CD3B3A-F2AD-44D1-A958-F252FE846C57}">
            <xm:f>NOT(ISERROR(SEARCH('Listados Datos'!$T$6,AT417)))</xm:f>
            <xm:f>'Listados Datos'!$T$6</xm:f>
            <x14:dxf>
              <font>
                <b/>
                <i val="0"/>
              </font>
              <fill>
                <patternFill>
                  <bgColor rgb="FF92D050"/>
                </patternFill>
              </fill>
            </x14:dxf>
          </x14:cfRule>
          <xm:sqref>AT417</xm:sqref>
        </x14:conditionalFormatting>
        <x14:conditionalFormatting xmlns:xm="http://schemas.microsoft.com/office/excel/2006/main">
          <x14:cfRule type="containsText" priority="6717" operator="containsText" id="{1963E8DA-E401-4DEF-ABED-004FCD1E0663}">
            <xm:f>NOT(ISERROR(SEARCH('Listados Datos'!$P$3,AR417)))</xm:f>
            <xm:f>'Listados Datos'!$P$3</xm:f>
            <x14:dxf>
              <fill>
                <patternFill>
                  <bgColor rgb="FF99CC00"/>
                </patternFill>
              </fill>
            </x14:dxf>
          </x14:cfRule>
          <x14:cfRule type="containsText" priority="6718" operator="containsText" id="{329868C7-3099-4264-923C-545EA5490C23}">
            <xm:f>NOT(ISERROR(SEARCH('Listados Datos'!$P$4,AR417)))</xm:f>
            <xm:f>'Listados Datos'!$P$4</xm:f>
            <x14:dxf>
              <fill>
                <patternFill>
                  <bgColor rgb="FF33CC33"/>
                </patternFill>
              </fill>
            </x14:dxf>
          </x14:cfRule>
          <x14:cfRule type="containsText" priority="6719" operator="containsText" id="{696B4F20-D4EC-4142-AE89-D88AD3A85871}">
            <xm:f>NOT(ISERROR(SEARCH('Listados Datos'!$P$5,AR417)))</xm:f>
            <xm:f>'Listados Datos'!$P$5</xm:f>
            <x14:dxf>
              <fill>
                <patternFill>
                  <bgColor rgb="FFFFFF00"/>
                </patternFill>
              </fill>
            </x14:dxf>
          </x14:cfRule>
          <x14:cfRule type="containsText" priority="6720" operator="containsText" id="{4813A623-1FA7-4BDA-B32C-12B9868C4C47}">
            <xm:f>NOT(ISERROR(SEARCH('Listados Datos'!$P$6,AR417)))</xm:f>
            <xm:f>'Listados Datos'!$P$6</xm:f>
            <x14:dxf>
              <fill>
                <patternFill>
                  <bgColor rgb="FFFFC000"/>
                </patternFill>
              </fill>
            </x14:dxf>
          </x14:cfRule>
          <x14:cfRule type="containsText" priority="6721" operator="containsText" id="{83E1D2BF-A159-489E-8194-7AE93BA91FC9}">
            <xm:f>NOT(ISERROR(SEARCH('Listados Datos'!$P$7,AR417)))</xm:f>
            <xm:f>'Listados Datos'!$P$7</xm:f>
            <x14:dxf>
              <fill>
                <patternFill>
                  <bgColor rgb="FFFF0000"/>
                </patternFill>
              </fill>
            </x14:dxf>
          </x14:cfRule>
          <xm:sqref>AR417</xm:sqref>
        </x14:conditionalFormatting>
        <x14:conditionalFormatting xmlns:xm="http://schemas.microsoft.com/office/excel/2006/main">
          <x14:cfRule type="containsText" priority="6685" operator="containsText" id="{516136FE-6345-4139-B4CA-D9DF465DA3FE}">
            <xm:f>NOT(ISERROR(SEARCH('Listados Datos'!$T$3,AT414)))</xm:f>
            <xm:f>'Listados Datos'!$T$3</xm:f>
            <x14:dxf>
              <fill>
                <patternFill patternType="solid">
                  <bgColor rgb="FFC00000"/>
                </patternFill>
              </fill>
            </x14:dxf>
          </x14:cfRule>
          <x14:cfRule type="containsText" priority="6686" operator="containsText" id="{73BE8BAB-4198-4D44-8E29-7F9C27FC13BF}">
            <xm:f>NOT(ISERROR(SEARCH('Listados Datos'!$T$4,AT414)))</xm:f>
            <xm:f>'Listados Datos'!$T$4</xm:f>
            <x14:dxf>
              <font>
                <b/>
                <i val="0"/>
                <color theme="0"/>
              </font>
              <fill>
                <patternFill>
                  <bgColor rgb="FFE26B0A"/>
                </patternFill>
              </fill>
            </x14:dxf>
          </x14:cfRule>
          <x14:cfRule type="containsText" priority="6687" operator="containsText" id="{7270F359-C31F-472A-A987-F651EF6BD41A}">
            <xm:f>NOT(ISERROR(SEARCH('Listados Datos'!$T$5,AT414)))</xm:f>
            <xm:f>'Listados Datos'!$T$5</xm:f>
            <x14:dxf>
              <font>
                <b/>
                <i val="0"/>
                <color auto="1"/>
              </font>
              <fill>
                <patternFill>
                  <bgColor rgb="FFFFFF00"/>
                </patternFill>
              </fill>
            </x14:dxf>
          </x14:cfRule>
          <x14:cfRule type="containsText" priority="6688" operator="containsText" id="{4952C95E-F636-42A6-8538-AD4D6F6CE262}">
            <xm:f>NOT(ISERROR(SEARCH('Listados Datos'!$T$6,AT414)))</xm:f>
            <xm:f>'Listados Datos'!$T$6</xm:f>
            <x14:dxf>
              <font>
                <b/>
                <i val="0"/>
              </font>
              <fill>
                <patternFill>
                  <bgColor rgb="FF92D050"/>
                </patternFill>
              </fill>
            </x14:dxf>
          </x14:cfRule>
          <xm:sqref>AT414</xm:sqref>
        </x14:conditionalFormatting>
        <x14:conditionalFormatting xmlns:xm="http://schemas.microsoft.com/office/excel/2006/main">
          <x14:cfRule type="containsText" priority="6675" operator="containsText" id="{F3B66E58-C6A3-45FD-BB83-6036807C5312}">
            <xm:f>NOT(ISERROR(SEARCH('Listados Datos'!$P$3,AR414)))</xm:f>
            <xm:f>'Listados Datos'!$P$3</xm:f>
            <x14:dxf>
              <fill>
                <patternFill>
                  <bgColor rgb="FF99CC00"/>
                </patternFill>
              </fill>
            </x14:dxf>
          </x14:cfRule>
          <x14:cfRule type="containsText" priority="6676" operator="containsText" id="{AA6D5998-4128-40EB-AAF7-A9EBC5B2AFCD}">
            <xm:f>NOT(ISERROR(SEARCH('Listados Datos'!$P$4,AR414)))</xm:f>
            <xm:f>'Listados Datos'!$P$4</xm:f>
            <x14:dxf>
              <fill>
                <patternFill>
                  <bgColor rgb="FF33CC33"/>
                </patternFill>
              </fill>
            </x14:dxf>
          </x14:cfRule>
          <x14:cfRule type="containsText" priority="6677" operator="containsText" id="{2D89D426-179D-4C99-BBEA-2ED5392F8AF9}">
            <xm:f>NOT(ISERROR(SEARCH('Listados Datos'!$P$5,AR414)))</xm:f>
            <xm:f>'Listados Datos'!$P$5</xm:f>
            <x14:dxf>
              <fill>
                <patternFill>
                  <bgColor rgb="FFFFFF00"/>
                </patternFill>
              </fill>
            </x14:dxf>
          </x14:cfRule>
          <x14:cfRule type="containsText" priority="6678" operator="containsText" id="{25B1770C-3C8E-4950-B06C-78D6AFDE53FE}">
            <xm:f>NOT(ISERROR(SEARCH('Listados Datos'!$P$6,AR414)))</xm:f>
            <xm:f>'Listados Datos'!$P$6</xm:f>
            <x14:dxf>
              <fill>
                <patternFill>
                  <bgColor rgb="FFFFC000"/>
                </patternFill>
              </fill>
            </x14:dxf>
          </x14:cfRule>
          <x14:cfRule type="containsText" priority="6679" operator="containsText" id="{DCDB658F-FB8B-4960-9684-399D5A473D5E}">
            <xm:f>NOT(ISERROR(SEARCH('Listados Datos'!$P$7,AR414)))</xm:f>
            <xm:f>'Listados Datos'!$P$7</xm:f>
            <x14:dxf>
              <fill>
                <patternFill>
                  <bgColor rgb="FFFF0000"/>
                </patternFill>
              </fill>
            </x14:dxf>
          </x14:cfRule>
          <xm:sqref>AR414</xm:sqref>
        </x14:conditionalFormatting>
        <x14:conditionalFormatting xmlns:xm="http://schemas.microsoft.com/office/excel/2006/main">
          <x14:cfRule type="containsText" priority="6793" operator="containsText" id="{4BA89FCB-977F-4254-A95A-E445022668CE}">
            <xm:f>NOT(ISERROR(SEARCH('Listados Datos'!$T$3,AF412)))</xm:f>
            <xm:f>'Listados Datos'!$T$3</xm:f>
            <x14:dxf>
              <fill>
                <patternFill patternType="solid">
                  <bgColor rgb="FFC00000"/>
                </patternFill>
              </fill>
            </x14:dxf>
          </x14:cfRule>
          <x14:cfRule type="containsText" priority="6794" operator="containsText" id="{A41054BB-96CD-42D3-9E2B-A702392AE345}">
            <xm:f>NOT(ISERROR(SEARCH('Listados Datos'!$T$4,AF412)))</xm:f>
            <xm:f>'Listados Datos'!$T$4</xm:f>
            <x14:dxf>
              <font>
                <b/>
                <i val="0"/>
                <color theme="0"/>
              </font>
              <fill>
                <patternFill>
                  <bgColor rgb="FFE26B0A"/>
                </patternFill>
              </fill>
            </x14:dxf>
          </x14:cfRule>
          <x14:cfRule type="containsText" priority="6795" operator="containsText" id="{26F351E4-97A2-430B-AC17-6CFDFAC845D3}">
            <xm:f>NOT(ISERROR(SEARCH('Listados Datos'!$T$5,AF412)))</xm:f>
            <xm:f>'Listados Datos'!$T$5</xm:f>
            <x14:dxf>
              <font>
                <b/>
                <i val="0"/>
                <color auto="1"/>
              </font>
              <fill>
                <patternFill>
                  <bgColor rgb="FFFFFF00"/>
                </patternFill>
              </fill>
            </x14:dxf>
          </x14:cfRule>
          <x14:cfRule type="containsText" priority="6796" operator="containsText" id="{EB94C9BD-4827-45E5-9B93-FD740296064C}">
            <xm:f>NOT(ISERROR(SEARCH('Listados Datos'!$T$6,AF412)))</xm:f>
            <xm:f>'Listados Datos'!$T$6</xm:f>
            <x14:dxf>
              <font>
                <b/>
                <i val="0"/>
              </font>
              <fill>
                <patternFill>
                  <bgColor rgb="FF92D050"/>
                </patternFill>
              </fill>
            </x14:dxf>
          </x14:cfRule>
          <xm:sqref>AF412:AF413 AF417</xm:sqref>
        </x14:conditionalFormatting>
        <x14:conditionalFormatting xmlns:xm="http://schemas.microsoft.com/office/excel/2006/main">
          <x14:cfRule type="containsText" priority="6789" operator="containsText" id="{5ED2427B-22CA-4F9D-9C0D-70F329E0478E}">
            <xm:f>NOT(ISERROR(SEARCH('Listados Datos'!$T$3,AB412)))</xm:f>
            <xm:f>'Listados Datos'!$T$3</xm:f>
            <x14:dxf>
              <fill>
                <patternFill patternType="solid">
                  <bgColor rgb="FFC00000"/>
                </patternFill>
              </fill>
            </x14:dxf>
          </x14:cfRule>
          <x14:cfRule type="containsText" priority="6790" operator="containsText" id="{9451902A-F90C-43FC-B003-B491AE0305FD}">
            <xm:f>NOT(ISERROR(SEARCH('Listados Datos'!$T$4,AB412)))</xm:f>
            <xm:f>'Listados Datos'!$T$4</xm:f>
            <x14:dxf>
              <font>
                <b/>
                <i val="0"/>
                <color theme="0"/>
              </font>
              <fill>
                <patternFill>
                  <bgColor rgb="FFE26B0A"/>
                </patternFill>
              </fill>
            </x14:dxf>
          </x14:cfRule>
          <x14:cfRule type="containsText" priority="6791" operator="containsText" id="{4B1B1086-748D-480C-8A81-8B909806C236}">
            <xm:f>NOT(ISERROR(SEARCH('Listados Datos'!$T$5,AB412)))</xm:f>
            <xm:f>'Listados Datos'!$T$5</xm:f>
            <x14:dxf>
              <font>
                <b/>
                <i val="0"/>
                <color auto="1"/>
              </font>
              <fill>
                <patternFill>
                  <bgColor rgb="FFFFFF00"/>
                </patternFill>
              </fill>
            </x14:dxf>
          </x14:cfRule>
          <x14:cfRule type="containsText" priority="6792" operator="containsText" id="{4D299679-8306-4889-83BD-2441357C020B}">
            <xm:f>NOT(ISERROR(SEARCH('Listados Datos'!$T$6,AB412)))</xm:f>
            <xm:f>'Listados Datos'!$T$6</xm:f>
            <x14:dxf>
              <font>
                <b/>
                <i val="0"/>
              </font>
              <fill>
                <patternFill>
                  <bgColor rgb="FF92D050"/>
                </patternFill>
              </fill>
            </x14:dxf>
          </x14:cfRule>
          <xm:sqref>AB412:AB413</xm:sqref>
        </x14:conditionalFormatting>
        <x14:conditionalFormatting xmlns:xm="http://schemas.microsoft.com/office/excel/2006/main">
          <x14:cfRule type="containsText" priority="6779" operator="containsText" id="{BFF7E08B-9CE6-43C2-9A1A-05DB27257E4D}">
            <xm:f>NOT(ISERROR(SEARCH('Listados Datos'!$P$3,Z412)))</xm:f>
            <xm:f>'Listados Datos'!$P$3</xm:f>
            <x14:dxf>
              <fill>
                <patternFill>
                  <bgColor rgb="FF99CC00"/>
                </patternFill>
              </fill>
            </x14:dxf>
          </x14:cfRule>
          <x14:cfRule type="containsText" priority="6780" operator="containsText" id="{79B5BB5C-5F98-4C1E-B229-F8B210FB70EB}">
            <xm:f>NOT(ISERROR(SEARCH('Listados Datos'!$P$4,Z412)))</xm:f>
            <xm:f>'Listados Datos'!$P$4</xm:f>
            <x14:dxf>
              <fill>
                <patternFill>
                  <bgColor rgb="FF33CC33"/>
                </patternFill>
              </fill>
            </x14:dxf>
          </x14:cfRule>
          <x14:cfRule type="containsText" priority="6781" operator="containsText" id="{5F0A42DF-ACA4-4961-9DB0-5C3D24CD1FDB}">
            <xm:f>NOT(ISERROR(SEARCH('Listados Datos'!$P$5,Z412)))</xm:f>
            <xm:f>'Listados Datos'!$P$5</xm:f>
            <x14:dxf>
              <fill>
                <patternFill>
                  <bgColor rgb="FFFFFF00"/>
                </patternFill>
              </fill>
            </x14:dxf>
          </x14:cfRule>
          <x14:cfRule type="containsText" priority="6782" operator="containsText" id="{93E755D7-A8B2-43EE-81B8-A25777976B52}">
            <xm:f>NOT(ISERROR(SEARCH('Listados Datos'!$P$6,Z412)))</xm:f>
            <xm:f>'Listados Datos'!$P$6</xm:f>
            <x14:dxf>
              <fill>
                <patternFill>
                  <bgColor rgb="FFFFC000"/>
                </patternFill>
              </fill>
            </x14:dxf>
          </x14:cfRule>
          <x14:cfRule type="containsText" priority="6783" operator="containsText" id="{50C562D8-3D92-4F50-8EDD-7391FEDFAEA3}">
            <xm:f>NOT(ISERROR(SEARCH('Listados Datos'!$P$7,Z412)))</xm:f>
            <xm:f>'Listados Datos'!$P$7</xm:f>
            <x14:dxf>
              <fill>
                <patternFill>
                  <bgColor rgb="FFFF0000"/>
                </patternFill>
              </fill>
            </x14:dxf>
          </x14:cfRule>
          <xm:sqref>Z412:Z413</xm:sqref>
        </x14:conditionalFormatting>
        <x14:conditionalFormatting xmlns:xm="http://schemas.microsoft.com/office/excel/2006/main">
          <x14:cfRule type="containsText" priority="6755" operator="containsText" id="{F2B36264-7AEA-46DA-8B00-AA082EF39A08}">
            <xm:f>NOT(ISERROR(SEARCH('Listados Datos'!$T$3,AT412)))</xm:f>
            <xm:f>'Listados Datos'!$T$3</xm:f>
            <x14:dxf>
              <fill>
                <patternFill patternType="solid">
                  <bgColor rgb="FFC00000"/>
                </patternFill>
              </fill>
            </x14:dxf>
          </x14:cfRule>
          <x14:cfRule type="containsText" priority="6756" operator="containsText" id="{710C79F3-5D68-41DF-8BAE-A837E889C093}">
            <xm:f>NOT(ISERROR(SEARCH('Listados Datos'!$T$4,AT412)))</xm:f>
            <xm:f>'Listados Datos'!$T$4</xm:f>
            <x14:dxf>
              <font>
                <b/>
                <i val="0"/>
                <color theme="0"/>
              </font>
              <fill>
                <patternFill>
                  <bgColor rgb="FFE26B0A"/>
                </patternFill>
              </fill>
            </x14:dxf>
          </x14:cfRule>
          <x14:cfRule type="containsText" priority="6757" operator="containsText" id="{24DC0F97-F338-48EA-9C6C-6BD0E8E12927}">
            <xm:f>NOT(ISERROR(SEARCH('Listados Datos'!$T$5,AT412)))</xm:f>
            <xm:f>'Listados Datos'!$T$5</xm:f>
            <x14:dxf>
              <font>
                <b/>
                <i val="0"/>
                <color auto="1"/>
              </font>
              <fill>
                <patternFill>
                  <bgColor rgb="FFFFFF00"/>
                </patternFill>
              </fill>
            </x14:dxf>
          </x14:cfRule>
          <x14:cfRule type="containsText" priority="6758" operator="containsText" id="{E7E15F30-2018-4D95-ADD0-FFB139243559}">
            <xm:f>NOT(ISERROR(SEARCH('Listados Datos'!$T$6,AT412)))</xm:f>
            <xm:f>'Listados Datos'!$T$6</xm:f>
            <x14:dxf>
              <font>
                <b/>
                <i val="0"/>
              </font>
              <fill>
                <patternFill>
                  <bgColor rgb="FF92D050"/>
                </patternFill>
              </fill>
            </x14:dxf>
          </x14:cfRule>
          <xm:sqref>AT412</xm:sqref>
        </x14:conditionalFormatting>
        <x14:conditionalFormatting xmlns:xm="http://schemas.microsoft.com/office/excel/2006/main">
          <x14:cfRule type="containsText" priority="6745" operator="containsText" id="{B85641A8-ACE7-43D9-8F3C-FEE915CD2A5F}">
            <xm:f>NOT(ISERROR(SEARCH('Listados Datos'!$P$3,AR412)))</xm:f>
            <xm:f>'Listados Datos'!$P$3</xm:f>
            <x14:dxf>
              <fill>
                <patternFill>
                  <bgColor rgb="FF99CC00"/>
                </patternFill>
              </fill>
            </x14:dxf>
          </x14:cfRule>
          <x14:cfRule type="containsText" priority="6746" operator="containsText" id="{2DC6992B-D001-4445-8703-ED3E6A1E58C0}">
            <xm:f>NOT(ISERROR(SEARCH('Listados Datos'!$P$4,AR412)))</xm:f>
            <xm:f>'Listados Datos'!$P$4</xm:f>
            <x14:dxf>
              <fill>
                <patternFill>
                  <bgColor rgb="FF33CC33"/>
                </patternFill>
              </fill>
            </x14:dxf>
          </x14:cfRule>
          <x14:cfRule type="containsText" priority="6747" operator="containsText" id="{1F64B144-3BE1-44B4-BE73-C925ABBD0E71}">
            <xm:f>NOT(ISERROR(SEARCH('Listados Datos'!$P$5,AR412)))</xm:f>
            <xm:f>'Listados Datos'!$P$5</xm:f>
            <x14:dxf>
              <fill>
                <patternFill>
                  <bgColor rgb="FFFFFF00"/>
                </patternFill>
              </fill>
            </x14:dxf>
          </x14:cfRule>
          <x14:cfRule type="containsText" priority="6748" operator="containsText" id="{3771E7E0-B539-4B13-BCC9-2BDFCA7D2029}">
            <xm:f>NOT(ISERROR(SEARCH('Listados Datos'!$P$6,AR412)))</xm:f>
            <xm:f>'Listados Datos'!$P$6</xm:f>
            <x14:dxf>
              <fill>
                <patternFill>
                  <bgColor rgb="FFFFC000"/>
                </patternFill>
              </fill>
            </x14:dxf>
          </x14:cfRule>
          <x14:cfRule type="containsText" priority="6749" operator="containsText" id="{DD83B0DF-C3DE-4E32-8ABE-6D95D328CB98}">
            <xm:f>NOT(ISERROR(SEARCH('Listados Datos'!$P$7,AR412)))</xm:f>
            <xm:f>'Listados Datos'!$P$7</xm:f>
            <x14:dxf>
              <fill>
                <patternFill>
                  <bgColor rgb="FFFF0000"/>
                </patternFill>
              </fill>
            </x14:dxf>
          </x14:cfRule>
          <xm:sqref>AR412</xm:sqref>
        </x14:conditionalFormatting>
        <x14:conditionalFormatting xmlns:xm="http://schemas.microsoft.com/office/excel/2006/main">
          <x14:cfRule type="containsText" priority="6741" operator="containsText" id="{A05E9E6C-E3F7-4864-A453-59878EF60B8F}">
            <xm:f>NOT(ISERROR(SEARCH('Listados Datos'!$T$3,AT413)))</xm:f>
            <xm:f>'Listados Datos'!$T$3</xm:f>
            <x14:dxf>
              <fill>
                <patternFill patternType="solid">
                  <bgColor rgb="FFC00000"/>
                </patternFill>
              </fill>
            </x14:dxf>
          </x14:cfRule>
          <x14:cfRule type="containsText" priority="6742" operator="containsText" id="{FBB4BB55-54A4-4AEB-83A7-EAD65720052C}">
            <xm:f>NOT(ISERROR(SEARCH('Listados Datos'!$T$4,AT413)))</xm:f>
            <xm:f>'Listados Datos'!$T$4</xm:f>
            <x14:dxf>
              <font>
                <b/>
                <i val="0"/>
                <color theme="0"/>
              </font>
              <fill>
                <patternFill>
                  <bgColor rgb="FFE26B0A"/>
                </patternFill>
              </fill>
            </x14:dxf>
          </x14:cfRule>
          <x14:cfRule type="containsText" priority="6743" operator="containsText" id="{A76166F4-19AA-42FA-82CC-B796360CEBE7}">
            <xm:f>NOT(ISERROR(SEARCH('Listados Datos'!$T$5,AT413)))</xm:f>
            <xm:f>'Listados Datos'!$T$5</xm:f>
            <x14:dxf>
              <font>
                <b/>
                <i val="0"/>
                <color auto="1"/>
              </font>
              <fill>
                <patternFill>
                  <bgColor rgb="FFFFFF00"/>
                </patternFill>
              </fill>
            </x14:dxf>
          </x14:cfRule>
          <x14:cfRule type="containsText" priority="6744" operator="containsText" id="{17C2307A-9D48-422A-A2DD-C36DBC5EFBF6}">
            <xm:f>NOT(ISERROR(SEARCH('Listados Datos'!$T$6,AT413)))</xm:f>
            <xm:f>'Listados Datos'!$T$6</xm:f>
            <x14:dxf>
              <font>
                <b/>
                <i val="0"/>
              </font>
              <fill>
                <patternFill>
                  <bgColor rgb="FF92D050"/>
                </patternFill>
              </fill>
            </x14:dxf>
          </x14:cfRule>
          <xm:sqref>AT413</xm:sqref>
        </x14:conditionalFormatting>
        <x14:conditionalFormatting xmlns:xm="http://schemas.microsoft.com/office/excel/2006/main">
          <x14:cfRule type="containsText" priority="6731" operator="containsText" id="{CCE31208-AA9A-4542-904E-6E4B5C722905}">
            <xm:f>NOT(ISERROR(SEARCH('Listados Datos'!$P$3,AR413)))</xm:f>
            <xm:f>'Listados Datos'!$P$3</xm:f>
            <x14:dxf>
              <fill>
                <patternFill>
                  <bgColor rgb="FF99CC00"/>
                </patternFill>
              </fill>
            </x14:dxf>
          </x14:cfRule>
          <x14:cfRule type="containsText" priority="6732" operator="containsText" id="{18A85B19-201B-4F3C-90F1-4B53AD53E674}">
            <xm:f>NOT(ISERROR(SEARCH('Listados Datos'!$P$4,AR413)))</xm:f>
            <xm:f>'Listados Datos'!$P$4</xm:f>
            <x14:dxf>
              <fill>
                <patternFill>
                  <bgColor rgb="FF33CC33"/>
                </patternFill>
              </fill>
            </x14:dxf>
          </x14:cfRule>
          <x14:cfRule type="containsText" priority="6733" operator="containsText" id="{C488B6E5-ADAA-45BA-8CDE-9279B6C86890}">
            <xm:f>NOT(ISERROR(SEARCH('Listados Datos'!$P$5,AR413)))</xm:f>
            <xm:f>'Listados Datos'!$P$5</xm:f>
            <x14:dxf>
              <fill>
                <patternFill>
                  <bgColor rgb="FFFFFF00"/>
                </patternFill>
              </fill>
            </x14:dxf>
          </x14:cfRule>
          <x14:cfRule type="containsText" priority="6734" operator="containsText" id="{6DE75E27-5A0C-425A-82C1-F4031A490C92}">
            <xm:f>NOT(ISERROR(SEARCH('Listados Datos'!$P$6,AR413)))</xm:f>
            <xm:f>'Listados Datos'!$P$6</xm:f>
            <x14:dxf>
              <fill>
                <patternFill>
                  <bgColor rgb="FFFFC000"/>
                </patternFill>
              </fill>
            </x14:dxf>
          </x14:cfRule>
          <x14:cfRule type="containsText" priority="6735" operator="containsText" id="{19CF6E8B-2C97-48D4-8FE6-EA2715B45F4A}">
            <xm:f>NOT(ISERROR(SEARCH('Listados Datos'!$P$7,AR413)))</xm:f>
            <xm:f>'Listados Datos'!$P$7</xm:f>
            <x14:dxf>
              <fill>
                <patternFill>
                  <bgColor rgb="FFFF0000"/>
                </patternFill>
              </fill>
            </x14:dxf>
          </x14:cfRule>
          <xm:sqref>AR413</xm:sqref>
        </x14:conditionalFormatting>
        <x14:conditionalFormatting xmlns:xm="http://schemas.microsoft.com/office/excel/2006/main">
          <x14:cfRule type="containsText" priority="6713" operator="containsText" id="{89003336-10AB-4068-A6A5-0CB2326D2FEB}">
            <xm:f>NOT(ISERROR(SEARCH('Listados Datos'!$T$3,AF414)))</xm:f>
            <xm:f>'Listados Datos'!$T$3</xm:f>
            <x14:dxf>
              <fill>
                <patternFill patternType="solid">
                  <bgColor rgb="FFC00000"/>
                </patternFill>
              </fill>
            </x14:dxf>
          </x14:cfRule>
          <x14:cfRule type="containsText" priority="6714" operator="containsText" id="{033C29D2-E448-4AD4-9462-5616755CCE82}">
            <xm:f>NOT(ISERROR(SEARCH('Listados Datos'!$T$4,AF414)))</xm:f>
            <xm:f>'Listados Datos'!$T$4</xm:f>
            <x14:dxf>
              <font>
                <b/>
                <i val="0"/>
                <color theme="0"/>
              </font>
              <fill>
                <patternFill>
                  <bgColor rgb="FFE26B0A"/>
                </patternFill>
              </fill>
            </x14:dxf>
          </x14:cfRule>
          <x14:cfRule type="containsText" priority="6715" operator="containsText" id="{7B8219C8-CFC8-4624-AE57-635D4D2A62B5}">
            <xm:f>NOT(ISERROR(SEARCH('Listados Datos'!$T$5,AF414)))</xm:f>
            <xm:f>'Listados Datos'!$T$5</xm:f>
            <x14:dxf>
              <font>
                <b/>
                <i val="0"/>
                <color auto="1"/>
              </font>
              <fill>
                <patternFill>
                  <bgColor rgb="FFFFFF00"/>
                </patternFill>
              </fill>
            </x14:dxf>
          </x14:cfRule>
          <x14:cfRule type="containsText" priority="6716" operator="containsText" id="{5EF4853B-4F79-4FD1-80DF-A02B11E323AA}">
            <xm:f>NOT(ISERROR(SEARCH('Listados Datos'!$T$6,AF414)))</xm:f>
            <xm:f>'Listados Datos'!$T$6</xm:f>
            <x14:dxf>
              <font>
                <b/>
                <i val="0"/>
              </font>
              <fill>
                <patternFill>
                  <bgColor rgb="FF92D050"/>
                </patternFill>
              </fill>
            </x14:dxf>
          </x14:cfRule>
          <xm:sqref>AF414:AF415</xm:sqref>
        </x14:conditionalFormatting>
        <x14:conditionalFormatting xmlns:xm="http://schemas.microsoft.com/office/excel/2006/main">
          <x14:cfRule type="containsText" priority="6709" operator="containsText" id="{8F34905B-EF38-49D6-9677-FEA30C163C6B}">
            <xm:f>NOT(ISERROR(SEARCH('Listados Datos'!$T$3,AB414)))</xm:f>
            <xm:f>'Listados Datos'!$T$3</xm:f>
            <x14:dxf>
              <fill>
                <patternFill patternType="solid">
                  <bgColor rgb="FFC00000"/>
                </patternFill>
              </fill>
            </x14:dxf>
          </x14:cfRule>
          <x14:cfRule type="containsText" priority="6710" operator="containsText" id="{2CB6DFB9-1B1E-428D-87EF-CC6F0D02F7D2}">
            <xm:f>NOT(ISERROR(SEARCH('Listados Datos'!$T$4,AB414)))</xm:f>
            <xm:f>'Listados Datos'!$T$4</xm:f>
            <x14:dxf>
              <font>
                <b/>
                <i val="0"/>
                <color theme="0"/>
              </font>
              <fill>
                <patternFill>
                  <bgColor rgb="FFE26B0A"/>
                </patternFill>
              </fill>
            </x14:dxf>
          </x14:cfRule>
          <x14:cfRule type="containsText" priority="6711" operator="containsText" id="{B61E7DA2-AD67-46BC-AC86-2C41CAA5F36F}">
            <xm:f>NOT(ISERROR(SEARCH('Listados Datos'!$T$5,AB414)))</xm:f>
            <xm:f>'Listados Datos'!$T$5</xm:f>
            <x14:dxf>
              <font>
                <b/>
                <i val="0"/>
                <color auto="1"/>
              </font>
              <fill>
                <patternFill>
                  <bgColor rgb="FFFFFF00"/>
                </patternFill>
              </fill>
            </x14:dxf>
          </x14:cfRule>
          <x14:cfRule type="containsText" priority="6712" operator="containsText" id="{CF419C91-D67F-4946-9BA5-57CC39046F7D}">
            <xm:f>NOT(ISERROR(SEARCH('Listados Datos'!$T$6,AB414)))</xm:f>
            <xm:f>'Listados Datos'!$T$6</xm:f>
            <x14:dxf>
              <font>
                <b/>
                <i val="0"/>
              </font>
              <fill>
                <patternFill>
                  <bgColor rgb="FF92D050"/>
                </patternFill>
              </fill>
            </x14:dxf>
          </x14:cfRule>
          <xm:sqref>AB414:AB415</xm:sqref>
        </x14:conditionalFormatting>
        <x14:conditionalFormatting xmlns:xm="http://schemas.microsoft.com/office/excel/2006/main">
          <x14:cfRule type="containsText" priority="6699" operator="containsText" id="{F085380C-799A-482D-8792-580C673B1559}">
            <xm:f>NOT(ISERROR(SEARCH('Listados Datos'!$P$3,Z414)))</xm:f>
            <xm:f>'Listados Datos'!$P$3</xm:f>
            <x14:dxf>
              <fill>
                <patternFill>
                  <bgColor rgb="FF99CC00"/>
                </patternFill>
              </fill>
            </x14:dxf>
          </x14:cfRule>
          <x14:cfRule type="containsText" priority="6700" operator="containsText" id="{9012294D-D32E-47CB-A373-2503A0E53AC6}">
            <xm:f>NOT(ISERROR(SEARCH('Listados Datos'!$P$4,Z414)))</xm:f>
            <xm:f>'Listados Datos'!$P$4</xm:f>
            <x14:dxf>
              <fill>
                <patternFill>
                  <bgColor rgb="FF33CC33"/>
                </patternFill>
              </fill>
            </x14:dxf>
          </x14:cfRule>
          <x14:cfRule type="containsText" priority="6701" operator="containsText" id="{504CFDB5-FBA1-4F53-91D1-AB25B8A599E4}">
            <xm:f>NOT(ISERROR(SEARCH('Listados Datos'!$P$5,Z414)))</xm:f>
            <xm:f>'Listados Datos'!$P$5</xm:f>
            <x14:dxf>
              <fill>
                <patternFill>
                  <bgColor rgb="FFFFFF00"/>
                </patternFill>
              </fill>
            </x14:dxf>
          </x14:cfRule>
          <x14:cfRule type="containsText" priority="6702" operator="containsText" id="{D15C8B77-3C1C-4F33-B4A1-E1A59118E186}">
            <xm:f>NOT(ISERROR(SEARCH('Listados Datos'!$P$6,Z414)))</xm:f>
            <xm:f>'Listados Datos'!$P$6</xm:f>
            <x14:dxf>
              <fill>
                <patternFill>
                  <bgColor rgb="FFFFC000"/>
                </patternFill>
              </fill>
            </x14:dxf>
          </x14:cfRule>
          <x14:cfRule type="containsText" priority="6703" operator="containsText" id="{65F90F3A-7BE0-49BE-BC56-853DEE3AEA16}">
            <xm:f>NOT(ISERROR(SEARCH('Listados Datos'!$P$7,Z414)))</xm:f>
            <xm:f>'Listados Datos'!$P$7</xm:f>
            <x14:dxf>
              <fill>
                <patternFill>
                  <bgColor rgb="FFFF0000"/>
                </patternFill>
              </fill>
            </x14:dxf>
          </x14:cfRule>
          <xm:sqref>Z414:Z415</xm:sqref>
        </x14:conditionalFormatting>
        <x14:conditionalFormatting xmlns:xm="http://schemas.microsoft.com/office/excel/2006/main">
          <x14:cfRule type="containsText" priority="6671" operator="containsText" id="{386381A3-418A-45D4-9EB8-E7311A95A0A0}">
            <xm:f>NOT(ISERROR(SEARCH('Listados Datos'!$T$3,AT415)))</xm:f>
            <xm:f>'Listados Datos'!$T$3</xm:f>
            <x14:dxf>
              <fill>
                <patternFill patternType="solid">
                  <bgColor rgb="FFC00000"/>
                </patternFill>
              </fill>
            </x14:dxf>
          </x14:cfRule>
          <x14:cfRule type="containsText" priority="6672" operator="containsText" id="{BF5D23AD-F4A9-43AF-9E76-D1A134007F55}">
            <xm:f>NOT(ISERROR(SEARCH('Listados Datos'!$T$4,AT415)))</xm:f>
            <xm:f>'Listados Datos'!$T$4</xm:f>
            <x14:dxf>
              <font>
                <b/>
                <i val="0"/>
                <color theme="0"/>
              </font>
              <fill>
                <patternFill>
                  <bgColor rgb="FFE26B0A"/>
                </patternFill>
              </fill>
            </x14:dxf>
          </x14:cfRule>
          <x14:cfRule type="containsText" priority="6673" operator="containsText" id="{1BE898C0-8277-4819-AAB3-A38D629FFA17}">
            <xm:f>NOT(ISERROR(SEARCH('Listados Datos'!$T$5,AT415)))</xm:f>
            <xm:f>'Listados Datos'!$T$5</xm:f>
            <x14:dxf>
              <font>
                <b/>
                <i val="0"/>
                <color auto="1"/>
              </font>
              <fill>
                <patternFill>
                  <bgColor rgb="FFFFFF00"/>
                </patternFill>
              </fill>
            </x14:dxf>
          </x14:cfRule>
          <x14:cfRule type="containsText" priority="6674" operator="containsText" id="{CF238EEB-D384-420C-ABFD-28DBFB0A369D}">
            <xm:f>NOT(ISERROR(SEARCH('Listados Datos'!$T$6,AT415)))</xm:f>
            <xm:f>'Listados Datos'!$T$6</xm:f>
            <x14:dxf>
              <font>
                <b/>
                <i val="0"/>
              </font>
              <fill>
                <patternFill>
                  <bgColor rgb="FF92D050"/>
                </patternFill>
              </fill>
            </x14:dxf>
          </x14:cfRule>
          <xm:sqref>AT415</xm:sqref>
        </x14:conditionalFormatting>
        <x14:conditionalFormatting xmlns:xm="http://schemas.microsoft.com/office/excel/2006/main">
          <x14:cfRule type="containsText" priority="6619" operator="containsText" id="{E47C1A73-870B-4AED-80FE-ACBED0738153}">
            <xm:f>NOT(ISERROR(SEARCH('Listados Datos'!$P$3,AR416)))</xm:f>
            <xm:f>'Listados Datos'!$P$3</xm:f>
            <x14:dxf>
              <fill>
                <patternFill>
                  <bgColor rgb="FF99CC00"/>
                </patternFill>
              </fill>
            </x14:dxf>
          </x14:cfRule>
          <x14:cfRule type="containsText" priority="6620" operator="containsText" id="{675F6703-75A8-4334-A3E6-A5A0CE73F3D4}">
            <xm:f>NOT(ISERROR(SEARCH('Listados Datos'!$P$4,AR416)))</xm:f>
            <xm:f>'Listados Datos'!$P$4</xm:f>
            <x14:dxf>
              <fill>
                <patternFill>
                  <bgColor rgb="FF33CC33"/>
                </patternFill>
              </fill>
            </x14:dxf>
          </x14:cfRule>
          <x14:cfRule type="containsText" priority="6621" operator="containsText" id="{82CC45EC-3DAA-4B68-8FF6-CA9573CD1250}">
            <xm:f>NOT(ISERROR(SEARCH('Listados Datos'!$P$5,AR416)))</xm:f>
            <xm:f>'Listados Datos'!$P$5</xm:f>
            <x14:dxf>
              <fill>
                <patternFill>
                  <bgColor rgb="FFFFFF00"/>
                </patternFill>
              </fill>
            </x14:dxf>
          </x14:cfRule>
          <x14:cfRule type="containsText" priority="6622" operator="containsText" id="{7C9AEE47-567A-4CF7-9A99-5FF831DC7BA5}">
            <xm:f>NOT(ISERROR(SEARCH('Listados Datos'!$P$6,AR416)))</xm:f>
            <xm:f>'Listados Datos'!$P$6</xm:f>
            <x14:dxf>
              <fill>
                <patternFill>
                  <bgColor rgb="FFFFC000"/>
                </patternFill>
              </fill>
            </x14:dxf>
          </x14:cfRule>
          <x14:cfRule type="containsText" priority="6623" operator="containsText" id="{66CE4DE4-0E37-4ED9-BDFC-C3AE59DD05CC}">
            <xm:f>NOT(ISERROR(SEARCH('Listados Datos'!$P$7,AR416)))</xm:f>
            <xm:f>'Listados Datos'!$P$7</xm:f>
            <x14:dxf>
              <fill>
                <patternFill>
                  <bgColor rgb="FFFF0000"/>
                </patternFill>
              </fill>
            </x14:dxf>
          </x14:cfRule>
          <xm:sqref>AR416</xm:sqref>
        </x14:conditionalFormatting>
        <x14:conditionalFormatting xmlns:xm="http://schemas.microsoft.com/office/excel/2006/main">
          <x14:cfRule type="containsText" priority="6657" operator="containsText" id="{E634911F-78FA-463F-B910-70AE6FCDEAD5}">
            <xm:f>NOT(ISERROR(SEARCH('Listados Datos'!$T$3,AF416)))</xm:f>
            <xm:f>'Listados Datos'!$T$3</xm:f>
            <x14:dxf>
              <fill>
                <patternFill patternType="solid">
                  <bgColor rgb="FFC00000"/>
                </patternFill>
              </fill>
            </x14:dxf>
          </x14:cfRule>
          <x14:cfRule type="containsText" priority="6658" operator="containsText" id="{E6AB00E8-8C75-44A2-8424-E039B3E44013}">
            <xm:f>NOT(ISERROR(SEARCH('Listados Datos'!$T$4,AF416)))</xm:f>
            <xm:f>'Listados Datos'!$T$4</xm:f>
            <x14:dxf>
              <font>
                <b/>
                <i val="0"/>
                <color theme="0"/>
              </font>
              <fill>
                <patternFill>
                  <bgColor rgb="FFE26B0A"/>
                </patternFill>
              </fill>
            </x14:dxf>
          </x14:cfRule>
          <x14:cfRule type="containsText" priority="6659" operator="containsText" id="{457363D9-F8A0-469D-BBFD-3CF7DB05BA96}">
            <xm:f>NOT(ISERROR(SEARCH('Listados Datos'!$T$5,AF416)))</xm:f>
            <xm:f>'Listados Datos'!$T$5</xm:f>
            <x14:dxf>
              <font>
                <b/>
                <i val="0"/>
                <color auto="1"/>
              </font>
              <fill>
                <patternFill>
                  <bgColor rgb="FFFFFF00"/>
                </patternFill>
              </fill>
            </x14:dxf>
          </x14:cfRule>
          <x14:cfRule type="containsText" priority="6660" operator="containsText" id="{05344A30-5C6D-4980-86BC-E2C293EE4B7B}">
            <xm:f>NOT(ISERROR(SEARCH('Listados Datos'!$T$6,AF416)))</xm:f>
            <xm:f>'Listados Datos'!$T$6</xm:f>
            <x14:dxf>
              <font>
                <b/>
                <i val="0"/>
              </font>
              <fill>
                <patternFill>
                  <bgColor rgb="FF92D050"/>
                </patternFill>
              </fill>
            </x14:dxf>
          </x14:cfRule>
          <xm:sqref>AF416</xm:sqref>
        </x14:conditionalFormatting>
        <x14:conditionalFormatting xmlns:xm="http://schemas.microsoft.com/office/excel/2006/main">
          <x14:cfRule type="containsText" priority="6653" operator="containsText" id="{26A1F863-D33B-47A7-9A23-5C08487BA8C4}">
            <xm:f>NOT(ISERROR(SEARCH('Listados Datos'!$T$3,AB416)))</xm:f>
            <xm:f>'Listados Datos'!$T$3</xm:f>
            <x14:dxf>
              <fill>
                <patternFill patternType="solid">
                  <bgColor rgb="FFC00000"/>
                </patternFill>
              </fill>
            </x14:dxf>
          </x14:cfRule>
          <x14:cfRule type="containsText" priority="6654" operator="containsText" id="{EA3F296F-2144-461E-BC08-61AC65F4B705}">
            <xm:f>NOT(ISERROR(SEARCH('Listados Datos'!$T$4,AB416)))</xm:f>
            <xm:f>'Listados Datos'!$T$4</xm:f>
            <x14:dxf>
              <font>
                <b/>
                <i val="0"/>
                <color theme="0"/>
              </font>
              <fill>
                <patternFill>
                  <bgColor rgb="FFE26B0A"/>
                </patternFill>
              </fill>
            </x14:dxf>
          </x14:cfRule>
          <x14:cfRule type="containsText" priority="6655" operator="containsText" id="{A60E9ECA-CD2D-4C8D-9079-02BF5CC5FB87}">
            <xm:f>NOT(ISERROR(SEARCH('Listados Datos'!$T$5,AB416)))</xm:f>
            <xm:f>'Listados Datos'!$T$5</xm:f>
            <x14:dxf>
              <font>
                <b/>
                <i val="0"/>
                <color auto="1"/>
              </font>
              <fill>
                <patternFill>
                  <bgColor rgb="FFFFFF00"/>
                </patternFill>
              </fill>
            </x14:dxf>
          </x14:cfRule>
          <x14:cfRule type="containsText" priority="6656" operator="containsText" id="{007BF2B8-181C-4D62-9C23-AEC644018E24}">
            <xm:f>NOT(ISERROR(SEARCH('Listados Datos'!$T$6,AB416)))</xm:f>
            <xm:f>'Listados Datos'!$T$6</xm:f>
            <x14:dxf>
              <font>
                <b/>
                <i val="0"/>
              </font>
              <fill>
                <patternFill>
                  <bgColor rgb="FF92D050"/>
                </patternFill>
              </fill>
            </x14:dxf>
          </x14:cfRule>
          <xm:sqref>AB416</xm:sqref>
        </x14:conditionalFormatting>
        <x14:conditionalFormatting xmlns:xm="http://schemas.microsoft.com/office/excel/2006/main">
          <x14:cfRule type="containsText" priority="6643" operator="containsText" id="{2F957EEB-EDD6-448F-8B29-93F045125DEB}">
            <xm:f>NOT(ISERROR(SEARCH('Listados Datos'!$P$3,Z416)))</xm:f>
            <xm:f>'Listados Datos'!$P$3</xm:f>
            <x14:dxf>
              <fill>
                <patternFill>
                  <bgColor rgb="FF99CC00"/>
                </patternFill>
              </fill>
            </x14:dxf>
          </x14:cfRule>
          <x14:cfRule type="containsText" priority="6644" operator="containsText" id="{4BFCE108-2DAF-429F-A1B2-EE01278028F0}">
            <xm:f>NOT(ISERROR(SEARCH('Listados Datos'!$P$4,Z416)))</xm:f>
            <xm:f>'Listados Datos'!$P$4</xm:f>
            <x14:dxf>
              <fill>
                <patternFill>
                  <bgColor rgb="FF33CC33"/>
                </patternFill>
              </fill>
            </x14:dxf>
          </x14:cfRule>
          <x14:cfRule type="containsText" priority="6645" operator="containsText" id="{49270B59-D3FB-4857-8A0F-E232C4721EDF}">
            <xm:f>NOT(ISERROR(SEARCH('Listados Datos'!$P$5,Z416)))</xm:f>
            <xm:f>'Listados Datos'!$P$5</xm:f>
            <x14:dxf>
              <fill>
                <patternFill>
                  <bgColor rgb="FFFFFF00"/>
                </patternFill>
              </fill>
            </x14:dxf>
          </x14:cfRule>
          <x14:cfRule type="containsText" priority="6646" operator="containsText" id="{1690A35C-75CD-4810-94EC-585BEDF5C710}">
            <xm:f>NOT(ISERROR(SEARCH('Listados Datos'!$P$6,Z416)))</xm:f>
            <xm:f>'Listados Datos'!$P$6</xm:f>
            <x14:dxf>
              <fill>
                <patternFill>
                  <bgColor rgb="FFFFC000"/>
                </patternFill>
              </fill>
            </x14:dxf>
          </x14:cfRule>
          <x14:cfRule type="containsText" priority="6647" operator="containsText" id="{1B70779E-1BBB-4F72-B759-37FA3336AD64}">
            <xm:f>NOT(ISERROR(SEARCH('Listados Datos'!$P$7,Z416)))</xm:f>
            <xm:f>'Listados Datos'!$P$7</xm:f>
            <x14:dxf>
              <fill>
                <patternFill>
                  <bgColor rgb="FFFF0000"/>
                </patternFill>
              </fill>
            </x14:dxf>
          </x14:cfRule>
          <xm:sqref>Z416</xm:sqref>
        </x14:conditionalFormatting>
        <x14:conditionalFormatting xmlns:xm="http://schemas.microsoft.com/office/excel/2006/main">
          <x14:cfRule type="containsText" priority="6629" operator="containsText" id="{EBFD277F-C538-4FBE-B043-83052050BC2E}">
            <xm:f>NOT(ISERROR(SEARCH('Listados Datos'!$T$3,AT416)))</xm:f>
            <xm:f>'Listados Datos'!$T$3</xm:f>
            <x14:dxf>
              <fill>
                <patternFill patternType="solid">
                  <bgColor rgb="FFC00000"/>
                </patternFill>
              </fill>
            </x14:dxf>
          </x14:cfRule>
          <x14:cfRule type="containsText" priority="6630" operator="containsText" id="{E8D4B2AC-890D-4254-8AF7-A9CA59084C2A}">
            <xm:f>NOT(ISERROR(SEARCH('Listados Datos'!$T$4,AT416)))</xm:f>
            <xm:f>'Listados Datos'!$T$4</xm:f>
            <x14:dxf>
              <font>
                <b/>
                <i val="0"/>
                <color theme="0"/>
              </font>
              <fill>
                <patternFill>
                  <bgColor rgb="FFE26B0A"/>
                </patternFill>
              </fill>
            </x14:dxf>
          </x14:cfRule>
          <x14:cfRule type="containsText" priority="6631" operator="containsText" id="{7CA6832D-3FDE-42B8-9243-6C2BFD1B36E3}">
            <xm:f>NOT(ISERROR(SEARCH('Listados Datos'!$T$5,AT416)))</xm:f>
            <xm:f>'Listados Datos'!$T$5</xm:f>
            <x14:dxf>
              <font>
                <b/>
                <i val="0"/>
                <color auto="1"/>
              </font>
              <fill>
                <patternFill>
                  <bgColor rgb="FFFFFF00"/>
                </patternFill>
              </fill>
            </x14:dxf>
          </x14:cfRule>
          <x14:cfRule type="containsText" priority="6632" operator="containsText" id="{A4DCB0F0-27DC-44F1-89C2-0174EFF10CD8}">
            <xm:f>NOT(ISERROR(SEARCH('Listados Datos'!$T$6,AT416)))</xm:f>
            <xm:f>'Listados Datos'!$T$6</xm:f>
            <x14:dxf>
              <font>
                <b/>
                <i val="0"/>
              </font>
              <fill>
                <patternFill>
                  <bgColor rgb="FF92D050"/>
                </patternFill>
              </fill>
            </x14:dxf>
          </x14:cfRule>
          <xm:sqref>AT416</xm:sqref>
        </x14:conditionalFormatting>
        <x14:conditionalFormatting xmlns:xm="http://schemas.microsoft.com/office/excel/2006/main">
          <x14:cfRule type="containsText" priority="6469" operator="containsText" id="{5413E4BA-FE47-4E24-A919-E2D605A48BFF}">
            <xm:f>NOT(ISERROR(SEARCH('Listados Datos'!$P$3,AR427)))</xm:f>
            <xm:f>'Listados Datos'!$P$3</xm:f>
            <x14:dxf>
              <fill>
                <patternFill>
                  <bgColor rgb="FF99CC00"/>
                </patternFill>
              </fill>
            </x14:dxf>
          </x14:cfRule>
          <x14:cfRule type="containsText" priority="6470" operator="containsText" id="{96FD3E66-5458-474E-B0AE-30A5B03574FE}">
            <xm:f>NOT(ISERROR(SEARCH('Listados Datos'!$P$4,AR427)))</xm:f>
            <xm:f>'Listados Datos'!$P$4</xm:f>
            <x14:dxf>
              <fill>
                <patternFill>
                  <bgColor rgb="FF33CC33"/>
                </patternFill>
              </fill>
            </x14:dxf>
          </x14:cfRule>
          <x14:cfRule type="containsText" priority="6471" operator="containsText" id="{5D22E2B7-ACC6-4636-B93A-A784D65C682C}">
            <xm:f>NOT(ISERROR(SEARCH('Listados Datos'!$P$5,AR427)))</xm:f>
            <xm:f>'Listados Datos'!$P$5</xm:f>
            <x14:dxf>
              <fill>
                <patternFill>
                  <bgColor rgb="FFFFFF00"/>
                </patternFill>
              </fill>
            </x14:dxf>
          </x14:cfRule>
          <x14:cfRule type="containsText" priority="6472" operator="containsText" id="{511DE924-9009-4A4A-80B9-FFA765974A7B}">
            <xm:f>NOT(ISERROR(SEARCH('Listados Datos'!$P$6,AR427)))</xm:f>
            <xm:f>'Listados Datos'!$P$6</xm:f>
            <x14:dxf>
              <fill>
                <patternFill>
                  <bgColor rgb="FFFFC000"/>
                </patternFill>
              </fill>
            </x14:dxf>
          </x14:cfRule>
          <x14:cfRule type="containsText" priority="6473" operator="containsText" id="{6A9457ED-AC35-4711-BDDF-0E92A49A0897}">
            <xm:f>NOT(ISERROR(SEARCH('Listados Datos'!$P$7,AR427)))</xm:f>
            <xm:f>'Listados Datos'!$P$7</xm:f>
            <x14:dxf>
              <fill>
                <patternFill>
                  <bgColor rgb="FFFF0000"/>
                </patternFill>
              </fill>
            </x14:dxf>
          </x14:cfRule>
          <xm:sqref>AR427</xm:sqref>
        </x14:conditionalFormatting>
        <x14:conditionalFormatting xmlns:xm="http://schemas.microsoft.com/office/excel/2006/main">
          <x14:cfRule type="containsText" priority="6535" operator="containsText" id="{A591EF9B-7D43-46E6-BDBF-9408876AB068}">
            <xm:f>NOT(ISERROR(SEARCH('Listados Datos'!$T$3,AT429)))</xm:f>
            <xm:f>'Listados Datos'!$T$3</xm:f>
            <x14:dxf>
              <fill>
                <patternFill patternType="solid">
                  <bgColor rgb="FFC00000"/>
                </patternFill>
              </fill>
            </x14:dxf>
          </x14:cfRule>
          <x14:cfRule type="containsText" priority="6536" operator="containsText" id="{1B03A27F-C3FF-42F1-AD91-D975FE0FE608}">
            <xm:f>NOT(ISERROR(SEARCH('Listados Datos'!$T$4,AT429)))</xm:f>
            <xm:f>'Listados Datos'!$T$4</xm:f>
            <x14:dxf>
              <font>
                <b/>
                <i val="0"/>
                <color theme="0"/>
              </font>
              <fill>
                <patternFill>
                  <bgColor rgb="FFE26B0A"/>
                </patternFill>
              </fill>
            </x14:dxf>
          </x14:cfRule>
          <x14:cfRule type="containsText" priority="6537" operator="containsText" id="{A1EABAAC-B5D2-408F-96A7-DDD7EB904028}">
            <xm:f>NOT(ISERROR(SEARCH('Listados Datos'!$T$5,AT429)))</xm:f>
            <xm:f>'Listados Datos'!$T$5</xm:f>
            <x14:dxf>
              <font>
                <b/>
                <i val="0"/>
                <color auto="1"/>
              </font>
              <fill>
                <patternFill>
                  <bgColor rgb="FFFFFF00"/>
                </patternFill>
              </fill>
            </x14:dxf>
          </x14:cfRule>
          <x14:cfRule type="containsText" priority="6538" operator="containsText" id="{10F45F8E-9A66-4937-8344-ACABB2CBB0FF}">
            <xm:f>NOT(ISERROR(SEARCH('Listados Datos'!$T$6,AT429)))</xm:f>
            <xm:f>'Listados Datos'!$T$6</xm:f>
            <x14:dxf>
              <font>
                <b/>
                <i val="0"/>
              </font>
              <fill>
                <patternFill>
                  <bgColor rgb="FF92D050"/>
                </patternFill>
              </fill>
            </x14:dxf>
          </x14:cfRule>
          <xm:sqref>AT429</xm:sqref>
        </x14:conditionalFormatting>
        <x14:conditionalFormatting xmlns:xm="http://schemas.microsoft.com/office/excel/2006/main">
          <x14:cfRule type="containsText" priority="6525" operator="containsText" id="{A199DAF6-FC15-49C9-8997-30B2A3211379}">
            <xm:f>NOT(ISERROR(SEARCH('Listados Datos'!$P$3,AR429)))</xm:f>
            <xm:f>'Listados Datos'!$P$3</xm:f>
            <x14:dxf>
              <fill>
                <patternFill>
                  <bgColor rgb="FF99CC00"/>
                </patternFill>
              </fill>
            </x14:dxf>
          </x14:cfRule>
          <x14:cfRule type="containsText" priority="6526" operator="containsText" id="{B3F8CF4A-B9CD-42D1-9A9C-500D61756F37}">
            <xm:f>NOT(ISERROR(SEARCH('Listados Datos'!$P$4,AR429)))</xm:f>
            <xm:f>'Listados Datos'!$P$4</xm:f>
            <x14:dxf>
              <fill>
                <patternFill>
                  <bgColor rgb="FF33CC33"/>
                </patternFill>
              </fill>
            </x14:dxf>
          </x14:cfRule>
          <x14:cfRule type="containsText" priority="6527" operator="containsText" id="{CF92F699-65DA-4958-96C1-B38DB660EA8C}">
            <xm:f>NOT(ISERROR(SEARCH('Listados Datos'!$P$5,AR429)))</xm:f>
            <xm:f>'Listados Datos'!$P$5</xm:f>
            <x14:dxf>
              <fill>
                <patternFill>
                  <bgColor rgb="FFFFFF00"/>
                </patternFill>
              </fill>
            </x14:dxf>
          </x14:cfRule>
          <x14:cfRule type="containsText" priority="6528" operator="containsText" id="{6EF9796F-973D-4EBB-9346-C363EA377FBD}">
            <xm:f>NOT(ISERROR(SEARCH('Listados Datos'!$P$6,AR429)))</xm:f>
            <xm:f>'Listados Datos'!$P$6</xm:f>
            <x14:dxf>
              <fill>
                <patternFill>
                  <bgColor rgb="FFFFC000"/>
                </patternFill>
              </fill>
            </x14:dxf>
          </x14:cfRule>
          <x14:cfRule type="containsText" priority="6529" operator="containsText" id="{028405D8-B991-4FA5-8511-BD1869D97E07}">
            <xm:f>NOT(ISERROR(SEARCH('Listados Datos'!$P$7,AR429)))</xm:f>
            <xm:f>'Listados Datos'!$P$7</xm:f>
            <x14:dxf>
              <fill>
                <patternFill>
                  <bgColor rgb="FFFF0000"/>
                </patternFill>
              </fill>
            </x14:dxf>
          </x14:cfRule>
          <xm:sqref>AR429</xm:sqref>
        </x14:conditionalFormatting>
        <x14:conditionalFormatting xmlns:xm="http://schemas.microsoft.com/office/excel/2006/main">
          <x14:cfRule type="containsText" priority="6493" operator="containsText" id="{F7A1BBA0-6CE5-404A-8A89-939553EE60BE}">
            <xm:f>NOT(ISERROR(SEARCH('Listados Datos'!$T$3,AT426)))</xm:f>
            <xm:f>'Listados Datos'!$T$3</xm:f>
            <x14:dxf>
              <fill>
                <patternFill patternType="solid">
                  <bgColor rgb="FFC00000"/>
                </patternFill>
              </fill>
            </x14:dxf>
          </x14:cfRule>
          <x14:cfRule type="containsText" priority="6494" operator="containsText" id="{C444149B-B641-44FB-8D8C-57449BC25B02}">
            <xm:f>NOT(ISERROR(SEARCH('Listados Datos'!$T$4,AT426)))</xm:f>
            <xm:f>'Listados Datos'!$T$4</xm:f>
            <x14:dxf>
              <font>
                <b/>
                <i val="0"/>
                <color theme="0"/>
              </font>
              <fill>
                <patternFill>
                  <bgColor rgb="FFE26B0A"/>
                </patternFill>
              </fill>
            </x14:dxf>
          </x14:cfRule>
          <x14:cfRule type="containsText" priority="6495" operator="containsText" id="{38D16A83-9CB3-43AD-9728-52014829F954}">
            <xm:f>NOT(ISERROR(SEARCH('Listados Datos'!$T$5,AT426)))</xm:f>
            <xm:f>'Listados Datos'!$T$5</xm:f>
            <x14:dxf>
              <font>
                <b/>
                <i val="0"/>
                <color auto="1"/>
              </font>
              <fill>
                <patternFill>
                  <bgColor rgb="FFFFFF00"/>
                </patternFill>
              </fill>
            </x14:dxf>
          </x14:cfRule>
          <x14:cfRule type="containsText" priority="6496" operator="containsText" id="{3AC40E45-766E-4743-BB98-FC4D34D50C30}">
            <xm:f>NOT(ISERROR(SEARCH('Listados Datos'!$T$6,AT426)))</xm:f>
            <xm:f>'Listados Datos'!$T$6</xm:f>
            <x14:dxf>
              <font>
                <b/>
                <i val="0"/>
              </font>
              <fill>
                <patternFill>
                  <bgColor rgb="FF92D050"/>
                </patternFill>
              </fill>
            </x14:dxf>
          </x14:cfRule>
          <xm:sqref>AT426</xm:sqref>
        </x14:conditionalFormatting>
        <x14:conditionalFormatting xmlns:xm="http://schemas.microsoft.com/office/excel/2006/main">
          <x14:cfRule type="containsText" priority="6483" operator="containsText" id="{27FA14E9-E15F-498D-A376-9C9A6467643A}">
            <xm:f>NOT(ISERROR(SEARCH('Listados Datos'!$P$3,AR426)))</xm:f>
            <xm:f>'Listados Datos'!$P$3</xm:f>
            <x14:dxf>
              <fill>
                <patternFill>
                  <bgColor rgb="FF99CC00"/>
                </patternFill>
              </fill>
            </x14:dxf>
          </x14:cfRule>
          <x14:cfRule type="containsText" priority="6484" operator="containsText" id="{E49B1490-7FA0-4EDE-B2B2-E422630DF4FB}">
            <xm:f>NOT(ISERROR(SEARCH('Listados Datos'!$P$4,AR426)))</xm:f>
            <xm:f>'Listados Datos'!$P$4</xm:f>
            <x14:dxf>
              <fill>
                <patternFill>
                  <bgColor rgb="FF33CC33"/>
                </patternFill>
              </fill>
            </x14:dxf>
          </x14:cfRule>
          <x14:cfRule type="containsText" priority="6485" operator="containsText" id="{3EF637F9-8140-4B25-A2D8-D0B52C31A218}">
            <xm:f>NOT(ISERROR(SEARCH('Listados Datos'!$P$5,AR426)))</xm:f>
            <xm:f>'Listados Datos'!$P$5</xm:f>
            <x14:dxf>
              <fill>
                <patternFill>
                  <bgColor rgb="FFFFFF00"/>
                </patternFill>
              </fill>
            </x14:dxf>
          </x14:cfRule>
          <x14:cfRule type="containsText" priority="6486" operator="containsText" id="{384D4901-754B-4BF8-8EA8-C795FB722449}">
            <xm:f>NOT(ISERROR(SEARCH('Listados Datos'!$P$6,AR426)))</xm:f>
            <xm:f>'Listados Datos'!$P$6</xm:f>
            <x14:dxf>
              <fill>
                <patternFill>
                  <bgColor rgb="FFFFC000"/>
                </patternFill>
              </fill>
            </x14:dxf>
          </x14:cfRule>
          <x14:cfRule type="containsText" priority="6487" operator="containsText" id="{3CBD707E-9CDB-4EE5-A44B-E1B0099819AA}">
            <xm:f>NOT(ISERROR(SEARCH('Listados Datos'!$P$7,AR426)))</xm:f>
            <xm:f>'Listados Datos'!$P$7</xm:f>
            <x14:dxf>
              <fill>
                <patternFill>
                  <bgColor rgb="FFFF0000"/>
                </patternFill>
              </fill>
            </x14:dxf>
          </x14:cfRule>
          <xm:sqref>AR426</xm:sqref>
        </x14:conditionalFormatting>
        <x14:conditionalFormatting xmlns:xm="http://schemas.microsoft.com/office/excel/2006/main">
          <x14:cfRule type="containsText" priority="6601" operator="containsText" id="{FA7690AE-181F-42FF-96A5-D58239C3DE57}">
            <xm:f>NOT(ISERROR(SEARCH('Listados Datos'!$T$3,AF424)))</xm:f>
            <xm:f>'Listados Datos'!$T$3</xm:f>
            <x14:dxf>
              <fill>
                <patternFill patternType="solid">
                  <bgColor rgb="FFC00000"/>
                </patternFill>
              </fill>
            </x14:dxf>
          </x14:cfRule>
          <x14:cfRule type="containsText" priority="6602" operator="containsText" id="{90905309-6953-4199-9D5A-5AA26AE7F816}">
            <xm:f>NOT(ISERROR(SEARCH('Listados Datos'!$T$4,AF424)))</xm:f>
            <xm:f>'Listados Datos'!$T$4</xm:f>
            <x14:dxf>
              <font>
                <b/>
                <i val="0"/>
                <color theme="0"/>
              </font>
              <fill>
                <patternFill>
                  <bgColor rgb="FFE26B0A"/>
                </patternFill>
              </fill>
            </x14:dxf>
          </x14:cfRule>
          <x14:cfRule type="containsText" priority="6603" operator="containsText" id="{063223EE-D0A5-41B0-B377-6E9E9F42429F}">
            <xm:f>NOT(ISERROR(SEARCH('Listados Datos'!$T$5,AF424)))</xm:f>
            <xm:f>'Listados Datos'!$T$5</xm:f>
            <x14:dxf>
              <font>
                <b/>
                <i val="0"/>
                <color auto="1"/>
              </font>
              <fill>
                <patternFill>
                  <bgColor rgb="FFFFFF00"/>
                </patternFill>
              </fill>
            </x14:dxf>
          </x14:cfRule>
          <x14:cfRule type="containsText" priority="6604" operator="containsText" id="{85BD7416-AA9D-488E-ABA0-0C0AA17B3CE3}">
            <xm:f>NOT(ISERROR(SEARCH('Listados Datos'!$T$6,AF424)))</xm:f>
            <xm:f>'Listados Datos'!$T$6</xm:f>
            <x14:dxf>
              <font>
                <b/>
                <i val="0"/>
              </font>
              <fill>
                <patternFill>
                  <bgColor rgb="FF92D050"/>
                </patternFill>
              </fill>
            </x14:dxf>
          </x14:cfRule>
          <xm:sqref>AF424:AF425 AF429</xm:sqref>
        </x14:conditionalFormatting>
        <x14:conditionalFormatting xmlns:xm="http://schemas.microsoft.com/office/excel/2006/main">
          <x14:cfRule type="containsText" priority="6597" operator="containsText" id="{67AC2FAC-1836-4D62-A7AD-938A9EFDF18F}">
            <xm:f>NOT(ISERROR(SEARCH('Listados Datos'!$T$3,AB424)))</xm:f>
            <xm:f>'Listados Datos'!$T$3</xm:f>
            <x14:dxf>
              <fill>
                <patternFill patternType="solid">
                  <bgColor rgb="FFC00000"/>
                </patternFill>
              </fill>
            </x14:dxf>
          </x14:cfRule>
          <x14:cfRule type="containsText" priority="6598" operator="containsText" id="{A6DCA400-CAA1-4E28-9246-1F79EB2E5D70}">
            <xm:f>NOT(ISERROR(SEARCH('Listados Datos'!$T$4,AB424)))</xm:f>
            <xm:f>'Listados Datos'!$T$4</xm:f>
            <x14:dxf>
              <font>
                <b/>
                <i val="0"/>
                <color theme="0"/>
              </font>
              <fill>
                <patternFill>
                  <bgColor rgb="FFE26B0A"/>
                </patternFill>
              </fill>
            </x14:dxf>
          </x14:cfRule>
          <x14:cfRule type="containsText" priority="6599" operator="containsText" id="{772B72C1-5DDF-4ED9-B7AA-413D2C21AA01}">
            <xm:f>NOT(ISERROR(SEARCH('Listados Datos'!$T$5,AB424)))</xm:f>
            <xm:f>'Listados Datos'!$T$5</xm:f>
            <x14:dxf>
              <font>
                <b/>
                <i val="0"/>
                <color auto="1"/>
              </font>
              <fill>
                <patternFill>
                  <bgColor rgb="FFFFFF00"/>
                </patternFill>
              </fill>
            </x14:dxf>
          </x14:cfRule>
          <x14:cfRule type="containsText" priority="6600" operator="containsText" id="{EA5EC521-A4C7-496A-8AA9-D65FA609E8C7}">
            <xm:f>NOT(ISERROR(SEARCH('Listados Datos'!$T$6,AB424)))</xm:f>
            <xm:f>'Listados Datos'!$T$6</xm:f>
            <x14:dxf>
              <font>
                <b/>
                <i val="0"/>
              </font>
              <fill>
                <patternFill>
                  <bgColor rgb="FF92D050"/>
                </patternFill>
              </fill>
            </x14:dxf>
          </x14:cfRule>
          <xm:sqref>AB424:AB425</xm:sqref>
        </x14:conditionalFormatting>
        <x14:conditionalFormatting xmlns:xm="http://schemas.microsoft.com/office/excel/2006/main">
          <x14:cfRule type="containsText" priority="6587" operator="containsText" id="{26DA4F24-3CCD-47D1-8605-7479D0EBC96F}">
            <xm:f>NOT(ISERROR(SEARCH('Listados Datos'!$P$3,Z424)))</xm:f>
            <xm:f>'Listados Datos'!$P$3</xm:f>
            <x14:dxf>
              <fill>
                <patternFill>
                  <bgColor rgb="FF99CC00"/>
                </patternFill>
              </fill>
            </x14:dxf>
          </x14:cfRule>
          <x14:cfRule type="containsText" priority="6588" operator="containsText" id="{D3B9DD99-ADD2-4179-B341-E6A543431446}">
            <xm:f>NOT(ISERROR(SEARCH('Listados Datos'!$P$4,Z424)))</xm:f>
            <xm:f>'Listados Datos'!$P$4</xm:f>
            <x14:dxf>
              <fill>
                <patternFill>
                  <bgColor rgb="FF33CC33"/>
                </patternFill>
              </fill>
            </x14:dxf>
          </x14:cfRule>
          <x14:cfRule type="containsText" priority="6589" operator="containsText" id="{E72AD7C2-E2FB-44D4-8D23-FABA21F2281E}">
            <xm:f>NOT(ISERROR(SEARCH('Listados Datos'!$P$5,Z424)))</xm:f>
            <xm:f>'Listados Datos'!$P$5</xm:f>
            <x14:dxf>
              <fill>
                <patternFill>
                  <bgColor rgb="FFFFFF00"/>
                </patternFill>
              </fill>
            </x14:dxf>
          </x14:cfRule>
          <x14:cfRule type="containsText" priority="6590" operator="containsText" id="{852F037A-A1B0-46F2-81FD-00617D5AB505}">
            <xm:f>NOT(ISERROR(SEARCH('Listados Datos'!$P$6,Z424)))</xm:f>
            <xm:f>'Listados Datos'!$P$6</xm:f>
            <x14:dxf>
              <fill>
                <patternFill>
                  <bgColor rgb="FFFFC000"/>
                </patternFill>
              </fill>
            </x14:dxf>
          </x14:cfRule>
          <x14:cfRule type="containsText" priority="6591" operator="containsText" id="{5A990EAE-8629-4915-9031-089F062B5E25}">
            <xm:f>NOT(ISERROR(SEARCH('Listados Datos'!$P$7,Z424)))</xm:f>
            <xm:f>'Listados Datos'!$P$7</xm:f>
            <x14:dxf>
              <fill>
                <patternFill>
                  <bgColor rgb="FFFF0000"/>
                </patternFill>
              </fill>
            </x14:dxf>
          </x14:cfRule>
          <xm:sqref>Z424:Z425</xm:sqref>
        </x14:conditionalFormatting>
        <x14:conditionalFormatting xmlns:xm="http://schemas.microsoft.com/office/excel/2006/main">
          <x14:cfRule type="containsText" priority="6563" operator="containsText" id="{07B6C5C9-54AE-4A67-84F9-B3E5C3B470AE}">
            <xm:f>NOT(ISERROR(SEARCH('Listados Datos'!$T$3,AT424)))</xm:f>
            <xm:f>'Listados Datos'!$T$3</xm:f>
            <x14:dxf>
              <fill>
                <patternFill patternType="solid">
                  <bgColor rgb="FFC00000"/>
                </patternFill>
              </fill>
            </x14:dxf>
          </x14:cfRule>
          <x14:cfRule type="containsText" priority="6564" operator="containsText" id="{9BBBDFAA-C0F9-43DA-A06E-39E82E160083}">
            <xm:f>NOT(ISERROR(SEARCH('Listados Datos'!$T$4,AT424)))</xm:f>
            <xm:f>'Listados Datos'!$T$4</xm:f>
            <x14:dxf>
              <font>
                <b/>
                <i val="0"/>
                <color theme="0"/>
              </font>
              <fill>
                <patternFill>
                  <bgColor rgb="FFE26B0A"/>
                </patternFill>
              </fill>
            </x14:dxf>
          </x14:cfRule>
          <x14:cfRule type="containsText" priority="6565" operator="containsText" id="{9C119A78-3E9C-4ED0-A0E4-A5C90B5ECBEC}">
            <xm:f>NOT(ISERROR(SEARCH('Listados Datos'!$T$5,AT424)))</xm:f>
            <xm:f>'Listados Datos'!$T$5</xm:f>
            <x14:dxf>
              <font>
                <b/>
                <i val="0"/>
                <color auto="1"/>
              </font>
              <fill>
                <patternFill>
                  <bgColor rgb="FFFFFF00"/>
                </patternFill>
              </fill>
            </x14:dxf>
          </x14:cfRule>
          <x14:cfRule type="containsText" priority="6566" operator="containsText" id="{B40FA6BB-A89C-4EE8-876C-0788AA47BC28}">
            <xm:f>NOT(ISERROR(SEARCH('Listados Datos'!$T$6,AT424)))</xm:f>
            <xm:f>'Listados Datos'!$T$6</xm:f>
            <x14:dxf>
              <font>
                <b/>
                <i val="0"/>
              </font>
              <fill>
                <patternFill>
                  <bgColor rgb="FF92D050"/>
                </patternFill>
              </fill>
            </x14:dxf>
          </x14:cfRule>
          <xm:sqref>AT424</xm:sqref>
        </x14:conditionalFormatting>
        <x14:conditionalFormatting xmlns:xm="http://schemas.microsoft.com/office/excel/2006/main">
          <x14:cfRule type="containsText" priority="6553" operator="containsText" id="{4F42F2C3-37D6-432D-8ABC-1B069F2C620D}">
            <xm:f>NOT(ISERROR(SEARCH('Listados Datos'!$P$3,AR424)))</xm:f>
            <xm:f>'Listados Datos'!$P$3</xm:f>
            <x14:dxf>
              <fill>
                <patternFill>
                  <bgColor rgb="FF99CC00"/>
                </patternFill>
              </fill>
            </x14:dxf>
          </x14:cfRule>
          <x14:cfRule type="containsText" priority="6554" operator="containsText" id="{4047BA9C-8A65-46E3-9F44-923D6B5228E1}">
            <xm:f>NOT(ISERROR(SEARCH('Listados Datos'!$P$4,AR424)))</xm:f>
            <xm:f>'Listados Datos'!$P$4</xm:f>
            <x14:dxf>
              <fill>
                <patternFill>
                  <bgColor rgb="FF33CC33"/>
                </patternFill>
              </fill>
            </x14:dxf>
          </x14:cfRule>
          <x14:cfRule type="containsText" priority="6555" operator="containsText" id="{30945D55-080D-4B7D-A138-C15061100E57}">
            <xm:f>NOT(ISERROR(SEARCH('Listados Datos'!$P$5,AR424)))</xm:f>
            <xm:f>'Listados Datos'!$P$5</xm:f>
            <x14:dxf>
              <fill>
                <patternFill>
                  <bgColor rgb="FFFFFF00"/>
                </patternFill>
              </fill>
            </x14:dxf>
          </x14:cfRule>
          <x14:cfRule type="containsText" priority="6556" operator="containsText" id="{AB5E12E6-83BB-44F6-B2E5-F3B805C84A34}">
            <xm:f>NOT(ISERROR(SEARCH('Listados Datos'!$P$6,AR424)))</xm:f>
            <xm:f>'Listados Datos'!$P$6</xm:f>
            <x14:dxf>
              <fill>
                <patternFill>
                  <bgColor rgb="FFFFC000"/>
                </patternFill>
              </fill>
            </x14:dxf>
          </x14:cfRule>
          <x14:cfRule type="containsText" priority="6557" operator="containsText" id="{244D51AC-6182-4FEE-9C06-4784E2C9A84E}">
            <xm:f>NOT(ISERROR(SEARCH('Listados Datos'!$P$7,AR424)))</xm:f>
            <xm:f>'Listados Datos'!$P$7</xm:f>
            <x14:dxf>
              <fill>
                <patternFill>
                  <bgColor rgb="FFFF0000"/>
                </patternFill>
              </fill>
            </x14:dxf>
          </x14:cfRule>
          <xm:sqref>AR424</xm:sqref>
        </x14:conditionalFormatting>
        <x14:conditionalFormatting xmlns:xm="http://schemas.microsoft.com/office/excel/2006/main">
          <x14:cfRule type="containsText" priority="6549" operator="containsText" id="{F4C0B958-D89B-4FBD-A301-8687EA54920F}">
            <xm:f>NOT(ISERROR(SEARCH('Listados Datos'!$T$3,AT425)))</xm:f>
            <xm:f>'Listados Datos'!$T$3</xm:f>
            <x14:dxf>
              <fill>
                <patternFill patternType="solid">
                  <bgColor rgb="FFC00000"/>
                </patternFill>
              </fill>
            </x14:dxf>
          </x14:cfRule>
          <x14:cfRule type="containsText" priority="6550" operator="containsText" id="{21DF5ED6-A7D2-4C1F-995C-D63042BEB226}">
            <xm:f>NOT(ISERROR(SEARCH('Listados Datos'!$T$4,AT425)))</xm:f>
            <xm:f>'Listados Datos'!$T$4</xm:f>
            <x14:dxf>
              <font>
                <b/>
                <i val="0"/>
                <color theme="0"/>
              </font>
              <fill>
                <patternFill>
                  <bgColor rgb="FFE26B0A"/>
                </patternFill>
              </fill>
            </x14:dxf>
          </x14:cfRule>
          <x14:cfRule type="containsText" priority="6551" operator="containsText" id="{F52DD658-7BB8-47A4-B4CD-6AD6CF450349}">
            <xm:f>NOT(ISERROR(SEARCH('Listados Datos'!$T$5,AT425)))</xm:f>
            <xm:f>'Listados Datos'!$T$5</xm:f>
            <x14:dxf>
              <font>
                <b/>
                <i val="0"/>
                <color auto="1"/>
              </font>
              <fill>
                <patternFill>
                  <bgColor rgb="FFFFFF00"/>
                </patternFill>
              </fill>
            </x14:dxf>
          </x14:cfRule>
          <x14:cfRule type="containsText" priority="6552" operator="containsText" id="{C3B48E46-F60F-41EA-95E3-4589982698B3}">
            <xm:f>NOT(ISERROR(SEARCH('Listados Datos'!$T$6,AT425)))</xm:f>
            <xm:f>'Listados Datos'!$T$6</xm:f>
            <x14:dxf>
              <font>
                <b/>
                <i val="0"/>
              </font>
              <fill>
                <patternFill>
                  <bgColor rgb="FF92D050"/>
                </patternFill>
              </fill>
            </x14:dxf>
          </x14:cfRule>
          <xm:sqref>AT425</xm:sqref>
        </x14:conditionalFormatting>
        <x14:conditionalFormatting xmlns:xm="http://schemas.microsoft.com/office/excel/2006/main">
          <x14:cfRule type="containsText" priority="6539" operator="containsText" id="{5DCB0421-A6C9-497C-B343-768B3DF7682E}">
            <xm:f>NOT(ISERROR(SEARCH('Listados Datos'!$P$3,AR425)))</xm:f>
            <xm:f>'Listados Datos'!$P$3</xm:f>
            <x14:dxf>
              <fill>
                <patternFill>
                  <bgColor rgb="FF99CC00"/>
                </patternFill>
              </fill>
            </x14:dxf>
          </x14:cfRule>
          <x14:cfRule type="containsText" priority="6540" operator="containsText" id="{B3C83B4D-A747-4044-B7FC-AC2177A31B16}">
            <xm:f>NOT(ISERROR(SEARCH('Listados Datos'!$P$4,AR425)))</xm:f>
            <xm:f>'Listados Datos'!$P$4</xm:f>
            <x14:dxf>
              <fill>
                <patternFill>
                  <bgColor rgb="FF33CC33"/>
                </patternFill>
              </fill>
            </x14:dxf>
          </x14:cfRule>
          <x14:cfRule type="containsText" priority="6541" operator="containsText" id="{47E0BEB3-B3E6-454A-80B0-BBA235F93AFB}">
            <xm:f>NOT(ISERROR(SEARCH('Listados Datos'!$P$5,AR425)))</xm:f>
            <xm:f>'Listados Datos'!$P$5</xm:f>
            <x14:dxf>
              <fill>
                <patternFill>
                  <bgColor rgb="FFFFFF00"/>
                </patternFill>
              </fill>
            </x14:dxf>
          </x14:cfRule>
          <x14:cfRule type="containsText" priority="6542" operator="containsText" id="{3A0346ED-3BD0-4C49-9B27-3C1BDE2AAEBC}">
            <xm:f>NOT(ISERROR(SEARCH('Listados Datos'!$P$6,AR425)))</xm:f>
            <xm:f>'Listados Datos'!$P$6</xm:f>
            <x14:dxf>
              <fill>
                <patternFill>
                  <bgColor rgb="FFFFC000"/>
                </patternFill>
              </fill>
            </x14:dxf>
          </x14:cfRule>
          <x14:cfRule type="containsText" priority="6543" operator="containsText" id="{4EF10A3E-EE4E-4761-AA83-6777BEC66472}">
            <xm:f>NOT(ISERROR(SEARCH('Listados Datos'!$P$7,AR425)))</xm:f>
            <xm:f>'Listados Datos'!$P$7</xm:f>
            <x14:dxf>
              <fill>
                <patternFill>
                  <bgColor rgb="FFFF0000"/>
                </patternFill>
              </fill>
            </x14:dxf>
          </x14:cfRule>
          <xm:sqref>AR425</xm:sqref>
        </x14:conditionalFormatting>
        <x14:conditionalFormatting xmlns:xm="http://schemas.microsoft.com/office/excel/2006/main">
          <x14:cfRule type="containsText" priority="6521" operator="containsText" id="{61BA8258-56B5-45C7-8B03-EFB85F122F64}">
            <xm:f>NOT(ISERROR(SEARCH('Listados Datos'!$T$3,AF426)))</xm:f>
            <xm:f>'Listados Datos'!$T$3</xm:f>
            <x14:dxf>
              <fill>
                <patternFill patternType="solid">
                  <bgColor rgb="FFC00000"/>
                </patternFill>
              </fill>
            </x14:dxf>
          </x14:cfRule>
          <x14:cfRule type="containsText" priority="6522" operator="containsText" id="{85023E0E-D1EE-4595-897A-31B7B86A0BCF}">
            <xm:f>NOT(ISERROR(SEARCH('Listados Datos'!$T$4,AF426)))</xm:f>
            <xm:f>'Listados Datos'!$T$4</xm:f>
            <x14:dxf>
              <font>
                <b/>
                <i val="0"/>
                <color theme="0"/>
              </font>
              <fill>
                <patternFill>
                  <bgColor rgb="FFE26B0A"/>
                </patternFill>
              </fill>
            </x14:dxf>
          </x14:cfRule>
          <x14:cfRule type="containsText" priority="6523" operator="containsText" id="{C9927133-ED66-4482-93E6-A18522F44125}">
            <xm:f>NOT(ISERROR(SEARCH('Listados Datos'!$T$5,AF426)))</xm:f>
            <xm:f>'Listados Datos'!$T$5</xm:f>
            <x14:dxf>
              <font>
                <b/>
                <i val="0"/>
                <color auto="1"/>
              </font>
              <fill>
                <patternFill>
                  <bgColor rgb="FFFFFF00"/>
                </patternFill>
              </fill>
            </x14:dxf>
          </x14:cfRule>
          <x14:cfRule type="containsText" priority="6524" operator="containsText" id="{AE008176-0577-4C7A-ADB2-C9464CDFCAB7}">
            <xm:f>NOT(ISERROR(SEARCH('Listados Datos'!$T$6,AF426)))</xm:f>
            <xm:f>'Listados Datos'!$T$6</xm:f>
            <x14:dxf>
              <font>
                <b/>
                <i val="0"/>
              </font>
              <fill>
                <patternFill>
                  <bgColor rgb="FF92D050"/>
                </patternFill>
              </fill>
            </x14:dxf>
          </x14:cfRule>
          <xm:sqref>AF426:AF427</xm:sqref>
        </x14:conditionalFormatting>
        <x14:conditionalFormatting xmlns:xm="http://schemas.microsoft.com/office/excel/2006/main">
          <x14:cfRule type="containsText" priority="6517" operator="containsText" id="{EC545FF8-C36F-4D49-A497-DEAE36A86799}">
            <xm:f>NOT(ISERROR(SEARCH('Listados Datos'!$T$3,AB426)))</xm:f>
            <xm:f>'Listados Datos'!$T$3</xm:f>
            <x14:dxf>
              <fill>
                <patternFill patternType="solid">
                  <bgColor rgb="FFC00000"/>
                </patternFill>
              </fill>
            </x14:dxf>
          </x14:cfRule>
          <x14:cfRule type="containsText" priority="6518" operator="containsText" id="{28738D31-9F28-4BFE-8232-0509C72524F2}">
            <xm:f>NOT(ISERROR(SEARCH('Listados Datos'!$T$4,AB426)))</xm:f>
            <xm:f>'Listados Datos'!$T$4</xm:f>
            <x14:dxf>
              <font>
                <b/>
                <i val="0"/>
                <color theme="0"/>
              </font>
              <fill>
                <patternFill>
                  <bgColor rgb="FFE26B0A"/>
                </patternFill>
              </fill>
            </x14:dxf>
          </x14:cfRule>
          <x14:cfRule type="containsText" priority="6519" operator="containsText" id="{191C0EA7-4760-420A-B2D0-E5DAF5CB5637}">
            <xm:f>NOT(ISERROR(SEARCH('Listados Datos'!$T$5,AB426)))</xm:f>
            <xm:f>'Listados Datos'!$T$5</xm:f>
            <x14:dxf>
              <font>
                <b/>
                <i val="0"/>
                <color auto="1"/>
              </font>
              <fill>
                <patternFill>
                  <bgColor rgb="FFFFFF00"/>
                </patternFill>
              </fill>
            </x14:dxf>
          </x14:cfRule>
          <x14:cfRule type="containsText" priority="6520" operator="containsText" id="{41B296D5-0584-4502-A0BD-D8B4535724FD}">
            <xm:f>NOT(ISERROR(SEARCH('Listados Datos'!$T$6,AB426)))</xm:f>
            <xm:f>'Listados Datos'!$T$6</xm:f>
            <x14:dxf>
              <font>
                <b/>
                <i val="0"/>
              </font>
              <fill>
                <patternFill>
                  <bgColor rgb="FF92D050"/>
                </patternFill>
              </fill>
            </x14:dxf>
          </x14:cfRule>
          <xm:sqref>AB426:AB427</xm:sqref>
        </x14:conditionalFormatting>
        <x14:conditionalFormatting xmlns:xm="http://schemas.microsoft.com/office/excel/2006/main">
          <x14:cfRule type="containsText" priority="6507" operator="containsText" id="{513367F5-F8C6-4925-8B39-3721B09FDD3E}">
            <xm:f>NOT(ISERROR(SEARCH('Listados Datos'!$P$3,Z426)))</xm:f>
            <xm:f>'Listados Datos'!$P$3</xm:f>
            <x14:dxf>
              <fill>
                <patternFill>
                  <bgColor rgb="FF99CC00"/>
                </patternFill>
              </fill>
            </x14:dxf>
          </x14:cfRule>
          <x14:cfRule type="containsText" priority="6508" operator="containsText" id="{73641198-91D5-4251-9480-A979145E5B0B}">
            <xm:f>NOT(ISERROR(SEARCH('Listados Datos'!$P$4,Z426)))</xm:f>
            <xm:f>'Listados Datos'!$P$4</xm:f>
            <x14:dxf>
              <fill>
                <patternFill>
                  <bgColor rgb="FF33CC33"/>
                </patternFill>
              </fill>
            </x14:dxf>
          </x14:cfRule>
          <x14:cfRule type="containsText" priority="6509" operator="containsText" id="{B18AC57F-271B-41C4-A6C7-2888E350EA36}">
            <xm:f>NOT(ISERROR(SEARCH('Listados Datos'!$P$5,Z426)))</xm:f>
            <xm:f>'Listados Datos'!$P$5</xm:f>
            <x14:dxf>
              <fill>
                <patternFill>
                  <bgColor rgb="FFFFFF00"/>
                </patternFill>
              </fill>
            </x14:dxf>
          </x14:cfRule>
          <x14:cfRule type="containsText" priority="6510" operator="containsText" id="{0B4B29BF-1169-4868-A174-2F2314F10319}">
            <xm:f>NOT(ISERROR(SEARCH('Listados Datos'!$P$6,Z426)))</xm:f>
            <xm:f>'Listados Datos'!$P$6</xm:f>
            <x14:dxf>
              <fill>
                <patternFill>
                  <bgColor rgb="FFFFC000"/>
                </patternFill>
              </fill>
            </x14:dxf>
          </x14:cfRule>
          <x14:cfRule type="containsText" priority="6511" operator="containsText" id="{989F48B3-B820-4E02-849C-C39FD9304DCF}">
            <xm:f>NOT(ISERROR(SEARCH('Listados Datos'!$P$7,Z426)))</xm:f>
            <xm:f>'Listados Datos'!$P$7</xm:f>
            <x14:dxf>
              <fill>
                <patternFill>
                  <bgColor rgb="FFFF0000"/>
                </patternFill>
              </fill>
            </x14:dxf>
          </x14:cfRule>
          <xm:sqref>Z426:Z427</xm:sqref>
        </x14:conditionalFormatting>
        <x14:conditionalFormatting xmlns:xm="http://schemas.microsoft.com/office/excel/2006/main">
          <x14:cfRule type="containsText" priority="6479" operator="containsText" id="{E28F70C9-4B46-44AF-ABB3-75DE4105B921}">
            <xm:f>NOT(ISERROR(SEARCH('Listados Datos'!$T$3,AT427)))</xm:f>
            <xm:f>'Listados Datos'!$T$3</xm:f>
            <x14:dxf>
              <fill>
                <patternFill patternType="solid">
                  <bgColor rgb="FFC00000"/>
                </patternFill>
              </fill>
            </x14:dxf>
          </x14:cfRule>
          <x14:cfRule type="containsText" priority="6480" operator="containsText" id="{C7F0AF56-4643-445E-9A82-43B0FB44534C}">
            <xm:f>NOT(ISERROR(SEARCH('Listados Datos'!$T$4,AT427)))</xm:f>
            <xm:f>'Listados Datos'!$T$4</xm:f>
            <x14:dxf>
              <font>
                <b/>
                <i val="0"/>
                <color theme="0"/>
              </font>
              <fill>
                <patternFill>
                  <bgColor rgb="FFE26B0A"/>
                </patternFill>
              </fill>
            </x14:dxf>
          </x14:cfRule>
          <x14:cfRule type="containsText" priority="6481" operator="containsText" id="{1D8EC900-0168-4A52-8681-2F4CA816C5CD}">
            <xm:f>NOT(ISERROR(SEARCH('Listados Datos'!$T$5,AT427)))</xm:f>
            <xm:f>'Listados Datos'!$T$5</xm:f>
            <x14:dxf>
              <font>
                <b/>
                <i val="0"/>
                <color auto="1"/>
              </font>
              <fill>
                <patternFill>
                  <bgColor rgb="FFFFFF00"/>
                </patternFill>
              </fill>
            </x14:dxf>
          </x14:cfRule>
          <x14:cfRule type="containsText" priority="6482" operator="containsText" id="{61889B58-19A5-4FF9-8D62-AC988B5D00AC}">
            <xm:f>NOT(ISERROR(SEARCH('Listados Datos'!$T$6,AT427)))</xm:f>
            <xm:f>'Listados Datos'!$T$6</xm:f>
            <x14:dxf>
              <font>
                <b/>
                <i val="0"/>
              </font>
              <fill>
                <patternFill>
                  <bgColor rgb="FF92D050"/>
                </patternFill>
              </fill>
            </x14:dxf>
          </x14:cfRule>
          <xm:sqref>AT427</xm:sqref>
        </x14:conditionalFormatting>
        <x14:conditionalFormatting xmlns:xm="http://schemas.microsoft.com/office/excel/2006/main">
          <x14:cfRule type="containsText" priority="6427" operator="containsText" id="{3115283B-CDE6-4ABA-A8B4-C9D074AD0250}">
            <xm:f>NOT(ISERROR(SEARCH('Listados Datos'!$P$3,AR428)))</xm:f>
            <xm:f>'Listados Datos'!$P$3</xm:f>
            <x14:dxf>
              <fill>
                <patternFill>
                  <bgColor rgb="FF99CC00"/>
                </patternFill>
              </fill>
            </x14:dxf>
          </x14:cfRule>
          <x14:cfRule type="containsText" priority="6428" operator="containsText" id="{3E1906C3-CAE2-445F-928D-6EDC6FC6E3E1}">
            <xm:f>NOT(ISERROR(SEARCH('Listados Datos'!$P$4,AR428)))</xm:f>
            <xm:f>'Listados Datos'!$P$4</xm:f>
            <x14:dxf>
              <fill>
                <patternFill>
                  <bgColor rgb="FF33CC33"/>
                </patternFill>
              </fill>
            </x14:dxf>
          </x14:cfRule>
          <x14:cfRule type="containsText" priority="6429" operator="containsText" id="{E847C8BF-6B90-44C7-8387-1DF852F7D13D}">
            <xm:f>NOT(ISERROR(SEARCH('Listados Datos'!$P$5,AR428)))</xm:f>
            <xm:f>'Listados Datos'!$P$5</xm:f>
            <x14:dxf>
              <fill>
                <patternFill>
                  <bgColor rgb="FFFFFF00"/>
                </patternFill>
              </fill>
            </x14:dxf>
          </x14:cfRule>
          <x14:cfRule type="containsText" priority="6430" operator="containsText" id="{A8ED73AE-F453-44CF-BEBC-4FFEAF5734E4}">
            <xm:f>NOT(ISERROR(SEARCH('Listados Datos'!$P$6,AR428)))</xm:f>
            <xm:f>'Listados Datos'!$P$6</xm:f>
            <x14:dxf>
              <fill>
                <patternFill>
                  <bgColor rgb="FFFFC000"/>
                </patternFill>
              </fill>
            </x14:dxf>
          </x14:cfRule>
          <x14:cfRule type="containsText" priority="6431" operator="containsText" id="{57B77731-7F21-4F94-B9B1-2CA58D5BCD61}">
            <xm:f>NOT(ISERROR(SEARCH('Listados Datos'!$P$7,AR428)))</xm:f>
            <xm:f>'Listados Datos'!$P$7</xm:f>
            <x14:dxf>
              <fill>
                <patternFill>
                  <bgColor rgb="FFFF0000"/>
                </patternFill>
              </fill>
            </x14:dxf>
          </x14:cfRule>
          <xm:sqref>AR428</xm:sqref>
        </x14:conditionalFormatting>
        <x14:conditionalFormatting xmlns:xm="http://schemas.microsoft.com/office/excel/2006/main">
          <x14:cfRule type="containsText" priority="6465" operator="containsText" id="{729429B1-9817-4447-A42F-0479E293BC49}">
            <xm:f>NOT(ISERROR(SEARCH('Listados Datos'!$T$3,AF428)))</xm:f>
            <xm:f>'Listados Datos'!$T$3</xm:f>
            <x14:dxf>
              <fill>
                <patternFill patternType="solid">
                  <bgColor rgb="FFC00000"/>
                </patternFill>
              </fill>
            </x14:dxf>
          </x14:cfRule>
          <x14:cfRule type="containsText" priority="6466" operator="containsText" id="{1AF6FBFD-039E-49F9-94C5-8BF8AF0C2C18}">
            <xm:f>NOT(ISERROR(SEARCH('Listados Datos'!$T$4,AF428)))</xm:f>
            <xm:f>'Listados Datos'!$T$4</xm:f>
            <x14:dxf>
              <font>
                <b/>
                <i val="0"/>
                <color theme="0"/>
              </font>
              <fill>
                <patternFill>
                  <bgColor rgb="FFE26B0A"/>
                </patternFill>
              </fill>
            </x14:dxf>
          </x14:cfRule>
          <x14:cfRule type="containsText" priority="6467" operator="containsText" id="{019CF33F-ED4D-490B-9092-51549DFED08F}">
            <xm:f>NOT(ISERROR(SEARCH('Listados Datos'!$T$5,AF428)))</xm:f>
            <xm:f>'Listados Datos'!$T$5</xm:f>
            <x14:dxf>
              <font>
                <b/>
                <i val="0"/>
                <color auto="1"/>
              </font>
              <fill>
                <patternFill>
                  <bgColor rgb="FFFFFF00"/>
                </patternFill>
              </fill>
            </x14:dxf>
          </x14:cfRule>
          <x14:cfRule type="containsText" priority="6468" operator="containsText" id="{7BDF6066-A8AC-4EB3-AE8C-06B36183E5B9}">
            <xm:f>NOT(ISERROR(SEARCH('Listados Datos'!$T$6,AF428)))</xm:f>
            <xm:f>'Listados Datos'!$T$6</xm:f>
            <x14:dxf>
              <font>
                <b/>
                <i val="0"/>
              </font>
              <fill>
                <patternFill>
                  <bgColor rgb="FF92D050"/>
                </patternFill>
              </fill>
            </x14:dxf>
          </x14:cfRule>
          <xm:sqref>AF428</xm:sqref>
        </x14:conditionalFormatting>
        <x14:conditionalFormatting xmlns:xm="http://schemas.microsoft.com/office/excel/2006/main">
          <x14:cfRule type="containsText" priority="6461" operator="containsText" id="{2970274B-EFCA-4E8A-B917-F4DCB56D31DC}">
            <xm:f>NOT(ISERROR(SEARCH('Listados Datos'!$T$3,AB428)))</xm:f>
            <xm:f>'Listados Datos'!$T$3</xm:f>
            <x14:dxf>
              <fill>
                <patternFill patternType="solid">
                  <bgColor rgb="FFC00000"/>
                </patternFill>
              </fill>
            </x14:dxf>
          </x14:cfRule>
          <x14:cfRule type="containsText" priority="6462" operator="containsText" id="{904E6152-CBC3-4397-B7B2-378BCFF6979E}">
            <xm:f>NOT(ISERROR(SEARCH('Listados Datos'!$T$4,AB428)))</xm:f>
            <xm:f>'Listados Datos'!$T$4</xm:f>
            <x14:dxf>
              <font>
                <b/>
                <i val="0"/>
                <color theme="0"/>
              </font>
              <fill>
                <patternFill>
                  <bgColor rgb="FFE26B0A"/>
                </patternFill>
              </fill>
            </x14:dxf>
          </x14:cfRule>
          <x14:cfRule type="containsText" priority="6463" operator="containsText" id="{E8B31602-E94E-492D-AA2C-56F0DE13B465}">
            <xm:f>NOT(ISERROR(SEARCH('Listados Datos'!$T$5,AB428)))</xm:f>
            <xm:f>'Listados Datos'!$T$5</xm:f>
            <x14:dxf>
              <font>
                <b/>
                <i val="0"/>
                <color auto="1"/>
              </font>
              <fill>
                <patternFill>
                  <bgColor rgb="FFFFFF00"/>
                </patternFill>
              </fill>
            </x14:dxf>
          </x14:cfRule>
          <x14:cfRule type="containsText" priority="6464" operator="containsText" id="{CC9E1F5F-3DCE-44BF-A41C-B3AC0B42A119}">
            <xm:f>NOT(ISERROR(SEARCH('Listados Datos'!$T$6,AB428)))</xm:f>
            <xm:f>'Listados Datos'!$T$6</xm:f>
            <x14:dxf>
              <font>
                <b/>
                <i val="0"/>
              </font>
              <fill>
                <patternFill>
                  <bgColor rgb="FF92D050"/>
                </patternFill>
              </fill>
            </x14:dxf>
          </x14:cfRule>
          <xm:sqref>AB428</xm:sqref>
        </x14:conditionalFormatting>
        <x14:conditionalFormatting xmlns:xm="http://schemas.microsoft.com/office/excel/2006/main">
          <x14:cfRule type="containsText" priority="6451" operator="containsText" id="{DA29C4ED-1E55-4F7E-9F95-71FDB746B04C}">
            <xm:f>NOT(ISERROR(SEARCH('Listados Datos'!$P$3,Z428)))</xm:f>
            <xm:f>'Listados Datos'!$P$3</xm:f>
            <x14:dxf>
              <fill>
                <patternFill>
                  <bgColor rgb="FF99CC00"/>
                </patternFill>
              </fill>
            </x14:dxf>
          </x14:cfRule>
          <x14:cfRule type="containsText" priority="6452" operator="containsText" id="{81E1BFEB-25EF-4357-A07C-BC5D972B002D}">
            <xm:f>NOT(ISERROR(SEARCH('Listados Datos'!$P$4,Z428)))</xm:f>
            <xm:f>'Listados Datos'!$P$4</xm:f>
            <x14:dxf>
              <fill>
                <patternFill>
                  <bgColor rgb="FF33CC33"/>
                </patternFill>
              </fill>
            </x14:dxf>
          </x14:cfRule>
          <x14:cfRule type="containsText" priority="6453" operator="containsText" id="{59A3BD18-4BAA-4704-B895-F9E706DC8098}">
            <xm:f>NOT(ISERROR(SEARCH('Listados Datos'!$P$5,Z428)))</xm:f>
            <xm:f>'Listados Datos'!$P$5</xm:f>
            <x14:dxf>
              <fill>
                <patternFill>
                  <bgColor rgb="FFFFFF00"/>
                </patternFill>
              </fill>
            </x14:dxf>
          </x14:cfRule>
          <x14:cfRule type="containsText" priority="6454" operator="containsText" id="{124552FA-1DA6-4AFB-8878-A15D34FC5479}">
            <xm:f>NOT(ISERROR(SEARCH('Listados Datos'!$P$6,Z428)))</xm:f>
            <xm:f>'Listados Datos'!$P$6</xm:f>
            <x14:dxf>
              <fill>
                <patternFill>
                  <bgColor rgb="FFFFC000"/>
                </patternFill>
              </fill>
            </x14:dxf>
          </x14:cfRule>
          <x14:cfRule type="containsText" priority="6455" operator="containsText" id="{AAFB0A29-ACDF-4B4B-8DED-B17C028300E8}">
            <xm:f>NOT(ISERROR(SEARCH('Listados Datos'!$P$7,Z428)))</xm:f>
            <xm:f>'Listados Datos'!$P$7</xm:f>
            <x14:dxf>
              <fill>
                <patternFill>
                  <bgColor rgb="FFFF0000"/>
                </patternFill>
              </fill>
            </x14:dxf>
          </x14:cfRule>
          <xm:sqref>Z428</xm:sqref>
        </x14:conditionalFormatting>
        <x14:conditionalFormatting xmlns:xm="http://schemas.microsoft.com/office/excel/2006/main">
          <x14:cfRule type="containsText" priority="6437" operator="containsText" id="{3B2B4798-2157-4443-AA73-AEDF4BBA8F42}">
            <xm:f>NOT(ISERROR(SEARCH('Listados Datos'!$T$3,AT428)))</xm:f>
            <xm:f>'Listados Datos'!$T$3</xm:f>
            <x14:dxf>
              <fill>
                <patternFill patternType="solid">
                  <bgColor rgb="FFC00000"/>
                </patternFill>
              </fill>
            </x14:dxf>
          </x14:cfRule>
          <x14:cfRule type="containsText" priority="6438" operator="containsText" id="{226D8A26-C9F0-4F6D-8B8C-C5D09F6F83DD}">
            <xm:f>NOT(ISERROR(SEARCH('Listados Datos'!$T$4,AT428)))</xm:f>
            <xm:f>'Listados Datos'!$T$4</xm:f>
            <x14:dxf>
              <font>
                <b/>
                <i val="0"/>
                <color theme="0"/>
              </font>
              <fill>
                <patternFill>
                  <bgColor rgb="FFE26B0A"/>
                </patternFill>
              </fill>
            </x14:dxf>
          </x14:cfRule>
          <x14:cfRule type="containsText" priority="6439" operator="containsText" id="{7D94617C-71E9-4197-888D-CAC1D9B984FE}">
            <xm:f>NOT(ISERROR(SEARCH('Listados Datos'!$T$5,AT428)))</xm:f>
            <xm:f>'Listados Datos'!$T$5</xm:f>
            <x14:dxf>
              <font>
                <b/>
                <i val="0"/>
                <color auto="1"/>
              </font>
              <fill>
                <patternFill>
                  <bgColor rgb="FFFFFF00"/>
                </patternFill>
              </fill>
            </x14:dxf>
          </x14:cfRule>
          <x14:cfRule type="containsText" priority="6440" operator="containsText" id="{90DBE726-AAEF-4072-A03C-C825E9A85FB6}">
            <xm:f>NOT(ISERROR(SEARCH('Listados Datos'!$T$6,AT428)))</xm:f>
            <xm:f>'Listados Datos'!$T$6</xm:f>
            <x14:dxf>
              <font>
                <b/>
                <i val="0"/>
              </font>
              <fill>
                <patternFill>
                  <bgColor rgb="FF92D050"/>
                </patternFill>
              </fill>
            </x14:dxf>
          </x14:cfRule>
          <xm:sqref>AT428</xm:sqref>
        </x14:conditionalFormatting>
        <x14:conditionalFormatting xmlns:xm="http://schemas.microsoft.com/office/excel/2006/main">
          <x14:cfRule type="containsText" priority="6277" operator="containsText" id="{11C5E792-294A-43AA-90F5-097343AB7CB0}">
            <xm:f>NOT(ISERROR(SEARCH('Listados Datos'!$P$3,AR433)))</xm:f>
            <xm:f>'Listados Datos'!$P$3</xm:f>
            <x14:dxf>
              <fill>
                <patternFill>
                  <bgColor rgb="FF99CC00"/>
                </patternFill>
              </fill>
            </x14:dxf>
          </x14:cfRule>
          <x14:cfRule type="containsText" priority="6278" operator="containsText" id="{143FB2EF-D5AE-4797-AD18-18D200AE3D57}">
            <xm:f>NOT(ISERROR(SEARCH('Listados Datos'!$P$4,AR433)))</xm:f>
            <xm:f>'Listados Datos'!$P$4</xm:f>
            <x14:dxf>
              <fill>
                <patternFill>
                  <bgColor rgb="FF33CC33"/>
                </patternFill>
              </fill>
            </x14:dxf>
          </x14:cfRule>
          <x14:cfRule type="containsText" priority="6279" operator="containsText" id="{23B1C8F9-960F-48A1-9EA2-E07F8CAA845E}">
            <xm:f>NOT(ISERROR(SEARCH('Listados Datos'!$P$5,AR433)))</xm:f>
            <xm:f>'Listados Datos'!$P$5</xm:f>
            <x14:dxf>
              <fill>
                <patternFill>
                  <bgColor rgb="FFFFFF00"/>
                </patternFill>
              </fill>
            </x14:dxf>
          </x14:cfRule>
          <x14:cfRule type="containsText" priority="6280" operator="containsText" id="{5795C9E8-3353-4A11-A9BD-032E7D58BFB8}">
            <xm:f>NOT(ISERROR(SEARCH('Listados Datos'!$P$6,AR433)))</xm:f>
            <xm:f>'Listados Datos'!$P$6</xm:f>
            <x14:dxf>
              <fill>
                <patternFill>
                  <bgColor rgb="FFFFC000"/>
                </patternFill>
              </fill>
            </x14:dxf>
          </x14:cfRule>
          <x14:cfRule type="containsText" priority="6281" operator="containsText" id="{BFC59AA3-5232-4BF3-B997-7162C6BA47BD}">
            <xm:f>NOT(ISERROR(SEARCH('Listados Datos'!$P$7,AR433)))</xm:f>
            <xm:f>'Listados Datos'!$P$7</xm:f>
            <x14:dxf>
              <fill>
                <patternFill>
                  <bgColor rgb="FFFF0000"/>
                </patternFill>
              </fill>
            </x14:dxf>
          </x14:cfRule>
          <xm:sqref>AR433</xm:sqref>
        </x14:conditionalFormatting>
        <x14:conditionalFormatting xmlns:xm="http://schemas.microsoft.com/office/excel/2006/main">
          <x14:cfRule type="containsText" priority="6343" operator="containsText" id="{D79C1111-C0CD-4CB8-9AD2-F195D426F12D}">
            <xm:f>NOT(ISERROR(SEARCH('Listados Datos'!$T$3,AT435)))</xm:f>
            <xm:f>'Listados Datos'!$T$3</xm:f>
            <x14:dxf>
              <fill>
                <patternFill patternType="solid">
                  <bgColor rgb="FFC00000"/>
                </patternFill>
              </fill>
            </x14:dxf>
          </x14:cfRule>
          <x14:cfRule type="containsText" priority="6344" operator="containsText" id="{967A977A-758C-41F9-BC6C-25C260D15C26}">
            <xm:f>NOT(ISERROR(SEARCH('Listados Datos'!$T$4,AT435)))</xm:f>
            <xm:f>'Listados Datos'!$T$4</xm:f>
            <x14:dxf>
              <font>
                <b/>
                <i val="0"/>
                <color theme="0"/>
              </font>
              <fill>
                <patternFill>
                  <bgColor rgb="FFE26B0A"/>
                </patternFill>
              </fill>
            </x14:dxf>
          </x14:cfRule>
          <x14:cfRule type="containsText" priority="6345" operator="containsText" id="{95CD712D-9C93-40B6-83E3-4C00ADE8B409}">
            <xm:f>NOT(ISERROR(SEARCH('Listados Datos'!$T$5,AT435)))</xm:f>
            <xm:f>'Listados Datos'!$T$5</xm:f>
            <x14:dxf>
              <font>
                <b/>
                <i val="0"/>
                <color auto="1"/>
              </font>
              <fill>
                <patternFill>
                  <bgColor rgb="FFFFFF00"/>
                </patternFill>
              </fill>
            </x14:dxf>
          </x14:cfRule>
          <x14:cfRule type="containsText" priority="6346" operator="containsText" id="{D6241421-86A9-4831-991F-3403933A060F}">
            <xm:f>NOT(ISERROR(SEARCH('Listados Datos'!$T$6,AT435)))</xm:f>
            <xm:f>'Listados Datos'!$T$6</xm:f>
            <x14:dxf>
              <font>
                <b/>
                <i val="0"/>
              </font>
              <fill>
                <patternFill>
                  <bgColor rgb="FF92D050"/>
                </patternFill>
              </fill>
            </x14:dxf>
          </x14:cfRule>
          <xm:sqref>AT435</xm:sqref>
        </x14:conditionalFormatting>
        <x14:conditionalFormatting xmlns:xm="http://schemas.microsoft.com/office/excel/2006/main">
          <x14:cfRule type="containsText" priority="6333" operator="containsText" id="{162DB097-6C60-4AF1-9961-AD04C8936D81}">
            <xm:f>NOT(ISERROR(SEARCH('Listados Datos'!$P$3,AR435)))</xm:f>
            <xm:f>'Listados Datos'!$P$3</xm:f>
            <x14:dxf>
              <fill>
                <patternFill>
                  <bgColor rgb="FF99CC00"/>
                </patternFill>
              </fill>
            </x14:dxf>
          </x14:cfRule>
          <x14:cfRule type="containsText" priority="6334" operator="containsText" id="{D8B9CF10-7B3C-4090-8205-75C439B4238F}">
            <xm:f>NOT(ISERROR(SEARCH('Listados Datos'!$P$4,AR435)))</xm:f>
            <xm:f>'Listados Datos'!$P$4</xm:f>
            <x14:dxf>
              <fill>
                <patternFill>
                  <bgColor rgb="FF33CC33"/>
                </patternFill>
              </fill>
            </x14:dxf>
          </x14:cfRule>
          <x14:cfRule type="containsText" priority="6335" operator="containsText" id="{EFC86DC0-4929-4440-A064-0FBA93B45314}">
            <xm:f>NOT(ISERROR(SEARCH('Listados Datos'!$P$5,AR435)))</xm:f>
            <xm:f>'Listados Datos'!$P$5</xm:f>
            <x14:dxf>
              <fill>
                <patternFill>
                  <bgColor rgb="FFFFFF00"/>
                </patternFill>
              </fill>
            </x14:dxf>
          </x14:cfRule>
          <x14:cfRule type="containsText" priority="6336" operator="containsText" id="{1F0F626A-BB08-464A-BC0F-B1977A0E3F33}">
            <xm:f>NOT(ISERROR(SEARCH('Listados Datos'!$P$6,AR435)))</xm:f>
            <xm:f>'Listados Datos'!$P$6</xm:f>
            <x14:dxf>
              <fill>
                <patternFill>
                  <bgColor rgb="FFFFC000"/>
                </patternFill>
              </fill>
            </x14:dxf>
          </x14:cfRule>
          <x14:cfRule type="containsText" priority="6337" operator="containsText" id="{BB7034A2-A3E0-4966-AF4A-E7A9E30432D6}">
            <xm:f>NOT(ISERROR(SEARCH('Listados Datos'!$P$7,AR435)))</xm:f>
            <xm:f>'Listados Datos'!$P$7</xm:f>
            <x14:dxf>
              <fill>
                <patternFill>
                  <bgColor rgb="FFFF0000"/>
                </patternFill>
              </fill>
            </x14:dxf>
          </x14:cfRule>
          <xm:sqref>AR435</xm:sqref>
        </x14:conditionalFormatting>
        <x14:conditionalFormatting xmlns:xm="http://schemas.microsoft.com/office/excel/2006/main">
          <x14:cfRule type="containsText" priority="6301" operator="containsText" id="{66433A02-453D-4AF7-A9BA-C644868E613C}">
            <xm:f>NOT(ISERROR(SEARCH('Listados Datos'!$T$3,AT432)))</xm:f>
            <xm:f>'Listados Datos'!$T$3</xm:f>
            <x14:dxf>
              <fill>
                <patternFill patternType="solid">
                  <bgColor rgb="FFC00000"/>
                </patternFill>
              </fill>
            </x14:dxf>
          </x14:cfRule>
          <x14:cfRule type="containsText" priority="6302" operator="containsText" id="{6B8A9CB1-2EE0-4A5D-8F84-A75C345C9350}">
            <xm:f>NOT(ISERROR(SEARCH('Listados Datos'!$T$4,AT432)))</xm:f>
            <xm:f>'Listados Datos'!$T$4</xm:f>
            <x14:dxf>
              <font>
                <b/>
                <i val="0"/>
                <color theme="0"/>
              </font>
              <fill>
                <patternFill>
                  <bgColor rgb="FFE26B0A"/>
                </patternFill>
              </fill>
            </x14:dxf>
          </x14:cfRule>
          <x14:cfRule type="containsText" priority="6303" operator="containsText" id="{C9B10C9C-AD30-4EB6-9A4D-0B1EDDDEF635}">
            <xm:f>NOT(ISERROR(SEARCH('Listados Datos'!$T$5,AT432)))</xm:f>
            <xm:f>'Listados Datos'!$T$5</xm:f>
            <x14:dxf>
              <font>
                <b/>
                <i val="0"/>
                <color auto="1"/>
              </font>
              <fill>
                <patternFill>
                  <bgColor rgb="FFFFFF00"/>
                </patternFill>
              </fill>
            </x14:dxf>
          </x14:cfRule>
          <x14:cfRule type="containsText" priority="6304" operator="containsText" id="{54E9EA86-10D0-47A9-9CB3-0CC6DD5842DA}">
            <xm:f>NOT(ISERROR(SEARCH('Listados Datos'!$T$6,AT432)))</xm:f>
            <xm:f>'Listados Datos'!$T$6</xm:f>
            <x14:dxf>
              <font>
                <b/>
                <i val="0"/>
              </font>
              <fill>
                <patternFill>
                  <bgColor rgb="FF92D050"/>
                </patternFill>
              </fill>
            </x14:dxf>
          </x14:cfRule>
          <xm:sqref>AT432</xm:sqref>
        </x14:conditionalFormatting>
        <x14:conditionalFormatting xmlns:xm="http://schemas.microsoft.com/office/excel/2006/main">
          <x14:cfRule type="containsText" priority="6291" operator="containsText" id="{0BAA1D74-FBEB-4F02-B50D-C0060BB1A615}">
            <xm:f>NOT(ISERROR(SEARCH('Listados Datos'!$P$3,AR432)))</xm:f>
            <xm:f>'Listados Datos'!$P$3</xm:f>
            <x14:dxf>
              <fill>
                <patternFill>
                  <bgColor rgb="FF99CC00"/>
                </patternFill>
              </fill>
            </x14:dxf>
          </x14:cfRule>
          <x14:cfRule type="containsText" priority="6292" operator="containsText" id="{30DD279D-8D4C-4740-B886-0699C1EDA928}">
            <xm:f>NOT(ISERROR(SEARCH('Listados Datos'!$P$4,AR432)))</xm:f>
            <xm:f>'Listados Datos'!$P$4</xm:f>
            <x14:dxf>
              <fill>
                <patternFill>
                  <bgColor rgb="FF33CC33"/>
                </patternFill>
              </fill>
            </x14:dxf>
          </x14:cfRule>
          <x14:cfRule type="containsText" priority="6293" operator="containsText" id="{F3E85091-10A4-4863-B92E-E4003C41E13C}">
            <xm:f>NOT(ISERROR(SEARCH('Listados Datos'!$P$5,AR432)))</xm:f>
            <xm:f>'Listados Datos'!$P$5</xm:f>
            <x14:dxf>
              <fill>
                <patternFill>
                  <bgColor rgb="FFFFFF00"/>
                </patternFill>
              </fill>
            </x14:dxf>
          </x14:cfRule>
          <x14:cfRule type="containsText" priority="6294" operator="containsText" id="{EAB0A489-BD39-4BEB-B15E-DCA453369089}">
            <xm:f>NOT(ISERROR(SEARCH('Listados Datos'!$P$6,AR432)))</xm:f>
            <xm:f>'Listados Datos'!$P$6</xm:f>
            <x14:dxf>
              <fill>
                <patternFill>
                  <bgColor rgb="FFFFC000"/>
                </patternFill>
              </fill>
            </x14:dxf>
          </x14:cfRule>
          <x14:cfRule type="containsText" priority="6295" operator="containsText" id="{AFDDBDB0-840C-430D-A0D6-1D9F68156E06}">
            <xm:f>NOT(ISERROR(SEARCH('Listados Datos'!$P$7,AR432)))</xm:f>
            <xm:f>'Listados Datos'!$P$7</xm:f>
            <x14:dxf>
              <fill>
                <patternFill>
                  <bgColor rgb="FFFF0000"/>
                </patternFill>
              </fill>
            </x14:dxf>
          </x14:cfRule>
          <xm:sqref>AR432</xm:sqref>
        </x14:conditionalFormatting>
        <x14:conditionalFormatting xmlns:xm="http://schemas.microsoft.com/office/excel/2006/main">
          <x14:cfRule type="containsText" priority="6409" operator="containsText" id="{895598B0-0E2F-4897-82DF-7E8F6EBE9429}">
            <xm:f>NOT(ISERROR(SEARCH('Listados Datos'!$T$3,AF430)))</xm:f>
            <xm:f>'Listados Datos'!$T$3</xm:f>
            <x14:dxf>
              <fill>
                <patternFill patternType="solid">
                  <bgColor rgb="FFC00000"/>
                </patternFill>
              </fill>
            </x14:dxf>
          </x14:cfRule>
          <x14:cfRule type="containsText" priority="6410" operator="containsText" id="{D8B70D9A-1842-4FAF-BA71-0A69D11FA52B}">
            <xm:f>NOT(ISERROR(SEARCH('Listados Datos'!$T$4,AF430)))</xm:f>
            <xm:f>'Listados Datos'!$T$4</xm:f>
            <x14:dxf>
              <font>
                <b/>
                <i val="0"/>
                <color theme="0"/>
              </font>
              <fill>
                <patternFill>
                  <bgColor rgb="FFE26B0A"/>
                </patternFill>
              </fill>
            </x14:dxf>
          </x14:cfRule>
          <x14:cfRule type="containsText" priority="6411" operator="containsText" id="{AF16FF21-8CDF-4E26-8A76-50C0C7E61371}">
            <xm:f>NOT(ISERROR(SEARCH('Listados Datos'!$T$5,AF430)))</xm:f>
            <xm:f>'Listados Datos'!$T$5</xm:f>
            <x14:dxf>
              <font>
                <b/>
                <i val="0"/>
                <color auto="1"/>
              </font>
              <fill>
                <patternFill>
                  <bgColor rgb="FFFFFF00"/>
                </patternFill>
              </fill>
            </x14:dxf>
          </x14:cfRule>
          <x14:cfRule type="containsText" priority="6412" operator="containsText" id="{3DC06E5A-C269-4E6A-BFA7-2695E7DA00F0}">
            <xm:f>NOT(ISERROR(SEARCH('Listados Datos'!$T$6,AF430)))</xm:f>
            <xm:f>'Listados Datos'!$T$6</xm:f>
            <x14:dxf>
              <font>
                <b/>
                <i val="0"/>
              </font>
              <fill>
                <patternFill>
                  <bgColor rgb="FF92D050"/>
                </patternFill>
              </fill>
            </x14:dxf>
          </x14:cfRule>
          <xm:sqref>AF430:AF431 AF435</xm:sqref>
        </x14:conditionalFormatting>
        <x14:conditionalFormatting xmlns:xm="http://schemas.microsoft.com/office/excel/2006/main">
          <x14:cfRule type="containsText" priority="6405" operator="containsText" id="{7F8874C9-76BC-4FF7-B8A8-100B0E2172E4}">
            <xm:f>NOT(ISERROR(SEARCH('Listados Datos'!$T$3,AB430)))</xm:f>
            <xm:f>'Listados Datos'!$T$3</xm:f>
            <x14:dxf>
              <fill>
                <patternFill patternType="solid">
                  <bgColor rgb="FFC00000"/>
                </patternFill>
              </fill>
            </x14:dxf>
          </x14:cfRule>
          <x14:cfRule type="containsText" priority="6406" operator="containsText" id="{70FB74B3-B5B0-4F21-BF68-0C2C4172147C}">
            <xm:f>NOT(ISERROR(SEARCH('Listados Datos'!$T$4,AB430)))</xm:f>
            <xm:f>'Listados Datos'!$T$4</xm:f>
            <x14:dxf>
              <font>
                <b/>
                <i val="0"/>
                <color theme="0"/>
              </font>
              <fill>
                <patternFill>
                  <bgColor rgb="FFE26B0A"/>
                </patternFill>
              </fill>
            </x14:dxf>
          </x14:cfRule>
          <x14:cfRule type="containsText" priority="6407" operator="containsText" id="{3E991B9C-9341-440C-8ADD-0C51C0CE53D1}">
            <xm:f>NOT(ISERROR(SEARCH('Listados Datos'!$T$5,AB430)))</xm:f>
            <xm:f>'Listados Datos'!$T$5</xm:f>
            <x14:dxf>
              <font>
                <b/>
                <i val="0"/>
                <color auto="1"/>
              </font>
              <fill>
                <patternFill>
                  <bgColor rgb="FFFFFF00"/>
                </patternFill>
              </fill>
            </x14:dxf>
          </x14:cfRule>
          <x14:cfRule type="containsText" priority="6408" operator="containsText" id="{DF7C1A4F-6591-457C-A32F-DEC372C2E297}">
            <xm:f>NOT(ISERROR(SEARCH('Listados Datos'!$T$6,AB430)))</xm:f>
            <xm:f>'Listados Datos'!$T$6</xm:f>
            <x14:dxf>
              <font>
                <b/>
                <i val="0"/>
              </font>
              <fill>
                <patternFill>
                  <bgColor rgb="FF92D050"/>
                </patternFill>
              </fill>
            </x14:dxf>
          </x14:cfRule>
          <xm:sqref>AB430:AB431</xm:sqref>
        </x14:conditionalFormatting>
        <x14:conditionalFormatting xmlns:xm="http://schemas.microsoft.com/office/excel/2006/main">
          <x14:cfRule type="containsText" priority="6395" operator="containsText" id="{A31402A2-7B2A-4DA1-B0D5-B7146E9A70B3}">
            <xm:f>NOT(ISERROR(SEARCH('Listados Datos'!$P$3,Z430)))</xm:f>
            <xm:f>'Listados Datos'!$P$3</xm:f>
            <x14:dxf>
              <fill>
                <patternFill>
                  <bgColor rgb="FF99CC00"/>
                </patternFill>
              </fill>
            </x14:dxf>
          </x14:cfRule>
          <x14:cfRule type="containsText" priority="6396" operator="containsText" id="{236C44F2-0C3B-4F54-8B2E-F0AA1F1CA568}">
            <xm:f>NOT(ISERROR(SEARCH('Listados Datos'!$P$4,Z430)))</xm:f>
            <xm:f>'Listados Datos'!$P$4</xm:f>
            <x14:dxf>
              <fill>
                <patternFill>
                  <bgColor rgb="FF33CC33"/>
                </patternFill>
              </fill>
            </x14:dxf>
          </x14:cfRule>
          <x14:cfRule type="containsText" priority="6397" operator="containsText" id="{E5D0C855-BF63-4BB5-980C-3D2B936CCC98}">
            <xm:f>NOT(ISERROR(SEARCH('Listados Datos'!$P$5,Z430)))</xm:f>
            <xm:f>'Listados Datos'!$P$5</xm:f>
            <x14:dxf>
              <fill>
                <patternFill>
                  <bgColor rgb="FFFFFF00"/>
                </patternFill>
              </fill>
            </x14:dxf>
          </x14:cfRule>
          <x14:cfRule type="containsText" priority="6398" operator="containsText" id="{40A79C7C-41A9-45F5-A5C8-7C2B73881CA0}">
            <xm:f>NOT(ISERROR(SEARCH('Listados Datos'!$P$6,Z430)))</xm:f>
            <xm:f>'Listados Datos'!$P$6</xm:f>
            <x14:dxf>
              <fill>
                <patternFill>
                  <bgColor rgb="FFFFC000"/>
                </patternFill>
              </fill>
            </x14:dxf>
          </x14:cfRule>
          <x14:cfRule type="containsText" priority="6399" operator="containsText" id="{4C972FB2-3589-4017-8430-2506A15F1B74}">
            <xm:f>NOT(ISERROR(SEARCH('Listados Datos'!$P$7,Z430)))</xm:f>
            <xm:f>'Listados Datos'!$P$7</xm:f>
            <x14:dxf>
              <fill>
                <patternFill>
                  <bgColor rgb="FFFF0000"/>
                </patternFill>
              </fill>
            </x14:dxf>
          </x14:cfRule>
          <xm:sqref>Z430:Z431</xm:sqref>
        </x14:conditionalFormatting>
        <x14:conditionalFormatting xmlns:xm="http://schemas.microsoft.com/office/excel/2006/main">
          <x14:cfRule type="containsText" priority="6371" operator="containsText" id="{3468FC2B-2809-4C0A-8761-0C55E1602E02}">
            <xm:f>NOT(ISERROR(SEARCH('Listados Datos'!$T$3,AT430)))</xm:f>
            <xm:f>'Listados Datos'!$T$3</xm:f>
            <x14:dxf>
              <fill>
                <patternFill patternType="solid">
                  <bgColor rgb="FFC00000"/>
                </patternFill>
              </fill>
            </x14:dxf>
          </x14:cfRule>
          <x14:cfRule type="containsText" priority="6372" operator="containsText" id="{9EFAABBE-ECBE-4348-B8CF-E7D5060019A0}">
            <xm:f>NOT(ISERROR(SEARCH('Listados Datos'!$T$4,AT430)))</xm:f>
            <xm:f>'Listados Datos'!$T$4</xm:f>
            <x14:dxf>
              <font>
                <b/>
                <i val="0"/>
                <color theme="0"/>
              </font>
              <fill>
                <patternFill>
                  <bgColor rgb="FFE26B0A"/>
                </patternFill>
              </fill>
            </x14:dxf>
          </x14:cfRule>
          <x14:cfRule type="containsText" priority="6373" operator="containsText" id="{F5679650-FFC8-4403-B407-CF43143D5771}">
            <xm:f>NOT(ISERROR(SEARCH('Listados Datos'!$T$5,AT430)))</xm:f>
            <xm:f>'Listados Datos'!$T$5</xm:f>
            <x14:dxf>
              <font>
                <b/>
                <i val="0"/>
                <color auto="1"/>
              </font>
              <fill>
                <patternFill>
                  <bgColor rgb="FFFFFF00"/>
                </patternFill>
              </fill>
            </x14:dxf>
          </x14:cfRule>
          <x14:cfRule type="containsText" priority="6374" operator="containsText" id="{5859FD7E-CBD6-4259-A052-C798EDAC7CB5}">
            <xm:f>NOT(ISERROR(SEARCH('Listados Datos'!$T$6,AT430)))</xm:f>
            <xm:f>'Listados Datos'!$T$6</xm:f>
            <x14:dxf>
              <font>
                <b/>
                <i val="0"/>
              </font>
              <fill>
                <patternFill>
                  <bgColor rgb="FF92D050"/>
                </patternFill>
              </fill>
            </x14:dxf>
          </x14:cfRule>
          <xm:sqref>AT430</xm:sqref>
        </x14:conditionalFormatting>
        <x14:conditionalFormatting xmlns:xm="http://schemas.microsoft.com/office/excel/2006/main">
          <x14:cfRule type="containsText" priority="6361" operator="containsText" id="{6CA20AFD-E9EF-48FF-AC49-7533024FBC9F}">
            <xm:f>NOT(ISERROR(SEARCH('Listados Datos'!$P$3,AR430)))</xm:f>
            <xm:f>'Listados Datos'!$P$3</xm:f>
            <x14:dxf>
              <fill>
                <patternFill>
                  <bgColor rgb="FF99CC00"/>
                </patternFill>
              </fill>
            </x14:dxf>
          </x14:cfRule>
          <x14:cfRule type="containsText" priority="6362" operator="containsText" id="{8927AF20-FEA4-4AA6-8071-0D413F024CE6}">
            <xm:f>NOT(ISERROR(SEARCH('Listados Datos'!$P$4,AR430)))</xm:f>
            <xm:f>'Listados Datos'!$P$4</xm:f>
            <x14:dxf>
              <fill>
                <patternFill>
                  <bgColor rgb="FF33CC33"/>
                </patternFill>
              </fill>
            </x14:dxf>
          </x14:cfRule>
          <x14:cfRule type="containsText" priority="6363" operator="containsText" id="{7EE01157-E940-49B4-A0B4-2F6C1F36C575}">
            <xm:f>NOT(ISERROR(SEARCH('Listados Datos'!$P$5,AR430)))</xm:f>
            <xm:f>'Listados Datos'!$P$5</xm:f>
            <x14:dxf>
              <fill>
                <patternFill>
                  <bgColor rgb="FFFFFF00"/>
                </patternFill>
              </fill>
            </x14:dxf>
          </x14:cfRule>
          <x14:cfRule type="containsText" priority="6364" operator="containsText" id="{EF0FD712-EBDA-43EC-A524-BE51F8C84AC3}">
            <xm:f>NOT(ISERROR(SEARCH('Listados Datos'!$P$6,AR430)))</xm:f>
            <xm:f>'Listados Datos'!$P$6</xm:f>
            <x14:dxf>
              <fill>
                <patternFill>
                  <bgColor rgb="FFFFC000"/>
                </patternFill>
              </fill>
            </x14:dxf>
          </x14:cfRule>
          <x14:cfRule type="containsText" priority="6365" operator="containsText" id="{4D865041-91B4-4BB6-BD0C-1D684CA22EEF}">
            <xm:f>NOT(ISERROR(SEARCH('Listados Datos'!$P$7,AR430)))</xm:f>
            <xm:f>'Listados Datos'!$P$7</xm:f>
            <x14:dxf>
              <fill>
                <patternFill>
                  <bgColor rgb="FFFF0000"/>
                </patternFill>
              </fill>
            </x14:dxf>
          </x14:cfRule>
          <xm:sqref>AR430</xm:sqref>
        </x14:conditionalFormatting>
        <x14:conditionalFormatting xmlns:xm="http://schemas.microsoft.com/office/excel/2006/main">
          <x14:cfRule type="containsText" priority="6357" operator="containsText" id="{D191981E-E992-4BF7-8819-2B24F842CAEA}">
            <xm:f>NOT(ISERROR(SEARCH('Listados Datos'!$T$3,AT431)))</xm:f>
            <xm:f>'Listados Datos'!$T$3</xm:f>
            <x14:dxf>
              <fill>
                <patternFill patternType="solid">
                  <bgColor rgb="FFC00000"/>
                </patternFill>
              </fill>
            </x14:dxf>
          </x14:cfRule>
          <x14:cfRule type="containsText" priority="6358" operator="containsText" id="{D70DBAB0-A751-450D-AB01-5A3918E6E5FC}">
            <xm:f>NOT(ISERROR(SEARCH('Listados Datos'!$T$4,AT431)))</xm:f>
            <xm:f>'Listados Datos'!$T$4</xm:f>
            <x14:dxf>
              <font>
                <b/>
                <i val="0"/>
                <color theme="0"/>
              </font>
              <fill>
                <patternFill>
                  <bgColor rgb="FFE26B0A"/>
                </patternFill>
              </fill>
            </x14:dxf>
          </x14:cfRule>
          <x14:cfRule type="containsText" priority="6359" operator="containsText" id="{27B945B5-00A9-461E-BDB7-4718276F8799}">
            <xm:f>NOT(ISERROR(SEARCH('Listados Datos'!$T$5,AT431)))</xm:f>
            <xm:f>'Listados Datos'!$T$5</xm:f>
            <x14:dxf>
              <font>
                <b/>
                <i val="0"/>
                <color auto="1"/>
              </font>
              <fill>
                <patternFill>
                  <bgColor rgb="FFFFFF00"/>
                </patternFill>
              </fill>
            </x14:dxf>
          </x14:cfRule>
          <x14:cfRule type="containsText" priority="6360" operator="containsText" id="{6D1598ED-A522-4375-8B4F-D4BCC7259194}">
            <xm:f>NOT(ISERROR(SEARCH('Listados Datos'!$T$6,AT431)))</xm:f>
            <xm:f>'Listados Datos'!$T$6</xm:f>
            <x14:dxf>
              <font>
                <b/>
                <i val="0"/>
              </font>
              <fill>
                <patternFill>
                  <bgColor rgb="FF92D050"/>
                </patternFill>
              </fill>
            </x14:dxf>
          </x14:cfRule>
          <xm:sqref>AT431</xm:sqref>
        </x14:conditionalFormatting>
        <x14:conditionalFormatting xmlns:xm="http://schemas.microsoft.com/office/excel/2006/main">
          <x14:cfRule type="containsText" priority="6347" operator="containsText" id="{1520B3F0-BFBA-4D5F-9727-F88BE3196796}">
            <xm:f>NOT(ISERROR(SEARCH('Listados Datos'!$P$3,AR431)))</xm:f>
            <xm:f>'Listados Datos'!$P$3</xm:f>
            <x14:dxf>
              <fill>
                <patternFill>
                  <bgColor rgb="FF99CC00"/>
                </patternFill>
              </fill>
            </x14:dxf>
          </x14:cfRule>
          <x14:cfRule type="containsText" priority="6348" operator="containsText" id="{02026F7E-88D2-48CE-9ECA-BD8AB1EF277D}">
            <xm:f>NOT(ISERROR(SEARCH('Listados Datos'!$P$4,AR431)))</xm:f>
            <xm:f>'Listados Datos'!$P$4</xm:f>
            <x14:dxf>
              <fill>
                <patternFill>
                  <bgColor rgb="FF33CC33"/>
                </patternFill>
              </fill>
            </x14:dxf>
          </x14:cfRule>
          <x14:cfRule type="containsText" priority="6349" operator="containsText" id="{C901664F-BDB4-4532-8166-A6D8B6764D43}">
            <xm:f>NOT(ISERROR(SEARCH('Listados Datos'!$P$5,AR431)))</xm:f>
            <xm:f>'Listados Datos'!$P$5</xm:f>
            <x14:dxf>
              <fill>
                <patternFill>
                  <bgColor rgb="FFFFFF00"/>
                </patternFill>
              </fill>
            </x14:dxf>
          </x14:cfRule>
          <x14:cfRule type="containsText" priority="6350" operator="containsText" id="{694D52AE-F129-4EE3-BD12-42DD997B5BA6}">
            <xm:f>NOT(ISERROR(SEARCH('Listados Datos'!$P$6,AR431)))</xm:f>
            <xm:f>'Listados Datos'!$P$6</xm:f>
            <x14:dxf>
              <fill>
                <patternFill>
                  <bgColor rgb="FFFFC000"/>
                </patternFill>
              </fill>
            </x14:dxf>
          </x14:cfRule>
          <x14:cfRule type="containsText" priority="6351" operator="containsText" id="{845B7208-B6E2-45D5-AEED-9077C88218A1}">
            <xm:f>NOT(ISERROR(SEARCH('Listados Datos'!$P$7,AR431)))</xm:f>
            <xm:f>'Listados Datos'!$P$7</xm:f>
            <x14:dxf>
              <fill>
                <patternFill>
                  <bgColor rgb="FFFF0000"/>
                </patternFill>
              </fill>
            </x14:dxf>
          </x14:cfRule>
          <xm:sqref>AR431</xm:sqref>
        </x14:conditionalFormatting>
        <x14:conditionalFormatting xmlns:xm="http://schemas.microsoft.com/office/excel/2006/main">
          <x14:cfRule type="containsText" priority="6329" operator="containsText" id="{5BA1D450-84E7-474A-B4A0-23E400349834}">
            <xm:f>NOT(ISERROR(SEARCH('Listados Datos'!$T$3,AF432)))</xm:f>
            <xm:f>'Listados Datos'!$T$3</xm:f>
            <x14:dxf>
              <fill>
                <patternFill patternType="solid">
                  <bgColor rgb="FFC00000"/>
                </patternFill>
              </fill>
            </x14:dxf>
          </x14:cfRule>
          <x14:cfRule type="containsText" priority="6330" operator="containsText" id="{C06D3B22-6483-4886-9332-80C11113D339}">
            <xm:f>NOT(ISERROR(SEARCH('Listados Datos'!$T$4,AF432)))</xm:f>
            <xm:f>'Listados Datos'!$T$4</xm:f>
            <x14:dxf>
              <font>
                <b/>
                <i val="0"/>
                <color theme="0"/>
              </font>
              <fill>
                <patternFill>
                  <bgColor rgb="FFE26B0A"/>
                </patternFill>
              </fill>
            </x14:dxf>
          </x14:cfRule>
          <x14:cfRule type="containsText" priority="6331" operator="containsText" id="{36E6F431-3477-46E4-9E50-F3B84C3CD364}">
            <xm:f>NOT(ISERROR(SEARCH('Listados Datos'!$T$5,AF432)))</xm:f>
            <xm:f>'Listados Datos'!$T$5</xm:f>
            <x14:dxf>
              <font>
                <b/>
                <i val="0"/>
                <color auto="1"/>
              </font>
              <fill>
                <patternFill>
                  <bgColor rgb="FFFFFF00"/>
                </patternFill>
              </fill>
            </x14:dxf>
          </x14:cfRule>
          <x14:cfRule type="containsText" priority="6332" operator="containsText" id="{21930940-7771-4153-AF8C-CED12C73994B}">
            <xm:f>NOT(ISERROR(SEARCH('Listados Datos'!$T$6,AF432)))</xm:f>
            <xm:f>'Listados Datos'!$T$6</xm:f>
            <x14:dxf>
              <font>
                <b/>
                <i val="0"/>
              </font>
              <fill>
                <patternFill>
                  <bgColor rgb="FF92D050"/>
                </patternFill>
              </fill>
            </x14:dxf>
          </x14:cfRule>
          <xm:sqref>AF432:AF433</xm:sqref>
        </x14:conditionalFormatting>
        <x14:conditionalFormatting xmlns:xm="http://schemas.microsoft.com/office/excel/2006/main">
          <x14:cfRule type="containsText" priority="6325" operator="containsText" id="{AC246023-6955-46A4-8DD3-3C8459FCF65A}">
            <xm:f>NOT(ISERROR(SEARCH('Listados Datos'!$T$3,AB432)))</xm:f>
            <xm:f>'Listados Datos'!$T$3</xm:f>
            <x14:dxf>
              <fill>
                <patternFill patternType="solid">
                  <bgColor rgb="FFC00000"/>
                </patternFill>
              </fill>
            </x14:dxf>
          </x14:cfRule>
          <x14:cfRule type="containsText" priority="6326" operator="containsText" id="{668AF84E-F9E1-4617-9F3B-725740DCDB92}">
            <xm:f>NOT(ISERROR(SEARCH('Listados Datos'!$T$4,AB432)))</xm:f>
            <xm:f>'Listados Datos'!$T$4</xm:f>
            <x14:dxf>
              <font>
                <b/>
                <i val="0"/>
                <color theme="0"/>
              </font>
              <fill>
                <patternFill>
                  <bgColor rgb="FFE26B0A"/>
                </patternFill>
              </fill>
            </x14:dxf>
          </x14:cfRule>
          <x14:cfRule type="containsText" priority="6327" operator="containsText" id="{A1961C6D-E053-48CD-A344-DAE6F7E41DB1}">
            <xm:f>NOT(ISERROR(SEARCH('Listados Datos'!$T$5,AB432)))</xm:f>
            <xm:f>'Listados Datos'!$T$5</xm:f>
            <x14:dxf>
              <font>
                <b/>
                <i val="0"/>
                <color auto="1"/>
              </font>
              <fill>
                <patternFill>
                  <bgColor rgb="FFFFFF00"/>
                </patternFill>
              </fill>
            </x14:dxf>
          </x14:cfRule>
          <x14:cfRule type="containsText" priority="6328" operator="containsText" id="{AB6527F3-28D3-4648-BB4F-3561B868DDFF}">
            <xm:f>NOT(ISERROR(SEARCH('Listados Datos'!$T$6,AB432)))</xm:f>
            <xm:f>'Listados Datos'!$T$6</xm:f>
            <x14:dxf>
              <font>
                <b/>
                <i val="0"/>
              </font>
              <fill>
                <patternFill>
                  <bgColor rgb="FF92D050"/>
                </patternFill>
              </fill>
            </x14:dxf>
          </x14:cfRule>
          <xm:sqref>AB432:AB433</xm:sqref>
        </x14:conditionalFormatting>
        <x14:conditionalFormatting xmlns:xm="http://schemas.microsoft.com/office/excel/2006/main">
          <x14:cfRule type="containsText" priority="6315" operator="containsText" id="{4A6C9AEE-3896-4D16-8ECC-081E9FC171F1}">
            <xm:f>NOT(ISERROR(SEARCH('Listados Datos'!$P$3,Z432)))</xm:f>
            <xm:f>'Listados Datos'!$P$3</xm:f>
            <x14:dxf>
              <fill>
                <patternFill>
                  <bgColor rgb="FF99CC00"/>
                </patternFill>
              </fill>
            </x14:dxf>
          </x14:cfRule>
          <x14:cfRule type="containsText" priority="6316" operator="containsText" id="{C2847A61-9CED-4C24-AB39-A6BEC8A695AB}">
            <xm:f>NOT(ISERROR(SEARCH('Listados Datos'!$P$4,Z432)))</xm:f>
            <xm:f>'Listados Datos'!$P$4</xm:f>
            <x14:dxf>
              <fill>
                <patternFill>
                  <bgColor rgb="FF33CC33"/>
                </patternFill>
              </fill>
            </x14:dxf>
          </x14:cfRule>
          <x14:cfRule type="containsText" priority="6317" operator="containsText" id="{0AB36AF3-1F02-402D-B826-32E5FB8F91F7}">
            <xm:f>NOT(ISERROR(SEARCH('Listados Datos'!$P$5,Z432)))</xm:f>
            <xm:f>'Listados Datos'!$P$5</xm:f>
            <x14:dxf>
              <fill>
                <patternFill>
                  <bgColor rgb="FFFFFF00"/>
                </patternFill>
              </fill>
            </x14:dxf>
          </x14:cfRule>
          <x14:cfRule type="containsText" priority="6318" operator="containsText" id="{5B3120BF-34BB-4C89-9037-9DCDB51501BB}">
            <xm:f>NOT(ISERROR(SEARCH('Listados Datos'!$P$6,Z432)))</xm:f>
            <xm:f>'Listados Datos'!$P$6</xm:f>
            <x14:dxf>
              <fill>
                <patternFill>
                  <bgColor rgb="FFFFC000"/>
                </patternFill>
              </fill>
            </x14:dxf>
          </x14:cfRule>
          <x14:cfRule type="containsText" priority="6319" operator="containsText" id="{CA39CB3E-1629-4A53-A7DD-4381990617C0}">
            <xm:f>NOT(ISERROR(SEARCH('Listados Datos'!$P$7,Z432)))</xm:f>
            <xm:f>'Listados Datos'!$P$7</xm:f>
            <x14:dxf>
              <fill>
                <patternFill>
                  <bgColor rgb="FFFF0000"/>
                </patternFill>
              </fill>
            </x14:dxf>
          </x14:cfRule>
          <xm:sqref>Z432:Z433</xm:sqref>
        </x14:conditionalFormatting>
        <x14:conditionalFormatting xmlns:xm="http://schemas.microsoft.com/office/excel/2006/main">
          <x14:cfRule type="containsText" priority="6287" operator="containsText" id="{2F075581-D9F1-4F75-AB2D-75358E5A7378}">
            <xm:f>NOT(ISERROR(SEARCH('Listados Datos'!$T$3,AT433)))</xm:f>
            <xm:f>'Listados Datos'!$T$3</xm:f>
            <x14:dxf>
              <fill>
                <patternFill patternType="solid">
                  <bgColor rgb="FFC00000"/>
                </patternFill>
              </fill>
            </x14:dxf>
          </x14:cfRule>
          <x14:cfRule type="containsText" priority="6288" operator="containsText" id="{E3D73911-821A-4C2C-BAB5-6279B0AB8670}">
            <xm:f>NOT(ISERROR(SEARCH('Listados Datos'!$T$4,AT433)))</xm:f>
            <xm:f>'Listados Datos'!$T$4</xm:f>
            <x14:dxf>
              <font>
                <b/>
                <i val="0"/>
                <color theme="0"/>
              </font>
              <fill>
                <patternFill>
                  <bgColor rgb="FFE26B0A"/>
                </patternFill>
              </fill>
            </x14:dxf>
          </x14:cfRule>
          <x14:cfRule type="containsText" priority="6289" operator="containsText" id="{1FE1C19C-55F3-4205-989D-A3399581C4B7}">
            <xm:f>NOT(ISERROR(SEARCH('Listados Datos'!$T$5,AT433)))</xm:f>
            <xm:f>'Listados Datos'!$T$5</xm:f>
            <x14:dxf>
              <font>
                <b/>
                <i val="0"/>
                <color auto="1"/>
              </font>
              <fill>
                <patternFill>
                  <bgColor rgb="FFFFFF00"/>
                </patternFill>
              </fill>
            </x14:dxf>
          </x14:cfRule>
          <x14:cfRule type="containsText" priority="6290" operator="containsText" id="{155092F8-ED42-4F9B-85D3-8D39C688BFB3}">
            <xm:f>NOT(ISERROR(SEARCH('Listados Datos'!$T$6,AT433)))</xm:f>
            <xm:f>'Listados Datos'!$T$6</xm:f>
            <x14:dxf>
              <font>
                <b/>
                <i val="0"/>
              </font>
              <fill>
                <patternFill>
                  <bgColor rgb="FF92D050"/>
                </patternFill>
              </fill>
            </x14:dxf>
          </x14:cfRule>
          <xm:sqref>AT433</xm:sqref>
        </x14:conditionalFormatting>
        <x14:conditionalFormatting xmlns:xm="http://schemas.microsoft.com/office/excel/2006/main">
          <x14:cfRule type="containsText" priority="6235" operator="containsText" id="{E93D2302-8184-4CC8-A72E-F0E999BA9434}">
            <xm:f>NOT(ISERROR(SEARCH('Listados Datos'!$P$3,AR434)))</xm:f>
            <xm:f>'Listados Datos'!$P$3</xm:f>
            <x14:dxf>
              <fill>
                <patternFill>
                  <bgColor rgb="FF99CC00"/>
                </patternFill>
              </fill>
            </x14:dxf>
          </x14:cfRule>
          <x14:cfRule type="containsText" priority="6236" operator="containsText" id="{58BA574C-D518-4484-B6F9-BB8D8259BA20}">
            <xm:f>NOT(ISERROR(SEARCH('Listados Datos'!$P$4,AR434)))</xm:f>
            <xm:f>'Listados Datos'!$P$4</xm:f>
            <x14:dxf>
              <fill>
                <patternFill>
                  <bgColor rgb="FF33CC33"/>
                </patternFill>
              </fill>
            </x14:dxf>
          </x14:cfRule>
          <x14:cfRule type="containsText" priority="6237" operator="containsText" id="{17FE6421-45CA-4C13-886C-BD846391837E}">
            <xm:f>NOT(ISERROR(SEARCH('Listados Datos'!$P$5,AR434)))</xm:f>
            <xm:f>'Listados Datos'!$P$5</xm:f>
            <x14:dxf>
              <fill>
                <patternFill>
                  <bgColor rgb="FFFFFF00"/>
                </patternFill>
              </fill>
            </x14:dxf>
          </x14:cfRule>
          <x14:cfRule type="containsText" priority="6238" operator="containsText" id="{7A393320-8FA1-4917-8E53-1EA3B1EC01D7}">
            <xm:f>NOT(ISERROR(SEARCH('Listados Datos'!$P$6,AR434)))</xm:f>
            <xm:f>'Listados Datos'!$P$6</xm:f>
            <x14:dxf>
              <fill>
                <patternFill>
                  <bgColor rgb="FFFFC000"/>
                </patternFill>
              </fill>
            </x14:dxf>
          </x14:cfRule>
          <x14:cfRule type="containsText" priority="6239" operator="containsText" id="{43FA44AC-724A-40D8-A214-B704BB7C9424}">
            <xm:f>NOT(ISERROR(SEARCH('Listados Datos'!$P$7,AR434)))</xm:f>
            <xm:f>'Listados Datos'!$P$7</xm:f>
            <x14:dxf>
              <fill>
                <patternFill>
                  <bgColor rgb="FFFF0000"/>
                </patternFill>
              </fill>
            </x14:dxf>
          </x14:cfRule>
          <xm:sqref>AR434</xm:sqref>
        </x14:conditionalFormatting>
        <x14:conditionalFormatting xmlns:xm="http://schemas.microsoft.com/office/excel/2006/main">
          <x14:cfRule type="containsText" priority="6273" operator="containsText" id="{4FD93B8A-B547-4E7F-804D-1E058CC90322}">
            <xm:f>NOT(ISERROR(SEARCH('Listados Datos'!$T$3,AF434)))</xm:f>
            <xm:f>'Listados Datos'!$T$3</xm:f>
            <x14:dxf>
              <fill>
                <patternFill patternType="solid">
                  <bgColor rgb="FFC00000"/>
                </patternFill>
              </fill>
            </x14:dxf>
          </x14:cfRule>
          <x14:cfRule type="containsText" priority="6274" operator="containsText" id="{C2D85552-98B5-4F21-9BC3-D3AE753F8C22}">
            <xm:f>NOT(ISERROR(SEARCH('Listados Datos'!$T$4,AF434)))</xm:f>
            <xm:f>'Listados Datos'!$T$4</xm:f>
            <x14:dxf>
              <font>
                <b/>
                <i val="0"/>
                <color theme="0"/>
              </font>
              <fill>
                <patternFill>
                  <bgColor rgb="FFE26B0A"/>
                </patternFill>
              </fill>
            </x14:dxf>
          </x14:cfRule>
          <x14:cfRule type="containsText" priority="6275" operator="containsText" id="{5159F13E-E659-4163-9F7E-E4217F9E0279}">
            <xm:f>NOT(ISERROR(SEARCH('Listados Datos'!$T$5,AF434)))</xm:f>
            <xm:f>'Listados Datos'!$T$5</xm:f>
            <x14:dxf>
              <font>
                <b/>
                <i val="0"/>
                <color auto="1"/>
              </font>
              <fill>
                <patternFill>
                  <bgColor rgb="FFFFFF00"/>
                </patternFill>
              </fill>
            </x14:dxf>
          </x14:cfRule>
          <x14:cfRule type="containsText" priority="6276" operator="containsText" id="{37AB89AE-873D-45C9-A369-D5FCCC8AC9E1}">
            <xm:f>NOT(ISERROR(SEARCH('Listados Datos'!$T$6,AF434)))</xm:f>
            <xm:f>'Listados Datos'!$T$6</xm:f>
            <x14:dxf>
              <font>
                <b/>
                <i val="0"/>
              </font>
              <fill>
                <patternFill>
                  <bgColor rgb="FF92D050"/>
                </patternFill>
              </fill>
            </x14:dxf>
          </x14:cfRule>
          <xm:sqref>AF434</xm:sqref>
        </x14:conditionalFormatting>
        <x14:conditionalFormatting xmlns:xm="http://schemas.microsoft.com/office/excel/2006/main">
          <x14:cfRule type="containsText" priority="6269" operator="containsText" id="{E5C05A50-BDB0-4720-A90F-C041FC320338}">
            <xm:f>NOT(ISERROR(SEARCH('Listados Datos'!$T$3,AB434)))</xm:f>
            <xm:f>'Listados Datos'!$T$3</xm:f>
            <x14:dxf>
              <fill>
                <patternFill patternType="solid">
                  <bgColor rgb="FFC00000"/>
                </patternFill>
              </fill>
            </x14:dxf>
          </x14:cfRule>
          <x14:cfRule type="containsText" priority="6270" operator="containsText" id="{49A4071D-C388-4D55-AA6A-FA2E90E8135C}">
            <xm:f>NOT(ISERROR(SEARCH('Listados Datos'!$T$4,AB434)))</xm:f>
            <xm:f>'Listados Datos'!$T$4</xm:f>
            <x14:dxf>
              <font>
                <b/>
                <i val="0"/>
                <color theme="0"/>
              </font>
              <fill>
                <patternFill>
                  <bgColor rgb="FFE26B0A"/>
                </patternFill>
              </fill>
            </x14:dxf>
          </x14:cfRule>
          <x14:cfRule type="containsText" priority="6271" operator="containsText" id="{FB07D514-0D6C-493D-9144-359D0EBC61F4}">
            <xm:f>NOT(ISERROR(SEARCH('Listados Datos'!$T$5,AB434)))</xm:f>
            <xm:f>'Listados Datos'!$T$5</xm:f>
            <x14:dxf>
              <font>
                <b/>
                <i val="0"/>
                <color auto="1"/>
              </font>
              <fill>
                <patternFill>
                  <bgColor rgb="FFFFFF00"/>
                </patternFill>
              </fill>
            </x14:dxf>
          </x14:cfRule>
          <x14:cfRule type="containsText" priority="6272" operator="containsText" id="{8EE82614-9A14-4895-A0B8-EC8B7E1157E0}">
            <xm:f>NOT(ISERROR(SEARCH('Listados Datos'!$T$6,AB434)))</xm:f>
            <xm:f>'Listados Datos'!$T$6</xm:f>
            <x14:dxf>
              <font>
                <b/>
                <i val="0"/>
              </font>
              <fill>
                <patternFill>
                  <bgColor rgb="FF92D050"/>
                </patternFill>
              </fill>
            </x14:dxf>
          </x14:cfRule>
          <xm:sqref>AB434</xm:sqref>
        </x14:conditionalFormatting>
        <x14:conditionalFormatting xmlns:xm="http://schemas.microsoft.com/office/excel/2006/main">
          <x14:cfRule type="containsText" priority="6259" operator="containsText" id="{90BA2FA2-4585-47C2-876C-4D3EF9B75DD4}">
            <xm:f>NOT(ISERROR(SEARCH('Listados Datos'!$P$3,Z434)))</xm:f>
            <xm:f>'Listados Datos'!$P$3</xm:f>
            <x14:dxf>
              <fill>
                <patternFill>
                  <bgColor rgb="FF99CC00"/>
                </patternFill>
              </fill>
            </x14:dxf>
          </x14:cfRule>
          <x14:cfRule type="containsText" priority="6260" operator="containsText" id="{F27696A4-B1F9-43A3-BC53-12B229C16152}">
            <xm:f>NOT(ISERROR(SEARCH('Listados Datos'!$P$4,Z434)))</xm:f>
            <xm:f>'Listados Datos'!$P$4</xm:f>
            <x14:dxf>
              <fill>
                <patternFill>
                  <bgColor rgb="FF33CC33"/>
                </patternFill>
              </fill>
            </x14:dxf>
          </x14:cfRule>
          <x14:cfRule type="containsText" priority="6261" operator="containsText" id="{69A0D719-1EF1-4BE8-BF5B-6B7502E6A836}">
            <xm:f>NOT(ISERROR(SEARCH('Listados Datos'!$P$5,Z434)))</xm:f>
            <xm:f>'Listados Datos'!$P$5</xm:f>
            <x14:dxf>
              <fill>
                <patternFill>
                  <bgColor rgb="FFFFFF00"/>
                </patternFill>
              </fill>
            </x14:dxf>
          </x14:cfRule>
          <x14:cfRule type="containsText" priority="6262" operator="containsText" id="{6EEA2142-8B13-452B-8381-0545A63702BA}">
            <xm:f>NOT(ISERROR(SEARCH('Listados Datos'!$P$6,Z434)))</xm:f>
            <xm:f>'Listados Datos'!$P$6</xm:f>
            <x14:dxf>
              <fill>
                <patternFill>
                  <bgColor rgb="FFFFC000"/>
                </patternFill>
              </fill>
            </x14:dxf>
          </x14:cfRule>
          <x14:cfRule type="containsText" priority="6263" operator="containsText" id="{B3D417EF-B9F2-4347-82B1-A8CC6641B239}">
            <xm:f>NOT(ISERROR(SEARCH('Listados Datos'!$P$7,Z434)))</xm:f>
            <xm:f>'Listados Datos'!$P$7</xm:f>
            <x14:dxf>
              <fill>
                <patternFill>
                  <bgColor rgb="FFFF0000"/>
                </patternFill>
              </fill>
            </x14:dxf>
          </x14:cfRule>
          <xm:sqref>Z434</xm:sqref>
        </x14:conditionalFormatting>
        <x14:conditionalFormatting xmlns:xm="http://schemas.microsoft.com/office/excel/2006/main">
          <x14:cfRule type="containsText" priority="6245" operator="containsText" id="{7C081354-70F6-4C6E-B15F-B2FD9FF0A506}">
            <xm:f>NOT(ISERROR(SEARCH('Listados Datos'!$T$3,AT434)))</xm:f>
            <xm:f>'Listados Datos'!$T$3</xm:f>
            <x14:dxf>
              <fill>
                <patternFill patternType="solid">
                  <bgColor rgb="FFC00000"/>
                </patternFill>
              </fill>
            </x14:dxf>
          </x14:cfRule>
          <x14:cfRule type="containsText" priority="6246" operator="containsText" id="{069EFA37-96D3-4CD6-AB51-FD8732CBE9F6}">
            <xm:f>NOT(ISERROR(SEARCH('Listados Datos'!$T$4,AT434)))</xm:f>
            <xm:f>'Listados Datos'!$T$4</xm:f>
            <x14:dxf>
              <font>
                <b/>
                <i val="0"/>
                <color theme="0"/>
              </font>
              <fill>
                <patternFill>
                  <bgColor rgb="FFE26B0A"/>
                </patternFill>
              </fill>
            </x14:dxf>
          </x14:cfRule>
          <x14:cfRule type="containsText" priority="6247" operator="containsText" id="{E3E4B521-30FB-4551-B1FD-743E50295EA3}">
            <xm:f>NOT(ISERROR(SEARCH('Listados Datos'!$T$5,AT434)))</xm:f>
            <xm:f>'Listados Datos'!$T$5</xm:f>
            <x14:dxf>
              <font>
                <b/>
                <i val="0"/>
                <color auto="1"/>
              </font>
              <fill>
                <patternFill>
                  <bgColor rgb="FFFFFF00"/>
                </patternFill>
              </fill>
            </x14:dxf>
          </x14:cfRule>
          <x14:cfRule type="containsText" priority="6248" operator="containsText" id="{49D9917B-45F3-4A34-AC93-B077239AC8A9}">
            <xm:f>NOT(ISERROR(SEARCH('Listados Datos'!$T$6,AT434)))</xm:f>
            <xm:f>'Listados Datos'!$T$6</xm:f>
            <x14:dxf>
              <font>
                <b/>
                <i val="0"/>
              </font>
              <fill>
                <patternFill>
                  <bgColor rgb="FF92D050"/>
                </patternFill>
              </fill>
            </x14:dxf>
          </x14:cfRule>
          <xm:sqref>AT434</xm:sqref>
        </x14:conditionalFormatting>
        <x14:conditionalFormatting xmlns:xm="http://schemas.microsoft.com/office/excel/2006/main">
          <x14:cfRule type="containsText" priority="2493" operator="containsText" id="{1BAFE6D5-A6B6-466F-B70A-B38BAD32C420}">
            <xm:f>NOT(ISERROR(SEARCH('Listados Datos'!$D$3,B550)))</xm:f>
            <xm:f>'Listados Datos'!$D$3</xm:f>
            <x14:dxf>
              <font>
                <b/>
                <i val="0"/>
                <color theme="0"/>
              </font>
              <fill>
                <patternFill>
                  <bgColor rgb="FFC00000"/>
                </patternFill>
              </fill>
            </x14:dxf>
          </x14:cfRule>
          <x14:cfRule type="containsText" priority="2494" operator="containsText" id="{2F819842-179A-40CE-BFB7-CB1882BE3FC4}">
            <xm:f>NOT(ISERROR(SEARCH('Listados Datos'!$D$4,B550)))</xm:f>
            <xm:f>'Listados Datos'!$D$4</xm:f>
            <x14:dxf>
              <font>
                <b/>
                <i val="0"/>
                <color theme="0"/>
              </font>
              <fill>
                <patternFill>
                  <bgColor rgb="FFC00000"/>
                </patternFill>
              </fill>
            </x14:dxf>
          </x14:cfRule>
          <x14:cfRule type="containsText" priority="2495" operator="containsText" id="{961D4C44-6040-4734-BF9F-46794C783E32}">
            <xm:f>NOT(ISERROR(SEARCH('Listados Datos'!$D$5,B550)))</xm:f>
            <xm:f>'Listados Datos'!$D$5</xm:f>
            <x14:dxf>
              <font>
                <b/>
                <i val="0"/>
                <color theme="0"/>
              </font>
              <fill>
                <patternFill>
                  <bgColor rgb="FFC00000"/>
                </patternFill>
              </fill>
            </x14:dxf>
          </x14:cfRule>
          <x14:cfRule type="containsText" priority="2496" operator="containsText" id="{B47903EB-A651-46BE-A4BD-278B01015AFE}">
            <xm:f>NOT(ISERROR(SEARCH('Listados Datos'!$D$6,B550)))</xm:f>
            <xm:f>'Listados Datos'!$D$6</xm:f>
            <x14:dxf>
              <font>
                <b/>
                <i val="0"/>
                <color theme="0"/>
              </font>
              <fill>
                <patternFill>
                  <bgColor rgb="FFE3351F"/>
                </patternFill>
              </fill>
            </x14:dxf>
          </x14:cfRule>
          <x14:cfRule type="containsText" priority="2497" operator="containsText" id="{781B63DC-A5E9-4A51-A6CA-2927DADA3760}">
            <xm:f>NOT(ISERROR(SEARCH('Listados Datos'!$D$7,B550)))</xm:f>
            <xm:f>'Listados Datos'!$D$7</xm:f>
            <x14:dxf>
              <font>
                <b/>
                <i val="0"/>
                <color theme="0"/>
              </font>
              <fill>
                <patternFill>
                  <bgColor rgb="FFE3351F"/>
                </patternFill>
              </fill>
            </x14:dxf>
          </x14:cfRule>
          <x14:cfRule type="containsText" priority="2498" operator="containsText" id="{06650331-6307-499F-95FC-22E7DC6D2A12}">
            <xm:f>NOT(ISERROR(SEARCH('Listados Datos'!$D$8,B550)))</xm:f>
            <xm:f>'Listados Datos'!$D$8</xm:f>
            <x14:dxf>
              <font>
                <b/>
                <i val="0"/>
                <color theme="0"/>
              </font>
              <fill>
                <patternFill>
                  <bgColor rgb="FFE3351F"/>
                </patternFill>
              </fill>
            </x14:dxf>
          </x14:cfRule>
          <x14:cfRule type="containsText" priority="2499" operator="containsText" id="{96E2A67B-3E51-484B-A0F2-A6F86EE25ECB}">
            <xm:f>NOT(ISERROR(SEARCH('Listados Datos'!$D$9,B550)))</xm:f>
            <xm:f>'Listados Datos'!$D$9</xm:f>
            <x14:dxf>
              <font>
                <b/>
                <i val="0"/>
                <color theme="0"/>
              </font>
              <fill>
                <patternFill>
                  <bgColor rgb="FFFFC000"/>
                </patternFill>
              </fill>
            </x14:dxf>
          </x14:cfRule>
          <x14:cfRule type="containsText" priority="2500" operator="containsText" id="{DE49FF92-E2A6-4F62-BA48-5762649CD0DF}">
            <xm:f>NOT(ISERROR(SEARCH('Listados Datos'!$D$10,B550)))</xm:f>
            <xm:f>'Listados Datos'!$D$10</xm:f>
            <x14:dxf>
              <font>
                <b/>
                <i val="0"/>
                <color theme="0"/>
              </font>
              <fill>
                <patternFill>
                  <bgColor rgb="FFFFC000"/>
                </patternFill>
              </fill>
            </x14:dxf>
          </x14:cfRule>
          <x14:cfRule type="containsText" priority="2501" operator="containsText" id="{E2848997-0887-498A-8C68-A5B3A6F63DBC}">
            <xm:f>NOT(ISERROR(SEARCH('Listados Datos'!$D$11,B550)))</xm:f>
            <xm:f>'Listados Datos'!$D$11</xm:f>
            <x14:dxf>
              <font>
                <b/>
                <i val="0"/>
                <color theme="0"/>
              </font>
              <fill>
                <patternFill>
                  <bgColor rgb="FFFFC000"/>
                </patternFill>
              </fill>
            </x14:dxf>
          </x14:cfRule>
          <x14:cfRule type="containsText" priority="2502" operator="containsText" id="{A097FCAD-A405-4C89-9973-F35AD7F260E6}">
            <xm:f>NOT(ISERROR(SEARCH('Listados Datos'!$D$12,B550)))</xm:f>
            <xm:f>'Listados Datos'!$D$12</xm:f>
            <x14:dxf>
              <font>
                <b/>
                <i val="0"/>
                <color theme="0"/>
              </font>
              <fill>
                <patternFill>
                  <bgColor rgb="FFFFC000"/>
                </patternFill>
              </fill>
            </x14:dxf>
          </x14:cfRule>
          <x14:cfRule type="containsText" priority="2503" operator="containsText" id="{A90051CB-3B5D-4A6D-A3AC-541190EA0BDC}">
            <xm:f>NOT(ISERROR(SEARCH('Listados Datos'!$D$13,B550)))</xm:f>
            <xm:f>'Listados Datos'!$D$13</xm:f>
            <x14:dxf>
              <font>
                <b/>
                <i val="0"/>
                <color theme="0"/>
              </font>
              <fill>
                <patternFill>
                  <bgColor rgb="FFFFC000"/>
                </patternFill>
              </fill>
            </x14:dxf>
          </x14:cfRule>
          <x14:cfRule type="containsText" priority="2504" operator="containsText" id="{70FC1D5D-287F-4558-BD35-B1341D9CD5C6}">
            <xm:f>NOT(ISERROR(SEARCH('Listados Datos'!$D$14,B550)))</xm:f>
            <xm:f>'Listados Datos'!$D$14</xm:f>
            <x14:dxf>
              <font>
                <b/>
                <i val="0"/>
                <color theme="0"/>
              </font>
              <fill>
                <patternFill>
                  <bgColor rgb="FFFF0000"/>
                </patternFill>
              </fill>
            </x14:dxf>
          </x14:cfRule>
          <x14:cfRule type="containsText" priority="2505" operator="containsText" id="{C1FEF7F2-3DC2-4B61-A88E-C425845FC409}">
            <xm:f>NOT(ISERROR(SEARCH('Listados Datos'!$D$15,B550)))</xm:f>
            <xm:f>'Listados Datos'!$D$15</xm:f>
            <x14:dxf>
              <font>
                <b/>
                <i val="0"/>
                <color theme="0"/>
              </font>
              <fill>
                <patternFill>
                  <bgColor rgb="FFFF0000"/>
                </patternFill>
              </fill>
            </x14:dxf>
          </x14:cfRule>
          <x14:cfRule type="containsText" priority="2506" operator="containsText" id="{CAD0ED20-11B9-4E63-A092-7A2D7F06F021}">
            <xm:f>NOT(ISERROR(SEARCH('Listados Datos'!$D$16,B550)))</xm:f>
            <xm:f>'Listados Datos'!$D$16</xm:f>
            <x14:dxf>
              <font>
                <b/>
                <i val="0"/>
                <color theme="0"/>
              </font>
              <fill>
                <patternFill>
                  <bgColor rgb="FFFF0000"/>
                </patternFill>
              </fill>
            </x14:dxf>
          </x14:cfRule>
          <xm:sqref>B550:B551</xm:sqref>
        </x14:conditionalFormatting>
        <x14:conditionalFormatting xmlns:xm="http://schemas.microsoft.com/office/excel/2006/main">
          <x14:cfRule type="containsText" priority="6005" operator="containsText" id="{76222E4B-6C2D-4EBD-A7E6-195FD95FC158}">
            <xm:f>NOT(ISERROR(SEARCH('Listados Datos'!$P$3,AR447)))</xm:f>
            <xm:f>'Listados Datos'!$P$3</xm:f>
            <x14:dxf>
              <fill>
                <patternFill>
                  <bgColor rgb="FF99CC00"/>
                </patternFill>
              </fill>
            </x14:dxf>
          </x14:cfRule>
          <x14:cfRule type="containsText" priority="6006" operator="containsText" id="{C1B67C28-2109-41AB-8B66-894E48D2FF7F}">
            <xm:f>NOT(ISERROR(SEARCH('Listados Datos'!$P$4,AR447)))</xm:f>
            <xm:f>'Listados Datos'!$P$4</xm:f>
            <x14:dxf>
              <fill>
                <patternFill>
                  <bgColor rgb="FF33CC33"/>
                </patternFill>
              </fill>
            </x14:dxf>
          </x14:cfRule>
          <x14:cfRule type="containsText" priority="6007" operator="containsText" id="{03784E1E-6338-4AA3-809F-D6C22EC31850}">
            <xm:f>NOT(ISERROR(SEARCH('Listados Datos'!$P$5,AR447)))</xm:f>
            <xm:f>'Listados Datos'!$P$5</xm:f>
            <x14:dxf>
              <fill>
                <patternFill>
                  <bgColor rgb="FFFFFF00"/>
                </patternFill>
              </fill>
            </x14:dxf>
          </x14:cfRule>
          <x14:cfRule type="containsText" priority="6008" operator="containsText" id="{A999B0C2-1FB1-4E9A-9C1B-DAD24F13FD3E}">
            <xm:f>NOT(ISERROR(SEARCH('Listados Datos'!$P$6,AR447)))</xm:f>
            <xm:f>'Listados Datos'!$P$6</xm:f>
            <x14:dxf>
              <fill>
                <patternFill>
                  <bgColor rgb="FFFFC000"/>
                </patternFill>
              </fill>
            </x14:dxf>
          </x14:cfRule>
          <x14:cfRule type="containsText" priority="6009" operator="containsText" id="{B6C3AA03-59FB-4AD4-A366-FBA455577535}">
            <xm:f>NOT(ISERROR(SEARCH('Listados Datos'!$P$7,AR447)))</xm:f>
            <xm:f>'Listados Datos'!$P$7</xm:f>
            <x14:dxf>
              <fill>
                <patternFill>
                  <bgColor rgb="FFFF0000"/>
                </patternFill>
              </fill>
            </x14:dxf>
          </x14:cfRule>
          <xm:sqref>AR447</xm:sqref>
        </x14:conditionalFormatting>
        <x14:conditionalFormatting xmlns:xm="http://schemas.microsoft.com/office/excel/2006/main">
          <x14:cfRule type="containsText" priority="6015" operator="containsText" id="{27F590C0-BF31-4528-B491-354459C1AAA5}">
            <xm:f>NOT(ISERROR(SEARCH('Listados Datos'!$T$3,AT447)))</xm:f>
            <xm:f>'Listados Datos'!$T$3</xm:f>
            <x14:dxf>
              <fill>
                <patternFill patternType="solid">
                  <bgColor rgb="FFC00000"/>
                </patternFill>
              </fill>
            </x14:dxf>
          </x14:cfRule>
          <x14:cfRule type="containsText" priority="6016" operator="containsText" id="{14D00F69-048F-401A-B70E-10D2BABEF22E}">
            <xm:f>NOT(ISERROR(SEARCH('Listados Datos'!$T$4,AT447)))</xm:f>
            <xm:f>'Listados Datos'!$T$4</xm:f>
            <x14:dxf>
              <font>
                <b/>
                <i val="0"/>
                <color theme="0"/>
              </font>
              <fill>
                <patternFill>
                  <bgColor rgb="FFE26B0A"/>
                </patternFill>
              </fill>
            </x14:dxf>
          </x14:cfRule>
          <x14:cfRule type="containsText" priority="6017" operator="containsText" id="{2A0E72C8-D391-4497-86F8-E22FEFE6ABDA}">
            <xm:f>NOT(ISERROR(SEARCH('Listados Datos'!$T$5,AT447)))</xm:f>
            <xm:f>'Listados Datos'!$T$5</xm:f>
            <x14:dxf>
              <font>
                <b/>
                <i val="0"/>
                <color auto="1"/>
              </font>
              <fill>
                <patternFill>
                  <bgColor rgb="FFFFFF00"/>
                </patternFill>
              </fill>
            </x14:dxf>
          </x14:cfRule>
          <x14:cfRule type="containsText" priority="6018" operator="containsText" id="{1983E1D0-C7AB-4E9B-9DDD-19EFD636285E}">
            <xm:f>NOT(ISERROR(SEARCH('Listados Datos'!$T$6,AT447)))</xm:f>
            <xm:f>'Listados Datos'!$T$6</xm:f>
            <x14:dxf>
              <font>
                <b/>
                <i val="0"/>
              </font>
              <fill>
                <patternFill>
                  <bgColor rgb="FF92D050"/>
                </patternFill>
              </fill>
            </x14:dxf>
          </x14:cfRule>
          <xm:sqref>AT447</xm:sqref>
        </x14:conditionalFormatting>
        <x14:conditionalFormatting xmlns:xm="http://schemas.microsoft.com/office/excel/2006/main">
          <x14:cfRule type="containsText" priority="5973" operator="containsText" id="{C1A8DC58-102D-4156-B53F-C451234885FC}">
            <xm:f>NOT(ISERROR(SEARCH('Listados Datos'!$T$3,AT444)))</xm:f>
            <xm:f>'Listados Datos'!$T$3</xm:f>
            <x14:dxf>
              <fill>
                <patternFill patternType="solid">
                  <bgColor rgb="FFC00000"/>
                </patternFill>
              </fill>
            </x14:dxf>
          </x14:cfRule>
          <x14:cfRule type="containsText" priority="5974" operator="containsText" id="{05800B25-D39F-41BF-8497-2B4C46A762DB}">
            <xm:f>NOT(ISERROR(SEARCH('Listados Datos'!$T$4,AT444)))</xm:f>
            <xm:f>'Listados Datos'!$T$4</xm:f>
            <x14:dxf>
              <font>
                <b/>
                <i val="0"/>
                <color theme="0"/>
              </font>
              <fill>
                <patternFill>
                  <bgColor rgb="FFE26B0A"/>
                </patternFill>
              </fill>
            </x14:dxf>
          </x14:cfRule>
          <x14:cfRule type="containsText" priority="5975" operator="containsText" id="{E6BE8535-70E8-4859-9BDD-11611A50087C}">
            <xm:f>NOT(ISERROR(SEARCH('Listados Datos'!$T$5,AT444)))</xm:f>
            <xm:f>'Listados Datos'!$T$5</xm:f>
            <x14:dxf>
              <font>
                <b/>
                <i val="0"/>
                <color auto="1"/>
              </font>
              <fill>
                <patternFill>
                  <bgColor rgb="FFFFFF00"/>
                </patternFill>
              </fill>
            </x14:dxf>
          </x14:cfRule>
          <x14:cfRule type="containsText" priority="5976" operator="containsText" id="{1368144C-0B31-4816-949C-F1AE63800C84}">
            <xm:f>NOT(ISERROR(SEARCH('Listados Datos'!$T$6,AT444)))</xm:f>
            <xm:f>'Listados Datos'!$T$6</xm:f>
            <x14:dxf>
              <font>
                <b/>
                <i val="0"/>
              </font>
              <fill>
                <patternFill>
                  <bgColor rgb="FF92D050"/>
                </patternFill>
              </fill>
            </x14:dxf>
          </x14:cfRule>
          <xm:sqref>AT444</xm:sqref>
        </x14:conditionalFormatting>
        <x14:conditionalFormatting xmlns:xm="http://schemas.microsoft.com/office/excel/2006/main">
          <x14:cfRule type="containsText" priority="5963" operator="containsText" id="{61542C1B-77FD-4818-AA76-20C493774DC8}">
            <xm:f>NOT(ISERROR(SEARCH('Listados Datos'!$P$3,AR444)))</xm:f>
            <xm:f>'Listados Datos'!$P$3</xm:f>
            <x14:dxf>
              <fill>
                <patternFill>
                  <bgColor rgb="FF99CC00"/>
                </patternFill>
              </fill>
            </x14:dxf>
          </x14:cfRule>
          <x14:cfRule type="containsText" priority="5964" operator="containsText" id="{A511BD6C-D92D-495F-B221-C966BA6DEE85}">
            <xm:f>NOT(ISERROR(SEARCH('Listados Datos'!$P$4,AR444)))</xm:f>
            <xm:f>'Listados Datos'!$P$4</xm:f>
            <x14:dxf>
              <fill>
                <patternFill>
                  <bgColor rgb="FF33CC33"/>
                </patternFill>
              </fill>
            </x14:dxf>
          </x14:cfRule>
          <x14:cfRule type="containsText" priority="5965" operator="containsText" id="{A3447568-EA63-47E3-956A-268447DD3814}">
            <xm:f>NOT(ISERROR(SEARCH('Listados Datos'!$P$5,AR444)))</xm:f>
            <xm:f>'Listados Datos'!$P$5</xm:f>
            <x14:dxf>
              <fill>
                <patternFill>
                  <bgColor rgb="FFFFFF00"/>
                </patternFill>
              </fill>
            </x14:dxf>
          </x14:cfRule>
          <x14:cfRule type="containsText" priority="5966" operator="containsText" id="{8BC253CF-DAA5-4D43-8805-6A1BAE9B02F6}">
            <xm:f>NOT(ISERROR(SEARCH('Listados Datos'!$P$6,AR444)))</xm:f>
            <xm:f>'Listados Datos'!$P$6</xm:f>
            <x14:dxf>
              <fill>
                <patternFill>
                  <bgColor rgb="FFFFC000"/>
                </patternFill>
              </fill>
            </x14:dxf>
          </x14:cfRule>
          <x14:cfRule type="containsText" priority="5967" operator="containsText" id="{99D98A1C-591A-4894-9EEA-E5E6C1457184}">
            <xm:f>NOT(ISERROR(SEARCH('Listados Datos'!$P$7,AR444)))</xm:f>
            <xm:f>'Listados Datos'!$P$7</xm:f>
            <x14:dxf>
              <fill>
                <patternFill>
                  <bgColor rgb="FFFF0000"/>
                </patternFill>
              </fill>
            </x14:dxf>
          </x14:cfRule>
          <xm:sqref>AR444</xm:sqref>
        </x14:conditionalFormatting>
        <x14:conditionalFormatting xmlns:xm="http://schemas.microsoft.com/office/excel/2006/main">
          <x14:cfRule type="containsText" priority="6081" operator="containsText" id="{D85F2F9D-C166-4E91-92D8-D1D99E7AB9AA}">
            <xm:f>NOT(ISERROR(SEARCH('Listados Datos'!$T$3,AF442)))</xm:f>
            <xm:f>'Listados Datos'!$T$3</xm:f>
            <x14:dxf>
              <fill>
                <patternFill patternType="solid">
                  <bgColor rgb="FFC00000"/>
                </patternFill>
              </fill>
            </x14:dxf>
          </x14:cfRule>
          <x14:cfRule type="containsText" priority="6082" operator="containsText" id="{0D7DD3E2-0D5E-4F2E-8663-1935D3F39899}">
            <xm:f>NOT(ISERROR(SEARCH('Listados Datos'!$T$4,AF442)))</xm:f>
            <xm:f>'Listados Datos'!$T$4</xm:f>
            <x14:dxf>
              <font>
                <b/>
                <i val="0"/>
                <color theme="0"/>
              </font>
              <fill>
                <patternFill>
                  <bgColor rgb="FFE26B0A"/>
                </patternFill>
              </fill>
            </x14:dxf>
          </x14:cfRule>
          <x14:cfRule type="containsText" priority="6083" operator="containsText" id="{CC520132-6076-42D5-8F68-792FBEF19CC4}">
            <xm:f>NOT(ISERROR(SEARCH('Listados Datos'!$T$5,AF442)))</xm:f>
            <xm:f>'Listados Datos'!$T$5</xm:f>
            <x14:dxf>
              <font>
                <b/>
                <i val="0"/>
                <color auto="1"/>
              </font>
              <fill>
                <patternFill>
                  <bgColor rgb="FFFFFF00"/>
                </patternFill>
              </fill>
            </x14:dxf>
          </x14:cfRule>
          <x14:cfRule type="containsText" priority="6084" operator="containsText" id="{13948E3F-B7EA-467F-A779-B6EB85D747CE}">
            <xm:f>NOT(ISERROR(SEARCH('Listados Datos'!$T$6,AF442)))</xm:f>
            <xm:f>'Listados Datos'!$T$6</xm:f>
            <x14:dxf>
              <font>
                <b/>
                <i val="0"/>
              </font>
              <fill>
                <patternFill>
                  <bgColor rgb="FF92D050"/>
                </patternFill>
              </fill>
            </x14:dxf>
          </x14:cfRule>
          <xm:sqref>AF442:AF443 AF447</xm:sqref>
        </x14:conditionalFormatting>
        <x14:conditionalFormatting xmlns:xm="http://schemas.microsoft.com/office/excel/2006/main">
          <x14:cfRule type="containsText" priority="6077" operator="containsText" id="{9B5F4DD4-A24A-4218-A5C1-305069B3CEDD}">
            <xm:f>NOT(ISERROR(SEARCH('Listados Datos'!$T$3,AB442)))</xm:f>
            <xm:f>'Listados Datos'!$T$3</xm:f>
            <x14:dxf>
              <fill>
                <patternFill patternType="solid">
                  <bgColor rgb="FFC00000"/>
                </patternFill>
              </fill>
            </x14:dxf>
          </x14:cfRule>
          <x14:cfRule type="containsText" priority="6078" operator="containsText" id="{2F3D4C49-9258-4527-BA9E-B7D3A7B95FC5}">
            <xm:f>NOT(ISERROR(SEARCH('Listados Datos'!$T$4,AB442)))</xm:f>
            <xm:f>'Listados Datos'!$T$4</xm:f>
            <x14:dxf>
              <font>
                <b/>
                <i val="0"/>
                <color theme="0"/>
              </font>
              <fill>
                <patternFill>
                  <bgColor rgb="FFE26B0A"/>
                </patternFill>
              </fill>
            </x14:dxf>
          </x14:cfRule>
          <x14:cfRule type="containsText" priority="6079" operator="containsText" id="{E8EF36EC-E65A-4B08-AC65-4F480641ED9A}">
            <xm:f>NOT(ISERROR(SEARCH('Listados Datos'!$T$5,AB442)))</xm:f>
            <xm:f>'Listados Datos'!$T$5</xm:f>
            <x14:dxf>
              <font>
                <b/>
                <i val="0"/>
                <color auto="1"/>
              </font>
              <fill>
                <patternFill>
                  <bgColor rgb="FFFFFF00"/>
                </patternFill>
              </fill>
            </x14:dxf>
          </x14:cfRule>
          <x14:cfRule type="containsText" priority="6080" operator="containsText" id="{9E7785A6-93BA-4CFD-BC13-53D93F602C6C}">
            <xm:f>NOT(ISERROR(SEARCH('Listados Datos'!$T$6,AB442)))</xm:f>
            <xm:f>'Listados Datos'!$T$6</xm:f>
            <x14:dxf>
              <font>
                <b/>
                <i val="0"/>
              </font>
              <fill>
                <patternFill>
                  <bgColor rgb="FF92D050"/>
                </patternFill>
              </fill>
            </x14:dxf>
          </x14:cfRule>
          <xm:sqref>AB442:AB443</xm:sqref>
        </x14:conditionalFormatting>
        <x14:conditionalFormatting xmlns:xm="http://schemas.microsoft.com/office/excel/2006/main">
          <x14:cfRule type="containsText" priority="6067" operator="containsText" id="{FECD5D07-F7B7-4EA7-AD06-021B5EDCDDFF}">
            <xm:f>NOT(ISERROR(SEARCH('Listados Datos'!$P$3,Z442)))</xm:f>
            <xm:f>'Listados Datos'!$P$3</xm:f>
            <x14:dxf>
              <fill>
                <patternFill>
                  <bgColor rgb="FF99CC00"/>
                </patternFill>
              </fill>
            </x14:dxf>
          </x14:cfRule>
          <x14:cfRule type="containsText" priority="6068" operator="containsText" id="{AEE15786-4A1E-4B04-9309-ADECF07FFB99}">
            <xm:f>NOT(ISERROR(SEARCH('Listados Datos'!$P$4,Z442)))</xm:f>
            <xm:f>'Listados Datos'!$P$4</xm:f>
            <x14:dxf>
              <fill>
                <patternFill>
                  <bgColor rgb="FF33CC33"/>
                </patternFill>
              </fill>
            </x14:dxf>
          </x14:cfRule>
          <x14:cfRule type="containsText" priority="6069" operator="containsText" id="{192D1A48-5A53-46F4-8893-611AD814CC68}">
            <xm:f>NOT(ISERROR(SEARCH('Listados Datos'!$P$5,Z442)))</xm:f>
            <xm:f>'Listados Datos'!$P$5</xm:f>
            <x14:dxf>
              <fill>
                <patternFill>
                  <bgColor rgb="FFFFFF00"/>
                </patternFill>
              </fill>
            </x14:dxf>
          </x14:cfRule>
          <x14:cfRule type="containsText" priority="6070" operator="containsText" id="{B1783106-33F9-45E4-AEAB-F26B1E5BACD9}">
            <xm:f>NOT(ISERROR(SEARCH('Listados Datos'!$P$6,Z442)))</xm:f>
            <xm:f>'Listados Datos'!$P$6</xm:f>
            <x14:dxf>
              <fill>
                <patternFill>
                  <bgColor rgb="FFFFC000"/>
                </patternFill>
              </fill>
            </x14:dxf>
          </x14:cfRule>
          <x14:cfRule type="containsText" priority="6071" operator="containsText" id="{C1AC9678-AC23-46EB-9DDA-0B07F93A280C}">
            <xm:f>NOT(ISERROR(SEARCH('Listados Datos'!$P$7,Z442)))</xm:f>
            <xm:f>'Listados Datos'!$P$7</xm:f>
            <x14:dxf>
              <fill>
                <patternFill>
                  <bgColor rgb="FFFF0000"/>
                </patternFill>
              </fill>
            </x14:dxf>
          </x14:cfRule>
          <xm:sqref>Z442:Z443</xm:sqref>
        </x14:conditionalFormatting>
        <x14:conditionalFormatting xmlns:xm="http://schemas.microsoft.com/office/excel/2006/main">
          <x14:cfRule type="containsText" priority="6043" operator="containsText" id="{75015790-45E0-4B42-AD17-DFCA82625E8D}">
            <xm:f>NOT(ISERROR(SEARCH('Listados Datos'!$T$3,AT442)))</xm:f>
            <xm:f>'Listados Datos'!$T$3</xm:f>
            <x14:dxf>
              <fill>
                <patternFill patternType="solid">
                  <bgColor rgb="FFC00000"/>
                </patternFill>
              </fill>
            </x14:dxf>
          </x14:cfRule>
          <x14:cfRule type="containsText" priority="6044" operator="containsText" id="{B319CA40-A9FF-43CD-935B-164C92F01BD0}">
            <xm:f>NOT(ISERROR(SEARCH('Listados Datos'!$T$4,AT442)))</xm:f>
            <xm:f>'Listados Datos'!$T$4</xm:f>
            <x14:dxf>
              <font>
                <b/>
                <i val="0"/>
                <color theme="0"/>
              </font>
              <fill>
                <patternFill>
                  <bgColor rgb="FFE26B0A"/>
                </patternFill>
              </fill>
            </x14:dxf>
          </x14:cfRule>
          <x14:cfRule type="containsText" priority="6045" operator="containsText" id="{2C572EEE-E85A-417C-936E-DDEDEE72C877}">
            <xm:f>NOT(ISERROR(SEARCH('Listados Datos'!$T$5,AT442)))</xm:f>
            <xm:f>'Listados Datos'!$T$5</xm:f>
            <x14:dxf>
              <font>
                <b/>
                <i val="0"/>
                <color auto="1"/>
              </font>
              <fill>
                <patternFill>
                  <bgColor rgb="FFFFFF00"/>
                </patternFill>
              </fill>
            </x14:dxf>
          </x14:cfRule>
          <x14:cfRule type="containsText" priority="6046" operator="containsText" id="{E913B62A-1719-4375-91FA-5043695FDD90}">
            <xm:f>NOT(ISERROR(SEARCH('Listados Datos'!$T$6,AT442)))</xm:f>
            <xm:f>'Listados Datos'!$T$6</xm:f>
            <x14:dxf>
              <font>
                <b/>
                <i val="0"/>
              </font>
              <fill>
                <patternFill>
                  <bgColor rgb="FF92D050"/>
                </patternFill>
              </fill>
            </x14:dxf>
          </x14:cfRule>
          <xm:sqref>AT442</xm:sqref>
        </x14:conditionalFormatting>
        <x14:conditionalFormatting xmlns:xm="http://schemas.microsoft.com/office/excel/2006/main">
          <x14:cfRule type="containsText" priority="6033" operator="containsText" id="{D883EEC0-C1E0-4971-9B78-16CC00558572}">
            <xm:f>NOT(ISERROR(SEARCH('Listados Datos'!$P$3,AR442)))</xm:f>
            <xm:f>'Listados Datos'!$P$3</xm:f>
            <x14:dxf>
              <fill>
                <patternFill>
                  <bgColor rgb="FF99CC00"/>
                </patternFill>
              </fill>
            </x14:dxf>
          </x14:cfRule>
          <x14:cfRule type="containsText" priority="6034" operator="containsText" id="{B7CEC8EA-5660-4178-8A67-7B56925A5082}">
            <xm:f>NOT(ISERROR(SEARCH('Listados Datos'!$P$4,AR442)))</xm:f>
            <xm:f>'Listados Datos'!$P$4</xm:f>
            <x14:dxf>
              <fill>
                <patternFill>
                  <bgColor rgb="FF33CC33"/>
                </patternFill>
              </fill>
            </x14:dxf>
          </x14:cfRule>
          <x14:cfRule type="containsText" priority="6035" operator="containsText" id="{420BD4BB-207A-417D-BEC1-1CD2DEFDC813}">
            <xm:f>NOT(ISERROR(SEARCH('Listados Datos'!$P$5,AR442)))</xm:f>
            <xm:f>'Listados Datos'!$P$5</xm:f>
            <x14:dxf>
              <fill>
                <patternFill>
                  <bgColor rgb="FFFFFF00"/>
                </patternFill>
              </fill>
            </x14:dxf>
          </x14:cfRule>
          <x14:cfRule type="containsText" priority="6036" operator="containsText" id="{D2CD9A5C-8FBE-4D96-A877-73DBF16E09B6}">
            <xm:f>NOT(ISERROR(SEARCH('Listados Datos'!$P$6,AR442)))</xm:f>
            <xm:f>'Listados Datos'!$P$6</xm:f>
            <x14:dxf>
              <fill>
                <patternFill>
                  <bgColor rgb="FFFFC000"/>
                </patternFill>
              </fill>
            </x14:dxf>
          </x14:cfRule>
          <x14:cfRule type="containsText" priority="6037" operator="containsText" id="{5F67143B-B902-4022-B47A-373622F33FFD}">
            <xm:f>NOT(ISERROR(SEARCH('Listados Datos'!$P$7,AR442)))</xm:f>
            <xm:f>'Listados Datos'!$P$7</xm:f>
            <x14:dxf>
              <fill>
                <patternFill>
                  <bgColor rgb="FFFF0000"/>
                </patternFill>
              </fill>
            </x14:dxf>
          </x14:cfRule>
          <xm:sqref>AR442</xm:sqref>
        </x14:conditionalFormatting>
        <x14:conditionalFormatting xmlns:xm="http://schemas.microsoft.com/office/excel/2006/main">
          <x14:cfRule type="containsText" priority="6029" operator="containsText" id="{ACA3048D-892E-4070-A014-59C8F21A09B0}">
            <xm:f>NOT(ISERROR(SEARCH('Listados Datos'!$T$3,AT443)))</xm:f>
            <xm:f>'Listados Datos'!$T$3</xm:f>
            <x14:dxf>
              <fill>
                <patternFill patternType="solid">
                  <bgColor rgb="FFC00000"/>
                </patternFill>
              </fill>
            </x14:dxf>
          </x14:cfRule>
          <x14:cfRule type="containsText" priority="6030" operator="containsText" id="{77D5C3FC-7682-4626-BE65-377E25F7BCE5}">
            <xm:f>NOT(ISERROR(SEARCH('Listados Datos'!$T$4,AT443)))</xm:f>
            <xm:f>'Listados Datos'!$T$4</xm:f>
            <x14:dxf>
              <font>
                <b/>
                <i val="0"/>
                <color theme="0"/>
              </font>
              <fill>
                <patternFill>
                  <bgColor rgb="FFE26B0A"/>
                </patternFill>
              </fill>
            </x14:dxf>
          </x14:cfRule>
          <x14:cfRule type="containsText" priority="6031" operator="containsText" id="{B6D586BF-5A35-4F1C-B995-DDFD5CEB18F3}">
            <xm:f>NOT(ISERROR(SEARCH('Listados Datos'!$T$5,AT443)))</xm:f>
            <xm:f>'Listados Datos'!$T$5</xm:f>
            <x14:dxf>
              <font>
                <b/>
                <i val="0"/>
                <color auto="1"/>
              </font>
              <fill>
                <patternFill>
                  <bgColor rgb="FFFFFF00"/>
                </patternFill>
              </fill>
            </x14:dxf>
          </x14:cfRule>
          <x14:cfRule type="containsText" priority="6032" operator="containsText" id="{8C3593F3-A736-47BF-B279-A040ADD35BB8}">
            <xm:f>NOT(ISERROR(SEARCH('Listados Datos'!$T$6,AT443)))</xm:f>
            <xm:f>'Listados Datos'!$T$6</xm:f>
            <x14:dxf>
              <font>
                <b/>
                <i val="0"/>
              </font>
              <fill>
                <patternFill>
                  <bgColor rgb="FF92D050"/>
                </patternFill>
              </fill>
            </x14:dxf>
          </x14:cfRule>
          <xm:sqref>AT443</xm:sqref>
        </x14:conditionalFormatting>
        <x14:conditionalFormatting xmlns:xm="http://schemas.microsoft.com/office/excel/2006/main">
          <x14:cfRule type="containsText" priority="6019" operator="containsText" id="{98E3EC7F-E492-4D16-8C8B-E83470A17871}">
            <xm:f>NOT(ISERROR(SEARCH('Listados Datos'!$P$3,AR443)))</xm:f>
            <xm:f>'Listados Datos'!$P$3</xm:f>
            <x14:dxf>
              <fill>
                <patternFill>
                  <bgColor rgb="FF99CC00"/>
                </patternFill>
              </fill>
            </x14:dxf>
          </x14:cfRule>
          <x14:cfRule type="containsText" priority="6020" operator="containsText" id="{CC9AAF77-4BDD-40A4-B4C1-D243E9FDFDD5}">
            <xm:f>NOT(ISERROR(SEARCH('Listados Datos'!$P$4,AR443)))</xm:f>
            <xm:f>'Listados Datos'!$P$4</xm:f>
            <x14:dxf>
              <fill>
                <patternFill>
                  <bgColor rgb="FF33CC33"/>
                </patternFill>
              </fill>
            </x14:dxf>
          </x14:cfRule>
          <x14:cfRule type="containsText" priority="6021" operator="containsText" id="{562D7D0F-FF63-47A7-BC01-A4E7FBB46219}">
            <xm:f>NOT(ISERROR(SEARCH('Listados Datos'!$P$5,AR443)))</xm:f>
            <xm:f>'Listados Datos'!$P$5</xm:f>
            <x14:dxf>
              <fill>
                <patternFill>
                  <bgColor rgb="FFFFFF00"/>
                </patternFill>
              </fill>
            </x14:dxf>
          </x14:cfRule>
          <x14:cfRule type="containsText" priority="6022" operator="containsText" id="{51DF21C8-3954-449C-9652-B60C127401A5}">
            <xm:f>NOT(ISERROR(SEARCH('Listados Datos'!$P$6,AR443)))</xm:f>
            <xm:f>'Listados Datos'!$P$6</xm:f>
            <x14:dxf>
              <fill>
                <patternFill>
                  <bgColor rgb="FFFFC000"/>
                </patternFill>
              </fill>
            </x14:dxf>
          </x14:cfRule>
          <x14:cfRule type="containsText" priority="6023" operator="containsText" id="{C035729F-D678-4293-85D3-20A8B9ECE6B4}">
            <xm:f>NOT(ISERROR(SEARCH('Listados Datos'!$P$7,AR443)))</xm:f>
            <xm:f>'Listados Datos'!$P$7</xm:f>
            <x14:dxf>
              <fill>
                <patternFill>
                  <bgColor rgb="FFFF0000"/>
                </patternFill>
              </fill>
            </x14:dxf>
          </x14:cfRule>
          <xm:sqref>AR443</xm:sqref>
        </x14:conditionalFormatting>
        <x14:conditionalFormatting xmlns:xm="http://schemas.microsoft.com/office/excel/2006/main">
          <x14:cfRule type="containsText" priority="5879" operator="containsText" id="{E08F0A23-06C5-4600-B555-AF7AE8E8AA24}">
            <xm:f>NOT(ISERROR(SEARCH('Listados Datos'!$T$3,AT453)))</xm:f>
            <xm:f>'Listados Datos'!$T$3</xm:f>
            <x14:dxf>
              <fill>
                <patternFill patternType="solid">
                  <bgColor rgb="FFC00000"/>
                </patternFill>
              </fill>
            </x14:dxf>
          </x14:cfRule>
          <x14:cfRule type="containsText" priority="5880" operator="containsText" id="{CE66AD4C-C36C-4045-8109-D7E34930AFD9}">
            <xm:f>NOT(ISERROR(SEARCH('Listados Datos'!$T$4,AT453)))</xm:f>
            <xm:f>'Listados Datos'!$T$4</xm:f>
            <x14:dxf>
              <font>
                <b/>
                <i val="0"/>
                <color theme="0"/>
              </font>
              <fill>
                <patternFill>
                  <bgColor rgb="FFE26B0A"/>
                </patternFill>
              </fill>
            </x14:dxf>
          </x14:cfRule>
          <x14:cfRule type="containsText" priority="5881" operator="containsText" id="{D61A519A-C672-46A8-B33E-BE2A1EB8014A}">
            <xm:f>NOT(ISERROR(SEARCH('Listados Datos'!$T$5,AT453)))</xm:f>
            <xm:f>'Listados Datos'!$T$5</xm:f>
            <x14:dxf>
              <font>
                <b/>
                <i val="0"/>
                <color auto="1"/>
              </font>
              <fill>
                <patternFill>
                  <bgColor rgb="FFFFFF00"/>
                </patternFill>
              </fill>
            </x14:dxf>
          </x14:cfRule>
          <x14:cfRule type="containsText" priority="5882" operator="containsText" id="{AC1C24C4-8716-4EB9-8098-C96D7BF31476}">
            <xm:f>NOT(ISERROR(SEARCH('Listados Datos'!$T$6,AT453)))</xm:f>
            <xm:f>'Listados Datos'!$T$6</xm:f>
            <x14:dxf>
              <font>
                <b/>
                <i val="0"/>
              </font>
              <fill>
                <patternFill>
                  <bgColor rgb="FF92D050"/>
                </patternFill>
              </fill>
            </x14:dxf>
          </x14:cfRule>
          <xm:sqref>AT453</xm:sqref>
        </x14:conditionalFormatting>
        <x14:conditionalFormatting xmlns:xm="http://schemas.microsoft.com/office/excel/2006/main">
          <x14:cfRule type="containsText" priority="5869" operator="containsText" id="{13465F94-9F80-47F7-9B6D-1EE415E57338}">
            <xm:f>NOT(ISERROR(SEARCH('Listados Datos'!$P$3,AR453)))</xm:f>
            <xm:f>'Listados Datos'!$P$3</xm:f>
            <x14:dxf>
              <fill>
                <patternFill>
                  <bgColor rgb="FF99CC00"/>
                </patternFill>
              </fill>
            </x14:dxf>
          </x14:cfRule>
          <x14:cfRule type="containsText" priority="5870" operator="containsText" id="{637B0D07-7763-4E99-A2C3-C1E49F390561}">
            <xm:f>NOT(ISERROR(SEARCH('Listados Datos'!$P$4,AR453)))</xm:f>
            <xm:f>'Listados Datos'!$P$4</xm:f>
            <x14:dxf>
              <fill>
                <patternFill>
                  <bgColor rgb="FF33CC33"/>
                </patternFill>
              </fill>
            </x14:dxf>
          </x14:cfRule>
          <x14:cfRule type="containsText" priority="5871" operator="containsText" id="{1C633CDB-5D7A-412F-B455-EA87D5C784FF}">
            <xm:f>NOT(ISERROR(SEARCH('Listados Datos'!$P$5,AR453)))</xm:f>
            <xm:f>'Listados Datos'!$P$5</xm:f>
            <x14:dxf>
              <fill>
                <patternFill>
                  <bgColor rgb="FFFFFF00"/>
                </patternFill>
              </fill>
            </x14:dxf>
          </x14:cfRule>
          <x14:cfRule type="containsText" priority="5872" operator="containsText" id="{66789F37-A2C9-418D-ADDE-026374769A45}">
            <xm:f>NOT(ISERROR(SEARCH('Listados Datos'!$P$6,AR453)))</xm:f>
            <xm:f>'Listados Datos'!$P$6</xm:f>
            <x14:dxf>
              <fill>
                <patternFill>
                  <bgColor rgb="FFFFC000"/>
                </patternFill>
              </fill>
            </x14:dxf>
          </x14:cfRule>
          <x14:cfRule type="containsText" priority="5873" operator="containsText" id="{6534207C-921D-4712-AD28-D24B16BF97AD}">
            <xm:f>NOT(ISERROR(SEARCH('Listados Datos'!$P$7,AR453)))</xm:f>
            <xm:f>'Listados Datos'!$P$7</xm:f>
            <x14:dxf>
              <fill>
                <patternFill>
                  <bgColor rgb="FFFF0000"/>
                </patternFill>
              </fill>
            </x14:dxf>
          </x14:cfRule>
          <xm:sqref>AR453</xm:sqref>
        </x14:conditionalFormatting>
        <x14:conditionalFormatting xmlns:xm="http://schemas.microsoft.com/office/excel/2006/main">
          <x14:cfRule type="containsText" priority="6001" operator="containsText" id="{999495C3-9EB1-43E4-BA02-029E4AAEFF37}">
            <xm:f>NOT(ISERROR(SEARCH('Listados Datos'!$T$3,AF444)))</xm:f>
            <xm:f>'Listados Datos'!$T$3</xm:f>
            <x14:dxf>
              <fill>
                <patternFill patternType="solid">
                  <bgColor rgb="FFC00000"/>
                </patternFill>
              </fill>
            </x14:dxf>
          </x14:cfRule>
          <x14:cfRule type="containsText" priority="6002" operator="containsText" id="{B23AFBA1-5298-4E33-A8A0-EF4F090C03B2}">
            <xm:f>NOT(ISERROR(SEARCH('Listados Datos'!$T$4,AF444)))</xm:f>
            <xm:f>'Listados Datos'!$T$4</xm:f>
            <x14:dxf>
              <font>
                <b/>
                <i val="0"/>
                <color theme="0"/>
              </font>
              <fill>
                <patternFill>
                  <bgColor rgb="FFE26B0A"/>
                </patternFill>
              </fill>
            </x14:dxf>
          </x14:cfRule>
          <x14:cfRule type="containsText" priority="6003" operator="containsText" id="{B4D2F010-3E04-4426-9BDD-5E77893FAC1A}">
            <xm:f>NOT(ISERROR(SEARCH('Listados Datos'!$T$5,AF444)))</xm:f>
            <xm:f>'Listados Datos'!$T$5</xm:f>
            <x14:dxf>
              <font>
                <b/>
                <i val="0"/>
                <color auto="1"/>
              </font>
              <fill>
                <patternFill>
                  <bgColor rgb="FFFFFF00"/>
                </patternFill>
              </fill>
            </x14:dxf>
          </x14:cfRule>
          <x14:cfRule type="containsText" priority="6004" operator="containsText" id="{731198D8-0C3B-4D61-94EB-C1D5965B15E1}">
            <xm:f>NOT(ISERROR(SEARCH('Listados Datos'!$T$6,AF444)))</xm:f>
            <xm:f>'Listados Datos'!$T$6</xm:f>
            <x14:dxf>
              <font>
                <b/>
                <i val="0"/>
              </font>
              <fill>
                <patternFill>
                  <bgColor rgb="FF92D050"/>
                </patternFill>
              </fill>
            </x14:dxf>
          </x14:cfRule>
          <xm:sqref>AF444:AF445</xm:sqref>
        </x14:conditionalFormatting>
        <x14:conditionalFormatting xmlns:xm="http://schemas.microsoft.com/office/excel/2006/main">
          <x14:cfRule type="containsText" priority="5997" operator="containsText" id="{BDD406E3-47B0-496E-8A74-0ED5A81B72EC}">
            <xm:f>NOT(ISERROR(SEARCH('Listados Datos'!$T$3,AB444)))</xm:f>
            <xm:f>'Listados Datos'!$T$3</xm:f>
            <x14:dxf>
              <fill>
                <patternFill patternType="solid">
                  <bgColor rgb="FFC00000"/>
                </patternFill>
              </fill>
            </x14:dxf>
          </x14:cfRule>
          <x14:cfRule type="containsText" priority="5998" operator="containsText" id="{30C9ADB2-AB45-47A9-81FB-3B272DF89B0A}">
            <xm:f>NOT(ISERROR(SEARCH('Listados Datos'!$T$4,AB444)))</xm:f>
            <xm:f>'Listados Datos'!$T$4</xm:f>
            <x14:dxf>
              <font>
                <b/>
                <i val="0"/>
                <color theme="0"/>
              </font>
              <fill>
                <patternFill>
                  <bgColor rgb="FFE26B0A"/>
                </patternFill>
              </fill>
            </x14:dxf>
          </x14:cfRule>
          <x14:cfRule type="containsText" priority="5999" operator="containsText" id="{703EEC01-5A79-44D4-95D0-E4769D832FBD}">
            <xm:f>NOT(ISERROR(SEARCH('Listados Datos'!$T$5,AB444)))</xm:f>
            <xm:f>'Listados Datos'!$T$5</xm:f>
            <x14:dxf>
              <font>
                <b/>
                <i val="0"/>
                <color auto="1"/>
              </font>
              <fill>
                <patternFill>
                  <bgColor rgb="FFFFFF00"/>
                </patternFill>
              </fill>
            </x14:dxf>
          </x14:cfRule>
          <x14:cfRule type="containsText" priority="6000" operator="containsText" id="{D7CF29A0-26AA-4AF2-AC1E-B2F92FF82645}">
            <xm:f>NOT(ISERROR(SEARCH('Listados Datos'!$T$6,AB444)))</xm:f>
            <xm:f>'Listados Datos'!$T$6</xm:f>
            <x14:dxf>
              <font>
                <b/>
                <i val="0"/>
              </font>
              <fill>
                <patternFill>
                  <bgColor rgb="FF92D050"/>
                </patternFill>
              </fill>
            </x14:dxf>
          </x14:cfRule>
          <xm:sqref>AB444:AB445</xm:sqref>
        </x14:conditionalFormatting>
        <x14:conditionalFormatting xmlns:xm="http://schemas.microsoft.com/office/excel/2006/main">
          <x14:cfRule type="containsText" priority="5987" operator="containsText" id="{9AEE921C-9604-40B7-AAEB-E5803F69ACC8}">
            <xm:f>NOT(ISERROR(SEARCH('Listados Datos'!$P$3,Z444)))</xm:f>
            <xm:f>'Listados Datos'!$P$3</xm:f>
            <x14:dxf>
              <fill>
                <patternFill>
                  <bgColor rgb="FF99CC00"/>
                </patternFill>
              </fill>
            </x14:dxf>
          </x14:cfRule>
          <x14:cfRule type="containsText" priority="5988" operator="containsText" id="{CB675A75-8011-4F5F-9847-B0C92D160088}">
            <xm:f>NOT(ISERROR(SEARCH('Listados Datos'!$P$4,Z444)))</xm:f>
            <xm:f>'Listados Datos'!$P$4</xm:f>
            <x14:dxf>
              <fill>
                <patternFill>
                  <bgColor rgb="FF33CC33"/>
                </patternFill>
              </fill>
            </x14:dxf>
          </x14:cfRule>
          <x14:cfRule type="containsText" priority="5989" operator="containsText" id="{1958337C-C0A1-45FA-B2C2-7155BBD32481}">
            <xm:f>NOT(ISERROR(SEARCH('Listados Datos'!$P$5,Z444)))</xm:f>
            <xm:f>'Listados Datos'!$P$5</xm:f>
            <x14:dxf>
              <fill>
                <patternFill>
                  <bgColor rgb="FFFFFF00"/>
                </patternFill>
              </fill>
            </x14:dxf>
          </x14:cfRule>
          <x14:cfRule type="containsText" priority="5990" operator="containsText" id="{819CFE74-0427-4D21-8222-6F484BCE1886}">
            <xm:f>NOT(ISERROR(SEARCH('Listados Datos'!$P$6,Z444)))</xm:f>
            <xm:f>'Listados Datos'!$P$6</xm:f>
            <x14:dxf>
              <fill>
                <patternFill>
                  <bgColor rgb="FFFFC000"/>
                </patternFill>
              </fill>
            </x14:dxf>
          </x14:cfRule>
          <x14:cfRule type="containsText" priority="5991" operator="containsText" id="{D5DE3F22-CEC1-4F68-8112-2D2A7726053D}">
            <xm:f>NOT(ISERROR(SEARCH('Listados Datos'!$P$7,Z444)))</xm:f>
            <xm:f>'Listados Datos'!$P$7</xm:f>
            <x14:dxf>
              <fill>
                <patternFill>
                  <bgColor rgb="FFFF0000"/>
                </patternFill>
              </fill>
            </x14:dxf>
          </x14:cfRule>
          <xm:sqref>Z444:Z445</xm:sqref>
        </x14:conditionalFormatting>
        <x14:conditionalFormatting xmlns:xm="http://schemas.microsoft.com/office/excel/2006/main">
          <x14:cfRule type="containsText" priority="5837" operator="containsText" id="{4571AE86-6AD7-4856-8498-C2475B649AF1}">
            <xm:f>NOT(ISERROR(SEARCH('Listados Datos'!$T$3,AT450)))</xm:f>
            <xm:f>'Listados Datos'!$T$3</xm:f>
            <x14:dxf>
              <fill>
                <patternFill patternType="solid">
                  <bgColor rgb="FFC00000"/>
                </patternFill>
              </fill>
            </x14:dxf>
          </x14:cfRule>
          <x14:cfRule type="containsText" priority="5838" operator="containsText" id="{DE5B1080-A1CE-4E61-B65E-B493D4F6643E}">
            <xm:f>NOT(ISERROR(SEARCH('Listados Datos'!$T$4,AT450)))</xm:f>
            <xm:f>'Listados Datos'!$T$4</xm:f>
            <x14:dxf>
              <font>
                <b/>
                <i val="0"/>
                <color theme="0"/>
              </font>
              <fill>
                <patternFill>
                  <bgColor rgb="FFE26B0A"/>
                </patternFill>
              </fill>
            </x14:dxf>
          </x14:cfRule>
          <x14:cfRule type="containsText" priority="5839" operator="containsText" id="{EFF5B45B-DF86-4257-9A8D-044ACBA3DA8E}">
            <xm:f>NOT(ISERROR(SEARCH('Listados Datos'!$T$5,AT450)))</xm:f>
            <xm:f>'Listados Datos'!$T$5</xm:f>
            <x14:dxf>
              <font>
                <b/>
                <i val="0"/>
                <color auto="1"/>
              </font>
              <fill>
                <patternFill>
                  <bgColor rgb="FFFFFF00"/>
                </patternFill>
              </fill>
            </x14:dxf>
          </x14:cfRule>
          <x14:cfRule type="containsText" priority="5840" operator="containsText" id="{8C51EA23-0DC3-4826-B0F0-76514B898460}">
            <xm:f>NOT(ISERROR(SEARCH('Listados Datos'!$T$6,AT450)))</xm:f>
            <xm:f>'Listados Datos'!$T$6</xm:f>
            <x14:dxf>
              <font>
                <b/>
                <i val="0"/>
              </font>
              <fill>
                <patternFill>
                  <bgColor rgb="FF92D050"/>
                </patternFill>
              </fill>
            </x14:dxf>
          </x14:cfRule>
          <xm:sqref>AT450</xm:sqref>
        </x14:conditionalFormatting>
        <x14:conditionalFormatting xmlns:xm="http://schemas.microsoft.com/office/excel/2006/main">
          <x14:cfRule type="containsText" priority="5827" operator="containsText" id="{1FF08E6C-16D1-4632-9B8C-D6676E2BCDE8}">
            <xm:f>NOT(ISERROR(SEARCH('Listados Datos'!$P$3,AR450)))</xm:f>
            <xm:f>'Listados Datos'!$P$3</xm:f>
            <x14:dxf>
              <fill>
                <patternFill>
                  <bgColor rgb="FF99CC00"/>
                </patternFill>
              </fill>
            </x14:dxf>
          </x14:cfRule>
          <x14:cfRule type="containsText" priority="5828" operator="containsText" id="{A21F6C24-EF29-46D3-90F7-D085DF8A3DBE}">
            <xm:f>NOT(ISERROR(SEARCH('Listados Datos'!$P$4,AR450)))</xm:f>
            <xm:f>'Listados Datos'!$P$4</xm:f>
            <x14:dxf>
              <fill>
                <patternFill>
                  <bgColor rgb="FF33CC33"/>
                </patternFill>
              </fill>
            </x14:dxf>
          </x14:cfRule>
          <x14:cfRule type="containsText" priority="5829" operator="containsText" id="{F4C811E0-DF44-4462-942D-6BBFEF50EEE6}">
            <xm:f>NOT(ISERROR(SEARCH('Listados Datos'!$P$5,AR450)))</xm:f>
            <xm:f>'Listados Datos'!$P$5</xm:f>
            <x14:dxf>
              <fill>
                <patternFill>
                  <bgColor rgb="FFFFFF00"/>
                </patternFill>
              </fill>
            </x14:dxf>
          </x14:cfRule>
          <x14:cfRule type="containsText" priority="5830" operator="containsText" id="{EE70C9CE-FA67-405F-A3E1-13AF879C0B46}">
            <xm:f>NOT(ISERROR(SEARCH('Listados Datos'!$P$6,AR450)))</xm:f>
            <xm:f>'Listados Datos'!$P$6</xm:f>
            <x14:dxf>
              <fill>
                <patternFill>
                  <bgColor rgb="FFFFC000"/>
                </patternFill>
              </fill>
            </x14:dxf>
          </x14:cfRule>
          <x14:cfRule type="containsText" priority="5831" operator="containsText" id="{320D6F20-FC0C-41CB-9C68-FD54841964E5}">
            <xm:f>NOT(ISERROR(SEARCH('Listados Datos'!$P$7,AR450)))</xm:f>
            <xm:f>'Listados Datos'!$P$7</xm:f>
            <x14:dxf>
              <fill>
                <patternFill>
                  <bgColor rgb="FFFF0000"/>
                </patternFill>
              </fill>
            </x14:dxf>
          </x14:cfRule>
          <xm:sqref>AR450</xm:sqref>
        </x14:conditionalFormatting>
        <x14:conditionalFormatting xmlns:xm="http://schemas.microsoft.com/office/excel/2006/main">
          <x14:cfRule type="containsText" priority="5959" operator="containsText" id="{73CA2B99-83F3-4BD0-9139-34DCE44AE302}">
            <xm:f>NOT(ISERROR(SEARCH('Listados Datos'!$T$3,AT445)))</xm:f>
            <xm:f>'Listados Datos'!$T$3</xm:f>
            <x14:dxf>
              <fill>
                <patternFill patternType="solid">
                  <bgColor rgb="FFC00000"/>
                </patternFill>
              </fill>
            </x14:dxf>
          </x14:cfRule>
          <x14:cfRule type="containsText" priority="5960" operator="containsText" id="{A0C4CCC1-8675-4FDE-9286-0DAD769E6405}">
            <xm:f>NOT(ISERROR(SEARCH('Listados Datos'!$T$4,AT445)))</xm:f>
            <xm:f>'Listados Datos'!$T$4</xm:f>
            <x14:dxf>
              <font>
                <b/>
                <i val="0"/>
                <color theme="0"/>
              </font>
              <fill>
                <patternFill>
                  <bgColor rgb="FFE26B0A"/>
                </patternFill>
              </fill>
            </x14:dxf>
          </x14:cfRule>
          <x14:cfRule type="containsText" priority="5961" operator="containsText" id="{02EBDE9B-4C14-4622-A1EA-1F4371C065BE}">
            <xm:f>NOT(ISERROR(SEARCH('Listados Datos'!$T$5,AT445)))</xm:f>
            <xm:f>'Listados Datos'!$T$5</xm:f>
            <x14:dxf>
              <font>
                <b/>
                <i val="0"/>
                <color auto="1"/>
              </font>
              <fill>
                <patternFill>
                  <bgColor rgb="FFFFFF00"/>
                </patternFill>
              </fill>
            </x14:dxf>
          </x14:cfRule>
          <x14:cfRule type="containsText" priority="5962" operator="containsText" id="{274995AE-A92F-4247-AF33-900FC9CB7281}">
            <xm:f>NOT(ISERROR(SEARCH('Listados Datos'!$T$6,AT445)))</xm:f>
            <xm:f>'Listados Datos'!$T$6</xm:f>
            <x14:dxf>
              <font>
                <b/>
                <i val="0"/>
              </font>
              <fill>
                <patternFill>
                  <bgColor rgb="FF92D050"/>
                </patternFill>
              </fill>
            </x14:dxf>
          </x14:cfRule>
          <xm:sqref>AT445</xm:sqref>
        </x14:conditionalFormatting>
        <x14:conditionalFormatting xmlns:xm="http://schemas.microsoft.com/office/excel/2006/main">
          <x14:cfRule type="containsText" priority="5949" operator="containsText" id="{EC6AF31F-E87A-42E0-A4BD-FF79BEA96A4A}">
            <xm:f>NOT(ISERROR(SEARCH('Listados Datos'!$P$3,AR445)))</xm:f>
            <xm:f>'Listados Datos'!$P$3</xm:f>
            <x14:dxf>
              <fill>
                <patternFill>
                  <bgColor rgb="FF99CC00"/>
                </patternFill>
              </fill>
            </x14:dxf>
          </x14:cfRule>
          <x14:cfRule type="containsText" priority="5950" operator="containsText" id="{D0156B70-426B-4AD4-9A73-463DBFE634D5}">
            <xm:f>NOT(ISERROR(SEARCH('Listados Datos'!$P$4,AR445)))</xm:f>
            <xm:f>'Listados Datos'!$P$4</xm:f>
            <x14:dxf>
              <fill>
                <patternFill>
                  <bgColor rgb="FF33CC33"/>
                </patternFill>
              </fill>
            </x14:dxf>
          </x14:cfRule>
          <x14:cfRule type="containsText" priority="5951" operator="containsText" id="{2F747CD7-9AAD-4F7E-895D-1E7E8F2110D7}">
            <xm:f>NOT(ISERROR(SEARCH('Listados Datos'!$P$5,AR445)))</xm:f>
            <xm:f>'Listados Datos'!$P$5</xm:f>
            <x14:dxf>
              <fill>
                <patternFill>
                  <bgColor rgb="FFFFFF00"/>
                </patternFill>
              </fill>
            </x14:dxf>
          </x14:cfRule>
          <x14:cfRule type="containsText" priority="5952" operator="containsText" id="{89E88F57-CB3E-4309-AA4D-8975529584B4}">
            <xm:f>NOT(ISERROR(SEARCH('Listados Datos'!$P$6,AR445)))</xm:f>
            <xm:f>'Listados Datos'!$P$6</xm:f>
            <x14:dxf>
              <fill>
                <patternFill>
                  <bgColor rgb="FFFFC000"/>
                </patternFill>
              </fill>
            </x14:dxf>
          </x14:cfRule>
          <x14:cfRule type="containsText" priority="5953" operator="containsText" id="{D8225721-601E-496A-903C-D32CD4D2C53A}">
            <xm:f>NOT(ISERROR(SEARCH('Listados Datos'!$P$7,AR445)))</xm:f>
            <xm:f>'Listados Datos'!$P$7</xm:f>
            <x14:dxf>
              <fill>
                <patternFill>
                  <bgColor rgb="FFFF0000"/>
                </patternFill>
              </fill>
            </x14:dxf>
          </x14:cfRule>
          <xm:sqref>AR445</xm:sqref>
        </x14:conditionalFormatting>
        <x14:conditionalFormatting xmlns:xm="http://schemas.microsoft.com/office/excel/2006/main">
          <x14:cfRule type="containsText" priority="5945" operator="containsText" id="{F146BF96-2271-437D-A9B1-C46E5F5CCB63}">
            <xm:f>NOT(ISERROR(SEARCH('Listados Datos'!$T$3,AF448)))</xm:f>
            <xm:f>'Listados Datos'!$T$3</xm:f>
            <x14:dxf>
              <fill>
                <patternFill patternType="solid">
                  <bgColor rgb="FFC00000"/>
                </patternFill>
              </fill>
            </x14:dxf>
          </x14:cfRule>
          <x14:cfRule type="containsText" priority="5946" operator="containsText" id="{270008C8-1F95-43C3-8C58-7906F4180C4F}">
            <xm:f>NOT(ISERROR(SEARCH('Listados Datos'!$T$4,AF448)))</xm:f>
            <xm:f>'Listados Datos'!$T$4</xm:f>
            <x14:dxf>
              <font>
                <b/>
                <i val="0"/>
                <color theme="0"/>
              </font>
              <fill>
                <patternFill>
                  <bgColor rgb="FFE26B0A"/>
                </patternFill>
              </fill>
            </x14:dxf>
          </x14:cfRule>
          <x14:cfRule type="containsText" priority="5947" operator="containsText" id="{2853215E-1900-41EF-953C-8F77FAA721A8}">
            <xm:f>NOT(ISERROR(SEARCH('Listados Datos'!$T$5,AF448)))</xm:f>
            <xm:f>'Listados Datos'!$T$5</xm:f>
            <x14:dxf>
              <font>
                <b/>
                <i val="0"/>
                <color auto="1"/>
              </font>
              <fill>
                <patternFill>
                  <bgColor rgb="FFFFFF00"/>
                </patternFill>
              </fill>
            </x14:dxf>
          </x14:cfRule>
          <x14:cfRule type="containsText" priority="5948" operator="containsText" id="{F5834720-881C-4682-80CB-43561B9C5D40}">
            <xm:f>NOT(ISERROR(SEARCH('Listados Datos'!$T$6,AF448)))</xm:f>
            <xm:f>'Listados Datos'!$T$6</xm:f>
            <x14:dxf>
              <font>
                <b/>
                <i val="0"/>
              </font>
              <fill>
                <patternFill>
                  <bgColor rgb="FF92D050"/>
                </patternFill>
              </fill>
            </x14:dxf>
          </x14:cfRule>
          <xm:sqref>AF448:AF449 AF453</xm:sqref>
        </x14:conditionalFormatting>
        <x14:conditionalFormatting xmlns:xm="http://schemas.microsoft.com/office/excel/2006/main">
          <x14:cfRule type="containsText" priority="5941" operator="containsText" id="{B3421DBB-F77A-435C-90D3-AA07C539D9CF}">
            <xm:f>NOT(ISERROR(SEARCH('Listados Datos'!$T$3,AB448)))</xm:f>
            <xm:f>'Listados Datos'!$T$3</xm:f>
            <x14:dxf>
              <fill>
                <patternFill patternType="solid">
                  <bgColor rgb="FFC00000"/>
                </patternFill>
              </fill>
            </x14:dxf>
          </x14:cfRule>
          <x14:cfRule type="containsText" priority="5942" operator="containsText" id="{B3F280FC-ACF5-499B-8D7C-EF8E97AD1AF0}">
            <xm:f>NOT(ISERROR(SEARCH('Listados Datos'!$T$4,AB448)))</xm:f>
            <xm:f>'Listados Datos'!$T$4</xm:f>
            <x14:dxf>
              <font>
                <b/>
                <i val="0"/>
                <color theme="0"/>
              </font>
              <fill>
                <patternFill>
                  <bgColor rgb="FFE26B0A"/>
                </patternFill>
              </fill>
            </x14:dxf>
          </x14:cfRule>
          <x14:cfRule type="containsText" priority="5943" operator="containsText" id="{7D651F65-7D4C-4163-A481-C5F5F1631755}">
            <xm:f>NOT(ISERROR(SEARCH('Listados Datos'!$T$5,AB448)))</xm:f>
            <xm:f>'Listados Datos'!$T$5</xm:f>
            <x14:dxf>
              <font>
                <b/>
                <i val="0"/>
                <color auto="1"/>
              </font>
              <fill>
                <patternFill>
                  <bgColor rgb="FFFFFF00"/>
                </patternFill>
              </fill>
            </x14:dxf>
          </x14:cfRule>
          <x14:cfRule type="containsText" priority="5944" operator="containsText" id="{0BD9EEA0-EF67-4667-8F16-FC589244800A}">
            <xm:f>NOT(ISERROR(SEARCH('Listados Datos'!$T$6,AB448)))</xm:f>
            <xm:f>'Listados Datos'!$T$6</xm:f>
            <x14:dxf>
              <font>
                <b/>
                <i val="0"/>
              </font>
              <fill>
                <patternFill>
                  <bgColor rgb="FF92D050"/>
                </patternFill>
              </fill>
            </x14:dxf>
          </x14:cfRule>
          <xm:sqref>AB448:AB449</xm:sqref>
        </x14:conditionalFormatting>
        <x14:conditionalFormatting xmlns:xm="http://schemas.microsoft.com/office/excel/2006/main">
          <x14:cfRule type="containsText" priority="5931" operator="containsText" id="{6F2B5DBF-EBF1-41FD-9EA4-C404D028D0E9}">
            <xm:f>NOT(ISERROR(SEARCH('Listados Datos'!$P$3,Z448)))</xm:f>
            <xm:f>'Listados Datos'!$P$3</xm:f>
            <x14:dxf>
              <fill>
                <patternFill>
                  <bgColor rgb="FF99CC00"/>
                </patternFill>
              </fill>
            </x14:dxf>
          </x14:cfRule>
          <x14:cfRule type="containsText" priority="5932" operator="containsText" id="{E0662D30-CB17-4239-A1DD-BA06CE52E973}">
            <xm:f>NOT(ISERROR(SEARCH('Listados Datos'!$P$4,Z448)))</xm:f>
            <xm:f>'Listados Datos'!$P$4</xm:f>
            <x14:dxf>
              <fill>
                <patternFill>
                  <bgColor rgb="FF33CC33"/>
                </patternFill>
              </fill>
            </x14:dxf>
          </x14:cfRule>
          <x14:cfRule type="containsText" priority="5933" operator="containsText" id="{40DFC66E-FAF5-4431-86EA-361EB8B5C226}">
            <xm:f>NOT(ISERROR(SEARCH('Listados Datos'!$P$5,Z448)))</xm:f>
            <xm:f>'Listados Datos'!$P$5</xm:f>
            <x14:dxf>
              <fill>
                <patternFill>
                  <bgColor rgb="FFFFFF00"/>
                </patternFill>
              </fill>
            </x14:dxf>
          </x14:cfRule>
          <x14:cfRule type="containsText" priority="5934" operator="containsText" id="{8A08B23E-9955-4616-A293-77C3828A2A75}">
            <xm:f>NOT(ISERROR(SEARCH('Listados Datos'!$P$6,Z448)))</xm:f>
            <xm:f>'Listados Datos'!$P$6</xm:f>
            <x14:dxf>
              <fill>
                <patternFill>
                  <bgColor rgb="FFFFC000"/>
                </patternFill>
              </fill>
            </x14:dxf>
          </x14:cfRule>
          <x14:cfRule type="containsText" priority="5935" operator="containsText" id="{AA9F1EE1-4F63-4B0A-94D3-32EF614E5425}">
            <xm:f>NOT(ISERROR(SEARCH('Listados Datos'!$P$7,Z448)))</xm:f>
            <xm:f>'Listados Datos'!$P$7</xm:f>
            <x14:dxf>
              <fill>
                <patternFill>
                  <bgColor rgb="FFFF0000"/>
                </patternFill>
              </fill>
            </x14:dxf>
          </x14:cfRule>
          <xm:sqref>Z448:Z449</xm:sqref>
        </x14:conditionalFormatting>
        <x14:conditionalFormatting xmlns:xm="http://schemas.microsoft.com/office/excel/2006/main">
          <x14:cfRule type="containsText" priority="5907" operator="containsText" id="{6E2D1286-62BC-4367-96B8-A5215234F1C0}">
            <xm:f>NOT(ISERROR(SEARCH('Listados Datos'!$T$3,AT448)))</xm:f>
            <xm:f>'Listados Datos'!$T$3</xm:f>
            <x14:dxf>
              <fill>
                <patternFill patternType="solid">
                  <bgColor rgb="FFC00000"/>
                </patternFill>
              </fill>
            </x14:dxf>
          </x14:cfRule>
          <x14:cfRule type="containsText" priority="5908" operator="containsText" id="{9712C6FC-9C73-46F2-BDAE-B5A39E5F99CA}">
            <xm:f>NOT(ISERROR(SEARCH('Listados Datos'!$T$4,AT448)))</xm:f>
            <xm:f>'Listados Datos'!$T$4</xm:f>
            <x14:dxf>
              <font>
                <b/>
                <i val="0"/>
                <color theme="0"/>
              </font>
              <fill>
                <patternFill>
                  <bgColor rgb="FFE26B0A"/>
                </patternFill>
              </fill>
            </x14:dxf>
          </x14:cfRule>
          <x14:cfRule type="containsText" priority="5909" operator="containsText" id="{602B9897-0952-456D-85AD-CC22D39F215C}">
            <xm:f>NOT(ISERROR(SEARCH('Listados Datos'!$T$5,AT448)))</xm:f>
            <xm:f>'Listados Datos'!$T$5</xm:f>
            <x14:dxf>
              <font>
                <b/>
                <i val="0"/>
                <color auto="1"/>
              </font>
              <fill>
                <patternFill>
                  <bgColor rgb="FFFFFF00"/>
                </patternFill>
              </fill>
            </x14:dxf>
          </x14:cfRule>
          <x14:cfRule type="containsText" priority="5910" operator="containsText" id="{7DC776DA-8A53-4178-A162-03EA35FBDE41}">
            <xm:f>NOT(ISERROR(SEARCH('Listados Datos'!$T$6,AT448)))</xm:f>
            <xm:f>'Listados Datos'!$T$6</xm:f>
            <x14:dxf>
              <font>
                <b/>
                <i val="0"/>
              </font>
              <fill>
                <patternFill>
                  <bgColor rgb="FF92D050"/>
                </patternFill>
              </fill>
            </x14:dxf>
          </x14:cfRule>
          <xm:sqref>AT448</xm:sqref>
        </x14:conditionalFormatting>
        <x14:conditionalFormatting xmlns:xm="http://schemas.microsoft.com/office/excel/2006/main">
          <x14:cfRule type="containsText" priority="5897" operator="containsText" id="{B0B55CF7-B131-4BA1-8E6A-022825201FBA}">
            <xm:f>NOT(ISERROR(SEARCH('Listados Datos'!$P$3,AR448)))</xm:f>
            <xm:f>'Listados Datos'!$P$3</xm:f>
            <x14:dxf>
              <fill>
                <patternFill>
                  <bgColor rgb="FF99CC00"/>
                </patternFill>
              </fill>
            </x14:dxf>
          </x14:cfRule>
          <x14:cfRule type="containsText" priority="5898" operator="containsText" id="{EF59B2CE-36F3-409C-B644-0951E9D52E26}">
            <xm:f>NOT(ISERROR(SEARCH('Listados Datos'!$P$4,AR448)))</xm:f>
            <xm:f>'Listados Datos'!$P$4</xm:f>
            <x14:dxf>
              <fill>
                <patternFill>
                  <bgColor rgb="FF33CC33"/>
                </patternFill>
              </fill>
            </x14:dxf>
          </x14:cfRule>
          <x14:cfRule type="containsText" priority="5899" operator="containsText" id="{5CF54B18-2436-49CC-AAAA-281807370AF7}">
            <xm:f>NOT(ISERROR(SEARCH('Listados Datos'!$P$5,AR448)))</xm:f>
            <xm:f>'Listados Datos'!$P$5</xm:f>
            <x14:dxf>
              <fill>
                <patternFill>
                  <bgColor rgb="FFFFFF00"/>
                </patternFill>
              </fill>
            </x14:dxf>
          </x14:cfRule>
          <x14:cfRule type="containsText" priority="5900" operator="containsText" id="{E86A1D3F-E1D2-43E0-9ACA-2285A3F8FFA3}">
            <xm:f>NOT(ISERROR(SEARCH('Listados Datos'!$P$6,AR448)))</xm:f>
            <xm:f>'Listados Datos'!$P$6</xm:f>
            <x14:dxf>
              <fill>
                <patternFill>
                  <bgColor rgb="FFFFC000"/>
                </patternFill>
              </fill>
            </x14:dxf>
          </x14:cfRule>
          <x14:cfRule type="containsText" priority="5901" operator="containsText" id="{F5D6140B-255F-4EBA-BCC7-6CFAC53765C6}">
            <xm:f>NOT(ISERROR(SEARCH('Listados Datos'!$P$7,AR448)))</xm:f>
            <xm:f>'Listados Datos'!$P$7</xm:f>
            <x14:dxf>
              <fill>
                <patternFill>
                  <bgColor rgb="FFFF0000"/>
                </patternFill>
              </fill>
            </x14:dxf>
          </x14:cfRule>
          <xm:sqref>AR448</xm:sqref>
        </x14:conditionalFormatting>
        <x14:conditionalFormatting xmlns:xm="http://schemas.microsoft.com/office/excel/2006/main">
          <x14:cfRule type="containsText" priority="5893" operator="containsText" id="{238EF4A8-C45A-4B34-AED3-CA2E1D35A716}">
            <xm:f>NOT(ISERROR(SEARCH('Listados Datos'!$T$3,AT449)))</xm:f>
            <xm:f>'Listados Datos'!$T$3</xm:f>
            <x14:dxf>
              <fill>
                <patternFill patternType="solid">
                  <bgColor rgb="FFC00000"/>
                </patternFill>
              </fill>
            </x14:dxf>
          </x14:cfRule>
          <x14:cfRule type="containsText" priority="5894" operator="containsText" id="{9F2F64DC-2E9F-435C-9A9B-3BDA230835C0}">
            <xm:f>NOT(ISERROR(SEARCH('Listados Datos'!$T$4,AT449)))</xm:f>
            <xm:f>'Listados Datos'!$T$4</xm:f>
            <x14:dxf>
              <font>
                <b/>
                <i val="0"/>
                <color theme="0"/>
              </font>
              <fill>
                <patternFill>
                  <bgColor rgb="FFE26B0A"/>
                </patternFill>
              </fill>
            </x14:dxf>
          </x14:cfRule>
          <x14:cfRule type="containsText" priority="5895" operator="containsText" id="{503A33DE-41DA-4B80-8598-194010594E83}">
            <xm:f>NOT(ISERROR(SEARCH('Listados Datos'!$T$5,AT449)))</xm:f>
            <xm:f>'Listados Datos'!$T$5</xm:f>
            <x14:dxf>
              <font>
                <b/>
                <i val="0"/>
                <color auto="1"/>
              </font>
              <fill>
                <patternFill>
                  <bgColor rgb="FFFFFF00"/>
                </patternFill>
              </fill>
            </x14:dxf>
          </x14:cfRule>
          <x14:cfRule type="containsText" priority="5896" operator="containsText" id="{CAAC54C4-56F3-4BC7-8951-69BA6FB41816}">
            <xm:f>NOT(ISERROR(SEARCH('Listados Datos'!$T$6,AT449)))</xm:f>
            <xm:f>'Listados Datos'!$T$6</xm:f>
            <x14:dxf>
              <font>
                <b/>
                <i val="0"/>
              </font>
              <fill>
                <patternFill>
                  <bgColor rgb="FF92D050"/>
                </patternFill>
              </fill>
            </x14:dxf>
          </x14:cfRule>
          <xm:sqref>AT449</xm:sqref>
        </x14:conditionalFormatting>
        <x14:conditionalFormatting xmlns:xm="http://schemas.microsoft.com/office/excel/2006/main">
          <x14:cfRule type="containsText" priority="5883" operator="containsText" id="{374A3A5C-A13F-4B17-AE7B-5751A6D171EE}">
            <xm:f>NOT(ISERROR(SEARCH('Listados Datos'!$P$3,AR449)))</xm:f>
            <xm:f>'Listados Datos'!$P$3</xm:f>
            <x14:dxf>
              <fill>
                <patternFill>
                  <bgColor rgb="FF99CC00"/>
                </patternFill>
              </fill>
            </x14:dxf>
          </x14:cfRule>
          <x14:cfRule type="containsText" priority="5884" operator="containsText" id="{AA4CFC42-51E3-47C4-81F0-F22E89C46670}">
            <xm:f>NOT(ISERROR(SEARCH('Listados Datos'!$P$4,AR449)))</xm:f>
            <xm:f>'Listados Datos'!$P$4</xm:f>
            <x14:dxf>
              <fill>
                <patternFill>
                  <bgColor rgb="FF33CC33"/>
                </patternFill>
              </fill>
            </x14:dxf>
          </x14:cfRule>
          <x14:cfRule type="containsText" priority="5885" operator="containsText" id="{FAA250E0-3F35-40FE-AE3E-D2B63CFC6FA1}">
            <xm:f>NOT(ISERROR(SEARCH('Listados Datos'!$P$5,AR449)))</xm:f>
            <xm:f>'Listados Datos'!$P$5</xm:f>
            <x14:dxf>
              <fill>
                <patternFill>
                  <bgColor rgb="FFFFFF00"/>
                </patternFill>
              </fill>
            </x14:dxf>
          </x14:cfRule>
          <x14:cfRule type="containsText" priority="5886" operator="containsText" id="{49176F1B-7BAD-47EA-BBDC-707C87F60AC9}">
            <xm:f>NOT(ISERROR(SEARCH('Listados Datos'!$P$6,AR449)))</xm:f>
            <xm:f>'Listados Datos'!$P$6</xm:f>
            <x14:dxf>
              <fill>
                <patternFill>
                  <bgColor rgb="FFFFC000"/>
                </patternFill>
              </fill>
            </x14:dxf>
          </x14:cfRule>
          <x14:cfRule type="containsText" priority="5887" operator="containsText" id="{21B66C27-605A-475A-97D1-A500F9A1ECA6}">
            <xm:f>NOT(ISERROR(SEARCH('Listados Datos'!$P$7,AR449)))</xm:f>
            <xm:f>'Listados Datos'!$P$7</xm:f>
            <x14:dxf>
              <fill>
                <patternFill>
                  <bgColor rgb="FFFF0000"/>
                </patternFill>
              </fill>
            </x14:dxf>
          </x14:cfRule>
          <xm:sqref>AR449</xm:sqref>
        </x14:conditionalFormatting>
        <x14:conditionalFormatting xmlns:xm="http://schemas.microsoft.com/office/excel/2006/main">
          <x14:cfRule type="containsText" priority="5743" operator="containsText" id="{44BE946B-672A-48BA-A92C-67F01797F59D}">
            <xm:f>NOT(ISERROR(SEARCH('Listados Datos'!$T$3,AT459)))</xm:f>
            <xm:f>'Listados Datos'!$T$3</xm:f>
            <x14:dxf>
              <fill>
                <patternFill patternType="solid">
                  <bgColor rgb="FFC00000"/>
                </patternFill>
              </fill>
            </x14:dxf>
          </x14:cfRule>
          <x14:cfRule type="containsText" priority="5744" operator="containsText" id="{E3A542B0-9AF7-4987-9143-7121B1AF3F59}">
            <xm:f>NOT(ISERROR(SEARCH('Listados Datos'!$T$4,AT459)))</xm:f>
            <xm:f>'Listados Datos'!$T$4</xm:f>
            <x14:dxf>
              <font>
                <b/>
                <i val="0"/>
                <color theme="0"/>
              </font>
              <fill>
                <patternFill>
                  <bgColor rgb="FFE26B0A"/>
                </patternFill>
              </fill>
            </x14:dxf>
          </x14:cfRule>
          <x14:cfRule type="containsText" priority="5745" operator="containsText" id="{40066371-8E2F-4F77-A479-D226D5D98B14}">
            <xm:f>NOT(ISERROR(SEARCH('Listados Datos'!$T$5,AT459)))</xm:f>
            <xm:f>'Listados Datos'!$T$5</xm:f>
            <x14:dxf>
              <font>
                <b/>
                <i val="0"/>
                <color auto="1"/>
              </font>
              <fill>
                <patternFill>
                  <bgColor rgb="FFFFFF00"/>
                </patternFill>
              </fill>
            </x14:dxf>
          </x14:cfRule>
          <x14:cfRule type="containsText" priority="5746" operator="containsText" id="{3236DC70-B45E-4A3C-B258-DA805851F9B0}">
            <xm:f>NOT(ISERROR(SEARCH('Listados Datos'!$T$6,AT459)))</xm:f>
            <xm:f>'Listados Datos'!$T$6</xm:f>
            <x14:dxf>
              <font>
                <b/>
                <i val="0"/>
              </font>
              <fill>
                <patternFill>
                  <bgColor rgb="FF92D050"/>
                </patternFill>
              </fill>
            </x14:dxf>
          </x14:cfRule>
          <xm:sqref>AT459</xm:sqref>
        </x14:conditionalFormatting>
        <x14:conditionalFormatting xmlns:xm="http://schemas.microsoft.com/office/excel/2006/main">
          <x14:cfRule type="containsText" priority="5733" operator="containsText" id="{A9D8723D-712A-45B0-B63C-BA2D7D50F681}">
            <xm:f>NOT(ISERROR(SEARCH('Listados Datos'!$P$3,AR459)))</xm:f>
            <xm:f>'Listados Datos'!$P$3</xm:f>
            <x14:dxf>
              <fill>
                <patternFill>
                  <bgColor rgb="FF99CC00"/>
                </patternFill>
              </fill>
            </x14:dxf>
          </x14:cfRule>
          <x14:cfRule type="containsText" priority="5734" operator="containsText" id="{E7F4A2E5-60B0-4B44-9BFF-BC891A14B56D}">
            <xm:f>NOT(ISERROR(SEARCH('Listados Datos'!$P$4,AR459)))</xm:f>
            <xm:f>'Listados Datos'!$P$4</xm:f>
            <x14:dxf>
              <fill>
                <patternFill>
                  <bgColor rgb="FF33CC33"/>
                </patternFill>
              </fill>
            </x14:dxf>
          </x14:cfRule>
          <x14:cfRule type="containsText" priority="5735" operator="containsText" id="{C7FC0B1D-1B02-4136-A096-0CE0A975C1E6}">
            <xm:f>NOT(ISERROR(SEARCH('Listados Datos'!$P$5,AR459)))</xm:f>
            <xm:f>'Listados Datos'!$P$5</xm:f>
            <x14:dxf>
              <fill>
                <patternFill>
                  <bgColor rgb="FFFFFF00"/>
                </patternFill>
              </fill>
            </x14:dxf>
          </x14:cfRule>
          <x14:cfRule type="containsText" priority="5736" operator="containsText" id="{99CC10E1-324F-43B9-B9C2-BF2ABDCAC18B}">
            <xm:f>NOT(ISERROR(SEARCH('Listados Datos'!$P$6,AR459)))</xm:f>
            <xm:f>'Listados Datos'!$P$6</xm:f>
            <x14:dxf>
              <fill>
                <patternFill>
                  <bgColor rgb="FFFFC000"/>
                </patternFill>
              </fill>
            </x14:dxf>
          </x14:cfRule>
          <x14:cfRule type="containsText" priority="5737" operator="containsText" id="{057DACB7-4612-49C4-9AC1-2DBD1540F7A6}">
            <xm:f>NOT(ISERROR(SEARCH('Listados Datos'!$P$7,AR459)))</xm:f>
            <xm:f>'Listados Datos'!$P$7</xm:f>
            <x14:dxf>
              <fill>
                <patternFill>
                  <bgColor rgb="FFFF0000"/>
                </patternFill>
              </fill>
            </x14:dxf>
          </x14:cfRule>
          <xm:sqref>AR459</xm:sqref>
        </x14:conditionalFormatting>
        <x14:conditionalFormatting xmlns:xm="http://schemas.microsoft.com/office/excel/2006/main">
          <x14:cfRule type="containsText" priority="5865" operator="containsText" id="{121C6CCA-18F0-4BE7-8C63-54876EA8CF58}">
            <xm:f>NOT(ISERROR(SEARCH('Listados Datos'!$T$3,AF450)))</xm:f>
            <xm:f>'Listados Datos'!$T$3</xm:f>
            <x14:dxf>
              <fill>
                <patternFill patternType="solid">
                  <bgColor rgb="FFC00000"/>
                </patternFill>
              </fill>
            </x14:dxf>
          </x14:cfRule>
          <x14:cfRule type="containsText" priority="5866" operator="containsText" id="{BAE4102C-12D0-4B7E-B018-AD3AD02CFF75}">
            <xm:f>NOT(ISERROR(SEARCH('Listados Datos'!$T$4,AF450)))</xm:f>
            <xm:f>'Listados Datos'!$T$4</xm:f>
            <x14:dxf>
              <font>
                <b/>
                <i val="0"/>
                <color theme="0"/>
              </font>
              <fill>
                <patternFill>
                  <bgColor rgb="FFE26B0A"/>
                </patternFill>
              </fill>
            </x14:dxf>
          </x14:cfRule>
          <x14:cfRule type="containsText" priority="5867" operator="containsText" id="{3A584161-D90C-405B-B603-10DB2B8A6624}">
            <xm:f>NOT(ISERROR(SEARCH('Listados Datos'!$T$5,AF450)))</xm:f>
            <xm:f>'Listados Datos'!$T$5</xm:f>
            <x14:dxf>
              <font>
                <b/>
                <i val="0"/>
                <color auto="1"/>
              </font>
              <fill>
                <patternFill>
                  <bgColor rgb="FFFFFF00"/>
                </patternFill>
              </fill>
            </x14:dxf>
          </x14:cfRule>
          <x14:cfRule type="containsText" priority="5868" operator="containsText" id="{2B2C8F63-2A8D-466F-BF99-F1163AFD8A74}">
            <xm:f>NOT(ISERROR(SEARCH('Listados Datos'!$T$6,AF450)))</xm:f>
            <xm:f>'Listados Datos'!$T$6</xm:f>
            <x14:dxf>
              <font>
                <b/>
                <i val="0"/>
              </font>
              <fill>
                <patternFill>
                  <bgColor rgb="FF92D050"/>
                </patternFill>
              </fill>
            </x14:dxf>
          </x14:cfRule>
          <xm:sqref>AF450:AF451</xm:sqref>
        </x14:conditionalFormatting>
        <x14:conditionalFormatting xmlns:xm="http://schemas.microsoft.com/office/excel/2006/main">
          <x14:cfRule type="containsText" priority="5861" operator="containsText" id="{89B367EB-9C2C-4439-9B89-FBB0F6C8EA73}">
            <xm:f>NOT(ISERROR(SEARCH('Listados Datos'!$T$3,AB450)))</xm:f>
            <xm:f>'Listados Datos'!$T$3</xm:f>
            <x14:dxf>
              <fill>
                <patternFill patternType="solid">
                  <bgColor rgb="FFC00000"/>
                </patternFill>
              </fill>
            </x14:dxf>
          </x14:cfRule>
          <x14:cfRule type="containsText" priority="5862" operator="containsText" id="{240F4646-95F3-493F-BC28-987C1F3FEB9C}">
            <xm:f>NOT(ISERROR(SEARCH('Listados Datos'!$T$4,AB450)))</xm:f>
            <xm:f>'Listados Datos'!$T$4</xm:f>
            <x14:dxf>
              <font>
                <b/>
                <i val="0"/>
                <color theme="0"/>
              </font>
              <fill>
                <patternFill>
                  <bgColor rgb="FFE26B0A"/>
                </patternFill>
              </fill>
            </x14:dxf>
          </x14:cfRule>
          <x14:cfRule type="containsText" priority="5863" operator="containsText" id="{CD29EED3-E72A-48B9-8BA9-19B8F5E10CFF}">
            <xm:f>NOT(ISERROR(SEARCH('Listados Datos'!$T$5,AB450)))</xm:f>
            <xm:f>'Listados Datos'!$T$5</xm:f>
            <x14:dxf>
              <font>
                <b/>
                <i val="0"/>
                <color auto="1"/>
              </font>
              <fill>
                <patternFill>
                  <bgColor rgb="FFFFFF00"/>
                </patternFill>
              </fill>
            </x14:dxf>
          </x14:cfRule>
          <x14:cfRule type="containsText" priority="5864" operator="containsText" id="{CC093724-B4CD-43FD-A5BA-31C46B6B6C22}">
            <xm:f>NOT(ISERROR(SEARCH('Listados Datos'!$T$6,AB450)))</xm:f>
            <xm:f>'Listados Datos'!$T$6</xm:f>
            <x14:dxf>
              <font>
                <b/>
                <i val="0"/>
              </font>
              <fill>
                <patternFill>
                  <bgColor rgb="FF92D050"/>
                </patternFill>
              </fill>
            </x14:dxf>
          </x14:cfRule>
          <xm:sqref>AB450:AB451</xm:sqref>
        </x14:conditionalFormatting>
        <x14:conditionalFormatting xmlns:xm="http://schemas.microsoft.com/office/excel/2006/main">
          <x14:cfRule type="containsText" priority="5851" operator="containsText" id="{D6DB091E-2BC3-4FE9-99BE-BA43F5093C97}">
            <xm:f>NOT(ISERROR(SEARCH('Listados Datos'!$P$3,Z450)))</xm:f>
            <xm:f>'Listados Datos'!$P$3</xm:f>
            <x14:dxf>
              <fill>
                <patternFill>
                  <bgColor rgb="FF99CC00"/>
                </patternFill>
              </fill>
            </x14:dxf>
          </x14:cfRule>
          <x14:cfRule type="containsText" priority="5852" operator="containsText" id="{5359D27D-D498-44A7-9076-486AE8E0FDC8}">
            <xm:f>NOT(ISERROR(SEARCH('Listados Datos'!$P$4,Z450)))</xm:f>
            <xm:f>'Listados Datos'!$P$4</xm:f>
            <x14:dxf>
              <fill>
                <patternFill>
                  <bgColor rgb="FF33CC33"/>
                </patternFill>
              </fill>
            </x14:dxf>
          </x14:cfRule>
          <x14:cfRule type="containsText" priority="5853" operator="containsText" id="{E91030C3-62FE-46C6-A54C-8C3CB44487FF}">
            <xm:f>NOT(ISERROR(SEARCH('Listados Datos'!$P$5,Z450)))</xm:f>
            <xm:f>'Listados Datos'!$P$5</xm:f>
            <x14:dxf>
              <fill>
                <patternFill>
                  <bgColor rgb="FFFFFF00"/>
                </patternFill>
              </fill>
            </x14:dxf>
          </x14:cfRule>
          <x14:cfRule type="containsText" priority="5854" operator="containsText" id="{BAFB337B-7D8C-491D-B62D-50150CE5CCFA}">
            <xm:f>NOT(ISERROR(SEARCH('Listados Datos'!$P$6,Z450)))</xm:f>
            <xm:f>'Listados Datos'!$P$6</xm:f>
            <x14:dxf>
              <fill>
                <patternFill>
                  <bgColor rgb="FFFFC000"/>
                </patternFill>
              </fill>
            </x14:dxf>
          </x14:cfRule>
          <x14:cfRule type="containsText" priority="5855" operator="containsText" id="{1CC7872E-44F4-4630-91B2-6E0DB1BA5D66}">
            <xm:f>NOT(ISERROR(SEARCH('Listados Datos'!$P$7,Z450)))</xm:f>
            <xm:f>'Listados Datos'!$P$7</xm:f>
            <x14:dxf>
              <fill>
                <patternFill>
                  <bgColor rgb="FFFF0000"/>
                </patternFill>
              </fill>
            </x14:dxf>
          </x14:cfRule>
          <xm:sqref>Z450:Z451</xm:sqref>
        </x14:conditionalFormatting>
        <x14:conditionalFormatting xmlns:xm="http://schemas.microsoft.com/office/excel/2006/main">
          <x14:cfRule type="containsText" priority="5701" operator="containsText" id="{6BB8F2FF-5E11-478A-A7E3-714AB68054ED}">
            <xm:f>NOT(ISERROR(SEARCH('Listados Datos'!$T$3,AT456)))</xm:f>
            <xm:f>'Listados Datos'!$T$3</xm:f>
            <x14:dxf>
              <fill>
                <patternFill patternType="solid">
                  <bgColor rgb="FFC00000"/>
                </patternFill>
              </fill>
            </x14:dxf>
          </x14:cfRule>
          <x14:cfRule type="containsText" priority="5702" operator="containsText" id="{A7497FB2-9751-4D14-8191-79EF802FA9B7}">
            <xm:f>NOT(ISERROR(SEARCH('Listados Datos'!$T$4,AT456)))</xm:f>
            <xm:f>'Listados Datos'!$T$4</xm:f>
            <x14:dxf>
              <font>
                <b/>
                <i val="0"/>
                <color theme="0"/>
              </font>
              <fill>
                <patternFill>
                  <bgColor rgb="FFE26B0A"/>
                </patternFill>
              </fill>
            </x14:dxf>
          </x14:cfRule>
          <x14:cfRule type="containsText" priority="5703" operator="containsText" id="{525EA565-E674-40DC-85B5-CB221947A725}">
            <xm:f>NOT(ISERROR(SEARCH('Listados Datos'!$T$5,AT456)))</xm:f>
            <xm:f>'Listados Datos'!$T$5</xm:f>
            <x14:dxf>
              <font>
                <b/>
                <i val="0"/>
                <color auto="1"/>
              </font>
              <fill>
                <patternFill>
                  <bgColor rgb="FFFFFF00"/>
                </patternFill>
              </fill>
            </x14:dxf>
          </x14:cfRule>
          <x14:cfRule type="containsText" priority="5704" operator="containsText" id="{4411BEF5-3AC7-4343-97A8-7CED21701A6A}">
            <xm:f>NOT(ISERROR(SEARCH('Listados Datos'!$T$6,AT456)))</xm:f>
            <xm:f>'Listados Datos'!$T$6</xm:f>
            <x14:dxf>
              <font>
                <b/>
                <i val="0"/>
              </font>
              <fill>
                <patternFill>
                  <bgColor rgb="FF92D050"/>
                </patternFill>
              </fill>
            </x14:dxf>
          </x14:cfRule>
          <xm:sqref>AT456</xm:sqref>
        </x14:conditionalFormatting>
        <x14:conditionalFormatting xmlns:xm="http://schemas.microsoft.com/office/excel/2006/main">
          <x14:cfRule type="containsText" priority="5691" operator="containsText" id="{D5FF794F-B1A1-45E0-A467-FFED3CF476C4}">
            <xm:f>NOT(ISERROR(SEARCH('Listados Datos'!$P$3,AR456)))</xm:f>
            <xm:f>'Listados Datos'!$P$3</xm:f>
            <x14:dxf>
              <fill>
                <patternFill>
                  <bgColor rgb="FF99CC00"/>
                </patternFill>
              </fill>
            </x14:dxf>
          </x14:cfRule>
          <x14:cfRule type="containsText" priority="5692" operator="containsText" id="{52C05DE0-00E2-409C-B1BC-2F1548434583}">
            <xm:f>NOT(ISERROR(SEARCH('Listados Datos'!$P$4,AR456)))</xm:f>
            <xm:f>'Listados Datos'!$P$4</xm:f>
            <x14:dxf>
              <fill>
                <patternFill>
                  <bgColor rgb="FF33CC33"/>
                </patternFill>
              </fill>
            </x14:dxf>
          </x14:cfRule>
          <x14:cfRule type="containsText" priority="5693" operator="containsText" id="{6CB2E378-6375-457F-8B1C-5B50063EB559}">
            <xm:f>NOT(ISERROR(SEARCH('Listados Datos'!$P$5,AR456)))</xm:f>
            <xm:f>'Listados Datos'!$P$5</xm:f>
            <x14:dxf>
              <fill>
                <patternFill>
                  <bgColor rgb="FFFFFF00"/>
                </patternFill>
              </fill>
            </x14:dxf>
          </x14:cfRule>
          <x14:cfRule type="containsText" priority="5694" operator="containsText" id="{8A4BB0AF-BA53-4E05-938A-52C38854D1D8}">
            <xm:f>NOT(ISERROR(SEARCH('Listados Datos'!$P$6,AR456)))</xm:f>
            <xm:f>'Listados Datos'!$P$6</xm:f>
            <x14:dxf>
              <fill>
                <patternFill>
                  <bgColor rgb="FFFFC000"/>
                </patternFill>
              </fill>
            </x14:dxf>
          </x14:cfRule>
          <x14:cfRule type="containsText" priority="5695" operator="containsText" id="{6F65BAF1-03E9-4E4C-AAD9-52ED69CBDC66}">
            <xm:f>NOT(ISERROR(SEARCH('Listados Datos'!$P$7,AR456)))</xm:f>
            <xm:f>'Listados Datos'!$P$7</xm:f>
            <x14:dxf>
              <fill>
                <patternFill>
                  <bgColor rgb="FFFF0000"/>
                </patternFill>
              </fill>
            </x14:dxf>
          </x14:cfRule>
          <xm:sqref>AR456</xm:sqref>
        </x14:conditionalFormatting>
        <x14:conditionalFormatting xmlns:xm="http://schemas.microsoft.com/office/excel/2006/main">
          <x14:cfRule type="containsText" priority="5823" operator="containsText" id="{C50F7F1E-C2BF-477A-8103-3C83990FA871}">
            <xm:f>NOT(ISERROR(SEARCH('Listados Datos'!$T$3,AT451)))</xm:f>
            <xm:f>'Listados Datos'!$T$3</xm:f>
            <x14:dxf>
              <fill>
                <patternFill patternType="solid">
                  <bgColor rgb="FFC00000"/>
                </patternFill>
              </fill>
            </x14:dxf>
          </x14:cfRule>
          <x14:cfRule type="containsText" priority="5824" operator="containsText" id="{B307DC16-5E05-4E9A-A73A-A46D2EEEC8D8}">
            <xm:f>NOT(ISERROR(SEARCH('Listados Datos'!$T$4,AT451)))</xm:f>
            <xm:f>'Listados Datos'!$T$4</xm:f>
            <x14:dxf>
              <font>
                <b/>
                <i val="0"/>
                <color theme="0"/>
              </font>
              <fill>
                <patternFill>
                  <bgColor rgb="FFE26B0A"/>
                </patternFill>
              </fill>
            </x14:dxf>
          </x14:cfRule>
          <x14:cfRule type="containsText" priority="5825" operator="containsText" id="{B15B3875-A05B-4C21-B45F-903CF3A3838F}">
            <xm:f>NOT(ISERROR(SEARCH('Listados Datos'!$T$5,AT451)))</xm:f>
            <xm:f>'Listados Datos'!$T$5</xm:f>
            <x14:dxf>
              <font>
                <b/>
                <i val="0"/>
                <color auto="1"/>
              </font>
              <fill>
                <patternFill>
                  <bgColor rgb="FFFFFF00"/>
                </patternFill>
              </fill>
            </x14:dxf>
          </x14:cfRule>
          <x14:cfRule type="containsText" priority="5826" operator="containsText" id="{6E8BC7F1-B377-43EC-A76B-14426A51D7D2}">
            <xm:f>NOT(ISERROR(SEARCH('Listados Datos'!$T$6,AT451)))</xm:f>
            <xm:f>'Listados Datos'!$T$6</xm:f>
            <x14:dxf>
              <font>
                <b/>
                <i val="0"/>
              </font>
              <fill>
                <patternFill>
                  <bgColor rgb="FF92D050"/>
                </patternFill>
              </fill>
            </x14:dxf>
          </x14:cfRule>
          <xm:sqref>AT451</xm:sqref>
        </x14:conditionalFormatting>
        <x14:conditionalFormatting xmlns:xm="http://schemas.microsoft.com/office/excel/2006/main">
          <x14:cfRule type="containsText" priority="5813" operator="containsText" id="{B7720698-EDF8-476E-B31D-155DDD884782}">
            <xm:f>NOT(ISERROR(SEARCH('Listados Datos'!$P$3,AR451)))</xm:f>
            <xm:f>'Listados Datos'!$P$3</xm:f>
            <x14:dxf>
              <fill>
                <patternFill>
                  <bgColor rgb="FF99CC00"/>
                </patternFill>
              </fill>
            </x14:dxf>
          </x14:cfRule>
          <x14:cfRule type="containsText" priority="5814" operator="containsText" id="{F985CD5C-E2B2-409E-ADC7-AECBC07184B2}">
            <xm:f>NOT(ISERROR(SEARCH('Listados Datos'!$P$4,AR451)))</xm:f>
            <xm:f>'Listados Datos'!$P$4</xm:f>
            <x14:dxf>
              <fill>
                <patternFill>
                  <bgColor rgb="FF33CC33"/>
                </patternFill>
              </fill>
            </x14:dxf>
          </x14:cfRule>
          <x14:cfRule type="containsText" priority="5815" operator="containsText" id="{0E939A3C-A15F-4EC4-B521-E80C4B54ECDB}">
            <xm:f>NOT(ISERROR(SEARCH('Listados Datos'!$P$5,AR451)))</xm:f>
            <xm:f>'Listados Datos'!$P$5</xm:f>
            <x14:dxf>
              <fill>
                <patternFill>
                  <bgColor rgb="FFFFFF00"/>
                </patternFill>
              </fill>
            </x14:dxf>
          </x14:cfRule>
          <x14:cfRule type="containsText" priority="5816" operator="containsText" id="{DE48DD40-F492-49F6-8026-C9FF06BEDE43}">
            <xm:f>NOT(ISERROR(SEARCH('Listados Datos'!$P$6,AR451)))</xm:f>
            <xm:f>'Listados Datos'!$P$6</xm:f>
            <x14:dxf>
              <fill>
                <patternFill>
                  <bgColor rgb="FFFFC000"/>
                </patternFill>
              </fill>
            </x14:dxf>
          </x14:cfRule>
          <x14:cfRule type="containsText" priority="5817" operator="containsText" id="{50B91887-066D-45BB-93B3-8C55EFA564E5}">
            <xm:f>NOT(ISERROR(SEARCH('Listados Datos'!$P$7,AR451)))</xm:f>
            <xm:f>'Listados Datos'!$P$7</xm:f>
            <x14:dxf>
              <fill>
                <patternFill>
                  <bgColor rgb="FFFF0000"/>
                </patternFill>
              </fill>
            </x14:dxf>
          </x14:cfRule>
          <xm:sqref>AR451</xm:sqref>
        </x14:conditionalFormatting>
        <x14:conditionalFormatting xmlns:xm="http://schemas.microsoft.com/office/excel/2006/main">
          <x14:cfRule type="containsText" priority="5677" operator="containsText" id="{F545973E-433D-4662-B28E-A62ED65A3623}">
            <xm:f>NOT(ISERROR(SEARCH('Listados Datos'!$P$3,AR457)))</xm:f>
            <xm:f>'Listados Datos'!$P$3</xm:f>
            <x14:dxf>
              <fill>
                <patternFill>
                  <bgColor rgb="FF99CC00"/>
                </patternFill>
              </fill>
            </x14:dxf>
          </x14:cfRule>
          <x14:cfRule type="containsText" priority="5678" operator="containsText" id="{660BF4F0-C2D1-45A5-8572-8E450E20F30C}">
            <xm:f>NOT(ISERROR(SEARCH('Listados Datos'!$P$4,AR457)))</xm:f>
            <xm:f>'Listados Datos'!$P$4</xm:f>
            <x14:dxf>
              <fill>
                <patternFill>
                  <bgColor rgb="FF33CC33"/>
                </patternFill>
              </fill>
            </x14:dxf>
          </x14:cfRule>
          <x14:cfRule type="containsText" priority="5679" operator="containsText" id="{5516869C-A005-4836-858A-867C13AD822A}">
            <xm:f>NOT(ISERROR(SEARCH('Listados Datos'!$P$5,AR457)))</xm:f>
            <xm:f>'Listados Datos'!$P$5</xm:f>
            <x14:dxf>
              <fill>
                <patternFill>
                  <bgColor rgb="FFFFFF00"/>
                </patternFill>
              </fill>
            </x14:dxf>
          </x14:cfRule>
          <x14:cfRule type="containsText" priority="5680" operator="containsText" id="{04C53F97-CF50-4E25-B5FB-EABD829D6AA2}">
            <xm:f>NOT(ISERROR(SEARCH('Listados Datos'!$P$6,AR457)))</xm:f>
            <xm:f>'Listados Datos'!$P$6</xm:f>
            <x14:dxf>
              <fill>
                <patternFill>
                  <bgColor rgb="FFFFC000"/>
                </patternFill>
              </fill>
            </x14:dxf>
          </x14:cfRule>
          <x14:cfRule type="containsText" priority="5681" operator="containsText" id="{0A8455D5-1D7A-418F-98E6-0DAD62769703}">
            <xm:f>NOT(ISERROR(SEARCH('Listados Datos'!$P$7,AR457)))</xm:f>
            <xm:f>'Listados Datos'!$P$7</xm:f>
            <x14:dxf>
              <fill>
                <patternFill>
                  <bgColor rgb="FFFF0000"/>
                </patternFill>
              </fill>
            </x14:dxf>
          </x14:cfRule>
          <xm:sqref>AR457</xm:sqref>
        </x14:conditionalFormatting>
        <x14:conditionalFormatting xmlns:xm="http://schemas.microsoft.com/office/excel/2006/main">
          <x14:cfRule type="containsText" priority="5541" operator="containsText" id="{C41A560A-5D7F-4D7E-A9C1-BDC8FCB9FF86}">
            <xm:f>NOT(ISERROR(SEARCH('Listados Datos'!$P$3,AR469)))</xm:f>
            <xm:f>'Listados Datos'!$P$3</xm:f>
            <x14:dxf>
              <fill>
                <patternFill>
                  <bgColor rgb="FF99CC00"/>
                </patternFill>
              </fill>
            </x14:dxf>
          </x14:cfRule>
          <x14:cfRule type="containsText" priority="5542" operator="containsText" id="{8F4B2EA6-E619-4C3B-A38B-4A5707891CFC}">
            <xm:f>NOT(ISERROR(SEARCH('Listados Datos'!$P$4,AR469)))</xm:f>
            <xm:f>'Listados Datos'!$P$4</xm:f>
            <x14:dxf>
              <fill>
                <patternFill>
                  <bgColor rgb="FF33CC33"/>
                </patternFill>
              </fill>
            </x14:dxf>
          </x14:cfRule>
          <x14:cfRule type="containsText" priority="5543" operator="containsText" id="{B2C3969A-BC12-46FD-A644-CEE0AEC12BF8}">
            <xm:f>NOT(ISERROR(SEARCH('Listados Datos'!$P$5,AR469)))</xm:f>
            <xm:f>'Listados Datos'!$P$5</xm:f>
            <x14:dxf>
              <fill>
                <patternFill>
                  <bgColor rgb="FFFFFF00"/>
                </patternFill>
              </fill>
            </x14:dxf>
          </x14:cfRule>
          <x14:cfRule type="containsText" priority="5544" operator="containsText" id="{7C3A45E2-DACC-4908-913C-5E1F147D0439}">
            <xm:f>NOT(ISERROR(SEARCH('Listados Datos'!$P$6,AR469)))</xm:f>
            <xm:f>'Listados Datos'!$P$6</xm:f>
            <x14:dxf>
              <fill>
                <patternFill>
                  <bgColor rgb="FFFFC000"/>
                </patternFill>
              </fill>
            </x14:dxf>
          </x14:cfRule>
          <x14:cfRule type="containsText" priority="5545" operator="containsText" id="{D16A56CD-2A7A-49EC-91E7-BE6719C270A7}">
            <xm:f>NOT(ISERROR(SEARCH('Listados Datos'!$P$7,AR469)))</xm:f>
            <xm:f>'Listados Datos'!$P$7</xm:f>
            <x14:dxf>
              <fill>
                <patternFill>
                  <bgColor rgb="FFFF0000"/>
                </patternFill>
              </fill>
            </x14:dxf>
          </x14:cfRule>
          <xm:sqref>AR469</xm:sqref>
        </x14:conditionalFormatting>
        <x14:conditionalFormatting xmlns:xm="http://schemas.microsoft.com/office/excel/2006/main">
          <x14:cfRule type="containsText" priority="6217" operator="containsText" id="{CC385920-D24C-4A50-818B-D864F3D32621}">
            <xm:f>NOT(ISERROR(SEARCH('Listados Datos'!$T$3,AF436)))</xm:f>
            <xm:f>'Listados Datos'!$T$3</xm:f>
            <x14:dxf>
              <fill>
                <patternFill patternType="solid">
                  <bgColor rgb="FFC00000"/>
                </patternFill>
              </fill>
            </x14:dxf>
          </x14:cfRule>
          <x14:cfRule type="containsText" priority="6218" operator="containsText" id="{AF80CFC9-B19D-44F8-8904-3522DEB17C7E}">
            <xm:f>NOT(ISERROR(SEARCH('Listados Datos'!$T$4,AF436)))</xm:f>
            <xm:f>'Listados Datos'!$T$4</xm:f>
            <x14:dxf>
              <font>
                <b/>
                <i val="0"/>
                <color theme="0"/>
              </font>
              <fill>
                <patternFill>
                  <bgColor rgb="FFE26B0A"/>
                </patternFill>
              </fill>
            </x14:dxf>
          </x14:cfRule>
          <x14:cfRule type="containsText" priority="6219" operator="containsText" id="{238DFA64-6BA2-49A9-AAA5-30B38ECD89DB}">
            <xm:f>NOT(ISERROR(SEARCH('Listados Datos'!$T$5,AF436)))</xm:f>
            <xm:f>'Listados Datos'!$T$5</xm:f>
            <x14:dxf>
              <font>
                <b/>
                <i val="0"/>
                <color auto="1"/>
              </font>
              <fill>
                <patternFill>
                  <bgColor rgb="FFFFFF00"/>
                </patternFill>
              </fill>
            </x14:dxf>
          </x14:cfRule>
          <x14:cfRule type="containsText" priority="6220" operator="containsText" id="{979EE06B-10FC-4269-A489-5303B81E12E2}">
            <xm:f>NOT(ISERROR(SEARCH('Listados Datos'!$T$6,AF436)))</xm:f>
            <xm:f>'Listados Datos'!$T$6</xm:f>
            <x14:dxf>
              <font>
                <b/>
                <i val="0"/>
              </font>
              <fill>
                <patternFill>
                  <bgColor rgb="FF92D050"/>
                </patternFill>
              </fill>
            </x14:dxf>
          </x14:cfRule>
          <xm:sqref>AF436:AF437 AF441</xm:sqref>
        </x14:conditionalFormatting>
        <x14:conditionalFormatting xmlns:xm="http://schemas.microsoft.com/office/excel/2006/main">
          <x14:cfRule type="containsText" priority="6213" operator="containsText" id="{2F10EFF2-38FC-430B-84EF-C5A4DAE9D77A}">
            <xm:f>NOT(ISERROR(SEARCH('Listados Datos'!$T$3,AB436)))</xm:f>
            <xm:f>'Listados Datos'!$T$3</xm:f>
            <x14:dxf>
              <fill>
                <patternFill patternType="solid">
                  <bgColor rgb="FFC00000"/>
                </patternFill>
              </fill>
            </x14:dxf>
          </x14:cfRule>
          <x14:cfRule type="containsText" priority="6214" operator="containsText" id="{08862BC8-ECC7-4608-B15A-440FA037A771}">
            <xm:f>NOT(ISERROR(SEARCH('Listados Datos'!$T$4,AB436)))</xm:f>
            <xm:f>'Listados Datos'!$T$4</xm:f>
            <x14:dxf>
              <font>
                <b/>
                <i val="0"/>
                <color theme="0"/>
              </font>
              <fill>
                <patternFill>
                  <bgColor rgb="FFE26B0A"/>
                </patternFill>
              </fill>
            </x14:dxf>
          </x14:cfRule>
          <x14:cfRule type="containsText" priority="6215" operator="containsText" id="{90AA1C5F-FAE4-43AE-A2E7-C0F9B53303C2}">
            <xm:f>NOT(ISERROR(SEARCH('Listados Datos'!$T$5,AB436)))</xm:f>
            <xm:f>'Listados Datos'!$T$5</xm:f>
            <x14:dxf>
              <font>
                <b/>
                <i val="0"/>
                <color auto="1"/>
              </font>
              <fill>
                <patternFill>
                  <bgColor rgb="FFFFFF00"/>
                </patternFill>
              </fill>
            </x14:dxf>
          </x14:cfRule>
          <x14:cfRule type="containsText" priority="6216" operator="containsText" id="{414A1254-7E5C-4350-88D0-79088CC215AB}">
            <xm:f>NOT(ISERROR(SEARCH('Listados Datos'!$T$6,AB436)))</xm:f>
            <xm:f>'Listados Datos'!$T$6</xm:f>
            <x14:dxf>
              <font>
                <b/>
                <i val="0"/>
              </font>
              <fill>
                <patternFill>
                  <bgColor rgb="FF92D050"/>
                </patternFill>
              </fill>
            </x14:dxf>
          </x14:cfRule>
          <xm:sqref>AB436:AB437</xm:sqref>
        </x14:conditionalFormatting>
        <x14:conditionalFormatting xmlns:xm="http://schemas.microsoft.com/office/excel/2006/main">
          <x14:cfRule type="containsText" priority="6203" operator="containsText" id="{E5403EA9-DF8D-4409-8F69-29B1B5C86FBA}">
            <xm:f>NOT(ISERROR(SEARCH('Listados Datos'!$P$3,Z436)))</xm:f>
            <xm:f>'Listados Datos'!$P$3</xm:f>
            <x14:dxf>
              <fill>
                <patternFill>
                  <bgColor rgb="FF99CC00"/>
                </patternFill>
              </fill>
            </x14:dxf>
          </x14:cfRule>
          <x14:cfRule type="containsText" priority="6204" operator="containsText" id="{2062C9C1-530D-47F1-81A0-908FB7A347A4}">
            <xm:f>NOT(ISERROR(SEARCH('Listados Datos'!$P$4,Z436)))</xm:f>
            <xm:f>'Listados Datos'!$P$4</xm:f>
            <x14:dxf>
              <fill>
                <patternFill>
                  <bgColor rgb="FF33CC33"/>
                </patternFill>
              </fill>
            </x14:dxf>
          </x14:cfRule>
          <x14:cfRule type="containsText" priority="6205" operator="containsText" id="{E1EAD7CF-6A22-4A07-81A3-A671976CC092}">
            <xm:f>NOT(ISERROR(SEARCH('Listados Datos'!$P$5,Z436)))</xm:f>
            <xm:f>'Listados Datos'!$P$5</xm:f>
            <x14:dxf>
              <fill>
                <patternFill>
                  <bgColor rgb="FFFFFF00"/>
                </patternFill>
              </fill>
            </x14:dxf>
          </x14:cfRule>
          <x14:cfRule type="containsText" priority="6206" operator="containsText" id="{29DFFA98-5586-4824-81A1-5DF8EBD9C93A}">
            <xm:f>NOT(ISERROR(SEARCH('Listados Datos'!$P$6,Z436)))</xm:f>
            <xm:f>'Listados Datos'!$P$6</xm:f>
            <x14:dxf>
              <fill>
                <patternFill>
                  <bgColor rgb="FFFFC000"/>
                </patternFill>
              </fill>
            </x14:dxf>
          </x14:cfRule>
          <x14:cfRule type="containsText" priority="6207" operator="containsText" id="{E0B1945F-C2E4-4B76-9D6D-756CC6E6BE40}">
            <xm:f>NOT(ISERROR(SEARCH('Listados Datos'!$P$7,Z436)))</xm:f>
            <xm:f>'Listados Datos'!$P$7</xm:f>
            <x14:dxf>
              <fill>
                <patternFill>
                  <bgColor rgb="FFFF0000"/>
                </patternFill>
              </fill>
            </x14:dxf>
          </x14:cfRule>
          <xm:sqref>Z436:Z437</xm:sqref>
        </x14:conditionalFormatting>
        <x14:conditionalFormatting xmlns:xm="http://schemas.microsoft.com/office/excel/2006/main">
          <x14:cfRule type="containsText" priority="6179" operator="containsText" id="{D426784B-CBFB-44B6-AC19-9DB7685EEEA9}">
            <xm:f>NOT(ISERROR(SEARCH('Listados Datos'!$T$3,AT436)))</xm:f>
            <xm:f>'Listados Datos'!$T$3</xm:f>
            <x14:dxf>
              <fill>
                <patternFill patternType="solid">
                  <bgColor rgb="FFC00000"/>
                </patternFill>
              </fill>
            </x14:dxf>
          </x14:cfRule>
          <x14:cfRule type="containsText" priority="6180" operator="containsText" id="{DD178F71-B4EE-4C88-A310-3792445895ED}">
            <xm:f>NOT(ISERROR(SEARCH('Listados Datos'!$T$4,AT436)))</xm:f>
            <xm:f>'Listados Datos'!$T$4</xm:f>
            <x14:dxf>
              <font>
                <b/>
                <i val="0"/>
                <color theme="0"/>
              </font>
              <fill>
                <patternFill>
                  <bgColor rgb="FFE26B0A"/>
                </patternFill>
              </fill>
            </x14:dxf>
          </x14:cfRule>
          <x14:cfRule type="containsText" priority="6181" operator="containsText" id="{8058A4E6-A1A5-4209-80B2-C20C5B9DE276}">
            <xm:f>NOT(ISERROR(SEARCH('Listados Datos'!$T$5,AT436)))</xm:f>
            <xm:f>'Listados Datos'!$T$5</xm:f>
            <x14:dxf>
              <font>
                <b/>
                <i val="0"/>
                <color auto="1"/>
              </font>
              <fill>
                <patternFill>
                  <bgColor rgb="FFFFFF00"/>
                </patternFill>
              </fill>
            </x14:dxf>
          </x14:cfRule>
          <x14:cfRule type="containsText" priority="6182" operator="containsText" id="{DF31533B-D2C5-411E-843F-44113CE29E78}">
            <xm:f>NOT(ISERROR(SEARCH('Listados Datos'!$T$6,AT436)))</xm:f>
            <xm:f>'Listados Datos'!$T$6</xm:f>
            <x14:dxf>
              <font>
                <b/>
                <i val="0"/>
              </font>
              <fill>
                <patternFill>
                  <bgColor rgb="FF92D050"/>
                </patternFill>
              </fill>
            </x14:dxf>
          </x14:cfRule>
          <xm:sqref>AT436</xm:sqref>
        </x14:conditionalFormatting>
        <x14:conditionalFormatting xmlns:xm="http://schemas.microsoft.com/office/excel/2006/main">
          <x14:cfRule type="containsText" priority="6169" operator="containsText" id="{96A0C2A4-E1B9-40C8-BC9D-C37D4C665FA2}">
            <xm:f>NOT(ISERROR(SEARCH('Listados Datos'!$P$3,AR436)))</xm:f>
            <xm:f>'Listados Datos'!$P$3</xm:f>
            <x14:dxf>
              <fill>
                <patternFill>
                  <bgColor rgb="FF99CC00"/>
                </patternFill>
              </fill>
            </x14:dxf>
          </x14:cfRule>
          <x14:cfRule type="containsText" priority="6170" operator="containsText" id="{FAD6BBE3-D8B2-46C5-8F41-93BC8D771532}">
            <xm:f>NOT(ISERROR(SEARCH('Listados Datos'!$P$4,AR436)))</xm:f>
            <xm:f>'Listados Datos'!$P$4</xm:f>
            <x14:dxf>
              <fill>
                <patternFill>
                  <bgColor rgb="FF33CC33"/>
                </patternFill>
              </fill>
            </x14:dxf>
          </x14:cfRule>
          <x14:cfRule type="containsText" priority="6171" operator="containsText" id="{5097321F-6334-4D3F-B08F-1288369D8630}">
            <xm:f>NOT(ISERROR(SEARCH('Listados Datos'!$P$5,AR436)))</xm:f>
            <xm:f>'Listados Datos'!$P$5</xm:f>
            <x14:dxf>
              <fill>
                <patternFill>
                  <bgColor rgb="FFFFFF00"/>
                </patternFill>
              </fill>
            </x14:dxf>
          </x14:cfRule>
          <x14:cfRule type="containsText" priority="6172" operator="containsText" id="{DF787B36-9083-4F2A-9DF2-6F4EED10AAFB}">
            <xm:f>NOT(ISERROR(SEARCH('Listados Datos'!$P$6,AR436)))</xm:f>
            <xm:f>'Listados Datos'!$P$6</xm:f>
            <x14:dxf>
              <fill>
                <patternFill>
                  <bgColor rgb="FFFFC000"/>
                </patternFill>
              </fill>
            </x14:dxf>
          </x14:cfRule>
          <x14:cfRule type="containsText" priority="6173" operator="containsText" id="{492C8B2A-9B9A-4E93-AD83-FEA3BD0EE895}">
            <xm:f>NOT(ISERROR(SEARCH('Listados Datos'!$P$7,AR436)))</xm:f>
            <xm:f>'Listados Datos'!$P$7</xm:f>
            <x14:dxf>
              <fill>
                <patternFill>
                  <bgColor rgb="FFFF0000"/>
                </patternFill>
              </fill>
            </x14:dxf>
          </x14:cfRule>
          <xm:sqref>AR436</xm:sqref>
        </x14:conditionalFormatting>
        <x14:conditionalFormatting xmlns:xm="http://schemas.microsoft.com/office/excel/2006/main">
          <x14:cfRule type="containsText" priority="6165" operator="containsText" id="{9EBA317A-C1A6-4186-95DA-B99F1EEB1A56}">
            <xm:f>NOT(ISERROR(SEARCH('Listados Datos'!$T$3,AT437)))</xm:f>
            <xm:f>'Listados Datos'!$T$3</xm:f>
            <x14:dxf>
              <fill>
                <patternFill patternType="solid">
                  <bgColor rgb="FFC00000"/>
                </patternFill>
              </fill>
            </x14:dxf>
          </x14:cfRule>
          <x14:cfRule type="containsText" priority="6166" operator="containsText" id="{8FD8FF95-A0EF-4C13-9EAB-D341A43A8754}">
            <xm:f>NOT(ISERROR(SEARCH('Listados Datos'!$T$4,AT437)))</xm:f>
            <xm:f>'Listados Datos'!$T$4</xm:f>
            <x14:dxf>
              <font>
                <b/>
                <i val="0"/>
                <color theme="0"/>
              </font>
              <fill>
                <patternFill>
                  <bgColor rgb="FFE26B0A"/>
                </patternFill>
              </fill>
            </x14:dxf>
          </x14:cfRule>
          <x14:cfRule type="containsText" priority="6167" operator="containsText" id="{F3209923-2F46-49CA-9C10-0AF11421F7FE}">
            <xm:f>NOT(ISERROR(SEARCH('Listados Datos'!$T$5,AT437)))</xm:f>
            <xm:f>'Listados Datos'!$T$5</xm:f>
            <x14:dxf>
              <font>
                <b/>
                <i val="0"/>
                <color auto="1"/>
              </font>
              <fill>
                <patternFill>
                  <bgColor rgb="FFFFFF00"/>
                </patternFill>
              </fill>
            </x14:dxf>
          </x14:cfRule>
          <x14:cfRule type="containsText" priority="6168" operator="containsText" id="{78506DCC-AF7E-49E5-8C1F-7568A122B457}">
            <xm:f>NOT(ISERROR(SEARCH('Listados Datos'!$T$6,AT437)))</xm:f>
            <xm:f>'Listados Datos'!$T$6</xm:f>
            <x14:dxf>
              <font>
                <b/>
                <i val="0"/>
              </font>
              <fill>
                <patternFill>
                  <bgColor rgb="FF92D050"/>
                </patternFill>
              </fill>
            </x14:dxf>
          </x14:cfRule>
          <xm:sqref>AT437</xm:sqref>
        </x14:conditionalFormatting>
        <x14:conditionalFormatting xmlns:xm="http://schemas.microsoft.com/office/excel/2006/main">
          <x14:cfRule type="containsText" priority="6155" operator="containsText" id="{7F9934E7-3F06-4AE7-9D21-5375A5B072C5}">
            <xm:f>NOT(ISERROR(SEARCH('Listados Datos'!$P$3,AR437)))</xm:f>
            <xm:f>'Listados Datos'!$P$3</xm:f>
            <x14:dxf>
              <fill>
                <patternFill>
                  <bgColor rgb="FF99CC00"/>
                </patternFill>
              </fill>
            </x14:dxf>
          </x14:cfRule>
          <x14:cfRule type="containsText" priority="6156" operator="containsText" id="{F7DC96C7-DDD3-4702-A257-5E32CA97B048}">
            <xm:f>NOT(ISERROR(SEARCH('Listados Datos'!$P$4,AR437)))</xm:f>
            <xm:f>'Listados Datos'!$P$4</xm:f>
            <x14:dxf>
              <fill>
                <patternFill>
                  <bgColor rgb="FF33CC33"/>
                </patternFill>
              </fill>
            </x14:dxf>
          </x14:cfRule>
          <x14:cfRule type="containsText" priority="6157" operator="containsText" id="{8A9CBB29-D5B8-4312-B2C7-E3D91B11029A}">
            <xm:f>NOT(ISERROR(SEARCH('Listados Datos'!$P$5,AR437)))</xm:f>
            <xm:f>'Listados Datos'!$P$5</xm:f>
            <x14:dxf>
              <fill>
                <patternFill>
                  <bgColor rgb="FFFFFF00"/>
                </patternFill>
              </fill>
            </x14:dxf>
          </x14:cfRule>
          <x14:cfRule type="containsText" priority="6158" operator="containsText" id="{A579E88B-579C-45AB-8031-77BAFE5D5962}">
            <xm:f>NOT(ISERROR(SEARCH('Listados Datos'!$P$6,AR437)))</xm:f>
            <xm:f>'Listados Datos'!$P$6</xm:f>
            <x14:dxf>
              <fill>
                <patternFill>
                  <bgColor rgb="FFFFC000"/>
                </patternFill>
              </fill>
            </x14:dxf>
          </x14:cfRule>
          <x14:cfRule type="containsText" priority="6159" operator="containsText" id="{284BDFF7-7587-4C50-B873-33177D43737F}">
            <xm:f>NOT(ISERROR(SEARCH('Listados Datos'!$P$7,AR437)))</xm:f>
            <xm:f>'Listados Datos'!$P$7</xm:f>
            <x14:dxf>
              <fill>
                <patternFill>
                  <bgColor rgb="FFFF0000"/>
                </patternFill>
              </fill>
            </x14:dxf>
          </x14:cfRule>
          <xm:sqref>AR437</xm:sqref>
        </x14:conditionalFormatting>
        <x14:conditionalFormatting xmlns:xm="http://schemas.microsoft.com/office/excel/2006/main">
          <x14:cfRule type="containsText" priority="6151" operator="containsText" id="{17046B17-4307-4452-AFB5-B1579DB18A44}">
            <xm:f>NOT(ISERROR(SEARCH('Listados Datos'!$T$3,AT441)))</xm:f>
            <xm:f>'Listados Datos'!$T$3</xm:f>
            <x14:dxf>
              <fill>
                <patternFill patternType="solid">
                  <bgColor rgb="FFC00000"/>
                </patternFill>
              </fill>
            </x14:dxf>
          </x14:cfRule>
          <x14:cfRule type="containsText" priority="6152" operator="containsText" id="{417B3A82-0A41-4D00-96BB-256EC997C5DE}">
            <xm:f>NOT(ISERROR(SEARCH('Listados Datos'!$T$4,AT441)))</xm:f>
            <xm:f>'Listados Datos'!$T$4</xm:f>
            <x14:dxf>
              <font>
                <b/>
                <i val="0"/>
                <color theme="0"/>
              </font>
              <fill>
                <patternFill>
                  <bgColor rgb="FFE26B0A"/>
                </patternFill>
              </fill>
            </x14:dxf>
          </x14:cfRule>
          <x14:cfRule type="containsText" priority="6153" operator="containsText" id="{598DE5B9-4AC2-4792-8DFA-714A992F278B}">
            <xm:f>NOT(ISERROR(SEARCH('Listados Datos'!$T$5,AT441)))</xm:f>
            <xm:f>'Listados Datos'!$T$5</xm:f>
            <x14:dxf>
              <font>
                <b/>
                <i val="0"/>
                <color auto="1"/>
              </font>
              <fill>
                <patternFill>
                  <bgColor rgb="FFFFFF00"/>
                </patternFill>
              </fill>
            </x14:dxf>
          </x14:cfRule>
          <x14:cfRule type="containsText" priority="6154" operator="containsText" id="{0257C1C1-1D95-4D73-B475-14A59B698E4D}">
            <xm:f>NOT(ISERROR(SEARCH('Listados Datos'!$T$6,AT441)))</xm:f>
            <xm:f>'Listados Datos'!$T$6</xm:f>
            <x14:dxf>
              <font>
                <b/>
                <i val="0"/>
              </font>
              <fill>
                <patternFill>
                  <bgColor rgb="FF92D050"/>
                </patternFill>
              </fill>
            </x14:dxf>
          </x14:cfRule>
          <xm:sqref>AT441</xm:sqref>
        </x14:conditionalFormatting>
        <x14:conditionalFormatting xmlns:xm="http://schemas.microsoft.com/office/excel/2006/main">
          <x14:cfRule type="containsText" priority="6141" operator="containsText" id="{56B8D84D-18AD-441B-A7A4-879516D364F8}">
            <xm:f>NOT(ISERROR(SEARCH('Listados Datos'!$P$3,AR441)))</xm:f>
            <xm:f>'Listados Datos'!$P$3</xm:f>
            <x14:dxf>
              <fill>
                <patternFill>
                  <bgColor rgb="FF99CC00"/>
                </patternFill>
              </fill>
            </x14:dxf>
          </x14:cfRule>
          <x14:cfRule type="containsText" priority="6142" operator="containsText" id="{29E05B75-EFB4-4140-9F30-834A1CD5CD98}">
            <xm:f>NOT(ISERROR(SEARCH('Listados Datos'!$P$4,AR441)))</xm:f>
            <xm:f>'Listados Datos'!$P$4</xm:f>
            <x14:dxf>
              <fill>
                <patternFill>
                  <bgColor rgb="FF33CC33"/>
                </patternFill>
              </fill>
            </x14:dxf>
          </x14:cfRule>
          <x14:cfRule type="containsText" priority="6143" operator="containsText" id="{F36B79D8-2EE6-4630-955C-1346CE1BB56B}">
            <xm:f>NOT(ISERROR(SEARCH('Listados Datos'!$P$5,AR441)))</xm:f>
            <xm:f>'Listados Datos'!$P$5</xm:f>
            <x14:dxf>
              <fill>
                <patternFill>
                  <bgColor rgb="FFFFFF00"/>
                </patternFill>
              </fill>
            </x14:dxf>
          </x14:cfRule>
          <x14:cfRule type="containsText" priority="6144" operator="containsText" id="{5F62E5AB-A4A5-4A4F-A589-C336D2BF230E}">
            <xm:f>NOT(ISERROR(SEARCH('Listados Datos'!$P$6,AR441)))</xm:f>
            <xm:f>'Listados Datos'!$P$6</xm:f>
            <x14:dxf>
              <fill>
                <patternFill>
                  <bgColor rgb="FFFFC000"/>
                </patternFill>
              </fill>
            </x14:dxf>
          </x14:cfRule>
          <x14:cfRule type="containsText" priority="6145" operator="containsText" id="{962B7DD3-EA9B-4BF3-A379-3D36C2656CE2}">
            <xm:f>NOT(ISERROR(SEARCH('Listados Datos'!$P$7,AR441)))</xm:f>
            <xm:f>'Listados Datos'!$P$7</xm:f>
            <x14:dxf>
              <fill>
                <patternFill>
                  <bgColor rgb="FFFF0000"/>
                </patternFill>
              </fill>
            </x14:dxf>
          </x14:cfRule>
          <xm:sqref>AR441</xm:sqref>
        </x14:conditionalFormatting>
        <x14:conditionalFormatting xmlns:xm="http://schemas.microsoft.com/office/excel/2006/main">
          <x14:cfRule type="containsText" priority="6137" operator="containsText" id="{6D690970-9B36-406E-B91A-47E3B3E88D71}">
            <xm:f>NOT(ISERROR(SEARCH('Listados Datos'!$T$3,AF438)))</xm:f>
            <xm:f>'Listados Datos'!$T$3</xm:f>
            <x14:dxf>
              <fill>
                <patternFill patternType="solid">
                  <bgColor rgb="FFC00000"/>
                </patternFill>
              </fill>
            </x14:dxf>
          </x14:cfRule>
          <x14:cfRule type="containsText" priority="6138" operator="containsText" id="{7C415917-F025-4CB1-A48A-DF5434BB9D5C}">
            <xm:f>NOT(ISERROR(SEARCH('Listados Datos'!$T$4,AF438)))</xm:f>
            <xm:f>'Listados Datos'!$T$4</xm:f>
            <x14:dxf>
              <font>
                <b/>
                <i val="0"/>
                <color theme="0"/>
              </font>
              <fill>
                <patternFill>
                  <bgColor rgb="FFE26B0A"/>
                </patternFill>
              </fill>
            </x14:dxf>
          </x14:cfRule>
          <x14:cfRule type="containsText" priority="6139" operator="containsText" id="{6B5EF606-EA5E-4869-9BB4-EB84DDD44D55}">
            <xm:f>NOT(ISERROR(SEARCH('Listados Datos'!$T$5,AF438)))</xm:f>
            <xm:f>'Listados Datos'!$T$5</xm:f>
            <x14:dxf>
              <font>
                <b/>
                <i val="0"/>
                <color auto="1"/>
              </font>
              <fill>
                <patternFill>
                  <bgColor rgb="FFFFFF00"/>
                </patternFill>
              </fill>
            </x14:dxf>
          </x14:cfRule>
          <x14:cfRule type="containsText" priority="6140" operator="containsText" id="{5DBAB69B-DB9B-4D6F-B1B3-8AC5E5AFEF17}">
            <xm:f>NOT(ISERROR(SEARCH('Listados Datos'!$T$6,AF438)))</xm:f>
            <xm:f>'Listados Datos'!$T$6</xm:f>
            <x14:dxf>
              <font>
                <b/>
                <i val="0"/>
              </font>
              <fill>
                <patternFill>
                  <bgColor rgb="FF92D050"/>
                </patternFill>
              </fill>
            </x14:dxf>
          </x14:cfRule>
          <xm:sqref>AF438:AF439</xm:sqref>
        </x14:conditionalFormatting>
        <x14:conditionalFormatting xmlns:xm="http://schemas.microsoft.com/office/excel/2006/main">
          <x14:cfRule type="containsText" priority="6133" operator="containsText" id="{1AAD825B-7E15-45F2-A8A9-DB04CBEB2349}">
            <xm:f>NOT(ISERROR(SEARCH('Listados Datos'!$T$3,AB438)))</xm:f>
            <xm:f>'Listados Datos'!$T$3</xm:f>
            <x14:dxf>
              <fill>
                <patternFill patternType="solid">
                  <bgColor rgb="FFC00000"/>
                </patternFill>
              </fill>
            </x14:dxf>
          </x14:cfRule>
          <x14:cfRule type="containsText" priority="6134" operator="containsText" id="{092C7812-9AB5-4CE3-88FB-1F755DE2F3A3}">
            <xm:f>NOT(ISERROR(SEARCH('Listados Datos'!$T$4,AB438)))</xm:f>
            <xm:f>'Listados Datos'!$T$4</xm:f>
            <x14:dxf>
              <font>
                <b/>
                <i val="0"/>
                <color theme="0"/>
              </font>
              <fill>
                <patternFill>
                  <bgColor rgb="FFE26B0A"/>
                </patternFill>
              </fill>
            </x14:dxf>
          </x14:cfRule>
          <x14:cfRule type="containsText" priority="6135" operator="containsText" id="{1B19DEC5-8D3E-41E0-BA7E-3690B3FAAEE7}">
            <xm:f>NOT(ISERROR(SEARCH('Listados Datos'!$T$5,AB438)))</xm:f>
            <xm:f>'Listados Datos'!$T$5</xm:f>
            <x14:dxf>
              <font>
                <b/>
                <i val="0"/>
                <color auto="1"/>
              </font>
              <fill>
                <patternFill>
                  <bgColor rgb="FFFFFF00"/>
                </patternFill>
              </fill>
            </x14:dxf>
          </x14:cfRule>
          <x14:cfRule type="containsText" priority="6136" operator="containsText" id="{D46159BC-1E25-4267-93DF-369ED51E677E}">
            <xm:f>NOT(ISERROR(SEARCH('Listados Datos'!$T$6,AB438)))</xm:f>
            <xm:f>'Listados Datos'!$T$6</xm:f>
            <x14:dxf>
              <font>
                <b/>
                <i val="0"/>
              </font>
              <fill>
                <patternFill>
                  <bgColor rgb="FF92D050"/>
                </patternFill>
              </fill>
            </x14:dxf>
          </x14:cfRule>
          <xm:sqref>AB438:AB439</xm:sqref>
        </x14:conditionalFormatting>
        <x14:conditionalFormatting xmlns:xm="http://schemas.microsoft.com/office/excel/2006/main">
          <x14:cfRule type="containsText" priority="6123" operator="containsText" id="{D57794AC-AF6E-4973-B500-77ACD54FBC2A}">
            <xm:f>NOT(ISERROR(SEARCH('Listados Datos'!$P$3,Z438)))</xm:f>
            <xm:f>'Listados Datos'!$P$3</xm:f>
            <x14:dxf>
              <fill>
                <patternFill>
                  <bgColor rgb="FF99CC00"/>
                </patternFill>
              </fill>
            </x14:dxf>
          </x14:cfRule>
          <x14:cfRule type="containsText" priority="6124" operator="containsText" id="{8308F478-2227-4D14-A0F6-E7FF5D43AC3E}">
            <xm:f>NOT(ISERROR(SEARCH('Listados Datos'!$P$4,Z438)))</xm:f>
            <xm:f>'Listados Datos'!$P$4</xm:f>
            <x14:dxf>
              <fill>
                <patternFill>
                  <bgColor rgb="FF33CC33"/>
                </patternFill>
              </fill>
            </x14:dxf>
          </x14:cfRule>
          <x14:cfRule type="containsText" priority="6125" operator="containsText" id="{6135DA8C-5DAE-4055-AA53-AD8F9851D780}">
            <xm:f>NOT(ISERROR(SEARCH('Listados Datos'!$P$5,Z438)))</xm:f>
            <xm:f>'Listados Datos'!$P$5</xm:f>
            <x14:dxf>
              <fill>
                <patternFill>
                  <bgColor rgb="FFFFFF00"/>
                </patternFill>
              </fill>
            </x14:dxf>
          </x14:cfRule>
          <x14:cfRule type="containsText" priority="6126" operator="containsText" id="{6553B4D1-010A-4D88-9947-5FC3857F1989}">
            <xm:f>NOT(ISERROR(SEARCH('Listados Datos'!$P$6,Z438)))</xm:f>
            <xm:f>'Listados Datos'!$P$6</xm:f>
            <x14:dxf>
              <fill>
                <patternFill>
                  <bgColor rgb="FFFFC000"/>
                </patternFill>
              </fill>
            </x14:dxf>
          </x14:cfRule>
          <x14:cfRule type="containsText" priority="6127" operator="containsText" id="{38CB3FA1-3F93-4F7F-9C97-AF63D12371A8}">
            <xm:f>NOT(ISERROR(SEARCH('Listados Datos'!$P$7,Z438)))</xm:f>
            <xm:f>'Listados Datos'!$P$7</xm:f>
            <x14:dxf>
              <fill>
                <patternFill>
                  <bgColor rgb="FFFF0000"/>
                </patternFill>
              </fill>
            </x14:dxf>
          </x14:cfRule>
          <xm:sqref>Z438:Z439</xm:sqref>
        </x14:conditionalFormatting>
        <x14:conditionalFormatting xmlns:xm="http://schemas.microsoft.com/office/excel/2006/main">
          <x14:cfRule type="containsText" priority="6109" operator="containsText" id="{BD96FB50-29A7-4376-B302-98EC46C686C1}">
            <xm:f>NOT(ISERROR(SEARCH('Listados Datos'!$T$3,AT438)))</xm:f>
            <xm:f>'Listados Datos'!$T$3</xm:f>
            <x14:dxf>
              <fill>
                <patternFill patternType="solid">
                  <bgColor rgb="FFC00000"/>
                </patternFill>
              </fill>
            </x14:dxf>
          </x14:cfRule>
          <x14:cfRule type="containsText" priority="6110" operator="containsText" id="{35FF5898-0EDC-4FD4-A432-1F5016D70FE4}">
            <xm:f>NOT(ISERROR(SEARCH('Listados Datos'!$T$4,AT438)))</xm:f>
            <xm:f>'Listados Datos'!$T$4</xm:f>
            <x14:dxf>
              <font>
                <b/>
                <i val="0"/>
                <color theme="0"/>
              </font>
              <fill>
                <patternFill>
                  <bgColor rgb="FFE26B0A"/>
                </patternFill>
              </fill>
            </x14:dxf>
          </x14:cfRule>
          <x14:cfRule type="containsText" priority="6111" operator="containsText" id="{8AB0445C-7FDA-4AB4-92AC-9FB4632A221F}">
            <xm:f>NOT(ISERROR(SEARCH('Listados Datos'!$T$5,AT438)))</xm:f>
            <xm:f>'Listados Datos'!$T$5</xm:f>
            <x14:dxf>
              <font>
                <b/>
                <i val="0"/>
                <color auto="1"/>
              </font>
              <fill>
                <patternFill>
                  <bgColor rgb="FFFFFF00"/>
                </patternFill>
              </fill>
            </x14:dxf>
          </x14:cfRule>
          <x14:cfRule type="containsText" priority="6112" operator="containsText" id="{D23A2690-680A-4CD8-B9EE-12A559A7F0CF}">
            <xm:f>NOT(ISERROR(SEARCH('Listados Datos'!$T$6,AT438)))</xm:f>
            <xm:f>'Listados Datos'!$T$6</xm:f>
            <x14:dxf>
              <font>
                <b/>
                <i val="0"/>
              </font>
              <fill>
                <patternFill>
                  <bgColor rgb="FF92D050"/>
                </patternFill>
              </fill>
            </x14:dxf>
          </x14:cfRule>
          <xm:sqref>AT438</xm:sqref>
        </x14:conditionalFormatting>
        <x14:conditionalFormatting xmlns:xm="http://schemas.microsoft.com/office/excel/2006/main">
          <x14:cfRule type="containsText" priority="6099" operator="containsText" id="{E5DB2C31-8581-47C4-B27C-CC65F310A919}">
            <xm:f>NOT(ISERROR(SEARCH('Listados Datos'!$P$3,AR438)))</xm:f>
            <xm:f>'Listados Datos'!$P$3</xm:f>
            <x14:dxf>
              <fill>
                <patternFill>
                  <bgColor rgb="FF99CC00"/>
                </patternFill>
              </fill>
            </x14:dxf>
          </x14:cfRule>
          <x14:cfRule type="containsText" priority="6100" operator="containsText" id="{0C6B4661-BF8F-4D00-9AEF-015F5A23A31E}">
            <xm:f>NOT(ISERROR(SEARCH('Listados Datos'!$P$4,AR438)))</xm:f>
            <xm:f>'Listados Datos'!$P$4</xm:f>
            <x14:dxf>
              <fill>
                <patternFill>
                  <bgColor rgb="FF33CC33"/>
                </patternFill>
              </fill>
            </x14:dxf>
          </x14:cfRule>
          <x14:cfRule type="containsText" priority="6101" operator="containsText" id="{A069AEE5-28ED-40E7-954D-48C4718598FD}">
            <xm:f>NOT(ISERROR(SEARCH('Listados Datos'!$P$5,AR438)))</xm:f>
            <xm:f>'Listados Datos'!$P$5</xm:f>
            <x14:dxf>
              <fill>
                <patternFill>
                  <bgColor rgb="FFFFFF00"/>
                </patternFill>
              </fill>
            </x14:dxf>
          </x14:cfRule>
          <x14:cfRule type="containsText" priority="6102" operator="containsText" id="{8317FFA5-B012-48AD-93A9-E91EC11DF148}">
            <xm:f>NOT(ISERROR(SEARCH('Listados Datos'!$P$6,AR438)))</xm:f>
            <xm:f>'Listados Datos'!$P$6</xm:f>
            <x14:dxf>
              <fill>
                <patternFill>
                  <bgColor rgb="FFFFC000"/>
                </patternFill>
              </fill>
            </x14:dxf>
          </x14:cfRule>
          <x14:cfRule type="containsText" priority="6103" operator="containsText" id="{A6C48540-5143-4D8B-91C5-E1DB86F4D867}">
            <xm:f>NOT(ISERROR(SEARCH('Listados Datos'!$P$7,AR438)))</xm:f>
            <xm:f>'Listados Datos'!$P$7</xm:f>
            <x14:dxf>
              <fill>
                <patternFill>
                  <bgColor rgb="FFFF0000"/>
                </patternFill>
              </fill>
            </x14:dxf>
          </x14:cfRule>
          <xm:sqref>AR438</xm:sqref>
        </x14:conditionalFormatting>
        <x14:conditionalFormatting xmlns:xm="http://schemas.microsoft.com/office/excel/2006/main">
          <x14:cfRule type="containsText" priority="6095" operator="containsText" id="{6226DF2E-DF65-4BE6-9816-C3822D8905C6}">
            <xm:f>NOT(ISERROR(SEARCH('Listados Datos'!$T$3,AT439)))</xm:f>
            <xm:f>'Listados Datos'!$T$3</xm:f>
            <x14:dxf>
              <fill>
                <patternFill patternType="solid">
                  <bgColor rgb="FFC00000"/>
                </patternFill>
              </fill>
            </x14:dxf>
          </x14:cfRule>
          <x14:cfRule type="containsText" priority="6096" operator="containsText" id="{D448B600-43B0-4672-9693-AA13348B5118}">
            <xm:f>NOT(ISERROR(SEARCH('Listados Datos'!$T$4,AT439)))</xm:f>
            <xm:f>'Listados Datos'!$T$4</xm:f>
            <x14:dxf>
              <font>
                <b/>
                <i val="0"/>
                <color theme="0"/>
              </font>
              <fill>
                <patternFill>
                  <bgColor rgb="FFE26B0A"/>
                </patternFill>
              </fill>
            </x14:dxf>
          </x14:cfRule>
          <x14:cfRule type="containsText" priority="6097" operator="containsText" id="{29ECBA68-FD25-4B98-9CB6-F0FB40D384B0}">
            <xm:f>NOT(ISERROR(SEARCH('Listados Datos'!$T$5,AT439)))</xm:f>
            <xm:f>'Listados Datos'!$T$5</xm:f>
            <x14:dxf>
              <font>
                <b/>
                <i val="0"/>
                <color auto="1"/>
              </font>
              <fill>
                <patternFill>
                  <bgColor rgb="FFFFFF00"/>
                </patternFill>
              </fill>
            </x14:dxf>
          </x14:cfRule>
          <x14:cfRule type="containsText" priority="6098" operator="containsText" id="{2A600BE0-8E08-40D1-B013-E80B20E4776D}">
            <xm:f>NOT(ISERROR(SEARCH('Listados Datos'!$T$6,AT439)))</xm:f>
            <xm:f>'Listados Datos'!$T$6</xm:f>
            <x14:dxf>
              <font>
                <b/>
                <i val="0"/>
              </font>
              <fill>
                <patternFill>
                  <bgColor rgb="FF92D050"/>
                </patternFill>
              </fill>
            </x14:dxf>
          </x14:cfRule>
          <xm:sqref>AT439</xm:sqref>
        </x14:conditionalFormatting>
        <x14:conditionalFormatting xmlns:xm="http://schemas.microsoft.com/office/excel/2006/main">
          <x14:cfRule type="containsText" priority="6085" operator="containsText" id="{CA1B5AB2-1C32-4421-A998-B2E35D9DA8D7}">
            <xm:f>NOT(ISERROR(SEARCH('Listados Datos'!$P$3,AR439)))</xm:f>
            <xm:f>'Listados Datos'!$P$3</xm:f>
            <x14:dxf>
              <fill>
                <patternFill>
                  <bgColor rgb="FF99CC00"/>
                </patternFill>
              </fill>
            </x14:dxf>
          </x14:cfRule>
          <x14:cfRule type="containsText" priority="6086" operator="containsText" id="{6B017667-5B8C-4113-A631-8FD0DD34F56D}">
            <xm:f>NOT(ISERROR(SEARCH('Listados Datos'!$P$4,AR439)))</xm:f>
            <xm:f>'Listados Datos'!$P$4</xm:f>
            <x14:dxf>
              <fill>
                <patternFill>
                  <bgColor rgb="FF33CC33"/>
                </patternFill>
              </fill>
            </x14:dxf>
          </x14:cfRule>
          <x14:cfRule type="containsText" priority="6087" operator="containsText" id="{B7DDA010-9584-46C5-9A05-5E15D0EB5BAD}">
            <xm:f>NOT(ISERROR(SEARCH('Listados Datos'!$P$5,AR439)))</xm:f>
            <xm:f>'Listados Datos'!$P$5</xm:f>
            <x14:dxf>
              <fill>
                <patternFill>
                  <bgColor rgb="FFFFFF00"/>
                </patternFill>
              </fill>
            </x14:dxf>
          </x14:cfRule>
          <x14:cfRule type="containsText" priority="6088" operator="containsText" id="{2C1BA293-6BEE-4053-A92A-3C4C8291669C}">
            <xm:f>NOT(ISERROR(SEARCH('Listados Datos'!$P$6,AR439)))</xm:f>
            <xm:f>'Listados Datos'!$P$6</xm:f>
            <x14:dxf>
              <fill>
                <patternFill>
                  <bgColor rgb="FFFFC000"/>
                </patternFill>
              </fill>
            </x14:dxf>
          </x14:cfRule>
          <x14:cfRule type="containsText" priority="6089" operator="containsText" id="{F78B1E08-E8E6-426E-AD00-F7B4E0C5109A}">
            <xm:f>NOT(ISERROR(SEARCH('Listados Datos'!$P$7,AR439)))</xm:f>
            <xm:f>'Listados Datos'!$P$7</xm:f>
            <x14:dxf>
              <fill>
                <patternFill>
                  <bgColor rgb="FFFF0000"/>
                </patternFill>
              </fill>
            </x14:dxf>
          </x14:cfRule>
          <xm:sqref>AR439</xm:sqref>
        </x14:conditionalFormatting>
        <x14:conditionalFormatting xmlns:xm="http://schemas.microsoft.com/office/excel/2006/main">
          <x14:cfRule type="containsText" priority="5809" operator="containsText" id="{5D4B9CDF-E560-4FBB-94CD-C8468D0C3445}">
            <xm:f>NOT(ISERROR(SEARCH('Listados Datos'!$T$3,AF454)))</xm:f>
            <xm:f>'Listados Datos'!$T$3</xm:f>
            <x14:dxf>
              <fill>
                <patternFill patternType="solid">
                  <bgColor rgb="FFC00000"/>
                </patternFill>
              </fill>
            </x14:dxf>
          </x14:cfRule>
          <x14:cfRule type="containsText" priority="5810" operator="containsText" id="{625869A4-7A28-4B26-8EB1-2C9FFDE343F4}">
            <xm:f>NOT(ISERROR(SEARCH('Listados Datos'!$T$4,AF454)))</xm:f>
            <xm:f>'Listados Datos'!$T$4</xm:f>
            <x14:dxf>
              <font>
                <b/>
                <i val="0"/>
                <color theme="0"/>
              </font>
              <fill>
                <patternFill>
                  <bgColor rgb="FFE26B0A"/>
                </patternFill>
              </fill>
            </x14:dxf>
          </x14:cfRule>
          <x14:cfRule type="containsText" priority="5811" operator="containsText" id="{ED6CB6CB-A1AA-49CD-A73C-A428D215D885}">
            <xm:f>NOT(ISERROR(SEARCH('Listados Datos'!$T$5,AF454)))</xm:f>
            <xm:f>'Listados Datos'!$T$5</xm:f>
            <x14:dxf>
              <font>
                <b/>
                <i val="0"/>
                <color auto="1"/>
              </font>
              <fill>
                <patternFill>
                  <bgColor rgb="FFFFFF00"/>
                </patternFill>
              </fill>
            </x14:dxf>
          </x14:cfRule>
          <x14:cfRule type="containsText" priority="5812" operator="containsText" id="{CF5CE1B8-4DD5-437C-AAB5-32753B641A5D}">
            <xm:f>NOT(ISERROR(SEARCH('Listados Datos'!$T$6,AF454)))</xm:f>
            <xm:f>'Listados Datos'!$T$6</xm:f>
            <x14:dxf>
              <font>
                <b/>
                <i val="0"/>
              </font>
              <fill>
                <patternFill>
                  <bgColor rgb="FF92D050"/>
                </patternFill>
              </fill>
            </x14:dxf>
          </x14:cfRule>
          <xm:sqref>AF454:AF455 AF459</xm:sqref>
        </x14:conditionalFormatting>
        <x14:conditionalFormatting xmlns:xm="http://schemas.microsoft.com/office/excel/2006/main">
          <x14:cfRule type="containsText" priority="5805" operator="containsText" id="{7E77D28A-0E01-47B5-9ECF-0513BBC8331F}">
            <xm:f>NOT(ISERROR(SEARCH('Listados Datos'!$T$3,AB454)))</xm:f>
            <xm:f>'Listados Datos'!$T$3</xm:f>
            <x14:dxf>
              <fill>
                <patternFill patternType="solid">
                  <bgColor rgb="FFC00000"/>
                </patternFill>
              </fill>
            </x14:dxf>
          </x14:cfRule>
          <x14:cfRule type="containsText" priority="5806" operator="containsText" id="{5D732369-6433-4914-A6AD-EEE72AFABAF5}">
            <xm:f>NOT(ISERROR(SEARCH('Listados Datos'!$T$4,AB454)))</xm:f>
            <xm:f>'Listados Datos'!$T$4</xm:f>
            <x14:dxf>
              <font>
                <b/>
                <i val="0"/>
                <color theme="0"/>
              </font>
              <fill>
                <patternFill>
                  <bgColor rgb="FFE26B0A"/>
                </patternFill>
              </fill>
            </x14:dxf>
          </x14:cfRule>
          <x14:cfRule type="containsText" priority="5807" operator="containsText" id="{80666F94-6AEF-40AD-B2FF-D8D40C0E0F84}">
            <xm:f>NOT(ISERROR(SEARCH('Listados Datos'!$T$5,AB454)))</xm:f>
            <xm:f>'Listados Datos'!$T$5</xm:f>
            <x14:dxf>
              <font>
                <b/>
                <i val="0"/>
                <color auto="1"/>
              </font>
              <fill>
                <patternFill>
                  <bgColor rgb="FFFFFF00"/>
                </patternFill>
              </fill>
            </x14:dxf>
          </x14:cfRule>
          <x14:cfRule type="containsText" priority="5808" operator="containsText" id="{768BEEFC-67FF-4360-AA0B-8714ABC47B77}">
            <xm:f>NOT(ISERROR(SEARCH('Listados Datos'!$T$6,AB454)))</xm:f>
            <xm:f>'Listados Datos'!$T$6</xm:f>
            <x14:dxf>
              <font>
                <b/>
                <i val="0"/>
              </font>
              <fill>
                <patternFill>
                  <bgColor rgb="FF92D050"/>
                </patternFill>
              </fill>
            </x14:dxf>
          </x14:cfRule>
          <xm:sqref>AB454:AB455</xm:sqref>
        </x14:conditionalFormatting>
        <x14:conditionalFormatting xmlns:xm="http://schemas.microsoft.com/office/excel/2006/main">
          <x14:cfRule type="containsText" priority="5795" operator="containsText" id="{3367A809-A85A-4F2D-A919-E83F8C5E098C}">
            <xm:f>NOT(ISERROR(SEARCH('Listados Datos'!$P$3,Z454)))</xm:f>
            <xm:f>'Listados Datos'!$P$3</xm:f>
            <x14:dxf>
              <fill>
                <patternFill>
                  <bgColor rgb="FF99CC00"/>
                </patternFill>
              </fill>
            </x14:dxf>
          </x14:cfRule>
          <x14:cfRule type="containsText" priority="5796" operator="containsText" id="{D15B0482-C861-48A4-8A3E-641C736B6EB5}">
            <xm:f>NOT(ISERROR(SEARCH('Listados Datos'!$P$4,Z454)))</xm:f>
            <xm:f>'Listados Datos'!$P$4</xm:f>
            <x14:dxf>
              <fill>
                <patternFill>
                  <bgColor rgb="FF33CC33"/>
                </patternFill>
              </fill>
            </x14:dxf>
          </x14:cfRule>
          <x14:cfRule type="containsText" priority="5797" operator="containsText" id="{AD18244A-F8A8-4F78-82D7-0BB3D1937AFB}">
            <xm:f>NOT(ISERROR(SEARCH('Listados Datos'!$P$5,Z454)))</xm:f>
            <xm:f>'Listados Datos'!$P$5</xm:f>
            <x14:dxf>
              <fill>
                <patternFill>
                  <bgColor rgb="FFFFFF00"/>
                </patternFill>
              </fill>
            </x14:dxf>
          </x14:cfRule>
          <x14:cfRule type="containsText" priority="5798" operator="containsText" id="{5712EAA5-3048-479C-BABC-4A4AC89E69D9}">
            <xm:f>NOT(ISERROR(SEARCH('Listados Datos'!$P$6,Z454)))</xm:f>
            <xm:f>'Listados Datos'!$P$6</xm:f>
            <x14:dxf>
              <fill>
                <patternFill>
                  <bgColor rgb="FFFFC000"/>
                </patternFill>
              </fill>
            </x14:dxf>
          </x14:cfRule>
          <x14:cfRule type="containsText" priority="5799" operator="containsText" id="{CA59939D-262E-494B-B73B-D71153D92D9F}">
            <xm:f>NOT(ISERROR(SEARCH('Listados Datos'!$P$7,Z454)))</xm:f>
            <xm:f>'Listados Datos'!$P$7</xm:f>
            <x14:dxf>
              <fill>
                <patternFill>
                  <bgColor rgb="FFFF0000"/>
                </patternFill>
              </fill>
            </x14:dxf>
          </x14:cfRule>
          <xm:sqref>Z454:Z455</xm:sqref>
        </x14:conditionalFormatting>
        <x14:conditionalFormatting xmlns:xm="http://schemas.microsoft.com/office/excel/2006/main">
          <x14:cfRule type="containsText" priority="5771" operator="containsText" id="{511E2A17-48D9-4B50-AD45-8927B775098D}">
            <xm:f>NOT(ISERROR(SEARCH('Listados Datos'!$T$3,AT454)))</xm:f>
            <xm:f>'Listados Datos'!$T$3</xm:f>
            <x14:dxf>
              <fill>
                <patternFill patternType="solid">
                  <bgColor rgb="FFC00000"/>
                </patternFill>
              </fill>
            </x14:dxf>
          </x14:cfRule>
          <x14:cfRule type="containsText" priority="5772" operator="containsText" id="{5166D36F-1AC0-41A5-AAF0-CBDF857B1F0F}">
            <xm:f>NOT(ISERROR(SEARCH('Listados Datos'!$T$4,AT454)))</xm:f>
            <xm:f>'Listados Datos'!$T$4</xm:f>
            <x14:dxf>
              <font>
                <b/>
                <i val="0"/>
                <color theme="0"/>
              </font>
              <fill>
                <patternFill>
                  <bgColor rgb="FFE26B0A"/>
                </patternFill>
              </fill>
            </x14:dxf>
          </x14:cfRule>
          <x14:cfRule type="containsText" priority="5773" operator="containsText" id="{4C58CE93-9FCA-4471-B345-FF2F0BD1BA21}">
            <xm:f>NOT(ISERROR(SEARCH('Listados Datos'!$T$5,AT454)))</xm:f>
            <xm:f>'Listados Datos'!$T$5</xm:f>
            <x14:dxf>
              <font>
                <b/>
                <i val="0"/>
                <color auto="1"/>
              </font>
              <fill>
                <patternFill>
                  <bgColor rgb="FFFFFF00"/>
                </patternFill>
              </fill>
            </x14:dxf>
          </x14:cfRule>
          <x14:cfRule type="containsText" priority="5774" operator="containsText" id="{5C802357-0551-4957-A8E6-2B4DC3C39228}">
            <xm:f>NOT(ISERROR(SEARCH('Listados Datos'!$T$6,AT454)))</xm:f>
            <xm:f>'Listados Datos'!$T$6</xm:f>
            <x14:dxf>
              <font>
                <b/>
                <i val="0"/>
              </font>
              <fill>
                <patternFill>
                  <bgColor rgb="FF92D050"/>
                </patternFill>
              </fill>
            </x14:dxf>
          </x14:cfRule>
          <xm:sqref>AT454</xm:sqref>
        </x14:conditionalFormatting>
        <x14:conditionalFormatting xmlns:xm="http://schemas.microsoft.com/office/excel/2006/main">
          <x14:cfRule type="containsText" priority="5761" operator="containsText" id="{7B538382-9B6B-4106-B089-8ACD5949AD01}">
            <xm:f>NOT(ISERROR(SEARCH('Listados Datos'!$P$3,AR454)))</xm:f>
            <xm:f>'Listados Datos'!$P$3</xm:f>
            <x14:dxf>
              <fill>
                <patternFill>
                  <bgColor rgb="FF99CC00"/>
                </patternFill>
              </fill>
            </x14:dxf>
          </x14:cfRule>
          <x14:cfRule type="containsText" priority="5762" operator="containsText" id="{143EB4CD-426C-4855-B585-44A31FEF3C8A}">
            <xm:f>NOT(ISERROR(SEARCH('Listados Datos'!$P$4,AR454)))</xm:f>
            <xm:f>'Listados Datos'!$P$4</xm:f>
            <x14:dxf>
              <fill>
                <patternFill>
                  <bgColor rgb="FF33CC33"/>
                </patternFill>
              </fill>
            </x14:dxf>
          </x14:cfRule>
          <x14:cfRule type="containsText" priority="5763" operator="containsText" id="{71C4830D-2D1C-4344-9B33-F744E82EAD62}">
            <xm:f>NOT(ISERROR(SEARCH('Listados Datos'!$P$5,AR454)))</xm:f>
            <xm:f>'Listados Datos'!$P$5</xm:f>
            <x14:dxf>
              <fill>
                <patternFill>
                  <bgColor rgb="FFFFFF00"/>
                </patternFill>
              </fill>
            </x14:dxf>
          </x14:cfRule>
          <x14:cfRule type="containsText" priority="5764" operator="containsText" id="{0FBB2660-8515-44BF-BBE5-CA6A7AE9B91D}">
            <xm:f>NOT(ISERROR(SEARCH('Listados Datos'!$P$6,AR454)))</xm:f>
            <xm:f>'Listados Datos'!$P$6</xm:f>
            <x14:dxf>
              <fill>
                <patternFill>
                  <bgColor rgb="FFFFC000"/>
                </patternFill>
              </fill>
            </x14:dxf>
          </x14:cfRule>
          <x14:cfRule type="containsText" priority="5765" operator="containsText" id="{2D072FCC-F4AF-4EFF-B60C-202D4A3BD66D}">
            <xm:f>NOT(ISERROR(SEARCH('Listados Datos'!$P$7,AR454)))</xm:f>
            <xm:f>'Listados Datos'!$P$7</xm:f>
            <x14:dxf>
              <fill>
                <patternFill>
                  <bgColor rgb="FFFF0000"/>
                </patternFill>
              </fill>
            </x14:dxf>
          </x14:cfRule>
          <xm:sqref>AR454</xm:sqref>
        </x14:conditionalFormatting>
        <x14:conditionalFormatting xmlns:xm="http://schemas.microsoft.com/office/excel/2006/main">
          <x14:cfRule type="containsText" priority="5757" operator="containsText" id="{D3896B72-2734-419F-BF96-8B46470DBBA1}">
            <xm:f>NOT(ISERROR(SEARCH('Listados Datos'!$T$3,AT455)))</xm:f>
            <xm:f>'Listados Datos'!$T$3</xm:f>
            <x14:dxf>
              <fill>
                <patternFill patternType="solid">
                  <bgColor rgb="FFC00000"/>
                </patternFill>
              </fill>
            </x14:dxf>
          </x14:cfRule>
          <x14:cfRule type="containsText" priority="5758" operator="containsText" id="{1A4B6300-F328-480D-9CA9-B3665C5CAAB5}">
            <xm:f>NOT(ISERROR(SEARCH('Listados Datos'!$T$4,AT455)))</xm:f>
            <xm:f>'Listados Datos'!$T$4</xm:f>
            <x14:dxf>
              <font>
                <b/>
                <i val="0"/>
                <color theme="0"/>
              </font>
              <fill>
                <patternFill>
                  <bgColor rgb="FFE26B0A"/>
                </patternFill>
              </fill>
            </x14:dxf>
          </x14:cfRule>
          <x14:cfRule type="containsText" priority="5759" operator="containsText" id="{96E975A9-77C8-4D7B-AC7D-B035AF834B08}">
            <xm:f>NOT(ISERROR(SEARCH('Listados Datos'!$T$5,AT455)))</xm:f>
            <xm:f>'Listados Datos'!$T$5</xm:f>
            <x14:dxf>
              <font>
                <b/>
                <i val="0"/>
                <color auto="1"/>
              </font>
              <fill>
                <patternFill>
                  <bgColor rgb="FFFFFF00"/>
                </patternFill>
              </fill>
            </x14:dxf>
          </x14:cfRule>
          <x14:cfRule type="containsText" priority="5760" operator="containsText" id="{2C6E9B1F-75D0-467B-AC43-4E55FC982222}">
            <xm:f>NOT(ISERROR(SEARCH('Listados Datos'!$T$6,AT455)))</xm:f>
            <xm:f>'Listados Datos'!$T$6</xm:f>
            <x14:dxf>
              <font>
                <b/>
                <i val="0"/>
              </font>
              <fill>
                <patternFill>
                  <bgColor rgb="FF92D050"/>
                </patternFill>
              </fill>
            </x14:dxf>
          </x14:cfRule>
          <xm:sqref>AT455</xm:sqref>
        </x14:conditionalFormatting>
        <x14:conditionalFormatting xmlns:xm="http://schemas.microsoft.com/office/excel/2006/main">
          <x14:cfRule type="containsText" priority="5747" operator="containsText" id="{BE9F01BC-4C4F-4C64-B237-B8D6CE2981E9}">
            <xm:f>NOT(ISERROR(SEARCH('Listados Datos'!$P$3,AR455)))</xm:f>
            <xm:f>'Listados Datos'!$P$3</xm:f>
            <x14:dxf>
              <fill>
                <patternFill>
                  <bgColor rgb="FF99CC00"/>
                </patternFill>
              </fill>
            </x14:dxf>
          </x14:cfRule>
          <x14:cfRule type="containsText" priority="5748" operator="containsText" id="{A126E655-4569-4A0F-AB52-5529C9AE3EA6}">
            <xm:f>NOT(ISERROR(SEARCH('Listados Datos'!$P$4,AR455)))</xm:f>
            <xm:f>'Listados Datos'!$P$4</xm:f>
            <x14:dxf>
              <fill>
                <patternFill>
                  <bgColor rgb="FF33CC33"/>
                </patternFill>
              </fill>
            </x14:dxf>
          </x14:cfRule>
          <x14:cfRule type="containsText" priority="5749" operator="containsText" id="{FEF5F7AA-4CF4-405D-8CB6-A91C9128F84A}">
            <xm:f>NOT(ISERROR(SEARCH('Listados Datos'!$P$5,AR455)))</xm:f>
            <xm:f>'Listados Datos'!$P$5</xm:f>
            <x14:dxf>
              <fill>
                <patternFill>
                  <bgColor rgb="FFFFFF00"/>
                </patternFill>
              </fill>
            </x14:dxf>
          </x14:cfRule>
          <x14:cfRule type="containsText" priority="5750" operator="containsText" id="{AD277286-1BD9-4FBF-B5EB-F4DB1C38CADE}">
            <xm:f>NOT(ISERROR(SEARCH('Listados Datos'!$P$6,AR455)))</xm:f>
            <xm:f>'Listados Datos'!$P$6</xm:f>
            <x14:dxf>
              <fill>
                <patternFill>
                  <bgColor rgb="FFFFC000"/>
                </patternFill>
              </fill>
            </x14:dxf>
          </x14:cfRule>
          <x14:cfRule type="containsText" priority="5751" operator="containsText" id="{923BE9A2-C7AA-4EF1-A3CF-941CEEEFC34E}">
            <xm:f>NOT(ISERROR(SEARCH('Listados Datos'!$P$7,AR455)))</xm:f>
            <xm:f>'Listados Datos'!$P$7</xm:f>
            <x14:dxf>
              <fill>
                <patternFill>
                  <bgColor rgb="FFFF0000"/>
                </patternFill>
              </fill>
            </x14:dxf>
          </x14:cfRule>
          <xm:sqref>AR455</xm:sqref>
        </x14:conditionalFormatting>
        <x14:conditionalFormatting xmlns:xm="http://schemas.microsoft.com/office/excel/2006/main">
          <x14:cfRule type="containsText" priority="5729" operator="containsText" id="{0A332CC3-8E5A-4703-B9C6-B3FA0E9BC8B9}">
            <xm:f>NOT(ISERROR(SEARCH('Listados Datos'!$T$3,AF456)))</xm:f>
            <xm:f>'Listados Datos'!$T$3</xm:f>
            <x14:dxf>
              <fill>
                <patternFill patternType="solid">
                  <bgColor rgb="FFC00000"/>
                </patternFill>
              </fill>
            </x14:dxf>
          </x14:cfRule>
          <x14:cfRule type="containsText" priority="5730" operator="containsText" id="{E7B162B9-9259-43FA-9F5C-4A1C98831E50}">
            <xm:f>NOT(ISERROR(SEARCH('Listados Datos'!$T$4,AF456)))</xm:f>
            <xm:f>'Listados Datos'!$T$4</xm:f>
            <x14:dxf>
              <font>
                <b/>
                <i val="0"/>
                <color theme="0"/>
              </font>
              <fill>
                <patternFill>
                  <bgColor rgb="FFE26B0A"/>
                </patternFill>
              </fill>
            </x14:dxf>
          </x14:cfRule>
          <x14:cfRule type="containsText" priority="5731" operator="containsText" id="{576E6482-41D6-4760-A0BB-3F6186E26F83}">
            <xm:f>NOT(ISERROR(SEARCH('Listados Datos'!$T$5,AF456)))</xm:f>
            <xm:f>'Listados Datos'!$T$5</xm:f>
            <x14:dxf>
              <font>
                <b/>
                <i val="0"/>
                <color auto="1"/>
              </font>
              <fill>
                <patternFill>
                  <bgColor rgb="FFFFFF00"/>
                </patternFill>
              </fill>
            </x14:dxf>
          </x14:cfRule>
          <x14:cfRule type="containsText" priority="5732" operator="containsText" id="{3E4577BB-C3DA-4C63-B98A-85991A7F9AB9}">
            <xm:f>NOT(ISERROR(SEARCH('Listados Datos'!$T$6,AF456)))</xm:f>
            <xm:f>'Listados Datos'!$T$6</xm:f>
            <x14:dxf>
              <font>
                <b/>
                <i val="0"/>
              </font>
              <fill>
                <patternFill>
                  <bgColor rgb="FF92D050"/>
                </patternFill>
              </fill>
            </x14:dxf>
          </x14:cfRule>
          <xm:sqref>AF456:AF457</xm:sqref>
        </x14:conditionalFormatting>
        <x14:conditionalFormatting xmlns:xm="http://schemas.microsoft.com/office/excel/2006/main">
          <x14:cfRule type="containsText" priority="5725" operator="containsText" id="{BE9556DC-7AE1-4519-AF25-4444BB6097D5}">
            <xm:f>NOT(ISERROR(SEARCH('Listados Datos'!$T$3,AB456)))</xm:f>
            <xm:f>'Listados Datos'!$T$3</xm:f>
            <x14:dxf>
              <fill>
                <patternFill patternType="solid">
                  <bgColor rgb="FFC00000"/>
                </patternFill>
              </fill>
            </x14:dxf>
          </x14:cfRule>
          <x14:cfRule type="containsText" priority="5726" operator="containsText" id="{62754F2F-7362-4CC9-80A5-D57799A63B6C}">
            <xm:f>NOT(ISERROR(SEARCH('Listados Datos'!$T$4,AB456)))</xm:f>
            <xm:f>'Listados Datos'!$T$4</xm:f>
            <x14:dxf>
              <font>
                <b/>
                <i val="0"/>
                <color theme="0"/>
              </font>
              <fill>
                <patternFill>
                  <bgColor rgb="FFE26B0A"/>
                </patternFill>
              </fill>
            </x14:dxf>
          </x14:cfRule>
          <x14:cfRule type="containsText" priority="5727" operator="containsText" id="{E2007410-DA3B-4506-9DA8-6A090B03F6B1}">
            <xm:f>NOT(ISERROR(SEARCH('Listados Datos'!$T$5,AB456)))</xm:f>
            <xm:f>'Listados Datos'!$T$5</xm:f>
            <x14:dxf>
              <font>
                <b/>
                <i val="0"/>
                <color auto="1"/>
              </font>
              <fill>
                <patternFill>
                  <bgColor rgb="FFFFFF00"/>
                </patternFill>
              </fill>
            </x14:dxf>
          </x14:cfRule>
          <x14:cfRule type="containsText" priority="5728" operator="containsText" id="{02AF72CF-82FD-4516-B3D1-F84A11117744}">
            <xm:f>NOT(ISERROR(SEARCH('Listados Datos'!$T$6,AB456)))</xm:f>
            <xm:f>'Listados Datos'!$T$6</xm:f>
            <x14:dxf>
              <font>
                <b/>
                <i val="0"/>
              </font>
              <fill>
                <patternFill>
                  <bgColor rgb="FF92D050"/>
                </patternFill>
              </fill>
            </x14:dxf>
          </x14:cfRule>
          <xm:sqref>AB456:AB457</xm:sqref>
        </x14:conditionalFormatting>
        <x14:conditionalFormatting xmlns:xm="http://schemas.microsoft.com/office/excel/2006/main">
          <x14:cfRule type="containsText" priority="5715" operator="containsText" id="{E33BABB9-B06F-4024-A976-9EAA2F53DE70}">
            <xm:f>NOT(ISERROR(SEARCH('Listados Datos'!$P$3,Z456)))</xm:f>
            <xm:f>'Listados Datos'!$P$3</xm:f>
            <x14:dxf>
              <fill>
                <patternFill>
                  <bgColor rgb="FF99CC00"/>
                </patternFill>
              </fill>
            </x14:dxf>
          </x14:cfRule>
          <x14:cfRule type="containsText" priority="5716" operator="containsText" id="{71F3A3BE-3B4D-4362-A501-85D5A8643572}">
            <xm:f>NOT(ISERROR(SEARCH('Listados Datos'!$P$4,Z456)))</xm:f>
            <xm:f>'Listados Datos'!$P$4</xm:f>
            <x14:dxf>
              <fill>
                <patternFill>
                  <bgColor rgb="FF33CC33"/>
                </patternFill>
              </fill>
            </x14:dxf>
          </x14:cfRule>
          <x14:cfRule type="containsText" priority="5717" operator="containsText" id="{5D84895A-A33E-4D70-BA18-10351A3A629F}">
            <xm:f>NOT(ISERROR(SEARCH('Listados Datos'!$P$5,Z456)))</xm:f>
            <xm:f>'Listados Datos'!$P$5</xm:f>
            <x14:dxf>
              <fill>
                <patternFill>
                  <bgColor rgb="FFFFFF00"/>
                </patternFill>
              </fill>
            </x14:dxf>
          </x14:cfRule>
          <x14:cfRule type="containsText" priority="5718" operator="containsText" id="{045D1E41-8B03-4F4D-8EF7-666A0265C54A}">
            <xm:f>NOT(ISERROR(SEARCH('Listados Datos'!$P$6,Z456)))</xm:f>
            <xm:f>'Listados Datos'!$P$6</xm:f>
            <x14:dxf>
              <fill>
                <patternFill>
                  <bgColor rgb="FFFFC000"/>
                </patternFill>
              </fill>
            </x14:dxf>
          </x14:cfRule>
          <x14:cfRule type="containsText" priority="5719" operator="containsText" id="{149D9800-25FF-44CE-A25A-868ADE532EB7}">
            <xm:f>NOT(ISERROR(SEARCH('Listados Datos'!$P$7,Z456)))</xm:f>
            <xm:f>'Listados Datos'!$P$7</xm:f>
            <x14:dxf>
              <fill>
                <patternFill>
                  <bgColor rgb="FFFF0000"/>
                </patternFill>
              </fill>
            </x14:dxf>
          </x14:cfRule>
          <xm:sqref>Z456:Z457</xm:sqref>
        </x14:conditionalFormatting>
        <x14:conditionalFormatting xmlns:xm="http://schemas.microsoft.com/office/excel/2006/main">
          <x14:cfRule type="containsText" priority="5687" operator="containsText" id="{28DD48BC-2F04-4FBC-998F-29F6D6665534}">
            <xm:f>NOT(ISERROR(SEARCH('Listados Datos'!$T$3,AT457)))</xm:f>
            <xm:f>'Listados Datos'!$T$3</xm:f>
            <x14:dxf>
              <fill>
                <patternFill patternType="solid">
                  <bgColor rgb="FFC00000"/>
                </patternFill>
              </fill>
            </x14:dxf>
          </x14:cfRule>
          <x14:cfRule type="containsText" priority="5688" operator="containsText" id="{3178DCB5-EC42-42D0-8DC2-B24F5A512C8C}">
            <xm:f>NOT(ISERROR(SEARCH('Listados Datos'!$T$4,AT457)))</xm:f>
            <xm:f>'Listados Datos'!$T$4</xm:f>
            <x14:dxf>
              <font>
                <b/>
                <i val="0"/>
                <color theme="0"/>
              </font>
              <fill>
                <patternFill>
                  <bgColor rgb="FFE26B0A"/>
                </patternFill>
              </fill>
            </x14:dxf>
          </x14:cfRule>
          <x14:cfRule type="containsText" priority="5689" operator="containsText" id="{D5155A8B-B7C0-45B1-B9E3-3BB9576ABD6A}">
            <xm:f>NOT(ISERROR(SEARCH('Listados Datos'!$T$5,AT457)))</xm:f>
            <xm:f>'Listados Datos'!$T$5</xm:f>
            <x14:dxf>
              <font>
                <b/>
                <i val="0"/>
                <color auto="1"/>
              </font>
              <fill>
                <patternFill>
                  <bgColor rgb="FFFFFF00"/>
                </patternFill>
              </fill>
            </x14:dxf>
          </x14:cfRule>
          <x14:cfRule type="containsText" priority="5690" operator="containsText" id="{F9739D8C-47AB-459E-9334-D1C091F72975}">
            <xm:f>NOT(ISERROR(SEARCH('Listados Datos'!$T$6,AT457)))</xm:f>
            <xm:f>'Listados Datos'!$T$6</xm:f>
            <x14:dxf>
              <font>
                <b/>
                <i val="0"/>
              </font>
              <fill>
                <patternFill>
                  <bgColor rgb="FF92D050"/>
                </patternFill>
              </fill>
            </x14:dxf>
          </x14:cfRule>
          <xm:sqref>AT457</xm:sqref>
        </x14:conditionalFormatting>
        <x14:conditionalFormatting xmlns:xm="http://schemas.microsoft.com/office/excel/2006/main">
          <x14:cfRule type="containsText" priority="5607" operator="containsText" id="{37B8EA8D-9458-462C-B651-1B1EE6278744}">
            <xm:f>NOT(ISERROR(SEARCH('Listados Datos'!$T$3,AT471)))</xm:f>
            <xm:f>'Listados Datos'!$T$3</xm:f>
            <x14:dxf>
              <fill>
                <patternFill patternType="solid">
                  <bgColor rgb="FFC00000"/>
                </patternFill>
              </fill>
            </x14:dxf>
          </x14:cfRule>
          <x14:cfRule type="containsText" priority="5608" operator="containsText" id="{B016EA13-9A45-4C92-A860-2B250690BCC5}">
            <xm:f>NOT(ISERROR(SEARCH('Listados Datos'!$T$4,AT471)))</xm:f>
            <xm:f>'Listados Datos'!$T$4</xm:f>
            <x14:dxf>
              <font>
                <b/>
                <i val="0"/>
                <color theme="0"/>
              </font>
              <fill>
                <patternFill>
                  <bgColor rgb="FFE26B0A"/>
                </patternFill>
              </fill>
            </x14:dxf>
          </x14:cfRule>
          <x14:cfRule type="containsText" priority="5609" operator="containsText" id="{4EA24068-F559-4225-9FC0-69557515AE30}">
            <xm:f>NOT(ISERROR(SEARCH('Listados Datos'!$T$5,AT471)))</xm:f>
            <xm:f>'Listados Datos'!$T$5</xm:f>
            <x14:dxf>
              <font>
                <b/>
                <i val="0"/>
                <color auto="1"/>
              </font>
              <fill>
                <patternFill>
                  <bgColor rgb="FFFFFF00"/>
                </patternFill>
              </fill>
            </x14:dxf>
          </x14:cfRule>
          <x14:cfRule type="containsText" priority="5610" operator="containsText" id="{F3FADBC1-D013-496F-9EBE-8B2B0103E321}">
            <xm:f>NOT(ISERROR(SEARCH('Listados Datos'!$T$6,AT471)))</xm:f>
            <xm:f>'Listados Datos'!$T$6</xm:f>
            <x14:dxf>
              <font>
                <b/>
                <i val="0"/>
              </font>
              <fill>
                <patternFill>
                  <bgColor rgb="FF92D050"/>
                </patternFill>
              </fill>
            </x14:dxf>
          </x14:cfRule>
          <xm:sqref>AT471</xm:sqref>
        </x14:conditionalFormatting>
        <x14:conditionalFormatting xmlns:xm="http://schemas.microsoft.com/office/excel/2006/main">
          <x14:cfRule type="containsText" priority="5597" operator="containsText" id="{3AAAB672-CECF-4949-8C33-EA7438B51003}">
            <xm:f>NOT(ISERROR(SEARCH('Listados Datos'!$P$3,AR471)))</xm:f>
            <xm:f>'Listados Datos'!$P$3</xm:f>
            <x14:dxf>
              <fill>
                <patternFill>
                  <bgColor rgb="FF99CC00"/>
                </patternFill>
              </fill>
            </x14:dxf>
          </x14:cfRule>
          <x14:cfRule type="containsText" priority="5598" operator="containsText" id="{B62597D8-25C6-4101-968C-125CCC737AD8}">
            <xm:f>NOT(ISERROR(SEARCH('Listados Datos'!$P$4,AR471)))</xm:f>
            <xm:f>'Listados Datos'!$P$4</xm:f>
            <x14:dxf>
              <fill>
                <patternFill>
                  <bgColor rgb="FF33CC33"/>
                </patternFill>
              </fill>
            </x14:dxf>
          </x14:cfRule>
          <x14:cfRule type="containsText" priority="5599" operator="containsText" id="{8C5A6105-5214-47A5-9340-05A9791EF76D}">
            <xm:f>NOT(ISERROR(SEARCH('Listados Datos'!$P$5,AR471)))</xm:f>
            <xm:f>'Listados Datos'!$P$5</xm:f>
            <x14:dxf>
              <fill>
                <patternFill>
                  <bgColor rgb="FFFFFF00"/>
                </patternFill>
              </fill>
            </x14:dxf>
          </x14:cfRule>
          <x14:cfRule type="containsText" priority="5600" operator="containsText" id="{B75E9DD2-C493-4D5F-AB8B-C75CC0A7D8D4}">
            <xm:f>NOT(ISERROR(SEARCH('Listados Datos'!$P$6,AR471)))</xm:f>
            <xm:f>'Listados Datos'!$P$6</xm:f>
            <x14:dxf>
              <fill>
                <patternFill>
                  <bgColor rgb="FFFFC000"/>
                </patternFill>
              </fill>
            </x14:dxf>
          </x14:cfRule>
          <x14:cfRule type="containsText" priority="5601" operator="containsText" id="{91B2127C-358D-43EE-AEA0-85539BFA5896}">
            <xm:f>NOT(ISERROR(SEARCH('Listados Datos'!$P$7,AR471)))</xm:f>
            <xm:f>'Listados Datos'!$P$7</xm:f>
            <x14:dxf>
              <fill>
                <patternFill>
                  <bgColor rgb="FFFF0000"/>
                </patternFill>
              </fill>
            </x14:dxf>
          </x14:cfRule>
          <xm:sqref>AR471</xm:sqref>
        </x14:conditionalFormatting>
        <x14:conditionalFormatting xmlns:xm="http://schemas.microsoft.com/office/excel/2006/main">
          <x14:cfRule type="containsText" priority="5565" operator="containsText" id="{71126495-2EEC-4360-9DE0-34339CE7CD99}">
            <xm:f>NOT(ISERROR(SEARCH('Listados Datos'!$T$3,AT468)))</xm:f>
            <xm:f>'Listados Datos'!$T$3</xm:f>
            <x14:dxf>
              <fill>
                <patternFill patternType="solid">
                  <bgColor rgb="FFC00000"/>
                </patternFill>
              </fill>
            </x14:dxf>
          </x14:cfRule>
          <x14:cfRule type="containsText" priority="5566" operator="containsText" id="{D7E6F457-B638-474F-A65A-7A491D236F85}">
            <xm:f>NOT(ISERROR(SEARCH('Listados Datos'!$T$4,AT468)))</xm:f>
            <xm:f>'Listados Datos'!$T$4</xm:f>
            <x14:dxf>
              <font>
                <b/>
                <i val="0"/>
                <color theme="0"/>
              </font>
              <fill>
                <patternFill>
                  <bgColor rgb="FFE26B0A"/>
                </patternFill>
              </fill>
            </x14:dxf>
          </x14:cfRule>
          <x14:cfRule type="containsText" priority="5567" operator="containsText" id="{6BCDD916-5739-46F9-BE65-B04E0CD9AF9C}">
            <xm:f>NOT(ISERROR(SEARCH('Listados Datos'!$T$5,AT468)))</xm:f>
            <xm:f>'Listados Datos'!$T$5</xm:f>
            <x14:dxf>
              <font>
                <b/>
                <i val="0"/>
                <color auto="1"/>
              </font>
              <fill>
                <patternFill>
                  <bgColor rgb="FFFFFF00"/>
                </patternFill>
              </fill>
            </x14:dxf>
          </x14:cfRule>
          <x14:cfRule type="containsText" priority="5568" operator="containsText" id="{02BB4FB6-73A0-4AE3-97D9-E9ECB90E6C7E}">
            <xm:f>NOT(ISERROR(SEARCH('Listados Datos'!$T$6,AT468)))</xm:f>
            <xm:f>'Listados Datos'!$T$6</xm:f>
            <x14:dxf>
              <font>
                <b/>
                <i val="0"/>
              </font>
              <fill>
                <patternFill>
                  <bgColor rgb="FF92D050"/>
                </patternFill>
              </fill>
            </x14:dxf>
          </x14:cfRule>
          <xm:sqref>AT468</xm:sqref>
        </x14:conditionalFormatting>
        <x14:conditionalFormatting xmlns:xm="http://schemas.microsoft.com/office/excel/2006/main">
          <x14:cfRule type="containsText" priority="5555" operator="containsText" id="{F7F7F371-3AB0-426F-8F4F-4808C3CE7076}">
            <xm:f>NOT(ISERROR(SEARCH('Listados Datos'!$P$3,AR468)))</xm:f>
            <xm:f>'Listados Datos'!$P$3</xm:f>
            <x14:dxf>
              <fill>
                <patternFill>
                  <bgColor rgb="FF99CC00"/>
                </patternFill>
              </fill>
            </x14:dxf>
          </x14:cfRule>
          <x14:cfRule type="containsText" priority="5556" operator="containsText" id="{C33E0BBB-D0D0-41FF-BC27-B9113B8E6B2F}">
            <xm:f>NOT(ISERROR(SEARCH('Listados Datos'!$P$4,AR468)))</xm:f>
            <xm:f>'Listados Datos'!$P$4</xm:f>
            <x14:dxf>
              <fill>
                <patternFill>
                  <bgColor rgb="FF33CC33"/>
                </patternFill>
              </fill>
            </x14:dxf>
          </x14:cfRule>
          <x14:cfRule type="containsText" priority="5557" operator="containsText" id="{E5771D4F-5EAB-4359-A099-D63B95C8C3F9}">
            <xm:f>NOT(ISERROR(SEARCH('Listados Datos'!$P$5,AR468)))</xm:f>
            <xm:f>'Listados Datos'!$P$5</xm:f>
            <x14:dxf>
              <fill>
                <patternFill>
                  <bgColor rgb="FFFFFF00"/>
                </patternFill>
              </fill>
            </x14:dxf>
          </x14:cfRule>
          <x14:cfRule type="containsText" priority="5558" operator="containsText" id="{73DA0288-382F-4E87-9B02-B26AD804CE03}">
            <xm:f>NOT(ISERROR(SEARCH('Listados Datos'!$P$6,AR468)))</xm:f>
            <xm:f>'Listados Datos'!$P$6</xm:f>
            <x14:dxf>
              <fill>
                <patternFill>
                  <bgColor rgb="FFFFC000"/>
                </patternFill>
              </fill>
            </x14:dxf>
          </x14:cfRule>
          <x14:cfRule type="containsText" priority="5559" operator="containsText" id="{74E9B76D-C32C-46F6-8859-70D12FD2C528}">
            <xm:f>NOT(ISERROR(SEARCH('Listados Datos'!$P$7,AR468)))</xm:f>
            <xm:f>'Listados Datos'!$P$7</xm:f>
            <x14:dxf>
              <fill>
                <patternFill>
                  <bgColor rgb="FFFF0000"/>
                </patternFill>
              </fill>
            </x14:dxf>
          </x14:cfRule>
          <xm:sqref>AR468</xm:sqref>
        </x14:conditionalFormatting>
        <x14:conditionalFormatting xmlns:xm="http://schemas.microsoft.com/office/excel/2006/main">
          <x14:cfRule type="containsText" priority="5673" operator="containsText" id="{9D4F85E3-32FE-473D-BDA0-142A5FAB4B96}">
            <xm:f>NOT(ISERROR(SEARCH('Listados Datos'!$T$3,AF466)))</xm:f>
            <xm:f>'Listados Datos'!$T$3</xm:f>
            <x14:dxf>
              <fill>
                <patternFill patternType="solid">
                  <bgColor rgb="FFC00000"/>
                </patternFill>
              </fill>
            </x14:dxf>
          </x14:cfRule>
          <x14:cfRule type="containsText" priority="5674" operator="containsText" id="{5317B5DD-C127-4904-A73C-24C38163B586}">
            <xm:f>NOT(ISERROR(SEARCH('Listados Datos'!$T$4,AF466)))</xm:f>
            <xm:f>'Listados Datos'!$T$4</xm:f>
            <x14:dxf>
              <font>
                <b/>
                <i val="0"/>
                <color theme="0"/>
              </font>
              <fill>
                <patternFill>
                  <bgColor rgb="FFE26B0A"/>
                </patternFill>
              </fill>
            </x14:dxf>
          </x14:cfRule>
          <x14:cfRule type="containsText" priority="5675" operator="containsText" id="{1AE89161-6A53-455D-AD10-603399B8BFFC}">
            <xm:f>NOT(ISERROR(SEARCH('Listados Datos'!$T$5,AF466)))</xm:f>
            <xm:f>'Listados Datos'!$T$5</xm:f>
            <x14:dxf>
              <font>
                <b/>
                <i val="0"/>
                <color auto="1"/>
              </font>
              <fill>
                <patternFill>
                  <bgColor rgb="FFFFFF00"/>
                </patternFill>
              </fill>
            </x14:dxf>
          </x14:cfRule>
          <x14:cfRule type="containsText" priority="5676" operator="containsText" id="{0828AC49-65D5-4733-8B4C-C9DBAB6441A6}">
            <xm:f>NOT(ISERROR(SEARCH('Listados Datos'!$T$6,AF466)))</xm:f>
            <xm:f>'Listados Datos'!$T$6</xm:f>
            <x14:dxf>
              <font>
                <b/>
                <i val="0"/>
              </font>
              <fill>
                <patternFill>
                  <bgColor rgb="FF92D050"/>
                </patternFill>
              </fill>
            </x14:dxf>
          </x14:cfRule>
          <xm:sqref>AF466:AF467 AF471</xm:sqref>
        </x14:conditionalFormatting>
        <x14:conditionalFormatting xmlns:xm="http://schemas.microsoft.com/office/excel/2006/main">
          <x14:cfRule type="containsText" priority="5669" operator="containsText" id="{A31C7D50-A676-4565-9199-A67E6EE3AA9C}">
            <xm:f>NOT(ISERROR(SEARCH('Listados Datos'!$T$3,AB466)))</xm:f>
            <xm:f>'Listados Datos'!$T$3</xm:f>
            <x14:dxf>
              <fill>
                <patternFill patternType="solid">
                  <bgColor rgb="FFC00000"/>
                </patternFill>
              </fill>
            </x14:dxf>
          </x14:cfRule>
          <x14:cfRule type="containsText" priority="5670" operator="containsText" id="{F8531CC5-0F99-46CC-B2F8-54D18635DA29}">
            <xm:f>NOT(ISERROR(SEARCH('Listados Datos'!$T$4,AB466)))</xm:f>
            <xm:f>'Listados Datos'!$T$4</xm:f>
            <x14:dxf>
              <font>
                <b/>
                <i val="0"/>
                <color theme="0"/>
              </font>
              <fill>
                <patternFill>
                  <bgColor rgb="FFE26B0A"/>
                </patternFill>
              </fill>
            </x14:dxf>
          </x14:cfRule>
          <x14:cfRule type="containsText" priority="5671" operator="containsText" id="{3E9728CF-43CF-4232-AD52-6ABB8671A5CA}">
            <xm:f>NOT(ISERROR(SEARCH('Listados Datos'!$T$5,AB466)))</xm:f>
            <xm:f>'Listados Datos'!$T$5</xm:f>
            <x14:dxf>
              <font>
                <b/>
                <i val="0"/>
                <color auto="1"/>
              </font>
              <fill>
                <patternFill>
                  <bgColor rgb="FFFFFF00"/>
                </patternFill>
              </fill>
            </x14:dxf>
          </x14:cfRule>
          <x14:cfRule type="containsText" priority="5672" operator="containsText" id="{23211686-7BCC-417E-8780-56379E381B43}">
            <xm:f>NOT(ISERROR(SEARCH('Listados Datos'!$T$6,AB466)))</xm:f>
            <xm:f>'Listados Datos'!$T$6</xm:f>
            <x14:dxf>
              <font>
                <b/>
                <i val="0"/>
              </font>
              <fill>
                <patternFill>
                  <bgColor rgb="FF92D050"/>
                </patternFill>
              </fill>
            </x14:dxf>
          </x14:cfRule>
          <xm:sqref>AB466:AB467</xm:sqref>
        </x14:conditionalFormatting>
        <x14:conditionalFormatting xmlns:xm="http://schemas.microsoft.com/office/excel/2006/main">
          <x14:cfRule type="containsText" priority="5659" operator="containsText" id="{85359EFF-CF84-4125-BD98-63EEBFD29759}">
            <xm:f>NOT(ISERROR(SEARCH('Listados Datos'!$P$3,Z466)))</xm:f>
            <xm:f>'Listados Datos'!$P$3</xm:f>
            <x14:dxf>
              <fill>
                <patternFill>
                  <bgColor rgb="FF99CC00"/>
                </patternFill>
              </fill>
            </x14:dxf>
          </x14:cfRule>
          <x14:cfRule type="containsText" priority="5660" operator="containsText" id="{FDCFACA6-E565-4ED9-9697-86DBD409B84F}">
            <xm:f>NOT(ISERROR(SEARCH('Listados Datos'!$P$4,Z466)))</xm:f>
            <xm:f>'Listados Datos'!$P$4</xm:f>
            <x14:dxf>
              <fill>
                <patternFill>
                  <bgColor rgb="FF33CC33"/>
                </patternFill>
              </fill>
            </x14:dxf>
          </x14:cfRule>
          <x14:cfRule type="containsText" priority="5661" operator="containsText" id="{06EA9A91-84EA-4CD0-9F93-FD89439DC1CA}">
            <xm:f>NOT(ISERROR(SEARCH('Listados Datos'!$P$5,Z466)))</xm:f>
            <xm:f>'Listados Datos'!$P$5</xm:f>
            <x14:dxf>
              <fill>
                <patternFill>
                  <bgColor rgb="FFFFFF00"/>
                </patternFill>
              </fill>
            </x14:dxf>
          </x14:cfRule>
          <x14:cfRule type="containsText" priority="5662" operator="containsText" id="{A45CEA00-5864-46AA-99DA-5C9253F72931}">
            <xm:f>NOT(ISERROR(SEARCH('Listados Datos'!$P$6,Z466)))</xm:f>
            <xm:f>'Listados Datos'!$P$6</xm:f>
            <x14:dxf>
              <fill>
                <patternFill>
                  <bgColor rgb="FFFFC000"/>
                </patternFill>
              </fill>
            </x14:dxf>
          </x14:cfRule>
          <x14:cfRule type="containsText" priority="5663" operator="containsText" id="{6CC249F7-6052-4B50-BADC-E638877E434E}">
            <xm:f>NOT(ISERROR(SEARCH('Listados Datos'!$P$7,Z466)))</xm:f>
            <xm:f>'Listados Datos'!$P$7</xm:f>
            <x14:dxf>
              <fill>
                <patternFill>
                  <bgColor rgb="FFFF0000"/>
                </patternFill>
              </fill>
            </x14:dxf>
          </x14:cfRule>
          <xm:sqref>Z466:Z467</xm:sqref>
        </x14:conditionalFormatting>
        <x14:conditionalFormatting xmlns:xm="http://schemas.microsoft.com/office/excel/2006/main">
          <x14:cfRule type="containsText" priority="5635" operator="containsText" id="{3E68E47A-513D-460F-B7D2-766AD0CBF99E}">
            <xm:f>NOT(ISERROR(SEARCH('Listados Datos'!$T$3,AT466)))</xm:f>
            <xm:f>'Listados Datos'!$T$3</xm:f>
            <x14:dxf>
              <fill>
                <patternFill patternType="solid">
                  <bgColor rgb="FFC00000"/>
                </patternFill>
              </fill>
            </x14:dxf>
          </x14:cfRule>
          <x14:cfRule type="containsText" priority="5636" operator="containsText" id="{CBB64766-64EB-4224-BB2B-ED3D18A9D85D}">
            <xm:f>NOT(ISERROR(SEARCH('Listados Datos'!$T$4,AT466)))</xm:f>
            <xm:f>'Listados Datos'!$T$4</xm:f>
            <x14:dxf>
              <font>
                <b/>
                <i val="0"/>
                <color theme="0"/>
              </font>
              <fill>
                <patternFill>
                  <bgColor rgb="FFE26B0A"/>
                </patternFill>
              </fill>
            </x14:dxf>
          </x14:cfRule>
          <x14:cfRule type="containsText" priority="5637" operator="containsText" id="{89F277C0-E1A5-4DCB-B530-69FCAD4D7ED9}">
            <xm:f>NOT(ISERROR(SEARCH('Listados Datos'!$T$5,AT466)))</xm:f>
            <xm:f>'Listados Datos'!$T$5</xm:f>
            <x14:dxf>
              <font>
                <b/>
                <i val="0"/>
                <color auto="1"/>
              </font>
              <fill>
                <patternFill>
                  <bgColor rgb="FFFFFF00"/>
                </patternFill>
              </fill>
            </x14:dxf>
          </x14:cfRule>
          <x14:cfRule type="containsText" priority="5638" operator="containsText" id="{E688BE75-B875-4BC3-875B-53DD8311186E}">
            <xm:f>NOT(ISERROR(SEARCH('Listados Datos'!$T$6,AT466)))</xm:f>
            <xm:f>'Listados Datos'!$T$6</xm:f>
            <x14:dxf>
              <font>
                <b/>
                <i val="0"/>
              </font>
              <fill>
                <patternFill>
                  <bgColor rgb="FF92D050"/>
                </patternFill>
              </fill>
            </x14:dxf>
          </x14:cfRule>
          <xm:sqref>AT466</xm:sqref>
        </x14:conditionalFormatting>
        <x14:conditionalFormatting xmlns:xm="http://schemas.microsoft.com/office/excel/2006/main">
          <x14:cfRule type="containsText" priority="5625" operator="containsText" id="{E54A89E5-A7EA-4706-93DC-A272B09AF1D2}">
            <xm:f>NOT(ISERROR(SEARCH('Listados Datos'!$P$3,AR466)))</xm:f>
            <xm:f>'Listados Datos'!$P$3</xm:f>
            <x14:dxf>
              <fill>
                <patternFill>
                  <bgColor rgb="FF99CC00"/>
                </patternFill>
              </fill>
            </x14:dxf>
          </x14:cfRule>
          <x14:cfRule type="containsText" priority="5626" operator="containsText" id="{403573FE-DFDF-482B-8284-BF7FD5B7D881}">
            <xm:f>NOT(ISERROR(SEARCH('Listados Datos'!$P$4,AR466)))</xm:f>
            <xm:f>'Listados Datos'!$P$4</xm:f>
            <x14:dxf>
              <fill>
                <patternFill>
                  <bgColor rgb="FF33CC33"/>
                </patternFill>
              </fill>
            </x14:dxf>
          </x14:cfRule>
          <x14:cfRule type="containsText" priority="5627" operator="containsText" id="{5D1F59DE-C337-4111-A4D7-04224C5E8BF2}">
            <xm:f>NOT(ISERROR(SEARCH('Listados Datos'!$P$5,AR466)))</xm:f>
            <xm:f>'Listados Datos'!$P$5</xm:f>
            <x14:dxf>
              <fill>
                <patternFill>
                  <bgColor rgb="FFFFFF00"/>
                </patternFill>
              </fill>
            </x14:dxf>
          </x14:cfRule>
          <x14:cfRule type="containsText" priority="5628" operator="containsText" id="{40B3CCD8-C8BD-4A20-9265-CA1677EA0B36}">
            <xm:f>NOT(ISERROR(SEARCH('Listados Datos'!$P$6,AR466)))</xm:f>
            <xm:f>'Listados Datos'!$P$6</xm:f>
            <x14:dxf>
              <fill>
                <patternFill>
                  <bgColor rgb="FFFFC000"/>
                </patternFill>
              </fill>
            </x14:dxf>
          </x14:cfRule>
          <x14:cfRule type="containsText" priority="5629" operator="containsText" id="{A75BA59D-5F87-4E34-9179-E35650A08754}">
            <xm:f>NOT(ISERROR(SEARCH('Listados Datos'!$P$7,AR466)))</xm:f>
            <xm:f>'Listados Datos'!$P$7</xm:f>
            <x14:dxf>
              <fill>
                <patternFill>
                  <bgColor rgb="FFFF0000"/>
                </patternFill>
              </fill>
            </x14:dxf>
          </x14:cfRule>
          <xm:sqref>AR466</xm:sqref>
        </x14:conditionalFormatting>
        <x14:conditionalFormatting xmlns:xm="http://schemas.microsoft.com/office/excel/2006/main">
          <x14:cfRule type="containsText" priority="5621" operator="containsText" id="{D0EC2903-C5BC-4CE9-B812-AA065BB7DF1A}">
            <xm:f>NOT(ISERROR(SEARCH('Listados Datos'!$T$3,AT467)))</xm:f>
            <xm:f>'Listados Datos'!$T$3</xm:f>
            <x14:dxf>
              <fill>
                <patternFill patternType="solid">
                  <bgColor rgb="FFC00000"/>
                </patternFill>
              </fill>
            </x14:dxf>
          </x14:cfRule>
          <x14:cfRule type="containsText" priority="5622" operator="containsText" id="{734E8751-0E71-471D-9F56-01A1D98FC14B}">
            <xm:f>NOT(ISERROR(SEARCH('Listados Datos'!$T$4,AT467)))</xm:f>
            <xm:f>'Listados Datos'!$T$4</xm:f>
            <x14:dxf>
              <font>
                <b/>
                <i val="0"/>
                <color theme="0"/>
              </font>
              <fill>
                <patternFill>
                  <bgColor rgb="FFE26B0A"/>
                </patternFill>
              </fill>
            </x14:dxf>
          </x14:cfRule>
          <x14:cfRule type="containsText" priority="5623" operator="containsText" id="{70FDEF6B-99A7-40B3-86C1-C0BD919E52AD}">
            <xm:f>NOT(ISERROR(SEARCH('Listados Datos'!$T$5,AT467)))</xm:f>
            <xm:f>'Listados Datos'!$T$5</xm:f>
            <x14:dxf>
              <font>
                <b/>
                <i val="0"/>
                <color auto="1"/>
              </font>
              <fill>
                <patternFill>
                  <bgColor rgb="FFFFFF00"/>
                </patternFill>
              </fill>
            </x14:dxf>
          </x14:cfRule>
          <x14:cfRule type="containsText" priority="5624" operator="containsText" id="{CF20CA33-1E76-4380-BA2F-29EC41297388}">
            <xm:f>NOT(ISERROR(SEARCH('Listados Datos'!$T$6,AT467)))</xm:f>
            <xm:f>'Listados Datos'!$T$6</xm:f>
            <x14:dxf>
              <font>
                <b/>
                <i val="0"/>
              </font>
              <fill>
                <patternFill>
                  <bgColor rgb="FF92D050"/>
                </patternFill>
              </fill>
            </x14:dxf>
          </x14:cfRule>
          <xm:sqref>AT467</xm:sqref>
        </x14:conditionalFormatting>
        <x14:conditionalFormatting xmlns:xm="http://schemas.microsoft.com/office/excel/2006/main">
          <x14:cfRule type="containsText" priority="5611" operator="containsText" id="{0E0C778B-9616-45BA-98FA-47FC65E93B73}">
            <xm:f>NOT(ISERROR(SEARCH('Listados Datos'!$P$3,AR467)))</xm:f>
            <xm:f>'Listados Datos'!$P$3</xm:f>
            <x14:dxf>
              <fill>
                <patternFill>
                  <bgColor rgb="FF99CC00"/>
                </patternFill>
              </fill>
            </x14:dxf>
          </x14:cfRule>
          <x14:cfRule type="containsText" priority="5612" operator="containsText" id="{28BA169C-3601-4036-B591-EFC166B9EACB}">
            <xm:f>NOT(ISERROR(SEARCH('Listados Datos'!$P$4,AR467)))</xm:f>
            <xm:f>'Listados Datos'!$P$4</xm:f>
            <x14:dxf>
              <fill>
                <patternFill>
                  <bgColor rgb="FF33CC33"/>
                </patternFill>
              </fill>
            </x14:dxf>
          </x14:cfRule>
          <x14:cfRule type="containsText" priority="5613" operator="containsText" id="{55CA2AA6-9AB7-41F7-818A-CB512B0AE200}">
            <xm:f>NOT(ISERROR(SEARCH('Listados Datos'!$P$5,AR467)))</xm:f>
            <xm:f>'Listados Datos'!$P$5</xm:f>
            <x14:dxf>
              <fill>
                <patternFill>
                  <bgColor rgb="FFFFFF00"/>
                </patternFill>
              </fill>
            </x14:dxf>
          </x14:cfRule>
          <x14:cfRule type="containsText" priority="5614" operator="containsText" id="{87396175-1A06-4E10-9169-31A8CD281C36}">
            <xm:f>NOT(ISERROR(SEARCH('Listados Datos'!$P$6,AR467)))</xm:f>
            <xm:f>'Listados Datos'!$P$6</xm:f>
            <x14:dxf>
              <fill>
                <patternFill>
                  <bgColor rgb="FFFFC000"/>
                </patternFill>
              </fill>
            </x14:dxf>
          </x14:cfRule>
          <x14:cfRule type="containsText" priority="5615" operator="containsText" id="{A97AF2DE-07E0-4E17-97E1-98E3A8BED5E1}">
            <xm:f>NOT(ISERROR(SEARCH('Listados Datos'!$P$7,AR467)))</xm:f>
            <xm:f>'Listados Datos'!$P$7</xm:f>
            <x14:dxf>
              <fill>
                <patternFill>
                  <bgColor rgb="FFFF0000"/>
                </patternFill>
              </fill>
            </x14:dxf>
          </x14:cfRule>
          <xm:sqref>AR467</xm:sqref>
        </x14:conditionalFormatting>
        <x14:conditionalFormatting xmlns:xm="http://schemas.microsoft.com/office/excel/2006/main">
          <x14:cfRule type="containsText" priority="5593" operator="containsText" id="{0A4BEB07-E94B-4143-AA04-0CC34FC55BAB}">
            <xm:f>NOT(ISERROR(SEARCH('Listados Datos'!$T$3,AF468)))</xm:f>
            <xm:f>'Listados Datos'!$T$3</xm:f>
            <x14:dxf>
              <fill>
                <patternFill patternType="solid">
                  <bgColor rgb="FFC00000"/>
                </patternFill>
              </fill>
            </x14:dxf>
          </x14:cfRule>
          <x14:cfRule type="containsText" priority="5594" operator="containsText" id="{BC806629-418B-4A27-9BBC-55F5F069DD55}">
            <xm:f>NOT(ISERROR(SEARCH('Listados Datos'!$T$4,AF468)))</xm:f>
            <xm:f>'Listados Datos'!$T$4</xm:f>
            <x14:dxf>
              <font>
                <b/>
                <i val="0"/>
                <color theme="0"/>
              </font>
              <fill>
                <patternFill>
                  <bgColor rgb="FFE26B0A"/>
                </patternFill>
              </fill>
            </x14:dxf>
          </x14:cfRule>
          <x14:cfRule type="containsText" priority="5595" operator="containsText" id="{DAE7D711-BA2B-4CD0-8794-C288F3DE46E5}">
            <xm:f>NOT(ISERROR(SEARCH('Listados Datos'!$T$5,AF468)))</xm:f>
            <xm:f>'Listados Datos'!$T$5</xm:f>
            <x14:dxf>
              <font>
                <b/>
                <i val="0"/>
                <color auto="1"/>
              </font>
              <fill>
                <patternFill>
                  <bgColor rgb="FFFFFF00"/>
                </patternFill>
              </fill>
            </x14:dxf>
          </x14:cfRule>
          <x14:cfRule type="containsText" priority="5596" operator="containsText" id="{250C7701-6531-4E4D-A928-30565FD0BC38}">
            <xm:f>NOT(ISERROR(SEARCH('Listados Datos'!$T$6,AF468)))</xm:f>
            <xm:f>'Listados Datos'!$T$6</xm:f>
            <x14:dxf>
              <font>
                <b/>
                <i val="0"/>
              </font>
              <fill>
                <patternFill>
                  <bgColor rgb="FF92D050"/>
                </patternFill>
              </fill>
            </x14:dxf>
          </x14:cfRule>
          <xm:sqref>AF468:AF469</xm:sqref>
        </x14:conditionalFormatting>
        <x14:conditionalFormatting xmlns:xm="http://schemas.microsoft.com/office/excel/2006/main">
          <x14:cfRule type="containsText" priority="5589" operator="containsText" id="{68C2C731-8290-4D95-902C-4220B22C091F}">
            <xm:f>NOT(ISERROR(SEARCH('Listados Datos'!$T$3,AB468)))</xm:f>
            <xm:f>'Listados Datos'!$T$3</xm:f>
            <x14:dxf>
              <fill>
                <patternFill patternType="solid">
                  <bgColor rgb="FFC00000"/>
                </patternFill>
              </fill>
            </x14:dxf>
          </x14:cfRule>
          <x14:cfRule type="containsText" priority="5590" operator="containsText" id="{690BF422-424E-4E61-A15E-86246444D994}">
            <xm:f>NOT(ISERROR(SEARCH('Listados Datos'!$T$4,AB468)))</xm:f>
            <xm:f>'Listados Datos'!$T$4</xm:f>
            <x14:dxf>
              <font>
                <b/>
                <i val="0"/>
                <color theme="0"/>
              </font>
              <fill>
                <patternFill>
                  <bgColor rgb="FFE26B0A"/>
                </patternFill>
              </fill>
            </x14:dxf>
          </x14:cfRule>
          <x14:cfRule type="containsText" priority="5591" operator="containsText" id="{FDC7C93D-1871-4E30-B1DA-FECB727BA142}">
            <xm:f>NOT(ISERROR(SEARCH('Listados Datos'!$T$5,AB468)))</xm:f>
            <xm:f>'Listados Datos'!$T$5</xm:f>
            <x14:dxf>
              <font>
                <b/>
                <i val="0"/>
                <color auto="1"/>
              </font>
              <fill>
                <patternFill>
                  <bgColor rgb="FFFFFF00"/>
                </patternFill>
              </fill>
            </x14:dxf>
          </x14:cfRule>
          <x14:cfRule type="containsText" priority="5592" operator="containsText" id="{46F6622B-9FC2-4D94-9EE5-64B8FF6C4C8D}">
            <xm:f>NOT(ISERROR(SEARCH('Listados Datos'!$T$6,AB468)))</xm:f>
            <xm:f>'Listados Datos'!$T$6</xm:f>
            <x14:dxf>
              <font>
                <b/>
                <i val="0"/>
              </font>
              <fill>
                <patternFill>
                  <bgColor rgb="FF92D050"/>
                </patternFill>
              </fill>
            </x14:dxf>
          </x14:cfRule>
          <xm:sqref>AB468:AB469</xm:sqref>
        </x14:conditionalFormatting>
        <x14:conditionalFormatting xmlns:xm="http://schemas.microsoft.com/office/excel/2006/main">
          <x14:cfRule type="containsText" priority="5579" operator="containsText" id="{D1D022AD-760F-4987-A37D-0B8B34E3DB63}">
            <xm:f>NOT(ISERROR(SEARCH('Listados Datos'!$P$3,Z468)))</xm:f>
            <xm:f>'Listados Datos'!$P$3</xm:f>
            <x14:dxf>
              <fill>
                <patternFill>
                  <bgColor rgb="FF99CC00"/>
                </patternFill>
              </fill>
            </x14:dxf>
          </x14:cfRule>
          <x14:cfRule type="containsText" priority="5580" operator="containsText" id="{84375CB1-DF4F-4E46-BA49-75F5A43C1C14}">
            <xm:f>NOT(ISERROR(SEARCH('Listados Datos'!$P$4,Z468)))</xm:f>
            <xm:f>'Listados Datos'!$P$4</xm:f>
            <x14:dxf>
              <fill>
                <patternFill>
                  <bgColor rgb="FF33CC33"/>
                </patternFill>
              </fill>
            </x14:dxf>
          </x14:cfRule>
          <x14:cfRule type="containsText" priority="5581" operator="containsText" id="{90416177-C57A-4C29-9466-2E759EB85D92}">
            <xm:f>NOT(ISERROR(SEARCH('Listados Datos'!$P$5,Z468)))</xm:f>
            <xm:f>'Listados Datos'!$P$5</xm:f>
            <x14:dxf>
              <fill>
                <patternFill>
                  <bgColor rgb="FFFFFF00"/>
                </patternFill>
              </fill>
            </x14:dxf>
          </x14:cfRule>
          <x14:cfRule type="containsText" priority="5582" operator="containsText" id="{5983F986-C0C8-4A34-BD40-38BCFE51B100}">
            <xm:f>NOT(ISERROR(SEARCH('Listados Datos'!$P$6,Z468)))</xm:f>
            <xm:f>'Listados Datos'!$P$6</xm:f>
            <x14:dxf>
              <fill>
                <patternFill>
                  <bgColor rgb="FFFFC000"/>
                </patternFill>
              </fill>
            </x14:dxf>
          </x14:cfRule>
          <x14:cfRule type="containsText" priority="5583" operator="containsText" id="{98C4F9CF-5ECC-4873-A3C2-AA1F83C86084}">
            <xm:f>NOT(ISERROR(SEARCH('Listados Datos'!$P$7,Z468)))</xm:f>
            <xm:f>'Listados Datos'!$P$7</xm:f>
            <x14:dxf>
              <fill>
                <patternFill>
                  <bgColor rgb="FFFF0000"/>
                </patternFill>
              </fill>
            </x14:dxf>
          </x14:cfRule>
          <xm:sqref>Z468:Z469</xm:sqref>
        </x14:conditionalFormatting>
        <x14:conditionalFormatting xmlns:xm="http://schemas.microsoft.com/office/excel/2006/main">
          <x14:cfRule type="containsText" priority="5551" operator="containsText" id="{89D141FC-B736-4D6A-AAB6-243AFC4A587F}">
            <xm:f>NOT(ISERROR(SEARCH('Listados Datos'!$T$3,AT469)))</xm:f>
            <xm:f>'Listados Datos'!$T$3</xm:f>
            <x14:dxf>
              <fill>
                <patternFill patternType="solid">
                  <bgColor rgb="FFC00000"/>
                </patternFill>
              </fill>
            </x14:dxf>
          </x14:cfRule>
          <x14:cfRule type="containsText" priority="5552" operator="containsText" id="{5A30FA66-DA19-4723-AE94-EE89D074B6A2}">
            <xm:f>NOT(ISERROR(SEARCH('Listados Datos'!$T$4,AT469)))</xm:f>
            <xm:f>'Listados Datos'!$T$4</xm:f>
            <x14:dxf>
              <font>
                <b/>
                <i val="0"/>
                <color theme="0"/>
              </font>
              <fill>
                <patternFill>
                  <bgColor rgb="FFE26B0A"/>
                </patternFill>
              </fill>
            </x14:dxf>
          </x14:cfRule>
          <x14:cfRule type="containsText" priority="5553" operator="containsText" id="{0810768C-7A57-4C57-B166-7BB075B55CAA}">
            <xm:f>NOT(ISERROR(SEARCH('Listados Datos'!$T$5,AT469)))</xm:f>
            <xm:f>'Listados Datos'!$T$5</xm:f>
            <x14:dxf>
              <font>
                <b/>
                <i val="0"/>
                <color auto="1"/>
              </font>
              <fill>
                <patternFill>
                  <bgColor rgb="FFFFFF00"/>
                </patternFill>
              </fill>
            </x14:dxf>
          </x14:cfRule>
          <x14:cfRule type="containsText" priority="5554" operator="containsText" id="{C2C79BDC-FA50-4A69-BE41-6CE5D8743256}">
            <xm:f>NOT(ISERROR(SEARCH('Listados Datos'!$T$6,AT469)))</xm:f>
            <xm:f>'Listados Datos'!$T$6</xm:f>
            <x14:dxf>
              <font>
                <b/>
                <i val="0"/>
              </font>
              <fill>
                <patternFill>
                  <bgColor rgb="FF92D050"/>
                </patternFill>
              </fill>
            </x14:dxf>
          </x14:cfRule>
          <xm:sqref>AT469</xm:sqref>
        </x14:conditionalFormatting>
        <x14:conditionalFormatting xmlns:xm="http://schemas.microsoft.com/office/excel/2006/main">
          <x14:cfRule type="containsText" priority="5471" operator="containsText" id="{C9FA74B6-D932-46A8-991C-B3BF3F12EC0E}">
            <xm:f>NOT(ISERROR(SEARCH('Listados Datos'!$T$3,AT465)))</xm:f>
            <xm:f>'Listados Datos'!$T$3</xm:f>
            <x14:dxf>
              <fill>
                <patternFill patternType="solid">
                  <bgColor rgb="FFC00000"/>
                </patternFill>
              </fill>
            </x14:dxf>
          </x14:cfRule>
          <x14:cfRule type="containsText" priority="5472" operator="containsText" id="{CC530272-A87C-481C-AF09-4A2463EA73F9}">
            <xm:f>NOT(ISERROR(SEARCH('Listados Datos'!$T$4,AT465)))</xm:f>
            <xm:f>'Listados Datos'!$T$4</xm:f>
            <x14:dxf>
              <font>
                <b/>
                <i val="0"/>
                <color theme="0"/>
              </font>
              <fill>
                <patternFill>
                  <bgColor rgb="FFE26B0A"/>
                </patternFill>
              </fill>
            </x14:dxf>
          </x14:cfRule>
          <x14:cfRule type="containsText" priority="5473" operator="containsText" id="{391B3A2A-0AF1-4CED-B531-8E1CF973C5D9}">
            <xm:f>NOT(ISERROR(SEARCH('Listados Datos'!$T$5,AT465)))</xm:f>
            <xm:f>'Listados Datos'!$T$5</xm:f>
            <x14:dxf>
              <font>
                <b/>
                <i val="0"/>
                <color auto="1"/>
              </font>
              <fill>
                <patternFill>
                  <bgColor rgb="FFFFFF00"/>
                </patternFill>
              </fill>
            </x14:dxf>
          </x14:cfRule>
          <x14:cfRule type="containsText" priority="5474" operator="containsText" id="{0398DEEC-F60F-4671-A577-240E5321BE48}">
            <xm:f>NOT(ISERROR(SEARCH('Listados Datos'!$T$6,AT465)))</xm:f>
            <xm:f>'Listados Datos'!$T$6</xm:f>
            <x14:dxf>
              <font>
                <b/>
                <i val="0"/>
              </font>
              <fill>
                <patternFill>
                  <bgColor rgb="FF92D050"/>
                </patternFill>
              </fill>
            </x14:dxf>
          </x14:cfRule>
          <xm:sqref>AT465</xm:sqref>
        </x14:conditionalFormatting>
        <x14:conditionalFormatting xmlns:xm="http://schemas.microsoft.com/office/excel/2006/main">
          <x14:cfRule type="containsText" priority="5461" operator="containsText" id="{486C7F24-8E95-4A70-B593-7275162EBD6D}">
            <xm:f>NOT(ISERROR(SEARCH('Listados Datos'!$P$3,AR465)))</xm:f>
            <xm:f>'Listados Datos'!$P$3</xm:f>
            <x14:dxf>
              <fill>
                <patternFill>
                  <bgColor rgb="FF99CC00"/>
                </patternFill>
              </fill>
            </x14:dxf>
          </x14:cfRule>
          <x14:cfRule type="containsText" priority="5462" operator="containsText" id="{3361E40D-FB33-48DD-9A98-73DAF7929427}">
            <xm:f>NOT(ISERROR(SEARCH('Listados Datos'!$P$4,AR465)))</xm:f>
            <xm:f>'Listados Datos'!$P$4</xm:f>
            <x14:dxf>
              <fill>
                <patternFill>
                  <bgColor rgb="FF33CC33"/>
                </patternFill>
              </fill>
            </x14:dxf>
          </x14:cfRule>
          <x14:cfRule type="containsText" priority="5463" operator="containsText" id="{58CEB54E-2EAF-4DAA-B52E-0D8E195744D8}">
            <xm:f>NOT(ISERROR(SEARCH('Listados Datos'!$P$5,AR465)))</xm:f>
            <xm:f>'Listados Datos'!$P$5</xm:f>
            <x14:dxf>
              <fill>
                <patternFill>
                  <bgColor rgb="FFFFFF00"/>
                </patternFill>
              </fill>
            </x14:dxf>
          </x14:cfRule>
          <x14:cfRule type="containsText" priority="5464" operator="containsText" id="{11BCB231-298C-42CE-89B4-C6B2901257E0}">
            <xm:f>NOT(ISERROR(SEARCH('Listados Datos'!$P$6,AR465)))</xm:f>
            <xm:f>'Listados Datos'!$P$6</xm:f>
            <x14:dxf>
              <fill>
                <patternFill>
                  <bgColor rgb="FFFFC000"/>
                </patternFill>
              </fill>
            </x14:dxf>
          </x14:cfRule>
          <x14:cfRule type="containsText" priority="5465" operator="containsText" id="{20951650-D628-4578-9FE6-4D3ACAA4F8A9}">
            <xm:f>NOT(ISERROR(SEARCH('Listados Datos'!$P$7,AR465)))</xm:f>
            <xm:f>'Listados Datos'!$P$7</xm:f>
            <x14:dxf>
              <fill>
                <patternFill>
                  <bgColor rgb="FFFF0000"/>
                </patternFill>
              </fill>
            </x14:dxf>
          </x14:cfRule>
          <xm:sqref>AR465</xm:sqref>
        </x14:conditionalFormatting>
        <x14:conditionalFormatting xmlns:xm="http://schemas.microsoft.com/office/excel/2006/main">
          <x14:cfRule type="containsText" priority="5429" operator="containsText" id="{D715E086-CEE9-4D92-8370-76EDA9448043}">
            <xm:f>NOT(ISERROR(SEARCH('Listados Datos'!$T$3,AT462)))</xm:f>
            <xm:f>'Listados Datos'!$T$3</xm:f>
            <x14:dxf>
              <fill>
                <patternFill patternType="solid">
                  <bgColor rgb="FFC00000"/>
                </patternFill>
              </fill>
            </x14:dxf>
          </x14:cfRule>
          <x14:cfRule type="containsText" priority="5430" operator="containsText" id="{6003E555-34A5-4B20-AD68-CCAB610FF252}">
            <xm:f>NOT(ISERROR(SEARCH('Listados Datos'!$T$4,AT462)))</xm:f>
            <xm:f>'Listados Datos'!$T$4</xm:f>
            <x14:dxf>
              <font>
                <b/>
                <i val="0"/>
                <color theme="0"/>
              </font>
              <fill>
                <patternFill>
                  <bgColor rgb="FFE26B0A"/>
                </patternFill>
              </fill>
            </x14:dxf>
          </x14:cfRule>
          <x14:cfRule type="containsText" priority="5431" operator="containsText" id="{00F33964-060A-4B47-84A3-F7D627A1784B}">
            <xm:f>NOT(ISERROR(SEARCH('Listados Datos'!$T$5,AT462)))</xm:f>
            <xm:f>'Listados Datos'!$T$5</xm:f>
            <x14:dxf>
              <font>
                <b/>
                <i val="0"/>
                <color auto="1"/>
              </font>
              <fill>
                <patternFill>
                  <bgColor rgb="FFFFFF00"/>
                </patternFill>
              </fill>
            </x14:dxf>
          </x14:cfRule>
          <x14:cfRule type="containsText" priority="5432" operator="containsText" id="{8F071BF8-3764-4590-B650-561DBAFD510F}">
            <xm:f>NOT(ISERROR(SEARCH('Listados Datos'!$T$6,AT462)))</xm:f>
            <xm:f>'Listados Datos'!$T$6</xm:f>
            <x14:dxf>
              <font>
                <b/>
                <i val="0"/>
              </font>
              <fill>
                <patternFill>
                  <bgColor rgb="FF92D050"/>
                </patternFill>
              </fill>
            </x14:dxf>
          </x14:cfRule>
          <xm:sqref>AT462</xm:sqref>
        </x14:conditionalFormatting>
        <x14:conditionalFormatting xmlns:xm="http://schemas.microsoft.com/office/excel/2006/main">
          <x14:cfRule type="containsText" priority="5419" operator="containsText" id="{3703AD54-DC1F-4B04-937F-5FBA6DB0CB62}">
            <xm:f>NOT(ISERROR(SEARCH('Listados Datos'!$P$3,AR462)))</xm:f>
            <xm:f>'Listados Datos'!$P$3</xm:f>
            <x14:dxf>
              <fill>
                <patternFill>
                  <bgColor rgb="FF99CC00"/>
                </patternFill>
              </fill>
            </x14:dxf>
          </x14:cfRule>
          <x14:cfRule type="containsText" priority="5420" operator="containsText" id="{5CE71AA7-0811-453E-B29B-52D01EEE0147}">
            <xm:f>NOT(ISERROR(SEARCH('Listados Datos'!$P$4,AR462)))</xm:f>
            <xm:f>'Listados Datos'!$P$4</xm:f>
            <x14:dxf>
              <fill>
                <patternFill>
                  <bgColor rgb="FF33CC33"/>
                </patternFill>
              </fill>
            </x14:dxf>
          </x14:cfRule>
          <x14:cfRule type="containsText" priority="5421" operator="containsText" id="{D7E2B25D-C038-4033-B38C-A203D471B3BE}">
            <xm:f>NOT(ISERROR(SEARCH('Listados Datos'!$P$5,AR462)))</xm:f>
            <xm:f>'Listados Datos'!$P$5</xm:f>
            <x14:dxf>
              <fill>
                <patternFill>
                  <bgColor rgb="FFFFFF00"/>
                </patternFill>
              </fill>
            </x14:dxf>
          </x14:cfRule>
          <x14:cfRule type="containsText" priority="5422" operator="containsText" id="{0B6027D3-0689-4A6A-9EFA-91FD82D8E28E}">
            <xm:f>NOT(ISERROR(SEARCH('Listados Datos'!$P$6,AR462)))</xm:f>
            <xm:f>'Listados Datos'!$P$6</xm:f>
            <x14:dxf>
              <fill>
                <patternFill>
                  <bgColor rgb="FFFFC000"/>
                </patternFill>
              </fill>
            </x14:dxf>
          </x14:cfRule>
          <x14:cfRule type="containsText" priority="5423" operator="containsText" id="{C9FBCC59-5F2C-4991-B7A8-765AF13FC3C7}">
            <xm:f>NOT(ISERROR(SEARCH('Listados Datos'!$P$7,AR462)))</xm:f>
            <xm:f>'Listados Datos'!$P$7</xm:f>
            <x14:dxf>
              <fill>
                <patternFill>
                  <bgColor rgb="FFFF0000"/>
                </patternFill>
              </fill>
            </x14:dxf>
          </x14:cfRule>
          <xm:sqref>AR462</xm:sqref>
        </x14:conditionalFormatting>
        <x14:conditionalFormatting xmlns:xm="http://schemas.microsoft.com/office/excel/2006/main">
          <x14:cfRule type="containsText" priority="5405" operator="containsText" id="{97986DB7-B135-461F-8338-3CF3EF33097D}">
            <xm:f>NOT(ISERROR(SEARCH('Listados Datos'!$P$3,AR463)))</xm:f>
            <xm:f>'Listados Datos'!$P$3</xm:f>
            <x14:dxf>
              <fill>
                <patternFill>
                  <bgColor rgb="FF99CC00"/>
                </patternFill>
              </fill>
            </x14:dxf>
          </x14:cfRule>
          <x14:cfRule type="containsText" priority="5406" operator="containsText" id="{8FDCE66A-AAB3-4A53-8A1E-D6778755854C}">
            <xm:f>NOT(ISERROR(SEARCH('Listados Datos'!$P$4,AR463)))</xm:f>
            <xm:f>'Listados Datos'!$P$4</xm:f>
            <x14:dxf>
              <fill>
                <patternFill>
                  <bgColor rgb="FF33CC33"/>
                </patternFill>
              </fill>
            </x14:dxf>
          </x14:cfRule>
          <x14:cfRule type="containsText" priority="5407" operator="containsText" id="{4F63C82B-9975-4A4F-AFA1-E2FE7932E60D}">
            <xm:f>NOT(ISERROR(SEARCH('Listados Datos'!$P$5,AR463)))</xm:f>
            <xm:f>'Listados Datos'!$P$5</xm:f>
            <x14:dxf>
              <fill>
                <patternFill>
                  <bgColor rgb="FFFFFF00"/>
                </patternFill>
              </fill>
            </x14:dxf>
          </x14:cfRule>
          <x14:cfRule type="containsText" priority="5408" operator="containsText" id="{F14ACF7F-2EC8-4240-84E4-1EB0BD001D1A}">
            <xm:f>NOT(ISERROR(SEARCH('Listados Datos'!$P$6,AR463)))</xm:f>
            <xm:f>'Listados Datos'!$P$6</xm:f>
            <x14:dxf>
              <fill>
                <patternFill>
                  <bgColor rgb="FFFFC000"/>
                </patternFill>
              </fill>
            </x14:dxf>
          </x14:cfRule>
          <x14:cfRule type="containsText" priority="5409" operator="containsText" id="{AEB2B64A-9ED6-4913-9273-EB9EAF7FE1F7}">
            <xm:f>NOT(ISERROR(SEARCH('Listados Datos'!$P$7,AR463)))</xm:f>
            <xm:f>'Listados Datos'!$P$7</xm:f>
            <x14:dxf>
              <fill>
                <patternFill>
                  <bgColor rgb="FFFF0000"/>
                </patternFill>
              </fill>
            </x14:dxf>
          </x14:cfRule>
          <xm:sqref>AR463</xm:sqref>
        </x14:conditionalFormatting>
        <x14:conditionalFormatting xmlns:xm="http://schemas.microsoft.com/office/excel/2006/main">
          <x14:cfRule type="containsText" priority="5537" operator="containsText" id="{C251A8D4-7130-46C6-8496-509DD505D6A4}">
            <xm:f>NOT(ISERROR(SEARCH('Listados Datos'!$T$3,AF460)))</xm:f>
            <xm:f>'Listados Datos'!$T$3</xm:f>
            <x14:dxf>
              <fill>
                <patternFill patternType="solid">
                  <bgColor rgb="FFC00000"/>
                </patternFill>
              </fill>
            </x14:dxf>
          </x14:cfRule>
          <x14:cfRule type="containsText" priority="5538" operator="containsText" id="{86D4F671-F476-4D87-B139-B1390ABE7818}">
            <xm:f>NOT(ISERROR(SEARCH('Listados Datos'!$T$4,AF460)))</xm:f>
            <xm:f>'Listados Datos'!$T$4</xm:f>
            <x14:dxf>
              <font>
                <b/>
                <i val="0"/>
                <color theme="0"/>
              </font>
              <fill>
                <patternFill>
                  <bgColor rgb="FFE26B0A"/>
                </patternFill>
              </fill>
            </x14:dxf>
          </x14:cfRule>
          <x14:cfRule type="containsText" priority="5539" operator="containsText" id="{40C06111-D77F-46B6-863C-757CA658C7EB}">
            <xm:f>NOT(ISERROR(SEARCH('Listados Datos'!$T$5,AF460)))</xm:f>
            <xm:f>'Listados Datos'!$T$5</xm:f>
            <x14:dxf>
              <font>
                <b/>
                <i val="0"/>
                <color auto="1"/>
              </font>
              <fill>
                <patternFill>
                  <bgColor rgb="FFFFFF00"/>
                </patternFill>
              </fill>
            </x14:dxf>
          </x14:cfRule>
          <x14:cfRule type="containsText" priority="5540" operator="containsText" id="{EF97DFF1-6752-4946-9FB6-05D99B5C3689}">
            <xm:f>NOT(ISERROR(SEARCH('Listados Datos'!$T$6,AF460)))</xm:f>
            <xm:f>'Listados Datos'!$T$6</xm:f>
            <x14:dxf>
              <font>
                <b/>
                <i val="0"/>
              </font>
              <fill>
                <patternFill>
                  <bgColor rgb="FF92D050"/>
                </patternFill>
              </fill>
            </x14:dxf>
          </x14:cfRule>
          <xm:sqref>AF460:AF461 AF465</xm:sqref>
        </x14:conditionalFormatting>
        <x14:conditionalFormatting xmlns:xm="http://schemas.microsoft.com/office/excel/2006/main">
          <x14:cfRule type="containsText" priority="5533" operator="containsText" id="{2B0BA407-AE89-464A-A7C0-69AD6D68268F}">
            <xm:f>NOT(ISERROR(SEARCH('Listados Datos'!$T$3,AB460)))</xm:f>
            <xm:f>'Listados Datos'!$T$3</xm:f>
            <x14:dxf>
              <fill>
                <patternFill patternType="solid">
                  <bgColor rgb="FFC00000"/>
                </patternFill>
              </fill>
            </x14:dxf>
          </x14:cfRule>
          <x14:cfRule type="containsText" priority="5534" operator="containsText" id="{2BC82F86-28F7-4F1E-9E4B-08B121AEDA2B}">
            <xm:f>NOT(ISERROR(SEARCH('Listados Datos'!$T$4,AB460)))</xm:f>
            <xm:f>'Listados Datos'!$T$4</xm:f>
            <x14:dxf>
              <font>
                <b/>
                <i val="0"/>
                <color theme="0"/>
              </font>
              <fill>
                <patternFill>
                  <bgColor rgb="FFE26B0A"/>
                </patternFill>
              </fill>
            </x14:dxf>
          </x14:cfRule>
          <x14:cfRule type="containsText" priority="5535" operator="containsText" id="{005122DE-EF89-455B-9FE6-8D574D5F3255}">
            <xm:f>NOT(ISERROR(SEARCH('Listados Datos'!$T$5,AB460)))</xm:f>
            <xm:f>'Listados Datos'!$T$5</xm:f>
            <x14:dxf>
              <font>
                <b/>
                <i val="0"/>
                <color auto="1"/>
              </font>
              <fill>
                <patternFill>
                  <bgColor rgb="FFFFFF00"/>
                </patternFill>
              </fill>
            </x14:dxf>
          </x14:cfRule>
          <x14:cfRule type="containsText" priority="5536" operator="containsText" id="{0F400BEE-1F7F-4053-8F8E-05573DBAF97B}">
            <xm:f>NOT(ISERROR(SEARCH('Listados Datos'!$T$6,AB460)))</xm:f>
            <xm:f>'Listados Datos'!$T$6</xm:f>
            <x14:dxf>
              <font>
                <b/>
                <i val="0"/>
              </font>
              <fill>
                <patternFill>
                  <bgColor rgb="FF92D050"/>
                </patternFill>
              </fill>
            </x14:dxf>
          </x14:cfRule>
          <xm:sqref>AB460:AB461</xm:sqref>
        </x14:conditionalFormatting>
        <x14:conditionalFormatting xmlns:xm="http://schemas.microsoft.com/office/excel/2006/main">
          <x14:cfRule type="containsText" priority="5523" operator="containsText" id="{86F8166F-F450-4B6E-8A15-321FA465EA0F}">
            <xm:f>NOT(ISERROR(SEARCH('Listados Datos'!$P$3,Z460)))</xm:f>
            <xm:f>'Listados Datos'!$P$3</xm:f>
            <x14:dxf>
              <fill>
                <patternFill>
                  <bgColor rgb="FF99CC00"/>
                </patternFill>
              </fill>
            </x14:dxf>
          </x14:cfRule>
          <x14:cfRule type="containsText" priority="5524" operator="containsText" id="{43D30906-1844-42A2-83FA-EECD9C0AB0FC}">
            <xm:f>NOT(ISERROR(SEARCH('Listados Datos'!$P$4,Z460)))</xm:f>
            <xm:f>'Listados Datos'!$P$4</xm:f>
            <x14:dxf>
              <fill>
                <patternFill>
                  <bgColor rgb="FF33CC33"/>
                </patternFill>
              </fill>
            </x14:dxf>
          </x14:cfRule>
          <x14:cfRule type="containsText" priority="5525" operator="containsText" id="{683DBB7F-6756-49C1-9D50-9303271CCD61}">
            <xm:f>NOT(ISERROR(SEARCH('Listados Datos'!$P$5,Z460)))</xm:f>
            <xm:f>'Listados Datos'!$P$5</xm:f>
            <x14:dxf>
              <fill>
                <patternFill>
                  <bgColor rgb="FFFFFF00"/>
                </patternFill>
              </fill>
            </x14:dxf>
          </x14:cfRule>
          <x14:cfRule type="containsText" priority="5526" operator="containsText" id="{3891968E-5BE9-4F6D-BDAB-6A0D75A38A52}">
            <xm:f>NOT(ISERROR(SEARCH('Listados Datos'!$P$6,Z460)))</xm:f>
            <xm:f>'Listados Datos'!$P$6</xm:f>
            <x14:dxf>
              <fill>
                <patternFill>
                  <bgColor rgb="FFFFC000"/>
                </patternFill>
              </fill>
            </x14:dxf>
          </x14:cfRule>
          <x14:cfRule type="containsText" priority="5527" operator="containsText" id="{46BC6268-7564-4D24-86F2-2E33A127E8A1}">
            <xm:f>NOT(ISERROR(SEARCH('Listados Datos'!$P$7,Z460)))</xm:f>
            <xm:f>'Listados Datos'!$P$7</xm:f>
            <x14:dxf>
              <fill>
                <patternFill>
                  <bgColor rgb="FFFF0000"/>
                </patternFill>
              </fill>
            </x14:dxf>
          </x14:cfRule>
          <xm:sqref>Z460:Z461</xm:sqref>
        </x14:conditionalFormatting>
        <x14:conditionalFormatting xmlns:xm="http://schemas.microsoft.com/office/excel/2006/main">
          <x14:cfRule type="containsText" priority="5499" operator="containsText" id="{F16E7E85-8FEA-424B-8B11-96A43FF629CE}">
            <xm:f>NOT(ISERROR(SEARCH('Listados Datos'!$T$3,AT460)))</xm:f>
            <xm:f>'Listados Datos'!$T$3</xm:f>
            <x14:dxf>
              <fill>
                <patternFill patternType="solid">
                  <bgColor rgb="FFC00000"/>
                </patternFill>
              </fill>
            </x14:dxf>
          </x14:cfRule>
          <x14:cfRule type="containsText" priority="5500" operator="containsText" id="{5E8F2FFB-2E00-47AB-BF4B-821371DFD5E9}">
            <xm:f>NOT(ISERROR(SEARCH('Listados Datos'!$T$4,AT460)))</xm:f>
            <xm:f>'Listados Datos'!$T$4</xm:f>
            <x14:dxf>
              <font>
                <b/>
                <i val="0"/>
                <color theme="0"/>
              </font>
              <fill>
                <patternFill>
                  <bgColor rgb="FFE26B0A"/>
                </patternFill>
              </fill>
            </x14:dxf>
          </x14:cfRule>
          <x14:cfRule type="containsText" priority="5501" operator="containsText" id="{7F63DC69-CA6A-4778-B586-307C30B8C424}">
            <xm:f>NOT(ISERROR(SEARCH('Listados Datos'!$T$5,AT460)))</xm:f>
            <xm:f>'Listados Datos'!$T$5</xm:f>
            <x14:dxf>
              <font>
                <b/>
                <i val="0"/>
                <color auto="1"/>
              </font>
              <fill>
                <patternFill>
                  <bgColor rgb="FFFFFF00"/>
                </patternFill>
              </fill>
            </x14:dxf>
          </x14:cfRule>
          <x14:cfRule type="containsText" priority="5502" operator="containsText" id="{29F816CD-8205-49D5-A3A5-9887CEB80FDB}">
            <xm:f>NOT(ISERROR(SEARCH('Listados Datos'!$T$6,AT460)))</xm:f>
            <xm:f>'Listados Datos'!$T$6</xm:f>
            <x14:dxf>
              <font>
                <b/>
                <i val="0"/>
              </font>
              <fill>
                <patternFill>
                  <bgColor rgb="FF92D050"/>
                </patternFill>
              </fill>
            </x14:dxf>
          </x14:cfRule>
          <xm:sqref>AT460</xm:sqref>
        </x14:conditionalFormatting>
        <x14:conditionalFormatting xmlns:xm="http://schemas.microsoft.com/office/excel/2006/main">
          <x14:cfRule type="containsText" priority="5489" operator="containsText" id="{AFDDBC90-BF93-4C26-8F3F-8C35D800CE59}">
            <xm:f>NOT(ISERROR(SEARCH('Listados Datos'!$P$3,AR460)))</xm:f>
            <xm:f>'Listados Datos'!$P$3</xm:f>
            <x14:dxf>
              <fill>
                <patternFill>
                  <bgColor rgb="FF99CC00"/>
                </patternFill>
              </fill>
            </x14:dxf>
          </x14:cfRule>
          <x14:cfRule type="containsText" priority="5490" operator="containsText" id="{3038346D-75B0-42C3-926F-EE8E81273741}">
            <xm:f>NOT(ISERROR(SEARCH('Listados Datos'!$P$4,AR460)))</xm:f>
            <xm:f>'Listados Datos'!$P$4</xm:f>
            <x14:dxf>
              <fill>
                <patternFill>
                  <bgColor rgb="FF33CC33"/>
                </patternFill>
              </fill>
            </x14:dxf>
          </x14:cfRule>
          <x14:cfRule type="containsText" priority="5491" operator="containsText" id="{292EB568-B09E-4306-A4C6-3E9AD6C3D485}">
            <xm:f>NOT(ISERROR(SEARCH('Listados Datos'!$P$5,AR460)))</xm:f>
            <xm:f>'Listados Datos'!$P$5</xm:f>
            <x14:dxf>
              <fill>
                <patternFill>
                  <bgColor rgb="FFFFFF00"/>
                </patternFill>
              </fill>
            </x14:dxf>
          </x14:cfRule>
          <x14:cfRule type="containsText" priority="5492" operator="containsText" id="{314E1457-E8B4-4045-B71C-D9B1F9FAB8ED}">
            <xm:f>NOT(ISERROR(SEARCH('Listados Datos'!$P$6,AR460)))</xm:f>
            <xm:f>'Listados Datos'!$P$6</xm:f>
            <x14:dxf>
              <fill>
                <patternFill>
                  <bgColor rgb="FFFFC000"/>
                </patternFill>
              </fill>
            </x14:dxf>
          </x14:cfRule>
          <x14:cfRule type="containsText" priority="5493" operator="containsText" id="{28A65BBB-8E7F-49A1-9660-A3B9FD72D44D}">
            <xm:f>NOT(ISERROR(SEARCH('Listados Datos'!$P$7,AR460)))</xm:f>
            <xm:f>'Listados Datos'!$P$7</xm:f>
            <x14:dxf>
              <fill>
                <patternFill>
                  <bgColor rgb="FFFF0000"/>
                </patternFill>
              </fill>
            </x14:dxf>
          </x14:cfRule>
          <xm:sqref>AR460</xm:sqref>
        </x14:conditionalFormatting>
        <x14:conditionalFormatting xmlns:xm="http://schemas.microsoft.com/office/excel/2006/main">
          <x14:cfRule type="containsText" priority="5485" operator="containsText" id="{401BC216-98B3-4E74-9863-C4D21942BC13}">
            <xm:f>NOT(ISERROR(SEARCH('Listados Datos'!$T$3,AT461)))</xm:f>
            <xm:f>'Listados Datos'!$T$3</xm:f>
            <x14:dxf>
              <fill>
                <patternFill patternType="solid">
                  <bgColor rgb="FFC00000"/>
                </patternFill>
              </fill>
            </x14:dxf>
          </x14:cfRule>
          <x14:cfRule type="containsText" priority="5486" operator="containsText" id="{CAA922CB-86FC-43BF-A19B-8B1CB85E4C49}">
            <xm:f>NOT(ISERROR(SEARCH('Listados Datos'!$T$4,AT461)))</xm:f>
            <xm:f>'Listados Datos'!$T$4</xm:f>
            <x14:dxf>
              <font>
                <b/>
                <i val="0"/>
                <color theme="0"/>
              </font>
              <fill>
                <patternFill>
                  <bgColor rgb="FFE26B0A"/>
                </patternFill>
              </fill>
            </x14:dxf>
          </x14:cfRule>
          <x14:cfRule type="containsText" priority="5487" operator="containsText" id="{4E5377DA-AA24-435D-951D-F67C4253D6AD}">
            <xm:f>NOT(ISERROR(SEARCH('Listados Datos'!$T$5,AT461)))</xm:f>
            <xm:f>'Listados Datos'!$T$5</xm:f>
            <x14:dxf>
              <font>
                <b/>
                <i val="0"/>
                <color auto="1"/>
              </font>
              <fill>
                <patternFill>
                  <bgColor rgb="FFFFFF00"/>
                </patternFill>
              </fill>
            </x14:dxf>
          </x14:cfRule>
          <x14:cfRule type="containsText" priority="5488" operator="containsText" id="{2FC3768C-31A6-48A5-BE6C-601E2466FCB2}">
            <xm:f>NOT(ISERROR(SEARCH('Listados Datos'!$T$6,AT461)))</xm:f>
            <xm:f>'Listados Datos'!$T$6</xm:f>
            <x14:dxf>
              <font>
                <b/>
                <i val="0"/>
              </font>
              <fill>
                <patternFill>
                  <bgColor rgb="FF92D050"/>
                </patternFill>
              </fill>
            </x14:dxf>
          </x14:cfRule>
          <xm:sqref>AT461</xm:sqref>
        </x14:conditionalFormatting>
        <x14:conditionalFormatting xmlns:xm="http://schemas.microsoft.com/office/excel/2006/main">
          <x14:cfRule type="containsText" priority="5475" operator="containsText" id="{39FD6861-84D8-4AA9-8E42-ED6E9B0FAD95}">
            <xm:f>NOT(ISERROR(SEARCH('Listados Datos'!$P$3,AR461)))</xm:f>
            <xm:f>'Listados Datos'!$P$3</xm:f>
            <x14:dxf>
              <fill>
                <patternFill>
                  <bgColor rgb="FF99CC00"/>
                </patternFill>
              </fill>
            </x14:dxf>
          </x14:cfRule>
          <x14:cfRule type="containsText" priority="5476" operator="containsText" id="{1C42944E-BBF2-4444-AD8A-DF0CC27ACB71}">
            <xm:f>NOT(ISERROR(SEARCH('Listados Datos'!$P$4,AR461)))</xm:f>
            <xm:f>'Listados Datos'!$P$4</xm:f>
            <x14:dxf>
              <fill>
                <patternFill>
                  <bgColor rgb="FF33CC33"/>
                </patternFill>
              </fill>
            </x14:dxf>
          </x14:cfRule>
          <x14:cfRule type="containsText" priority="5477" operator="containsText" id="{2E9B5C07-E92B-4E54-9059-C83884E53142}">
            <xm:f>NOT(ISERROR(SEARCH('Listados Datos'!$P$5,AR461)))</xm:f>
            <xm:f>'Listados Datos'!$P$5</xm:f>
            <x14:dxf>
              <fill>
                <patternFill>
                  <bgColor rgb="FFFFFF00"/>
                </patternFill>
              </fill>
            </x14:dxf>
          </x14:cfRule>
          <x14:cfRule type="containsText" priority="5478" operator="containsText" id="{0A035F99-0308-463A-B29A-37E0BFAA1F85}">
            <xm:f>NOT(ISERROR(SEARCH('Listados Datos'!$P$6,AR461)))</xm:f>
            <xm:f>'Listados Datos'!$P$6</xm:f>
            <x14:dxf>
              <fill>
                <patternFill>
                  <bgColor rgb="FFFFC000"/>
                </patternFill>
              </fill>
            </x14:dxf>
          </x14:cfRule>
          <x14:cfRule type="containsText" priority="5479" operator="containsText" id="{3AE694C3-DF0C-4B80-AE01-AC89A2E24F3F}">
            <xm:f>NOT(ISERROR(SEARCH('Listados Datos'!$P$7,AR461)))</xm:f>
            <xm:f>'Listados Datos'!$P$7</xm:f>
            <x14:dxf>
              <fill>
                <patternFill>
                  <bgColor rgb="FFFF0000"/>
                </patternFill>
              </fill>
            </x14:dxf>
          </x14:cfRule>
          <xm:sqref>AR461</xm:sqref>
        </x14:conditionalFormatting>
        <x14:conditionalFormatting xmlns:xm="http://schemas.microsoft.com/office/excel/2006/main">
          <x14:cfRule type="containsText" priority="5457" operator="containsText" id="{6A295AA2-C603-4313-A00D-C493E4920E54}">
            <xm:f>NOT(ISERROR(SEARCH('Listados Datos'!$T$3,AF462)))</xm:f>
            <xm:f>'Listados Datos'!$T$3</xm:f>
            <x14:dxf>
              <fill>
                <patternFill patternType="solid">
                  <bgColor rgb="FFC00000"/>
                </patternFill>
              </fill>
            </x14:dxf>
          </x14:cfRule>
          <x14:cfRule type="containsText" priority="5458" operator="containsText" id="{6585B3F3-2138-4C20-A14C-323C52004EAE}">
            <xm:f>NOT(ISERROR(SEARCH('Listados Datos'!$T$4,AF462)))</xm:f>
            <xm:f>'Listados Datos'!$T$4</xm:f>
            <x14:dxf>
              <font>
                <b/>
                <i val="0"/>
                <color theme="0"/>
              </font>
              <fill>
                <patternFill>
                  <bgColor rgb="FFE26B0A"/>
                </patternFill>
              </fill>
            </x14:dxf>
          </x14:cfRule>
          <x14:cfRule type="containsText" priority="5459" operator="containsText" id="{A7BB2C1B-EF91-4CE5-B71F-0B0B06969398}">
            <xm:f>NOT(ISERROR(SEARCH('Listados Datos'!$T$5,AF462)))</xm:f>
            <xm:f>'Listados Datos'!$T$5</xm:f>
            <x14:dxf>
              <font>
                <b/>
                <i val="0"/>
                <color auto="1"/>
              </font>
              <fill>
                <patternFill>
                  <bgColor rgb="FFFFFF00"/>
                </patternFill>
              </fill>
            </x14:dxf>
          </x14:cfRule>
          <x14:cfRule type="containsText" priority="5460" operator="containsText" id="{927908D5-EE7A-4570-8F63-152068B3B1B6}">
            <xm:f>NOT(ISERROR(SEARCH('Listados Datos'!$T$6,AF462)))</xm:f>
            <xm:f>'Listados Datos'!$T$6</xm:f>
            <x14:dxf>
              <font>
                <b/>
                <i val="0"/>
              </font>
              <fill>
                <patternFill>
                  <bgColor rgb="FF92D050"/>
                </patternFill>
              </fill>
            </x14:dxf>
          </x14:cfRule>
          <xm:sqref>AF462:AF463</xm:sqref>
        </x14:conditionalFormatting>
        <x14:conditionalFormatting xmlns:xm="http://schemas.microsoft.com/office/excel/2006/main">
          <x14:cfRule type="containsText" priority="5453" operator="containsText" id="{5F35B734-D268-4B1F-A10E-F09E99329438}">
            <xm:f>NOT(ISERROR(SEARCH('Listados Datos'!$T$3,AB462)))</xm:f>
            <xm:f>'Listados Datos'!$T$3</xm:f>
            <x14:dxf>
              <fill>
                <patternFill patternType="solid">
                  <bgColor rgb="FFC00000"/>
                </patternFill>
              </fill>
            </x14:dxf>
          </x14:cfRule>
          <x14:cfRule type="containsText" priority="5454" operator="containsText" id="{B7634AB0-B7B8-4424-B7B0-0515453DA837}">
            <xm:f>NOT(ISERROR(SEARCH('Listados Datos'!$T$4,AB462)))</xm:f>
            <xm:f>'Listados Datos'!$T$4</xm:f>
            <x14:dxf>
              <font>
                <b/>
                <i val="0"/>
                <color theme="0"/>
              </font>
              <fill>
                <patternFill>
                  <bgColor rgb="FFE26B0A"/>
                </patternFill>
              </fill>
            </x14:dxf>
          </x14:cfRule>
          <x14:cfRule type="containsText" priority="5455" operator="containsText" id="{F15DE2DB-3371-4F4B-A3AF-D0B436679700}">
            <xm:f>NOT(ISERROR(SEARCH('Listados Datos'!$T$5,AB462)))</xm:f>
            <xm:f>'Listados Datos'!$T$5</xm:f>
            <x14:dxf>
              <font>
                <b/>
                <i val="0"/>
                <color auto="1"/>
              </font>
              <fill>
                <patternFill>
                  <bgColor rgb="FFFFFF00"/>
                </patternFill>
              </fill>
            </x14:dxf>
          </x14:cfRule>
          <x14:cfRule type="containsText" priority="5456" operator="containsText" id="{E79A8B44-1481-437F-8E8E-C914D33F758B}">
            <xm:f>NOT(ISERROR(SEARCH('Listados Datos'!$T$6,AB462)))</xm:f>
            <xm:f>'Listados Datos'!$T$6</xm:f>
            <x14:dxf>
              <font>
                <b/>
                <i val="0"/>
              </font>
              <fill>
                <patternFill>
                  <bgColor rgb="FF92D050"/>
                </patternFill>
              </fill>
            </x14:dxf>
          </x14:cfRule>
          <xm:sqref>AB462:AB463</xm:sqref>
        </x14:conditionalFormatting>
        <x14:conditionalFormatting xmlns:xm="http://schemas.microsoft.com/office/excel/2006/main">
          <x14:cfRule type="containsText" priority="5443" operator="containsText" id="{6F188A8C-BF3B-4529-BDC0-A72E7B84DE8A}">
            <xm:f>NOT(ISERROR(SEARCH('Listados Datos'!$P$3,Z462)))</xm:f>
            <xm:f>'Listados Datos'!$P$3</xm:f>
            <x14:dxf>
              <fill>
                <patternFill>
                  <bgColor rgb="FF99CC00"/>
                </patternFill>
              </fill>
            </x14:dxf>
          </x14:cfRule>
          <x14:cfRule type="containsText" priority="5444" operator="containsText" id="{133864C2-66C2-4CF2-9314-9CB1DB844CAC}">
            <xm:f>NOT(ISERROR(SEARCH('Listados Datos'!$P$4,Z462)))</xm:f>
            <xm:f>'Listados Datos'!$P$4</xm:f>
            <x14:dxf>
              <fill>
                <patternFill>
                  <bgColor rgb="FF33CC33"/>
                </patternFill>
              </fill>
            </x14:dxf>
          </x14:cfRule>
          <x14:cfRule type="containsText" priority="5445" operator="containsText" id="{8B4AFB2B-FF37-4542-A741-D8C7ABEB33EA}">
            <xm:f>NOT(ISERROR(SEARCH('Listados Datos'!$P$5,Z462)))</xm:f>
            <xm:f>'Listados Datos'!$P$5</xm:f>
            <x14:dxf>
              <fill>
                <patternFill>
                  <bgColor rgb="FFFFFF00"/>
                </patternFill>
              </fill>
            </x14:dxf>
          </x14:cfRule>
          <x14:cfRule type="containsText" priority="5446" operator="containsText" id="{3EBD3205-9B7C-4E4A-8362-EB889FD2DE2F}">
            <xm:f>NOT(ISERROR(SEARCH('Listados Datos'!$P$6,Z462)))</xm:f>
            <xm:f>'Listados Datos'!$P$6</xm:f>
            <x14:dxf>
              <fill>
                <patternFill>
                  <bgColor rgb="FFFFC000"/>
                </patternFill>
              </fill>
            </x14:dxf>
          </x14:cfRule>
          <x14:cfRule type="containsText" priority="5447" operator="containsText" id="{04340179-315F-4A64-A282-BFB619B8CC12}">
            <xm:f>NOT(ISERROR(SEARCH('Listados Datos'!$P$7,Z462)))</xm:f>
            <xm:f>'Listados Datos'!$P$7</xm:f>
            <x14:dxf>
              <fill>
                <patternFill>
                  <bgColor rgb="FFFF0000"/>
                </patternFill>
              </fill>
            </x14:dxf>
          </x14:cfRule>
          <xm:sqref>Z462:Z463</xm:sqref>
        </x14:conditionalFormatting>
        <x14:conditionalFormatting xmlns:xm="http://schemas.microsoft.com/office/excel/2006/main">
          <x14:cfRule type="containsText" priority="5415" operator="containsText" id="{10B30B4F-7EE4-44C2-AFA9-3BE1C4E5BFAA}">
            <xm:f>NOT(ISERROR(SEARCH('Listados Datos'!$T$3,AT463)))</xm:f>
            <xm:f>'Listados Datos'!$T$3</xm:f>
            <x14:dxf>
              <fill>
                <patternFill patternType="solid">
                  <bgColor rgb="FFC00000"/>
                </patternFill>
              </fill>
            </x14:dxf>
          </x14:cfRule>
          <x14:cfRule type="containsText" priority="5416" operator="containsText" id="{CE9175D8-8155-4AF7-9898-663845FF3F62}">
            <xm:f>NOT(ISERROR(SEARCH('Listados Datos'!$T$4,AT463)))</xm:f>
            <xm:f>'Listados Datos'!$T$4</xm:f>
            <x14:dxf>
              <font>
                <b/>
                <i val="0"/>
                <color theme="0"/>
              </font>
              <fill>
                <patternFill>
                  <bgColor rgb="FFE26B0A"/>
                </patternFill>
              </fill>
            </x14:dxf>
          </x14:cfRule>
          <x14:cfRule type="containsText" priority="5417" operator="containsText" id="{FBC88A0A-A152-461D-9399-AB46090A6FD4}">
            <xm:f>NOT(ISERROR(SEARCH('Listados Datos'!$T$5,AT463)))</xm:f>
            <xm:f>'Listados Datos'!$T$5</xm:f>
            <x14:dxf>
              <font>
                <b/>
                <i val="0"/>
                <color auto="1"/>
              </font>
              <fill>
                <patternFill>
                  <bgColor rgb="FFFFFF00"/>
                </patternFill>
              </fill>
            </x14:dxf>
          </x14:cfRule>
          <x14:cfRule type="containsText" priority="5418" operator="containsText" id="{B3E1AB76-E3E9-429A-ADD3-F3C8B84F2D23}">
            <xm:f>NOT(ISERROR(SEARCH('Listados Datos'!$T$6,AT463)))</xm:f>
            <xm:f>'Listados Datos'!$T$6</xm:f>
            <x14:dxf>
              <font>
                <b/>
                <i val="0"/>
              </font>
              <fill>
                <patternFill>
                  <bgColor rgb="FF92D050"/>
                </patternFill>
              </fill>
            </x14:dxf>
          </x14:cfRule>
          <xm:sqref>AT463</xm:sqref>
        </x14:conditionalFormatting>
        <x14:conditionalFormatting xmlns:xm="http://schemas.microsoft.com/office/excel/2006/main">
          <x14:cfRule type="containsText" priority="5153" operator="containsText" id="{586F5A77-83F8-4EC1-9FB2-AE2B83FC1AD8}">
            <xm:f>NOT(ISERROR(SEARCH('Listados Datos'!$P$3,AR470)))</xm:f>
            <xm:f>'Listados Datos'!$P$3</xm:f>
            <x14:dxf>
              <fill>
                <patternFill>
                  <bgColor rgb="FF99CC00"/>
                </patternFill>
              </fill>
            </x14:dxf>
          </x14:cfRule>
          <x14:cfRule type="containsText" priority="5154" operator="containsText" id="{F295D13C-1790-490F-8468-7125A4F8BCBF}">
            <xm:f>NOT(ISERROR(SEARCH('Listados Datos'!$P$4,AR470)))</xm:f>
            <xm:f>'Listados Datos'!$P$4</xm:f>
            <x14:dxf>
              <fill>
                <patternFill>
                  <bgColor rgb="FF33CC33"/>
                </patternFill>
              </fill>
            </x14:dxf>
          </x14:cfRule>
          <x14:cfRule type="containsText" priority="5155" operator="containsText" id="{8ABAC197-BD2C-43C9-A3BD-12E8B6170D73}">
            <xm:f>NOT(ISERROR(SEARCH('Listados Datos'!$P$5,AR470)))</xm:f>
            <xm:f>'Listados Datos'!$P$5</xm:f>
            <x14:dxf>
              <fill>
                <patternFill>
                  <bgColor rgb="FFFFFF00"/>
                </patternFill>
              </fill>
            </x14:dxf>
          </x14:cfRule>
          <x14:cfRule type="containsText" priority="5156" operator="containsText" id="{5F76821A-FF1A-4F8B-B3EE-020551565B3D}">
            <xm:f>NOT(ISERROR(SEARCH('Listados Datos'!$P$6,AR470)))</xm:f>
            <xm:f>'Listados Datos'!$P$6</xm:f>
            <x14:dxf>
              <fill>
                <patternFill>
                  <bgColor rgb="FFFFC000"/>
                </patternFill>
              </fill>
            </x14:dxf>
          </x14:cfRule>
          <x14:cfRule type="containsText" priority="5157" operator="containsText" id="{5EA1C5F6-ECF8-4CA0-BD08-9965BD3B303F}">
            <xm:f>NOT(ISERROR(SEARCH('Listados Datos'!$P$7,AR470)))</xm:f>
            <xm:f>'Listados Datos'!$P$7</xm:f>
            <x14:dxf>
              <fill>
                <patternFill>
                  <bgColor rgb="FFFF0000"/>
                </patternFill>
              </fill>
            </x14:dxf>
          </x14:cfRule>
          <xm:sqref>AR470</xm:sqref>
        </x14:conditionalFormatting>
        <x14:conditionalFormatting xmlns:xm="http://schemas.microsoft.com/office/excel/2006/main">
          <x14:cfRule type="containsText" priority="5401" operator="containsText" id="{BBD7C3DD-78E4-466F-887F-4F7C931E1142}">
            <xm:f>NOT(ISERROR(SEARCH('Listados Datos'!$T$3,AF440)))</xm:f>
            <xm:f>'Listados Datos'!$T$3</xm:f>
            <x14:dxf>
              <fill>
                <patternFill patternType="solid">
                  <bgColor rgb="FFC00000"/>
                </patternFill>
              </fill>
            </x14:dxf>
          </x14:cfRule>
          <x14:cfRule type="containsText" priority="5402" operator="containsText" id="{2ED6301A-827A-4186-8FFD-AA5CAA4BA7F3}">
            <xm:f>NOT(ISERROR(SEARCH('Listados Datos'!$T$4,AF440)))</xm:f>
            <xm:f>'Listados Datos'!$T$4</xm:f>
            <x14:dxf>
              <font>
                <b/>
                <i val="0"/>
                <color theme="0"/>
              </font>
              <fill>
                <patternFill>
                  <bgColor rgb="FFE26B0A"/>
                </patternFill>
              </fill>
            </x14:dxf>
          </x14:cfRule>
          <x14:cfRule type="containsText" priority="5403" operator="containsText" id="{164175B3-9D32-467F-97CF-0529EDF86AF0}">
            <xm:f>NOT(ISERROR(SEARCH('Listados Datos'!$T$5,AF440)))</xm:f>
            <xm:f>'Listados Datos'!$T$5</xm:f>
            <x14:dxf>
              <font>
                <b/>
                <i val="0"/>
                <color auto="1"/>
              </font>
              <fill>
                <patternFill>
                  <bgColor rgb="FFFFFF00"/>
                </patternFill>
              </fill>
            </x14:dxf>
          </x14:cfRule>
          <x14:cfRule type="containsText" priority="5404" operator="containsText" id="{E5697654-39A2-47F8-B465-1057D0BD6F67}">
            <xm:f>NOT(ISERROR(SEARCH('Listados Datos'!$T$6,AF440)))</xm:f>
            <xm:f>'Listados Datos'!$T$6</xm:f>
            <x14:dxf>
              <font>
                <b/>
                <i val="0"/>
              </font>
              <fill>
                <patternFill>
                  <bgColor rgb="FF92D050"/>
                </patternFill>
              </fill>
            </x14:dxf>
          </x14:cfRule>
          <xm:sqref>AF440</xm:sqref>
        </x14:conditionalFormatting>
        <x14:conditionalFormatting xmlns:xm="http://schemas.microsoft.com/office/excel/2006/main">
          <x14:cfRule type="containsText" priority="5397" operator="containsText" id="{72138152-7866-42DB-9566-762C395CD6DE}">
            <xm:f>NOT(ISERROR(SEARCH('Listados Datos'!$T$3,AB440)))</xm:f>
            <xm:f>'Listados Datos'!$T$3</xm:f>
            <x14:dxf>
              <fill>
                <patternFill patternType="solid">
                  <bgColor rgb="FFC00000"/>
                </patternFill>
              </fill>
            </x14:dxf>
          </x14:cfRule>
          <x14:cfRule type="containsText" priority="5398" operator="containsText" id="{D85FA171-7228-4DC5-A00E-197AD106DC55}">
            <xm:f>NOT(ISERROR(SEARCH('Listados Datos'!$T$4,AB440)))</xm:f>
            <xm:f>'Listados Datos'!$T$4</xm:f>
            <x14:dxf>
              <font>
                <b/>
                <i val="0"/>
                <color theme="0"/>
              </font>
              <fill>
                <patternFill>
                  <bgColor rgb="FFE26B0A"/>
                </patternFill>
              </fill>
            </x14:dxf>
          </x14:cfRule>
          <x14:cfRule type="containsText" priority="5399" operator="containsText" id="{ACB380EC-3BDF-42F6-AE53-6FC656F57CC0}">
            <xm:f>NOT(ISERROR(SEARCH('Listados Datos'!$T$5,AB440)))</xm:f>
            <xm:f>'Listados Datos'!$T$5</xm:f>
            <x14:dxf>
              <font>
                <b/>
                <i val="0"/>
                <color auto="1"/>
              </font>
              <fill>
                <patternFill>
                  <bgColor rgb="FFFFFF00"/>
                </patternFill>
              </fill>
            </x14:dxf>
          </x14:cfRule>
          <x14:cfRule type="containsText" priority="5400" operator="containsText" id="{7888D073-3539-41E1-9009-DECEE5C3D42A}">
            <xm:f>NOT(ISERROR(SEARCH('Listados Datos'!$T$6,AB440)))</xm:f>
            <xm:f>'Listados Datos'!$T$6</xm:f>
            <x14:dxf>
              <font>
                <b/>
                <i val="0"/>
              </font>
              <fill>
                <patternFill>
                  <bgColor rgb="FF92D050"/>
                </patternFill>
              </fill>
            </x14:dxf>
          </x14:cfRule>
          <xm:sqref>AB440</xm:sqref>
        </x14:conditionalFormatting>
        <x14:conditionalFormatting xmlns:xm="http://schemas.microsoft.com/office/excel/2006/main">
          <x14:cfRule type="containsText" priority="5387" operator="containsText" id="{E2E84967-98E0-449D-A251-F0DFB70BE70D}">
            <xm:f>NOT(ISERROR(SEARCH('Listados Datos'!$P$3,Z440)))</xm:f>
            <xm:f>'Listados Datos'!$P$3</xm:f>
            <x14:dxf>
              <fill>
                <patternFill>
                  <bgColor rgb="FF99CC00"/>
                </patternFill>
              </fill>
            </x14:dxf>
          </x14:cfRule>
          <x14:cfRule type="containsText" priority="5388" operator="containsText" id="{03D8A587-9EA6-4184-AEE8-C121907CCAC3}">
            <xm:f>NOT(ISERROR(SEARCH('Listados Datos'!$P$4,Z440)))</xm:f>
            <xm:f>'Listados Datos'!$P$4</xm:f>
            <x14:dxf>
              <fill>
                <patternFill>
                  <bgColor rgb="FF33CC33"/>
                </patternFill>
              </fill>
            </x14:dxf>
          </x14:cfRule>
          <x14:cfRule type="containsText" priority="5389" operator="containsText" id="{4D7A1531-4B07-4892-BC51-EAEC0670075A}">
            <xm:f>NOT(ISERROR(SEARCH('Listados Datos'!$P$5,Z440)))</xm:f>
            <xm:f>'Listados Datos'!$P$5</xm:f>
            <x14:dxf>
              <fill>
                <patternFill>
                  <bgColor rgb="FFFFFF00"/>
                </patternFill>
              </fill>
            </x14:dxf>
          </x14:cfRule>
          <x14:cfRule type="containsText" priority="5390" operator="containsText" id="{32FD8754-A261-4D71-A5A9-E4347B5980B1}">
            <xm:f>NOT(ISERROR(SEARCH('Listados Datos'!$P$6,Z440)))</xm:f>
            <xm:f>'Listados Datos'!$P$6</xm:f>
            <x14:dxf>
              <fill>
                <patternFill>
                  <bgColor rgb="FFFFC000"/>
                </patternFill>
              </fill>
            </x14:dxf>
          </x14:cfRule>
          <x14:cfRule type="containsText" priority="5391" operator="containsText" id="{69B1D071-20EC-408F-93AE-2B536790B314}">
            <xm:f>NOT(ISERROR(SEARCH('Listados Datos'!$P$7,Z440)))</xm:f>
            <xm:f>'Listados Datos'!$P$7</xm:f>
            <x14:dxf>
              <fill>
                <patternFill>
                  <bgColor rgb="FFFF0000"/>
                </patternFill>
              </fill>
            </x14:dxf>
          </x14:cfRule>
          <xm:sqref>Z440</xm:sqref>
        </x14:conditionalFormatting>
        <x14:conditionalFormatting xmlns:xm="http://schemas.microsoft.com/office/excel/2006/main">
          <x14:cfRule type="containsText" priority="5373" operator="containsText" id="{28F3D087-6C50-4586-A993-E4BE75025972}">
            <xm:f>NOT(ISERROR(SEARCH('Listados Datos'!$T$3,AT440)))</xm:f>
            <xm:f>'Listados Datos'!$T$3</xm:f>
            <x14:dxf>
              <fill>
                <patternFill patternType="solid">
                  <bgColor rgb="FFC00000"/>
                </patternFill>
              </fill>
            </x14:dxf>
          </x14:cfRule>
          <x14:cfRule type="containsText" priority="5374" operator="containsText" id="{2F9DCAB1-6595-40F4-A4D5-D49BE1B59860}">
            <xm:f>NOT(ISERROR(SEARCH('Listados Datos'!$T$4,AT440)))</xm:f>
            <xm:f>'Listados Datos'!$T$4</xm:f>
            <x14:dxf>
              <font>
                <b/>
                <i val="0"/>
                <color theme="0"/>
              </font>
              <fill>
                <patternFill>
                  <bgColor rgb="FFE26B0A"/>
                </patternFill>
              </fill>
            </x14:dxf>
          </x14:cfRule>
          <x14:cfRule type="containsText" priority="5375" operator="containsText" id="{73F58014-ABE9-4C7C-9F40-7C1B09AA2A88}">
            <xm:f>NOT(ISERROR(SEARCH('Listados Datos'!$T$5,AT440)))</xm:f>
            <xm:f>'Listados Datos'!$T$5</xm:f>
            <x14:dxf>
              <font>
                <b/>
                <i val="0"/>
                <color auto="1"/>
              </font>
              <fill>
                <patternFill>
                  <bgColor rgb="FFFFFF00"/>
                </patternFill>
              </fill>
            </x14:dxf>
          </x14:cfRule>
          <x14:cfRule type="containsText" priority="5376" operator="containsText" id="{E1E792E3-8F86-4935-A2EF-1BD6F389DEE7}">
            <xm:f>NOT(ISERROR(SEARCH('Listados Datos'!$T$6,AT440)))</xm:f>
            <xm:f>'Listados Datos'!$T$6</xm:f>
            <x14:dxf>
              <font>
                <b/>
                <i val="0"/>
              </font>
              <fill>
                <patternFill>
                  <bgColor rgb="FF92D050"/>
                </patternFill>
              </fill>
            </x14:dxf>
          </x14:cfRule>
          <xm:sqref>AT440</xm:sqref>
        </x14:conditionalFormatting>
        <x14:conditionalFormatting xmlns:xm="http://schemas.microsoft.com/office/excel/2006/main">
          <x14:cfRule type="containsText" priority="5363" operator="containsText" id="{62A3489F-472E-4EB1-B131-28E6253AED21}">
            <xm:f>NOT(ISERROR(SEARCH('Listados Datos'!$P$3,AR440)))</xm:f>
            <xm:f>'Listados Datos'!$P$3</xm:f>
            <x14:dxf>
              <fill>
                <patternFill>
                  <bgColor rgb="FF99CC00"/>
                </patternFill>
              </fill>
            </x14:dxf>
          </x14:cfRule>
          <x14:cfRule type="containsText" priority="5364" operator="containsText" id="{AFA6CF1F-89C0-415B-8650-7C99E3D75C3A}">
            <xm:f>NOT(ISERROR(SEARCH('Listados Datos'!$P$4,AR440)))</xm:f>
            <xm:f>'Listados Datos'!$P$4</xm:f>
            <x14:dxf>
              <fill>
                <patternFill>
                  <bgColor rgb="FF33CC33"/>
                </patternFill>
              </fill>
            </x14:dxf>
          </x14:cfRule>
          <x14:cfRule type="containsText" priority="5365" operator="containsText" id="{AD6120AF-2E6E-4522-B397-09FF0CF297A9}">
            <xm:f>NOT(ISERROR(SEARCH('Listados Datos'!$P$5,AR440)))</xm:f>
            <xm:f>'Listados Datos'!$P$5</xm:f>
            <x14:dxf>
              <fill>
                <patternFill>
                  <bgColor rgb="FFFFFF00"/>
                </patternFill>
              </fill>
            </x14:dxf>
          </x14:cfRule>
          <x14:cfRule type="containsText" priority="5366" operator="containsText" id="{A92A1FD6-D6CF-4179-840A-ACD7B6DA5F4D}">
            <xm:f>NOT(ISERROR(SEARCH('Listados Datos'!$P$6,AR440)))</xm:f>
            <xm:f>'Listados Datos'!$P$6</xm:f>
            <x14:dxf>
              <fill>
                <patternFill>
                  <bgColor rgb="FFFFC000"/>
                </patternFill>
              </fill>
            </x14:dxf>
          </x14:cfRule>
          <x14:cfRule type="containsText" priority="5367" operator="containsText" id="{5443DED5-353A-4C92-B5CE-97A894D5AC52}">
            <xm:f>NOT(ISERROR(SEARCH('Listados Datos'!$P$7,AR440)))</xm:f>
            <xm:f>'Listados Datos'!$P$7</xm:f>
            <x14:dxf>
              <fill>
                <patternFill>
                  <bgColor rgb="FFFF0000"/>
                </patternFill>
              </fill>
            </x14:dxf>
          </x14:cfRule>
          <xm:sqref>AR440</xm:sqref>
        </x14:conditionalFormatting>
        <x14:conditionalFormatting xmlns:xm="http://schemas.microsoft.com/office/excel/2006/main">
          <x14:cfRule type="containsText" priority="5359" operator="containsText" id="{A411EBE5-7D15-43FF-AAEE-B82A5E39DAA9}">
            <xm:f>NOT(ISERROR(SEARCH('Listados Datos'!$T$3,AF446)))</xm:f>
            <xm:f>'Listados Datos'!$T$3</xm:f>
            <x14:dxf>
              <fill>
                <patternFill patternType="solid">
                  <bgColor rgb="FFC00000"/>
                </patternFill>
              </fill>
            </x14:dxf>
          </x14:cfRule>
          <x14:cfRule type="containsText" priority="5360" operator="containsText" id="{2BBD464E-E890-459B-A559-D40A2E059A9C}">
            <xm:f>NOT(ISERROR(SEARCH('Listados Datos'!$T$4,AF446)))</xm:f>
            <xm:f>'Listados Datos'!$T$4</xm:f>
            <x14:dxf>
              <font>
                <b/>
                <i val="0"/>
                <color theme="0"/>
              </font>
              <fill>
                <patternFill>
                  <bgColor rgb="FFE26B0A"/>
                </patternFill>
              </fill>
            </x14:dxf>
          </x14:cfRule>
          <x14:cfRule type="containsText" priority="5361" operator="containsText" id="{85E4BFB1-1B0C-446C-B4D2-2081F7473485}">
            <xm:f>NOT(ISERROR(SEARCH('Listados Datos'!$T$5,AF446)))</xm:f>
            <xm:f>'Listados Datos'!$T$5</xm:f>
            <x14:dxf>
              <font>
                <b/>
                <i val="0"/>
                <color auto="1"/>
              </font>
              <fill>
                <patternFill>
                  <bgColor rgb="FFFFFF00"/>
                </patternFill>
              </fill>
            </x14:dxf>
          </x14:cfRule>
          <x14:cfRule type="containsText" priority="5362" operator="containsText" id="{B1BAD9A0-AEBF-4E84-82BD-E7940816C399}">
            <xm:f>NOT(ISERROR(SEARCH('Listados Datos'!$T$6,AF446)))</xm:f>
            <xm:f>'Listados Datos'!$T$6</xm:f>
            <x14:dxf>
              <font>
                <b/>
                <i val="0"/>
              </font>
              <fill>
                <patternFill>
                  <bgColor rgb="FF92D050"/>
                </patternFill>
              </fill>
            </x14:dxf>
          </x14:cfRule>
          <xm:sqref>AF446</xm:sqref>
        </x14:conditionalFormatting>
        <x14:conditionalFormatting xmlns:xm="http://schemas.microsoft.com/office/excel/2006/main">
          <x14:cfRule type="containsText" priority="5355" operator="containsText" id="{A89EE2CF-36A2-491F-B4AD-A3A0F6F33564}">
            <xm:f>NOT(ISERROR(SEARCH('Listados Datos'!$T$3,AB446)))</xm:f>
            <xm:f>'Listados Datos'!$T$3</xm:f>
            <x14:dxf>
              <fill>
                <patternFill patternType="solid">
                  <bgColor rgb="FFC00000"/>
                </patternFill>
              </fill>
            </x14:dxf>
          </x14:cfRule>
          <x14:cfRule type="containsText" priority="5356" operator="containsText" id="{3F6612F4-08D0-4894-AB38-E32A450B136B}">
            <xm:f>NOT(ISERROR(SEARCH('Listados Datos'!$T$4,AB446)))</xm:f>
            <xm:f>'Listados Datos'!$T$4</xm:f>
            <x14:dxf>
              <font>
                <b/>
                <i val="0"/>
                <color theme="0"/>
              </font>
              <fill>
                <patternFill>
                  <bgColor rgb="FFE26B0A"/>
                </patternFill>
              </fill>
            </x14:dxf>
          </x14:cfRule>
          <x14:cfRule type="containsText" priority="5357" operator="containsText" id="{0611FD25-5840-4871-8DA9-86510CA18FFD}">
            <xm:f>NOT(ISERROR(SEARCH('Listados Datos'!$T$5,AB446)))</xm:f>
            <xm:f>'Listados Datos'!$T$5</xm:f>
            <x14:dxf>
              <font>
                <b/>
                <i val="0"/>
                <color auto="1"/>
              </font>
              <fill>
                <patternFill>
                  <bgColor rgb="FFFFFF00"/>
                </patternFill>
              </fill>
            </x14:dxf>
          </x14:cfRule>
          <x14:cfRule type="containsText" priority="5358" operator="containsText" id="{7DADEB8D-F2BE-46EC-B41B-ECC33250124E}">
            <xm:f>NOT(ISERROR(SEARCH('Listados Datos'!$T$6,AB446)))</xm:f>
            <xm:f>'Listados Datos'!$T$6</xm:f>
            <x14:dxf>
              <font>
                <b/>
                <i val="0"/>
              </font>
              <fill>
                <patternFill>
                  <bgColor rgb="FF92D050"/>
                </patternFill>
              </fill>
            </x14:dxf>
          </x14:cfRule>
          <xm:sqref>AB446</xm:sqref>
        </x14:conditionalFormatting>
        <x14:conditionalFormatting xmlns:xm="http://schemas.microsoft.com/office/excel/2006/main">
          <x14:cfRule type="containsText" priority="5345" operator="containsText" id="{DBE1BD8F-77F7-4B01-A603-CA677BF36356}">
            <xm:f>NOT(ISERROR(SEARCH('Listados Datos'!$P$3,Z446)))</xm:f>
            <xm:f>'Listados Datos'!$P$3</xm:f>
            <x14:dxf>
              <fill>
                <patternFill>
                  <bgColor rgb="FF99CC00"/>
                </patternFill>
              </fill>
            </x14:dxf>
          </x14:cfRule>
          <x14:cfRule type="containsText" priority="5346" operator="containsText" id="{0E53EE86-BE8B-4036-B6E9-6774CAF9D7D5}">
            <xm:f>NOT(ISERROR(SEARCH('Listados Datos'!$P$4,Z446)))</xm:f>
            <xm:f>'Listados Datos'!$P$4</xm:f>
            <x14:dxf>
              <fill>
                <patternFill>
                  <bgColor rgb="FF33CC33"/>
                </patternFill>
              </fill>
            </x14:dxf>
          </x14:cfRule>
          <x14:cfRule type="containsText" priority="5347" operator="containsText" id="{12538511-1B83-48AC-8B85-2AC3F1736907}">
            <xm:f>NOT(ISERROR(SEARCH('Listados Datos'!$P$5,Z446)))</xm:f>
            <xm:f>'Listados Datos'!$P$5</xm:f>
            <x14:dxf>
              <fill>
                <patternFill>
                  <bgColor rgb="FFFFFF00"/>
                </patternFill>
              </fill>
            </x14:dxf>
          </x14:cfRule>
          <x14:cfRule type="containsText" priority="5348" operator="containsText" id="{9C801D2F-526D-48B4-A843-D88CC26E6771}">
            <xm:f>NOT(ISERROR(SEARCH('Listados Datos'!$P$6,Z446)))</xm:f>
            <xm:f>'Listados Datos'!$P$6</xm:f>
            <x14:dxf>
              <fill>
                <patternFill>
                  <bgColor rgb="FFFFC000"/>
                </patternFill>
              </fill>
            </x14:dxf>
          </x14:cfRule>
          <x14:cfRule type="containsText" priority="5349" operator="containsText" id="{A28FDC05-6041-407E-B9D1-045736669624}">
            <xm:f>NOT(ISERROR(SEARCH('Listados Datos'!$P$7,Z446)))</xm:f>
            <xm:f>'Listados Datos'!$P$7</xm:f>
            <x14:dxf>
              <fill>
                <patternFill>
                  <bgColor rgb="FFFF0000"/>
                </patternFill>
              </fill>
            </x14:dxf>
          </x14:cfRule>
          <xm:sqref>Z446</xm:sqref>
        </x14:conditionalFormatting>
        <x14:conditionalFormatting xmlns:xm="http://schemas.microsoft.com/office/excel/2006/main">
          <x14:cfRule type="containsText" priority="5331" operator="containsText" id="{12D833FC-A112-4C2B-A47E-FCF52C2A86E3}">
            <xm:f>NOT(ISERROR(SEARCH('Listados Datos'!$T$3,AT446)))</xm:f>
            <xm:f>'Listados Datos'!$T$3</xm:f>
            <x14:dxf>
              <fill>
                <patternFill patternType="solid">
                  <bgColor rgb="FFC00000"/>
                </patternFill>
              </fill>
            </x14:dxf>
          </x14:cfRule>
          <x14:cfRule type="containsText" priority="5332" operator="containsText" id="{56E9F514-9156-499F-BB31-2533518F60CD}">
            <xm:f>NOT(ISERROR(SEARCH('Listados Datos'!$T$4,AT446)))</xm:f>
            <xm:f>'Listados Datos'!$T$4</xm:f>
            <x14:dxf>
              <font>
                <b/>
                <i val="0"/>
                <color theme="0"/>
              </font>
              <fill>
                <patternFill>
                  <bgColor rgb="FFE26B0A"/>
                </patternFill>
              </fill>
            </x14:dxf>
          </x14:cfRule>
          <x14:cfRule type="containsText" priority="5333" operator="containsText" id="{8BA816B7-E686-481A-989A-FBEC3E174BD2}">
            <xm:f>NOT(ISERROR(SEARCH('Listados Datos'!$T$5,AT446)))</xm:f>
            <xm:f>'Listados Datos'!$T$5</xm:f>
            <x14:dxf>
              <font>
                <b/>
                <i val="0"/>
                <color auto="1"/>
              </font>
              <fill>
                <patternFill>
                  <bgColor rgb="FFFFFF00"/>
                </patternFill>
              </fill>
            </x14:dxf>
          </x14:cfRule>
          <x14:cfRule type="containsText" priority="5334" operator="containsText" id="{3F15D8E9-6677-47AD-BA35-2CF66AE86FF4}">
            <xm:f>NOT(ISERROR(SEARCH('Listados Datos'!$T$6,AT446)))</xm:f>
            <xm:f>'Listados Datos'!$T$6</xm:f>
            <x14:dxf>
              <font>
                <b/>
                <i val="0"/>
              </font>
              <fill>
                <patternFill>
                  <bgColor rgb="FF92D050"/>
                </patternFill>
              </fill>
            </x14:dxf>
          </x14:cfRule>
          <xm:sqref>AT446</xm:sqref>
        </x14:conditionalFormatting>
        <x14:conditionalFormatting xmlns:xm="http://schemas.microsoft.com/office/excel/2006/main">
          <x14:cfRule type="containsText" priority="5321" operator="containsText" id="{4CE8AD09-4DCB-4A43-8233-EEA4683A2A3B}">
            <xm:f>NOT(ISERROR(SEARCH('Listados Datos'!$P$3,AR446)))</xm:f>
            <xm:f>'Listados Datos'!$P$3</xm:f>
            <x14:dxf>
              <fill>
                <patternFill>
                  <bgColor rgb="FF99CC00"/>
                </patternFill>
              </fill>
            </x14:dxf>
          </x14:cfRule>
          <x14:cfRule type="containsText" priority="5322" operator="containsText" id="{B761C438-183E-4D1A-8B9F-D7A7E07A0BB7}">
            <xm:f>NOT(ISERROR(SEARCH('Listados Datos'!$P$4,AR446)))</xm:f>
            <xm:f>'Listados Datos'!$P$4</xm:f>
            <x14:dxf>
              <fill>
                <patternFill>
                  <bgColor rgb="FF33CC33"/>
                </patternFill>
              </fill>
            </x14:dxf>
          </x14:cfRule>
          <x14:cfRule type="containsText" priority="5323" operator="containsText" id="{C0C36234-F254-48AB-935A-2A28A8E5AAFE}">
            <xm:f>NOT(ISERROR(SEARCH('Listados Datos'!$P$5,AR446)))</xm:f>
            <xm:f>'Listados Datos'!$P$5</xm:f>
            <x14:dxf>
              <fill>
                <patternFill>
                  <bgColor rgb="FFFFFF00"/>
                </patternFill>
              </fill>
            </x14:dxf>
          </x14:cfRule>
          <x14:cfRule type="containsText" priority="5324" operator="containsText" id="{3C46EE8B-2AF3-477C-8DE0-83E3F48D8C12}">
            <xm:f>NOT(ISERROR(SEARCH('Listados Datos'!$P$6,AR446)))</xm:f>
            <xm:f>'Listados Datos'!$P$6</xm:f>
            <x14:dxf>
              <fill>
                <patternFill>
                  <bgColor rgb="FFFFC000"/>
                </patternFill>
              </fill>
            </x14:dxf>
          </x14:cfRule>
          <x14:cfRule type="containsText" priority="5325" operator="containsText" id="{C30EA77B-0B7D-4A9D-AAAC-4D9E4716DC14}">
            <xm:f>NOT(ISERROR(SEARCH('Listados Datos'!$P$7,AR446)))</xm:f>
            <xm:f>'Listados Datos'!$P$7</xm:f>
            <x14:dxf>
              <fill>
                <patternFill>
                  <bgColor rgb="FFFF0000"/>
                </patternFill>
              </fill>
            </x14:dxf>
          </x14:cfRule>
          <xm:sqref>AR446</xm:sqref>
        </x14:conditionalFormatting>
        <x14:conditionalFormatting xmlns:xm="http://schemas.microsoft.com/office/excel/2006/main">
          <x14:cfRule type="containsText" priority="5317" operator="containsText" id="{D9356788-DD4E-42A3-888A-6CC70BB2B7DE}">
            <xm:f>NOT(ISERROR(SEARCH('Listados Datos'!$T$3,AF452)))</xm:f>
            <xm:f>'Listados Datos'!$T$3</xm:f>
            <x14:dxf>
              <fill>
                <patternFill patternType="solid">
                  <bgColor rgb="FFC00000"/>
                </patternFill>
              </fill>
            </x14:dxf>
          </x14:cfRule>
          <x14:cfRule type="containsText" priority="5318" operator="containsText" id="{FD52207E-6C91-42F1-8B84-376C86C763D1}">
            <xm:f>NOT(ISERROR(SEARCH('Listados Datos'!$T$4,AF452)))</xm:f>
            <xm:f>'Listados Datos'!$T$4</xm:f>
            <x14:dxf>
              <font>
                <b/>
                <i val="0"/>
                <color theme="0"/>
              </font>
              <fill>
                <patternFill>
                  <bgColor rgb="FFE26B0A"/>
                </patternFill>
              </fill>
            </x14:dxf>
          </x14:cfRule>
          <x14:cfRule type="containsText" priority="5319" operator="containsText" id="{BF945AEE-0725-45EC-A42C-44DB3DD7EA65}">
            <xm:f>NOT(ISERROR(SEARCH('Listados Datos'!$T$5,AF452)))</xm:f>
            <xm:f>'Listados Datos'!$T$5</xm:f>
            <x14:dxf>
              <font>
                <b/>
                <i val="0"/>
                <color auto="1"/>
              </font>
              <fill>
                <patternFill>
                  <bgColor rgb="FFFFFF00"/>
                </patternFill>
              </fill>
            </x14:dxf>
          </x14:cfRule>
          <x14:cfRule type="containsText" priority="5320" operator="containsText" id="{857F3B3C-E1DA-43DA-A5DF-FD9EF0871C9A}">
            <xm:f>NOT(ISERROR(SEARCH('Listados Datos'!$T$6,AF452)))</xm:f>
            <xm:f>'Listados Datos'!$T$6</xm:f>
            <x14:dxf>
              <font>
                <b/>
                <i val="0"/>
              </font>
              <fill>
                <patternFill>
                  <bgColor rgb="FF92D050"/>
                </patternFill>
              </fill>
            </x14:dxf>
          </x14:cfRule>
          <xm:sqref>AF452</xm:sqref>
        </x14:conditionalFormatting>
        <x14:conditionalFormatting xmlns:xm="http://schemas.microsoft.com/office/excel/2006/main">
          <x14:cfRule type="containsText" priority="5313" operator="containsText" id="{6A34FD3D-A5D1-47C4-B9FC-476B2AA8662C}">
            <xm:f>NOT(ISERROR(SEARCH('Listados Datos'!$T$3,AB452)))</xm:f>
            <xm:f>'Listados Datos'!$T$3</xm:f>
            <x14:dxf>
              <fill>
                <patternFill patternType="solid">
                  <bgColor rgb="FFC00000"/>
                </patternFill>
              </fill>
            </x14:dxf>
          </x14:cfRule>
          <x14:cfRule type="containsText" priority="5314" operator="containsText" id="{7304CD4D-EDB6-45F1-B6F1-01F80978ACE5}">
            <xm:f>NOT(ISERROR(SEARCH('Listados Datos'!$T$4,AB452)))</xm:f>
            <xm:f>'Listados Datos'!$T$4</xm:f>
            <x14:dxf>
              <font>
                <b/>
                <i val="0"/>
                <color theme="0"/>
              </font>
              <fill>
                <patternFill>
                  <bgColor rgb="FFE26B0A"/>
                </patternFill>
              </fill>
            </x14:dxf>
          </x14:cfRule>
          <x14:cfRule type="containsText" priority="5315" operator="containsText" id="{95407012-6133-444E-8B44-D5EE89FAA908}">
            <xm:f>NOT(ISERROR(SEARCH('Listados Datos'!$T$5,AB452)))</xm:f>
            <xm:f>'Listados Datos'!$T$5</xm:f>
            <x14:dxf>
              <font>
                <b/>
                <i val="0"/>
                <color auto="1"/>
              </font>
              <fill>
                <patternFill>
                  <bgColor rgb="FFFFFF00"/>
                </patternFill>
              </fill>
            </x14:dxf>
          </x14:cfRule>
          <x14:cfRule type="containsText" priority="5316" operator="containsText" id="{F6FF5D19-EF45-451D-91E0-A6E62090DEFE}">
            <xm:f>NOT(ISERROR(SEARCH('Listados Datos'!$T$6,AB452)))</xm:f>
            <xm:f>'Listados Datos'!$T$6</xm:f>
            <x14:dxf>
              <font>
                <b/>
                <i val="0"/>
              </font>
              <fill>
                <patternFill>
                  <bgColor rgb="FF92D050"/>
                </patternFill>
              </fill>
            </x14:dxf>
          </x14:cfRule>
          <xm:sqref>AB452</xm:sqref>
        </x14:conditionalFormatting>
        <x14:conditionalFormatting xmlns:xm="http://schemas.microsoft.com/office/excel/2006/main">
          <x14:cfRule type="containsText" priority="5303" operator="containsText" id="{3BBFDB78-C944-480B-AF07-0876A00510DF}">
            <xm:f>NOT(ISERROR(SEARCH('Listados Datos'!$P$3,Z452)))</xm:f>
            <xm:f>'Listados Datos'!$P$3</xm:f>
            <x14:dxf>
              <fill>
                <patternFill>
                  <bgColor rgb="FF99CC00"/>
                </patternFill>
              </fill>
            </x14:dxf>
          </x14:cfRule>
          <x14:cfRule type="containsText" priority="5304" operator="containsText" id="{D3C5688A-B161-4A1D-B35B-0389B8C98D7A}">
            <xm:f>NOT(ISERROR(SEARCH('Listados Datos'!$P$4,Z452)))</xm:f>
            <xm:f>'Listados Datos'!$P$4</xm:f>
            <x14:dxf>
              <fill>
                <patternFill>
                  <bgColor rgb="FF33CC33"/>
                </patternFill>
              </fill>
            </x14:dxf>
          </x14:cfRule>
          <x14:cfRule type="containsText" priority="5305" operator="containsText" id="{24CFA5C3-1AE3-48F1-9951-9CF67F364BF8}">
            <xm:f>NOT(ISERROR(SEARCH('Listados Datos'!$P$5,Z452)))</xm:f>
            <xm:f>'Listados Datos'!$P$5</xm:f>
            <x14:dxf>
              <fill>
                <patternFill>
                  <bgColor rgb="FFFFFF00"/>
                </patternFill>
              </fill>
            </x14:dxf>
          </x14:cfRule>
          <x14:cfRule type="containsText" priority="5306" operator="containsText" id="{2893F026-E8C4-4A72-AB82-BA903D390620}">
            <xm:f>NOT(ISERROR(SEARCH('Listados Datos'!$P$6,Z452)))</xm:f>
            <xm:f>'Listados Datos'!$P$6</xm:f>
            <x14:dxf>
              <fill>
                <patternFill>
                  <bgColor rgb="FFFFC000"/>
                </patternFill>
              </fill>
            </x14:dxf>
          </x14:cfRule>
          <x14:cfRule type="containsText" priority="5307" operator="containsText" id="{7B845ECB-A5D7-49CC-A295-F5110851F051}">
            <xm:f>NOT(ISERROR(SEARCH('Listados Datos'!$P$7,Z452)))</xm:f>
            <xm:f>'Listados Datos'!$P$7</xm:f>
            <x14:dxf>
              <fill>
                <patternFill>
                  <bgColor rgb="FFFF0000"/>
                </patternFill>
              </fill>
            </x14:dxf>
          </x14:cfRule>
          <xm:sqref>Z452</xm:sqref>
        </x14:conditionalFormatting>
        <x14:conditionalFormatting xmlns:xm="http://schemas.microsoft.com/office/excel/2006/main">
          <x14:cfRule type="containsText" priority="5289" operator="containsText" id="{6E49B203-B49B-4C0D-927F-09F75443B16C}">
            <xm:f>NOT(ISERROR(SEARCH('Listados Datos'!$T$3,AT452)))</xm:f>
            <xm:f>'Listados Datos'!$T$3</xm:f>
            <x14:dxf>
              <fill>
                <patternFill patternType="solid">
                  <bgColor rgb="FFC00000"/>
                </patternFill>
              </fill>
            </x14:dxf>
          </x14:cfRule>
          <x14:cfRule type="containsText" priority="5290" operator="containsText" id="{330AFBEE-E288-4127-A44C-1E8241D6B73D}">
            <xm:f>NOT(ISERROR(SEARCH('Listados Datos'!$T$4,AT452)))</xm:f>
            <xm:f>'Listados Datos'!$T$4</xm:f>
            <x14:dxf>
              <font>
                <b/>
                <i val="0"/>
                <color theme="0"/>
              </font>
              <fill>
                <patternFill>
                  <bgColor rgb="FFE26B0A"/>
                </patternFill>
              </fill>
            </x14:dxf>
          </x14:cfRule>
          <x14:cfRule type="containsText" priority="5291" operator="containsText" id="{4566B992-B1A5-4B52-B345-4987DDECBE0F}">
            <xm:f>NOT(ISERROR(SEARCH('Listados Datos'!$T$5,AT452)))</xm:f>
            <xm:f>'Listados Datos'!$T$5</xm:f>
            <x14:dxf>
              <font>
                <b/>
                <i val="0"/>
                <color auto="1"/>
              </font>
              <fill>
                <patternFill>
                  <bgColor rgb="FFFFFF00"/>
                </patternFill>
              </fill>
            </x14:dxf>
          </x14:cfRule>
          <x14:cfRule type="containsText" priority="5292" operator="containsText" id="{51167D4A-E8CD-427D-B9AF-7611291F000E}">
            <xm:f>NOT(ISERROR(SEARCH('Listados Datos'!$T$6,AT452)))</xm:f>
            <xm:f>'Listados Datos'!$T$6</xm:f>
            <x14:dxf>
              <font>
                <b/>
                <i val="0"/>
              </font>
              <fill>
                <patternFill>
                  <bgColor rgb="FF92D050"/>
                </patternFill>
              </fill>
            </x14:dxf>
          </x14:cfRule>
          <xm:sqref>AT452</xm:sqref>
        </x14:conditionalFormatting>
        <x14:conditionalFormatting xmlns:xm="http://schemas.microsoft.com/office/excel/2006/main">
          <x14:cfRule type="containsText" priority="5279" operator="containsText" id="{A3EA9C06-C5D0-42EF-A234-0D18C7F9CF47}">
            <xm:f>NOT(ISERROR(SEARCH('Listados Datos'!$P$3,AR452)))</xm:f>
            <xm:f>'Listados Datos'!$P$3</xm:f>
            <x14:dxf>
              <fill>
                <patternFill>
                  <bgColor rgb="FF99CC00"/>
                </patternFill>
              </fill>
            </x14:dxf>
          </x14:cfRule>
          <x14:cfRule type="containsText" priority="5280" operator="containsText" id="{DFA195D8-A6D7-4AB3-9B4E-F51E62F31EDC}">
            <xm:f>NOT(ISERROR(SEARCH('Listados Datos'!$P$4,AR452)))</xm:f>
            <xm:f>'Listados Datos'!$P$4</xm:f>
            <x14:dxf>
              <fill>
                <patternFill>
                  <bgColor rgb="FF33CC33"/>
                </patternFill>
              </fill>
            </x14:dxf>
          </x14:cfRule>
          <x14:cfRule type="containsText" priority="5281" operator="containsText" id="{A9CD4CDF-AE09-43C7-825C-202AF621936F}">
            <xm:f>NOT(ISERROR(SEARCH('Listados Datos'!$P$5,AR452)))</xm:f>
            <xm:f>'Listados Datos'!$P$5</xm:f>
            <x14:dxf>
              <fill>
                <patternFill>
                  <bgColor rgb="FFFFFF00"/>
                </patternFill>
              </fill>
            </x14:dxf>
          </x14:cfRule>
          <x14:cfRule type="containsText" priority="5282" operator="containsText" id="{59BE6B65-8970-47A0-B38B-F25D94C59B21}">
            <xm:f>NOT(ISERROR(SEARCH('Listados Datos'!$P$6,AR452)))</xm:f>
            <xm:f>'Listados Datos'!$P$6</xm:f>
            <x14:dxf>
              <fill>
                <patternFill>
                  <bgColor rgb="FFFFC000"/>
                </patternFill>
              </fill>
            </x14:dxf>
          </x14:cfRule>
          <x14:cfRule type="containsText" priority="5283" operator="containsText" id="{C8392A86-4793-4C38-970C-F3BC236D7665}">
            <xm:f>NOT(ISERROR(SEARCH('Listados Datos'!$P$7,AR452)))</xm:f>
            <xm:f>'Listados Datos'!$P$7</xm:f>
            <x14:dxf>
              <fill>
                <patternFill>
                  <bgColor rgb="FFFF0000"/>
                </patternFill>
              </fill>
            </x14:dxf>
          </x14:cfRule>
          <xm:sqref>AR452</xm:sqref>
        </x14:conditionalFormatting>
        <x14:conditionalFormatting xmlns:xm="http://schemas.microsoft.com/office/excel/2006/main">
          <x14:cfRule type="containsText" priority="5237" operator="containsText" id="{8DB16E6A-AEB2-464C-BBC2-6BDF1EA2ED3C}">
            <xm:f>NOT(ISERROR(SEARCH('Listados Datos'!$P$3,AR458)))</xm:f>
            <xm:f>'Listados Datos'!$P$3</xm:f>
            <x14:dxf>
              <fill>
                <patternFill>
                  <bgColor rgb="FF99CC00"/>
                </patternFill>
              </fill>
            </x14:dxf>
          </x14:cfRule>
          <x14:cfRule type="containsText" priority="5238" operator="containsText" id="{8EAE8A38-F305-41A4-AD50-D136A0648984}">
            <xm:f>NOT(ISERROR(SEARCH('Listados Datos'!$P$4,AR458)))</xm:f>
            <xm:f>'Listados Datos'!$P$4</xm:f>
            <x14:dxf>
              <fill>
                <patternFill>
                  <bgColor rgb="FF33CC33"/>
                </patternFill>
              </fill>
            </x14:dxf>
          </x14:cfRule>
          <x14:cfRule type="containsText" priority="5239" operator="containsText" id="{D9C25A11-0995-431A-BB4A-844BA5F920E1}">
            <xm:f>NOT(ISERROR(SEARCH('Listados Datos'!$P$5,AR458)))</xm:f>
            <xm:f>'Listados Datos'!$P$5</xm:f>
            <x14:dxf>
              <fill>
                <patternFill>
                  <bgColor rgb="FFFFFF00"/>
                </patternFill>
              </fill>
            </x14:dxf>
          </x14:cfRule>
          <x14:cfRule type="containsText" priority="5240" operator="containsText" id="{14039AB3-D115-4CAC-BA04-4DCA111418B7}">
            <xm:f>NOT(ISERROR(SEARCH('Listados Datos'!$P$6,AR458)))</xm:f>
            <xm:f>'Listados Datos'!$P$6</xm:f>
            <x14:dxf>
              <fill>
                <patternFill>
                  <bgColor rgb="FFFFC000"/>
                </patternFill>
              </fill>
            </x14:dxf>
          </x14:cfRule>
          <x14:cfRule type="containsText" priority="5241" operator="containsText" id="{28852C8D-52BD-4A91-B162-1B3E9BB87756}">
            <xm:f>NOT(ISERROR(SEARCH('Listados Datos'!$P$7,AR458)))</xm:f>
            <xm:f>'Listados Datos'!$P$7</xm:f>
            <x14:dxf>
              <fill>
                <patternFill>
                  <bgColor rgb="FFFF0000"/>
                </patternFill>
              </fill>
            </x14:dxf>
          </x14:cfRule>
          <xm:sqref>AR458</xm:sqref>
        </x14:conditionalFormatting>
        <x14:conditionalFormatting xmlns:xm="http://schemas.microsoft.com/office/excel/2006/main">
          <x14:cfRule type="containsText" priority="5275" operator="containsText" id="{94E6ED84-8A88-4E76-931C-4A19BAE803E9}">
            <xm:f>NOT(ISERROR(SEARCH('Listados Datos'!$T$3,AF458)))</xm:f>
            <xm:f>'Listados Datos'!$T$3</xm:f>
            <x14:dxf>
              <fill>
                <patternFill patternType="solid">
                  <bgColor rgb="FFC00000"/>
                </patternFill>
              </fill>
            </x14:dxf>
          </x14:cfRule>
          <x14:cfRule type="containsText" priority="5276" operator="containsText" id="{3461EA05-7D3E-4A8B-8090-06CCEC242679}">
            <xm:f>NOT(ISERROR(SEARCH('Listados Datos'!$T$4,AF458)))</xm:f>
            <xm:f>'Listados Datos'!$T$4</xm:f>
            <x14:dxf>
              <font>
                <b/>
                <i val="0"/>
                <color theme="0"/>
              </font>
              <fill>
                <patternFill>
                  <bgColor rgb="FFE26B0A"/>
                </patternFill>
              </fill>
            </x14:dxf>
          </x14:cfRule>
          <x14:cfRule type="containsText" priority="5277" operator="containsText" id="{4D69F06F-E08E-480F-BF92-705C8277897B}">
            <xm:f>NOT(ISERROR(SEARCH('Listados Datos'!$T$5,AF458)))</xm:f>
            <xm:f>'Listados Datos'!$T$5</xm:f>
            <x14:dxf>
              <font>
                <b/>
                <i val="0"/>
                <color auto="1"/>
              </font>
              <fill>
                <patternFill>
                  <bgColor rgb="FFFFFF00"/>
                </patternFill>
              </fill>
            </x14:dxf>
          </x14:cfRule>
          <x14:cfRule type="containsText" priority="5278" operator="containsText" id="{4A0241D5-F421-4BFF-BF7D-8DE568162930}">
            <xm:f>NOT(ISERROR(SEARCH('Listados Datos'!$T$6,AF458)))</xm:f>
            <xm:f>'Listados Datos'!$T$6</xm:f>
            <x14:dxf>
              <font>
                <b/>
                <i val="0"/>
              </font>
              <fill>
                <patternFill>
                  <bgColor rgb="FF92D050"/>
                </patternFill>
              </fill>
            </x14:dxf>
          </x14:cfRule>
          <xm:sqref>AF458</xm:sqref>
        </x14:conditionalFormatting>
        <x14:conditionalFormatting xmlns:xm="http://schemas.microsoft.com/office/excel/2006/main">
          <x14:cfRule type="containsText" priority="5271" operator="containsText" id="{D16DF4F5-E87F-4F28-979D-869E253430B7}">
            <xm:f>NOT(ISERROR(SEARCH('Listados Datos'!$T$3,AB458)))</xm:f>
            <xm:f>'Listados Datos'!$T$3</xm:f>
            <x14:dxf>
              <fill>
                <patternFill patternType="solid">
                  <bgColor rgb="FFC00000"/>
                </patternFill>
              </fill>
            </x14:dxf>
          </x14:cfRule>
          <x14:cfRule type="containsText" priority="5272" operator="containsText" id="{A71CF6F6-B9E4-47AF-9389-FB3CAAD113FC}">
            <xm:f>NOT(ISERROR(SEARCH('Listados Datos'!$T$4,AB458)))</xm:f>
            <xm:f>'Listados Datos'!$T$4</xm:f>
            <x14:dxf>
              <font>
                <b/>
                <i val="0"/>
                <color theme="0"/>
              </font>
              <fill>
                <patternFill>
                  <bgColor rgb="FFE26B0A"/>
                </patternFill>
              </fill>
            </x14:dxf>
          </x14:cfRule>
          <x14:cfRule type="containsText" priority="5273" operator="containsText" id="{DBA08D6D-3E37-49C3-BA47-C8DFCFE69639}">
            <xm:f>NOT(ISERROR(SEARCH('Listados Datos'!$T$5,AB458)))</xm:f>
            <xm:f>'Listados Datos'!$T$5</xm:f>
            <x14:dxf>
              <font>
                <b/>
                <i val="0"/>
                <color auto="1"/>
              </font>
              <fill>
                <patternFill>
                  <bgColor rgb="FFFFFF00"/>
                </patternFill>
              </fill>
            </x14:dxf>
          </x14:cfRule>
          <x14:cfRule type="containsText" priority="5274" operator="containsText" id="{B300C2F3-7C77-4719-BCC8-75204461BE61}">
            <xm:f>NOT(ISERROR(SEARCH('Listados Datos'!$T$6,AB458)))</xm:f>
            <xm:f>'Listados Datos'!$T$6</xm:f>
            <x14:dxf>
              <font>
                <b/>
                <i val="0"/>
              </font>
              <fill>
                <patternFill>
                  <bgColor rgb="FF92D050"/>
                </patternFill>
              </fill>
            </x14:dxf>
          </x14:cfRule>
          <xm:sqref>AB458</xm:sqref>
        </x14:conditionalFormatting>
        <x14:conditionalFormatting xmlns:xm="http://schemas.microsoft.com/office/excel/2006/main">
          <x14:cfRule type="containsText" priority="5261" operator="containsText" id="{C756F1F1-7E23-4DA5-9350-CECDEE44AF48}">
            <xm:f>NOT(ISERROR(SEARCH('Listados Datos'!$P$3,Z458)))</xm:f>
            <xm:f>'Listados Datos'!$P$3</xm:f>
            <x14:dxf>
              <fill>
                <patternFill>
                  <bgColor rgb="FF99CC00"/>
                </patternFill>
              </fill>
            </x14:dxf>
          </x14:cfRule>
          <x14:cfRule type="containsText" priority="5262" operator="containsText" id="{E0A3274F-3FBE-4EF5-9E21-B101FB364BE6}">
            <xm:f>NOT(ISERROR(SEARCH('Listados Datos'!$P$4,Z458)))</xm:f>
            <xm:f>'Listados Datos'!$P$4</xm:f>
            <x14:dxf>
              <fill>
                <patternFill>
                  <bgColor rgb="FF33CC33"/>
                </patternFill>
              </fill>
            </x14:dxf>
          </x14:cfRule>
          <x14:cfRule type="containsText" priority="5263" operator="containsText" id="{3F3B7D25-D364-4162-B634-8ADC038C6BFD}">
            <xm:f>NOT(ISERROR(SEARCH('Listados Datos'!$P$5,Z458)))</xm:f>
            <xm:f>'Listados Datos'!$P$5</xm:f>
            <x14:dxf>
              <fill>
                <patternFill>
                  <bgColor rgb="FFFFFF00"/>
                </patternFill>
              </fill>
            </x14:dxf>
          </x14:cfRule>
          <x14:cfRule type="containsText" priority="5264" operator="containsText" id="{1A4D36FD-7758-4125-B09B-91625E19D19B}">
            <xm:f>NOT(ISERROR(SEARCH('Listados Datos'!$P$6,Z458)))</xm:f>
            <xm:f>'Listados Datos'!$P$6</xm:f>
            <x14:dxf>
              <fill>
                <patternFill>
                  <bgColor rgb="FFFFC000"/>
                </patternFill>
              </fill>
            </x14:dxf>
          </x14:cfRule>
          <x14:cfRule type="containsText" priority="5265" operator="containsText" id="{A6EA8AE1-5DD2-4B41-8296-CA6B45482EFC}">
            <xm:f>NOT(ISERROR(SEARCH('Listados Datos'!$P$7,Z458)))</xm:f>
            <xm:f>'Listados Datos'!$P$7</xm:f>
            <x14:dxf>
              <fill>
                <patternFill>
                  <bgColor rgb="FFFF0000"/>
                </patternFill>
              </fill>
            </x14:dxf>
          </x14:cfRule>
          <xm:sqref>Z458</xm:sqref>
        </x14:conditionalFormatting>
        <x14:conditionalFormatting xmlns:xm="http://schemas.microsoft.com/office/excel/2006/main">
          <x14:cfRule type="containsText" priority="5247" operator="containsText" id="{421D080C-15AD-49C3-AE94-04DEA9A9B032}">
            <xm:f>NOT(ISERROR(SEARCH('Listados Datos'!$T$3,AT458)))</xm:f>
            <xm:f>'Listados Datos'!$T$3</xm:f>
            <x14:dxf>
              <fill>
                <patternFill patternType="solid">
                  <bgColor rgb="FFC00000"/>
                </patternFill>
              </fill>
            </x14:dxf>
          </x14:cfRule>
          <x14:cfRule type="containsText" priority="5248" operator="containsText" id="{AEE735CB-3B53-4502-BC41-2B36706EA87C}">
            <xm:f>NOT(ISERROR(SEARCH('Listados Datos'!$T$4,AT458)))</xm:f>
            <xm:f>'Listados Datos'!$T$4</xm:f>
            <x14:dxf>
              <font>
                <b/>
                <i val="0"/>
                <color theme="0"/>
              </font>
              <fill>
                <patternFill>
                  <bgColor rgb="FFE26B0A"/>
                </patternFill>
              </fill>
            </x14:dxf>
          </x14:cfRule>
          <x14:cfRule type="containsText" priority="5249" operator="containsText" id="{5F341938-475E-43DD-B2BF-AE9635EE118B}">
            <xm:f>NOT(ISERROR(SEARCH('Listados Datos'!$T$5,AT458)))</xm:f>
            <xm:f>'Listados Datos'!$T$5</xm:f>
            <x14:dxf>
              <font>
                <b/>
                <i val="0"/>
                <color auto="1"/>
              </font>
              <fill>
                <patternFill>
                  <bgColor rgb="FFFFFF00"/>
                </patternFill>
              </fill>
            </x14:dxf>
          </x14:cfRule>
          <x14:cfRule type="containsText" priority="5250" operator="containsText" id="{704B7D1C-8F7D-442D-B961-8B12DBF284AF}">
            <xm:f>NOT(ISERROR(SEARCH('Listados Datos'!$T$6,AT458)))</xm:f>
            <xm:f>'Listados Datos'!$T$6</xm:f>
            <x14:dxf>
              <font>
                <b/>
                <i val="0"/>
              </font>
              <fill>
                <patternFill>
                  <bgColor rgb="FF92D050"/>
                </patternFill>
              </fill>
            </x14:dxf>
          </x14:cfRule>
          <xm:sqref>AT458</xm:sqref>
        </x14:conditionalFormatting>
        <x14:conditionalFormatting xmlns:xm="http://schemas.microsoft.com/office/excel/2006/main">
          <x14:cfRule type="containsText" priority="5195" operator="containsText" id="{346B0674-E73F-48E3-BF66-A15C8261394F}">
            <xm:f>NOT(ISERROR(SEARCH('Listados Datos'!$P$3,AR464)))</xm:f>
            <xm:f>'Listados Datos'!$P$3</xm:f>
            <x14:dxf>
              <fill>
                <patternFill>
                  <bgColor rgb="FF99CC00"/>
                </patternFill>
              </fill>
            </x14:dxf>
          </x14:cfRule>
          <x14:cfRule type="containsText" priority="5196" operator="containsText" id="{1FC44201-33B6-47E0-99C0-AC958A48F672}">
            <xm:f>NOT(ISERROR(SEARCH('Listados Datos'!$P$4,AR464)))</xm:f>
            <xm:f>'Listados Datos'!$P$4</xm:f>
            <x14:dxf>
              <fill>
                <patternFill>
                  <bgColor rgb="FF33CC33"/>
                </patternFill>
              </fill>
            </x14:dxf>
          </x14:cfRule>
          <x14:cfRule type="containsText" priority="5197" operator="containsText" id="{2B6B66E3-5339-4DAF-86D7-D8C5D92BB250}">
            <xm:f>NOT(ISERROR(SEARCH('Listados Datos'!$P$5,AR464)))</xm:f>
            <xm:f>'Listados Datos'!$P$5</xm:f>
            <x14:dxf>
              <fill>
                <patternFill>
                  <bgColor rgb="FFFFFF00"/>
                </patternFill>
              </fill>
            </x14:dxf>
          </x14:cfRule>
          <x14:cfRule type="containsText" priority="5198" operator="containsText" id="{6FF93C7D-EEA6-4A8B-A496-388ECFD93592}">
            <xm:f>NOT(ISERROR(SEARCH('Listados Datos'!$P$6,AR464)))</xm:f>
            <xm:f>'Listados Datos'!$P$6</xm:f>
            <x14:dxf>
              <fill>
                <patternFill>
                  <bgColor rgb="FFFFC000"/>
                </patternFill>
              </fill>
            </x14:dxf>
          </x14:cfRule>
          <x14:cfRule type="containsText" priority="5199" operator="containsText" id="{07F17E7E-7977-419C-A47C-A17BCB15A150}">
            <xm:f>NOT(ISERROR(SEARCH('Listados Datos'!$P$7,AR464)))</xm:f>
            <xm:f>'Listados Datos'!$P$7</xm:f>
            <x14:dxf>
              <fill>
                <patternFill>
                  <bgColor rgb="FFFF0000"/>
                </patternFill>
              </fill>
            </x14:dxf>
          </x14:cfRule>
          <xm:sqref>AR464</xm:sqref>
        </x14:conditionalFormatting>
        <x14:conditionalFormatting xmlns:xm="http://schemas.microsoft.com/office/excel/2006/main">
          <x14:cfRule type="containsText" priority="5233" operator="containsText" id="{F1164F71-1460-4979-BDA2-681F4AB2151D}">
            <xm:f>NOT(ISERROR(SEARCH('Listados Datos'!$T$3,AF464)))</xm:f>
            <xm:f>'Listados Datos'!$T$3</xm:f>
            <x14:dxf>
              <fill>
                <patternFill patternType="solid">
                  <bgColor rgb="FFC00000"/>
                </patternFill>
              </fill>
            </x14:dxf>
          </x14:cfRule>
          <x14:cfRule type="containsText" priority="5234" operator="containsText" id="{7A8E401F-A27F-4DFB-942F-7A16A6673622}">
            <xm:f>NOT(ISERROR(SEARCH('Listados Datos'!$T$4,AF464)))</xm:f>
            <xm:f>'Listados Datos'!$T$4</xm:f>
            <x14:dxf>
              <font>
                <b/>
                <i val="0"/>
                <color theme="0"/>
              </font>
              <fill>
                <patternFill>
                  <bgColor rgb="FFE26B0A"/>
                </patternFill>
              </fill>
            </x14:dxf>
          </x14:cfRule>
          <x14:cfRule type="containsText" priority="5235" operator="containsText" id="{1EA44A7E-F751-4514-8C35-EB7101C4B4FC}">
            <xm:f>NOT(ISERROR(SEARCH('Listados Datos'!$T$5,AF464)))</xm:f>
            <xm:f>'Listados Datos'!$T$5</xm:f>
            <x14:dxf>
              <font>
                <b/>
                <i val="0"/>
                <color auto="1"/>
              </font>
              <fill>
                <patternFill>
                  <bgColor rgb="FFFFFF00"/>
                </patternFill>
              </fill>
            </x14:dxf>
          </x14:cfRule>
          <x14:cfRule type="containsText" priority="5236" operator="containsText" id="{15FF8E7F-2F80-4DD4-A1EE-3B4D95F5EBED}">
            <xm:f>NOT(ISERROR(SEARCH('Listados Datos'!$T$6,AF464)))</xm:f>
            <xm:f>'Listados Datos'!$T$6</xm:f>
            <x14:dxf>
              <font>
                <b/>
                <i val="0"/>
              </font>
              <fill>
                <patternFill>
                  <bgColor rgb="FF92D050"/>
                </patternFill>
              </fill>
            </x14:dxf>
          </x14:cfRule>
          <xm:sqref>AF464</xm:sqref>
        </x14:conditionalFormatting>
        <x14:conditionalFormatting xmlns:xm="http://schemas.microsoft.com/office/excel/2006/main">
          <x14:cfRule type="containsText" priority="5229" operator="containsText" id="{C158E0BB-C881-45BB-BB34-F644CDA5EB0E}">
            <xm:f>NOT(ISERROR(SEARCH('Listados Datos'!$T$3,AB464)))</xm:f>
            <xm:f>'Listados Datos'!$T$3</xm:f>
            <x14:dxf>
              <fill>
                <patternFill patternType="solid">
                  <bgColor rgb="FFC00000"/>
                </patternFill>
              </fill>
            </x14:dxf>
          </x14:cfRule>
          <x14:cfRule type="containsText" priority="5230" operator="containsText" id="{B0EC00B8-D08A-4AD1-A6B1-2EFB7B6D82B6}">
            <xm:f>NOT(ISERROR(SEARCH('Listados Datos'!$T$4,AB464)))</xm:f>
            <xm:f>'Listados Datos'!$T$4</xm:f>
            <x14:dxf>
              <font>
                <b/>
                <i val="0"/>
                <color theme="0"/>
              </font>
              <fill>
                <patternFill>
                  <bgColor rgb="FFE26B0A"/>
                </patternFill>
              </fill>
            </x14:dxf>
          </x14:cfRule>
          <x14:cfRule type="containsText" priority="5231" operator="containsText" id="{36713C81-1967-4591-B670-94384E9382A5}">
            <xm:f>NOT(ISERROR(SEARCH('Listados Datos'!$T$5,AB464)))</xm:f>
            <xm:f>'Listados Datos'!$T$5</xm:f>
            <x14:dxf>
              <font>
                <b/>
                <i val="0"/>
                <color auto="1"/>
              </font>
              <fill>
                <patternFill>
                  <bgColor rgb="FFFFFF00"/>
                </patternFill>
              </fill>
            </x14:dxf>
          </x14:cfRule>
          <x14:cfRule type="containsText" priority="5232" operator="containsText" id="{05B8930C-4A16-4A37-821A-CCC05B9286EB}">
            <xm:f>NOT(ISERROR(SEARCH('Listados Datos'!$T$6,AB464)))</xm:f>
            <xm:f>'Listados Datos'!$T$6</xm:f>
            <x14:dxf>
              <font>
                <b/>
                <i val="0"/>
              </font>
              <fill>
                <patternFill>
                  <bgColor rgb="FF92D050"/>
                </patternFill>
              </fill>
            </x14:dxf>
          </x14:cfRule>
          <xm:sqref>AB464</xm:sqref>
        </x14:conditionalFormatting>
        <x14:conditionalFormatting xmlns:xm="http://schemas.microsoft.com/office/excel/2006/main">
          <x14:cfRule type="containsText" priority="5219" operator="containsText" id="{CEFD6D84-AB56-44DC-823F-5E9824A4A19C}">
            <xm:f>NOT(ISERROR(SEARCH('Listados Datos'!$P$3,Z464)))</xm:f>
            <xm:f>'Listados Datos'!$P$3</xm:f>
            <x14:dxf>
              <fill>
                <patternFill>
                  <bgColor rgb="FF99CC00"/>
                </patternFill>
              </fill>
            </x14:dxf>
          </x14:cfRule>
          <x14:cfRule type="containsText" priority="5220" operator="containsText" id="{109A5652-436F-4FD2-B394-56E6C8481BC7}">
            <xm:f>NOT(ISERROR(SEARCH('Listados Datos'!$P$4,Z464)))</xm:f>
            <xm:f>'Listados Datos'!$P$4</xm:f>
            <x14:dxf>
              <fill>
                <patternFill>
                  <bgColor rgb="FF33CC33"/>
                </patternFill>
              </fill>
            </x14:dxf>
          </x14:cfRule>
          <x14:cfRule type="containsText" priority="5221" operator="containsText" id="{8E7B9978-DCB3-47A3-BDF8-710DD3E97057}">
            <xm:f>NOT(ISERROR(SEARCH('Listados Datos'!$P$5,Z464)))</xm:f>
            <xm:f>'Listados Datos'!$P$5</xm:f>
            <x14:dxf>
              <fill>
                <patternFill>
                  <bgColor rgb="FFFFFF00"/>
                </patternFill>
              </fill>
            </x14:dxf>
          </x14:cfRule>
          <x14:cfRule type="containsText" priority="5222" operator="containsText" id="{21255A9E-13E7-45FE-8EDE-07EA8DEC1A50}">
            <xm:f>NOT(ISERROR(SEARCH('Listados Datos'!$P$6,Z464)))</xm:f>
            <xm:f>'Listados Datos'!$P$6</xm:f>
            <x14:dxf>
              <fill>
                <patternFill>
                  <bgColor rgb="FFFFC000"/>
                </patternFill>
              </fill>
            </x14:dxf>
          </x14:cfRule>
          <x14:cfRule type="containsText" priority="5223" operator="containsText" id="{9AACCDF8-75D5-4474-8481-8CF5A0DAC255}">
            <xm:f>NOT(ISERROR(SEARCH('Listados Datos'!$P$7,Z464)))</xm:f>
            <xm:f>'Listados Datos'!$P$7</xm:f>
            <x14:dxf>
              <fill>
                <patternFill>
                  <bgColor rgb="FFFF0000"/>
                </patternFill>
              </fill>
            </x14:dxf>
          </x14:cfRule>
          <xm:sqref>Z464</xm:sqref>
        </x14:conditionalFormatting>
        <x14:conditionalFormatting xmlns:xm="http://schemas.microsoft.com/office/excel/2006/main">
          <x14:cfRule type="containsText" priority="5205" operator="containsText" id="{1DC6A70F-7074-4307-B173-DCFC2A2D67A8}">
            <xm:f>NOT(ISERROR(SEARCH('Listados Datos'!$T$3,AT464)))</xm:f>
            <xm:f>'Listados Datos'!$T$3</xm:f>
            <x14:dxf>
              <fill>
                <patternFill patternType="solid">
                  <bgColor rgb="FFC00000"/>
                </patternFill>
              </fill>
            </x14:dxf>
          </x14:cfRule>
          <x14:cfRule type="containsText" priority="5206" operator="containsText" id="{39B738DA-F237-435C-A041-8B178BA61FAA}">
            <xm:f>NOT(ISERROR(SEARCH('Listados Datos'!$T$4,AT464)))</xm:f>
            <xm:f>'Listados Datos'!$T$4</xm:f>
            <x14:dxf>
              <font>
                <b/>
                <i val="0"/>
                <color theme="0"/>
              </font>
              <fill>
                <patternFill>
                  <bgColor rgb="FFE26B0A"/>
                </patternFill>
              </fill>
            </x14:dxf>
          </x14:cfRule>
          <x14:cfRule type="containsText" priority="5207" operator="containsText" id="{3F394D90-79EF-47AB-A2CC-736CC8BE4B32}">
            <xm:f>NOT(ISERROR(SEARCH('Listados Datos'!$T$5,AT464)))</xm:f>
            <xm:f>'Listados Datos'!$T$5</xm:f>
            <x14:dxf>
              <font>
                <b/>
                <i val="0"/>
                <color auto="1"/>
              </font>
              <fill>
                <patternFill>
                  <bgColor rgb="FFFFFF00"/>
                </patternFill>
              </fill>
            </x14:dxf>
          </x14:cfRule>
          <x14:cfRule type="containsText" priority="5208" operator="containsText" id="{CEDA6AE8-0B7A-4292-AAB6-F325CBB2CFE3}">
            <xm:f>NOT(ISERROR(SEARCH('Listados Datos'!$T$6,AT464)))</xm:f>
            <xm:f>'Listados Datos'!$T$6</xm:f>
            <x14:dxf>
              <font>
                <b/>
                <i val="0"/>
              </font>
              <fill>
                <patternFill>
                  <bgColor rgb="FF92D050"/>
                </patternFill>
              </fill>
            </x14:dxf>
          </x14:cfRule>
          <xm:sqref>AT464</xm:sqref>
        </x14:conditionalFormatting>
        <x14:conditionalFormatting xmlns:xm="http://schemas.microsoft.com/office/excel/2006/main">
          <x14:cfRule type="containsText" priority="5191" operator="containsText" id="{27CD16A3-677F-41B4-9CD8-876F77B23A82}">
            <xm:f>NOT(ISERROR(SEARCH('Listados Datos'!$T$3,AF470)))</xm:f>
            <xm:f>'Listados Datos'!$T$3</xm:f>
            <x14:dxf>
              <fill>
                <patternFill patternType="solid">
                  <bgColor rgb="FFC00000"/>
                </patternFill>
              </fill>
            </x14:dxf>
          </x14:cfRule>
          <x14:cfRule type="containsText" priority="5192" operator="containsText" id="{6B60BFE7-333C-4C78-AC87-462070E0A19F}">
            <xm:f>NOT(ISERROR(SEARCH('Listados Datos'!$T$4,AF470)))</xm:f>
            <xm:f>'Listados Datos'!$T$4</xm:f>
            <x14:dxf>
              <font>
                <b/>
                <i val="0"/>
                <color theme="0"/>
              </font>
              <fill>
                <patternFill>
                  <bgColor rgb="FFE26B0A"/>
                </patternFill>
              </fill>
            </x14:dxf>
          </x14:cfRule>
          <x14:cfRule type="containsText" priority="5193" operator="containsText" id="{439B38B4-1A01-402E-B5B7-2CC20561FD03}">
            <xm:f>NOT(ISERROR(SEARCH('Listados Datos'!$T$5,AF470)))</xm:f>
            <xm:f>'Listados Datos'!$T$5</xm:f>
            <x14:dxf>
              <font>
                <b/>
                <i val="0"/>
                <color auto="1"/>
              </font>
              <fill>
                <patternFill>
                  <bgColor rgb="FFFFFF00"/>
                </patternFill>
              </fill>
            </x14:dxf>
          </x14:cfRule>
          <x14:cfRule type="containsText" priority="5194" operator="containsText" id="{2180E993-FDF7-499F-95BB-24103561DF7D}">
            <xm:f>NOT(ISERROR(SEARCH('Listados Datos'!$T$6,AF470)))</xm:f>
            <xm:f>'Listados Datos'!$T$6</xm:f>
            <x14:dxf>
              <font>
                <b/>
                <i val="0"/>
              </font>
              <fill>
                <patternFill>
                  <bgColor rgb="FF92D050"/>
                </patternFill>
              </fill>
            </x14:dxf>
          </x14:cfRule>
          <xm:sqref>AF470</xm:sqref>
        </x14:conditionalFormatting>
        <x14:conditionalFormatting xmlns:xm="http://schemas.microsoft.com/office/excel/2006/main">
          <x14:cfRule type="containsText" priority="5187" operator="containsText" id="{6EE5B624-9E1F-4FFF-AE96-E1E30905E058}">
            <xm:f>NOT(ISERROR(SEARCH('Listados Datos'!$T$3,AB470)))</xm:f>
            <xm:f>'Listados Datos'!$T$3</xm:f>
            <x14:dxf>
              <fill>
                <patternFill patternType="solid">
                  <bgColor rgb="FFC00000"/>
                </patternFill>
              </fill>
            </x14:dxf>
          </x14:cfRule>
          <x14:cfRule type="containsText" priority="5188" operator="containsText" id="{E1959BB7-71CF-4FB4-835E-3B451ACAB30B}">
            <xm:f>NOT(ISERROR(SEARCH('Listados Datos'!$T$4,AB470)))</xm:f>
            <xm:f>'Listados Datos'!$T$4</xm:f>
            <x14:dxf>
              <font>
                <b/>
                <i val="0"/>
                <color theme="0"/>
              </font>
              <fill>
                <patternFill>
                  <bgColor rgb="FFE26B0A"/>
                </patternFill>
              </fill>
            </x14:dxf>
          </x14:cfRule>
          <x14:cfRule type="containsText" priority="5189" operator="containsText" id="{5079260F-FFF8-4E37-BB06-1E36ACDCDC73}">
            <xm:f>NOT(ISERROR(SEARCH('Listados Datos'!$T$5,AB470)))</xm:f>
            <xm:f>'Listados Datos'!$T$5</xm:f>
            <x14:dxf>
              <font>
                <b/>
                <i val="0"/>
                <color auto="1"/>
              </font>
              <fill>
                <patternFill>
                  <bgColor rgb="FFFFFF00"/>
                </patternFill>
              </fill>
            </x14:dxf>
          </x14:cfRule>
          <x14:cfRule type="containsText" priority="5190" operator="containsText" id="{939B5732-6DC1-4336-A7AE-C8CA2AACDCAF}">
            <xm:f>NOT(ISERROR(SEARCH('Listados Datos'!$T$6,AB470)))</xm:f>
            <xm:f>'Listados Datos'!$T$6</xm:f>
            <x14:dxf>
              <font>
                <b/>
                <i val="0"/>
              </font>
              <fill>
                <patternFill>
                  <bgColor rgb="FF92D050"/>
                </patternFill>
              </fill>
            </x14:dxf>
          </x14:cfRule>
          <xm:sqref>AB470</xm:sqref>
        </x14:conditionalFormatting>
        <x14:conditionalFormatting xmlns:xm="http://schemas.microsoft.com/office/excel/2006/main">
          <x14:cfRule type="containsText" priority="5177" operator="containsText" id="{65419C2C-A68A-4084-97C2-9B8447AFD977}">
            <xm:f>NOT(ISERROR(SEARCH('Listados Datos'!$P$3,Z470)))</xm:f>
            <xm:f>'Listados Datos'!$P$3</xm:f>
            <x14:dxf>
              <fill>
                <patternFill>
                  <bgColor rgb="FF99CC00"/>
                </patternFill>
              </fill>
            </x14:dxf>
          </x14:cfRule>
          <x14:cfRule type="containsText" priority="5178" operator="containsText" id="{EC106A80-53F2-4752-BCEB-AD8BC9F376F6}">
            <xm:f>NOT(ISERROR(SEARCH('Listados Datos'!$P$4,Z470)))</xm:f>
            <xm:f>'Listados Datos'!$P$4</xm:f>
            <x14:dxf>
              <fill>
                <patternFill>
                  <bgColor rgb="FF33CC33"/>
                </patternFill>
              </fill>
            </x14:dxf>
          </x14:cfRule>
          <x14:cfRule type="containsText" priority="5179" operator="containsText" id="{F0A02FDF-5002-449D-83A4-DF6D5EF27272}">
            <xm:f>NOT(ISERROR(SEARCH('Listados Datos'!$P$5,Z470)))</xm:f>
            <xm:f>'Listados Datos'!$P$5</xm:f>
            <x14:dxf>
              <fill>
                <patternFill>
                  <bgColor rgb="FFFFFF00"/>
                </patternFill>
              </fill>
            </x14:dxf>
          </x14:cfRule>
          <x14:cfRule type="containsText" priority="5180" operator="containsText" id="{DE0C10C6-8167-48A8-B20B-538D12EFBC37}">
            <xm:f>NOT(ISERROR(SEARCH('Listados Datos'!$P$6,Z470)))</xm:f>
            <xm:f>'Listados Datos'!$P$6</xm:f>
            <x14:dxf>
              <fill>
                <patternFill>
                  <bgColor rgb="FFFFC000"/>
                </patternFill>
              </fill>
            </x14:dxf>
          </x14:cfRule>
          <x14:cfRule type="containsText" priority="5181" operator="containsText" id="{4E6F8015-54DF-42E9-AB16-899A6758B1CE}">
            <xm:f>NOT(ISERROR(SEARCH('Listados Datos'!$P$7,Z470)))</xm:f>
            <xm:f>'Listados Datos'!$P$7</xm:f>
            <x14:dxf>
              <fill>
                <patternFill>
                  <bgColor rgb="FFFF0000"/>
                </patternFill>
              </fill>
            </x14:dxf>
          </x14:cfRule>
          <xm:sqref>Z470</xm:sqref>
        </x14:conditionalFormatting>
        <x14:conditionalFormatting xmlns:xm="http://schemas.microsoft.com/office/excel/2006/main">
          <x14:cfRule type="containsText" priority="5163" operator="containsText" id="{CA00EFBF-E7CF-453F-B177-A4C8077DD5EF}">
            <xm:f>NOT(ISERROR(SEARCH('Listados Datos'!$T$3,AT470)))</xm:f>
            <xm:f>'Listados Datos'!$T$3</xm:f>
            <x14:dxf>
              <fill>
                <patternFill patternType="solid">
                  <bgColor rgb="FFC00000"/>
                </patternFill>
              </fill>
            </x14:dxf>
          </x14:cfRule>
          <x14:cfRule type="containsText" priority="5164" operator="containsText" id="{9559723B-6960-4CEC-ADB2-D43F9EA290DB}">
            <xm:f>NOT(ISERROR(SEARCH('Listados Datos'!$T$4,AT470)))</xm:f>
            <xm:f>'Listados Datos'!$T$4</xm:f>
            <x14:dxf>
              <font>
                <b/>
                <i val="0"/>
                <color theme="0"/>
              </font>
              <fill>
                <patternFill>
                  <bgColor rgb="FFE26B0A"/>
                </patternFill>
              </fill>
            </x14:dxf>
          </x14:cfRule>
          <x14:cfRule type="containsText" priority="5165" operator="containsText" id="{3C1E1AC6-932D-4EB9-8223-5A3B6035DA33}">
            <xm:f>NOT(ISERROR(SEARCH('Listados Datos'!$T$5,AT470)))</xm:f>
            <xm:f>'Listados Datos'!$T$5</xm:f>
            <x14:dxf>
              <font>
                <b/>
                <i val="0"/>
                <color auto="1"/>
              </font>
              <fill>
                <patternFill>
                  <bgColor rgb="FFFFFF00"/>
                </patternFill>
              </fill>
            </x14:dxf>
          </x14:cfRule>
          <x14:cfRule type="containsText" priority="5166" operator="containsText" id="{4C8F6A4A-ED49-45A1-8D74-A291A4306393}">
            <xm:f>NOT(ISERROR(SEARCH('Listados Datos'!$T$6,AT470)))</xm:f>
            <xm:f>'Listados Datos'!$T$6</xm:f>
            <x14:dxf>
              <font>
                <b/>
                <i val="0"/>
              </font>
              <fill>
                <patternFill>
                  <bgColor rgb="FF92D050"/>
                </patternFill>
              </fill>
            </x14:dxf>
          </x14:cfRule>
          <xm:sqref>AT470</xm:sqref>
        </x14:conditionalFormatting>
        <x14:conditionalFormatting xmlns:xm="http://schemas.microsoft.com/office/excel/2006/main">
          <x14:cfRule type="containsText" priority="4989" operator="containsText" id="{140682DB-307E-45D6-9EC1-AB6F2BC2BDF2}">
            <xm:f>NOT(ISERROR(SEARCH('Listados Datos'!$P$3,AR481)))</xm:f>
            <xm:f>'Listados Datos'!$P$3</xm:f>
            <x14:dxf>
              <fill>
                <patternFill>
                  <bgColor rgb="FF99CC00"/>
                </patternFill>
              </fill>
            </x14:dxf>
          </x14:cfRule>
          <x14:cfRule type="containsText" priority="4990" operator="containsText" id="{91CCA220-DBC8-4A35-811B-55E4074768C6}">
            <xm:f>NOT(ISERROR(SEARCH('Listados Datos'!$P$4,AR481)))</xm:f>
            <xm:f>'Listados Datos'!$P$4</xm:f>
            <x14:dxf>
              <fill>
                <patternFill>
                  <bgColor rgb="FF33CC33"/>
                </patternFill>
              </fill>
            </x14:dxf>
          </x14:cfRule>
          <x14:cfRule type="containsText" priority="4991" operator="containsText" id="{A13D75D8-FEB0-4455-9093-867A15819C51}">
            <xm:f>NOT(ISERROR(SEARCH('Listados Datos'!$P$5,AR481)))</xm:f>
            <xm:f>'Listados Datos'!$P$5</xm:f>
            <x14:dxf>
              <fill>
                <patternFill>
                  <bgColor rgb="FFFFFF00"/>
                </patternFill>
              </fill>
            </x14:dxf>
          </x14:cfRule>
          <x14:cfRule type="containsText" priority="4992" operator="containsText" id="{0B6AAE05-7A83-4BF5-9D7E-3695C70D4406}">
            <xm:f>NOT(ISERROR(SEARCH('Listados Datos'!$P$6,AR481)))</xm:f>
            <xm:f>'Listados Datos'!$P$6</xm:f>
            <x14:dxf>
              <fill>
                <patternFill>
                  <bgColor rgb="FFFFC000"/>
                </patternFill>
              </fill>
            </x14:dxf>
          </x14:cfRule>
          <x14:cfRule type="containsText" priority="4993" operator="containsText" id="{DF58650E-1452-40F1-88DF-374B2F158625}">
            <xm:f>NOT(ISERROR(SEARCH('Listados Datos'!$P$7,AR481)))</xm:f>
            <xm:f>'Listados Datos'!$P$7</xm:f>
            <x14:dxf>
              <fill>
                <patternFill>
                  <bgColor rgb="FFFF0000"/>
                </patternFill>
              </fill>
            </x14:dxf>
          </x14:cfRule>
          <xm:sqref>AR481</xm:sqref>
        </x14:conditionalFormatting>
        <x14:conditionalFormatting xmlns:xm="http://schemas.microsoft.com/office/excel/2006/main">
          <x14:cfRule type="containsText" priority="5055" operator="containsText" id="{4B0F8311-46D0-4112-98C1-2969F4D7DCF2}">
            <xm:f>NOT(ISERROR(SEARCH('Listados Datos'!$T$3,AT483)))</xm:f>
            <xm:f>'Listados Datos'!$T$3</xm:f>
            <x14:dxf>
              <fill>
                <patternFill patternType="solid">
                  <bgColor rgb="FFC00000"/>
                </patternFill>
              </fill>
            </x14:dxf>
          </x14:cfRule>
          <x14:cfRule type="containsText" priority="5056" operator="containsText" id="{CE47E740-BE05-4C6F-A093-B418D157E968}">
            <xm:f>NOT(ISERROR(SEARCH('Listados Datos'!$T$4,AT483)))</xm:f>
            <xm:f>'Listados Datos'!$T$4</xm:f>
            <x14:dxf>
              <font>
                <b/>
                <i val="0"/>
                <color theme="0"/>
              </font>
              <fill>
                <patternFill>
                  <bgColor rgb="FFE26B0A"/>
                </patternFill>
              </fill>
            </x14:dxf>
          </x14:cfRule>
          <x14:cfRule type="containsText" priority="5057" operator="containsText" id="{A6CE9844-7788-4DD0-81FE-D43A26294762}">
            <xm:f>NOT(ISERROR(SEARCH('Listados Datos'!$T$5,AT483)))</xm:f>
            <xm:f>'Listados Datos'!$T$5</xm:f>
            <x14:dxf>
              <font>
                <b/>
                <i val="0"/>
                <color auto="1"/>
              </font>
              <fill>
                <patternFill>
                  <bgColor rgb="FFFFFF00"/>
                </patternFill>
              </fill>
            </x14:dxf>
          </x14:cfRule>
          <x14:cfRule type="containsText" priority="5058" operator="containsText" id="{4C0854BE-E922-4499-B0EE-F4B28B2B5628}">
            <xm:f>NOT(ISERROR(SEARCH('Listados Datos'!$T$6,AT483)))</xm:f>
            <xm:f>'Listados Datos'!$T$6</xm:f>
            <x14:dxf>
              <font>
                <b/>
                <i val="0"/>
              </font>
              <fill>
                <patternFill>
                  <bgColor rgb="FF92D050"/>
                </patternFill>
              </fill>
            </x14:dxf>
          </x14:cfRule>
          <xm:sqref>AT483</xm:sqref>
        </x14:conditionalFormatting>
        <x14:conditionalFormatting xmlns:xm="http://schemas.microsoft.com/office/excel/2006/main">
          <x14:cfRule type="containsText" priority="5045" operator="containsText" id="{430453EA-15EE-49B8-ACF8-CB0BAE8B56E4}">
            <xm:f>NOT(ISERROR(SEARCH('Listados Datos'!$P$3,AR483)))</xm:f>
            <xm:f>'Listados Datos'!$P$3</xm:f>
            <x14:dxf>
              <fill>
                <patternFill>
                  <bgColor rgb="FF99CC00"/>
                </patternFill>
              </fill>
            </x14:dxf>
          </x14:cfRule>
          <x14:cfRule type="containsText" priority="5046" operator="containsText" id="{D33843F4-15C7-49F5-93BD-A09B8BE44AA6}">
            <xm:f>NOT(ISERROR(SEARCH('Listados Datos'!$P$4,AR483)))</xm:f>
            <xm:f>'Listados Datos'!$P$4</xm:f>
            <x14:dxf>
              <fill>
                <patternFill>
                  <bgColor rgb="FF33CC33"/>
                </patternFill>
              </fill>
            </x14:dxf>
          </x14:cfRule>
          <x14:cfRule type="containsText" priority="5047" operator="containsText" id="{718B403B-A506-404B-A2DF-98597595093A}">
            <xm:f>NOT(ISERROR(SEARCH('Listados Datos'!$P$5,AR483)))</xm:f>
            <xm:f>'Listados Datos'!$P$5</xm:f>
            <x14:dxf>
              <fill>
                <patternFill>
                  <bgColor rgb="FFFFFF00"/>
                </patternFill>
              </fill>
            </x14:dxf>
          </x14:cfRule>
          <x14:cfRule type="containsText" priority="5048" operator="containsText" id="{5C18109E-ED22-4BC2-B5F6-D97FB754F6A8}">
            <xm:f>NOT(ISERROR(SEARCH('Listados Datos'!$P$6,AR483)))</xm:f>
            <xm:f>'Listados Datos'!$P$6</xm:f>
            <x14:dxf>
              <fill>
                <patternFill>
                  <bgColor rgb="FFFFC000"/>
                </patternFill>
              </fill>
            </x14:dxf>
          </x14:cfRule>
          <x14:cfRule type="containsText" priority="5049" operator="containsText" id="{F9C26ECD-EAC0-4FFF-B2AB-29862C30BD9E}">
            <xm:f>NOT(ISERROR(SEARCH('Listados Datos'!$P$7,AR483)))</xm:f>
            <xm:f>'Listados Datos'!$P$7</xm:f>
            <x14:dxf>
              <fill>
                <patternFill>
                  <bgColor rgb="FFFF0000"/>
                </patternFill>
              </fill>
            </x14:dxf>
          </x14:cfRule>
          <xm:sqref>AR483</xm:sqref>
        </x14:conditionalFormatting>
        <x14:conditionalFormatting xmlns:xm="http://schemas.microsoft.com/office/excel/2006/main">
          <x14:cfRule type="containsText" priority="5013" operator="containsText" id="{EEB224DB-1E85-43D1-8E72-FDC390437C78}">
            <xm:f>NOT(ISERROR(SEARCH('Listados Datos'!$T$3,AT480)))</xm:f>
            <xm:f>'Listados Datos'!$T$3</xm:f>
            <x14:dxf>
              <fill>
                <patternFill patternType="solid">
                  <bgColor rgb="FFC00000"/>
                </patternFill>
              </fill>
            </x14:dxf>
          </x14:cfRule>
          <x14:cfRule type="containsText" priority="5014" operator="containsText" id="{AAA473C2-7AE0-4DEA-8612-F8A03DB38E47}">
            <xm:f>NOT(ISERROR(SEARCH('Listados Datos'!$T$4,AT480)))</xm:f>
            <xm:f>'Listados Datos'!$T$4</xm:f>
            <x14:dxf>
              <font>
                <b/>
                <i val="0"/>
                <color theme="0"/>
              </font>
              <fill>
                <patternFill>
                  <bgColor rgb="FFE26B0A"/>
                </patternFill>
              </fill>
            </x14:dxf>
          </x14:cfRule>
          <x14:cfRule type="containsText" priority="5015" operator="containsText" id="{2EDF3C11-E1E0-4A50-A2F9-906CA48B537B}">
            <xm:f>NOT(ISERROR(SEARCH('Listados Datos'!$T$5,AT480)))</xm:f>
            <xm:f>'Listados Datos'!$T$5</xm:f>
            <x14:dxf>
              <font>
                <b/>
                <i val="0"/>
                <color auto="1"/>
              </font>
              <fill>
                <patternFill>
                  <bgColor rgb="FFFFFF00"/>
                </patternFill>
              </fill>
            </x14:dxf>
          </x14:cfRule>
          <x14:cfRule type="containsText" priority="5016" operator="containsText" id="{33241B46-99B7-484C-9BA5-5EB0580C6903}">
            <xm:f>NOT(ISERROR(SEARCH('Listados Datos'!$T$6,AT480)))</xm:f>
            <xm:f>'Listados Datos'!$T$6</xm:f>
            <x14:dxf>
              <font>
                <b/>
                <i val="0"/>
              </font>
              <fill>
                <patternFill>
                  <bgColor rgb="FF92D050"/>
                </patternFill>
              </fill>
            </x14:dxf>
          </x14:cfRule>
          <xm:sqref>AT480</xm:sqref>
        </x14:conditionalFormatting>
        <x14:conditionalFormatting xmlns:xm="http://schemas.microsoft.com/office/excel/2006/main">
          <x14:cfRule type="containsText" priority="5003" operator="containsText" id="{F472FBAE-E77C-48E5-B368-349E0DC02458}">
            <xm:f>NOT(ISERROR(SEARCH('Listados Datos'!$P$3,AR480)))</xm:f>
            <xm:f>'Listados Datos'!$P$3</xm:f>
            <x14:dxf>
              <fill>
                <patternFill>
                  <bgColor rgb="FF99CC00"/>
                </patternFill>
              </fill>
            </x14:dxf>
          </x14:cfRule>
          <x14:cfRule type="containsText" priority="5004" operator="containsText" id="{0732D86A-BE56-474D-8665-8DFD04D0DE56}">
            <xm:f>NOT(ISERROR(SEARCH('Listados Datos'!$P$4,AR480)))</xm:f>
            <xm:f>'Listados Datos'!$P$4</xm:f>
            <x14:dxf>
              <fill>
                <patternFill>
                  <bgColor rgb="FF33CC33"/>
                </patternFill>
              </fill>
            </x14:dxf>
          </x14:cfRule>
          <x14:cfRule type="containsText" priority="5005" operator="containsText" id="{AF51DB7C-BF9E-4E79-87F3-E1330D8B318F}">
            <xm:f>NOT(ISERROR(SEARCH('Listados Datos'!$P$5,AR480)))</xm:f>
            <xm:f>'Listados Datos'!$P$5</xm:f>
            <x14:dxf>
              <fill>
                <patternFill>
                  <bgColor rgb="FFFFFF00"/>
                </patternFill>
              </fill>
            </x14:dxf>
          </x14:cfRule>
          <x14:cfRule type="containsText" priority="5006" operator="containsText" id="{2E56ABF8-084C-45F7-A141-B24113429F5E}">
            <xm:f>NOT(ISERROR(SEARCH('Listados Datos'!$P$6,AR480)))</xm:f>
            <xm:f>'Listados Datos'!$P$6</xm:f>
            <x14:dxf>
              <fill>
                <patternFill>
                  <bgColor rgb="FFFFC000"/>
                </patternFill>
              </fill>
            </x14:dxf>
          </x14:cfRule>
          <x14:cfRule type="containsText" priority="5007" operator="containsText" id="{003FC2B8-8EFD-4635-886C-304FCB6D0E8F}">
            <xm:f>NOT(ISERROR(SEARCH('Listados Datos'!$P$7,AR480)))</xm:f>
            <xm:f>'Listados Datos'!$P$7</xm:f>
            <x14:dxf>
              <fill>
                <patternFill>
                  <bgColor rgb="FFFF0000"/>
                </patternFill>
              </fill>
            </x14:dxf>
          </x14:cfRule>
          <xm:sqref>AR480</xm:sqref>
        </x14:conditionalFormatting>
        <x14:conditionalFormatting xmlns:xm="http://schemas.microsoft.com/office/excel/2006/main">
          <x14:cfRule type="containsText" priority="5121" operator="containsText" id="{88224026-D207-457B-92B9-663C6D6D346E}">
            <xm:f>NOT(ISERROR(SEARCH('Listados Datos'!$T$3,AF478)))</xm:f>
            <xm:f>'Listados Datos'!$T$3</xm:f>
            <x14:dxf>
              <fill>
                <patternFill patternType="solid">
                  <bgColor rgb="FFC00000"/>
                </patternFill>
              </fill>
            </x14:dxf>
          </x14:cfRule>
          <x14:cfRule type="containsText" priority="5122" operator="containsText" id="{1EF67CFC-B1E2-4881-AC55-D44071B5F6CC}">
            <xm:f>NOT(ISERROR(SEARCH('Listados Datos'!$T$4,AF478)))</xm:f>
            <xm:f>'Listados Datos'!$T$4</xm:f>
            <x14:dxf>
              <font>
                <b/>
                <i val="0"/>
                <color theme="0"/>
              </font>
              <fill>
                <patternFill>
                  <bgColor rgb="FFE26B0A"/>
                </patternFill>
              </fill>
            </x14:dxf>
          </x14:cfRule>
          <x14:cfRule type="containsText" priority="5123" operator="containsText" id="{B4B37DF9-BF85-4AEB-9A6B-51F14BCE17C7}">
            <xm:f>NOT(ISERROR(SEARCH('Listados Datos'!$T$5,AF478)))</xm:f>
            <xm:f>'Listados Datos'!$T$5</xm:f>
            <x14:dxf>
              <font>
                <b/>
                <i val="0"/>
                <color auto="1"/>
              </font>
              <fill>
                <patternFill>
                  <bgColor rgb="FFFFFF00"/>
                </patternFill>
              </fill>
            </x14:dxf>
          </x14:cfRule>
          <x14:cfRule type="containsText" priority="5124" operator="containsText" id="{EB0E8CCE-2BDC-4ABB-BADB-760B88658C50}">
            <xm:f>NOT(ISERROR(SEARCH('Listados Datos'!$T$6,AF478)))</xm:f>
            <xm:f>'Listados Datos'!$T$6</xm:f>
            <x14:dxf>
              <font>
                <b/>
                <i val="0"/>
              </font>
              <fill>
                <patternFill>
                  <bgColor rgb="FF92D050"/>
                </patternFill>
              </fill>
            </x14:dxf>
          </x14:cfRule>
          <xm:sqref>AF478:AF479 AF483</xm:sqref>
        </x14:conditionalFormatting>
        <x14:conditionalFormatting xmlns:xm="http://schemas.microsoft.com/office/excel/2006/main">
          <x14:cfRule type="containsText" priority="5117" operator="containsText" id="{C4B10290-5448-47A0-9DE2-37B00B35DB32}">
            <xm:f>NOT(ISERROR(SEARCH('Listados Datos'!$T$3,AB478)))</xm:f>
            <xm:f>'Listados Datos'!$T$3</xm:f>
            <x14:dxf>
              <fill>
                <patternFill patternType="solid">
                  <bgColor rgb="FFC00000"/>
                </patternFill>
              </fill>
            </x14:dxf>
          </x14:cfRule>
          <x14:cfRule type="containsText" priority="5118" operator="containsText" id="{A7A7A2AF-D683-48C5-9CE5-9CBC2E2BAE27}">
            <xm:f>NOT(ISERROR(SEARCH('Listados Datos'!$T$4,AB478)))</xm:f>
            <xm:f>'Listados Datos'!$T$4</xm:f>
            <x14:dxf>
              <font>
                <b/>
                <i val="0"/>
                <color theme="0"/>
              </font>
              <fill>
                <patternFill>
                  <bgColor rgb="FFE26B0A"/>
                </patternFill>
              </fill>
            </x14:dxf>
          </x14:cfRule>
          <x14:cfRule type="containsText" priority="5119" operator="containsText" id="{AEC3B800-D851-4C82-A9AE-72E945EA3654}">
            <xm:f>NOT(ISERROR(SEARCH('Listados Datos'!$T$5,AB478)))</xm:f>
            <xm:f>'Listados Datos'!$T$5</xm:f>
            <x14:dxf>
              <font>
                <b/>
                <i val="0"/>
                <color auto="1"/>
              </font>
              <fill>
                <patternFill>
                  <bgColor rgb="FFFFFF00"/>
                </patternFill>
              </fill>
            </x14:dxf>
          </x14:cfRule>
          <x14:cfRule type="containsText" priority="5120" operator="containsText" id="{3B7CF3D1-F1E5-48A7-863A-B21E185E0B5A}">
            <xm:f>NOT(ISERROR(SEARCH('Listados Datos'!$T$6,AB478)))</xm:f>
            <xm:f>'Listados Datos'!$T$6</xm:f>
            <x14:dxf>
              <font>
                <b/>
                <i val="0"/>
              </font>
              <fill>
                <patternFill>
                  <bgColor rgb="FF92D050"/>
                </patternFill>
              </fill>
            </x14:dxf>
          </x14:cfRule>
          <xm:sqref>AB478:AB479</xm:sqref>
        </x14:conditionalFormatting>
        <x14:conditionalFormatting xmlns:xm="http://schemas.microsoft.com/office/excel/2006/main">
          <x14:cfRule type="containsText" priority="5107" operator="containsText" id="{FF59896F-DE49-4CF9-B1BD-5C243F273731}">
            <xm:f>NOT(ISERROR(SEARCH('Listados Datos'!$P$3,Z478)))</xm:f>
            <xm:f>'Listados Datos'!$P$3</xm:f>
            <x14:dxf>
              <fill>
                <patternFill>
                  <bgColor rgb="FF99CC00"/>
                </patternFill>
              </fill>
            </x14:dxf>
          </x14:cfRule>
          <x14:cfRule type="containsText" priority="5108" operator="containsText" id="{B36EE54F-B4C0-482E-A51F-0ED68DE08D8A}">
            <xm:f>NOT(ISERROR(SEARCH('Listados Datos'!$P$4,Z478)))</xm:f>
            <xm:f>'Listados Datos'!$P$4</xm:f>
            <x14:dxf>
              <fill>
                <patternFill>
                  <bgColor rgb="FF33CC33"/>
                </patternFill>
              </fill>
            </x14:dxf>
          </x14:cfRule>
          <x14:cfRule type="containsText" priority="5109" operator="containsText" id="{EE7C571C-DD9F-4FEB-B123-431B08CEEAC5}">
            <xm:f>NOT(ISERROR(SEARCH('Listados Datos'!$P$5,Z478)))</xm:f>
            <xm:f>'Listados Datos'!$P$5</xm:f>
            <x14:dxf>
              <fill>
                <patternFill>
                  <bgColor rgb="FFFFFF00"/>
                </patternFill>
              </fill>
            </x14:dxf>
          </x14:cfRule>
          <x14:cfRule type="containsText" priority="5110" operator="containsText" id="{AFD6D342-CACF-4AAE-9B33-AA6DFB854588}">
            <xm:f>NOT(ISERROR(SEARCH('Listados Datos'!$P$6,Z478)))</xm:f>
            <xm:f>'Listados Datos'!$P$6</xm:f>
            <x14:dxf>
              <fill>
                <patternFill>
                  <bgColor rgb="FFFFC000"/>
                </patternFill>
              </fill>
            </x14:dxf>
          </x14:cfRule>
          <x14:cfRule type="containsText" priority="5111" operator="containsText" id="{B7C3618C-92E1-4DC6-92AF-ADC95325EE05}">
            <xm:f>NOT(ISERROR(SEARCH('Listados Datos'!$P$7,Z478)))</xm:f>
            <xm:f>'Listados Datos'!$P$7</xm:f>
            <x14:dxf>
              <fill>
                <patternFill>
                  <bgColor rgb="FFFF0000"/>
                </patternFill>
              </fill>
            </x14:dxf>
          </x14:cfRule>
          <xm:sqref>Z478:Z479</xm:sqref>
        </x14:conditionalFormatting>
        <x14:conditionalFormatting xmlns:xm="http://schemas.microsoft.com/office/excel/2006/main">
          <x14:cfRule type="containsText" priority="5083" operator="containsText" id="{8E2252C2-47A6-4366-99AB-DAF94D7EAFD3}">
            <xm:f>NOT(ISERROR(SEARCH('Listados Datos'!$T$3,AT478)))</xm:f>
            <xm:f>'Listados Datos'!$T$3</xm:f>
            <x14:dxf>
              <fill>
                <patternFill patternType="solid">
                  <bgColor rgb="FFC00000"/>
                </patternFill>
              </fill>
            </x14:dxf>
          </x14:cfRule>
          <x14:cfRule type="containsText" priority="5084" operator="containsText" id="{E618503D-78D7-4BA2-A4E3-A137D871CA61}">
            <xm:f>NOT(ISERROR(SEARCH('Listados Datos'!$T$4,AT478)))</xm:f>
            <xm:f>'Listados Datos'!$T$4</xm:f>
            <x14:dxf>
              <font>
                <b/>
                <i val="0"/>
                <color theme="0"/>
              </font>
              <fill>
                <patternFill>
                  <bgColor rgb="FFE26B0A"/>
                </patternFill>
              </fill>
            </x14:dxf>
          </x14:cfRule>
          <x14:cfRule type="containsText" priority="5085" operator="containsText" id="{42799176-7238-41DF-AF3E-B407367C6E74}">
            <xm:f>NOT(ISERROR(SEARCH('Listados Datos'!$T$5,AT478)))</xm:f>
            <xm:f>'Listados Datos'!$T$5</xm:f>
            <x14:dxf>
              <font>
                <b/>
                <i val="0"/>
                <color auto="1"/>
              </font>
              <fill>
                <patternFill>
                  <bgColor rgb="FFFFFF00"/>
                </patternFill>
              </fill>
            </x14:dxf>
          </x14:cfRule>
          <x14:cfRule type="containsText" priority="5086" operator="containsText" id="{AF809C48-4B4C-48C3-81A0-88843C3D9495}">
            <xm:f>NOT(ISERROR(SEARCH('Listados Datos'!$T$6,AT478)))</xm:f>
            <xm:f>'Listados Datos'!$T$6</xm:f>
            <x14:dxf>
              <font>
                <b/>
                <i val="0"/>
              </font>
              <fill>
                <patternFill>
                  <bgColor rgb="FF92D050"/>
                </patternFill>
              </fill>
            </x14:dxf>
          </x14:cfRule>
          <xm:sqref>AT478</xm:sqref>
        </x14:conditionalFormatting>
        <x14:conditionalFormatting xmlns:xm="http://schemas.microsoft.com/office/excel/2006/main">
          <x14:cfRule type="containsText" priority="5073" operator="containsText" id="{B7B9DEB5-92FD-44B9-8E61-0C6F825CEB29}">
            <xm:f>NOT(ISERROR(SEARCH('Listados Datos'!$P$3,AR478)))</xm:f>
            <xm:f>'Listados Datos'!$P$3</xm:f>
            <x14:dxf>
              <fill>
                <patternFill>
                  <bgColor rgb="FF99CC00"/>
                </patternFill>
              </fill>
            </x14:dxf>
          </x14:cfRule>
          <x14:cfRule type="containsText" priority="5074" operator="containsText" id="{00A887B6-D102-4052-9A04-CF1BB7A5D269}">
            <xm:f>NOT(ISERROR(SEARCH('Listados Datos'!$P$4,AR478)))</xm:f>
            <xm:f>'Listados Datos'!$P$4</xm:f>
            <x14:dxf>
              <fill>
                <patternFill>
                  <bgColor rgb="FF33CC33"/>
                </patternFill>
              </fill>
            </x14:dxf>
          </x14:cfRule>
          <x14:cfRule type="containsText" priority="5075" operator="containsText" id="{6DB55A0C-F883-49C5-A8B6-1A5D635822E2}">
            <xm:f>NOT(ISERROR(SEARCH('Listados Datos'!$P$5,AR478)))</xm:f>
            <xm:f>'Listados Datos'!$P$5</xm:f>
            <x14:dxf>
              <fill>
                <patternFill>
                  <bgColor rgb="FFFFFF00"/>
                </patternFill>
              </fill>
            </x14:dxf>
          </x14:cfRule>
          <x14:cfRule type="containsText" priority="5076" operator="containsText" id="{48295012-AC61-4D4A-8709-601D63A39239}">
            <xm:f>NOT(ISERROR(SEARCH('Listados Datos'!$P$6,AR478)))</xm:f>
            <xm:f>'Listados Datos'!$P$6</xm:f>
            <x14:dxf>
              <fill>
                <patternFill>
                  <bgColor rgb="FFFFC000"/>
                </patternFill>
              </fill>
            </x14:dxf>
          </x14:cfRule>
          <x14:cfRule type="containsText" priority="5077" operator="containsText" id="{67814E21-0859-4A10-B4A5-41E013DDC33F}">
            <xm:f>NOT(ISERROR(SEARCH('Listados Datos'!$P$7,AR478)))</xm:f>
            <xm:f>'Listados Datos'!$P$7</xm:f>
            <x14:dxf>
              <fill>
                <patternFill>
                  <bgColor rgb="FFFF0000"/>
                </patternFill>
              </fill>
            </x14:dxf>
          </x14:cfRule>
          <xm:sqref>AR478</xm:sqref>
        </x14:conditionalFormatting>
        <x14:conditionalFormatting xmlns:xm="http://schemas.microsoft.com/office/excel/2006/main">
          <x14:cfRule type="containsText" priority="5069" operator="containsText" id="{5D54B980-AC46-412F-9992-BA767BD359B1}">
            <xm:f>NOT(ISERROR(SEARCH('Listados Datos'!$T$3,AT479)))</xm:f>
            <xm:f>'Listados Datos'!$T$3</xm:f>
            <x14:dxf>
              <fill>
                <patternFill patternType="solid">
                  <bgColor rgb="FFC00000"/>
                </patternFill>
              </fill>
            </x14:dxf>
          </x14:cfRule>
          <x14:cfRule type="containsText" priority="5070" operator="containsText" id="{8781F9EB-286F-45B3-86DA-1F6CE4CBF422}">
            <xm:f>NOT(ISERROR(SEARCH('Listados Datos'!$T$4,AT479)))</xm:f>
            <xm:f>'Listados Datos'!$T$4</xm:f>
            <x14:dxf>
              <font>
                <b/>
                <i val="0"/>
                <color theme="0"/>
              </font>
              <fill>
                <patternFill>
                  <bgColor rgb="FFE26B0A"/>
                </patternFill>
              </fill>
            </x14:dxf>
          </x14:cfRule>
          <x14:cfRule type="containsText" priority="5071" operator="containsText" id="{DB40E12F-7288-4A1E-ADA4-504D47F14AE5}">
            <xm:f>NOT(ISERROR(SEARCH('Listados Datos'!$T$5,AT479)))</xm:f>
            <xm:f>'Listados Datos'!$T$5</xm:f>
            <x14:dxf>
              <font>
                <b/>
                <i val="0"/>
                <color auto="1"/>
              </font>
              <fill>
                <patternFill>
                  <bgColor rgb="FFFFFF00"/>
                </patternFill>
              </fill>
            </x14:dxf>
          </x14:cfRule>
          <x14:cfRule type="containsText" priority="5072" operator="containsText" id="{4007C3A4-6EDD-41FF-8AE5-8F848EACF882}">
            <xm:f>NOT(ISERROR(SEARCH('Listados Datos'!$T$6,AT479)))</xm:f>
            <xm:f>'Listados Datos'!$T$6</xm:f>
            <x14:dxf>
              <font>
                <b/>
                <i val="0"/>
              </font>
              <fill>
                <patternFill>
                  <bgColor rgb="FF92D050"/>
                </patternFill>
              </fill>
            </x14:dxf>
          </x14:cfRule>
          <xm:sqref>AT479</xm:sqref>
        </x14:conditionalFormatting>
        <x14:conditionalFormatting xmlns:xm="http://schemas.microsoft.com/office/excel/2006/main">
          <x14:cfRule type="containsText" priority="5059" operator="containsText" id="{CF8A1EF0-141B-463A-B36A-21E754DD5A65}">
            <xm:f>NOT(ISERROR(SEARCH('Listados Datos'!$P$3,AR479)))</xm:f>
            <xm:f>'Listados Datos'!$P$3</xm:f>
            <x14:dxf>
              <fill>
                <patternFill>
                  <bgColor rgb="FF99CC00"/>
                </patternFill>
              </fill>
            </x14:dxf>
          </x14:cfRule>
          <x14:cfRule type="containsText" priority="5060" operator="containsText" id="{F7F2FE29-490B-4B60-8232-98F885C28957}">
            <xm:f>NOT(ISERROR(SEARCH('Listados Datos'!$P$4,AR479)))</xm:f>
            <xm:f>'Listados Datos'!$P$4</xm:f>
            <x14:dxf>
              <fill>
                <patternFill>
                  <bgColor rgb="FF33CC33"/>
                </patternFill>
              </fill>
            </x14:dxf>
          </x14:cfRule>
          <x14:cfRule type="containsText" priority="5061" operator="containsText" id="{DC8224F1-7CB0-44EE-AF28-FF9BDFE26759}">
            <xm:f>NOT(ISERROR(SEARCH('Listados Datos'!$P$5,AR479)))</xm:f>
            <xm:f>'Listados Datos'!$P$5</xm:f>
            <x14:dxf>
              <fill>
                <patternFill>
                  <bgColor rgb="FFFFFF00"/>
                </patternFill>
              </fill>
            </x14:dxf>
          </x14:cfRule>
          <x14:cfRule type="containsText" priority="5062" operator="containsText" id="{96E00C34-5FC5-4524-B65D-1ADEAEDCAC60}">
            <xm:f>NOT(ISERROR(SEARCH('Listados Datos'!$P$6,AR479)))</xm:f>
            <xm:f>'Listados Datos'!$P$6</xm:f>
            <x14:dxf>
              <fill>
                <patternFill>
                  <bgColor rgb="FFFFC000"/>
                </patternFill>
              </fill>
            </x14:dxf>
          </x14:cfRule>
          <x14:cfRule type="containsText" priority="5063" operator="containsText" id="{3598A6C5-EF5F-4C86-BCEF-3D117046C88E}">
            <xm:f>NOT(ISERROR(SEARCH('Listados Datos'!$P$7,AR479)))</xm:f>
            <xm:f>'Listados Datos'!$P$7</xm:f>
            <x14:dxf>
              <fill>
                <patternFill>
                  <bgColor rgb="FFFF0000"/>
                </patternFill>
              </fill>
            </x14:dxf>
          </x14:cfRule>
          <xm:sqref>AR479</xm:sqref>
        </x14:conditionalFormatting>
        <x14:conditionalFormatting xmlns:xm="http://schemas.microsoft.com/office/excel/2006/main">
          <x14:cfRule type="containsText" priority="5041" operator="containsText" id="{69F2938A-510F-4B7C-8A82-D1C1083A6F59}">
            <xm:f>NOT(ISERROR(SEARCH('Listados Datos'!$T$3,AF480)))</xm:f>
            <xm:f>'Listados Datos'!$T$3</xm:f>
            <x14:dxf>
              <fill>
                <patternFill patternType="solid">
                  <bgColor rgb="FFC00000"/>
                </patternFill>
              </fill>
            </x14:dxf>
          </x14:cfRule>
          <x14:cfRule type="containsText" priority="5042" operator="containsText" id="{F9065D58-6162-4A46-8168-DE73A5B80D14}">
            <xm:f>NOT(ISERROR(SEARCH('Listados Datos'!$T$4,AF480)))</xm:f>
            <xm:f>'Listados Datos'!$T$4</xm:f>
            <x14:dxf>
              <font>
                <b/>
                <i val="0"/>
                <color theme="0"/>
              </font>
              <fill>
                <patternFill>
                  <bgColor rgb="FFE26B0A"/>
                </patternFill>
              </fill>
            </x14:dxf>
          </x14:cfRule>
          <x14:cfRule type="containsText" priority="5043" operator="containsText" id="{3FDD8B51-0DD3-4D08-9AFF-C127C771E7A9}">
            <xm:f>NOT(ISERROR(SEARCH('Listados Datos'!$T$5,AF480)))</xm:f>
            <xm:f>'Listados Datos'!$T$5</xm:f>
            <x14:dxf>
              <font>
                <b/>
                <i val="0"/>
                <color auto="1"/>
              </font>
              <fill>
                <patternFill>
                  <bgColor rgb="FFFFFF00"/>
                </patternFill>
              </fill>
            </x14:dxf>
          </x14:cfRule>
          <x14:cfRule type="containsText" priority="5044" operator="containsText" id="{B37FA617-78BB-4AD2-BD5C-845EE070E032}">
            <xm:f>NOT(ISERROR(SEARCH('Listados Datos'!$T$6,AF480)))</xm:f>
            <xm:f>'Listados Datos'!$T$6</xm:f>
            <x14:dxf>
              <font>
                <b/>
                <i val="0"/>
              </font>
              <fill>
                <patternFill>
                  <bgColor rgb="FF92D050"/>
                </patternFill>
              </fill>
            </x14:dxf>
          </x14:cfRule>
          <xm:sqref>AF480:AF481</xm:sqref>
        </x14:conditionalFormatting>
        <x14:conditionalFormatting xmlns:xm="http://schemas.microsoft.com/office/excel/2006/main">
          <x14:cfRule type="containsText" priority="5037" operator="containsText" id="{AED0B403-5C7D-409D-AF8D-2B88DF3DE4C3}">
            <xm:f>NOT(ISERROR(SEARCH('Listados Datos'!$T$3,AB480)))</xm:f>
            <xm:f>'Listados Datos'!$T$3</xm:f>
            <x14:dxf>
              <fill>
                <patternFill patternType="solid">
                  <bgColor rgb="FFC00000"/>
                </patternFill>
              </fill>
            </x14:dxf>
          </x14:cfRule>
          <x14:cfRule type="containsText" priority="5038" operator="containsText" id="{4066EBDB-FDAC-4854-8908-AF74B2CEEDAC}">
            <xm:f>NOT(ISERROR(SEARCH('Listados Datos'!$T$4,AB480)))</xm:f>
            <xm:f>'Listados Datos'!$T$4</xm:f>
            <x14:dxf>
              <font>
                <b/>
                <i val="0"/>
                <color theme="0"/>
              </font>
              <fill>
                <patternFill>
                  <bgColor rgb="FFE26B0A"/>
                </patternFill>
              </fill>
            </x14:dxf>
          </x14:cfRule>
          <x14:cfRule type="containsText" priority="5039" operator="containsText" id="{ED8051C3-7495-4DB2-B1E6-56E60ED77712}">
            <xm:f>NOT(ISERROR(SEARCH('Listados Datos'!$T$5,AB480)))</xm:f>
            <xm:f>'Listados Datos'!$T$5</xm:f>
            <x14:dxf>
              <font>
                <b/>
                <i val="0"/>
                <color auto="1"/>
              </font>
              <fill>
                <patternFill>
                  <bgColor rgb="FFFFFF00"/>
                </patternFill>
              </fill>
            </x14:dxf>
          </x14:cfRule>
          <x14:cfRule type="containsText" priority="5040" operator="containsText" id="{483A49AE-2AE9-41EC-BB58-415DBCEF7477}">
            <xm:f>NOT(ISERROR(SEARCH('Listados Datos'!$T$6,AB480)))</xm:f>
            <xm:f>'Listados Datos'!$T$6</xm:f>
            <x14:dxf>
              <font>
                <b/>
                <i val="0"/>
              </font>
              <fill>
                <patternFill>
                  <bgColor rgb="FF92D050"/>
                </patternFill>
              </fill>
            </x14:dxf>
          </x14:cfRule>
          <xm:sqref>AB480:AB481</xm:sqref>
        </x14:conditionalFormatting>
        <x14:conditionalFormatting xmlns:xm="http://schemas.microsoft.com/office/excel/2006/main">
          <x14:cfRule type="containsText" priority="5027" operator="containsText" id="{2C02259C-6BD3-4109-86CA-A042C2A236B4}">
            <xm:f>NOT(ISERROR(SEARCH('Listados Datos'!$P$3,Z480)))</xm:f>
            <xm:f>'Listados Datos'!$P$3</xm:f>
            <x14:dxf>
              <fill>
                <patternFill>
                  <bgColor rgb="FF99CC00"/>
                </patternFill>
              </fill>
            </x14:dxf>
          </x14:cfRule>
          <x14:cfRule type="containsText" priority="5028" operator="containsText" id="{9EA29069-876D-44B5-9BE6-540990085745}">
            <xm:f>NOT(ISERROR(SEARCH('Listados Datos'!$P$4,Z480)))</xm:f>
            <xm:f>'Listados Datos'!$P$4</xm:f>
            <x14:dxf>
              <fill>
                <patternFill>
                  <bgColor rgb="FF33CC33"/>
                </patternFill>
              </fill>
            </x14:dxf>
          </x14:cfRule>
          <x14:cfRule type="containsText" priority="5029" operator="containsText" id="{C5EDC75E-9381-4263-84C7-5CD6B74C386F}">
            <xm:f>NOT(ISERROR(SEARCH('Listados Datos'!$P$5,Z480)))</xm:f>
            <xm:f>'Listados Datos'!$P$5</xm:f>
            <x14:dxf>
              <fill>
                <patternFill>
                  <bgColor rgb="FFFFFF00"/>
                </patternFill>
              </fill>
            </x14:dxf>
          </x14:cfRule>
          <x14:cfRule type="containsText" priority="5030" operator="containsText" id="{10A18BB0-BC7E-40D2-B7A4-8B7F29F0334B}">
            <xm:f>NOT(ISERROR(SEARCH('Listados Datos'!$P$6,Z480)))</xm:f>
            <xm:f>'Listados Datos'!$P$6</xm:f>
            <x14:dxf>
              <fill>
                <patternFill>
                  <bgColor rgb="FFFFC000"/>
                </patternFill>
              </fill>
            </x14:dxf>
          </x14:cfRule>
          <x14:cfRule type="containsText" priority="5031" operator="containsText" id="{96D14F47-7A3B-42A1-81F9-59C012687390}">
            <xm:f>NOT(ISERROR(SEARCH('Listados Datos'!$P$7,Z480)))</xm:f>
            <xm:f>'Listados Datos'!$P$7</xm:f>
            <x14:dxf>
              <fill>
                <patternFill>
                  <bgColor rgb="FFFF0000"/>
                </patternFill>
              </fill>
            </x14:dxf>
          </x14:cfRule>
          <xm:sqref>Z480:Z481</xm:sqref>
        </x14:conditionalFormatting>
        <x14:conditionalFormatting xmlns:xm="http://schemas.microsoft.com/office/excel/2006/main">
          <x14:cfRule type="containsText" priority="4999" operator="containsText" id="{45AF2794-62D4-4662-9318-9425D25C6A54}">
            <xm:f>NOT(ISERROR(SEARCH('Listados Datos'!$T$3,AT481)))</xm:f>
            <xm:f>'Listados Datos'!$T$3</xm:f>
            <x14:dxf>
              <fill>
                <patternFill patternType="solid">
                  <bgColor rgb="FFC00000"/>
                </patternFill>
              </fill>
            </x14:dxf>
          </x14:cfRule>
          <x14:cfRule type="containsText" priority="5000" operator="containsText" id="{C86C96FB-AAEB-4F05-9309-4D2B904B3516}">
            <xm:f>NOT(ISERROR(SEARCH('Listados Datos'!$T$4,AT481)))</xm:f>
            <xm:f>'Listados Datos'!$T$4</xm:f>
            <x14:dxf>
              <font>
                <b/>
                <i val="0"/>
                <color theme="0"/>
              </font>
              <fill>
                <patternFill>
                  <bgColor rgb="FFE26B0A"/>
                </patternFill>
              </fill>
            </x14:dxf>
          </x14:cfRule>
          <x14:cfRule type="containsText" priority="5001" operator="containsText" id="{41818DA7-3C41-4427-A827-CDEF47BDB877}">
            <xm:f>NOT(ISERROR(SEARCH('Listados Datos'!$T$5,AT481)))</xm:f>
            <xm:f>'Listados Datos'!$T$5</xm:f>
            <x14:dxf>
              <font>
                <b/>
                <i val="0"/>
                <color auto="1"/>
              </font>
              <fill>
                <patternFill>
                  <bgColor rgb="FFFFFF00"/>
                </patternFill>
              </fill>
            </x14:dxf>
          </x14:cfRule>
          <x14:cfRule type="containsText" priority="5002" operator="containsText" id="{721D09B8-0D10-42FF-8DF4-404EA299F4C0}">
            <xm:f>NOT(ISERROR(SEARCH('Listados Datos'!$T$6,AT481)))</xm:f>
            <xm:f>'Listados Datos'!$T$6</xm:f>
            <x14:dxf>
              <font>
                <b/>
                <i val="0"/>
              </font>
              <fill>
                <patternFill>
                  <bgColor rgb="FF92D050"/>
                </patternFill>
              </fill>
            </x14:dxf>
          </x14:cfRule>
          <xm:sqref>AT481</xm:sqref>
        </x14:conditionalFormatting>
        <x14:conditionalFormatting xmlns:xm="http://schemas.microsoft.com/office/excel/2006/main">
          <x14:cfRule type="containsText" priority="4947" operator="containsText" id="{D349FD20-6770-4599-AE23-29953C705A7A}">
            <xm:f>NOT(ISERROR(SEARCH('Listados Datos'!$P$3,AR482)))</xm:f>
            <xm:f>'Listados Datos'!$P$3</xm:f>
            <x14:dxf>
              <fill>
                <patternFill>
                  <bgColor rgb="FF99CC00"/>
                </patternFill>
              </fill>
            </x14:dxf>
          </x14:cfRule>
          <x14:cfRule type="containsText" priority="4948" operator="containsText" id="{4D850C20-CE95-4425-8F66-90AE3EBF3A61}">
            <xm:f>NOT(ISERROR(SEARCH('Listados Datos'!$P$4,AR482)))</xm:f>
            <xm:f>'Listados Datos'!$P$4</xm:f>
            <x14:dxf>
              <fill>
                <patternFill>
                  <bgColor rgb="FF33CC33"/>
                </patternFill>
              </fill>
            </x14:dxf>
          </x14:cfRule>
          <x14:cfRule type="containsText" priority="4949" operator="containsText" id="{1B2769E6-26F0-47F9-A04E-78546CFBA7FA}">
            <xm:f>NOT(ISERROR(SEARCH('Listados Datos'!$P$5,AR482)))</xm:f>
            <xm:f>'Listados Datos'!$P$5</xm:f>
            <x14:dxf>
              <fill>
                <patternFill>
                  <bgColor rgb="FFFFFF00"/>
                </patternFill>
              </fill>
            </x14:dxf>
          </x14:cfRule>
          <x14:cfRule type="containsText" priority="4950" operator="containsText" id="{BEE2CABB-0F6A-44A4-89A0-CB02F182ECC4}">
            <xm:f>NOT(ISERROR(SEARCH('Listados Datos'!$P$6,AR482)))</xm:f>
            <xm:f>'Listados Datos'!$P$6</xm:f>
            <x14:dxf>
              <fill>
                <patternFill>
                  <bgColor rgb="FFFFC000"/>
                </patternFill>
              </fill>
            </x14:dxf>
          </x14:cfRule>
          <x14:cfRule type="containsText" priority="4951" operator="containsText" id="{52A7ED35-D57D-4CD7-9134-8A47ED6EB63B}">
            <xm:f>NOT(ISERROR(SEARCH('Listados Datos'!$P$7,AR482)))</xm:f>
            <xm:f>'Listados Datos'!$P$7</xm:f>
            <x14:dxf>
              <fill>
                <patternFill>
                  <bgColor rgb="FFFF0000"/>
                </patternFill>
              </fill>
            </x14:dxf>
          </x14:cfRule>
          <xm:sqref>AR482</xm:sqref>
        </x14:conditionalFormatting>
        <x14:conditionalFormatting xmlns:xm="http://schemas.microsoft.com/office/excel/2006/main">
          <x14:cfRule type="containsText" priority="4985" operator="containsText" id="{1C4AB5ED-B21F-41A7-B93A-AF64462AFD80}">
            <xm:f>NOT(ISERROR(SEARCH('Listados Datos'!$T$3,AF482)))</xm:f>
            <xm:f>'Listados Datos'!$T$3</xm:f>
            <x14:dxf>
              <fill>
                <patternFill patternType="solid">
                  <bgColor rgb="FFC00000"/>
                </patternFill>
              </fill>
            </x14:dxf>
          </x14:cfRule>
          <x14:cfRule type="containsText" priority="4986" operator="containsText" id="{855E0A10-1553-4571-BBB2-8E44C38AC9A3}">
            <xm:f>NOT(ISERROR(SEARCH('Listados Datos'!$T$4,AF482)))</xm:f>
            <xm:f>'Listados Datos'!$T$4</xm:f>
            <x14:dxf>
              <font>
                <b/>
                <i val="0"/>
                <color theme="0"/>
              </font>
              <fill>
                <patternFill>
                  <bgColor rgb="FFE26B0A"/>
                </patternFill>
              </fill>
            </x14:dxf>
          </x14:cfRule>
          <x14:cfRule type="containsText" priority="4987" operator="containsText" id="{1A3B458B-6A99-4A78-B25A-1A4C3E7CCB5B}">
            <xm:f>NOT(ISERROR(SEARCH('Listados Datos'!$T$5,AF482)))</xm:f>
            <xm:f>'Listados Datos'!$T$5</xm:f>
            <x14:dxf>
              <font>
                <b/>
                <i val="0"/>
                <color auto="1"/>
              </font>
              <fill>
                <patternFill>
                  <bgColor rgb="FFFFFF00"/>
                </patternFill>
              </fill>
            </x14:dxf>
          </x14:cfRule>
          <x14:cfRule type="containsText" priority="4988" operator="containsText" id="{AB2E2D57-0CB5-4E6C-BA3E-EC3510F03016}">
            <xm:f>NOT(ISERROR(SEARCH('Listados Datos'!$T$6,AF482)))</xm:f>
            <xm:f>'Listados Datos'!$T$6</xm:f>
            <x14:dxf>
              <font>
                <b/>
                <i val="0"/>
              </font>
              <fill>
                <patternFill>
                  <bgColor rgb="FF92D050"/>
                </patternFill>
              </fill>
            </x14:dxf>
          </x14:cfRule>
          <xm:sqref>AF482</xm:sqref>
        </x14:conditionalFormatting>
        <x14:conditionalFormatting xmlns:xm="http://schemas.microsoft.com/office/excel/2006/main">
          <x14:cfRule type="containsText" priority="4981" operator="containsText" id="{EBA0FC85-375C-43FD-93DC-E3C1BDAA9F2C}">
            <xm:f>NOT(ISERROR(SEARCH('Listados Datos'!$T$3,AB482)))</xm:f>
            <xm:f>'Listados Datos'!$T$3</xm:f>
            <x14:dxf>
              <fill>
                <patternFill patternType="solid">
                  <bgColor rgb="FFC00000"/>
                </patternFill>
              </fill>
            </x14:dxf>
          </x14:cfRule>
          <x14:cfRule type="containsText" priority="4982" operator="containsText" id="{EF439483-8BBB-4DCA-8EDC-513688BE7D36}">
            <xm:f>NOT(ISERROR(SEARCH('Listados Datos'!$T$4,AB482)))</xm:f>
            <xm:f>'Listados Datos'!$T$4</xm:f>
            <x14:dxf>
              <font>
                <b/>
                <i val="0"/>
                <color theme="0"/>
              </font>
              <fill>
                <patternFill>
                  <bgColor rgb="FFE26B0A"/>
                </patternFill>
              </fill>
            </x14:dxf>
          </x14:cfRule>
          <x14:cfRule type="containsText" priority="4983" operator="containsText" id="{75A4607F-5D6B-4FCF-9A33-20E7A2466C2F}">
            <xm:f>NOT(ISERROR(SEARCH('Listados Datos'!$T$5,AB482)))</xm:f>
            <xm:f>'Listados Datos'!$T$5</xm:f>
            <x14:dxf>
              <font>
                <b/>
                <i val="0"/>
                <color auto="1"/>
              </font>
              <fill>
                <patternFill>
                  <bgColor rgb="FFFFFF00"/>
                </patternFill>
              </fill>
            </x14:dxf>
          </x14:cfRule>
          <x14:cfRule type="containsText" priority="4984" operator="containsText" id="{50B09ECD-3DC6-468B-B24E-40E72AA640D3}">
            <xm:f>NOT(ISERROR(SEARCH('Listados Datos'!$T$6,AB482)))</xm:f>
            <xm:f>'Listados Datos'!$T$6</xm:f>
            <x14:dxf>
              <font>
                <b/>
                <i val="0"/>
              </font>
              <fill>
                <patternFill>
                  <bgColor rgb="FF92D050"/>
                </patternFill>
              </fill>
            </x14:dxf>
          </x14:cfRule>
          <xm:sqref>AB482</xm:sqref>
        </x14:conditionalFormatting>
        <x14:conditionalFormatting xmlns:xm="http://schemas.microsoft.com/office/excel/2006/main">
          <x14:cfRule type="containsText" priority="4971" operator="containsText" id="{FB9D7E9E-0639-47ED-8F03-E618E17DED00}">
            <xm:f>NOT(ISERROR(SEARCH('Listados Datos'!$P$3,Z482)))</xm:f>
            <xm:f>'Listados Datos'!$P$3</xm:f>
            <x14:dxf>
              <fill>
                <patternFill>
                  <bgColor rgb="FF99CC00"/>
                </patternFill>
              </fill>
            </x14:dxf>
          </x14:cfRule>
          <x14:cfRule type="containsText" priority="4972" operator="containsText" id="{6546CF33-B506-4118-A43E-6E86DA26373C}">
            <xm:f>NOT(ISERROR(SEARCH('Listados Datos'!$P$4,Z482)))</xm:f>
            <xm:f>'Listados Datos'!$P$4</xm:f>
            <x14:dxf>
              <fill>
                <patternFill>
                  <bgColor rgb="FF33CC33"/>
                </patternFill>
              </fill>
            </x14:dxf>
          </x14:cfRule>
          <x14:cfRule type="containsText" priority="4973" operator="containsText" id="{D9D73405-042C-4026-AD24-F727AE1EABB1}">
            <xm:f>NOT(ISERROR(SEARCH('Listados Datos'!$P$5,Z482)))</xm:f>
            <xm:f>'Listados Datos'!$P$5</xm:f>
            <x14:dxf>
              <fill>
                <patternFill>
                  <bgColor rgb="FFFFFF00"/>
                </patternFill>
              </fill>
            </x14:dxf>
          </x14:cfRule>
          <x14:cfRule type="containsText" priority="4974" operator="containsText" id="{B93B0F4B-7EAD-4D9F-AB8E-FAB27B95BD62}">
            <xm:f>NOT(ISERROR(SEARCH('Listados Datos'!$P$6,Z482)))</xm:f>
            <xm:f>'Listados Datos'!$P$6</xm:f>
            <x14:dxf>
              <fill>
                <patternFill>
                  <bgColor rgb="FFFFC000"/>
                </patternFill>
              </fill>
            </x14:dxf>
          </x14:cfRule>
          <x14:cfRule type="containsText" priority="4975" operator="containsText" id="{6575A109-2CA7-4868-A5F5-8C2D9CF62A43}">
            <xm:f>NOT(ISERROR(SEARCH('Listados Datos'!$P$7,Z482)))</xm:f>
            <xm:f>'Listados Datos'!$P$7</xm:f>
            <x14:dxf>
              <fill>
                <patternFill>
                  <bgColor rgb="FFFF0000"/>
                </patternFill>
              </fill>
            </x14:dxf>
          </x14:cfRule>
          <xm:sqref>Z482</xm:sqref>
        </x14:conditionalFormatting>
        <x14:conditionalFormatting xmlns:xm="http://schemas.microsoft.com/office/excel/2006/main">
          <x14:cfRule type="containsText" priority="4957" operator="containsText" id="{0F8B047F-0192-44E1-8E36-DDCDFB452251}">
            <xm:f>NOT(ISERROR(SEARCH('Listados Datos'!$T$3,AT482)))</xm:f>
            <xm:f>'Listados Datos'!$T$3</xm:f>
            <x14:dxf>
              <fill>
                <patternFill patternType="solid">
                  <bgColor rgb="FFC00000"/>
                </patternFill>
              </fill>
            </x14:dxf>
          </x14:cfRule>
          <x14:cfRule type="containsText" priority="4958" operator="containsText" id="{54B0E7A0-8263-4A27-B971-8E38A6D0939B}">
            <xm:f>NOT(ISERROR(SEARCH('Listados Datos'!$T$4,AT482)))</xm:f>
            <xm:f>'Listados Datos'!$T$4</xm:f>
            <x14:dxf>
              <font>
                <b/>
                <i val="0"/>
                <color theme="0"/>
              </font>
              <fill>
                <patternFill>
                  <bgColor rgb="FFE26B0A"/>
                </patternFill>
              </fill>
            </x14:dxf>
          </x14:cfRule>
          <x14:cfRule type="containsText" priority="4959" operator="containsText" id="{0DF26DBE-0712-47E7-9CBF-3B58202D2A69}">
            <xm:f>NOT(ISERROR(SEARCH('Listados Datos'!$T$5,AT482)))</xm:f>
            <xm:f>'Listados Datos'!$T$5</xm:f>
            <x14:dxf>
              <font>
                <b/>
                <i val="0"/>
                <color auto="1"/>
              </font>
              <fill>
                <patternFill>
                  <bgColor rgb="FFFFFF00"/>
                </patternFill>
              </fill>
            </x14:dxf>
          </x14:cfRule>
          <x14:cfRule type="containsText" priority="4960" operator="containsText" id="{FFF0F7B8-2BC1-418D-8FEF-1D6D076F9915}">
            <xm:f>NOT(ISERROR(SEARCH('Listados Datos'!$T$6,AT482)))</xm:f>
            <xm:f>'Listados Datos'!$T$6</xm:f>
            <x14:dxf>
              <font>
                <b/>
                <i val="0"/>
              </font>
              <fill>
                <patternFill>
                  <bgColor rgb="FF92D050"/>
                </patternFill>
              </fill>
            </x14:dxf>
          </x14:cfRule>
          <xm:sqref>AT482</xm:sqref>
        </x14:conditionalFormatting>
        <x14:conditionalFormatting xmlns:xm="http://schemas.microsoft.com/office/excel/2006/main">
          <x14:cfRule type="containsText" priority="4797" operator="containsText" id="{92CDC603-82F1-40DB-844D-7380B2E873A7}">
            <xm:f>NOT(ISERROR(SEARCH('Listados Datos'!$P$3,AR475)))</xm:f>
            <xm:f>'Listados Datos'!$P$3</xm:f>
            <x14:dxf>
              <fill>
                <patternFill>
                  <bgColor rgb="FF99CC00"/>
                </patternFill>
              </fill>
            </x14:dxf>
          </x14:cfRule>
          <x14:cfRule type="containsText" priority="4798" operator="containsText" id="{52F92562-EB49-45DF-9D7D-D92B1E81DA5A}">
            <xm:f>NOT(ISERROR(SEARCH('Listados Datos'!$P$4,AR475)))</xm:f>
            <xm:f>'Listados Datos'!$P$4</xm:f>
            <x14:dxf>
              <fill>
                <patternFill>
                  <bgColor rgb="FF33CC33"/>
                </patternFill>
              </fill>
            </x14:dxf>
          </x14:cfRule>
          <x14:cfRule type="containsText" priority="4799" operator="containsText" id="{05ECCD11-F118-43D5-986A-92CEA5120655}">
            <xm:f>NOT(ISERROR(SEARCH('Listados Datos'!$P$5,AR475)))</xm:f>
            <xm:f>'Listados Datos'!$P$5</xm:f>
            <x14:dxf>
              <fill>
                <patternFill>
                  <bgColor rgb="FFFFFF00"/>
                </patternFill>
              </fill>
            </x14:dxf>
          </x14:cfRule>
          <x14:cfRule type="containsText" priority="4800" operator="containsText" id="{F3D6BCA2-D147-4ECF-9431-A1F0A0E03977}">
            <xm:f>NOT(ISERROR(SEARCH('Listados Datos'!$P$6,AR475)))</xm:f>
            <xm:f>'Listados Datos'!$P$6</xm:f>
            <x14:dxf>
              <fill>
                <patternFill>
                  <bgColor rgb="FFFFC000"/>
                </patternFill>
              </fill>
            </x14:dxf>
          </x14:cfRule>
          <x14:cfRule type="containsText" priority="4801" operator="containsText" id="{CE795063-90F3-4B2E-8BB5-8610D4A7058F}">
            <xm:f>NOT(ISERROR(SEARCH('Listados Datos'!$P$7,AR475)))</xm:f>
            <xm:f>'Listados Datos'!$P$7</xm:f>
            <x14:dxf>
              <fill>
                <patternFill>
                  <bgColor rgb="FFFF0000"/>
                </patternFill>
              </fill>
            </x14:dxf>
          </x14:cfRule>
          <xm:sqref>AR475</xm:sqref>
        </x14:conditionalFormatting>
        <x14:conditionalFormatting xmlns:xm="http://schemas.microsoft.com/office/excel/2006/main">
          <x14:cfRule type="containsText" priority="4863" operator="containsText" id="{21418F49-F7D6-43D7-AD00-0C0757DA031B}">
            <xm:f>NOT(ISERROR(SEARCH('Listados Datos'!$T$3,AT477)))</xm:f>
            <xm:f>'Listados Datos'!$T$3</xm:f>
            <x14:dxf>
              <fill>
                <patternFill patternType="solid">
                  <bgColor rgb="FFC00000"/>
                </patternFill>
              </fill>
            </x14:dxf>
          </x14:cfRule>
          <x14:cfRule type="containsText" priority="4864" operator="containsText" id="{485C83C3-A297-41D2-ADC6-16732B6152D5}">
            <xm:f>NOT(ISERROR(SEARCH('Listados Datos'!$T$4,AT477)))</xm:f>
            <xm:f>'Listados Datos'!$T$4</xm:f>
            <x14:dxf>
              <font>
                <b/>
                <i val="0"/>
                <color theme="0"/>
              </font>
              <fill>
                <patternFill>
                  <bgColor rgb="FFE26B0A"/>
                </patternFill>
              </fill>
            </x14:dxf>
          </x14:cfRule>
          <x14:cfRule type="containsText" priority="4865" operator="containsText" id="{5A1B4581-1802-42D4-BFB6-59C44295C18C}">
            <xm:f>NOT(ISERROR(SEARCH('Listados Datos'!$T$5,AT477)))</xm:f>
            <xm:f>'Listados Datos'!$T$5</xm:f>
            <x14:dxf>
              <font>
                <b/>
                <i val="0"/>
                <color auto="1"/>
              </font>
              <fill>
                <patternFill>
                  <bgColor rgb="FFFFFF00"/>
                </patternFill>
              </fill>
            </x14:dxf>
          </x14:cfRule>
          <x14:cfRule type="containsText" priority="4866" operator="containsText" id="{4954A9E4-B807-4827-AE3C-9FB7AABEC602}">
            <xm:f>NOT(ISERROR(SEARCH('Listados Datos'!$T$6,AT477)))</xm:f>
            <xm:f>'Listados Datos'!$T$6</xm:f>
            <x14:dxf>
              <font>
                <b/>
                <i val="0"/>
              </font>
              <fill>
                <patternFill>
                  <bgColor rgb="FF92D050"/>
                </patternFill>
              </fill>
            </x14:dxf>
          </x14:cfRule>
          <xm:sqref>AT477</xm:sqref>
        </x14:conditionalFormatting>
        <x14:conditionalFormatting xmlns:xm="http://schemas.microsoft.com/office/excel/2006/main">
          <x14:cfRule type="containsText" priority="4853" operator="containsText" id="{DF29AD65-0C71-41CB-9D36-BCB94C691E2F}">
            <xm:f>NOT(ISERROR(SEARCH('Listados Datos'!$P$3,AR477)))</xm:f>
            <xm:f>'Listados Datos'!$P$3</xm:f>
            <x14:dxf>
              <fill>
                <patternFill>
                  <bgColor rgb="FF99CC00"/>
                </patternFill>
              </fill>
            </x14:dxf>
          </x14:cfRule>
          <x14:cfRule type="containsText" priority="4854" operator="containsText" id="{C7AAB0D9-5AF3-4AD9-8F35-8B9A6E2F0E57}">
            <xm:f>NOT(ISERROR(SEARCH('Listados Datos'!$P$4,AR477)))</xm:f>
            <xm:f>'Listados Datos'!$P$4</xm:f>
            <x14:dxf>
              <fill>
                <patternFill>
                  <bgColor rgb="FF33CC33"/>
                </patternFill>
              </fill>
            </x14:dxf>
          </x14:cfRule>
          <x14:cfRule type="containsText" priority="4855" operator="containsText" id="{881A7E97-A96D-45AA-B752-60DE3E2F1145}">
            <xm:f>NOT(ISERROR(SEARCH('Listados Datos'!$P$5,AR477)))</xm:f>
            <xm:f>'Listados Datos'!$P$5</xm:f>
            <x14:dxf>
              <fill>
                <patternFill>
                  <bgColor rgb="FFFFFF00"/>
                </patternFill>
              </fill>
            </x14:dxf>
          </x14:cfRule>
          <x14:cfRule type="containsText" priority="4856" operator="containsText" id="{44602921-AA4D-46B4-BAF2-4363028DC9C7}">
            <xm:f>NOT(ISERROR(SEARCH('Listados Datos'!$P$6,AR477)))</xm:f>
            <xm:f>'Listados Datos'!$P$6</xm:f>
            <x14:dxf>
              <fill>
                <patternFill>
                  <bgColor rgb="FFFFC000"/>
                </patternFill>
              </fill>
            </x14:dxf>
          </x14:cfRule>
          <x14:cfRule type="containsText" priority="4857" operator="containsText" id="{6F99D192-AC00-44C2-AFDC-060B9E2FA7BF}">
            <xm:f>NOT(ISERROR(SEARCH('Listados Datos'!$P$7,AR477)))</xm:f>
            <xm:f>'Listados Datos'!$P$7</xm:f>
            <x14:dxf>
              <fill>
                <patternFill>
                  <bgColor rgb="FFFF0000"/>
                </patternFill>
              </fill>
            </x14:dxf>
          </x14:cfRule>
          <xm:sqref>AR477</xm:sqref>
        </x14:conditionalFormatting>
        <x14:conditionalFormatting xmlns:xm="http://schemas.microsoft.com/office/excel/2006/main">
          <x14:cfRule type="containsText" priority="4821" operator="containsText" id="{06AF1B3E-0AAF-4B16-BB23-3534DC4053DF}">
            <xm:f>NOT(ISERROR(SEARCH('Listados Datos'!$T$3,AT474)))</xm:f>
            <xm:f>'Listados Datos'!$T$3</xm:f>
            <x14:dxf>
              <fill>
                <patternFill patternType="solid">
                  <bgColor rgb="FFC00000"/>
                </patternFill>
              </fill>
            </x14:dxf>
          </x14:cfRule>
          <x14:cfRule type="containsText" priority="4822" operator="containsText" id="{54E04A6D-4ED8-46F3-ACBA-00FFC25BBC24}">
            <xm:f>NOT(ISERROR(SEARCH('Listados Datos'!$T$4,AT474)))</xm:f>
            <xm:f>'Listados Datos'!$T$4</xm:f>
            <x14:dxf>
              <font>
                <b/>
                <i val="0"/>
                <color theme="0"/>
              </font>
              <fill>
                <patternFill>
                  <bgColor rgb="FFE26B0A"/>
                </patternFill>
              </fill>
            </x14:dxf>
          </x14:cfRule>
          <x14:cfRule type="containsText" priority="4823" operator="containsText" id="{D65BF106-334E-4368-8DBA-B3B18D775E72}">
            <xm:f>NOT(ISERROR(SEARCH('Listados Datos'!$T$5,AT474)))</xm:f>
            <xm:f>'Listados Datos'!$T$5</xm:f>
            <x14:dxf>
              <font>
                <b/>
                <i val="0"/>
                <color auto="1"/>
              </font>
              <fill>
                <patternFill>
                  <bgColor rgb="FFFFFF00"/>
                </patternFill>
              </fill>
            </x14:dxf>
          </x14:cfRule>
          <x14:cfRule type="containsText" priority="4824" operator="containsText" id="{F1404688-0CD7-4AC9-9641-D7A87C51A91E}">
            <xm:f>NOT(ISERROR(SEARCH('Listados Datos'!$T$6,AT474)))</xm:f>
            <xm:f>'Listados Datos'!$T$6</xm:f>
            <x14:dxf>
              <font>
                <b/>
                <i val="0"/>
              </font>
              <fill>
                <patternFill>
                  <bgColor rgb="FF92D050"/>
                </patternFill>
              </fill>
            </x14:dxf>
          </x14:cfRule>
          <xm:sqref>AT474</xm:sqref>
        </x14:conditionalFormatting>
        <x14:conditionalFormatting xmlns:xm="http://schemas.microsoft.com/office/excel/2006/main">
          <x14:cfRule type="containsText" priority="4811" operator="containsText" id="{0716AD39-4DCC-480D-82A2-24E5D56BA7D4}">
            <xm:f>NOT(ISERROR(SEARCH('Listados Datos'!$P$3,AR474)))</xm:f>
            <xm:f>'Listados Datos'!$P$3</xm:f>
            <x14:dxf>
              <fill>
                <patternFill>
                  <bgColor rgb="FF99CC00"/>
                </patternFill>
              </fill>
            </x14:dxf>
          </x14:cfRule>
          <x14:cfRule type="containsText" priority="4812" operator="containsText" id="{14637460-064D-4781-A93F-01991C0160D1}">
            <xm:f>NOT(ISERROR(SEARCH('Listados Datos'!$P$4,AR474)))</xm:f>
            <xm:f>'Listados Datos'!$P$4</xm:f>
            <x14:dxf>
              <fill>
                <patternFill>
                  <bgColor rgb="FF33CC33"/>
                </patternFill>
              </fill>
            </x14:dxf>
          </x14:cfRule>
          <x14:cfRule type="containsText" priority="4813" operator="containsText" id="{945600D4-A9CE-46D8-B5CA-9BBFB5491197}">
            <xm:f>NOT(ISERROR(SEARCH('Listados Datos'!$P$5,AR474)))</xm:f>
            <xm:f>'Listados Datos'!$P$5</xm:f>
            <x14:dxf>
              <fill>
                <patternFill>
                  <bgColor rgb="FFFFFF00"/>
                </patternFill>
              </fill>
            </x14:dxf>
          </x14:cfRule>
          <x14:cfRule type="containsText" priority="4814" operator="containsText" id="{77BD2DD5-FC89-40F9-AF72-96C52E68FA7E}">
            <xm:f>NOT(ISERROR(SEARCH('Listados Datos'!$P$6,AR474)))</xm:f>
            <xm:f>'Listados Datos'!$P$6</xm:f>
            <x14:dxf>
              <fill>
                <patternFill>
                  <bgColor rgb="FFFFC000"/>
                </patternFill>
              </fill>
            </x14:dxf>
          </x14:cfRule>
          <x14:cfRule type="containsText" priority="4815" operator="containsText" id="{7AB8936F-1563-4107-A04E-D24AF3EFF11B}">
            <xm:f>NOT(ISERROR(SEARCH('Listados Datos'!$P$7,AR474)))</xm:f>
            <xm:f>'Listados Datos'!$P$7</xm:f>
            <x14:dxf>
              <fill>
                <patternFill>
                  <bgColor rgb="FFFF0000"/>
                </patternFill>
              </fill>
            </x14:dxf>
          </x14:cfRule>
          <xm:sqref>AR474</xm:sqref>
        </x14:conditionalFormatting>
        <x14:conditionalFormatting xmlns:xm="http://schemas.microsoft.com/office/excel/2006/main">
          <x14:cfRule type="containsText" priority="4929" operator="containsText" id="{61DA14EB-09CD-46D5-A3F2-35F67135B149}">
            <xm:f>NOT(ISERROR(SEARCH('Listados Datos'!$T$3,AF472)))</xm:f>
            <xm:f>'Listados Datos'!$T$3</xm:f>
            <x14:dxf>
              <fill>
                <patternFill patternType="solid">
                  <bgColor rgb="FFC00000"/>
                </patternFill>
              </fill>
            </x14:dxf>
          </x14:cfRule>
          <x14:cfRule type="containsText" priority="4930" operator="containsText" id="{F6FDE564-2432-4AF1-8286-D9821BB53FD5}">
            <xm:f>NOT(ISERROR(SEARCH('Listados Datos'!$T$4,AF472)))</xm:f>
            <xm:f>'Listados Datos'!$T$4</xm:f>
            <x14:dxf>
              <font>
                <b/>
                <i val="0"/>
                <color theme="0"/>
              </font>
              <fill>
                <patternFill>
                  <bgColor rgb="FFE26B0A"/>
                </patternFill>
              </fill>
            </x14:dxf>
          </x14:cfRule>
          <x14:cfRule type="containsText" priority="4931" operator="containsText" id="{AD875F34-D9AF-4AEF-8F5D-49A8AE9FBDC9}">
            <xm:f>NOT(ISERROR(SEARCH('Listados Datos'!$T$5,AF472)))</xm:f>
            <xm:f>'Listados Datos'!$T$5</xm:f>
            <x14:dxf>
              <font>
                <b/>
                <i val="0"/>
                <color auto="1"/>
              </font>
              <fill>
                <patternFill>
                  <bgColor rgb="FFFFFF00"/>
                </patternFill>
              </fill>
            </x14:dxf>
          </x14:cfRule>
          <x14:cfRule type="containsText" priority="4932" operator="containsText" id="{2A170830-38D7-418B-9A66-9F6DBF1AE78B}">
            <xm:f>NOT(ISERROR(SEARCH('Listados Datos'!$T$6,AF472)))</xm:f>
            <xm:f>'Listados Datos'!$T$6</xm:f>
            <x14:dxf>
              <font>
                <b/>
                <i val="0"/>
              </font>
              <fill>
                <patternFill>
                  <bgColor rgb="FF92D050"/>
                </patternFill>
              </fill>
            </x14:dxf>
          </x14:cfRule>
          <xm:sqref>AF472:AF473 AF477</xm:sqref>
        </x14:conditionalFormatting>
        <x14:conditionalFormatting xmlns:xm="http://schemas.microsoft.com/office/excel/2006/main">
          <x14:cfRule type="containsText" priority="4925" operator="containsText" id="{6697580A-B222-4AEF-B419-C7B27D6CF361}">
            <xm:f>NOT(ISERROR(SEARCH('Listados Datos'!$T$3,AB472)))</xm:f>
            <xm:f>'Listados Datos'!$T$3</xm:f>
            <x14:dxf>
              <fill>
                <patternFill patternType="solid">
                  <bgColor rgb="FFC00000"/>
                </patternFill>
              </fill>
            </x14:dxf>
          </x14:cfRule>
          <x14:cfRule type="containsText" priority="4926" operator="containsText" id="{AC60975A-9AC5-4264-A18C-22BAB5098EBA}">
            <xm:f>NOT(ISERROR(SEARCH('Listados Datos'!$T$4,AB472)))</xm:f>
            <xm:f>'Listados Datos'!$T$4</xm:f>
            <x14:dxf>
              <font>
                <b/>
                <i val="0"/>
                <color theme="0"/>
              </font>
              <fill>
                <patternFill>
                  <bgColor rgb="FFE26B0A"/>
                </patternFill>
              </fill>
            </x14:dxf>
          </x14:cfRule>
          <x14:cfRule type="containsText" priority="4927" operator="containsText" id="{FCBD3226-094B-43B2-927B-DC83E16009FF}">
            <xm:f>NOT(ISERROR(SEARCH('Listados Datos'!$T$5,AB472)))</xm:f>
            <xm:f>'Listados Datos'!$T$5</xm:f>
            <x14:dxf>
              <font>
                <b/>
                <i val="0"/>
                <color auto="1"/>
              </font>
              <fill>
                <patternFill>
                  <bgColor rgb="FFFFFF00"/>
                </patternFill>
              </fill>
            </x14:dxf>
          </x14:cfRule>
          <x14:cfRule type="containsText" priority="4928" operator="containsText" id="{AA0C8A2B-F32D-4E13-8759-F1229D999236}">
            <xm:f>NOT(ISERROR(SEARCH('Listados Datos'!$T$6,AB472)))</xm:f>
            <xm:f>'Listados Datos'!$T$6</xm:f>
            <x14:dxf>
              <font>
                <b/>
                <i val="0"/>
              </font>
              <fill>
                <patternFill>
                  <bgColor rgb="FF92D050"/>
                </patternFill>
              </fill>
            </x14:dxf>
          </x14:cfRule>
          <xm:sqref>AB472:AB473</xm:sqref>
        </x14:conditionalFormatting>
        <x14:conditionalFormatting xmlns:xm="http://schemas.microsoft.com/office/excel/2006/main">
          <x14:cfRule type="containsText" priority="4915" operator="containsText" id="{4F9FA49F-1671-47CB-AD25-3217879925B6}">
            <xm:f>NOT(ISERROR(SEARCH('Listados Datos'!$P$3,Z472)))</xm:f>
            <xm:f>'Listados Datos'!$P$3</xm:f>
            <x14:dxf>
              <fill>
                <patternFill>
                  <bgColor rgb="FF99CC00"/>
                </patternFill>
              </fill>
            </x14:dxf>
          </x14:cfRule>
          <x14:cfRule type="containsText" priority="4916" operator="containsText" id="{3EE8FC72-0713-4B14-901B-CF2262167D5D}">
            <xm:f>NOT(ISERROR(SEARCH('Listados Datos'!$P$4,Z472)))</xm:f>
            <xm:f>'Listados Datos'!$P$4</xm:f>
            <x14:dxf>
              <fill>
                <patternFill>
                  <bgColor rgb="FF33CC33"/>
                </patternFill>
              </fill>
            </x14:dxf>
          </x14:cfRule>
          <x14:cfRule type="containsText" priority="4917" operator="containsText" id="{9F11CDEF-438F-468A-BB3B-F8980B385C58}">
            <xm:f>NOT(ISERROR(SEARCH('Listados Datos'!$P$5,Z472)))</xm:f>
            <xm:f>'Listados Datos'!$P$5</xm:f>
            <x14:dxf>
              <fill>
                <patternFill>
                  <bgColor rgb="FFFFFF00"/>
                </patternFill>
              </fill>
            </x14:dxf>
          </x14:cfRule>
          <x14:cfRule type="containsText" priority="4918" operator="containsText" id="{C22DD45A-C135-4CBE-A54F-D9A8D9997AA0}">
            <xm:f>NOT(ISERROR(SEARCH('Listados Datos'!$P$6,Z472)))</xm:f>
            <xm:f>'Listados Datos'!$P$6</xm:f>
            <x14:dxf>
              <fill>
                <patternFill>
                  <bgColor rgb="FFFFC000"/>
                </patternFill>
              </fill>
            </x14:dxf>
          </x14:cfRule>
          <x14:cfRule type="containsText" priority="4919" operator="containsText" id="{93784AF4-190D-40C6-9EEA-7801ED38AB95}">
            <xm:f>NOT(ISERROR(SEARCH('Listados Datos'!$P$7,Z472)))</xm:f>
            <xm:f>'Listados Datos'!$P$7</xm:f>
            <x14:dxf>
              <fill>
                <patternFill>
                  <bgColor rgb="FFFF0000"/>
                </patternFill>
              </fill>
            </x14:dxf>
          </x14:cfRule>
          <xm:sqref>Z472:Z473</xm:sqref>
        </x14:conditionalFormatting>
        <x14:conditionalFormatting xmlns:xm="http://schemas.microsoft.com/office/excel/2006/main">
          <x14:cfRule type="containsText" priority="4891" operator="containsText" id="{CF38EB8F-3553-43C8-9034-AB40E217A47B}">
            <xm:f>NOT(ISERROR(SEARCH('Listados Datos'!$T$3,AT472)))</xm:f>
            <xm:f>'Listados Datos'!$T$3</xm:f>
            <x14:dxf>
              <fill>
                <patternFill patternType="solid">
                  <bgColor rgb="FFC00000"/>
                </patternFill>
              </fill>
            </x14:dxf>
          </x14:cfRule>
          <x14:cfRule type="containsText" priority="4892" operator="containsText" id="{E9023AB6-E745-4D90-9379-201F2710E54C}">
            <xm:f>NOT(ISERROR(SEARCH('Listados Datos'!$T$4,AT472)))</xm:f>
            <xm:f>'Listados Datos'!$T$4</xm:f>
            <x14:dxf>
              <font>
                <b/>
                <i val="0"/>
                <color theme="0"/>
              </font>
              <fill>
                <patternFill>
                  <bgColor rgb="FFE26B0A"/>
                </patternFill>
              </fill>
            </x14:dxf>
          </x14:cfRule>
          <x14:cfRule type="containsText" priority="4893" operator="containsText" id="{4C43BE59-7D5B-4818-A71E-DAB6B583AEE0}">
            <xm:f>NOT(ISERROR(SEARCH('Listados Datos'!$T$5,AT472)))</xm:f>
            <xm:f>'Listados Datos'!$T$5</xm:f>
            <x14:dxf>
              <font>
                <b/>
                <i val="0"/>
                <color auto="1"/>
              </font>
              <fill>
                <patternFill>
                  <bgColor rgb="FFFFFF00"/>
                </patternFill>
              </fill>
            </x14:dxf>
          </x14:cfRule>
          <x14:cfRule type="containsText" priority="4894" operator="containsText" id="{0994DD6E-7B01-4E84-AFC9-EAD13436040D}">
            <xm:f>NOT(ISERROR(SEARCH('Listados Datos'!$T$6,AT472)))</xm:f>
            <xm:f>'Listados Datos'!$T$6</xm:f>
            <x14:dxf>
              <font>
                <b/>
                <i val="0"/>
              </font>
              <fill>
                <patternFill>
                  <bgColor rgb="FF92D050"/>
                </patternFill>
              </fill>
            </x14:dxf>
          </x14:cfRule>
          <xm:sqref>AT472</xm:sqref>
        </x14:conditionalFormatting>
        <x14:conditionalFormatting xmlns:xm="http://schemas.microsoft.com/office/excel/2006/main">
          <x14:cfRule type="containsText" priority="4881" operator="containsText" id="{482640B5-F215-4D02-B129-76A9701BD3E7}">
            <xm:f>NOT(ISERROR(SEARCH('Listados Datos'!$P$3,AR472)))</xm:f>
            <xm:f>'Listados Datos'!$P$3</xm:f>
            <x14:dxf>
              <fill>
                <patternFill>
                  <bgColor rgb="FF99CC00"/>
                </patternFill>
              </fill>
            </x14:dxf>
          </x14:cfRule>
          <x14:cfRule type="containsText" priority="4882" operator="containsText" id="{0CCF9630-21B3-46FE-8AB3-3C068BDBC27F}">
            <xm:f>NOT(ISERROR(SEARCH('Listados Datos'!$P$4,AR472)))</xm:f>
            <xm:f>'Listados Datos'!$P$4</xm:f>
            <x14:dxf>
              <fill>
                <patternFill>
                  <bgColor rgb="FF33CC33"/>
                </patternFill>
              </fill>
            </x14:dxf>
          </x14:cfRule>
          <x14:cfRule type="containsText" priority="4883" operator="containsText" id="{57C876C8-0917-4EB2-8776-26E11ADB84A9}">
            <xm:f>NOT(ISERROR(SEARCH('Listados Datos'!$P$5,AR472)))</xm:f>
            <xm:f>'Listados Datos'!$P$5</xm:f>
            <x14:dxf>
              <fill>
                <patternFill>
                  <bgColor rgb="FFFFFF00"/>
                </patternFill>
              </fill>
            </x14:dxf>
          </x14:cfRule>
          <x14:cfRule type="containsText" priority="4884" operator="containsText" id="{59A7D626-522D-4AD6-B051-6F6F8F7C9BEB}">
            <xm:f>NOT(ISERROR(SEARCH('Listados Datos'!$P$6,AR472)))</xm:f>
            <xm:f>'Listados Datos'!$P$6</xm:f>
            <x14:dxf>
              <fill>
                <patternFill>
                  <bgColor rgb="FFFFC000"/>
                </patternFill>
              </fill>
            </x14:dxf>
          </x14:cfRule>
          <x14:cfRule type="containsText" priority="4885" operator="containsText" id="{7246F045-1B1B-47D2-B0EC-DAF7A75855F0}">
            <xm:f>NOT(ISERROR(SEARCH('Listados Datos'!$P$7,AR472)))</xm:f>
            <xm:f>'Listados Datos'!$P$7</xm:f>
            <x14:dxf>
              <fill>
                <patternFill>
                  <bgColor rgb="FFFF0000"/>
                </patternFill>
              </fill>
            </x14:dxf>
          </x14:cfRule>
          <xm:sqref>AR472</xm:sqref>
        </x14:conditionalFormatting>
        <x14:conditionalFormatting xmlns:xm="http://schemas.microsoft.com/office/excel/2006/main">
          <x14:cfRule type="containsText" priority="4877" operator="containsText" id="{39C8CBB4-B526-42DF-BACC-AE31439D2608}">
            <xm:f>NOT(ISERROR(SEARCH('Listados Datos'!$T$3,AT473)))</xm:f>
            <xm:f>'Listados Datos'!$T$3</xm:f>
            <x14:dxf>
              <fill>
                <patternFill patternType="solid">
                  <bgColor rgb="FFC00000"/>
                </patternFill>
              </fill>
            </x14:dxf>
          </x14:cfRule>
          <x14:cfRule type="containsText" priority="4878" operator="containsText" id="{0CF2CFF5-09C5-4F85-A8E4-21E675E0DFFD}">
            <xm:f>NOT(ISERROR(SEARCH('Listados Datos'!$T$4,AT473)))</xm:f>
            <xm:f>'Listados Datos'!$T$4</xm:f>
            <x14:dxf>
              <font>
                <b/>
                <i val="0"/>
                <color theme="0"/>
              </font>
              <fill>
                <patternFill>
                  <bgColor rgb="FFE26B0A"/>
                </patternFill>
              </fill>
            </x14:dxf>
          </x14:cfRule>
          <x14:cfRule type="containsText" priority="4879" operator="containsText" id="{4FA96385-39EA-439F-95D5-1890091A5B3A}">
            <xm:f>NOT(ISERROR(SEARCH('Listados Datos'!$T$5,AT473)))</xm:f>
            <xm:f>'Listados Datos'!$T$5</xm:f>
            <x14:dxf>
              <font>
                <b/>
                <i val="0"/>
                <color auto="1"/>
              </font>
              <fill>
                <patternFill>
                  <bgColor rgb="FFFFFF00"/>
                </patternFill>
              </fill>
            </x14:dxf>
          </x14:cfRule>
          <x14:cfRule type="containsText" priority="4880" operator="containsText" id="{047377AE-4774-4F69-A741-A9C35EF0AF05}">
            <xm:f>NOT(ISERROR(SEARCH('Listados Datos'!$T$6,AT473)))</xm:f>
            <xm:f>'Listados Datos'!$T$6</xm:f>
            <x14:dxf>
              <font>
                <b/>
                <i val="0"/>
              </font>
              <fill>
                <patternFill>
                  <bgColor rgb="FF92D050"/>
                </patternFill>
              </fill>
            </x14:dxf>
          </x14:cfRule>
          <xm:sqref>AT473</xm:sqref>
        </x14:conditionalFormatting>
        <x14:conditionalFormatting xmlns:xm="http://schemas.microsoft.com/office/excel/2006/main">
          <x14:cfRule type="containsText" priority="4867" operator="containsText" id="{590BF235-4B72-4FE0-A08F-4EE14D01FBDE}">
            <xm:f>NOT(ISERROR(SEARCH('Listados Datos'!$P$3,AR473)))</xm:f>
            <xm:f>'Listados Datos'!$P$3</xm:f>
            <x14:dxf>
              <fill>
                <patternFill>
                  <bgColor rgb="FF99CC00"/>
                </patternFill>
              </fill>
            </x14:dxf>
          </x14:cfRule>
          <x14:cfRule type="containsText" priority="4868" operator="containsText" id="{CFD61F45-EF7B-4382-9593-BE39B287510D}">
            <xm:f>NOT(ISERROR(SEARCH('Listados Datos'!$P$4,AR473)))</xm:f>
            <xm:f>'Listados Datos'!$P$4</xm:f>
            <x14:dxf>
              <fill>
                <patternFill>
                  <bgColor rgb="FF33CC33"/>
                </patternFill>
              </fill>
            </x14:dxf>
          </x14:cfRule>
          <x14:cfRule type="containsText" priority="4869" operator="containsText" id="{58468168-004C-41B6-AE8D-08E2E363DBFF}">
            <xm:f>NOT(ISERROR(SEARCH('Listados Datos'!$P$5,AR473)))</xm:f>
            <xm:f>'Listados Datos'!$P$5</xm:f>
            <x14:dxf>
              <fill>
                <patternFill>
                  <bgColor rgb="FFFFFF00"/>
                </patternFill>
              </fill>
            </x14:dxf>
          </x14:cfRule>
          <x14:cfRule type="containsText" priority="4870" operator="containsText" id="{BACA8CD6-3AA1-4D3F-9521-7C15D8352062}">
            <xm:f>NOT(ISERROR(SEARCH('Listados Datos'!$P$6,AR473)))</xm:f>
            <xm:f>'Listados Datos'!$P$6</xm:f>
            <x14:dxf>
              <fill>
                <patternFill>
                  <bgColor rgb="FFFFC000"/>
                </patternFill>
              </fill>
            </x14:dxf>
          </x14:cfRule>
          <x14:cfRule type="containsText" priority="4871" operator="containsText" id="{82E9AEDE-36E1-4DFD-ADC8-86B01282E91E}">
            <xm:f>NOT(ISERROR(SEARCH('Listados Datos'!$P$7,AR473)))</xm:f>
            <xm:f>'Listados Datos'!$P$7</xm:f>
            <x14:dxf>
              <fill>
                <patternFill>
                  <bgColor rgb="FFFF0000"/>
                </patternFill>
              </fill>
            </x14:dxf>
          </x14:cfRule>
          <xm:sqref>AR473</xm:sqref>
        </x14:conditionalFormatting>
        <x14:conditionalFormatting xmlns:xm="http://schemas.microsoft.com/office/excel/2006/main">
          <x14:cfRule type="containsText" priority="4849" operator="containsText" id="{14FCD5ED-B14F-4A00-94CB-BBDCF5A2810A}">
            <xm:f>NOT(ISERROR(SEARCH('Listados Datos'!$T$3,AF474)))</xm:f>
            <xm:f>'Listados Datos'!$T$3</xm:f>
            <x14:dxf>
              <fill>
                <patternFill patternType="solid">
                  <bgColor rgb="FFC00000"/>
                </patternFill>
              </fill>
            </x14:dxf>
          </x14:cfRule>
          <x14:cfRule type="containsText" priority="4850" operator="containsText" id="{85BBDE54-E410-4652-9DCD-75B5F0428D87}">
            <xm:f>NOT(ISERROR(SEARCH('Listados Datos'!$T$4,AF474)))</xm:f>
            <xm:f>'Listados Datos'!$T$4</xm:f>
            <x14:dxf>
              <font>
                <b/>
                <i val="0"/>
                <color theme="0"/>
              </font>
              <fill>
                <patternFill>
                  <bgColor rgb="FFE26B0A"/>
                </patternFill>
              </fill>
            </x14:dxf>
          </x14:cfRule>
          <x14:cfRule type="containsText" priority="4851" operator="containsText" id="{F7650CB3-42BD-4764-BC37-2C04DDE49C91}">
            <xm:f>NOT(ISERROR(SEARCH('Listados Datos'!$T$5,AF474)))</xm:f>
            <xm:f>'Listados Datos'!$T$5</xm:f>
            <x14:dxf>
              <font>
                <b/>
                <i val="0"/>
                <color auto="1"/>
              </font>
              <fill>
                <patternFill>
                  <bgColor rgb="FFFFFF00"/>
                </patternFill>
              </fill>
            </x14:dxf>
          </x14:cfRule>
          <x14:cfRule type="containsText" priority="4852" operator="containsText" id="{35221292-9371-4520-BF9D-00CA609C9F37}">
            <xm:f>NOT(ISERROR(SEARCH('Listados Datos'!$T$6,AF474)))</xm:f>
            <xm:f>'Listados Datos'!$T$6</xm:f>
            <x14:dxf>
              <font>
                <b/>
                <i val="0"/>
              </font>
              <fill>
                <patternFill>
                  <bgColor rgb="FF92D050"/>
                </patternFill>
              </fill>
            </x14:dxf>
          </x14:cfRule>
          <xm:sqref>AF474:AF475</xm:sqref>
        </x14:conditionalFormatting>
        <x14:conditionalFormatting xmlns:xm="http://schemas.microsoft.com/office/excel/2006/main">
          <x14:cfRule type="containsText" priority="4845" operator="containsText" id="{64C8BB61-3BF2-41FC-9836-001A1BF93204}">
            <xm:f>NOT(ISERROR(SEARCH('Listados Datos'!$T$3,AB474)))</xm:f>
            <xm:f>'Listados Datos'!$T$3</xm:f>
            <x14:dxf>
              <fill>
                <patternFill patternType="solid">
                  <bgColor rgb="FFC00000"/>
                </patternFill>
              </fill>
            </x14:dxf>
          </x14:cfRule>
          <x14:cfRule type="containsText" priority="4846" operator="containsText" id="{DECB4436-07FA-4B7A-B7A8-7A91AEE0076D}">
            <xm:f>NOT(ISERROR(SEARCH('Listados Datos'!$T$4,AB474)))</xm:f>
            <xm:f>'Listados Datos'!$T$4</xm:f>
            <x14:dxf>
              <font>
                <b/>
                <i val="0"/>
                <color theme="0"/>
              </font>
              <fill>
                <patternFill>
                  <bgColor rgb="FFE26B0A"/>
                </patternFill>
              </fill>
            </x14:dxf>
          </x14:cfRule>
          <x14:cfRule type="containsText" priority="4847" operator="containsText" id="{FBB924A2-0F07-49B2-9751-87ED647FADD2}">
            <xm:f>NOT(ISERROR(SEARCH('Listados Datos'!$T$5,AB474)))</xm:f>
            <xm:f>'Listados Datos'!$T$5</xm:f>
            <x14:dxf>
              <font>
                <b/>
                <i val="0"/>
                <color auto="1"/>
              </font>
              <fill>
                <patternFill>
                  <bgColor rgb="FFFFFF00"/>
                </patternFill>
              </fill>
            </x14:dxf>
          </x14:cfRule>
          <x14:cfRule type="containsText" priority="4848" operator="containsText" id="{05A26BAF-AADE-47BD-ADE3-84FC5DB88712}">
            <xm:f>NOT(ISERROR(SEARCH('Listados Datos'!$T$6,AB474)))</xm:f>
            <xm:f>'Listados Datos'!$T$6</xm:f>
            <x14:dxf>
              <font>
                <b/>
                <i val="0"/>
              </font>
              <fill>
                <patternFill>
                  <bgColor rgb="FF92D050"/>
                </patternFill>
              </fill>
            </x14:dxf>
          </x14:cfRule>
          <xm:sqref>AB474:AB475</xm:sqref>
        </x14:conditionalFormatting>
        <x14:conditionalFormatting xmlns:xm="http://schemas.microsoft.com/office/excel/2006/main">
          <x14:cfRule type="containsText" priority="4835" operator="containsText" id="{1D003B2F-CD74-400E-8B32-6EF35E36D208}">
            <xm:f>NOT(ISERROR(SEARCH('Listados Datos'!$P$3,Z474)))</xm:f>
            <xm:f>'Listados Datos'!$P$3</xm:f>
            <x14:dxf>
              <fill>
                <patternFill>
                  <bgColor rgb="FF99CC00"/>
                </patternFill>
              </fill>
            </x14:dxf>
          </x14:cfRule>
          <x14:cfRule type="containsText" priority="4836" operator="containsText" id="{AABAC9B6-B1CA-45A6-B6BB-4D8C3EE1E151}">
            <xm:f>NOT(ISERROR(SEARCH('Listados Datos'!$P$4,Z474)))</xm:f>
            <xm:f>'Listados Datos'!$P$4</xm:f>
            <x14:dxf>
              <fill>
                <patternFill>
                  <bgColor rgb="FF33CC33"/>
                </patternFill>
              </fill>
            </x14:dxf>
          </x14:cfRule>
          <x14:cfRule type="containsText" priority="4837" operator="containsText" id="{A2989460-6181-4020-B5E0-CD18781A493E}">
            <xm:f>NOT(ISERROR(SEARCH('Listados Datos'!$P$5,Z474)))</xm:f>
            <xm:f>'Listados Datos'!$P$5</xm:f>
            <x14:dxf>
              <fill>
                <patternFill>
                  <bgColor rgb="FFFFFF00"/>
                </patternFill>
              </fill>
            </x14:dxf>
          </x14:cfRule>
          <x14:cfRule type="containsText" priority="4838" operator="containsText" id="{E633233F-FB55-47A1-A5E0-28C639246507}">
            <xm:f>NOT(ISERROR(SEARCH('Listados Datos'!$P$6,Z474)))</xm:f>
            <xm:f>'Listados Datos'!$P$6</xm:f>
            <x14:dxf>
              <fill>
                <patternFill>
                  <bgColor rgb="FFFFC000"/>
                </patternFill>
              </fill>
            </x14:dxf>
          </x14:cfRule>
          <x14:cfRule type="containsText" priority="4839" operator="containsText" id="{7190FBC1-D186-4C02-8471-F95CB2219DF7}">
            <xm:f>NOT(ISERROR(SEARCH('Listados Datos'!$P$7,Z474)))</xm:f>
            <xm:f>'Listados Datos'!$P$7</xm:f>
            <x14:dxf>
              <fill>
                <patternFill>
                  <bgColor rgb="FFFF0000"/>
                </patternFill>
              </fill>
            </x14:dxf>
          </x14:cfRule>
          <xm:sqref>Z474:Z475</xm:sqref>
        </x14:conditionalFormatting>
        <x14:conditionalFormatting xmlns:xm="http://schemas.microsoft.com/office/excel/2006/main">
          <x14:cfRule type="containsText" priority="4807" operator="containsText" id="{E0A73370-B82B-4708-B959-2E3AFC6D541F}">
            <xm:f>NOT(ISERROR(SEARCH('Listados Datos'!$T$3,AT475)))</xm:f>
            <xm:f>'Listados Datos'!$T$3</xm:f>
            <x14:dxf>
              <fill>
                <patternFill patternType="solid">
                  <bgColor rgb="FFC00000"/>
                </patternFill>
              </fill>
            </x14:dxf>
          </x14:cfRule>
          <x14:cfRule type="containsText" priority="4808" operator="containsText" id="{19FDFE01-E80D-4B24-AF1D-26D738B39CC0}">
            <xm:f>NOT(ISERROR(SEARCH('Listados Datos'!$T$4,AT475)))</xm:f>
            <xm:f>'Listados Datos'!$T$4</xm:f>
            <x14:dxf>
              <font>
                <b/>
                <i val="0"/>
                <color theme="0"/>
              </font>
              <fill>
                <patternFill>
                  <bgColor rgb="FFE26B0A"/>
                </patternFill>
              </fill>
            </x14:dxf>
          </x14:cfRule>
          <x14:cfRule type="containsText" priority="4809" operator="containsText" id="{729C61BD-08EE-4413-A805-9C3322080BD9}">
            <xm:f>NOT(ISERROR(SEARCH('Listados Datos'!$T$5,AT475)))</xm:f>
            <xm:f>'Listados Datos'!$T$5</xm:f>
            <x14:dxf>
              <font>
                <b/>
                <i val="0"/>
                <color auto="1"/>
              </font>
              <fill>
                <patternFill>
                  <bgColor rgb="FFFFFF00"/>
                </patternFill>
              </fill>
            </x14:dxf>
          </x14:cfRule>
          <x14:cfRule type="containsText" priority="4810" operator="containsText" id="{0547A870-8B98-4042-BF7C-BAED127222E1}">
            <xm:f>NOT(ISERROR(SEARCH('Listados Datos'!$T$6,AT475)))</xm:f>
            <xm:f>'Listados Datos'!$T$6</xm:f>
            <x14:dxf>
              <font>
                <b/>
                <i val="0"/>
              </font>
              <fill>
                <patternFill>
                  <bgColor rgb="FF92D050"/>
                </patternFill>
              </fill>
            </x14:dxf>
          </x14:cfRule>
          <xm:sqref>AT475</xm:sqref>
        </x14:conditionalFormatting>
        <x14:conditionalFormatting xmlns:xm="http://schemas.microsoft.com/office/excel/2006/main">
          <x14:cfRule type="containsText" priority="4755" operator="containsText" id="{9A68D4B3-4B8D-4DA5-8590-112661E6D109}">
            <xm:f>NOT(ISERROR(SEARCH('Listados Datos'!$P$3,AR476)))</xm:f>
            <xm:f>'Listados Datos'!$P$3</xm:f>
            <x14:dxf>
              <fill>
                <patternFill>
                  <bgColor rgb="FF99CC00"/>
                </patternFill>
              </fill>
            </x14:dxf>
          </x14:cfRule>
          <x14:cfRule type="containsText" priority="4756" operator="containsText" id="{48154125-5888-49EC-B505-87282F0F4738}">
            <xm:f>NOT(ISERROR(SEARCH('Listados Datos'!$P$4,AR476)))</xm:f>
            <xm:f>'Listados Datos'!$P$4</xm:f>
            <x14:dxf>
              <fill>
                <patternFill>
                  <bgColor rgb="FF33CC33"/>
                </patternFill>
              </fill>
            </x14:dxf>
          </x14:cfRule>
          <x14:cfRule type="containsText" priority="4757" operator="containsText" id="{13F4A829-C669-440A-80E5-0B96C1BED08B}">
            <xm:f>NOT(ISERROR(SEARCH('Listados Datos'!$P$5,AR476)))</xm:f>
            <xm:f>'Listados Datos'!$P$5</xm:f>
            <x14:dxf>
              <fill>
                <patternFill>
                  <bgColor rgb="FFFFFF00"/>
                </patternFill>
              </fill>
            </x14:dxf>
          </x14:cfRule>
          <x14:cfRule type="containsText" priority="4758" operator="containsText" id="{625E376B-1CD6-4B0F-911C-99A670B20E7D}">
            <xm:f>NOT(ISERROR(SEARCH('Listados Datos'!$P$6,AR476)))</xm:f>
            <xm:f>'Listados Datos'!$P$6</xm:f>
            <x14:dxf>
              <fill>
                <patternFill>
                  <bgColor rgb="FFFFC000"/>
                </patternFill>
              </fill>
            </x14:dxf>
          </x14:cfRule>
          <x14:cfRule type="containsText" priority="4759" operator="containsText" id="{F4A61416-6237-4756-B1F3-1795044FBA7A}">
            <xm:f>NOT(ISERROR(SEARCH('Listados Datos'!$P$7,AR476)))</xm:f>
            <xm:f>'Listados Datos'!$P$7</xm:f>
            <x14:dxf>
              <fill>
                <patternFill>
                  <bgColor rgb="FFFF0000"/>
                </patternFill>
              </fill>
            </x14:dxf>
          </x14:cfRule>
          <xm:sqref>AR476</xm:sqref>
        </x14:conditionalFormatting>
        <x14:conditionalFormatting xmlns:xm="http://schemas.microsoft.com/office/excel/2006/main">
          <x14:cfRule type="containsText" priority="4793" operator="containsText" id="{FB92C890-4E1C-4540-B8C8-B82FAFA76AAB}">
            <xm:f>NOT(ISERROR(SEARCH('Listados Datos'!$T$3,AF476)))</xm:f>
            <xm:f>'Listados Datos'!$T$3</xm:f>
            <x14:dxf>
              <fill>
                <patternFill patternType="solid">
                  <bgColor rgb="FFC00000"/>
                </patternFill>
              </fill>
            </x14:dxf>
          </x14:cfRule>
          <x14:cfRule type="containsText" priority="4794" operator="containsText" id="{0F63A0FF-84D8-4395-A827-EAD023FB8B0D}">
            <xm:f>NOT(ISERROR(SEARCH('Listados Datos'!$T$4,AF476)))</xm:f>
            <xm:f>'Listados Datos'!$T$4</xm:f>
            <x14:dxf>
              <font>
                <b/>
                <i val="0"/>
                <color theme="0"/>
              </font>
              <fill>
                <patternFill>
                  <bgColor rgb="FFE26B0A"/>
                </patternFill>
              </fill>
            </x14:dxf>
          </x14:cfRule>
          <x14:cfRule type="containsText" priority="4795" operator="containsText" id="{F6B9821C-70A2-4B71-8571-3F4806481D5F}">
            <xm:f>NOT(ISERROR(SEARCH('Listados Datos'!$T$5,AF476)))</xm:f>
            <xm:f>'Listados Datos'!$T$5</xm:f>
            <x14:dxf>
              <font>
                <b/>
                <i val="0"/>
                <color auto="1"/>
              </font>
              <fill>
                <patternFill>
                  <bgColor rgb="FFFFFF00"/>
                </patternFill>
              </fill>
            </x14:dxf>
          </x14:cfRule>
          <x14:cfRule type="containsText" priority="4796" operator="containsText" id="{B506E45C-625F-4974-BE3D-A972A078F168}">
            <xm:f>NOT(ISERROR(SEARCH('Listados Datos'!$T$6,AF476)))</xm:f>
            <xm:f>'Listados Datos'!$T$6</xm:f>
            <x14:dxf>
              <font>
                <b/>
                <i val="0"/>
              </font>
              <fill>
                <patternFill>
                  <bgColor rgb="FF92D050"/>
                </patternFill>
              </fill>
            </x14:dxf>
          </x14:cfRule>
          <xm:sqref>AF476</xm:sqref>
        </x14:conditionalFormatting>
        <x14:conditionalFormatting xmlns:xm="http://schemas.microsoft.com/office/excel/2006/main">
          <x14:cfRule type="containsText" priority="4789" operator="containsText" id="{80801248-E87F-4165-883F-C19A17C2EEFF}">
            <xm:f>NOT(ISERROR(SEARCH('Listados Datos'!$T$3,AB476)))</xm:f>
            <xm:f>'Listados Datos'!$T$3</xm:f>
            <x14:dxf>
              <fill>
                <patternFill patternType="solid">
                  <bgColor rgb="FFC00000"/>
                </patternFill>
              </fill>
            </x14:dxf>
          </x14:cfRule>
          <x14:cfRule type="containsText" priority="4790" operator="containsText" id="{64240CAA-880C-4CDB-9EC9-A54EFDC2AECA}">
            <xm:f>NOT(ISERROR(SEARCH('Listados Datos'!$T$4,AB476)))</xm:f>
            <xm:f>'Listados Datos'!$T$4</xm:f>
            <x14:dxf>
              <font>
                <b/>
                <i val="0"/>
                <color theme="0"/>
              </font>
              <fill>
                <patternFill>
                  <bgColor rgb="FFE26B0A"/>
                </patternFill>
              </fill>
            </x14:dxf>
          </x14:cfRule>
          <x14:cfRule type="containsText" priority="4791" operator="containsText" id="{A5E17BCD-6E81-4D0F-AD42-7207767F7FBB}">
            <xm:f>NOT(ISERROR(SEARCH('Listados Datos'!$T$5,AB476)))</xm:f>
            <xm:f>'Listados Datos'!$T$5</xm:f>
            <x14:dxf>
              <font>
                <b/>
                <i val="0"/>
                <color auto="1"/>
              </font>
              <fill>
                <patternFill>
                  <bgColor rgb="FFFFFF00"/>
                </patternFill>
              </fill>
            </x14:dxf>
          </x14:cfRule>
          <x14:cfRule type="containsText" priority="4792" operator="containsText" id="{99F190E4-CE21-4055-AA30-7FC60FBDA045}">
            <xm:f>NOT(ISERROR(SEARCH('Listados Datos'!$T$6,AB476)))</xm:f>
            <xm:f>'Listados Datos'!$T$6</xm:f>
            <x14:dxf>
              <font>
                <b/>
                <i val="0"/>
              </font>
              <fill>
                <patternFill>
                  <bgColor rgb="FF92D050"/>
                </patternFill>
              </fill>
            </x14:dxf>
          </x14:cfRule>
          <xm:sqref>AB476</xm:sqref>
        </x14:conditionalFormatting>
        <x14:conditionalFormatting xmlns:xm="http://schemas.microsoft.com/office/excel/2006/main">
          <x14:cfRule type="containsText" priority="4779" operator="containsText" id="{A7D682DD-8A33-426D-B2D5-7E2B3492C247}">
            <xm:f>NOT(ISERROR(SEARCH('Listados Datos'!$P$3,Z476)))</xm:f>
            <xm:f>'Listados Datos'!$P$3</xm:f>
            <x14:dxf>
              <fill>
                <patternFill>
                  <bgColor rgb="FF99CC00"/>
                </patternFill>
              </fill>
            </x14:dxf>
          </x14:cfRule>
          <x14:cfRule type="containsText" priority="4780" operator="containsText" id="{92A0980E-52D9-4F7E-B9B1-5F50721EBBDF}">
            <xm:f>NOT(ISERROR(SEARCH('Listados Datos'!$P$4,Z476)))</xm:f>
            <xm:f>'Listados Datos'!$P$4</xm:f>
            <x14:dxf>
              <fill>
                <patternFill>
                  <bgColor rgb="FF33CC33"/>
                </patternFill>
              </fill>
            </x14:dxf>
          </x14:cfRule>
          <x14:cfRule type="containsText" priority="4781" operator="containsText" id="{BEA42F42-769C-45CA-8011-81E7DA258612}">
            <xm:f>NOT(ISERROR(SEARCH('Listados Datos'!$P$5,Z476)))</xm:f>
            <xm:f>'Listados Datos'!$P$5</xm:f>
            <x14:dxf>
              <fill>
                <patternFill>
                  <bgColor rgb="FFFFFF00"/>
                </patternFill>
              </fill>
            </x14:dxf>
          </x14:cfRule>
          <x14:cfRule type="containsText" priority="4782" operator="containsText" id="{D85078C4-9656-4BCF-A35A-9A214760F1FF}">
            <xm:f>NOT(ISERROR(SEARCH('Listados Datos'!$P$6,Z476)))</xm:f>
            <xm:f>'Listados Datos'!$P$6</xm:f>
            <x14:dxf>
              <fill>
                <patternFill>
                  <bgColor rgb="FFFFC000"/>
                </patternFill>
              </fill>
            </x14:dxf>
          </x14:cfRule>
          <x14:cfRule type="containsText" priority="4783" operator="containsText" id="{5D8113FF-D9E9-4605-B32C-47BB06590BA2}">
            <xm:f>NOT(ISERROR(SEARCH('Listados Datos'!$P$7,Z476)))</xm:f>
            <xm:f>'Listados Datos'!$P$7</xm:f>
            <x14:dxf>
              <fill>
                <patternFill>
                  <bgColor rgb="FFFF0000"/>
                </patternFill>
              </fill>
            </x14:dxf>
          </x14:cfRule>
          <xm:sqref>Z476</xm:sqref>
        </x14:conditionalFormatting>
        <x14:conditionalFormatting xmlns:xm="http://schemas.microsoft.com/office/excel/2006/main">
          <x14:cfRule type="containsText" priority="4765" operator="containsText" id="{F3AECF90-5A0F-4614-93A0-5AAA7AC6B3C1}">
            <xm:f>NOT(ISERROR(SEARCH('Listados Datos'!$T$3,AT476)))</xm:f>
            <xm:f>'Listados Datos'!$T$3</xm:f>
            <x14:dxf>
              <fill>
                <patternFill patternType="solid">
                  <bgColor rgb="FFC00000"/>
                </patternFill>
              </fill>
            </x14:dxf>
          </x14:cfRule>
          <x14:cfRule type="containsText" priority="4766" operator="containsText" id="{84B3FFDE-8973-456E-992F-106B005A3544}">
            <xm:f>NOT(ISERROR(SEARCH('Listados Datos'!$T$4,AT476)))</xm:f>
            <xm:f>'Listados Datos'!$T$4</xm:f>
            <x14:dxf>
              <font>
                <b/>
                <i val="0"/>
                <color theme="0"/>
              </font>
              <fill>
                <patternFill>
                  <bgColor rgb="FFE26B0A"/>
                </patternFill>
              </fill>
            </x14:dxf>
          </x14:cfRule>
          <x14:cfRule type="containsText" priority="4767" operator="containsText" id="{19511CF8-3E94-4DA8-9DC5-8EB311BD37F0}">
            <xm:f>NOT(ISERROR(SEARCH('Listados Datos'!$T$5,AT476)))</xm:f>
            <xm:f>'Listados Datos'!$T$5</xm:f>
            <x14:dxf>
              <font>
                <b/>
                <i val="0"/>
                <color auto="1"/>
              </font>
              <fill>
                <patternFill>
                  <bgColor rgb="FFFFFF00"/>
                </patternFill>
              </fill>
            </x14:dxf>
          </x14:cfRule>
          <x14:cfRule type="containsText" priority="4768" operator="containsText" id="{AE343B7A-3768-408E-9191-000319C2CF4C}">
            <xm:f>NOT(ISERROR(SEARCH('Listados Datos'!$T$6,AT476)))</xm:f>
            <xm:f>'Listados Datos'!$T$6</xm:f>
            <x14:dxf>
              <font>
                <b/>
                <i val="0"/>
              </font>
              <fill>
                <patternFill>
                  <bgColor rgb="FF92D050"/>
                </patternFill>
              </fill>
            </x14:dxf>
          </x14:cfRule>
          <xm:sqref>AT476</xm:sqref>
        </x14:conditionalFormatting>
        <x14:conditionalFormatting xmlns:xm="http://schemas.microsoft.com/office/excel/2006/main">
          <x14:cfRule type="containsText" priority="4605" operator="containsText" id="{E77A83BA-97B7-4AF7-8136-66C75FAFA049}">
            <xm:f>NOT(ISERROR(SEARCH('Listados Datos'!$P$3,AR487)))</xm:f>
            <xm:f>'Listados Datos'!$P$3</xm:f>
            <x14:dxf>
              <fill>
                <patternFill>
                  <bgColor rgb="FF99CC00"/>
                </patternFill>
              </fill>
            </x14:dxf>
          </x14:cfRule>
          <x14:cfRule type="containsText" priority="4606" operator="containsText" id="{BE088DCD-5CF9-4C40-8405-51D97851F5E8}">
            <xm:f>NOT(ISERROR(SEARCH('Listados Datos'!$P$4,AR487)))</xm:f>
            <xm:f>'Listados Datos'!$P$4</xm:f>
            <x14:dxf>
              <fill>
                <patternFill>
                  <bgColor rgb="FF33CC33"/>
                </patternFill>
              </fill>
            </x14:dxf>
          </x14:cfRule>
          <x14:cfRule type="containsText" priority="4607" operator="containsText" id="{D7F47B38-C1BF-400F-A435-1AF5FDF4F5EA}">
            <xm:f>NOT(ISERROR(SEARCH('Listados Datos'!$P$5,AR487)))</xm:f>
            <xm:f>'Listados Datos'!$P$5</xm:f>
            <x14:dxf>
              <fill>
                <patternFill>
                  <bgColor rgb="FFFFFF00"/>
                </patternFill>
              </fill>
            </x14:dxf>
          </x14:cfRule>
          <x14:cfRule type="containsText" priority="4608" operator="containsText" id="{3F62CA0E-7FC4-4AD1-B7F0-B21629C7598C}">
            <xm:f>NOT(ISERROR(SEARCH('Listados Datos'!$P$6,AR487)))</xm:f>
            <xm:f>'Listados Datos'!$P$6</xm:f>
            <x14:dxf>
              <fill>
                <patternFill>
                  <bgColor rgb="FFFFC000"/>
                </patternFill>
              </fill>
            </x14:dxf>
          </x14:cfRule>
          <x14:cfRule type="containsText" priority="4609" operator="containsText" id="{F9288F33-D42F-4E72-B3CB-39B38B14F4F9}">
            <xm:f>NOT(ISERROR(SEARCH('Listados Datos'!$P$7,AR487)))</xm:f>
            <xm:f>'Listados Datos'!$P$7</xm:f>
            <x14:dxf>
              <fill>
                <patternFill>
                  <bgColor rgb="FFFF0000"/>
                </patternFill>
              </fill>
            </x14:dxf>
          </x14:cfRule>
          <xm:sqref>AR487</xm:sqref>
        </x14:conditionalFormatting>
        <x14:conditionalFormatting xmlns:xm="http://schemas.microsoft.com/office/excel/2006/main">
          <x14:cfRule type="containsText" priority="4671" operator="containsText" id="{9E35CE91-FB4A-4A66-BA3D-55A0E0DE0C4A}">
            <xm:f>NOT(ISERROR(SEARCH('Listados Datos'!$T$3,AT489)))</xm:f>
            <xm:f>'Listados Datos'!$T$3</xm:f>
            <x14:dxf>
              <fill>
                <patternFill patternType="solid">
                  <bgColor rgb="FFC00000"/>
                </patternFill>
              </fill>
            </x14:dxf>
          </x14:cfRule>
          <x14:cfRule type="containsText" priority="4672" operator="containsText" id="{D27FE13F-5419-4820-B473-FC6A77350AC9}">
            <xm:f>NOT(ISERROR(SEARCH('Listados Datos'!$T$4,AT489)))</xm:f>
            <xm:f>'Listados Datos'!$T$4</xm:f>
            <x14:dxf>
              <font>
                <b/>
                <i val="0"/>
                <color theme="0"/>
              </font>
              <fill>
                <patternFill>
                  <bgColor rgb="FFE26B0A"/>
                </patternFill>
              </fill>
            </x14:dxf>
          </x14:cfRule>
          <x14:cfRule type="containsText" priority="4673" operator="containsText" id="{59F463A5-A83B-4199-9159-39B69C1B8ECC}">
            <xm:f>NOT(ISERROR(SEARCH('Listados Datos'!$T$5,AT489)))</xm:f>
            <xm:f>'Listados Datos'!$T$5</xm:f>
            <x14:dxf>
              <font>
                <b/>
                <i val="0"/>
                <color auto="1"/>
              </font>
              <fill>
                <patternFill>
                  <bgColor rgb="FFFFFF00"/>
                </patternFill>
              </fill>
            </x14:dxf>
          </x14:cfRule>
          <x14:cfRule type="containsText" priority="4674" operator="containsText" id="{02E76D1F-9CCE-4A7A-9019-353930AF318F}">
            <xm:f>NOT(ISERROR(SEARCH('Listados Datos'!$T$6,AT489)))</xm:f>
            <xm:f>'Listados Datos'!$T$6</xm:f>
            <x14:dxf>
              <font>
                <b/>
                <i val="0"/>
              </font>
              <fill>
                <patternFill>
                  <bgColor rgb="FF92D050"/>
                </patternFill>
              </fill>
            </x14:dxf>
          </x14:cfRule>
          <xm:sqref>AT489</xm:sqref>
        </x14:conditionalFormatting>
        <x14:conditionalFormatting xmlns:xm="http://schemas.microsoft.com/office/excel/2006/main">
          <x14:cfRule type="containsText" priority="4661" operator="containsText" id="{5784B958-BE64-4552-9AE2-D86A7DE612F6}">
            <xm:f>NOT(ISERROR(SEARCH('Listados Datos'!$P$3,AR489)))</xm:f>
            <xm:f>'Listados Datos'!$P$3</xm:f>
            <x14:dxf>
              <fill>
                <patternFill>
                  <bgColor rgb="FF99CC00"/>
                </patternFill>
              </fill>
            </x14:dxf>
          </x14:cfRule>
          <x14:cfRule type="containsText" priority="4662" operator="containsText" id="{36FEE2C6-8B74-423D-BA5C-6EDCE9D87820}">
            <xm:f>NOT(ISERROR(SEARCH('Listados Datos'!$P$4,AR489)))</xm:f>
            <xm:f>'Listados Datos'!$P$4</xm:f>
            <x14:dxf>
              <fill>
                <patternFill>
                  <bgColor rgb="FF33CC33"/>
                </patternFill>
              </fill>
            </x14:dxf>
          </x14:cfRule>
          <x14:cfRule type="containsText" priority="4663" operator="containsText" id="{FD479275-7A8F-4D12-977C-40369D92B001}">
            <xm:f>NOT(ISERROR(SEARCH('Listados Datos'!$P$5,AR489)))</xm:f>
            <xm:f>'Listados Datos'!$P$5</xm:f>
            <x14:dxf>
              <fill>
                <patternFill>
                  <bgColor rgb="FFFFFF00"/>
                </patternFill>
              </fill>
            </x14:dxf>
          </x14:cfRule>
          <x14:cfRule type="containsText" priority="4664" operator="containsText" id="{4D7C6955-3B7A-4FAB-AE2F-4E426AD8CC81}">
            <xm:f>NOT(ISERROR(SEARCH('Listados Datos'!$P$6,AR489)))</xm:f>
            <xm:f>'Listados Datos'!$P$6</xm:f>
            <x14:dxf>
              <fill>
                <patternFill>
                  <bgColor rgb="FFFFC000"/>
                </patternFill>
              </fill>
            </x14:dxf>
          </x14:cfRule>
          <x14:cfRule type="containsText" priority="4665" operator="containsText" id="{FE6D0898-7973-47BA-A079-386AD9052C1B}">
            <xm:f>NOT(ISERROR(SEARCH('Listados Datos'!$P$7,AR489)))</xm:f>
            <xm:f>'Listados Datos'!$P$7</xm:f>
            <x14:dxf>
              <fill>
                <patternFill>
                  <bgColor rgb="FFFF0000"/>
                </patternFill>
              </fill>
            </x14:dxf>
          </x14:cfRule>
          <xm:sqref>AR489</xm:sqref>
        </x14:conditionalFormatting>
        <x14:conditionalFormatting xmlns:xm="http://schemas.microsoft.com/office/excel/2006/main">
          <x14:cfRule type="containsText" priority="4629" operator="containsText" id="{D64F28F9-CCEC-4F0D-9C04-9EB6E0B653D1}">
            <xm:f>NOT(ISERROR(SEARCH('Listados Datos'!$T$3,AT486)))</xm:f>
            <xm:f>'Listados Datos'!$T$3</xm:f>
            <x14:dxf>
              <fill>
                <patternFill patternType="solid">
                  <bgColor rgb="FFC00000"/>
                </patternFill>
              </fill>
            </x14:dxf>
          </x14:cfRule>
          <x14:cfRule type="containsText" priority="4630" operator="containsText" id="{FD6FEBDA-2D57-4DDB-BD3C-978C31D434F4}">
            <xm:f>NOT(ISERROR(SEARCH('Listados Datos'!$T$4,AT486)))</xm:f>
            <xm:f>'Listados Datos'!$T$4</xm:f>
            <x14:dxf>
              <font>
                <b/>
                <i val="0"/>
                <color theme="0"/>
              </font>
              <fill>
                <patternFill>
                  <bgColor rgb="FFE26B0A"/>
                </patternFill>
              </fill>
            </x14:dxf>
          </x14:cfRule>
          <x14:cfRule type="containsText" priority="4631" operator="containsText" id="{A796A654-6ACD-4F3B-BD7B-E124392754CF}">
            <xm:f>NOT(ISERROR(SEARCH('Listados Datos'!$T$5,AT486)))</xm:f>
            <xm:f>'Listados Datos'!$T$5</xm:f>
            <x14:dxf>
              <font>
                <b/>
                <i val="0"/>
                <color auto="1"/>
              </font>
              <fill>
                <patternFill>
                  <bgColor rgb="FFFFFF00"/>
                </patternFill>
              </fill>
            </x14:dxf>
          </x14:cfRule>
          <x14:cfRule type="containsText" priority="4632" operator="containsText" id="{E050387D-6641-4DB8-AD22-AFB4D7DD93A3}">
            <xm:f>NOT(ISERROR(SEARCH('Listados Datos'!$T$6,AT486)))</xm:f>
            <xm:f>'Listados Datos'!$T$6</xm:f>
            <x14:dxf>
              <font>
                <b/>
                <i val="0"/>
              </font>
              <fill>
                <patternFill>
                  <bgColor rgb="FF92D050"/>
                </patternFill>
              </fill>
            </x14:dxf>
          </x14:cfRule>
          <xm:sqref>AT486</xm:sqref>
        </x14:conditionalFormatting>
        <x14:conditionalFormatting xmlns:xm="http://schemas.microsoft.com/office/excel/2006/main">
          <x14:cfRule type="containsText" priority="4619" operator="containsText" id="{0D7D2438-CBA9-40E1-BE49-7E4BD4D7D258}">
            <xm:f>NOT(ISERROR(SEARCH('Listados Datos'!$P$3,AR486)))</xm:f>
            <xm:f>'Listados Datos'!$P$3</xm:f>
            <x14:dxf>
              <fill>
                <patternFill>
                  <bgColor rgb="FF99CC00"/>
                </patternFill>
              </fill>
            </x14:dxf>
          </x14:cfRule>
          <x14:cfRule type="containsText" priority="4620" operator="containsText" id="{4BF70AB0-AE3A-4737-AB82-D9975BE5656F}">
            <xm:f>NOT(ISERROR(SEARCH('Listados Datos'!$P$4,AR486)))</xm:f>
            <xm:f>'Listados Datos'!$P$4</xm:f>
            <x14:dxf>
              <fill>
                <patternFill>
                  <bgColor rgb="FF33CC33"/>
                </patternFill>
              </fill>
            </x14:dxf>
          </x14:cfRule>
          <x14:cfRule type="containsText" priority="4621" operator="containsText" id="{D38D5293-EC3B-449A-8E8D-AFD9C142B9D8}">
            <xm:f>NOT(ISERROR(SEARCH('Listados Datos'!$P$5,AR486)))</xm:f>
            <xm:f>'Listados Datos'!$P$5</xm:f>
            <x14:dxf>
              <fill>
                <patternFill>
                  <bgColor rgb="FFFFFF00"/>
                </patternFill>
              </fill>
            </x14:dxf>
          </x14:cfRule>
          <x14:cfRule type="containsText" priority="4622" operator="containsText" id="{95E97175-BAF8-4C3A-A10C-7C47532E8DB9}">
            <xm:f>NOT(ISERROR(SEARCH('Listados Datos'!$P$6,AR486)))</xm:f>
            <xm:f>'Listados Datos'!$P$6</xm:f>
            <x14:dxf>
              <fill>
                <patternFill>
                  <bgColor rgb="FFFFC000"/>
                </patternFill>
              </fill>
            </x14:dxf>
          </x14:cfRule>
          <x14:cfRule type="containsText" priority="4623" operator="containsText" id="{03DD5968-858C-41B9-9CAD-15F5A07BB7BC}">
            <xm:f>NOT(ISERROR(SEARCH('Listados Datos'!$P$7,AR486)))</xm:f>
            <xm:f>'Listados Datos'!$P$7</xm:f>
            <x14:dxf>
              <fill>
                <patternFill>
                  <bgColor rgb="FFFF0000"/>
                </patternFill>
              </fill>
            </x14:dxf>
          </x14:cfRule>
          <xm:sqref>AR486</xm:sqref>
        </x14:conditionalFormatting>
        <x14:conditionalFormatting xmlns:xm="http://schemas.microsoft.com/office/excel/2006/main">
          <x14:cfRule type="containsText" priority="4737" operator="containsText" id="{4B210568-10E1-42BF-96A9-D4DA779163D2}">
            <xm:f>NOT(ISERROR(SEARCH('Listados Datos'!$T$3,AF484)))</xm:f>
            <xm:f>'Listados Datos'!$T$3</xm:f>
            <x14:dxf>
              <fill>
                <patternFill patternType="solid">
                  <bgColor rgb="FFC00000"/>
                </patternFill>
              </fill>
            </x14:dxf>
          </x14:cfRule>
          <x14:cfRule type="containsText" priority="4738" operator="containsText" id="{F9382C67-C02A-4181-B493-CB8DEC31DEC1}">
            <xm:f>NOT(ISERROR(SEARCH('Listados Datos'!$T$4,AF484)))</xm:f>
            <xm:f>'Listados Datos'!$T$4</xm:f>
            <x14:dxf>
              <font>
                <b/>
                <i val="0"/>
                <color theme="0"/>
              </font>
              <fill>
                <patternFill>
                  <bgColor rgb="FFE26B0A"/>
                </patternFill>
              </fill>
            </x14:dxf>
          </x14:cfRule>
          <x14:cfRule type="containsText" priority="4739" operator="containsText" id="{7FC01819-F21C-474B-B713-38A3DED782BA}">
            <xm:f>NOT(ISERROR(SEARCH('Listados Datos'!$T$5,AF484)))</xm:f>
            <xm:f>'Listados Datos'!$T$5</xm:f>
            <x14:dxf>
              <font>
                <b/>
                <i val="0"/>
                <color auto="1"/>
              </font>
              <fill>
                <patternFill>
                  <bgColor rgb="FFFFFF00"/>
                </patternFill>
              </fill>
            </x14:dxf>
          </x14:cfRule>
          <x14:cfRule type="containsText" priority="4740" operator="containsText" id="{C4ED173B-CB67-4B3B-96F0-64FA6CA1C43F}">
            <xm:f>NOT(ISERROR(SEARCH('Listados Datos'!$T$6,AF484)))</xm:f>
            <xm:f>'Listados Datos'!$T$6</xm:f>
            <x14:dxf>
              <font>
                <b/>
                <i val="0"/>
              </font>
              <fill>
                <patternFill>
                  <bgColor rgb="FF92D050"/>
                </patternFill>
              </fill>
            </x14:dxf>
          </x14:cfRule>
          <xm:sqref>AF484:AF485 AF489</xm:sqref>
        </x14:conditionalFormatting>
        <x14:conditionalFormatting xmlns:xm="http://schemas.microsoft.com/office/excel/2006/main">
          <x14:cfRule type="containsText" priority="4733" operator="containsText" id="{2AB32840-4570-4C9F-B2FC-0B3E3E1151B2}">
            <xm:f>NOT(ISERROR(SEARCH('Listados Datos'!$T$3,AB484)))</xm:f>
            <xm:f>'Listados Datos'!$T$3</xm:f>
            <x14:dxf>
              <fill>
                <patternFill patternType="solid">
                  <bgColor rgb="FFC00000"/>
                </patternFill>
              </fill>
            </x14:dxf>
          </x14:cfRule>
          <x14:cfRule type="containsText" priority="4734" operator="containsText" id="{63B61148-2A07-4595-9AE8-182126947A10}">
            <xm:f>NOT(ISERROR(SEARCH('Listados Datos'!$T$4,AB484)))</xm:f>
            <xm:f>'Listados Datos'!$T$4</xm:f>
            <x14:dxf>
              <font>
                <b/>
                <i val="0"/>
                <color theme="0"/>
              </font>
              <fill>
                <patternFill>
                  <bgColor rgb="FFE26B0A"/>
                </patternFill>
              </fill>
            </x14:dxf>
          </x14:cfRule>
          <x14:cfRule type="containsText" priority="4735" operator="containsText" id="{3ABEB728-5F6D-4562-8543-F5A2B7A5A4E3}">
            <xm:f>NOT(ISERROR(SEARCH('Listados Datos'!$T$5,AB484)))</xm:f>
            <xm:f>'Listados Datos'!$T$5</xm:f>
            <x14:dxf>
              <font>
                <b/>
                <i val="0"/>
                <color auto="1"/>
              </font>
              <fill>
                <patternFill>
                  <bgColor rgb="FFFFFF00"/>
                </patternFill>
              </fill>
            </x14:dxf>
          </x14:cfRule>
          <x14:cfRule type="containsText" priority="4736" operator="containsText" id="{1BDC0C09-BE6B-4695-A4FB-8D2C419EA5D1}">
            <xm:f>NOT(ISERROR(SEARCH('Listados Datos'!$T$6,AB484)))</xm:f>
            <xm:f>'Listados Datos'!$T$6</xm:f>
            <x14:dxf>
              <font>
                <b/>
                <i val="0"/>
              </font>
              <fill>
                <patternFill>
                  <bgColor rgb="FF92D050"/>
                </patternFill>
              </fill>
            </x14:dxf>
          </x14:cfRule>
          <xm:sqref>AB484:AB485</xm:sqref>
        </x14:conditionalFormatting>
        <x14:conditionalFormatting xmlns:xm="http://schemas.microsoft.com/office/excel/2006/main">
          <x14:cfRule type="containsText" priority="4723" operator="containsText" id="{2B5CDA7F-5E79-494C-9C27-54AD6D368602}">
            <xm:f>NOT(ISERROR(SEARCH('Listados Datos'!$P$3,Z484)))</xm:f>
            <xm:f>'Listados Datos'!$P$3</xm:f>
            <x14:dxf>
              <fill>
                <patternFill>
                  <bgColor rgb="FF99CC00"/>
                </patternFill>
              </fill>
            </x14:dxf>
          </x14:cfRule>
          <x14:cfRule type="containsText" priority="4724" operator="containsText" id="{240AFF91-1355-4C71-BF53-FC94D4A87F2B}">
            <xm:f>NOT(ISERROR(SEARCH('Listados Datos'!$P$4,Z484)))</xm:f>
            <xm:f>'Listados Datos'!$P$4</xm:f>
            <x14:dxf>
              <fill>
                <patternFill>
                  <bgColor rgb="FF33CC33"/>
                </patternFill>
              </fill>
            </x14:dxf>
          </x14:cfRule>
          <x14:cfRule type="containsText" priority="4725" operator="containsText" id="{A24398AA-1B9F-4BC0-9195-44A1A388895C}">
            <xm:f>NOT(ISERROR(SEARCH('Listados Datos'!$P$5,Z484)))</xm:f>
            <xm:f>'Listados Datos'!$P$5</xm:f>
            <x14:dxf>
              <fill>
                <patternFill>
                  <bgColor rgb="FFFFFF00"/>
                </patternFill>
              </fill>
            </x14:dxf>
          </x14:cfRule>
          <x14:cfRule type="containsText" priority="4726" operator="containsText" id="{6CCD2B94-C0C0-4A4E-80F6-CD6623C92542}">
            <xm:f>NOT(ISERROR(SEARCH('Listados Datos'!$P$6,Z484)))</xm:f>
            <xm:f>'Listados Datos'!$P$6</xm:f>
            <x14:dxf>
              <fill>
                <patternFill>
                  <bgColor rgb="FFFFC000"/>
                </patternFill>
              </fill>
            </x14:dxf>
          </x14:cfRule>
          <x14:cfRule type="containsText" priority="4727" operator="containsText" id="{D4477BBA-8DF4-4171-817B-E91932608335}">
            <xm:f>NOT(ISERROR(SEARCH('Listados Datos'!$P$7,Z484)))</xm:f>
            <xm:f>'Listados Datos'!$P$7</xm:f>
            <x14:dxf>
              <fill>
                <patternFill>
                  <bgColor rgb="FFFF0000"/>
                </patternFill>
              </fill>
            </x14:dxf>
          </x14:cfRule>
          <xm:sqref>Z484:Z485</xm:sqref>
        </x14:conditionalFormatting>
        <x14:conditionalFormatting xmlns:xm="http://schemas.microsoft.com/office/excel/2006/main">
          <x14:cfRule type="containsText" priority="4699" operator="containsText" id="{7E373D17-9F82-4C7F-8AB0-474CD835BAAB}">
            <xm:f>NOT(ISERROR(SEARCH('Listados Datos'!$T$3,AT484)))</xm:f>
            <xm:f>'Listados Datos'!$T$3</xm:f>
            <x14:dxf>
              <fill>
                <patternFill patternType="solid">
                  <bgColor rgb="FFC00000"/>
                </patternFill>
              </fill>
            </x14:dxf>
          </x14:cfRule>
          <x14:cfRule type="containsText" priority="4700" operator="containsText" id="{D04A72D7-8813-4F20-A60A-8C9F04DBD7D5}">
            <xm:f>NOT(ISERROR(SEARCH('Listados Datos'!$T$4,AT484)))</xm:f>
            <xm:f>'Listados Datos'!$T$4</xm:f>
            <x14:dxf>
              <font>
                <b/>
                <i val="0"/>
                <color theme="0"/>
              </font>
              <fill>
                <patternFill>
                  <bgColor rgb="FFE26B0A"/>
                </patternFill>
              </fill>
            </x14:dxf>
          </x14:cfRule>
          <x14:cfRule type="containsText" priority="4701" operator="containsText" id="{6C2E9035-9A04-41A0-BCDA-0F58FB635B43}">
            <xm:f>NOT(ISERROR(SEARCH('Listados Datos'!$T$5,AT484)))</xm:f>
            <xm:f>'Listados Datos'!$T$5</xm:f>
            <x14:dxf>
              <font>
                <b/>
                <i val="0"/>
                <color auto="1"/>
              </font>
              <fill>
                <patternFill>
                  <bgColor rgb="FFFFFF00"/>
                </patternFill>
              </fill>
            </x14:dxf>
          </x14:cfRule>
          <x14:cfRule type="containsText" priority="4702" operator="containsText" id="{DBEA7E07-40E1-4AF5-BBFC-72A212436B64}">
            <xm:f>NOT(ISERROR(SEARCH('Listados Datos'!$T$6,AT484)))</xm:f>
            <xm:f>'Listados Datos'!$T$6</xm:f>
            <x14:dxf>
              <font>
                <b/>
                <i val="0"/>
              </font>
              <fill>
                <patternFill>
                  <bgColor rgb="FF92D050"/>
                </patternFill>
              </fill>
            </x14:dxf>
          </x14:cfRule>
          <xm:sqref>AT484</xm:sqref>
        </x14:conditionalFormatting>
        <x14:conditionalFormatting xmlns:xm="http://schemas.microsoft.com/office/excel/2006/main">
          <x14:cfRule type="containsText" priority="4689" operator="containsText" id="{A7233559-1939-4A91-BFED-DFCACE4D0EEA}">
            <xm:f>NOT(ISERROR(SEARCH('Listados Datos'!$P$3,AR484)))</xm:f>
            <xm:f>'Listados Datos'!$P$3</xm:f>
            <x14:dxf>
              <fill>
                <patternFill>
                  <bgColor rgb="FF99CC00"/>
                </patternFill>
              </fill>
            </x14:dxf>
          </x14:cfRule>
          <x14:cfRule type="containsText" priority="4690" operator="containsText" id="{0CF7A2FD-BB17-4DBD-8126-F46CA830CE15}">
            <xm:f>NOT(ISERROR(SEARCH('Listados Datos'!$P$4,AR484)))</xm:f>
            <xm:f>'Listados Datos'!$P$4</xm:f>
            <x14:dxf>
              <fill>
                <patternFill>
                  <bgColor rgb="FF33CC33"/>
                </patternFill>
              </fill>
            </x14:dxf>
          </x14:cfRule>
          <x14:cfRule type="containsText" priority="4691" operator="containsText" id="{70A9293C-287B-43E3-B6C9-AAFB88F457F5}">
            <xm:f>NOT(ISERROR(SEARCH('Listados Datos'!$P$5,AR484)))</xm:f>
            <xm:f>'Listados Datos'!$P$5</xm:f>
            <x14:dxf>
              <fill>
                <patternFill>
                  <bgColor rgb="FFFFFF00"/>
                </patternFill>
              </fill>
            </x14:dxf>
          </x14:cfRule>
          <x14:cfRule type="containsText" priority="4692" operator="containsText" id="{AF10AE20-A8F0-4538-8336-8650F59B07E6}">
            <xm:f>NOT(ISERROR(SEARCH('Listados Datos'!$P$6,AR484)))</xm:f>
            <xm:f>'Listados Datos'!$P$6</xm:f>
            <x14:dxf>
              <fill>
                <patternFill>
                  <bgColor rgb="FFFFC000"/>
                </patternFill>
              </fill>
            </x14:dxf>
          </x14:cfRule>
          <x14:cfRule type="containsText" priority="4693" operator="containsText" id="{9FEC24CC-315D-472A-BEA2-61C68507E131}">
            <xm:f>NOT(ISERROR(SEARCH('Listados Datos'!$P$7,AR484)))</xm:f>
            <xm:f>'Listados Datos'!$P$7</xm:f>
            <x14:dxf>
              <fill>
                <patternFill>
                  <bgColor rgb="FFFF0000"/>
                </patternFill>
              </fill>
            </x14:dxf>
          </x14:cfRule>
          <xm:sqref>AR484</xm:sqref>
        </x14:conditionalFormatting>
        <x14:conditionalFormatting xmlns:xm="http://schemas.microsoft.com/office/excel/2006/main">
          <x14:cfRule type="containsText" priority="4685" operator="containsText" id="{AAAD1ABA-E7B7-45ED-AB0E-74C3253BBC86}">
            <xm:f>NOT(ISERROR(SEARCH('Listados Datos'!$T$3,AT485)))</xm:f>
            <xm:f>'Listados Datos'!$T$3</xm:f>
            <x14:dxf>
              <fill>
                <patternFill patternType="solid">
                  <bgColor rgb="FFC00000"/>
                </patternFill>
              </fill>
            </x14:dxf>
          </x14:cfRule>
          <x14:cfRule type="containsText" priority="4686" operator="containsText" id="{A34CC023-B0A1-47D7-A283-4D25C0482621}">
            <xm:f>NOT(ISERROR(SEARCH('Listados Datos'!$T$4,AT485)))</xm:f>
            <xm:f>'Listados Datos'!$T$4</xm:f>
            <x14:dxf>
              <font>
                <b/>
                <i val="0"/>
                <color theme="0"/>
              </font>
              <fill>
                <patternFill>
                  <bgColor rgb="FFE26B0A"/>
                </patternFill>
              </fill>
            </x14:dxf>
          </x14:cfRule>
          <x14:cfRule type="containsText" priority="4687" operator="containsText" id="{E6D16199-A6A6-4061-9602-8C3D0F7BA5EB}">
            <xm:f>NOT(ISERROR(SEARCH('Listados Datos'!$T$5,AT485)))</xm:f>
            <xm:f>'Listados Datos'!$T$5</xm:f>
            <x14:dxf>
              <font>
                <b/>
                <i val="0"/>
                <color auto="1"/>
              </font>
              <fill>
                <patternFill>
                  <bgColor rgb="FFFFFF00"/>
                </patternFill>
              </fill>
            </x14:dxf>
          </x14:cfRule>
          <x14:cfRule type="containsText" priority="4688" operator="containsText" id="{16431427-E0E8-46BF-93EA-1046DA35C8D5}">
            <xm:f>NOT(ISERROR(SEARCH('Listados Datos'!$T$6,AT485)))</xm:f>
            <xm:f>'Listados Datos'!$T$6</xm:f>
            <x14:dxf>
              <font>
                <b/>
                <i val="0"/>
              </font>
              <fill>
                <patternFill>
                  <bgColor rgb="FF92D050"/>
                </patternFill>
              </fill>
            </x14:dxf>
          </x14:cfRule>
          <xm:sqref>AT485</xm:sqref>
        </x14:conditionalFormatting>
        <x14:conditionalFormatting xmlns:xm="http://schemas.microsoft.com/office/excel/2006/main">
          <x14:cfRule type="containsText" priority="4675" operator="containsText" id="{870D17FB-C097-4A49-97A0-F63701E5C3D8}">
            <xm:f>NOT(ISERROR(SEARCH('Listados Datos'!$P$3,AR485)))</xm:f>
            <xm:f>'Listados Datos'!$P$3</xm:f>
            <x14:dxf>
              <fill>
                <patternFill>
                  <bgColor rgb="FF99CC00"/>
                </patternFill>
              </fill>
            </x14:dxf>
          </x14:cfRule>
          <x14:cfRule type="containsText" priority="4676" operator="containsText" id="{2891CF38-B8B4-40FF-A459-51B0D2E3F6E9}">
            <xm:f>NOT(ISERROR(SEARCH('Listados Datos'!$P$4,AR485)))</xm:f>
            <xm:f>'Listados Datos'!$P$4</xm:f>
            <x14:dxf>
              <fill>
                <patternFill>
                  <bgColor rgb="FF33CC33"/>
                </patternFill>
              </fill>
            </x14:dxf>
          </x14:cfRule>
          <x14:cfRule type="containsText" priority="4677" operator="containsText" id="{A8F6E121-BEB9-4856-AFD4-870CC6E217C2}">
            <xm:f>NOT(ISERROR(SEARCH('Listados Datos'!$P$5,AR485)))</xm:f>
            <xm:f>'Listados Datos'!$P$5</xm:f>
            <x14:dxf>
              <fill>
                <patternFill>
                  <bgColor rgb="FFFFFF00"/>
                </patternFill>
              </fill>
            </x14:dxf>
          </x14:cfRule>
          <x14:cfRule type="containsText" priority="4678" operator="containsText" id="{1D17CB04-B357-4967-858F-6E84C3BA6E51}">
            <xm:f>NOT(ISERROR(SEARCH('Listados Datos'!$P$6,AR485)))</xm:f>
            <xm:f>'Listados Datos'!$P$6</xm:f>
            <x14:dxf>
              <fill>
                <patternFill>
                  <bgColor rgb="FFFFC000"/>
                </patternFill>
              </fill>
            </x14:dxf>
          </x14:cfRule>
          <x14:cfRule type="containsText" priority="4679" operator="containsText" id="{E5F1ADC8-F998-4C34-857E-E06B125DC50F}">
            <xm:f>NOT(ISERROR(SEARCH('Listados Datos'!$P$7,AR485)))</xm:f>
            <xm:f>'Listados Datos'!$P$7</xm:f>
            <x14:dxf>
              <fill>
                <patternFill>
                  <bgColor rgb="FFFF0000"/>
                </patternFill>
              </fill>
            </x14:dxf>
          </x14:cfRule>
          <xm:sqref>AR485</xm:sqref>
        </x14:conditionalFormatting>
        <x14:conditionalFormatting xmlns:xm="http://schemas.microsoft.com/office/excel/2006/main">
          <x14:cfRule type="containsText" priority="4657" operator="containsText" id="{B5BE555C-C80A-4D07-9CC3-662BAEB85420}">
            <xm:f>NOT(ISERROR(SEARCH('Listados Datos'!$T$3,AF486)))</xm:f>
            <xm:f>'Listados Datos'!$T$3</xm:f>
            <x14:dxf>
              <fill>
                <patternFill patternType="solid">
                  <bgColor rgb="FFC00000"/>
                </patternFill>
              </fill>
            </x14:dxf>
          </x14:cfRule>
          <x14:cfRule type="containsText" priority="4658" operator="containsText" id="{11D3DFA1-6037-4AEE-84CE-B433AF03B8EA}">
            <xm:f>NOT(ISERROR(SEARCH('Listados Datos'!$T$4,AF486)))</xm:f>
            <xm:f>'Listados Datos'!$T$4</xm:f>
            <x14:dxf>
              <font>
                <b/>
                <i val="0"/>
                <color theme="0"/>
              </font>
              <fill>
                <patternFill>
                  <bgColor rgb="FFE26B0A"/>
                </patternFill>
              </fill>
            </x14:dxf>
          </x14:cfRule>
          <x14:cfRule type="containsText" priority="4659" operator="containsText" id="{EEBF62F0-27A7-40AE-9909-9CE39FE423EB}">
            <xm:f>NOT(ISERROR(SEARCH('Listados Datos'!$T$5,AF486)))</xm:f>
            <xm:f>'Listados Datos'!$T$5</xm:f>
            <x14:dxf>
              <font>
                <b/>
                <i val="0"/>
                <color auto="1"/>
              </font>
              <fill>
                <patternFill>
                  <bgColor rgb="FFFFFF00"/>
                </patternFill>
              </fill>
            </x14:dxf>
          </x14:cfRule>
          <x14:cfRule type="containsText" priority="4660" operator="containsText" id="{2F50D221-E395-40C9-A965-2ED3B8FE4C39}">
            <xm:f>NOT(ISERROR(SEARCH('Listados Datos'!$T$6,AF486)))</xm:f>
            <xm:f>'Listados Datos'!$T$6</xm:f>
            <x14:dxf>
              <font>
                <b/>
                <i val="0"/>
              </font>
              <fill>
                <patternFill>
                  <bgColor rgb="FF92D050"/>
                </patternFill>
              </fill>
            </x14:dxf>
          </x14:cfRule>
          <xm:sqref>AF486:AF487</xm:sqref>
        </x14:conditionalFormatting>
        <x14:conditionalFormatting xmlns:xm="http://schemas.microsoft.com/office/excel/2006/main">
          <x14:cfRule type="containsText" priority="4653" operator="containsText" id="{0A2DA195-B616-41D5-9D01-B6EFCC023738}">
            <xm:f>NOT(ISERROR(SEARCH('Listados Datos'!$T$3,AB486)))</xm:f>
            <xm:f>'Listados Datos'!$T$3</xm:f>
            <x14:dxf>
              <fill>
                <patternFill patternType="solid">
                  <bgColor rgb="FFC00000"/>
                </patternFill>
              </fill>
            </x14:dxf>
          </x14:cfRule>
          <x14:cfRule type="containsText" priority="4654" operator="containsText" id="{9A536E90-771E-45D0-84A5-DAA532AC3025}">
            <xm:f>NOT(ISERROR(SEARCH('Listados Datos'!$T$4,AB486)))</xm:f>
            <xm:f>'Listados Datos'!$T$4</xm:f>
            <x14:dxf>
              <font>
                <b/>
                <i val="0"/>
                <color theme="0"/>
              </font>
              <fill>
                <patternFill>
                  <bgColor rgb="FFE26B0A"/>
                </patternFill>
              </fill>
            </x14:dxf>
          </x14:cfRule>
          <x14:cfRule type="containsText" priority="4655" operator="containsText" id="{C0FD5246-504F-4688-A221-7822735B12CD}">
            <xm:f>NOT(ISERROR(SEARCH('Listados Datos'!$T$5,AB486)))</xm:f>
            <xm:f>'Listados Datos'!$T$5</xm:f>
            <x14:dxf>
              <font>
                <b/>
                <i val="0"/>
                <color auto="1"/>
              </font>
              <fill>
                <patternFill>
                  <bgColor rgb="FFFFFF00"/>
                </patternFill>
              </fill>
            </x14:dxf>
          </x14:cfRule>
          <x14:cfRule type="containsText" priority="4656" operator="containsText" id="{43016123-CD33-4EE2-8312-BA759A61DAB9}">
            <xm:f>NOT(ISERROR(SEARCH('Listados Datos'!$T$6,AB486)))</xm:f>
            <xm:f>'Listados Datos'!$T$6</xm:f>
            <x14:dxf>
              <font>
                <b/>
                <i val="0"/>
              </font>
              <fill>
                <patternFill>
                  <bgColor rgb="FF92D050"/>
                </patternFill>
              </fill>
            </x14:dxf>
          </x14:cfRule>
          <xm:sqref>AB486:AB487</xm:sqref>
        </x14:conditionalFormatting>
        <x14:conditionalFormatting xmlns:xm="http://schemas.microsoft.com/office/excel/2006/main">
          <x14:cfRule type="containsText" priority="4643" operator="containsText" id="{6EBEFA90-A90B-4EFC-B907-D5ACAD23D53A}">
            <xm:f>NOT(ISERROR(SEARCH('Listados Datos'!$P$3,Z486)))</xm:f>
            <xm:f>'Listados Datos'!$P$3</xm:f>
            <x14:dxf>
              <fill>
                <patternFill>
                  <bgColor rgb="FF99CC00"/>
                </patternFill>
              </fill>
            </x14:dxf>
          </x14:cfRule>
          <x14:cfRule type="containsText" priority="4644" operator="containsText" id="{9FDBB6BA-4E9C-4A51-933E-72F84D5D2D75}">
            <xm:f>NOT(ISERROR(SEARCH('Listados Datos'!$P$4,Z486)))</xm:f>
            <xm:f>'Listados Datos'!$P$4</xm:f>
            <x14:dxf>
              <fill>
                <patternFill>
                  <bgColor rgb="FF33CC33"/>
                </patternFill>
              </fill>
            </x14:dxf>
          </x14:cfRule>
          <x14:cfRule type="containsText" priority="4645" operator="containsText" id="{EEE15B10-0E13-43AD-8D04-0667169F8D26}">
            <xm:f>NOT(ISERROR(SEARCH('Listados Datos'!$P$5,Z486)))</xm:f>
            <xm:f>'Listados Datos'!$P$5</xm:f>
            <x14:dxf>
              <fill>
                <patternFill>
                  <bgColor rgb="FFFFFF00"/>
                </patternFill>
              </fill>
            </x14:dxf>
          </x14:cfRule>
          <x14:cfRule type="containsText" priority="4646" operator="containsText" id="{ABED9C6A-A354-4859-9631-F441771642C9}">
            <xm:f>NOT(ISERROR(SEARCH('Listados Datos'!$P$6,Z486)))</xm:f>
            <xm:f>'Listados Datos'!$P$6</xm:f>
            <x14:dxf>
              <fill>
                <patternFill>
                  <bgColor rgb="FFFFC000"/>
                </patternFill>
              </fill>
            </x14:dxf>
          </x14:cfRule>
          <x14:cfRule type="containsText" priority="4647" operator="containsText" id="{3087EAE0-3858-42A3-9CBA-01FAF1F3A57A}">
            <xm:f>NOT(ISERROR(SEARCH('Listados Datos'!$P$7,Z486)))</xm:f>
            <xm:f>'Listados Datos'!$P$7</xm:f>
            <x14:dxf>
              <fill>
                <patternFill>
                  <bgColor rgb="FFFF0000"/>
                </patternFill>
              </fill>
            </x14:dxf>
          </x14:cfRule>
          <xm:sqref>Z486:Z487</xm:sqref>
        </x14:conditionalFormatting>
        <x14:conditionalFormatting xmlns:xm="http://schemas.microsoft.com/office/excel/2006/main">
          <x14:cfRule type="containsText" priority="4615" operator="containsText" id="{E125F592-5541-4CA9-9F02-CA0547EE9D64}">
            <xm:f>NOT(ISERROR(SEARCH('Listados Datos'!$T$3,AT487)))</xm:f>
            <xm:f>'Listados Datos'!$T$3</xm:f>
            <x14:dxf>
              <fill>
                <patternFill patternType="solid">
                  <bgColor rgb="FFC00000"/>
                </patternFill>
              </fill>
            </x14:dxf>
          </x14:cfRule>
          <x14:cfRule type="containsText" priority="4616" operator="containsText" id="{80FA944D-486E-4536-ABD5-697872C4BF6A}">
            <xm:f>NOT(ISERROR(SEARCH('Listados Datos'!$T$4,AT487)))</xm:f>
            <xm:f>'Listados Datos'!$T$4</xm:f>
            <x14:dxf>
              <font>
                <b/>
                <i val="0"/>
                <color theme="0"/>
              </font>
              <fill>
                <patternFill>
                  <bgColor rgb="FFE26B0A"/>
                </patternFill>
              </fill>
            </x14:dxf>
          </x14:cfRule>
          <x14:cfRule type="containsText" priority="4617" operator="containsText" id="{EFE0E636-93C3-4C5E-A7DD-065F03E43564}">
            <xm:f>NOT(ISERROR(SEARCH('Listados Datos'!$T$5,AT487)))</xm:f>
            <xm:f>'Listados Datos'!$T$5</xm:f>
            <x14:dxf>
              <font>
                <b/>
                <i val="0"/>
                <color auto="1"/>
              </font>
              <fill>
                <patternFill>
                  <bgColor rgb="FFFFFF00"/>
                </patternFill>
              </fill>
            </x14:dxf>
          </x14:cfRule>
          <x14:cfRule type="containsText" priority="4618" operator="containsText" id="{B8DEFF54-7E7A-4240-AC83-05E3317C0D3D}">
            <xm:f>NOT(ISERROR(SEARCH('Listados Datos'!$T$6,AT487)))</xm:f>
            <xm:f>'Listados Datos'!$T$6</xm:f>
            <x14:dxf>
              <font>
                <b/>
                <i val="0"/>
              </font>
              <fill>
                <patternFill>
                  <bgColor rgb="FF92D050"/>
                </patternFill>
              </fill>
            </x14:dxf>
          </x14:cfRule>
          <xm:sqref>AT487</xm:sqref>
        </x14:conditionalFormatting>
        <x14:conditionalFormatting xmlns:xm="http://schemas.microsoft.com/office/excel/2006/main">
          <x14:cfRule type="containsText" priority="4563" operator="containsText" id="{ACD62565-BF8A-46DC-B8B4-F0D6BBF08603}">
            <xm:f>NOT(ISERROR(SEARCH('Listados Datos'!$P$3,AR488)))</xm:f>
            <xm:f>'Listados Datos'!$P$3</xm:f>
            <x14:dxf>
              <fill>
                <patternFill>
                  <bgColor rgb="FF99CC00"/>
                </patternFill>
              </fill>
            </x14:dxf>
          </x14:cfRule>
          <x14:cfRule type="containsText" priority="4564" operator="containsText" id="{90A21DC3-5BED-4B91-B5F5-CDFD003E1B43}">
            <xm:f>NOT(ISERROR(SEARCH('Listados Datos'!$P$4,AR488)))</xm:f>
            <xm:f>'Listados Datos'!$P$4</xm:f>
            <x14:dxf>
              <fill>
                <patternFill>
                  <bgColor rgb="FF33CC33"/>
                </patternFill>
              </fill>
            </x14:dxf>
          </x14:cfRule>
          <x14:cfRule type="containsText" priority="4565" operator="containsText" id="{486EB692-9799-4043-BB4D-DF90E9F2B485}">
            <xm:f>NOT(ISERROR(SEARCH('Listados Datos'!$P$5,AR488)))</xm:f>
            <xm:f>'Listados Datos'!$P$5</xm:f>
            <x14:dxf>
              <fill>
                <patternFill>
                  <bgColor rgb="FFFFFF00"/>
                </patternFill>
              </fill>
            </x14:dxf>
          </x14:cfRule>
          <x14:cfRule type="containsText" priority="4566" operator="containsText" id="{C3313AFA-49E8-48CB-B049-3417CC64C8AA}">
            <xm:f>NOT(ISERROR(SEARCH('Listados Datos'!$P$6,AR488)))</xm:f>
            <xm:f>'Listados Datos'!$P$6</xm:f>
            <x14:dxf>
              <fill>
                <patternFill>
                  <bgColor rgb="FFFFC000"/>
                </patternFill>
              </fill>
            </x14:dxf>
          </x14:cfRule>
          <x14:cfRule type="containsText" priority="4567" operator="containsText" id="{E88E927A-18FC-4340-84B5-338881150290}">
            <xm:f>NOT(ISERROR(SEARCH('Listados Datos'!$P$7,AR488)))</xm:f>
            <xm:f>'Listados Datos'!$P$7</xm:f>
            <x14:dxf>
              <fill>
                <patternFill>
                  <bgColor rgb="FFFF0000"/>
                </patternFill>
              </fill>
            </x14:dxf>
          </x14:cfRule>
          <xm:sqref>AR488</xm:sqref>
        </x14:conditionalFormatting>
        <x14:conditionalFormatting xmlns:xm="http://schemas.microsoft.com/office/excel/2006/main">
          <x14:cfRule type="containsText" priority="4601" operator="containsText" id="{76B7B06E-BCCB-4F39-8AAF-14FF5513D85D}">
            <xm:f>NOT(ISERROR(SEARCH('Listados Datos'!$T$3,AF488)))</xm:f>
            <xm:f>'Listados Datos'!$T$3</xm:f>
            <x14:dxf>
              <fill>
                <patternFill patternType="solid">
                  <bgColor rgb="FFC00000"/>
                </patternFill>
              </fill>
            </x14:dxf>
          </x14:cfRule>
          <x14:cfRule type="containsText" priority="4602" operator="containsText" id="{330281DA-F294-4D79-8ECE-03DA545BA356}">
            <xm:f>NOT(ISERROR(SEARCH('Listados Datos'!$T$4,AF488)))</xm:f>
            <xm:f>'Listados Datos'!$T$4</xm:f>
            <x14:dxf>
              <font>
                <b/>
                <i val="0"/>
                <color theme="0"/>
              </font>
              <fill>
                <patternFill>
                  <bgColor rgb="FFE26B0A"/>
                </patternFill>
              </fill>
            </x14:dxf>
          </x14:cfRule>
          <x14:cfRule type="containsText" priority="4603" operator="containsText" id="{82641149-0D16-45F4-8F1E-B88E9468F8AE}">
            <xm:f>NOT(ISERROR(SEARCH('Listados Datos'!$T$5,AF488)))</xm:f>
            <xm:f>'Listados Datos'!$T$5</xm:f>
            <x14:dxf>
              <font>
                <b/>
                <i val="0"/>
                <color auto="1"/>
              </font>
              <fill>
                <patternFill>
                  <bgColor rgb="FFFFFF00"/>
                </patternFill>
              </fill>
            </x14:dxf>
          </x14:cfRule>
          <x14:cfRule type="containsText" priority="4604" operator="containsText" id="{7CEBDDB9-D45A-4665-BFF7-F1754BE2595A}">
            <xm:f>NOT(ISERROR(SEARCH('Listados Datos'!$T$6,AF488)))</xm:f>
            <xm:f>'Listados Datos'!$T$6</xm:f>
            <x14:dxf>
              <font>
                <b/>
                <i val="0"/>
              </font>
              <fill>
                <patternFill>
                  <bgColor rgb="FF92D050"/>
                </patternFill>
              </fill>
            </x14:dxf>
          </x14:cfRule>
          <xm:sqref>AF488</xm:sqref>
        </x14:conditionalFormatting>
        <x14:conditionalFormatting xmlns:xm="http://schemas.microsoft.com/office/excel/2006/main">
          <x14:cfRule type="containsText" priority="4597" operator="containsText" id="{B8B55AB5-7324-4BBC-902E-6776BE6ACDC4}">
            <xm:f>NOT(ISERROR(SEARCH('Listados Datos'!$T$3,AB488)))</xm:f>
            <xm:f>'Listados Datos'!$T$3</xm:f>
            <x14:dxf>
              <fill>
                <patternFill patternType="solid">
                  <bgColor rgb="FFC00000"/>
                </patternFill>
              </fill>
            </x14:dxf>
          </x14:cfRule>
          <x14:cfRule type="containsText" priority="4598" operator="containsText" id="{CB26AFC3-CCD3-416F-8E4F-619EDF8B64ED}">
            <xm:f>NOT(ISERROR(SEARCH('Listados Datos'!$T$4,AB488)))</xm:f>
            <xm:f>'Listados Datos'!$T$4</xm:f>
            <x14:dxf>
              <font>
                <b/>
                <i val="0"/>
                <color theme="0"/>
              </font>
              <fill>
                <patternFill>
                  <bgColor rgb="FFE26B0A"/>
                </patternFill>
              </fill>
            </x14:dxf>
          </x14:cfRule>
          <x14:cfRule type="containsText" priority="4599" operator="containsText" id="{F6A4310C-CB1F-40F8-86C7-9AD5C6F8CA5F}">
            <xm:f>NOT(ISERROR(SEARCH('Listados Datos'!$T$5,AB488)))</xm:f>
            <xm:f>'Listados Datos'!$T$5</xm:f>
            <x14:dxf>
              <font>
                <b/>
                <i val="0"/>
                <color auto="1"/>
              </font>
              <fill>
                <patternFill>
                  <bgColor rgb="FFFFFF00"/>
                </patternFill>
              </fill>
            </x14:dxf>
          </x14:cfRule>
          <x14:cfRule type="containsText" priority="4600" operator="containsText" id="{D145172B-8432-47C6-9707-17AE780EACA7}">
            <xm:f>NOT(ISERROR(SEARCH('Listados Datos'!$T$6,AB488)))</xm:f>
            <xm:f>'Listados Datos'!$T$6</xm:f>
            <x14:dxf>
              <font>
                <b/>
                <i val="0"/>
              </font>
              <fill>
                <patternFill>
                  <bgColor rgb="FF92D050"/>
                </patternFill>
              </fill>
            </x14:dxf>
          </x14:cfRule>
          <xm:sqref>AB488</xm:sqref>
        </x14:conditionalFormatting>
        <x14:conditionalFormatting xmlns:xm="http://schemas.microsoft.com/office/excel/2006/main">
          <x14:cfRule type="containsText" priority="4587" operator="containsText" id="{30ED4CF5-B6E6-4BE8-B48D-F1A3BFDD004F}">
            <xm:f>NOT(ISERROR(SEARCH('Listados Datos'!$P$3,Z488)))</xm:f>
            <xm:f>'Listados Datos'!$P$3</xm:f>
            <x14:dxf>
              <fill>
                <patternFill>
                  <bgColor rgb="FF99CC00"/>
                </patternFill>
              </fill>
            </x14:dxf>
          </x14:cfRule>
          <x14:cfRule type="containsText" priority="4588" operator="containsText" id="{751FF712-6202-4A3A-8675-61B810757ECE}">
            <xm:f>NOT(ISERROR(SEARCH('Listados Datos'!$P$4,Z488)))</xm:f>
            <xm:f>'Listados Datos'!$P$4</xm:f>
            <x14:dxf>
              <fill>
                <patternFill>
                  <bgColor rgb="FF33CC33"/>
                </patternFill>
              </fill>
            </x14:dxf>
          </x14:cfRule>
          <x14:cfRule type="containsText" priority="4589" operator="containsText" id="{57E44BE7-3D5A-44A8-9D6F-35591D54E812}">
            <xm:f>NOT(ISERROR(SEARCH('Listados Datos'!$P$5,Z488)))</xm:f>
            <xm:f>'Listados Datos'!$P$5</xm:f>
            <x14:dxf>
              <fill>
                <patternFill>
                  <bgColor rgb="FFFFFF00"/>
                </patternFill>
              </fill>
            </x14:dxf>
          </x14:cfRule>
          <x14:cfRule type="containsText" priority="4590" operator="containsText" id="{1F7DC273-F465-4DB9-B390-EC30BAB9BA7B}">
            <xm:f>NOT(ISERROR(SEARCH('Listados Datos'!$P$6,Z488)))</xm:f>
            <xm:f>'Listados Datos'!$P$6</xm:f>
            <x14:dxf>
              <fill>
                <patternFill>
                  <bgColor rgb="FFFFC000"/>
                </patternFill>
              </fill>
            </x14:dxf>
          </x14:cfRule>
          <x14:cfRule type="containsText" priority="4591" operator="containsText" id="{0D9D351E-F33D-43F0-AD06-63246E9DBC86}">
            <xm:f>NOT(ISERROR(SEARCH('Listados Datos'!$P$7,Z488)))</xm:f>
            <xm:f>'Listados Datos'!$P$7</xm:f>
            <x14:dxf>
              <fill>
                <patternFill>
                  <bgColor rgb="FFFF0000"/>
                </patternFill>
              </fill>
            </x14:dxf>
          </x14:cfRule>
          <xm:sqref>Z488</xm:sqref>
        </x14:conditionalFormatting>
        <x14:conditionalFormatting xmlns:xm="http://schemas.microsoft.com/office/excel/2006/main">
          <x14:cfRule type="containsText" priority="4573" operator="containsText" id="{A13AD6CA-7E08-43A0-B5DC-7DA7A522B0D6}">
            <xm:f>NOT(ISERROR(SEARCH('Listados Datos'!$T$3,AT488)))</xm:f>
            <xm:f>'Listados Datos'!$T$3</xm:f>
            <x14:dxf>
              <fill>
                <patternFill patternType="solid">
                  <bgColor rgb="FFC00000"/>
                </patternFill>
              </fill>
            </x14:dxf>
          </x14:cfRule>
          <x14:cfRule type="containsText" priority="4574" operator="containsText" id="{6F274ADE-812F-41D2-A4ED-226AD0C950CD}">
            <xm:f>NOT(ISERROR(SEARCH('Listados Datos'!$T$4,AT488)))</xm:f>
            <xm:f>'Listados Datos'!$T$4</xm:f>
            <x14:dxf>
              <font>
                <b/>
                <i val="0"/>
                <color theme="0"/>
              </font>
              <fill>
                <patternFill>
                  <bgColor rgb="FFE26B0A"/>
                </patternFill>
              </fill>
            </x14:dxf>
          </x14:cfRule>
          <x14:cfRule type="containsText" priority="4575" operator="containsText" id="{FA0C11EF-1861-4A70-8E8C-AE7B5F12E52C}">
            <xm:f>NOT(ISERROR(SEARCH('Listados Datos'!$T$5,AT488)))</xm:f>
            <xm:f>'Listados Datos'!$T$5</xm:f>
            <x14:dxf>
              <font>
                <b/>
                <i val="0"/>
                <color auto="1"/>
              </font>
              <fill>
                <patternFill>
                  <bgColor rgb="FFFFFF00"/>
                </patternFill>
              </fill>
            </x14:dxf>
          </x14:cfRule>
          <x14:cfRule type="containsText" priority="4576" operator="containsText" id="{3238DFBA-A85F-4756-BCED-11D458541347}">
            <xm:f>NOT(ISERROR(SEARCH('Listados Datos'!$T$6,AT488)))</xm:f>
            <xm:f>'Listados Datos'!$T$6</xm:f>
            <x14:dxf>
              <font>
                <b/>
                <i val="0"/>
              </font>
              <fill>
                <patternFill>
                  <bgColor rgb="FF92D050"/>
                </patternFill>
              </fill>
            </x14:dxf>
          </x14:cfRule>
          <xm:sqref>AT488</xm:sqref>
        </x14:conditionalFormatting>
        <x14:conditionalFormatting xmlns:xm="http://schemas.microsoft.com/office/excel/2006/main">
          <x14:cfRule type="containsText" priority="4413" operator="containsText" id="{D13701D8-C333-446C-AC80-3D5140F1E9BA}">
            <xm:f>NOT(ISERROR(SEARCH('Listados Datos'!$P$3,AR493)))</xm:f>
            <xm:f>'Listados Datos'!$P$3</xm:f>
            <x14:dxf>
              <fill>
                <patternFill>
                  <bgColor rgb="FF99CC00"/>
                </patternFill>
              </fill>
            </x14:dxf>
          </x14:cfRule>
          <x14:cfRule type="containsText" priority="4414" operator="containsText" id="{922146B3-ACBC-4A42-B508-AFF6E05D6083}">
            <xm:f>NOT(ISERROR(SEARCH('Listados Datos'!$P$4,AR493)))</xm:f>
            <xm:f>'Listados Datos'!$P$4</xm:f>
            <x14:dxf>
              <fill>
                <patternFill>
                  <bgColor rgb="FF33CC33"/>
                </patternFill>
              </fill>
            </x14:dxf>
          </x14:cfRule>
          <x14:cfRule type="containsText" priority="4415" operator="containsText" id="{C2F08632-F243-40AF-8935-CF19931993A0}">
            <xm:f>NOT(ISERROR(SEARCH('Listados Datos'!$P$5,AR493)))</xm:f>
            <xm:f>'Listados Datos'!$P$5</xm:f>
            <x14:dxf>
              <fill>
                <patternFill>
                  <bgColor rgb="FFFFFF00"/>
                </patternFill>
              </fill>
            </x14:dxf>
          </x14:cfRule>
          <x14:cfRule type="containsText" priority="4416" operator="containsText" id="{5FB2EAC0-3353-4949-A55E-D8FC812D15E1}">
            <xm:f>NOT(ISERROR(SEARCH('Listados Datos'!$P$6,AR493)))</xm:f>
            <xm:f>'Listados Datos'!$P$6</xm:f>
            <x14:dxf>
              <fill>
                <patternFill>
                  <bgColor rgb="FFFFC000"/>
                </patternFill>
              </fill>
            </x14:dxf>
          </x14:cfRule>
          <x14:cfRule type="containsText" priority="4417" operator="containsText" id="{EA91CCDA-BE81-44B4-8A8A-4B15EA947C7C}">
            <xm:f>NOT(ISERROR(SEARCH('Listados Datos'!$P$7,AR493)))</xm:f>
            <xm:f>'Listados Datos'!$P$7</xm:f>
            <x14:dxf>
              <fill>
                <patternFill>
                  <bgColor rgb="FFFF0000"/>
                </patternFill>
              </fill>
            </x14:dxf>
          </x14:cfRule>
          <xm:sqref>AR493</xm:sqref>
        </x14:conditionalFormatting>
        <x14:conditionalFormatting xmlns:xm="http://schemas.microsoft.com/office/excel/2006/main">
          <x14:cfRule type="containsText" priority="4479" operator="containsText" id="{A5B3A9B1-DB72-43F2-9980-A98E8C5E5573}">
            <xm:f>NOT(ISERROR(SEARCH('Listados Datos'!$T$3,AT495)))</xm:f>
            <xm:f>'Listados Datos'!$T$3</xm:f>
            <x14:dxf>
              <fill>
                <patternFill patternType="solid">
                  <bgColor rgb="FFC00000"/>
                </patternFill>
              </fill>
            </x14:dxf>
          </x14:cfRule>
          <x14:cfRule type="containsText" priority="4480" operator="containsText" id="{0DC42F73-F6C0-4DB8-B340-77F1687548C8}">
            <xm:f>NOT(ISERROR(SEARCH('Listados Datos'!$T$4,AT495)))</xm:f>
            <xm:f>'Listados Datos'!$T$4</xm:f>
            <x14:dxf>
              <font>
                <b/>
                <i val="0"/>
                <color theme="0"/>
              </font>
              <fill>
                <patternFill>
                  <bgColor rgb="FFE26B0A"/>
                </patternFill>
              </fill>
            </x14:dxf>
          </x14:cfRule>
          <x14:cfRule type="containsText" priority="4481" operator="containsText" id="{A60D3479-A032-418C-8AA7-23AD4536206C}">
            <xm:f>NOT(ISERROR(SEARCH('Listados Datos'!$T$5,AT495)))</xm:f>
            <xm:f>'Listados Datos'!$T$5</xm:f>
            <x14:dxf>
              <font>
                <b/>
                <i val="0"/>
                <color auto="1"/>
              </font>
              <fill>
                <patternFill>
                  <bgColor rgb="FFFFFF00"/>
                </patternFill>
              </fill>
            </x14:dxf>
          </x14:cfRule>
          <x14:cfRule type="containsText" priority="4482" operator="containsText" id="{ECE5F86F-8E64-49B2-B726-D6DA65AA93ED}">
            <xm:f>NOT(ISERROR(SEARCH('Listados Datos'!$T$6,AT495)))</xm:f>
            <xm:f>'Listados Datos'!$T$6</xm:f>
            <x14:dxf>
              <font>
                <b/>
                <i val="0"/>
              </font>
              <fill>
                <patternFill>
                  <bgColor rgb="FF92D050"/>
                </patternFill>
              </fill>
            </x14:dxf>
          </x14:cfRule>
          <xm:sqref>AT495</xm:sqref>
        </x14:conditionalFormatting>
        <x14:conditionalFormatting xmlns:xm="http://schemas.microsoft.com/office/excel/2006/main">
          <x14:cfRule type="containsText" priority="4469" operator="containsText" id="{4A83D568-EA36-4715-B538-8970E8FD3943}">
            <xm:f>NOT(ISERROR(SEARCH('Listados Datos'!$P$3,AR495)))</xm:f>
            <xm:f>'Listados Datos'!$P$3</xm:f>
            <x14:dxf>
              <fill>
                <patternFill>
                  <bgColor rgb="FF99CC00"/>
                </patternFill>
              </fill>
            </x14:dxf>
          </x14:cfRule>
          <x14:cfRule type="containsText" priority="4470" operator="containsText" id="{5B554E8D-9FA8-4BCE-9876-876D119A8FD3}">
            <xm:f>NOT(ISERROR(SEARCH('Listados Datos'!$P$4,AR495)))</xm:f>
            <xm:f>'Listados Datos'!$P$4</xm:f>
            <x14:dxf>
              <fill>
                <patternFill>
                  <bgColor rgb="FF33CC33"/>
                </patternFill>
              </fill>
            </x14:dxf>
          </x14:cfRule>
          <x14:cfRule type="containsText" priority="4471" operator="containsText" id="{B02A10FA-7B8E-42E3-A0D3-EC0F048F5CFE}">
            <xm:f>NOT(ISERROR(SEARCH('Listados Datos'!$P$5,AR495)))</xm:f>
            <xm:f>'Listados Datos'!$P$5</xm:f>
            <x14:dxf>
              <fill>
                <patternFill>
                  <bgColor rgb="FFFFFF00"/>
                </patternFill>
              </fill>
            </x14:dxf>
          </x14:cfRule>
          <x14:cfRule type="containsText" priority="4472" operator="containsText" id="{260218DC-14DA-4384-B5E7-62E1CCE33EAF}">
            <xm:f>NOT(ISERROR(SEARCH('Listados Datos'!$P$6,AR495)))</xm:f>
            <xm:f>'Listados Datos'!$P$6</xm:f>
            <x14:dxf>
              <fill>
                <patternFill>
                  <bgColor rgb="FFFFC000"/>
                </patternFill>
              </fill>
            </x14:dxf>
          </x14:cfRule>
          <x14:cfRule type="containsText" priority="4473" operator="containsText" id="{E385D086-7BC8-496F-8CDD-66181CE7891F}">
            <xm:f>NOT(ISERROR(SEARCH('Listados Datos'!$P$7,AR495)))</xm:f>
            <xm:f>'Listados Datos'!$P$7</xm:f>
            <x14:dxf>
              <fill>
                <patternFill>
                  <bgColor rgb="FFFF0000"/>
                </patternFill>
              </fill>
            </x14:dxf>
          </x14:cfRule>
          <xm:sqref>AR495</xm:sqref>
        </x14:conditionalFormatting>
        <x14:conditionalFormatting xmlns:xm="http://schemas.microsoft.com/office/excel/2006/main">
          <x14:cfRule type="containsText" priority="4437" operator="containsText" id="{CFF4725E-0E5C-4FAC-8349-83A022369F4C}">
            <xm:f>NOT(ISERROR(SEARCH('Listados Datos'!$T$3,AT492)))</xm:f>
            <xm:f>'Listados Datos'!$T$3</xm:f>
            <x14:dxf>
              <fill>
                <patternFill patternType="solid">
                  <bgColor rgb="FFC00000"/>
                </patternFill>
              </fill>
            </x14:dxf>
          </x14:cfRule>
          <x14:cfRule type="containsText" priority="4438" operator="containsText" id="{4000E827-2E22-49A8-AA67-4D0C6FBB5830}">
            <xm:f>NOT(ISERROR(SEARCH('Listados Datos'!$T$4,AT492)))</xm:f>
            <xm:f>'Listados Datos'!$T$4</xm:f>
            <x14:dxf>
              <font>
                <b/>
                <i val="0"/>
                <color theme="0"/>
              </font>
              <fill>
                <patternFill>
                  <bgColor rgb="FFE26B0A"/>
                </patternFill>
              </fill>
            </x14:dxf>
          </x14:cfRule>
          <x14:cfRule type="containsText" priority="4439" operator="containsText" id="{1032DAED-CBF8-4614-ABCC-B5440AFA3C20}">
            <xm:f>NOT(ISERROR(SEARCH('Listados Datos'!$T$5,AT492)))</xm:f>
            <xm:f>'Listados Datos'!$T$5</xm:f>
            <x14:dxf>
              <font>
                <b/>
                <i val="0"/>
                <color auto="1"/>
              </font>
              <fill>
                <patternFill>
                  <bgColor rgb="FFFFFF00"/>
                </patternFill>
              </fill>
            </x14:dxf>
          </x14:cfRule>
          <x14:cfRule type="containsText" priority="4440" operator="containsText" id="{070CB88E-F386-4429-B630-1B91B15997E5}">
            <xm:f>NOT(ISERROR(SEARCH('Listados Datos'!$T$6,AT492)))</xm:f>
            <xm:f>'Listados Datos'!$T$6</xm:f>
            <x14:dxf>
              <font>
                <b/>
                <i val="0"/>
              </font>
              <fill>
                <patternFill>
                  <bgColor rgb="FF92D050"/>
                </patternFill>
              </fill>
            </x14:dxf>
          </x14:cfRule>
          <xm:sqref>AT492</xm:sqref>
        </x14:conditionalFormatting>
        <x14:conditionalFormatting xmlns:xm="http://schemas.microsoft.com/office/excel/2006/main">
          <x14:cfRule type="containsText" priority="4427" operator="containsText" id="{727404A7-646D-45DD-AD07-4130FA47BB4E}">
            <xm:f>NOT(ISERROR(SEARCH('Listados Datos'!$P$3,AR492)))</xm:f>
            <xm:f>'Listados Datos'!$P$3</xm:f>
            <x14:dxf>
              <fill>
                <patternFill>
                  <bgColor rgb="FF99CC00"/>
                </patternFill>
              </fill>
            </x14:dxf>
          </x14:cfRule>
          <x14:cfRule type="containsText" priority="4428" operator="containsText" id="{67221CD0-02BD-4CBA-9D84-D4C50F5FF978}">
            <xm:f>NOT(ISERROR(SEARCH('Listados Datos'!$P$4,AR492)))</xm:f>
            <xm:f>'Listados Datos'!$P$4</xm:f>
            <x14:dxf>
              <fill>
                <patternFill>
                  <bgColor rgb="FF33CC33"/>
                </patternFill>
              </fill>
            </x14:dxf>
          </x14:cfRule>
          <x14:cfRule type="containsText" priority="4429" operator="containsText" id="{4E7B1271-1305-48AE-8C4F-27E9CAE3F21F}">
            <xm:f>NOT(ISERROR(SEARCH('Listados Datos'!$P$5,AR492)))</xm:f>
            <xm:f>'Listados Datos'!$P$5</xm:f>
            <x14:dxf>
              <fill>
                <patternFill>
                  <bgColor rgb="FFFFFF00"/>
                </patternFill>
              </fill>
            </x14:dxf>
          </x14:cfRule>
          <x14:cfRule type="containsText" priority="4430" operator="containsText" id="{D6382360-C3B7-45E0-805F-4179C93D0E71}">
            <xm:f>NOT(ISERROR(SEARCH('Listados Datos'!$P$6,AR492)))</xm:f>
            <xm:f>'Listados Datos'!$P$6</xm:f>
            <x14:dxf>
              <fill>
                <patternFill>
                  <bgColor rgb="FFFFC000"/>
                </patternFill>
              </fill>
            </x14:dxf>
          </x14:cfRule>
          <x14:cfRule type="containsText" priority="4431" operator="containsText" id="{22E6E2D0-5F25-4241-9316-4E9465778B89}">
            <xm:f>NOT(ISERROR(SEARCH('Listados Datos'!$P$7,AR492)))</xm:f>
            <xm:f>'Listados Datos'!$P$7</xm:f>
            <x14:dxf>
              <fill>
                <patternFill>
                  <bgColor rgb="FFFF0000"/>
                </patternFill>
              </fill>
            </x14:dxf>
          </x14:cfRule>
          <xm:sqref>AR492</xm:sqref>
        </x14:conditionalFormatting>
        <x14:conditionalFormatting xmlns:xm="http://schemas.microsoft.com/office/excel/2006/main">
          <x14:cfRule type="containsText" priority="4545" operator="containsText" id="{546EB110-57BD-4729-9E74-8707F295FE56}">
            <xm:f>NOT(ISERROR(SEARCH('Listados Datos'!$T$3,AF490)))</xm:f>
            <xm:f>'Listados Datos'!$T$3</xm:f>
            <x14:dxf>
              <fill>
                <patternFill patternType="solid">
                  <bgColor rgb="FFC00000"/>
                </patternFill>
              </fill>
            </x14:dxf>
          </x14:cfRule>
          <x14:cfRule type="containsText" priority="4546" operator="containsText" id="{EF419DD9-58C7-4B4F-8169-C8ECEB3CA6D1}">
            <xm:f>NOT(ISERROR(SEARCH('Listados Datos'!$T$4,AF490)))</xm:f>
            <xm:f>'Listados Datos'!$T$4</xm:f>
            <x14:dxf>
              <font>
                <b/>
                <i val="0"/>
                <color theme="0"/>
              </font>
              <fill>
                <patternFill>
                  <bgColor rgb="FFE26B0A"/>
                </patternFill>
              </fill>
            </x14:dxf>
          </x14:cfRule>
          <x14:cfRule type="containsText" priority="4547" operator="containsText" id="{4AD81839-9DC6-47A8-B32C-CD00FCAF8D1B}">
            <xm:f>NOT(ISERROR(SEARCH('Listados Datos'!$T$5,AF490)))</xm:f>
            <xm:f>'Listados Datos'!$T$5</xm:f>
            <x14:dxf>
              <font>
                <b/>
                <i val="0"/>
                <color auto="1"/>
              </font>
              <fill>
                <patternFill>
                  <bgColor rgb="FFFFFF00"/>
                </patternFill>
              </fill>
            </x14:dxf>
          </x14:cfRule>
          <x14:cfRule type="containsText" priority="4548" operator="containsText" id="{3857AA98-1EAF-4C21-9896-84770FDE33B3}">
            <xm:f>NOT(ISERROR(SEARCH('Listados Datos'!$T$6,AF490)))</xm:f>
            <xm:f>'Listados Datos'!$T$6</xm:f>
            <x14:dxf>
              <font>
                <b/>
                <i val="0"/>
              </font>
              <fill>
                <patternFill>
                  <bgColor rgb="FF92D050"/>
                </patternFill>
              </fill>
            </x14:dxf>
          </x14:cfRule>
          <xm:sqref>AF490:AF491 AF495</xm:sqref>
        </x14:conditionalFormatting>
        <x14:conditionalFormatting xmlns:xm="http://schemas.microsoft.com/office/excel/2006/main">
          <x14:cfRule type="containsText" priority="4541" operator="containsText" id="{F7486701-11BA-499C-90D6-4432EDAF1A28}">
            <xm:f>NOT(ISERROR(SEARCH('Listados Datos'!$T$3,AB490)))</xm:f>
            <xm:f>'Listados Datos'!$T$3</xm:f>
            <x14:dxf>
              <fill>
                <patternFill patternType="solid">
                  <bgColor rgb="FFC00000"/>
                </patternFill>
              </fill>
            </x14:dxf>
          </x14:cfRule>
          <x14:cfRule type="containsText" priority="4542" operator="containsText" id="{692DF571-4A5D-44E6-8158-E63277507916}">
            <xm:f>NOT(ISERROR(SEARCH('Listados Datos'!$T$4,AB490)))</xm:f>
            <xm:f>'Listados Datos'!$T$4</xm:f>
            <x14:dxf>
              <font>
                <b/>
                <i val="0"/>
                <color theme="0"/>
              </font>
              <fill>
                <patternFill>
                  <bgColor rgb="FFE26B0A"/>
                </patternFill>
              </fill>
            </x14:dxf>
          </x14:cfRule>
          <x14:cfRule type="containsText" priority="4543" operator="containsText" id="{99F7960F-6028-420C-8F9E-D12FEEB7D4F4}">
            <xm:f>NOT(ISERROR(SEARCH('Listados Datos'!$T$5,AB490)))</xm:f>
            <xm:f>'Listados Datos'!$T$5</xm:f>
            <x14:dxf>
              <font>
                <b/>
                <i val="0"/>
                <color auto="1"/>
              </font>
              <fill>
                <patternFill>
                  <bgColor rgb="FFFFFF00"/>
                </patternFill>
              </fill>
            </x14:dxf>
          </x14:cfRule>
          <x14:cfRule type="containsText" priority="4544" operator="containsText" id="{04D02C97-B3BF-4804-A907-712CC5084BA5}">
            <xm:f>NOT(ISERROR(SEARCH('Listados Datos'!$T$6,AB490)))</xm:f>
            <xm:f>'Listados Datos'!$T$6</xm:f>
            <x14:dxf>
              <font>
                <b/>
                <i val="0"/>
              </font>
              <fill>
                <patternFill>
                  <bgColor rgb="FF92D050"/>
                </patternFill>
              </fill>
            </x14:dxf>
          </x14:cfRule>
          <xm:sqref>AB490:AB491</xm:sqref>
        </x14:conditionalFormatting>
        <x14:conditionalFormatting xmlns:xm="http://schemas.microsoft.com/office/excel/2006/main">
          <x14:cfRule type="containsText" priority="4531" operator="containsText" id="{07ADA72F-4070-4367-A104-450804A4918E}">
            <xm:f>NOT(ISERROR(SEARCH('Listados Datos'!$P$3,Z490)))</xm:f>
            <xm:f>'Listados Datos'!$P$3</xm:f>
            <x14:dxf>
              <fill>
                <patternFill>
                  <bgColor rgb="FF99CC00"/>
                </patternFill>
              </fill>
            </x14:dxf>
          </x14:cfRule>
          <x14:cfRule type="containsText" priority="4532" operator="containsText" id="{AB4BE2E1-2BD2-4E95-B8EE-9B656672C88A}">
            <xm:f>NOT(ISERROR(SEARCH('Listados Datos'!$P$4,Z490)))</xm:f>
            <xm:f>'Listados Datos'!$P$4</xm:f>
            <x14:dxf>
              <fill>
                <patternFill>
                  <bgColor rgb="FF33CC33"/>
                </patternFill>
              </fill>
            </x14:dxf>
          </x14:cfRule>
          <x14:cfRule type="containsText" priority="4533" operator="containsText" id="{3795C792-7352-499F-97FF-4FF72D4A03B9}">
            <xm:f>NOT(ISERROR(SEARCH('Listados Datos'!$P$5,Z490)))</xm:f>
            <xm:f>'Listados Datos'!$P$5</xm:f>
            <x14:dxf>
              <fill>
                <patternFill>
                  <bgColor rgb="FFFFFF00"/>
                </patternFill>
              </fill>
            </x14:dxf>
          </x14:cfRule>
          <x14:cfRule type="containsText" priority="4534" operator="containsText" id="{56F7021A-2843-4194-B1E9-7105863C7058}">
            <xm:f>NOT(ISERROR(SEARCH('Listados Datos'!$P$6,Z490)))</xm:f>
            <xm:f>'Listados Datos'!$P$6</xm:f>
            <x14:dxf>
              <fill>
                <patternFill>
                  <bgColor rgb="FFFFC000"/>
                </patternFill>
              </fill>
            </x14:dxf>
          </x14:cfRule>
          <x14:cfRule type="containsText" priority="4535" operator="containsText" id="{D1B5CAE4-D08A-40EE-81C4-2EB1327D0EC2}">
            <xm:f>NOT(ISERROR(SEARCH('Listados Datos'!$P$7,Z490)))</xm:f>
            <xm:f>'Listados Datos'!$P$7</xm:f>
            <x14:dxf>
              <fill>
                <patternFill>
                  <bgColor rgb="FFFF0000"/>
                </patternFill>
              </fill>
            </x14:dxf>
          </x14:cfRule>
          <xm:sqref>Z490:Z491</xm:sqref>
        </x14:conditionalFormatting>
        <x14:conditionalFormatting xmlns:xm="http://schemas.microsoft.com/office/excel/2006/main">
          <x14:cfRule type="containsText" priority="4507" operator="containsText" id="{D46278B2-AE25-4AD7-B202-4084524D2BAA}">
            <xm:f>NOT(ISERROR(SEARCH('Listados Datos'!$T$3,AT490)))</xm:f>
            <xm:f>'Listados Datos'!$T$3</xm:f>
            <x14:dxf>
              <fill>
                <patternFill patternType="solid">
                  <bgColor rgb="FFC00000"/>
                </patternFill>
              </fill>
            </x14:dxf>
          </x14:cfRule>
          <x14:cfRule type="containsText" priority="4508" operator="containsText" id="{B54166BB-9505-409C-A512-38D57AAB7BD1}">
            <xm:f>NOT(ISERROR(SEARCH('Listados Datos'!$T$4,AT490)))</xm:f>
            <xm:f>'Listados Datos'!$T$4</xm:f>
            <x14:dxf>
              <font>
                <b/>
                <i val="0"/>
                <color theme="0"/>
              </font>
              <fill>
                <patternFill>
                  <bgColor rgb="FFE26B0A"/>
                </patternFill>
              </fill>
            </x14:dxf>
          </x14:cfRule>
          <x14:cfRule type="containsText" priority="4509" operator="containsText" id="{0D6F7409-0F50-4C6F-8F5C-107040E84D0A}">
            <xm:f>NOT(ISERROR(SEARCH('Listados Datos'!$T$5,AT490)))</xm:f>
            <xm:f>'Listados Datos'!$T$5</xm:f>
            <x14:dxf>
              <font>
                <b/>
                <i val="0"/>
                <color auto="1"/>
              </font>
              <fill>
                <patternFill>
                  <bgColor rgb="FFFFFF00"/>
                </patternFill>
              </fill>
            </x14:dxf>
          </x14:cfRule>
          <x14:cfRule type="containsText" priority="4510" operator="containsText" id="{95ADBC94-C692-4DBC-852C-37D3928F1D4A}">
            <xm:f>NOT(ISERROR(SEARCH('Listados Datos'!$T$6,AT490)))</xm:f>
            <xm:f>'Listados Datos'!$T$6</xm:f>
            <x14:dxf>
              <font>
                <b/>
                <i val="0"/>
              </font>
              <fill>
                <patternFill>
                  <bgColor rgb="FF92D050"/>
                </patternFill>
              </fill>
            </x14:dxf>
          </x14:cfRule>
          <xm:sqref>AT490</xm:sqref>
        </x14:conditionalFormatting>
        <x14:conditionalFormatting xmlns:xm="http://schemas.microsoft.com/office/excel/2006/main">
          <x14:cfRule type="containsText" priority="4497" operator="containsText" id="{8F20F012-0605-4314-955B-9C5CF85A86D8}">
            <xm:f>NOT(ISERROR(SEARCH('Listados Datos'!$P$3,AR490)))</xm:f>
            <xm:f>'Listados Datos'!$P$3</xm:f>
            <x14:dxf>
              <fill>
                <patternFill>
                  <bgColor rgb="FF99CC00"/>
                </patternFill>
              </fill>
            </x14:dxf>
          </x14:cfRule>
          <x14:cfRule type="containsText" priority="4498" operator="containsText" id="{C9336336-2836-4A45-ADA6-99288F4FCBA8}">
            <xm:f>NOT(ISERROR(SEARCH('Listados Datos'!$P$4,AR490)))</xm:f>
            <xm:f>'Listados Datos'!$P$4</xm:f>
            <x14:dxf>
              <fill>
                <patternFill>
                  <bgColor rgb="FF33CC33"/>
                </patternFill>
              </fill>
            </x14:dxf>
          </x14:cfRule>
          <x14:cfRule type="containsText" priority="4499" operator="containsText" id="{51DEF6FC-8EE5-4221-893A-6D46F75D9FE9}">
            <xm:f>NOT(ISERROR(SEARCH('Listados Datos'!$P$5,AR490)))</xm:f>
            <xm:f>'Listados Datos'!$P$5</xm:f>
            <x14:dxf>
              <fill>
                <patternFill>
                  <bgColor rgb="FFFFFF00"/>
                </patternFill>
              </fill>
            </x14:dxf>
          </x14:cfRule>
          <x14:cfRule type="containsText" priority="4500" operator="containsText" id="{28570654-E737-4A02-BCBE-1741EA80155D}">
            <xm:f>NOT(ISERROR(SEARCH('Listados Datos'!$P$6,AR490)))</xm:f>
            <xm:f>'Listados Datos'!$P$6</xm:f>
            <x14:dxf>
              <fill>
                <patternFill>
                  <bgColor rgb="FFFFC000"/>
                </patternFill>
              </fill>
            </x14:dxf>
          </x14:cfRule>
          <x14:cfRule type="containsText" priority="4501" operator="containsText" id="{9C97CB89-B761-44DB-8040-55F62A9DBC08}">
            <xm:f>NOT(ISERROR(SEARCH('Listados Datos'!$P$7,AR490)))</xm:f>
            <xm:f>'Listados Datos'!$P$7</xm:f>
            <x14:dxf>
              <fill>
                <patternFill>
                  <bgColor rgb="FFFF0000"/>
                </patternFill>
              </fill>
            </x14:dxf>
          </x14:cfRule>
          <xm:sqref>AR490</xm:sqref>
        </x14:conditionalFormatting>
        <x14:conditionalFormatting xmlns:xm="http://schemas.microsoft.com/office/excel/2006/main">
          <x14:cfRule type="containsText" priority="4493" operator="containsText" id="{9D391DC4-9B73-4A94-A5F1-6700B6EE8326}">
            <xm:f>NOT(ISERROR(SEARCH('Listados Datos'!$T$3,AT491)))</xm:f>
            <xm:f>'Listados Datos'!$T$3</xm:f>
            <x14:dxf>
              <fill>
                <patternFill patternType="solid">
                  <bgColor rgb="FFC00000"/>
                </patternFill>
              </fill>
            </x14:dxf>
          </x14:cfRule>
          <x14:cfRule type="containsText" priority="4494" operator="containsText" id="{F743DA0C-140D-4680-A32E-BBEEF4C220CB}">
            <xm:f>NOT(ISERROR(SEARCH('Listados Datos'!$T$4,AT491)))</xm:f>
            <xm:f>'Listados Datos'!$T$4</xm:f>
            <x14:dxf>
              <font>
                <b/>
                <i val="0"/>
                <color theme="0"/>
              </font>
              <fill>
                <patternFill>
                  <bgColor rgb="FFE26B0A"/>
                </patternFill>
              </fill>
            </x14:dxf>
          </x14:cfRule>
          <x14:cfRule type="containsText" priority="4495" operator="containsText" id="{65C8E58F-3D4D-4B31-9847-CE3E723F0644}">
            <xm:f>NOT(ISERROR(SEARCH('Listados Datos'!$T$5,AT491)))</xm:f>
            <xm:f>'Listados Datos'!$T$5</xm:f>
            <x14:dxf>
              <font>
                <b/>
                <i val="0"/>
                <color auto="1"/>
              </font>
              <fill>
                <patternFill>
                  <bgColor rgb="FFFFFF00"/>
                </patternFill>
              </fill>
            </x14:dxf>
          </x14:cfRule>
          <x14:cfRule type="containsText" priority="4496" operator="containsText" id="{B336D29E-2AE7-4EDE-8DF7-454D70D362DB}">
            <xm:f>NOT(ISERROR(SEARCH('Listados Datos'!$T$6,AT491)))</xm:f>
            <xm:f>'Listados Datos'!$T$6</xm:f>
            <x14:dxf>
              <font>
                <b/>
                <i val="0"/>
              </font>
              <fill>
                <patternFill>
                  <bgColor rgb="FF92D050"/>
                </patternFill>
              </fill>
            </x14:dxf>
          </x14:cfRule>
          <xm:sqref>AT491</xm:sqref>
        </x14:conditionalFormatting>
        <x14:conditionalFormatting xmlns:xm="http://schemas.microsoft.com/office/excel/2006/main">
          <x14:cfRule type="containsText" priority="4483" operator="containsText" id="{E409420F-C725-4C0E-A18F-0E64CFCBF6A7}">
            <xm:f>NOT(ISERROR(SEARCH('Listados Datos'!$P$3,AR491)))</xm:f>
            <xm:f>'Listados Datos'!$P$3</xm:f>
            <x14:dxf>
              <fill>
                <patternFill>
                  <bgColor rgb="FF99CC00"/>
                </patternFill>
              </fill>
            </x14:dxf>
          </x14:cfRule>
          <x14:cfRule type="containsText" priority="4484" operator="containsText" id="{2FA024F4-955D-43FD-AF6C-FF4F2BA91FB5}">
            <xm:f>NOT(ISERROR(SEARCH('Listados Datos'!$P$4,AR491)))</xm:f>
            <xm:f>'Listados Datos'!$P$4</xm:f>
            <x14:dxf>
              <fill>
                <patternFill>
                  <bgColor rgb="FF33CC33"/>
                </patternFill>
              </fill>
            </x14:dxf>
          </x14:cfRule>
          <x14:cfRule type="containsText" priority="4485" operator="containsText" id="{33401D0B-CA44-4E8A-A444-96F477BC8B9E}">
            <xm:f>NOT(ISERROR(SEARCH('Listados Datos'!$P$5,AR491)))</xm:f>
            <xm:f>'Listados Datos'!$P$5</xm:f>
            <x14:dxf>
              <fill>
                <patternFill>
                  <bgColor rgb="FFFFFF00"/>
                </patternFill>
              </fill>
            </x14:dxf>
          </x14:cfRule>
          <x14:cfRule type="containsText" priority="4486" operator="containsText" id="{5CC0BB8F-D953-490B-B9F0-A9DEABC8C3D7}">
            <xm:f>NOT(ISERROR(SEARCH('Listados Datos'!$P$6,AR491)))</xm:f>
            <xm:f>'Listados Datos'!$P$6</xm:f>
            <x14:dxf>
              <fill>
                <patternFill>
                  <bgColor rgb="FFFFC000"/>
                </patternFill>
              </fill>
            </x14:dxf>
          </x14:cfRule>
          <x14:cfRule type="containsText" priority="4487" operator="containsText" id="{637BF739-4886-45AA-AD33-5719F4E8246B}">
            <xm:f>NOT(ISERROR(SEARCH('Listados Datos'!$P$7,AR491)))</xm:f>
            <xm:f>'Listados Datos'!$P$7</xm:f>
            <x14:dxf>
              <fill>
                <patternFill>
                  <bgColor rgb="FFFF0000"/>
                </patternFill>
              </fill>
            </x14:dxf>
          </x14:cfRule>
          <xm:sqref>AR491</xm:sqref>
        </x14:conditionalFormatting>
        <x14:conditionalFormatting xmlns:xm="http://schemas.microsoft.com/office/excel/2006/main">
          <x14:cfRule type="containsText" priority="4465" operator="containsText" id="{344F1C1C-AB97-496B-9E1B-F13C91908853}">
            <xm:f>NOT(ISERROR(SEARCH('Listados Datos'!$T$3,AF492)))</xm:f>
            <xm:f>'Listados Datos'!$T$3</xm:f>
            <x14:dxf>
              <fill>
                <patternFill patternType="solid">
                  <bgColor rgb="FFC00000"/>
                </patternFill>
              </fill>
            </x14:dxf>
          </x14:cfRule>
          <x14:cfRule type="containsText" priority="4466" operator="containsText" id="{CCF47F36-C0DB-42BF-9C01-7E1DE6FEF038}">
            <xm:f>NOT(ISERROR(SEARCH('Listados Datos'!$T$4,AF492)))</xm:f>
            <xm:f>'Listados Datos'!$T$4</xm:f>
            <x14:dxf>
              <font>
                <b/>
                <i val="0"/>
                <color theme="0"/>
              </font>
              <fill>
                <patternFill>
                  <bgColor rgb="FFE26B0A"/>
                </patternFill>
              </fill>
            </x14:dxf>
          </x14:cfRule>
          <x14:cfRule type="containsText" priority="4467" operator="containsText" id="{1CE97E56-9752-4C45-86D0-F41E675FB854}">
            <xm:f>NOT(ISERROR(SEARCH('Listados Datos'!$T$5,AF492)))</xm:f>
            <xm:f>'Listados Datos'!$T$5</xm:f>
            <x14:dxf>
              <font>
                <b/>
                <i val="0"/>
                <color auto="1"/>
              </font>
              <fill>
                <patternFill>
                  <bgColor rgb="FFFFFF00"/>
                </patternFill>
              </fill>
            </x14:dxf>
          </x14:cfRule>
          <x14:cfRule type="containsText" priority="4468" operator="containsText" id="{C55EB110-BA25-4F0B-BA85-4291D33C6D78}">
            <xm:f>NOT(ISERROR(SEARCH('Listados Datos'!$T$6,AF492)))</xm:f>
            <xm:f>'Listados Datos'!$T$6</xm:f>
            <x14:dxf>
              <font>
                <b/>
                <i val="0"/>
              </font>
              <fill>
                <patternFill>
                  <bgColor rgb="FF92D050"/>
                </patternFill>
              </fill>
            </x14:dxf>
          </x14:cfRule>
          <xm:sqref>AF492:AF493</xm:sqref>
        </x14:conditionalFormatting>
        <x14:conditionalFormatting xmlns:xm="http://schemas.microsoft.com/office/excel/2006/main">
          <x14:cfRule type="containsText" priority="4461" operator="containsText" id="{7BACD713-2E59-4FF9-9978-5EBA3682B777}">
            <xm:f>NOT(ISERROR(SEARCH('Listados Datos'!$T$3,AB492)))</xm:f>
            <xm:f>'Listados Datos'!$T$3</xm:f>
            <x14:dxf>
              <fill>
                <patternFill patternType="solid">
                  <bgColor rgb="FFC00000"/>
                </patternFill>
              </fill>
            </x14:dxf>
          </x14:cfRule>
          <x14:cfRule type="containsText" priority="4462" operator="containsText" id="{9881C776-3560-41E0-8F26-DEB3587E334F}">
            <xm:f>NOT(ISERROR(SEARCH('Listados Datos'!$T$4,AB492)))</xm:f>
            <xm:f>'Listados Datos'!$T$4</xm:f>
            <x14:dxf>
              <font>
                <b/>
                <i val="0"/>
                <color theme="0"/>
              </font>
              <fill>
                <patternFill>
                  <bgColor rgb="FFE26B0A"/>
                </patternFill>
              </fill>
            </x14:dxf>
          </x14:cfRule>
          <x14:cfRule type="containsText" priority="4463" operator="containsText" id="{9FDE5BF4-5A6F-4061-AC6A-55E366014B7F}">
            <xm:f>NOT(ISERROR(SEARCH('Listados Datos'!$T$5,AB492)))</xm:f>
            <xm:f>'Listados Datos'!$T$5</xm:f>
            <x14:dxf>
              <font>
                <b/>
                <i val="0"/>
                <color auto="1"/>
              </font>
              <fill>
                <patternFill>
                  <bgColor rgb="FFFFFF00"/>
                </patternFill>
              </fill>
            </x14:dxf>
          </x14:cfRule>
          <x14:cfRule type="containsText" priority="4464" operator="containsText" id="{5A4AD902-AFB3-4A19-B912-4F1D183B6C08}">
            <xm:f>NOT(ISERROR(SEARCH('Listados Datos'!$T$6,AB492)))</xm:f>
            <xm:f>'Listados Datos'!$T$6</xm:f>
            <x14:dxf>
              <font>
                <b/>
                <i val="0"/>
              </font>
              <fill>
                <patternFill>
                  <bgColor rgb="FF92D050"/>
                </patternFill>
              </fill>
            </x14:dxf>
          </x14:cfRule>
          <xm:sqref>AB492:AB493</xm:sqref>
        </x14:conditionalFormatting>
        <x14:conditionalFormatting xmlns:xm="http://schemas.microsoft.com/office/excel/2006/main">
          <x14:cfRule type="containsText" priority="4451" operator="containsText" id="{EA595BE2-D8EE-4B52-9BA2-BFFF66FED5C8}">
            <xm:f>NOT(ISERROR(SEARCH('Listados Datos'!$P$3,Z492)))</xm:f>
            <xm:f>'Listados Datos'!$P$3</xm:f>
            <x14:dxf>
              <fill>
                <patternFill>
                  <bgColor rgb="FF99CC00"/>
                </patternFill>
              </fill>
            </x14:dxf>
          </x14:cfRule>
          <x14:cfRule type="containsText" priority="4452" operator="containsText" id="{1ABA86DF-E227-4E40-9244-01D5BC4FE336}">
            <xm:f>NOT(ISERROR(SEARCH('Listados Datos'!$P$4,Z492)))</xm:f>
            <xm:f>'Listados Datos'!$P$4</xm:f>
            <x14:dxf>
              <fill>
                <patternFill>
                  <bgColor rgb="FF33CC33"/>
                </patternFill>
              </fill>
            </x14:dxf>
          </x14:cfRule>
          <x14:cfRule type="containsText" priority="4453" operator="containsText" id="{DF478A5D-EBE0-462C-9384-684D1BF92CD1}">
            <xm:f>NOT(ISERROR(SEARCH('Listados Datos'!$P$5,Z492)))</xm:f>
            <xm:f>'Listados Datos'!$P$5</xm:f>
            <x14:dxf>
              <fill>
                <patternFill>
                  <bgColor rgb="FFFFFF00"/>
                </patternFill>
              </fill>
            </x14:dxf>
          </x14:cfRule>
          <x14:cfRule type="containsText" priority="4454" operator="containsText" id="{B4C5B17C-1199-4788-9B29-9BD85F73F9C0}">
            <xm:f>NOT(ISERROR(SEARCH('Listados Datos'!$P$6,Z492)))</xm:f>
            <xm:f>'Listados Datos'!$P$6</xm:f>
            <x14:dxf>
              <fill>
                <patternFill>
                  <bgColor rgb="FFFFC000"/>
                </patternFill>
              </fill>
            </x14:dxf>
          </x14:cfRule>
          <x14:cfRule type="containsText" priority="4455" operator="containsText" id="{1B12CCE2-E904-490B-8C6A-369B702F7298}">
            <xm:f>NOT(ISERROR(SEARCH('Listados Datos'!$P$7,Z492)))</xm:f>
            <xm:f>'Listados Datos'!$P$7</xm:f>
            <x14:dxf>
              <fill>
                <patternFill>
                  <bgColor rgb="FFFF0000"/>
                </patternFill>
              </fill>
            </x14:dxf>
          </x14:cfRule>
          <xm:sqref>Z492:Z493</xm:sqref>
        </x14:conditionalFormatting>
        <x14:conditionalFormatting xmlns:xm="http://schemas.microsoft.com/office/excel/2006/main">
          <x14:cfRule type="containsText" priority="4423" operator="containsText" id="{9C3DA08A-63CE-4755-8B16-87DCF122D04A}">
            <xm:f>NOT(ISERROR(SEARCH('Listados Datos'!$T$3,AT493)))</xm:f>
            <xm:f>'Listados Datos'!$T$3</xm:f>
            <x14:dxf>
              <fill>
                <patternFill patternType="solid">
                  <bgColor rgb="FFC00000"/>
                </patternFill>
              </fill>
            </x14:dxf>
          </x14:cfRule>
          <x14:cfRule type="containsText" priority="4424" operator="containsText" id="{02BF2EA0-32F5-4AAD-B5A1-26A1D44F0EFC}">
            <xm:f>NOT(ISERROR(SEARCH('Listados Datos'!$T$4,AT493)))</xm:f>
            <xm:f>'Listados Datos'!$T$4</xm:f>
            <x14:dxf>
              <font>
                <b/>
                <i val="0"/>
                <color theme="0"/>
              </font>
              <fill>
                <patternFill>
                  <bgColor rgb="FFE26B0A"/>
                </patternFill>
              </fill>
            </x14:dxf>
          </x14:cfRule>
          <x14:cfRule type="containsText" priority="4425" operator="containsText" id="{8161ED38-987F-4138-B827-8063121D04CA}">
            <xm:f>NOT(ISERROR(SEARCH('Listados Datos'!$T$5,AT493)))</xm:f>
            <xm:f>'Listados Datos'!$T$5</xm:f>
            <x14:dxf>
              <font>
                <b/>
                <i val="0"/>
                <color auto="1"/>
              </font>
              <fill>
                <patternFill>
                  <bgColor rgb="FFFFFF00"/>
                </patternFill>
              </fill>
            </x14:dxf>
          </x14:cfRule>
          <x14:cfRule type="containsText" priority="4426" operator="containsText" id="{638AC734-AE6F-4404-B419-018112DDA534}">
            <xm:f>NOT(ISERROR(SEARCH('Listados Datos'!$T$6,AT493)))</xm:f>
            <xm:f>'Listados Datos'!$T$6</xm:f>
            <x14:dxf>
              <font>
                <b/>
                <i val="0"/>
              </font>
              <fill>
                <patternFill>
                  <bgColor rgb="FF92D050"/>
                </patternFill>
              </fill>
            </x14:dxf>
          </x14:cfRule>
          <xm:sqref>AT493</xm:sqref>
        </x14:conditionalFormatting>
        <x14:conditionalFormatting xmlns:xm="http://schemas.microsoft.com/office/excel/2006/main">
          <x14:cfRule type="containsText" priority="4371" operator="containsText" id="{008BA144-EB3C-417E-B9E8-0890525020E9}">
            <xm:f>NOT(ISERROR(SEARCH('Listados Datos'!$P$3,AR494)))</xm:f>
            <xm:f>'Listados Datos'!$P$3</xm:f>
            <x14:dxf>
              <fill>
                <patternFill>
                  <bgColor rgb="FF99CC00"/>
                </patternFill>
              </fill>
            </x14:dxf>
          </x14:cfRule>
          <x14:cfRule type="containsText" priority="4372" operator="containsText" id="{F9BD7CB7-4767-4097-A0DB-B68707EDF328}">
            <xm:f>NOT(ISERROR(SEARCH('Listados Datos'!$P$4,AR494)))</xm:f>
            <xm:f>'Listados Datos'!$P$4</xm:f>
            <x14:dxf>
              <fill>
                <patternFill>
                  <bgColor rgb="FF33CC33"/>
                </patternFill>
              </fill>
            </x14:dxf>
          </x14:cfRule>
          <x14:cfRule type="containsText" priority="4373" operator="containsText" id="{2B4AC133-6CB1-45A0-AE0F-F97BE234DDC6}">
            <xm:f>NOT(ISERROR(SEARCH('Listados Datos'!$P$5,AR494)))</xm:f>
            <xm:f>'Listados Datos'!$P$5</xm:f>
            <x14:dxf>
              <fill>
                <patternFill>
                  <bgColor rgb="FFFFFF00"/>
                </patternFill>
              </fill>
            </x14:dxf>
          </x14:cfRule>
          <x14:cfRule type="containsText" priority="4374" operator="containsText" id="{52AA1ABB-16F1-4CA1-9FE2-3F1152242B51}">
            <xm:f>NOT(ISERROR(SEARCH('Listados Datos'!$P$6,AR494)))</xm:f>
            <xm:f>'Listados Datos'!$P$6</xm:f>
            <x14:dxf>
              <fill>
                <patternFill>
                  <bgColor rgb="FFFFC000"/>
                </patternFill>
              </fill>
            </x14:dxf>
          </x14:cfRule>
          <x14:cfRule type="containsText" priority="4375" operator="containsText" id="{BDD14CC5-069E-42CE-95CD-0B22423E9A08}">
            <xm:f>NOT(ISERROR(SEARCH('Listados Datos'!$P$7,AR494)))</xm:f>
            <xm:f>'Listados Datos'!$P$7</xm:f>
            <x14:dxf>
              <fill>
                <patternFill>
                  <bgColor rgb="FFFF0000"/>
                </patternFill>
              </fill>
            </x14:dxf>
          </x14:cfRule>
          <xm:sqref>AR494</xm:sqref>
        </x14:conditionalFormatting>
        <x14:conditionalFormatting xmlns:xm="http://schemas.microsoft.com/office/excel/2006/main">
          <x14:cfRule type="containsText" priority="4409" operator="containsText" id="{21F8FBFD-CC26-40DD-A8F1-AD6A41D4D4ED}">
            <xm:f>NOT(ISERROR(SEARCH('Listados Datos'!$T$3,AF494)))</xm:f>
            <xm:f>'Listados Datos'!$T$3</xm:f>
            <x14:dxf>
              <fill>
                <patternFill patternType="solid">
                  <bgColor rgb="FFC00000"/>
                </patternFill>
              </fill>
            </x14:dxf>
          </x14:cfRule>
          <x14:cfRule type="containsText" priority="4410" operator="containsText" id="{9DDEDF0F-7D4F-4A62-B761-7F8E942209A7}">
            <xm:f>NOT(ISERROR(SEARCH('Listados Datos'!$T$4,AF494)))</xm:f>
            <xm:f>'Listados Datos'!$T$4</xm:f>
            <x14:dxf>
              <font>
                <b/>
                <i val="0"/>
                <color theme="0"/>
              </font>
              <fill>
                <patternFill>
                  <bgColor rgb="FFE26B0A"/>
                </patternFill>
              </fill>
            </x14:dxf>
          </x14:cfRule>
          <x14:cfRule type="containsText" priority="4411" operator="containsText" id="{16E44FEC-C1C5-4EB7-93B2-B36D1F90BF6F}">
            <xm:f>NOT(ISERROR(SEARCH('Listados Datos'!$T$5,AF494)))</xm:f>
            <xm:f>'Listados Datos'!$T$5</xm:f>
            <x14:dxf>
              <font>
                <b/>
                <i val="0"/>
                <color auto="1"/>
              </font>
              <fill>
                <patternFill>
                  <bgColor rgb="FFFFFF00"/>
                </patternFill>
              </fill>
            </x14:dxf>
          </x14:cfRule>
          <x14:cfRule type="containsText" priority="4412" operator="containsText" id="{24A8CA3E-1E19-491F-90C6-32C4B62E7F74}">
            <xm:f>NOT(ISERROR(SEARCH('Listados Datos'!$T$6,AF494)))</xm:f>
            <xm:f>'Listados Datos'!$T$6</xm:f>
            <x14:dxf>
              <font>
                <b/>
                <i val="0"/>
              </font>
              <fill>
                <patternFill>
                  <bgColor rgb="FF92D050"/>
                </patternFill>
              </fill>
            </x14:dxf>
          </x14:cfRule>
          <xm:sqref>AF494</xm:sqref>
        </x14:conditionalFormatting>
        <x14:conditionalFormatting xmlns:xm="http://schemas.microsoft.com/office/excel/2006/main">
          <x14:cfRule type="containsText" priority="4405" operator="containsText" id="{C5F5D3FF-E8D2-4D98-85D6-3FAB6C309BEF}">
            <xm:f>NOT(ISERROR(SEARCH('Listados Datos'!$T$3,AB494)))</xm:f>
            <xm:f>'Listados Datos'!$T$3</xm:f>
            <x14:dxf>
              <fill>
                <patternFill patternType="solid">
                  <bgColor rgb="FFC00000"/>
                </patternFill>
              </fill>
            </x14:dxf>
          </x14:cfRule>
          <x14:cfRule type="containsText" priority="4406" operator="containsText" id="{3C0901F3-9B1E-44A0-8A20-E40AD55FC4DE}">
            <xm:f>NOT(ISERROR(SEARCH('Listados Datos'!$T$4,AB494)))</xm:f>
            <xm:f>'Listados Datos'!$T$4</xm:f>
            <x14:dxf>
              <font>
                <b/>
                <i val="0"/>
                <color theme="0"/>
              </font>
              <fill>
                <patternFill>
                  <bgColor rgb="FFE26B0A"/>
                </patternFill>
              </fill>
            </x14:dxf>
          </x14:cfRule>
          <x14:cfRule type="containsText" priority="4407" operator="containsText" id="{F511BCD2-41B9-4013-A5C4-FC1622D271D0}">
            <xm:f>NOT(ISERROR(SEARCH('Listados Datos'!$T$5,AB494)))</xm:f>
            <xm:f>'Listados Datos'!$T$5</xm:f>
            <x14:dxf>
              <font>
                <b/>
                <i val="0"/>
                <color auto="1"/>
              </font>
              <fill>
                <patternFill>
                  <bgColor rgb="FFFFFF00"/>
                </patternFill>
              </fill>
            </x14:dxf>
          </x14:cfRule>
          <x14:cfRule type="containsText" priority="4408" operator="containsText" id="{404CC614-CCC8-468F-B699-548AEBE1A7DF}">
            <xm:f>NOT(ISERROR(SEARCH('Listados Datos'!$T$6,AB494)))</xm:f>
            <xm:f>'Listados Datos'!$T$6</xm:f>
            <x14:dxf>
              <font>
                <b/>
                <i val="0"/>
              </font>
              <fill>
                <patternFill>
                  <bgColor rgb="FF92D050"/>
                </patternFill>
              </fill>
            </x14:dxf>
          </x14:cfRule>
          <xm:sqref>AB494</xm:sqref>
        </x14:conditionalFormatting>
        <x14:conditionalFormatting xmlns:xm="http://schemas.microsoft.com/office/excel/2006/main">
          <x14:cfRule type="containsText" priority="4395" operator="containsText" id="{77E737C0-27BB-4206-AF0A-048E52BFCB9C}">
            <xm:f>NOT(ISERROR(SEARCH('Listados Datos'!$P$3,Z494)))</xm:f>
            <xm:f>'Listados Datos'!$P$3</xm:f>
            <x14:dxf>
              <fill>
                <patternFill>
                  <bgColor rgb="FF99CC00"/>
                </patternFill>
              </fill>
            </x14:dxf>
          </x14:cfRule>
          <x14:cfRule type="containsText" priority="4396" operator="containsText" id="{6A25779A-F09D-4B51-BC7C-6AF1B62E0F68}">
            <xm:f>NOT(ISERROR(SEARCH('Listados Datos'!$P$4,Z494)))</xm:f>
            <xm:f>'Listados Datos'!$P$4</xm:f>
            <x14:dxf>
              <fill>
                <patternFill>
                  <bgColor rgb="FF33CC33"/>
                </patternFill>
              </fill>
            </x14:dxf>
          </x14:cfRule>
          <x14:cfRule type="containsText" priority="4397" operator="containsText" id="{FC00DCEF-BC9D-4A9A-9018-4680BED7DAE2}">
            <xm:f>NOT(ISERROR(SEARCH('Listados Datos'!$P$5,Z494)))</xm:f>
            <xm:f>'Listados Datos'!$P$5</xm:f>
            <x14:dxf>
              <fill>
                <patternFill>
                  <bgColor rgb="FFFFFF00"/>
                </patternFill>
              </fill>
            </x14:dxf>
          </x14:cfRule>
          <x14:cfRule type="containsText" priority="4398" operator="containsText" id="{98F57E89-BBD1-4C19-9DC0-5AC4A7890F17}">
            <xm:f>NOT(ISERROR(SEARCH('Listados Datos'!$P$6,Z494)))</xm:f>
            <xm:f>'Listados Datos'!$P$6</xm:f>
            <x14:dxf>
              <fill>
                <patternFill>
                  <bgColor rgb="FFFFC000"/>
                </patternFill>
              </fill>
            </x14:dxf>
          </x14:cfRule>
          <x14:cfRule type="containsText" priority="4399" operator="containsText" id="{98D778E0-BBA8-4FB9-8EE7-AFF9CE743ACC}">
            <xm:f>NOT(ISERROR(SEARCH('Listados Datos'!$P$7,Z494)))</xm:f>
            <xm:f>'Listados Datos'!$P$7</xm:f>
            <x14:dxf>
              <fill>
                <patternFill>
                  <bgColor rgb="FFFF0000"/>
                </patternFill>
              </fill>
            </x14:dxf>
          </x14:cfRule>
          <xm:sqref>Z494</xm:sqref>
        </x14:conditionalFormatting>
        <x14:conditionalFormatting xmlns:xm="http://schemas.microsoft.com/office/excel/2006/main">
          <x14:cfRule type="containsText" priority="4381" operator="containsText" id="{9F8ED1C0-66F6-4C06-B711-8999AED6E081}">
            <xm:f>NOT(ISERROR(SEARCH('Listados Datos'!$T$3,AT494)))</xm:f>
            <xm:f>'Listados Datos'!$T$3</xm:f>
            <x14:dxf>
              <fill>
                <patternFill patternType="solid">
                  <bgColor rgb="FFC00000"/>
                </patternFill>
              </fill>
            </x14:dxf>
          </x14:cfRule>
          <x14:cfRule type="containsText" priority="4382" operator="containsText" id="{C240E929-948E-44BD-B81D-5F9CF93CCD78}">
            <xm:f>NOT(ISERROR(SEARCH('Listados Datos'!$T$4,AT494)))</xm:f>
            <xm:f>'Listados Datos'!$T$4</xm:f>
            <x14:dxf>
              <font>
                <b/>
                <i val="0"/>
                <color theme="0"/>
              </font>
              <fill>
                <patternFill>
                  <bgColor rgb="FFE26B0A"/>
                </patternFill>
              </fill>
            </x14:dxf>
          </x14:cfRule>
          <x14:cfRule type="containsText" priority="4383" operator="containsText" id="{17EA2FAB-CE4B-4361-86B8-4DD821DEFCB0}">
            <xm:f>NOT(ISERROR(SEARCH('Listados Datos'!$T$5,AT494)))</xm:f>
            <xm:f>'Listados Datos'!$T$5</xm:f>
            <x14:dxf>
              <font>
                <b/>
                <i val="0"/>
                <color auto="1"/>
              </font>
              <fill>
                <patternFill>
                  <bgColor rgb="FFFFFF00"/>
                </patternFill>
              </fill>
            </x14:dxf>
          </x14:cfRule>
          <x14:cfRule type="containsText" priority="4384" operator="containsText" id="{23F7A003-65A4-4E47-A417-3877DD12087D}">
            <xm:f>NOT(ISERROR(SEARCH('Listados Datos'!$T$6,AT494)))</xm:f>
            <xm:f>'Listados Datos'!$T$6</xm:f>
            <x14:dxf>
              <font>
                <b/>
                <i val="0"/>
              </font>
              <fill>
                <patternFill>
                  <bgColor rgb="FF92D050"/>
                </patternFill>
              </fill>
            </x14:dxf>
          </x14:cfRule>
          <xm:sqref>AT494</xm:sqref>
        </x14:conditionalFormatting>
        <x14:conditionalFormatting xmlns:xm="http://schemas.microsoft.com/office/excel/2006/main">
          <x14:cfRule type="containsText" priority="4141" operator="containsText" id="{21B8E79D-7781-4A47-AC09-EFD3A5CDA5C2}">
            <xm:f>NOT(ISERROR(SEARCH('Listados Datos'!$P$3,AR507)))</xm:f>
            <xm:f>'Listados Datos'!$P$3</xm:f>
            <x14:dxf>
              <fill>
                <patternFill>
                  <bgColor rgb="FF99CC00"/>
                </patternFill>
              </fill>
            </x14:dxf>
          </x14:cfRule>
          <x14:cfRule type="containsText" priority="4142" operator="containsText" id="{123F414A-C5BF-459F-BE32-70EEEBE23B88}">
            <xm:f>NOT(ISERROR(SEARCH('Listados Datos'!$P$4,AR507)))</xm:f>
            <xm:f>'Listados Datos'!$P$4</xm:f>
            <x14:dxf>
              <fill>
                <patternFill>
                  <bgColor rgb="FF33CC33"/>
                </patternFill>
              </fill>
            </x14:dxf>
          </x14:cfRule>
          <x14:cfRule type="containsText" priority="4143" operator="containsText" id="{909C6438-895A-40F4-9113-7842676C1B75}">
            <xm:f>NOT(ISERROR(SEARCH('Listados Datos'!$P$5,AR507)))</xm:f>
            <xm:f>'Listados Datos'!$P$5</xm:f>
            <x14:dxf>
              <fill>
                <patternFill>
                  <bgColor rgb="FFFFFF00"/>
                </patternFill>
              </fill>
            </x14:dxf>
          </x14:cfRule>
          <x14:cfRule type="containsText" priority="4144" operator="containsText" id="{AB684BFB-3BBD-46AE-9FAF-6384CA319452}">
            <xm:f>NOT(ISERROR(SEARCH('Listados Datos'!$P$6,AR507)))</xm:f>
            <xm:f>'Listados Datos'!$P$6</xm:f>
            <x14:dxf>
              <fill>
                <patternFill>
                  <bgColor rgb="FFFFC000"/>
                </patternFill>
              </fill>
            </x14:dxf>
          </x14:cfRule>
          <x14:cfRule type="containsText" priority="4145" operator="containsText" id="{6C65770E-4C3B-4638-9864-C828DD2ACD56}">
            <xm:f>NOT(ISERROR(SEARCH('Listados Datos'!$P$7,AR507)))</xm:f>
            <xm:f>'Listados Datos'!$P$7</xm:f>
            <x14:dxf>
              <fill>
                <patternFill>
                  <bgColor rgb="FFFF0000"/>
                </patternFill>
              </fill>
            </x14:dxf>
          </x14:cfRule>
          <xm:sqref>AR507</xm:sqref>
        </x14:conditionalFormatting>
        <x14:conditionalFormatting xmlns:xm="http://schemas.microsoft.com/office/excel/2006/main">
          <x14:cfRule type="containsText" priority="4151" operator="containsText" id="{E9B0B28F-E66F-40FB-BBED-BE1D7B487DCC}">
            <xm:f>NOT(ISERROR(SEARCH('Listados Datos'!$T$3,AT507)))</xm:f>
            <xm:f>'Listados Datos'!$T$3</xm:f>
            <x14:dxf>
              <fill>
                <patternFill patternType="solid">
                  <bgColor rgb="FFC00000"/>
                </patternFill>
              </fill>
            </x14:dxf>
          </x14:cfRule>
          <x14:cfRule type="containsText" priority="4152" operator="containsText" id="{242F0E3E-A081-49FF-90A3-04712C1502DA}">
            <xm:f>NOT(ISERROR(SEARCH('Listados Datos'!$T$4,AT507)))</xm:f>
            <xm:f>'Listados Datos'!$T$4</xm:f>
            <x14:dxf>
              <font>
                <b/>
                <i val="0"/>
                <color theme="0"/>
              </font>
              <fill>
                <patternFill>
                  <bgColor rgb="FFE26B0A"/>
                </patternFill>
              </fill>
            </x14:dxf>
          </x14:cfRule>
          <x14:cfRule type="containsText" priority="4153" operator="containsText" id="{AC16F3A5-1EB4-42A4-88E8-4F56D1CE2E73}">
            <xm:f>NOT(ISERROR(SEARCH('Listados Datos'!$T$5,AT507)))</xm:f>
            <xm:f>'Listados Datos'!$T$5</xm:f>
            <x14:dxf>
              <font>
                <b/>
                <i val="0"/>
                <color auto="1"/>
              </font>
              <fill>
                <patternFill>
                  <bgColor rgb="FFFFFF00"/>
                </patternFill>
              </fill>
            </x14:dxf>
          </x14:cfRule>
          <x14:cfRule type="containsText" priority="4154" operator="containsText" id="{88010EC2-39E9-420B-909C-461382120170}">
            <xm:f>NOT(ISERROR(SEARCH('Listados Datos'!$T$6,AT507)))</xm:f>
            <xm:f>'Listados Datos'!$T$6</xm:f>
            <x14:dxf>
              <font>
                <b/>
                <i val="0"/>
              </font>
              <fill>
                <patternFill>
                  <bgColor rgb="FF92D050"/>
                </patternFill>
              </fill>
            </x14:dxf>
          </x14:cfRule>
          <xm:sqref>AT507</xm:sqref>
        </x14:conditionalFormatting>
        <x14:conditionalFormatting xmlns:xm="http://schemas.microsoft.com/office/excel/2006/main">
          <x14:cfRule type="containsText" priority="4109" operator="containsText" id="{85069120-58CB-4E48-89BF-8C7AE8451DE6}">
            <xm:f>NOT(ISERROR(SEARCH('Listados Datos'!$T$3,AT504)))</xm:f>
            <xm:f>'Listados Datos'!$T$3</xm:f>
            <x14:dxf>
              <fill>
                <patternFill patternType="solid">
                  <bgColor rgb="FFC00000"/>
                </patternFill>
              </fill>
            </x14:dxf>
          </x14:cfRule>
          <x14:cfRule type="containsText" priority="4110" operator="containsText" id="{9BE8C74F-0CB2-49C0-AF3A-D7420AF9DE87}">
            <xm:f>NOT(ISERROR(SEARCH('Listados Datos'!$T$4,AT504)))</xm:f>
            <xm:f>'Listados Datos'!$T$4</xm:f>
            <x14:dxf>
              <font>
                <b/>
                <i val="0"/>
                <color theme="0"/>
              </font>
              <fill>
                <patternFill>
                  <bgColor rgb="FFE26B0A"/>
                </patternFill>
              </fill>
            </x14:dxf>
          </x14:cfRule>
          <x14:cfRule type="containsText" priority="4111" operator="containsText" id="{7BFACA42-C4DC-41D7-8E2D-39AD542E5A0F}">
            <xm:f>NOT(ISERROR(SEARCH('Listados Datos'!$T$5,AT504)))</xm:f>
            <xm:f>'Listados Datos'!$T$5</xm:f>
            <x14:dxf>
              <font>
                <b/>
                <i val="0"/>
                <color auto="1"/>
              </font>
              <fill>
                <patternFill>
                  <bgColor rgb="FFFFFF00"/>
                </patternFill>
              </fill>
            </x14:dxf>
          </x14:cfRule>
          <x14:cfRule type="containsText" priority="4112" operator="containsText" id="{1B4E4A4E-6293-4CA5-A353-99168316F31F}">
            <xm:f>NOT(ISERROR(SEARCH('Listados Datos'!$T$6,AT504)))</xm:f>
            <xm:f>'Listados Datos'!$T$6</xm:f>
            <x14:dxf>
              <font>
                <b/>
                <i val="0"/>
              </font>
              <fill>
                <patternFill>
                  <bgColor rgb="FF92D050"/>
                </patternFill>
              </fill>
            </x14:dxf>
          </x14:cfRule>
          <xm:sqref>AT504</xm:sqref>
        </x14:conditionalFormatting>
        <x14:conditionalFormatting xmlns:xm="http://schemas.microsoft.com/office/excel/2006/main">
          <x14:cfRule type="containsText" priority="4099" operator="containsText" id="{00CB9E9D-05F0-4963-83C3-E9DBA4BEC769}">
            <xm:f>NOT(ISERROR(SEARCH('Listados Datos'!$P$3,AR504)))</xm:f>
            <xm:f>'Listados Datos'!$P$3</xm:f>
            <x14:dxf>
              <fill>
                <patternFill>
                  <bgColor rgb="FF99CC00"/>
                </patternFill>
              </fill>
            </x14:dxf>
          </x14:cfRule>
          <x14:cfRule type="containsText" priority="4100" operator="containsText" id="{01C7F6FA-CE3A-4CC3-8D94-D3C64FBE5B7E}">
            <xm:f>NOT(ISERROR(SEARCH('Listados Datos'!$P$4,AR504)))</xm:f>
            <xm:f>'Listados Datos'!$P$4</xm:f>
            <x14:dxf>
              <fill>
                <patternFill>
                  <bgColor rgb="FF33CC33"/>
                </patternFill>
              </fill>
            </x14:dxf>
          </x14:cfRule>
          <x14:cfRule type="containsText" priority="4101" operator="containsText" id="{CA9A06B3-6A54-41CB-BA42-087190558E95}">
            <xm:f>NOT(ISERROR(SEARCH('Listados Datos'!$P$5,AR504)))</xm:f>
            <xm:f>'Listados Datos'!$P$5</xm:f>
            <x14:dxf>
              <fill>
                <patternFill>
                  <bgColor rgb="FFFFFF00"/>
                </patternFill>
              </fill>
            </x14:dxf>
          </x14:cfRule>
          <x14:cfRule type="containsText" priority="4102" operator="containsText" id="{C17E7A8F-DABD-48EE-B0BF-398F1CD56564}">
            <xm:f>NOT(ISERROR(SEARCH('Listados Datos'!$P$6,AR504)))</xm:f>
            <xm:f>'Listados Datos'!$P$6</xm:f>
            <x14:dxf>
              <fill>
                <patternFill>
                  <bgColor rgb="FFFFC000"/>
                </patternFill>
              </fill>
            </x14:dxf>
          </x14:cfRule>
          <x14:cfRule type="containsText" priority="4103" operator="containsText" id="{E048E39C-D63B-4CBF-9892-3681CF79E2E4}">
            <xm:f>NOT(ISERROR(SEARCH('Listados Datos'!$P$7,AR504)))</xm:f>
            <xm:f>'Listados Datos'!$P$7</xm:f>
            <x14:dxf>
              <fill>
                <patternFill>
                  <bgColor rgb="FFFF0000"/>
                </patternFill>
              </fill>
            </x14:dxf>
          </x14:cfRule>
          <xm:sqref>AR504</xm:sqref>
        </x14:conditionalFormatting>
        <x14:conditionalFormatting xmlns:xm="http://schemas.microsoft.com/office/excel/2006/main">
          <x14:cfRule type="containsText" priority="4217" operator="containsText" id="{C33D20E0-6BBE-4492-B717-B1960F6304F4}">
            <xm:f>NOT(ISERROR(SEARCH('Listados Datos'!$T$3,AF502)))</xm:f>
            <xm:f>'Listados Datos'!$T$3</xm:f>
            <x14:dxf>
              <fill>
                <patternFill patternType="solid">
                  <bgColor rgb="FFC00000"/>
                </patternFill>
              </fill>
            </x14:dxf>
          </x14:cfRule>
          <x14:cfRule type="containsText" priority="4218" operator="containsText" id="{0F1F20E0-8DCF-4DB3-8BFB-6B509504771D}">
            <xm:f>NOT(ISERROR(SEARCH('Listados Datos'!$T$4,AF502)))</xm:f>
            <xm:f>'Listados Datos'!$T$4</xm:f>
            <x14:dxf>
              <font>
                <b/>
                <i val="0"/>
                <color theme="0"/>
              </font>
              <fill>
                <patternFill>
                  <bgColor rgb="FFE26B0A"/>
                </patternFill>
              </fill>
            </x14:dxf>
          </x14:cfRule>
          <x14:cfRule type="containsText" priority="4219" operator="containsText" id="{06D1485C-7683-4B27-86C5-51D5CCA250ED}">
            <xm:f>NOT(ISERROR(SEARCH('Listados Datos'!$T$5,AF502)))</xm:f>
            <xm:f>'Listados Datos'!$T$5</xm:f>
            <x14:dxf>
              <font>
                <b/>
                <i val="0"/>
                <color auto="1"/>
              </font>
              <fill>
                <patternFill>
                  <bgColor rgb="FFFFFF00"/>
                </patternFill>
              </fill>
            </x14:dxf>
          </x14:cfRule>
          <x14:cfRule type="containsText" priority="4220" operator="containsText" id="{ACB46922-ED1A-41F9-9C61-E3A2D8BA981A}">
            <xm:f>NOT(ISERROR(SEARCH('Listados Datos'!$T$6,AF502)))</xm:f>
            <xm:f>'Listados Datos'!$T$6</xm:f>
            <x14:dxf>
              <font>
                <b/>
                <i val="0"/>
              </font>
              <fill>
                <patternFill>
                  <bgColor rgb="FF92D050"/>
                </patternFill>
              </fill>
            </x14:dxf>
          </x14:cfRule>
          <xm:sqref>AF502:AF503 AF507</xm:sqref>
        </x14:conditionalFormatting>
        <x14:conditionalFormatting xmlns:xm="http://schemas.microsoft.com/office/excel/2006/main">
          <x14:cfRule type="containsText" priority="4213" operator="containsText" id="{5B84CB9F-256F-4EBD-A077-CF9511F0EAD7}">
            <xm:f>NOT(ISERROR(SEARCH('Listados Datos'!$T$3,AB502)))</xm:f>
            <xm:f>'Listados Datos'!$T$3</xm:f>
            <x14:dxf>
              <fill>
                <patternFill patternType="solid">
                  <bgColor rgb="FFC00000"/>
                </patternFill>
              </fill>
            </x14:dxf>
          </x14:cfRule>
          <x14:cfRule type="containsText" priority="4214" operator="containsText" id="{5FE735EF-1949-4C13-AB40-353C8D0E164F}">
            <xm:f>NOT(ISERROR(SEARCH('Listados Datos'!$T$4,AB502)))</xm:f>
            <xm:f>'Listados Datos'!$T$4</xm:f>
            <x14:dxf>
              <font>
                <b/>
                <i val="0"/>
                <color theme="0"/>
              </font>
              <fill>
                <patternFill>
                  <bgColor rgb="FFE26B0A"/>
                </patternFill>
              </fill>
            </x14:dxf>
          </x14:cfRule>
          <x14:cfRule type="containsText" priority="4215" operator="containsText" id="{B7AA6BAF-97A3-4DBD-B377-6C77B93AE6C5}">
            <xm:f>NOT(ISERROR(SEARCH('Listados Datos'!$T$5,AB502)))</xm:f>
            <xm:f>'Listados Datos'!$T$5</xm:f>
            <x14:dxf>
              <font>
                <b/>
                <i val="0"/>
                <color auto="1"/>
              </font>
              <fill>
                <patternFill>
                  <bgColor rgb="FFFFFF00"/>
                </patternFill>
              </fill>
            </x14:dxf>
          </x14:cfRule>
          <x14:cfRule type="containsText" priority="4216" operator="containsText" id="{2279AE12-3510-4064-AD49-95515FDAF48B}">
            <xm:f>NOT(ISERROR(SEARCH('Listados Datos'!$T$6,AB502)))</xm:f>
            <xm:f>'Listados Datos'!$T$6</xm:f>
            <x14:dxf>
              <font>
                <b/>
                <i val="0"/>
              </font>
              <fill>
                <patternFill>
                  <bgColor rgb="FF92D050"/>
                </patternFill>
              </fill>
            </x14:dxf>
          </x14:cfRule>
          <xm:sqref>AB502:AB503</xm:sqref>
        </x14:conditionalFormatting>
        <x14:conditionalFormatting xmlns:xm="http://schemas.microsoft.com/office/excel/2006/main">
          <x14:cfRule type="containsText" priority="4203" operator="containsText" id="{E0DBDC46-C5CA-4BB4-865F-9B6081CF3B17}">
            <xm:f>NOT(ISERROR(SEARCH('Listados Datos'!$P$3,Z502)))</xm:f>
            <xm:f>'Listados Datos'!$P$3</xm:f>
            <x14:dxf>
              <fill>
                <patternFill>
                  <bgColor rgb="FF99CC00"/>
                </patternFill>
              </fill>
            </x14:dxf>
          </x14:cfRule>
          <x14:cfRule type="containsText" priority="4204" operator="containsText" id="{D425023F-FDBA-4A80-9620-8D12D45727E6}">
            <xm:f>NOT(ISERROR(SEARCH('Listados Datos'!$P$4,Z502)))</xm:f>
            <xm:f>'Listados Datos'!$P$4</xm:f>
            <x14:dxf>
              <fill>
                <patternFill>
                  <bgColor rgb="FF33CC33"/>
                </patternFill>
              </fill>
            </x14:dxf>
          </x14:cfRule>
          <x14:cfRule type="containsText" priority="4205" operator="containsText" id="{8481223D-22D0-43F1-AD00-299AAFE8128B}">
            <xm:f>NOT(ISERROR(SEARCH('Listados Datos'!$P$5,Z502)))</xm:f>
            <xm:f>'Listados Datos'!$P$5</xm:f>
            <x14:dxf>
              <fill>
                <patternFill>
                  <bgColor rgb="FFFFFF00"/>
                </patternFill>
              </fill>
            </x14:dxf>
          </x14:cfRule>
          <x14:cfRule type="containsText" priority="4206" operator="containsText" id="{6FF47238-4D4E-4797-85FB-9B3557E937AD}">
            <xm:f>NOT(ISERROR(SEARCH('Listados Datos'!$P$6,Z502)))</xm:f>
            <xm:f>'Listados Datos'!$P$6</xm:f>
            <x14:dxf>
              <fill>
                <patternFill>
                  <bgColor rgb="FFFFC000"/>
                </patternFill>
              </fill>
            </x14:dxf>
          </x14:cfRule>
          <x14:cfRule type="containsText" priority="4207" operator="containsText" id="{954C4936-5192-4AB2-BB9B-1DE03D40B0A1}">
            <xm:f>NOT(ISERROR(SEARCH('Listados Datos'!$P$7,Z502)))</xm:f>
            <xm:f>'Listados Datos'!$P$7</xm:f>
            <x14:dxf>
              <fill>
                <patternFill>
                  <bgColor rgb="FFFF0000"/>
                </patternFill>
              </fill>
            </x14:dxf>
          </x14:cfRule>
          <xm:sqref>Z502:Z503</xm:sqref>
        </x14:conditionalFormatting>
        <x14:conditionalFormatting xmlns:xm="http://schemas.microsoft.com/office/excel/2006/main">
          <x14:cfRule type="containsText" priority="4179" operator="containsText" id="{4037AE2C-5787-4177-A4CD-F41FDE122676}">
            <xm:f>NOT(ISERROR(SEARCH('Listados Datos'!$T$3,AT502)))</xm:f>
            <xm:f>'Listados Datos'!$T$3</xm:f>
            <x14:dxf>
              <fill>
                <patternFill patternType="solid">
                  <bgColor rgb="FFC00000"/>
                </patternFill>
              </fill>
            </x14:dxf>
          </x14:cfRule>
          <x14:cfRule type="containsText" priority="4180" operator="containsText" id="{C3631F09-1FA1-4481-A671-FA26817506A1}">
            <xm:f>NOT(ISERROR(SEARCH('Listados Datos'!$T$4,AT502)))</xm:f>
            <xm:f>'Listados Datos'!$T$4</xm:f>
            <x14:dxf>
              <font>
                <b/>
                <i val="0"/>
                <color theme="0"/>
              </font>
              <fill>
                <patternFill>
                  <bgColor rgb="FFE26B0A"/>
                </patternFill>
              </fill>
            </x14:dxf>
          </x14:cfRule>
          <x14:cfRule type="containsText" priority="4181" operator="containsText" id="{C0323653-5761-4C8B-8259-AE70BE724D7B}">
            <xm:f>NOT(ISERROR(SEARCH('Listados Datos'!$T$5,AT502)))</xm:f>
            <xm:f>'Listados Datos'!$T$5</xm:f>
            <x14:dxf>
              <font>
                <b/>
                <i val="0"/>
                <color auto="1"/>
              </font>
              <fill>
                <patternFill>
                  <bgColor rgb="FFFFFF00"/>
                </patternFill>
              </fill>
            </x14:dxf>
          </x14:cfRule>
          <x14:cfRule type="containsText" priority="4182" operator="containsText" id="{437B0FA4-D3D0-48BF-A919-8D653A98C7FD}">
            <xm:f>NOT(ISERROR(SEARCH('Listados Datos'!$T$6,AT502)))</xm:f>
            <xm:f>'Listados Datos'!$T$6</xm:f>
            <x14:dxf>
              <font>
                <b/>
                <i val="0"/>
              </font>
              <fill>
                <patternFill>
                  <bgColor rgb="FF92D050"/>
                </patternFill>
              </fill>
            </x14:dxf>
          </x14:cfRule>
          <xm:sqref>AT502</xm:sqref>
        </x14:conditionalFormatting>
        <x14:conditionalFormatting xmlns:xm="http://schemas.microsoft.com/office/excel/2006/main">
          <x14:cfRule type="containsText" priority="4169" operator="containsText" id="{57CC2A7E-D0BB-4984-85BD-470BADA8C7E2}">
            <xm:f>NOT(ISERROR(SEARCH('Listados Datos'!$P$3,AR502)))</xm:f>
            <xm:f>'Listados Datos'!$P$3</xm:f>
            <x14:dxf>
              <fill>
                <patternFill>
                  <bgColor rgb="FF99CC00"/>
                </patternFill>
              </fill>
            </x14:dxf>
          </x14:cfRule>
          <x14:cfRule type="containsText" priority="4170" operator="containsText" id="{621174B6-8682-4242-891F-EB611F4F05A3}">
            <xm:f>NOT(ISERROR(SEARCH('Listados Datos'!$P$4,AR502)))</xm:f>
            <xm:f>'Listados Datos'!$P$4</xm:f>
            <x14:dxf>
              <fill>
                <patternFill>
                  <bgColor rgb="FF33CC33"/>
                </patternFill>
              </fill>
            </x14:dxf>
          </x14:cfRule>
          <x14:cfRule type="containsText" priority="4171" operator="containsText" id="{34EA50BE-274F-46CC-B808-29959A5641D4}">
            <xm:f>NOT(ISERROR(SEARCH('Listados Datos'!$P$5,AR502)))</xm:f>
            <xm:f>'Listados Datos'!$P$5</xm:f>
            <x14:dxf>
              <fill>
                <patternFill>
                  <bgColor rgb="FFFFFF00"/>
                </patternFill>
              </fill>
            </x14:dxf>
          </x14:cfRule>
          <x14:cfRule type="containsText" priority="4172" operator="containsText" id="{2CD0CAEE-C148-44C0-A4A9-4362F75DE752}">
            <xm:f>NOT(ISERROR(SEARCH('Listados Datos'!$P$6,AR502)))</xm:f>
            <xm:f>'Listados Datos'!$P$6</xm:f>
            <x14:dxf>
              <fill>
                <patternFill>
                  <bgColor rgb="FFFFC000"/>
                </patternFill>
              </fill>
            </x14:dxf>
          </x14:cfRule>
          <x14:cfRule type="containsText" priority="4173" operator="containsText" id="{9F280812-DB57-4690-A22A-EDE3736B9C52}">
            <xm:f>NOT(ISERROR(SEARCH('Listados Datos'!$P$7,AR502)))</xm:f>
            <xm:f>'Listados Datos'!$P$7</xm:f>
            <x14:dxf>
              <fill>
                <patternFill>
                  <bgColor rgb="FFFF0000"/>
                </patternFill>
              </fill>
            </x14:dxf>
          </x14:cfRule>
          <xm:sqref>AR502</xm:sqref>
        </x14:conditionalFormatting>
        <x14:conditionalFormatting xmlns:xm="http://schemas.microsoft.com/office/excel/2006/main">
          <x14:cfRule type="containsText" priority="4165" operator="containsText" id="{C6F76827-2B7F-4879-8461-03716E6BB87B}">
            <xm:f>NOT(ISERROR(SEARCH('Listados Datos'!$T$3,AT503)))</xm:f>
            <xm:f>'Listados Datos'!$T$3</xm:f>
            <x14:dxf>
              <fill>
                <patternFill patternType="solid">
                  <bgColor rgb="FFC00000"/>
                </patternFill>
              </fill>
            </x14:dxf>
          </x14:cfRule>
          <x14:cfRule type="containsText" priority="4166" operator="containsText" id="{3A1517B1-86F2-4529-988B-170F802F93F7}">
            <xm:f>NOT(ISERROR(SEARCH('Listados Datos'!$T$4,AT503)))</xm:f>
            <xm:f>'Listados Datos'!$T$4</xm:f>
            <x14:dxf>
              <font>
                <b/>
                <i val="0"/>
                <color theme="0"/>
              </font>
              <fill>
                <patternFill>
                  <bgColor rgb="FFE26B0A"/>
                </patternFill>
              </fill>
            </x14:dxf>
          </x14:cfRule>
          <x14:cfRule type="containsText" priority="4167" operator="containsText" id="{C7AC6DFA-3F33-4A9C-8DFF-4F80321C1679}">
            <xm:f>NOT(ISERROR(SEARCH('Listados Datos'!$T$5,AT503)))</xm:f>
            <xm:f>'Listados Datos'!$T$5</xm:f>
            <x14:dxf>
              <font>
                <b/>
                <i val="0"/>
                <color auto="1"/>
              </font>
              <fill>
                <patternFill>
                  <bgColor rgb="FFFFFF00"/>
                </patternFill>
              </fill>
            </x14:dxf>
          </x14:cfRule>
          <x14:cfRule type="containsText" priority="4168" operator="containsText" id="{4F38EB48-D6FC-4B67-A0C8-CC972F9F0E02}">
            <xm:f>NOT(ISERROR(SEARCH('Listados Datos'!$T$6,AT503)))</xm:f>
            <xm:f>'Listados Datos'!$T$6</xm:f>
            <x14:dxf>
              <font>
                <b/>
                <i val="0"/>
              </font>
              <fill>
                <patternFill>
                  <bgColor rgb="FF92D050"/>
                </patternFill>
              </fill>
            </x14:dxf>
          </x14:cfRule>
          <xm:sqref>AT503</xm:sqref>
        </x14:conditionalFormatting>
        <x14:conditionalFormatting xmlns:xm="http://schemas.microsoft.com/office/excel/2006/main">
          <x14:cfRule type="containsText" priority="4155" operator="containsText" id="{53FE7736-6C70-4769-A112-01CA5DACDB94}">
            <xm:f>NOT(ISERROR(SEARCH('Listados Datos'!$P$3,AR503)))</xm:f>
            <xm:f>'Listados Datos'!$P$3</xm:f>
            <x14:dxf>
              <fill>
                <patternFill>
                  <bgColor rgb="FF99CC00"/>
                </patternFill>
              </fill>
            </x14:dxf>
          </x14:cfRule>
          <x14:cfRule type="containsText" priority="4156" operator="containsText" id="{32609008-F1CC-4804-9E17-67466C343CE8}">
            <xm:f>NOT(ISERROR(SEARCH('Listados Datos'!$P$4,AR503)))</xm:f>
            <xm:f>'Listados Datos'!$P$4</xm:f>
            <x14:dxf>
              <fill>
                <patternFill>
                  <bgColor rgb="FF33CC33"/>
                </patternFill>
              </fill>
            </x14:dxf>
          </x14:cfRule>
          <x14:cfRule type="containsText" priority="4157" operator="containsText" id="{A1327F82-EBE9-4FE1-8D5C-E5AC9AE4FA51}">
            <xm:f>NOT(ISERROR(SEARCH('Listados Datos'!$P$5,AR503)))</xm:f>
            <xm:f>'Listados Datos'!$P$5</xm:f>
            <x14:dxf>
              <fill>
                <patternFill>
                  <bgColor rgb="FFFFFF00"/>
                </patternFill>
              </fill>
            </x14:dxf>
          </x14:cfRule>
          <x14:cfRule type="containsText" priority="4158" operator="containsText" id="{4537B2E9-E8E1-4E46-9487-8B796475A18B}">
            <xm:f>NOT(ISERROR(SEARCH('Listados Datos'!$P$6,AR503)))</xm:f>
            <xm:f>'Listados Datos'!$P$6</xm:f>
            <x14:dxf>
              <fill>
                <patternFill>
                  <bgColor rgb="FFFFC000"/>
                </patternFill>
              </fill>
            </x14:dxf>
          </x14:cfRule>
          <x14:cfRule type="containsText" priority="4159" operator="containsText" id="{E1CC3117-C8C3-4259-9359-EFDE29EDB323}">
            <xm:f>NOT(ISERROR(SEARCH('Listados Datos'!$P$7,AR503)))</xm:f>
            <xm:f>'Listados Datos'!$P$7</xm:f>
            <x14:dxf>
              <fill>
                <patternFill>
                  <bgColor rgb="FFFF0000"/>
                </patternFill>
              </fill>
            </x14:dxf>
          </x14:cfRule>
          <xm:sqref>AR503</xm:sqref>
        </x14:conditionalFormatting>
        <x14:conditionalFormatting xmlns:xm="http://schemas.microsoft.com/office/excel/2006/main">
          <x14:cfRule type="containsText" priority="4015" operator="containsText" id="{1A3BFA00-44B8-4A16-9449-37C98BB5EAE2}">
            <xm:f>NOT(ISERROR(SEARCH('Listados Datos'!$T$3,AT513)))</xm:f>
            <xm:f>'Listados Datos'!$T$3</xm:f>
            <x14:dxf>
              <fill>
                <patternFill patternType="solid">
                  <bgColor rgb="FFC00000"/>
                </patternFill>
              </fill>
            </x14:dxf>
          </x14:cfRule>
          <x14:cfRule type="containsText" priority="4016" operator="containsText" id="{E78D4EEA-17A2-4B86-AAF9-45DC1787DDB5}">
            <xm:f>NOT(ISERROR(SEARCH('Listados Datos'!$T$4,AT513)))</xm:f>
            <xm:f>'Listados Datos'!$T$4</xm:f>
            <x14:dxf>
              <font>
                <b/>
                <i val="0"/>
                <color theme="0"/>
              </font>
              <fill>
                <patternFill>
                  <bgColor rgb="FFE26B0A"/>
                </patternFill>
              </fill>
            </x14:dxf>
          </x14:cfRule>
          <x14:cfRule type="containsText" priority="4017" operator="containsText" id="{8F6FD65B-CF0D-4003-8A7E-C352E0FAB17B}">
            <xm:f>NOT(ISERROR(SEARCH('Listados Datos'!$T$5,AT513)))</xm:f>
            <xm:f>'Listados Datos'!$T$5</xm:f>
            <x14:dxf>
              <font>
                <b/>
                <i val="0"/>
                <color auto="1"/>
              </font>
              <fill>
                <patternFill>
                  <bgColor rgb="FFFFFF00"/>
                </patternFill>
              </fill>
            </x14:dxf>
          </x14:cfRule>
          <x14:cfRule type="containsText" priority="4018" operator="containsText" id="{51038F0F-51F0-47C1-9B07-A37B9287F1CF}">
            <xm:f>NOT(ISERROR(SEARCH('Listados Datos'!$T$6,AT513)))</xm:f>
            <xm:f>'Listados Datos'!$T$6</xm:f>
            <x14:dxf>
              <font>
                <b/>
                <i val="0"/>
              </font>
              <fill>
                <patternFill>
                  <bgColor rgb="FF92D050"/>
                </patternFill>
              </fill>
            </x14:dxf>
          </x14:cfRule>
          <xm:sqref>AT513</xm:sqref>
        </x14:conditionalFormatting>
        <x14:conditionalFormatting xmlns:xm="http://schemas.microsoft.com/office/excel/2006/main">
          <x14:cfRule type="containsText" priority="4005" operator="containsText" id="{3613DFA0-3E7D-4555-89D4-1176FA1CB3FE}">
            <xm:f>NOT(ISERROR(SEARCH('Listados Datos'!$P$3,AR513)))</xm:f>
            <xm:f>'Listados Datos'!$P$3</xm:f>
            <x14:dxf>
              <fill>
                <patternFill>
                  <bgColor rgb="FF99CC00"/>
                </patternFill>
              </fill>
            </x14:dxf>
          </x14:cfRule>
          <x14:cfRule type="containsText" priority="4006" operator="containsText" id="{FCBE087D-ECC4-4ABF-A1AC-FA7D5469B88E}">
            <xm:f>NOT(ISERROR(SEARCH('Listados Datos'!$P$4,AR513)))</xm:f>
            <xm:f>'Listados Datos'!$P$4</xm:f>
            <x14:dxf>
              <fill>
                <patternFill>
                  <bgColor rgb="FF33CC33"/>
                </patternFill>
              </fill>
            </x14:dxf>
          </x14:cfRule>
          <x14:cfRule type="containsText" priority="4007" operator="containsText" id="{985D8CF7-F7EF-4576-A040-4202B1420961}">
            <xm:f>NOT(ISERROR(SEARCH('Listados Datos'!$P$5,AR513)))</xm:f>
            <xm:f>'Listados Datos'!$P$5</xm:f>
            <x14:dxf>
              <fill>
                <patternFill>
                  <bgColor rgb="FFFFFF00"/>
                </patternFill>
              </fill>
            </x14:dxf>
          </x14:cfRule>
          <x14:cfRule type="containsText" priority="4008" operator="containsText" id="{6C3D532E-FC6A-4E7E-9DD2-5ED97ECBA594}">
            <xm:f>NOT(ISERROR(SEARCH('Listados Datos'!$P$6,AR513)))</xm:f>
            <xm:f>'Listados Datos'!$P$6</xm:f>
            <x14:dxf>
              <fill>
                <patternFill>
                  <bgColor rgb="FFFFC000"/>
                </patternFill>
              </fill>
            </x14:dxf>
          </x14:cfRule>
          <x14:cfRule type="containsText" priority="4009" operator="containsText" id="{87C8671D-F851-43EA-8684-22FE9AEEB65A}">
            <xm:f>NOT(ISERROR(SEARCH('Listados Datos'!$P$7,AR513)))</xm:f>
            <xm:f>'Listados Datos'!$P$7</xm:f>
            <x14:dxf>
              <fill>
                <patternFill>
                  <bgColor rgb="FFFF0000"/>
                </patternFill>
              </fill>
            </x14:dxf>
          </x14:cfRule>
          <xm:sqref>AR513</xm:sqref>
        </x14:conditionalFormatting>
        <x14:conditionalFormatting xmlns:xm="http://schemas.microsoft.com/office/excel/2006/main">
          <x14:cfRule type="containsText" priority="4137" operator="containsText" id="{8EE2A2FE-4930-46B5-868B-5022C7AE08AB}">
            <xm:f>NOT(ISERROR(SEARCH('Listados Datos'!$T$3,AF504)))</xm:f>
            <xm:f>'Listados Datos'!$T$3</xm:f>
            <x14:dxf>
              <fill>
                <patternFill patternType="solid">
                  <bgColor rgb="FFC00000"/>
                </patternFill>
              </fill>
            </x14:dxf>
          </x14:cfRule>
          <x14:cfRule type="containsText" priority="4138" operator="containsText" id="{2EC0F134-6592-4396-968E-409FC1528E5E}">
            <xm:f>NOT(ISERROR(SEARCH('Listados Datos'!$T$4,AF504)))</xm:f>
            <xm:f>'Listados Datos'!$T$4</xm:f>
            <x14:dxf>
              <font>
                <b/>
                <i val="0"/>
                <color theme="0"/>
              </font>
              <fill>
                <patternFill>
                  <bgColor rgb="FFE26B0A"/>
                </patternFill>
              </fill>
            </x14:dxf>
          </x14:cfRule>
          <x14:cfRule type="containsText" priority="4139" operator="containsText" id="{245AC425-F575-434E-86F3-0823867875B4}">
            <xm:f>NOT(ISERROR(SEARCH('Listados Datos'!$T$5,AF504)))</xm:f>
            <xm:f>'Listados Datos'!$T$5</xm:f>
            <x14:dxf>
              <font>
                <b/>
                <i val="0"/>
                <color auto="1"/>
              </font>
              <fill>
                <patternFill>
                  <bgColor rgb="FFFFFF00"/>
                </patternFill>
              </fill>
            </x14:dxf>
          </x14:cfRule>
          <x14:cfRule type="containsText" priority="4140" operator="containsText" id="{932664E4-8FAE-4240-8AD8-EE1DCFBE2173}">
            <xm:f>NOT(ISERROR(SEARCH('Listados Datos'!$T$6,AF504)))</xm:f>
            <xm:f>'Listados Datos'!$T$6</xm:f>
            <x14:dxf>
              <font>
                <b/>
                <i val="0"/>
              </font>
              <fill>
                <patternFill>
                  <bgColor rgb="FF92D050"/>
                </patternFill>
              </fill>
            </x14:dxf>
          </x14:cfRule>
          <xm:sqref>AF504:AF505</xm:sqref>
        </x14:conditionalFormatting>
        <x14:conditionalFormatting xmlns:xm="http://schemas.microsoft.com/office/excel/2006/main">
          <x14:cfRule type="containsText" priority="4133" operator="containsText" id="{D4574F05-542C-4F20-9ECC-3AAAC1BA829C}">
            <xm:f>NOT(ISERROR(SEARCH('Listados Datos'!$T$3,AB504)))</xm:f>
            <xm:f>'Listados Datos'!$T$3</xm:f>
            <x14:dxf>
              <fill>
                <patternFill patternType="solid">
                  <bgColor rgb="FFC00000"/>
                </patternFill>
              </fill>
            </x14:dxf>
          </x14:cfRule>
          <x14:cfRule type="containsText" priority="4134" operator="containsText" id="{A14769A6-4FB5-4FA9-B0AC-B70ABEACCFD0}">
            <xm:f>NOT(ISERROR(SEARCH('Listados Datos'!$T$4,AB504)))</xm:f>
            <xm:f>'Listados Datos'!$T$4</xm:f>
            <x14:dxf>
              <font>
                <b/>
                <i val="0"/>
                <color theme="0"/>
              </font>
              <fill>
                <patternFill>
                  <bgColor rgb="FFE26B0A"/>
                </patternFill>
              </fill>
            </x14:dxf>
          </x14:cfRule>
          <x14:cfRule type="containsText" priority="4135" operator="containsText" id="{AA67DA8E-8480-4070-BB4C-D5ED502032E1}">
            <xm:f>NOT(ISERROR(SEARCH('Listados Datos'!$T$5,AB504)))</xm:f>
            <xm:f>'Listados Datos'!$T$5</xm:f>
            <x14:dxf>
              <font>
                <b/>
                <i val="0"/>
                <color auto="1"/>
              </font>
              <fill>
                <patternFill>
                  <bgColor rgb="FFFFFF00"/>
                </patternFill>
              </fill>
            </x14:dxf>
          </x14:cfRule>
          <x14:cfRule type="containsText" priority="4136" operator="containsText" id="{A686E075-5F91-4D9E-8623-B0C681CC2AC6}">
            <xm:f>NOT(ISERROR(SEARCH('Listados Datos'!$T$6,AB504)))</xm:f>
            <xm:f>'Listados Datos'!$T$6</xm:f>
            <x14:dxf>
              <font>
                <b/>
                <i val="0"/>
              </font>
              <fill>
                <patternFill>
                  <bgColor rgb="FF92D050"/>
                </patternFill>
              </fill>
            </x14:dxf>
          </x14:cfRule>
          <xm:sqref>AB504:AB505</xm:sqref>
        </x14:conditionalFormatting>
        <x14:conditionalFormatting xmlns:xm="http://schemas.microsoft.com/office/excel/2006/main">
          <x14:cfRule type="containsText" priority="4123" operator="containsText" id="{0F2142C0-5B6D-41A3-A399-C65138EFDB4D}">
            <xm:f>NOT(ISERROR(SEARCH('Listados Datos'!$P$3,Z504)))</xm:f>
            <xm:f>'Listados Datos'!$P$3</xm:f>
            <x14:dxf>
              <fill>
                <patternFill>
                  <bgColor rgb="FF99CC00"/>
                </patternFill>
              </fill>
            </x14:dxf>
          </x14:cfRule>
          <x14:cfRule type="containsText" priority="4124" operator="containsText" id="{C2DE73B2-516F-4B69-9914-5E5974A128CA}">
            <xm:f>NOT(ISERROR(SEARCH('Listados Datos'!$P$4,Z504)))</xm:f>
            <xm:f>'Listados Datos'!$P$4</xm:f>
            <x14:dxf>
              <fill>
                <patternFill>
                  <bgColor rgb="FF33CC33"/>
                </patternFill>
              </fill>
            </x14:dxf>
          </x14:cfRule>
          <x14:cfRule type="containsText" priority="4125" operator="containsText" id="{DD0CA8E7-9C89-43B4-B28E-70C3DA82E7BE}">
            <xm:f>NOT(ISERROR(SEARCH('Listados Datos'!$P$5,Z504)))</xm:f>
            <xm:f>'Listados Datos'!$P$5</xm:f>
            <x14:dxf>
              <fill>
                <patternFill>
                  <bgColor rgb="FFFFFF00"/>
                </patternFill>
              </fill>
            </x14:dxf>
          </x14:cfRule>
          <x14:cfRule type="containsText" priority="4126" operator="containsText" id="{02DACA3F-7735-49D4-A82F-DFB75184E90A}">
            <xm:f>NOT(ISERROR(SEARCH('Listados Datos'!$P$6,Z504)))</xm:f>
            <xm:f>'Listados Datos'!$P$6</xm:f>
            <x14:dxf>
              <fill>
                <patternFill>
                  <bgColor rgb="FFFFC000"/>
                </patternFill>
              </fill>
            </x14:dxf>
          </x14:cfRule>
          <x14:cfRule type="containsText" priority="4127" operator="containsText" id="{9B958FEF-8439-45AF-9970-222BF7D5BC04}">
            <xm:f>NOT(ISERROR(SEARCH('Listados Datos'!$P$7,Z504)))</xm:f>
            <xm:f>'Listados Datos'!$P$7</xm:f>
            <x14:dxf>
              <fill>
                <patternFill>
                  <bgColor rgb="FFFF0000"/>
                </patternFill>
              </fill>
            </x14:dxf>
          </x14:cfRule>
          <xm:sqref>Z504:Z505</xm:sqref>
        </x14:conditionalFormatting>
        <x14:conditionalFormatting xmlns:xm="http://schemas.microsoft.com/office/excel/2006/main">
          <x14:cfRule type="containsText" priority="3973" operator="containsText" id="{CD2CEC71-77BF-48DB-ADA6-F70CB7B0D867}">
            <xm:f>NOT(ISERROR(SEARCH('Listados Datos'!$T$3,AT510)))</xm:f>
            <xm:f>'Listados Datos'!$T$3</xm:f>
            <x14:dxf>
              <fill>
                <patternFill patternType="solid">
                  <bgColor rgb="FFC00000"/>
                </patternFill>
              </fill>
            </x14:dxf>
          </x14:cfRule>
          <x14:cfRule type="containsText" priority="3974" operator="containsText" id="{DA23CA16-9ECF-493E-9D66-709A10AB71E3}">
            <xm:f>NOT(ISERROR(SEARCH('Listados Datos'!$T$4,AT510)))</xm:f>
            <xm:f>'Listados Datos'!$T$4</xm:f>
            <x14:dxf>
              <font>
                <b/>
                <i val="0"/>
                <color theme="0"/>
              </font>
              <fill>
                <patternFill>
                  <bgColor rgb="FFE26B0A"/>
                </patternFill>
              </fill>
            </x14:dxf>
          </x14:cfRule>
          <x14:cfRule type="containsText" priority="3975" operator="containsText" id="{7F46E3A4-9C52-43E1-8B80-5D2C56155266}">
            <xm:f>NOT(ISERROR(SEARCH('Listados Datos'!$T$5,AT510)))</xm:f>
            <xm:f>'Listados Datos'!$T$5</xm:f>
            <x14:dxf>
              <font>
                <b/>
                <i val="0"/>
                <color auto="1"/>
              </font>
              <fill>
                <patternFill>
                  <bgColor rgb="FFFFFF00"/>
                </patternFill>
              </fill>
            </x14:dxf>
          </x14:cfRule>
          <x14:cfRule type="containsText" priority="3976" operator="containsText" id="{A2C20B57-5B09-49F4-B55D-6850F43B4E62}">
            <xm:f>NOT(ISERROR(SEARCH('Listados Datos'!$T$6,AT510)))</xm:f>
            <xm:f>'Listados Datos'!$T$6</xm:f>
            <x14:dxf>
              <font>
                <b/>
                <i val="0"/>
              </font>
              <fill>
                <patternFill>
                  <bgColor rgb="FF92D050"/>
                </patternFill>
              </fill>
            </x14:dxf>
          </x14:cfRule>
          <xm:sqref>AT510</xm:sqref>
        </x14:conditionalFormatting>
        <x14:conditionalFormatting xmlns:xm="http://schemas.microsoft.com/office/excel/2006/main">
          <x14:cfRule type="containsText" priority="3963" operator="containsText" id="{95599CA2-F120-4647-9E69-3C00C40CBF23}">
            <xm:f>NOT(ISERROR(SEARCH('Listados Datos'!$P$3,AR510)))</xm:f>
            <xm:f>'Listados Datos'!$P$3</xm:f>
            <x14:dxf>
              <fill>
                <patternFill>
                  <bgColor rgb="FF99CC00"/>
                </patternFill>
              </fill>
            </x14:dxf>
          </x14:cfRule>
          <x14:cfRule type="containsText" priority="3964" operator="containsText" id="{2B457DC2-AC76-41F4-8B08-FAA08D2F5CB2}">
            <xm:f>NOT(ISERROR(SEARCH('Listados Datos'!$P$4,AR510)))</xm:f>
            <xm:f>'Listados Datos'!$P$4</xm:f>
            <x14:dxf>
              <fill>
                <patternFill>
                  <bgColor rgb="FF33CC33"/>
                </patternFill>
              </fill>
            </x14:dxf>
          </x14:cfRule>
          <x14:cfRule type="containsText" priority="3965" operator="containsText" id="{C4463998-EDE6-4375-BA67-2F2A85027FBB}">
            <xm:f>NOT(ISERROR(SEARCH('Listados Datos'!$P$5,AR510)))</xm:f>
            <xm:f>'Listados Datos'!$P$5</xm:f>
            <x14:dxf>
              <fill>
                <patternFill>
                  <bgColor rgb="FFFFFF00"/>
                </patternFill>
              </fill>
            </x14:dxf>
          </x14:cfRule>
          <x14:cfRule type="containsText" priority="3966" operator="containsText" id="{CC5CAA6E-951A-43AB-B25C-D831A3A1056B}">
            <xm:f>NOT(ISERROR(SEARCH('Listados Datos'!$P$6,AR510)))</xm:f>
            <xm:f>'Listados Datos'!$P$6</xm:f>
            <x14:dxf>
              <fill>
                <patternFill>
                  <bgColor rgb="FFFFC000"/>
                </patternFill>
              </fill>
            </x14:dxf>
          </x14:cfRule>
          <x14:cfRule type="containsText" priority="3967" operator="containsText" id="{280DD7E2-89D1-4CA8-82B4-229B950F29B0}">
            <xm:f>NOT(ISERROR(SEARCH('Listados Datos'!$P$7,AR510)))</xm:f>
            <xm:f>'Listados Datos'!$P$7</xm:f>
            <x14:dxf>
              <fill>
                <patternFill>
                  <bgColor rgb="FFFF0000"/>
                </patternFill>
              </fill>
            </x14:dxf>
          </x14:cfRule>
          <xm:sqref>AR510</xm:sqref>
        </x14:conditionalFormatting>
        <x14:conditionalFormatting xmlns:xm="http://schemas.microsoft.com/office/excel/2006/main">
          <x14:cfRule type="containsText" priority="4095" operator="containsText" id="{7B1B83C6-E7B6-452E-90E4-0CF0BD538025}">
            <xm:f>NOT(ISERROR(SEARCH('Listados Datos'!$T$3,AT505)))</xm:f>
            <xm:f>'Listados Datos'!$T$3</xm:f>
            <x14:dxf>
              <fill>
                <patternFill patternType="solid">
                  <bgColor rgb="FFC00000"/>
                </patternFill>
              </fill>
            </x14:dxf>
          </x14:cfRule>
          <x14:cfRule type="containsText" priority="4096" operator="containsText" id="{260D7064-743D-4411-86AB-F22A59176AD8}">
            <xm:f>NOT(ISERROR(SEARCH('Listados Datos'!$T$4,AT505)))</xm:f>
            <xm:f>'Listados Datos'!$T$4</xm:f>
            <x14:dxf>
              <font>
                <b/>
                <i val="0"/>
                <color theme="0"/>
              </font>
              <fill>
                <patternFill>
                  <bgColor rgb="FFE26B0A"/>
                </patternFill>
              </fill>
            </x14:dxf>
          </x14:cfRule>
          <x14:cfRule type="containsText" priority="4097" operator="containsText" id="{D122798F-2EB2-41DD-8849-C488113F0A4C}">
            <xm:f>NOT(ISERROR(SEARCH('Listados Datos'!$T$5,AT505)))</xm:f>
            <xm:f>'Listados Datos'!$T$5</xm:f>
            <x14:dxf>
              <font>
                <b/>
                <i val="0"/>
                <color auto="1"/>
              </font>
              <fill>
                <patternFill>
                  <bgColor rgb="FFFFFF00"/>
                </patternFill>
              </fill>
            </x14:dxf>
          </x14:cfRule>
          <x14:cfRule type="containsText" priority="4098" operator="containsText" id="{4FE0E2F6-176C-42C5-9F9A-743F62585AF8}">
            <xm:f>NOT(ISERROR(SEARCH('Listados Datos'!$T$6,AT505)))</xm:f>
            <xm:f>'Listados Datos'!$T$6</xm:f>
            <x14:dxf>
              <font>
                <b/>
                <i val="0"/>
              </font>
              <fill>
                <patternFill>
                  <bgColor rgb="FF92D050"/>
                </patternFill>
              </fill>
            </x14:dxf>
          </x14:cfRule>
          <xm:sqref>AT505</xm:sqref>
        </x14:conditionalFormatting>
        <x14:conditionalFormatting xmlns:xm="http://schemas.microsoft.com/office/excel/2006/main">
          <x14:cfRule type="containsText" priority="4085" operator="containsText" id="{34375B71-C46C-4CEF-A3E5-00E5706A2949}">
            <xm:f>NOT(ISERROR(SEARCH('Listados Datos'!$P$3,AR505)))</xm:f>
            <xm:f>'Listados Datos'!$P$3</xm:f>
            <x14:dxf>
              <fill>
                <patternFill>
                  <bgColor rgb="FF99CC00"/>
                </patternFill>
              </fill>
            </x14:dxf>
          </x14:cfRule>
          <x14:cfRule type="containsText" priority="4086" operator="containsText" id="{E6BD9072-B0F6-4A86-8741-97404D812237}">
            <xm:f>NOT(ISERROR(SEARCH('Listados Datos'!$P$4,AR505)))</xm:f>
            <xm:f>'Listados Datos'!$P$4</xm:f>
            <x14:dxf>
              <fill>
                <patternFill>
                  <bgColor rgb="FF33CC33"/>
                </patternFill>
              </fill>
            </x14:dxf>
          </x14:cfRule>
          <x14:cfRule type="containsText" priority="4087" operator="containsText" id="{1703C12A-2EBF-4134-9A34-CB224FF70553}">
            <xm:f>NOT(ISERROR(SEARCH('Listados Datos'!$P$5,AR505)))</xm:f>
            <xm:f>'Listados Datos'!$P$5</xm:f>
            <x14:dxf>
              <fill>
                <patternFill>
                  <bgColor rgb="FFFFFF00"/>
                </patternFill>
              </fill>
            </x14:dxf>
          </x14:cfRule>
          <x14:cfRule type="containsText" priority="4088" operator="containsText" id="{6F82C4F3-0513-43C1-8243-454A169F8213}">
            <xm:f>NOT(ISERROR(SEARCH('Listados Datos'!$P$6,AR505)))</xm:f>
            <xm:f>'Listados Datos'!$P$6</xm:f>
            <x14:dxf>
              <fill>
                <patternFill>
                  <bgColor rgb="FFFFC000"/>
                </patternFill>
              </fill>
            </x14:dxf>
          </x14:cfRule>
          <x14:cfRule type="containsText" priority="4089" operator="containsText" id="{2C7E944F-FE09-47BE-964D-B50E4C234D8B}">
            <xm:f>NOT(ISERROR(SEARCH('Listados Datos'!$P$7,AR505)))</xm:f>
            <xm:f>'Listados Datos'!$P$7</xm:f>
            <x14:dxf>
              <fill>
                <patternFill>
                  <bgColor rgb="FFFF0000"/>
                </patternFill>
              </fill>
            </x14:dxf>
          </x14:cfRule>
          <xm:sqref>AR505</xm:sqref>
        </x14:conditionalFormatting>
        <x14:conditionalFormatting xmlns:xm="http://schemas.microsoft.com/office/excel/2006/main">
          <x14:cfRule type="containsText" priority="4081" operator="containsText" id="{4A196EAC-BCFD-4D17-8222-B4567D6E7648}">
            <xm:f>NOT(ISERROR(SEARCH('Listados Datos'!$T$3,AF508)))</xm:f>
            <xm:f>'Listados Datos'!$T$3</xm:f>
            <x14:dxf>
              <fill>
                <patternFill patternType="solid">
                  <bgColor rgb="FFC00000"/>
                </patternFill>
              </fill>
            </x14:dxf>
          </x14:cfRule>
          <x14:cfRule type="containsText" priority="4082" operator="containsText" id="{CF73BB0A-4AC3-4E5B-AE26-2E3BD8B7671D}">
            <xm:f>NOT(ISERROR(SEARCH('Listados Datos'!$T$4,AF508)))</xm:f>
            <xm:f>'Listados Datos'!$T$4</xm:f>
            <x14:dxf>
              <font>
                <b/>
                <i val="0"/>
                <color theme="0"/>
              </font>
              <fill>
                <patternFill>
                  <bgColor rgb="FFE26B0A"/>
                </patternFill>
              </fill>
            </x14:dxf>
          </x14:cfRule>
          <x14:cfRule type="containsText" priority="4083" operator="containsText" id="{431BB535-A459-4C13-B72D-0F412454F5B0}">
            <xm:f>NOT(ISERROR(SEARCH('Listados Datos'!$T$5,AF508)))</xm:f>
            <xm:f>'Listados Datos'!$T$5</xm:f>
            <x14:dxf>
              <font>
                <b/>
                <i val="0"/>
                <color auto="1"/>
              </font>
              <fill>
                <patternFill>
                  <bgColor rgb="FFFFFF00"/>
                </patternFill>
              </fill>
            </x14:dxf>
          </x14:cfRule>
          <x14:cfRule type="containsText" priority="4084" operator="containsText" id="{BE85DB23-E68A-4619-8658-D98F19756C89}">
            <xm:f>NOT(ISERROR(SEARCH('Listados Datos'!$T$6,AF508)))</xm:f>
            <xm:f>'Listados Datos'!$T$6</xm:f>
            <x14:dxf>
              <font>
                <b/>
                <i val="0"/>
              </font>
              <fill>
                <patternFill>
                  <bgColor rgb="FF92D050"/>
                </patternFill>
              </fill>
            </x14:dxf>
          </x14:cfRule>
          <xm:sqref>AF508:AF509 AF513</xm:sqref>
        </x14:conditionalFormatting>
        <x14:conditionalFormatting xmlns:xm="http://schemas.microsoft.com/office/excel/2006/main">
          <x14:cfRule type="containsText" priority="4077" operator="containsText" id="{CAA53B78-9833-4215-AD5A-EC6FE3B77E81}">
            <xm:f>NOT(ISERROR(SEARCH('Listados Datos'!$T$3,AB508)))</xm:f>
            <xm:f>'Listados Datos'!$T$3</xm:f>
            <x14:dxf>
              <fill>
                <patternFill patternType="solid">
                  <bgColor rgb="FFC00000"/>
                </patternFill>
              </fill>
            </x14:dxf>
          </x14:cfRule>
          <x14:cfRule type="containsText" priority="4078" operator="containsText" id="{8350C56F-EBA6-4913-8C9C-4F43F4D93746}">
            <xm:f>NOT(ISERROR(SEARCH('Listados Datos'!$T$4,AB508)))</xm:f>
            <xm:f>'Listados Datos'!$T$4</xm:f>
            <x14:dxf>
              <font>
                <b/>
                <i val="0"/>
                <color theme="0"/>
              </font>
              <fill>
                <patternFill>
                  <bgColor rgb="FFE26B0A"/>
                </patternFill>
              </fill>
            </x14:dxf>
          </x14:cfRule>
          <x14:cfRule type="containsText" priority="4079" operator="containsText" id="{FD8022EB-A05F-41A6-AC8B-55D2E75F473C}">
            <xm:f>NOT(ISERROR(SEARCH('Listados Datos'!$T$5,AB508)))</xm:f>
            <xm:f>'Listados Datos'!$T$5</xm:f>
            <x14:dxf>
              <font>
                <b/>
                <i val="0"/>
                <color auto="1"/>
              </font>
              <fill>
                <patternFill>
                  <bgColor rgb="FFFFFF00"/>
                </patternFill>
              </fill>
            </x14:dxf>
          </x14:cfRule>
          <x14:cfRule type="containsText" priority="4080" operator="containsText" id="{F82A7503-79D0-4E65-B57E-AC3D07B62996}">
            <xm:f>NOT(ISERROR(SEARCH('Listados Datos'!$T$6,AB508)))</xm:f>
            <xm:f>'Listados Datos'!$T$6</xm:f>
            <x14:dxf>
              <font>
                <b/>
                <i val="0"/>
              </font>
              <fill>
                <patternFill>
                  <bgColor rgb="FF92D050"/>
                </patternFill>
              </fill>
            </x14:dxf>
          </x14:cfRule>
          <xm:sqref>AB508:AB509</xm:sqref>
        </x14:conditionalFormatting>
        <x14:conditionalFormatting xmlns:xm="http://schemas.microsoft.com/office/excel/2006/main">
          <x14:cfRule type="containsText" priority="4067" operator="containsText" id="{4E845C0D-388C-4427-B759-6C5640824F93}">
            <xm:f>NOT(ISERROR(SEARCH('Listados Datos'!$P$3,Z508)))</xm:f>
            <xm:f>'Listados Datos'!$P$3</xm:f>
            <x14:dxf>
              <fill>
                <patternFill>
                  <bgColor rgb="FF99CC00"/>
                </patternFill>
              </fill>
            </x14:dxf>
          </x14:cfRule>
          <x14:cfRule type="containsText" priority="4068" operator="containsText" id="{ACB78FF3-35E2-4C0D-A591-BB90463577BB}">
            <xm:f>NOT(ISERROR(SEARCH('Listados Datos'!$P$4,Z508)))</xm:f>
            <xm:f>'Listados Datos'!$P$4</xm:f>
            <x14:dxf>
              <fill>
                <patternFill>
                  <bgColor rgb="FF33CC33"/>
                </patternFill>
              </fill>
            </x14:dxf>
          </x14:cfRule>
          <x14:cfRule type="containsText" priority="4069" operator="containsText" id="{F9B5F98C-4E7E-4C4D-98AA-9E2D931EB1F6}">
            <xm:f>NOT(ISERROR(SEARCH('Listados Datos'!$P$5,Z508)))</xm:f>
            <xm:f>'Listados Datos'!$P$5</xm:f>
            <x14:dxf>
              <fill>
                <patternFill>
                  <bgColor rgb="FFFFFF00"/>
                </patternFill>
              </fill>
            </x14:dxf>
          </x14:cfRule>
          <x14:cfRule type="containsText" priority="4070" operator="containsText" id="{5743EFA2-6DAA-4D9E-9F02-3E30F45807EE}">
            <xm:f>NOT(ISERROR(SEARCH('Listados Datos'!$P$6,Z508)))</xm:f>
            <xm:f>'Listados Datos'!$P$6</xm:f>
            <x14:dxf>
              <fill>
                <patternFill>
                  <bgColor rgb="FFFFC000"/>
                </patternFill>
              </fill>
            </x14:dxf>
          </x14:cfRule>
          <x14:cfRule type="containsText" priority="4071" operator="containsText" id="{2A2EE3F0-EE1E-401B-AA4E-D8639C908321}">
            <xm:f>NOT(ISERROR(SEARCH('Listados Datos'!$P$7,Z508)))</xm:f>
            <xm:f>'Listados Datos'!$P$7</xm:f>
            <x14:dxf>
              <fill>
                <patternFill>
                  <bgColor rgb="FFFF0000"/>
                </patternFill>
              </fill>
            </x14:dxf>
          </x14:cfRule>
          <xm:sqref>Z508:Z509</xm:sqref>
        </x14:conditionalFormatting>
        <x14:conditionalFormatting xmlns:xm="http://schemas.microsoft.com/office/excel/2006/main">
          <x14:cfRule type="containsText" priority="4043" operator="containsText" id="{B3BCE883-AE45-40DF-A663-672C0BBEB72E}">
            <xm:f>NOT(ISERROR(SEARCH('Listados Datos'!$T$3,AT508)))</xm:f>
            <xm:f>'Listados Datos'!$T$3</xm:f>
            <x14:dxf>
              <fill>
                <patternFill patternType="solid">
                  <bgColor rgb="FFC00000"/>
                </patternFill>
              </fill>
            </x14:dxf>
          </x14:cfRule>
          <x14:cfRule type="containsText" priority="4044" operator="containsText" id="{A9936ECC-20B8-4C44-9765-AAF41EE0A429}">
            <xm:f>NOT(ISERROR(SEARCH('Listados Datos'!$T$4,AT508)))</xm:f>
            <xm:f>'Listados Datos'!$T$4</xm:f>
            <x14:dxf>
              <font>
                <b/>
                <i val="0"/>
                <color theme="0"/>
              </font>
              <fill>
                <patternFill>
                  <bgColor rgb="FFE26B0A"/>
                </patternFill>
              </fill>
            </x14:dxf>
          </x14:cfRule>
          <x14:cfRule type="containsText" priority="4045" operator="containsText" id="{620ADD0D-E4B0-4FCE-BEFF-8ED74A56E328}">
            <xm:f>NOT(ISERROR(SEARCH('Listados Datos'!$T$5,AT508)))</xm:f>
            <xm:f>'Listados Datos'!$T$5</xm:f>
            <x14:dxf>
              <font>
                <b/>
                <i val="0"/>
                <color auto="1"/>
              </font>
              <fill>
                <patternFill>
                  <bgColor rgb="FFFFFF00"/>
                </patternFill>
              </fill>
            </x14:dxf>
          </x14:cfRule>
          <x14:cfRule type="containsText" priority="4046" operator="containsText" id="{58561F28-A9EB-4149-BAE6-8C7D1B26CEAB}">
            <xm:f>NOT(ISERROR(SEARCH('Listados Datos'!$T$6,AT508)))</xm:f>
            <xm:f>'Listados Datos'!$T$6</xm:f>
            <x14:dxf>
              <font>
                <b/>
                <i val="0"/>
              </font>
              <fill>
                <patternFill>
                  <bgColor rgb="FF92D050"/>
                </patternFill>
              </fill>
            </x14:dxf>
          </x14:cfRule>
          <xm:sqref>AT508</xm:sqref>
        </x14:conditionalFormatting>
        <x14:conditionalFormatting xmlns:xm="http://schemas.microsoft.com/office/excel/2006/main">
          <x14:cfRule type="containsText" priority="4033" operator="containsText" id="{C548405F-AF08-4838-9496-0492CDDFFBBD}">
            <xm:f>NOT(ISERROR(SEARCH('Listados Datos'!$P$3,AR508)))</xm:f>
            <xm:f>'Listados Datos'!$P$3</xm:f>
            <x14:dxf>
              <fill>
                <patternFill>
                  <bgColor rgb="FF99CC00"/>
                </patternFill>
              </fill>
            </x14:dxf>
          </x14:cfRule>
          <x14:cfRule type="containsText" priority="4034" operator="containsText" id="{BC4A1309-178D-4B07-B436-5F9077B7DF88}">
            <xm:f>NOT(ISERROR(SEARCH('Listados Datos'!$P$4,AR508)))</xm:f>
            <xm:f>'Listados Datos'!$P$4</xm:f>
            <x14:dxf>
              <fill>
                <patternFill>
                  <bgColor rgb="FF33CC33"/>
                </patternFill>
              </fill>
            </x14:dxf>
          </x14:cfRule>
          <x14:cfRule type="containsText" priority="4035" operator="containsText" id="{DA02C46E-B465-4DC9-99CD-30AFAC612413}">
            <xm:f>NOT(ISERROR(SEARCH('Listados Datos'!$P$5,AR508)))</xm:f>
            <xm:f>'Listados Datos'!$P$5</xm:f>
            <x14:dxf>
              <fill>
                <patternFill>
                  <bgColor rgb="FFFFFF00"/>
                </patternFill>
              </fill>
            </x14:dxf>
          </x14:cfRule>
          <x14:cfRule type="containsText" priority="4036" operator="containsText" id="{C51AC698-61B6-44AD-AD13-959D43A40546}">
            <xm:f>NOT(ISERROR(SEARCH('Listados Datos'!$P$6,AR508)))</xm:f>
            <xm:f>'Listados Datos'!$P$6</xm:f>
            <x14:dxf>
              <fill>
                <patternFill>
                  <bgColor rgb="FFFFC000"/>
                </patternFill>
              </fill>
            </x14:dxf>
          </x14:cfRule>
          <x14:cfRule type="containsText" priority="4037" operator="containsText" id="{FC59D2CA-9C38-4ABE-B312-AC257B070110}">
            <xm:f>NOT(ISERROR(SEARCH('Listados Datos'!$P$7,AR508)))</xm:f>
            <xm:f>'Listados Datos'!$P$7</xm:f>
            <x14:dxf>
              <fill>
                <patternFill>
                  <bgColor rgb="FFFF0000"/>
                </patternFill>
              </fill>
            </x14:dxf>
          </x14:cfRule>
          <xm:sqref>AR508</xm:sqref>
        </x14:conditionalFormatting>
        <x14:conditionalFormatting xmlns:xm="http://schemas.microsoft.com/office/excel/2006/main">
          <x14:cfRule type="containsText" priority="4029" operator="containsText" id="{2529B8B7-6B2D-4F3A-B3C9-74A212DFB434}">
            <xm:f>NOT(ISERROR(SEARCH('Listados Datos'!$T$3,AT509)))</xm:f>
            <xm:f>'Listados Datos'!$T$3</xm:f>
            <x14:dxf>
              <fill>
                <patternFill patternType="solid">
                  <bgColor rgb="FFC00000"/>
                </patternFill>
              </fill>
            </x14:dxf>
          </x14:cfRule>
          <x14:cfRule type="containsText" priority="4030" operator="containsText" id="{57C508A1-F716-446A-8326-AE652DBB4363}">
            <xm:f>NOT(ISERROR(SEARCH('Listados Datos'!$T$4,AT509)))</xm:f>
            <xm:f>'Listados Datos'!$T$4</xm:f>
            <x14:dxf>
              <font>
                <b/>
                <i val="0"/>
                <color theme="0"/>
              </font>
              <fill>
                <patternFill>
                  <bgColor rgb="FFE26B0A"/>
                </patternFill>
              </fill>
            </x14:dxf>
          </x14:cfRule>
          <x14:cfRule type="containsText" priority="4031" operator="containsText" id="{85AA2D56-C679-45F5-A03D-BD0C9B307D2A}">
            <xm:f>NOT(ISERROR(SEARCH('Listados Datos'!$T$5,AT509)))</xm:f>
            <xm:f>'Listados Datos'!$T$5</xm:f>
            <x14:dxf>
              <font>
                <b/>
                <i val="0"/>
                <color auto="1"/>
              </font>
              <fill>
                <patternFill>
                  <bgColor rgb="FFFFFF00"/>
                </patternFill>
              </fill>
            </x14:dxf>
          </x14:cfRule>
          <x14:cfRule type="containsText" priority="4032" operator="containsText" id="{C8B4182A-E0E0-4590-B721-6E534D054A68}">
            <xm:f>NOT(ISERROR(SEARCH('Listados Datos'!$T$6,AT509)))</xm:f>
            <xm:f>'Listados Datos'!$T$6</xm:f>
            <x14:dxf>
              <font>
                <b/>
                <i val="0"/>
              </font>
              <fill>
                <patternFill>
                  <bgColor rgb="FF92D050"/>
                </patternFill>
              </fill>
            </x14:dxf>
          </x14:cfRule>
          <xm:sqref>AT509</xm:sqref>
        </x14:conditionalFormatting>
        <x14:conditionalFormatting xmlns:xm="http://schemas.microsoft.com/office/excel/2006/main">
          <x14:cfRule type="containsText" priority="4019" operator="containsText" id="{3063BECD-F678-42C0-B945-689C167FE060}">
            <xm:f>NOT(ISERROR(SEARCH('Listados Datos'!$P$3,AR509)))</xm:f>
            <xm:f>'Listados Datos'!$P$3</xm:f>
            <x14:dxf>
              <fill>
                <patternFill>
                  <bgColor rgb="FF99CC00"/>
                </patternFill>
              </fill>
            </x14:dxf>
          </x14:cfRule>
          <x14:cfRule type="containsText" priority="4020" operator="containsText" id="{11CD9714-BE3C-4A9B-8EA5-8B4BAB33CBC9}">
            <xm:f>NOT(ISERROR(SEARCH('Listados Datos'!$P$4,AR509)))</xm:f>
            <xm:f>'Listados Datos'!$P$4</xm:f>
            <x14:dxf>
              <fill>
                <patternFill>
                  <bgColor rgb="FF33CC33"/>
                </patternFill>
              </fill>
            </x14:dxf>
          </x14:cfRule>
          <x14:cfRule type="containsText" priority="4021" operator="containsText" id="{D4EAA0C2-6907-4A3B-85B2-E79792D4BC17}">
            <xm:f>NOT(ISERROR(SEARCH('Listados Datos'!$P$5,AR509)))</xm:f>
            <xm:f>'Listados Datos'!$P$5</xm:f>
            <x14:dxf>
              <fill>
                <patternFill>
                  <bgColor rgb="FFFFFF00"/>
                </patternFill>
              </fill>
            </x14:dxf>
          </x14:cfRule>
          <x14:cfRule type="containsText" priority="4022" operator="containsText" id="{01963334-33F8-41C4-999E-DAB440C94161}">
            <xm:f>NOT(ISERROR(SEARCH('Listados Datos'!$P$6,AR509)))</xm:f>
            <xm:f>'Listados Datos'!$P$6</xm:f>
            <x14:dxf>
              <fill>
                <patternFill>
                  <bgColor rgb="FFFFC000"/>
                </patternFill>
              </fill>
            </x14:dxf>
          </x14:cfRule>
          <x14:cfRule type="containsText" priority="4023" operator="containsText" id="{4762B490-57ED-4E81-920B-DAF09A8FC1C9}">
            <xm:f>NOT(ISERROR(SEARCH('Listados Datos'!$P$7,AR509)))</xm:f>
            <xm:f>'Listados Datos'!$P$7</xm:f>
            <x14:dxf>
              <fill>
                <patternFill>
                  <bgColor rgb="FFFF0000"/>
                </patternFill>
              </fill>
            </x14:dxf>
          </x14:cfRule>
          <xm:sqref>AR509</xm:sqref>
        </x14:conditionalFormatting>
        <x14:conditionalFormatting xmlns:xm="http://schemas.microsoft.com/office/excel/2006/main">
          <x14:cfRule type="containsText" priority="3879" operator="containsText" id="{0E083495-EA9C-450F-9BD5-629A116D7F77}">
            <xm:f>NOT(ISERROR(SEARCH('Listados Datos'!$T$3,AT519)))</xm:f>
            <xm:f>'Listados Datos'!$T$3</xm:f>
            <x14:dxf>
              <fill>
                <patternFill patternType="solid">
                  <bgColor rgb="FFC00000"/>
                </patternFill>
              </fill>
            </x14:dxf>
          </x14:cfRule>
          <x14:cfRule type="containsText" priority="3880" operator="containsText" id="{BE90B6DD-9B1A-4FF4-AC67-A7FDD149E1F3}">
            <xm:f>NOT(ISERROR(SEARCH('Listados Datos'!$T$4,AT519)))</xm:f>
            <xm:f>'Listados Datos'!$T$4</xm:f>
            <x14:dxf>
              <font>
                <b/>
                <i val="0"/>
                <color theme="0"/>
              </font>
              <fill>
                <patternFill>
                  <bgColor rgb="FFE26B0A"/>
                </patternFill>
              </fill>
            </x14:dxf>
          </x14:cfRule>
          <x14:cfRule type="containsText" priority="3881" operator="containsText" id="{AEB998AB-42C7-4ECA-A787-967144551376}">
            <xm:f>NOT(ISERROR(SEARCH('Listados Datos'!$T$5,AT519)))</xm:f>
            <xm:f>'Listados Datos'!$T$5</xm:f>
            <x14:dxf>
              <font>
                <b/>
                <i val="0"/>
                <color auto="1"/>
              </font>
              <fill>
                <patternFill>
                  <bgColor rgb="FFFFFF00"/>
                </patternFill>
              </fill>
            </x14:dxf>
          </x14:cfRule>
          <x14:cfRule type="containsText" priority="3882" operator="containsText" id="{B8B90995-C253-4F48-A8FD-B4C52FC1AEEF}">
            <xm:f>NOT(ISERROR(SEARCH('Listados Datos'!$T$6,AT519)))</xm:f>
            <xm:f>'Listados Datos'!$T$6</xm:f>
            <x14:dxf>
              <font>
                <b/>
                <i val="0"/>
              </font>
              <fill>
                <patternFill>
                  <bgColor rgb="FF92D050"/>
                </patternFill>
              </fill>
            </x14:dxf>
          </x14:cfRule>
          <xm:sqref>AT519</xm:sqref>
        </x14:conditionalFormatting>
        <x14:conditionalFormatting xmlns:xm="http://schemas.microsoft.com/office/excel/2006/main">
          <x14:cfRule type="containsText" priority="3869" operator="containsText" id="{FFB32A94-9B33-4665-88A0-52E554839D87}">
            <xm:f>NOT(ISERROR(SEARCH('Listados Datos'!$P$3,AR519)))</xm:f>
            <xm:f>'Listados Datos'!$P$3</xm:f>
            <x14:dxf>
              <fill>
                <patternFill>
                  <bgColor rgb="FF99CC00"/>
                </patternFill>
              </fill>
            </x14:dxf>
          </x14:cfRule>
          <x14:cfRule type="containsText" priority="3870" operator="containsText" id="{06086228-444B-4131-8B41-F263DAB4AA72}">
            <xm:f>NOT(ISERROR(SEARCH('Listados Datos'!$P$4,AR519)))</xm:f>
            <xm:f>'Listados Datos'!$P$4</xm:f>
            <x14:dxf>
              <fill>
                <patternFill>
                  <bgColor rgb="FF33CC33"/>
                </patternFill>
              </fill>
            </x14:dxf>
          </x14:cfRule>
          <x14:cfRule type="containsText" priority="3871" operator="containsText" id="{4ACDC2E0-B0B2-4273-934B-7230DE94DDDA}">
            <xm:f>NOT(ISERROR(SEARCH('Listados Datos'!$P$5,AR519)))</xm:f>
            <xm:f>'Listados Datos'!$P$5</xm:f>
            <x14:dxf>
              <fill>
                <patternFill>
                  <bgColor rgb="FFFFFF00"/>
                </patternFill>
              </fill>
            </x14:dxf>
          </x14:cfRule>
          <x14:cfRule type="containsText" priority="3872" operator="containsText" id="{75DED58D-2D18-42AC-AEA9-95016DE76F3A}">
            <xm:f>NOT(ISERROR(SEARCH('Listados Datos'!$P$6,AR519)))</xm:f>
            <xm:f>'Listados Datos'!$P$6</xm:f>
            <x14:dxf>
              <fill>
                <patternFill>
                  <bgColor rgb="FFFFC000"/>
                </patternFill>
              </fill>
            </x14:dxf>
          </x14:cfRule>
          <x14:cfRule type="containsText" priority="3873" operator="containsText" id="{D304E9DD-19FD-4E64-823B-7A324288B526}">
            <xm:f>NOT(ISERROR(SEARCH('Listados Datos'!$P$7,AR519)))</xm:f>
            <xm:f>'Listados Datos'!$P$7</xm:f>
            <x14:dxf>
              <fill>
                <patternFill>
                  <bgColor rgb="FFFF0000"/>
                </patternFill>
              </fill>
            </x14:dxf>
          </x14:cfRule>
          <xm:sqref>AR519</xm:sqref>
        </x14:conditionalFormatting>
        <x14:conditionalFormatting xmlns:xm="http://schemas.microsoft.com/office/excel/2006/main">
          <x14:cfRule type="containsText" priority="4001" operator="containsText" id="{62D24F29-9D7E-4515-BF48-A424EF39A5F1}">
            <xm:f>NOT(ISERROR(SEARCH('Listados Datos'!$T$3,AF510)))</xm:f>
            <xm:f>'Listados Datos'!$T$3</xm:f>
            <x14:dxf>
              <fill>
                <patternFill patternType="solid">
                  <bgColor rgb="FFC00000"/>
                </patternFill>
              </fill>
            </x14:dxf>
          </x14:cfRule>
          <x14:cfRule type="containsText" priority="4002" operator="containsText" id="{62623FD5-AE11-4C7C-8D53-B9223808B4F8}">
            <xm:f>NOT(ISERROR(SEARCH('Listados Datos'!$T$4,AF510)))</xm:f>
            <xm:f>'Listados Datos'!$T$4</xm:f>
            <x14:dxf>
              <font>
                <b/>
                <i val="0"/>
                <color theme="0"/>
              </font>
              <fill>
                <patternFill>
                  <bgColor rgb="FFE26B0A"/>
                </patternFill>
              </fill>
            </x14:dxf>
          </x14:cfRule>
          <x14:cfRule type="containsText" priority="4003" operator="containsText" id="{E45754D6-A089-4B1C-A8E5-BE4065000F6E}">
            <xm:f>NOT(ISERROR(SEARCH('Listados Datos'!$T$5,AF510)))</xm:f>
            <xm:f>'Listados Datos'!$T$5</xm:f>
            <x14:dxf>
              <font>
                <b/>
                <i val="0"/>
                <color auto="1"/>
              </font>
              <fill>
                <patternFill>
                  <bgColor rgb="FFFFFF00"/>
                </patternFill>
              </fill>
            </x14:dxf>
          </x14:cfRule>
          <x14:cfRule type="containsText" priority="4004" operator="containsText" id="{2145692A-2E44-4931-8310-FD76608A02FC}">
            <xm:f>NOT(ISERROR(SEARCH('Listados Datos'!$T$6,AF510)))</xm:f>
            <xm:f>'Listados Datos'!$T$6</xm:f>
            <x14:dxf>
              <font>
                <b/>
                <i val="0"/>
              </font>
              <fill>
                <patternFill>
                  <bgColor rgb="FF92D050"/>
                </patternFill>
              </fill>
            </x14:dxf>
          </x14:cfRule>
          <xm:sqref>AF510:AF511</xm:sqref>
        </x14:conditionalFormatting>
        <x14:conditionalFormatting xmlns:xm="http://schemas.microsoft.com/office/excel/2006/main">
          <x14:cfRule type="containsText" priority="3997" operator="containsText" id="{EEE4880B-9B05-42FB-8694-BBEEA4F94CF8}">
            <xm:f>NOT(ISERROR(SEARCH('Listados Datos'!$T$3,AB510)))</xm:f>
            <xm:f>'Listados Datos'!$T$3</xm:f>
            <x14:dxf>
              <fill>
                <patternFill patternType="solid">
                  <bgColor rgb="FFC00000"/>
                </patternFill>
              </fill>
            </x14:dxf>
          </x14:cfRule>
          <x14:cfRule type="containsText" priority="3998" operator="containsText" id="{EBD639C0-6BB9-4112-B892-7B8EBE3CAA52}">
            <xm:f>NOT(ISERROR(SEARCH('Listados Datos'!$T$4,AB510)))</xm:f>
            <xm:f>'Listados Datos'!$T$4</xm:f>
            <x14:dxf>
              <font>
                <b/>
                <i val="0"/>
                <color theme="0"/>
              </font>
              <fill>
                <patternFill>
                  <bgColor rgb="FFE26B0A"/>
                </patternFill>
              </fill>
            </x14:dxf>
          </x14:cfRule>
          <x14:cfRule type="containsText" priority="3999" operator="containsText" id="{36EE7610-D123-4937-A758-BA7299A38C29}">
            <xm:f>NOT(ISERROR(SEARCH('Listados Datos'!$T$5,AB510)))</xm:f>
            <xm:f>'Listados Datos'!$T$5</xm:f>
            <x14:dxf>
              <font>
                <b/>
                <i val="0"/>
                <color auto="1"/>
              </font>
              <fill>
                <patternFill>
                  <bgColor rgb="FFFFFF00"/>
                </patternFill>
              </fill>
            </x14:dxf>
          </x14:cfRule>
          <x14:cfRule type="containsText" priority="4000" operator="containsText" id="{5CA4A0BB-CB40-4CCF-8073-146CEC3EED47}">
            <xm:f>NOT(ISERROR(SEARCH('Listados Datos'!$T$6,AB510)))</xm:f>
            <xm:f>'Listados Datos'!$T$6</xm:f>
            <x14:dxf>
              <font>
                <b/>
                <i val="0"/>
              </font>
              <fill>
                <patternFill>
                  <bgColor rgb="FF92D050"/>
                </patternFill>
              </fill>
            </x14:dxf>
          </x14:cfRule>
          <xm:sqref>AB510:AB511</xm:sqref>
        </x14:conditionalFormatting>
        <x14:conditionalFormatting xmlns:xm="http://schemas.microsoft.com/office/excel/2006/main">
          <x14:cfRule type="containsText" priority="3987" operator="containsText" id="{62D9870A-C50A-4E79-9534-0C3989D9D632}">
            <xm:f>NOT(ISERROR(SEARCH('Listados Datos'!$P$3,Z510)))</xm:f>
            <xm:f>'Listados Datos'!$P$3</xm:f>
            <x14:dxf>
              <fill>
                <patternFill>
                  <bgColor rgb="FF99CC00"/>
                </patternFill>
              </fill>
            </x14:dxf>
          </x14:cfRule>
          <x14:cfRule type="containsText" priority="3988" operator="containsText" id="{E0015105-B91C-4A33-B55D-7C35DE155436}">
            <xm:f>NOT(ISERROR(SEARCH('Listados Datos'!$P$4,Z510)))</xm:f>
            <xm:f>'Listados Datos'!$P$4</xm:f>
            <x14:dxf>
              <fill>
                <patternFill>
                  <bgColor rgb="FF33CC33"/>
                </patternFill>
              </fill>
            </x14:dxf>
          </x14:cfRule>
          <x14:cfRule type="containsText" priority="3989" operator="containsText" id="{9CA9B41A-08E7-46CC-9622-A3B90770FFD5}">
            <xm:f>NOT(ISERROR(SEARCH('Listados Datos'!$P$5,Z510)))</xm:f>
            <xm:f>'Listados Datos'!$P$5</xm:f>
            <x14:dxf>
              <fill>
                <patternFill>
                  <bgColor rgb="FFFFFF00"/>
                </patternFill>
              </fill>
            </x14:dxf>
          </x14:cfRule>
          <x14:cfRule type="containsText" priority="3990" operator="containsText" id="{E43E3E2D-F0CD-43EB-AB78-50350D900B8F}">
            <xm:f>NOT(ISERROR(SEARCH('Listados Datos'!$P$6,Z510)))</xm:f>
            <xm:f>'Listados Datos'!$P$6</xm:f>
            <x14:dxf>
              <fill>
                <patternFill>
                  <bgColor rgb="FFFFC000"/>
                </patternFill>
              </fill>
            </x14:dxf>
          </x14:cfRule>
          <x14:cfRule type="containsText" priority="3991" operator="containsText" id="{13596BFE-23BA-461E-BECE-E12EC49F4AE9}">
            <xm:f>NOT(ISERROR(SEARCH('Listados Datos'!$P$7,Z510)))</xm:f>
            <xm:f>'Listados Datos'!$P$7</xm:f>
            <x14:dxf>
              <fill>
                <patternFill>
                  <bgColor rgb="FFFF0000"/>
                </patternFill>
              </fill>
            </x14:dxf>
          </x14:cfRule>
          <xm:sqref>Z510:Z511</xm:sqref>
        </x14:conditionalFormatting>
        <x14:conditionalFormatting xmlns:xm="http://schemas.microsoft.com/office/excel/2006/main">
          <x14:cfRule type="containsText" priority="3837" operator="containsText" id="{E21C7F4C-F559-4BF4-B1D2-5046EA7BAA8A}">
            <xm:f>NOT(ISERROR(SEARCH('Listados Datos'!$T$3,AT516)))</xm:f>
            <xm:f>'Listados Datos'!$T$3</xm:f>
            <x14:dxf>
              <fill>
                <patternFill patternType="solid">
                  <bgColor rgb="FFC00000"/>
                </patternFill>
              </fill>
            </x14:dxf>
          </x14:cfRule>
          <x14:cfRule type="containsText" priority="3838" operator="containsText" id="{DB2A8123-EEE4-4C13-8010-818FFFF6741E}">
            <xm:f>NOT(ISERROR(SEARCH('Listados Datos'!$T$4,AT516)))</xm:f>
            <xm:f>'Listados Datos'!$T$4</xm:f>
            <x14:dxf>
              <font>
                <b/>
                <i val="0"/>
                <color theme="0"/>
              </font>
              <fill>
                <patternFill>
                  <bgColor rgb="FFE26B0A"/>
                </patternFill>
              </fill>
            </x14:dxf>
          </x14:cfRule>
          <x14:cfRule type="containsText" priority="3839" operator="containsText" id="{FBEEBFE4-1F65-475D-ABDC-3FCC01DE9E8E}">
            <xm:f>NOT(ISERROR(SEARCH('Listados Datos'!$T$5,AT516)))</xm:f>
            <xm:f>'Listados Datos'!$T$5</xm:f>
            <x14:dxf>
              <font>
                <b/>
                <i val="0"/>
                <color auto="1"/>
              </font>
              <fill>
                <patternFill>
                  <bgColor rgb="FFFFFF00"/>
                </patternFill>
              </fill>
            </x14:dxf>
          </x14:cfRule>
          <x14:cfRule type="containsText" priority="3840" operator="containsText" id="{137D7422-CA2F-42F4-8A62-835C8FCFC184}">
            <xm:f>NOT(ISERROR(SEARCH('Listados Datos'!$T$6,AT516)))</xm:f>
            <xm:f>'Listados Datos'!$T$6</xm:f>
            <x14:dxf>
              <font>
                <b/>
                <i val="0"/>
              </font>
              <fill>
                <patternFill>
                  <bgColor rgb="FF92D050"/>
                </patternFill>
              </fill>
            </x14:dxf>
          </x14:cfRule>
          <xm:sqref>AT516</xm:sqref>
        </x14:conditionalFormatting>
        <x14:conditionalFormatting xmlns:xm="http://schemas.microsoft.com/office/excel/2006/main">
          <x14:cfRule type="containsText" priority="3827" operator="containsText" id="{E158476D-E35C-4E6D-B979-5BA04C3BC1FA}">
            <xm:f>NOT(ISERROR(SEARCH('Listados Datos'!$P$3,AR516)))</xm:f>
            <xm:f>'Listados Datos'!$P$3</xm:f>
            <x14:dxf>
              <fill>
                <patternFill>
                  <bgColor rgb="FF99CC00"/>
                </patternFill>
              </fill>
            </x14:dxf>
          </x14:cfRule>
          <x14:cfRule type="containsText" priority="3828" operator="containsText" id="{03DDFB87-9050-4F38-804A-7CEB1FF5BC36}">
            <xm:f>NOT(ISERROR(SEARCH('Listados Datos'!$P$4,AR516)))</xm:f>
            <xm:f>'Listados Datos'!$P$4</xm:f>
            <x14:dxf>
              <fill>
                <patternFill>
                  <bgColor rgb="FF33CC33"/>
                </patternFill>
              </fill>
            </x14:dxf>
          </x14:cfRule>
          <x14:cfRule type="containsText" priority="3829" operator="containsText" id="{1E8BF897-AE29-4939-A1D0-3197262B71B7}">
            <xm:f>NOT(ISERROR(SEARCH('Listados Datos'!$P$5,AR516)))</xm:f>
            <xm:f>'Listados Datos'!$P$5</xm:f>
            <x14:dxf>
              <fill>
                <patternFill>
                  <bgColor rgb="FFFFFF00"/>
                </patternFill>
              </fill>
            </x14:dxf>
          </x14:cfRule>
          <x14:cfRule type="containsText" priority="3830" operator="containsText" id="{146AB2D5-3768-4942-AC15-DCFA9F5FF2C0}">
            <xm:f>NOT(ISERROR(SEARCH('Listados Datos'!$P$6,AR516)))</xm:f>
            <xm:f>'Listados Datos'!$P$6</xm:f>
            <x14:dxf>
              <fill>
                <patternFill>
                  <bgColor rgb="FFFFC000"/>
                </patternFill>
              </fill>
            </x14:dxf>
          </x14:cfRule>
          <x14:cfRule type="containsText" priority="3831" operator="containsText" id="{DB9EA06F-D57C-484D-BDD8-4028F835FA8A}">
            <xm:f>NOT(ISERROR(SEARCH('Listados Datos'!$P$7,AR516)))</xm:f>
            <xm:f>'Listados Datos'!$P$7</xm:f>
            <x14:dxf>
              <fill>
                <patternFill>
                  <bgColor rgb="FFFF0000"/>
                </patternFill>
              </fill>
            </x14:dxf>
          </x14:cfRule>
          <xm:sqref>AR516</xm:sqref>
        </x14:conditionalFormatting>
        <x14:conditionalFormatting xmlns:xm="http://schemas.microsoft.com/office/excel/2006/main">
          <x14:cfRule type="containsText" priority="3959" operator="containsText" id="{330A7D37-07C0-49BC-9204-8F805CACC2D0}">
            <xm:f>NOT(ISERROR(SEARCH('Listados Datos'!$T$3,AT511)))</xm:f>
            <xm:f>'Listados Datos'!$T$3</xm:f>
            <x14:dxf>
              <fill>
                <patternFill patternType="solid">
                  <bgColor rgb="FFC00000"/>
                </patternFill>
              </fill>
            </x14:dxf>
          </x14:cfRule>
          <x14:cfRule type="containsText" priority="3960" operator="containsText" id="{6ED1E94E-985A-443E-8770-D1DD447213A6}">
            <xm:f>NOT(ISERROR(SEARCH('Listados Datos'!$T$4,AT511)))</xm:f>
            <xm:f>'Listados Datos'!$T$4</xm:f>
            <x14:dxf>
              <font>
                <b/>
                <i val="0"/>
                <color theme="0"/>
              </font>
              <fill>
                <patternFill>
                  <bgColor rgb="FFE26B0A"/>
                </patternFill>
              </fill>
            </x14:dxf>
          </x14:cfRule>
          <x14:cfRule type="containsText" priority="3961" operator="containsText" id="{421CE7D6-FBC7-4396-B1AF-2CE1E3CFDE97}">
            <xm:f>NOT(ISERROR(SEARCH('Listados Datos'!$T$5,AT511)))</xm:f>
            <xm:f>'Listados Datos'!$T$5</xm:f>
            <x14:dxf>
              <font>
                <b/>
                <i val="0"/>
                <color auto="1"/>
              </font>
              <fill>
                <patternFill>
                  <bgColor rgb="FFFFFF00"/>
                </patternFill>
              </fill>
            </x14:dxf>
          </x14:cfRule>
          <x14:cfRule type="containsText" priority="3962" operator="containsText" id="{C9D85246-04BA-4D41-818F-144ACBFC0DC5}">
            <xm:f>NOT(ISERROR(SEARCH('Listados Datos'!$T$6,AT511)))</xm:f>
            <xm:f>'Listados Datos'!$T$6</xm:f>
            <x14:dxf>
              <font>
                <b/>
                <i val="0"/>
              </font>
              <fill>
                <patternFill>
                  <bgColor rgb="FF92D050"/>
                </patternFill>
              </fill>
            </x14:dxf>
          </x14:cfRule>
          <xm:sqref>AT511</xm:sqref>
        </x14:conditionalFormatting>
        <x14:conditionalFormatting xmlns:xm="http://schemas.microsoft.com/office/excel/2006/main">
          <x14:cfRule type="containsText" priority="3949" operator="containsText" id="{FA19A238-DDDA-43F8-8865-5AF7CC951E4A}">
            <xm:f>NOT(ISERROR(SEARCH('Listados Datos'!$P$3,AR511)))</xm:f>
            <xm:f>'Listados Datos'!$P$3</xm:f>
            <x14:dxf>
              <fill>
                <patternFill>
                  <bgColor rgb="FF99CC00"/>
                </patternFill>
              </fill>
            </x14:dxf>
          </x14:cfRule>
          <x14:cfRule type="containsText" priority="3950" operator="containsText" id="{267BD0F7-B7F6-483B-AF99-25921C00AFDD}">
            <xm:f>NOT(ISERROR(SEARCH('Listados Datos'!$P$4,AR511)))</xm:f>
            <xm:f>'Listados Datos'!$P$4</xm:f>
            <x14:dxf>
              <fill>
                <patternFill>
                  <bgColor rgb="FF33CC33"/>
                </patternFill>
              </fill>
            </x14:dxf>
          </x14:cfRule>
          <x14:cfRule type="containsText" priority="3951" operator="containsText" id="{D7BA29AF-AB23-45CE-A687-E657E386B4E6}">
            <xm:f>NOT(ISERROR(SEARCH('Listados Datos'!$P$5,AR511)))</xm:f>
            <xm:f>'Listados Datos'!$P$5</xm:f>
            <x14:dxf>
              <fill>
                <patternFill>
                  <bgColor rgb="FFFFFF00"/>
                </patternFill>
              </fill>
            </x14:dxf>
          </x14:cfRule>
          <x14:cfRule type="containsText" priority="3952" operator="containsText" id="{E086635B-DDB3-48A7-88A2-86A10FB1322E}">
            <xm:f>NOT(ISERROR(SEARCH('Listados Datos'!$P$6,AR511)))</xm:f>
            <xm:f>'Listados Datos'!$P$6</xm:f>
            <x14:dxf>
              <fill>
                <patternFill>
                  <bgColor rgb="FFFFC000"/>
                </patternFill>
              </fill>
            </x14:dxf>
          </x14:cfRule>
          <x14:cfRule type="containsText" priority="3953" operator="containsText" id="{51F4FD22-8D04-480C-9E2A-D8B7F869683C}">
            <xm:f>NOT(ISERROR(SEARCH('Listados Datos'!$P$7,AR511)))</xm:f>
            <xm:f>'Listados Datos'!$P$7</xm:f>
            <x14:dxf>
              <fill>
                <patternFill>
                  <bgColor rgb="FFFF0000"/>
                </patternFill>
              </fill>
            </x14:dxf>
          </x14:cfRule>
          <xm:sqref>AR511</xm:sqref>
        </x14:conditionalFormatting>
        <x14:conditionalFormatting xmlns:xm="http://schemas.microsoft.com/office/excel/2006/main">
          <x14:cfRule type="containsText" priority="3813" operator="containsText" id="{113F44A3-E69D-4EA5-8037-46400D39E906}">
            <xm:f>NOT(ISERROR(SEARCH('Listados Datos'!$P$3,AR517)))</xm:f>
            <xm:f>'Listados Datos'!$P$3</xm:f>
            <x14:dxf>
              <fill>
                <patternFill>
                  <bgColor rgb="FF99CC00"/>
                </patternFill>
              </fill>
            </x14:dxf>
          </x14:cfRule>
          <x14:cfRule type="containsText" priority="3814" operator="containsText" id="{7BF8BFF9-90EB-468F-9964-E8CE64F30322}">
            <xm:f>NOT(ISERROR(SEARCH('Listados Datos'!$P$4,AR517)))</xm:f>
            <xm:f>'Listados Datos'!$P$4</xm:f>
            <x14:dxf>
              <fill>
                <patternFill>
                  <bgColor rgb="FF33CC33"/>
                </patternFill>
              </fill>
            </x14:dxf>
          </x14:cfRule>
          <x14:cfRule type="containsText" priority="3815" operator="containsText" id="{A763B6FA-7C65-4CB6-AEA1-8EA5CE1565C6}">
            <xm:f>NOT(ISERROR(SEARCH('Listados Datos'!$P$5,AR517)))</xm:f>
            <xm:f>'Listados Datos'!$P$5</xm:f>
            <x14:dxf>
              <fill>
                <patternFill>
                  <bgColor rgb="FFFFFF00"/>
                </patternFill>
              </fill>
            </x14:dxf>
          </x14:cfRule>
          <x14:cfRule type="containsText" priority="3816" operator="containsText" id="{F983E559-575D-41B9-B319-4FA78E016AA9}">
            <xm:f>NOT(ISERROR(SEARCH('Listados Datos'!$P$6,AR517)))</xm:f>
            <xm:f>'Listados Datos'!$P$6</xm:f>
            <x14:dxf>
              <fill>
                <patternFill>
                  <bgColor rgb="FFFFC000"/>
                </patternFill>
              </fill>
            </x14:dxf>
          </x14:cfRule>
          <x14:cfRule type="containsText" priority="3817" operator="containsText" id="{671EAE40-AD9C-4987-A07E-CA436259941D}">
            <xm:f>NOT(ISERROR(SEARCH('Listados Datos'!$P$7,AR517)))</xm:f>
            <xm:f>'Listados Datos'!$P$7</xm:f>
            <x14:dxf>
              <fill>
                <patternFill>
                  <bgColor rgb="FFFF0000"/>
                </patternFill>
              </fill>
            </x14:dxf>
          </x14:cfRule>
          <xm:sqref>AR517</xm:sqref>
        </x14:conditionalFormatting>
        <x14:conditionalFormatting xmlns:xm="http://schemas.microsoft.com/office/excel/2006/main">
          <x14:cfRule type="containsText" priority="3677" operator="containsText" id="{9307B531-D7E7-472B-8559-85A331D77714}">
            <xm:f>NOT(ISERROR(SEARCH('Listados Datos'!$P$3,AR529)))</xm:f>
            <xm:f>'Listados Datos'!$P$3</xm:f>
            <x14:dxf>
              <fill>
                <patternFill>
                  <bgColor rgb="FF99CC00"/>
                </patternFill>
              </fill>
            </x14:dxf>
          </x14:cfRule>
          <x14:cfRule type="containsText" priority="3678" operator="containsText" id="{1B3CAF01-3AE1-4CC6-B239-B341D46F4722}">
            <xm:f>NOT(ISERROR(SEARCH('Listados Datos'!$P$4,AR529)))</xm:f>
            <xm:f>'Listados Datos'!$P$4</xm:f>
            <x14:dxf>
              <fill>
                <patternFill>
                  <bgColor rgb="FF33CC33"/>
                </patternFill>
              </fill>
            </x14:dxf>
          </x14:cfRule>
          <x14:cfRule type="containsText" priority="3679" operator="containsText" id="{8B160B4E-C52D-4B0A-9B70-E68501EF49A0}">
            <xm:f>NOT(ISERROR(SEARCH('Listados Datos'!$P$5,AR529)))</xm:f>
            <xm:f>'Listados Datos'!$P$5</xm:f>
            <x14:dxf>
              <fill>
                <patternFill>
                  <bgColor rgb="FFFFFF00"/>
                </patternFill>
              </fill>
            </x14:dxf>
          </x14:cfRule>
          <x14:cfRule type="containsText" priority="3680" operator="containsText" id="{08DB0D72-85E4-4BF6-8623-608413B78AFF}">
            <xm:f>NOT(ISERROR(SEARCH('Listados Datos'!$P$6,AR529)))</xm:f>
            <xm:f>'Listados Datos'!$P$6</xm:f>
            <x14:dxf>
              <fill>
                <patternFill>
                  <bgColor rgb="FFFFC000"/>
                </patternFill>
              </fill>
            </x14:dxf>
          </x14:cfRule>
          <x14:cfRule type="containsText" priority="3681" operator="containsText" id="{B1757DDD-C51F-47D8-B020-02FE79AA41BA}">
            <xm:f>NOT(ISERROR(SEARCH('Listados Datos'!$P$7,AR529)))</xm:f>
            <xm:f>'Listados Datos'!$P$7</xm:f>
            <x14:dxf>
              <fill>
                <patternFill>
                  <bgColor rgb="FFFF0000"/>
                </patternFill>
              </fill>
            </x14:dxf>
          </x14:cfRule>
          <xm:sqref>AR529</xm:sqref>
        </x14:conditionalFormatting>
        <x14:conditionalFormatting xmlns:xm="http://schemas.microsoft.com/office/excel/2006/main">
          <x14:cfRule type="containsText" priority="4353" operator="containsText" id="{1FDEDF01-F390-4827-B5EF-40F46C4B4E74}">
            <xm:f>NOT(ISERROR(SEARCH('Listados Datos'!$T$3,AF496)))</xm:f>
            <xm:f>'Listados Datos'!$T$3</xm:f>
            <x14:dxf>
              <fill>
                <patternFill patternType="solid">
                  <bgColor rgb="FFC00000"/>
                </patternFill>
              </fill>
            </x14:dxf>
          </x14:cfRule>
          <x14:cfRule type="containsText" priority="4354" operator="containsText" id="{881719EE-1153-4C7A-8C1E-15A9EAABE196}">
            <xm:f>NOT(ISERROR(SEARCH('Listados Datos'!$T$4,AF496)))</xm:f>
            <xm:f>'Listados Datos'!$T$4</xm:f>
            <x14:dxf>
              <font>
                <b/>
                <i val="0"/>
                <color theme="0"/>
              </font>
              <fill>
                <patternFill>
                  <bgColor rgb="FFE26B0A"/>
                </patternFill>
              </fill>
            </x14:dxf>
          </x14:cfRule>
          <x14:cfRule type="containsText" priority="4355" operator="containsText" id="{7E6571CD-D660-41FE-AD06-23193C81FF09}">
            <xm:f>NOT(ISERROR(SEARCH('Listados Datos'!$T$5,AF496)))</xm:f>
            <xm:f>'Listados Datos'!$T$5</xm:f>
            <x14:dxf>
              <font>
                <b/>
                <i val="0"/>
                <color auto="1"/>
              </font>
              <fill>
                <patternFill>
                  <bgColor rgb="FFFFFF00"/>
                </patternFill>
              </fill>
            </x14:dxf>
          </x14:cfRule>
          <x14:cfRule type="containsText" priority="4356" operator="containsText" id="{FF44B38A-BAF7-4BFF-ADB2-248AFCFB1A5F}">
            <xm:f>NOT(ISERROR(SEARCH('Listados Datos'!$T$6,AF496)))</xm:f>
            <xm:f>'Listados Datos'!$T$6</xm:f>
            <x14:dxf>
              <font>
                <b/>
                <i val="0"/>
              </font>
              <fill>
                <patternFill>
                  <bgColor rgb="FF92D050"/>
                </patternFill>
              </fill>
            </x14:dxf>
          </x14:cfRule>
          <xm:sqref>AF496:AF497 AF501</xm:sqref>
        </x14:conditionalFormatting>
        <x14:conditionalFormatting xmlns:xm="http://schemas.microsoft.com/office/excel/2006/main">
          <x14:cfRule type="containsText" priority="4349" operator="containsText" id="{1805C878-B18A-4E1E-BD79-C0EE4E2EBFA0}">
            <xm:f>NOT(ISERROR(SEARCH('Listados Datos'!$T$3,AB496)))</xm:f>
            <xm:f>'Listados Datos'!$T$3</xm:f>
            <x14:dxf>
              <fill>
                <patternFill patternType="solid">
                  <bgColor rgb="FFC00000"/>
                </patternFill>
              </fill>
            </x14:dxf>
          </x14:cfRule>
          <x14:cfRule type="containsText" priority="4350" operator="containsText" id="{0361F453-0490-4C67-A3D3-A6A93DF58678}">
            <xm:f>NOT(ISERROR(SEARCH('Listados Datos'!$T$4,AB496)))</xm:f>
            <xm:f>'Listados Datos'!$T$4</xm:f>
            <x14:dxf>
              <font>
                <b/>
                <i val="0"/>
                <color theme="0"/>
              </font>
              <fill>
                <patternFill>
                  <bgColor rgb="FFE26B0A"/>
                </patternFill>
              </fill>
            </x14:dxf>
          </x14:cfRule>
          <x14:cfRule type="containsText" priority="4351" operator="containsText" id="{AE19BC6D-70B9-4C3B-B756-26D4B249D03A}">
            <xm:f>NOT(ISERROR(SEARCH('Listados Datos'!$T$5,AB496)))</xm:f>
            <xm:f>'Listados Datos'!$T$5</xm:f>
            <x14:dxf>
              <font>
                <b/>
                <i val="0"/>
                <color auto="1"/>
              </font>
              <fill>
                <patternFill>
                  <bgColor rgb="FFFFFF00"/>
                </patternFill>
              </fill>
            </x14:dxf>
          </x14:cfRule>
          <x14:cfRule type="containsText" priority="4352" operator="containsText" id="{72D70F65-5223-4157-A30C-D1A30DBA0531}">
            <xm:f>NOT(ISERROR(SEARCH('Listados Datos'!$T$6,AB496)))</xm:f>
            <xm:f>'Listados Datos'!$T$6</xm:f>
            <x14:dxf>
              <font>
                <b/>
                <i val="0"/>
              </font>
              <fill>
                <patternFill>
                  <bgColor rgb="FF92D050"/>
                </patternFill>
              </fill>
            </x14:dxf>
          </x14:cfRule>
          <xm:sqref>AB496:AB497</xm:sqref>
        </x14:conditionalFormatting>
        <x14:conditionalFormatting xmlns:xm="http://schemas.microsoft.com/office/excel/2006/main">
          <x14:cfRule type="containsText" priority="4339" operator="containsText" id="{B541DE43-538F-4042-B88E-8F9B02A06CCC}">
            <xm:f>NOT(ISERROR(SEARCH('Listados Datos'!$P$3,Z496)))</xm:f>
            <xm:f>'Listados Datos'!$P$3</xm:f>
            <x14:dxf>
              <fill>
                <patternFill>
                  <bgColor rgb="FF99CC00"/>
                </patternFill>
              </fill>
            </x14:dxf>
          </x14:cfRule>
          <x14:cfRule type="containsText" priority="4340" operator="containsText" id="{BA488778-18AD-4D71-8857-EB411A361D45}">
            <xm:f>NOT(ISERROR(SEARCH('Listados Datos'!$P$4,Z496)))</xm:f>
            <xm:f>'Listados Datos'!$P$4</xm:f>
            <x14:dxf>
              <fill>
                <patternFill>
                  <bgColor rgb="FF33CC33"/>
                </patternFill>
              </fill>
            </x14:dxf>
          </x14:cfRule>
          <x14:cfRule type="containsText" priority="4341" operator="containsText" id="{8DD0C869-B953-4E8D-A6E2-1BD0E8295BF6}">
            <xm:f>NOT(ISERROR(SEARCH('Listados Datos'!$P$5,Z496)))</xm:f>
            <xm:f>'Listados Datos'!$P$5</xm:f>
            <x14:dxf>
              <fill>
                <patternFill>
                  <bgColor rgb="FFFFFF00"/>
                </patternFill>
              </fill>
            </x14:dxf>
          </x14:cfRule>
          <x14:cfRule type="containsText" priority="4342" operator="containsText" id="{F66CE52C-81C8-4939-90BA-DCA5DDE526C8}">
            <xm:f>NOT(ISERROR(SEARCH('Listados Datos'!$P$6,Z496)))</xm:f>
            <xm:f>'Listados Datos'!$P$6</xm:f>
            <x14:dxf>
              <fill>
                <patternFill>
                  <bgColor rgb="FFFFC000"/>
                </patternFill>
              </fill>
            </x14:dxf>
          </x14:cfRule>
          <x14:cfRule type="containsText" priority="4343" operator="containsText" id="{F9C33CD2-337B-4A2B-9678-5B65E80116BB}">
            <xm:f>NOT(ISERROR(SEARCH('Listados Datos'!$P$7,Z496)))</xm:f>
            <xm:f>'Listados Datos'!$P$7</xm:f>
            <x14:dxf>
              <fill>
                <patternFill>
                  <bgColor rgb="FFFF0000"/>
                </patternFill>
              </fill>
            </x14:dxf>
          </x14:cfRule>
          <xm:sqref>Z496:Z497</xm:sqref>
        </x14:conditionalFormatting>
        <x14:conditionalFormatting xmlns:xm="http://schemas.microsoft.com/office/excel/2006/main">
          <x14:cfRule type="containsText" priority="4315" operator="containsText" id="{885ECE11-8558-43EC-B4F6-590AD7B67002}">
            <xm:f>NOT(ISERROR(SEARCH('Listados Datos'!$T$3,AT496)))</xm:f>
            <xm:f>'Listados Datos'!$T$3</xm:f>
            <x14:dxf>
              <fill>
                <patternFill patternType="solid">
                  <bgColor rgb="FFC00000"/>
                </patternFill>
              </fill>
            </x14:dxf>
          </x14:cfRule>
          <x14:cfRule type="containsText" priority="4316" operator="containsText" id="{B0D15F3A-F3B0-4B70-AEB7-69EC9CDF1B1A}">
            <xm:f>NOT(ISERROR(SEARCH('Listados Datos'!$T$4,AT496)))</xm:f>
            <xm:f>'Listados Datos'!$T$4</xm:f>
            <x14:dxf>
              <font>
                <b/>
                <i val="0"/>
                <color theme="0"/>
              </font>
              <fill>
                <patternFill>
                  <bgColor rgb="FFE26B0A"/>
                </patternFill>
              </fill>
            </x14:dxf>
          </x14:cfRule>
          <x14:cfRule type="containsText" priority="4317" operator="containsText" id="{9E94E30D-75B4-4529-9E17-B961D7E08875}">
            <xm:f>NOT(ISERROR(SEARCH('Listados Datos'!$T$5,AT496)))</xm:f>
            <xm:f>'Listados Datos'!$T$5</xm:f>
            <x14:dxf>
              <font>
                <b/>
                <i val="0"/>
                <color auto="1"/>
              </font>
              <fill>
                <patternFill>
                  <bgColor rgb="FFFFFF00"/>
                </patternFill>
              </fill>
            </x14:dxf>
          </x14:cfRule>
          <x14:cfRule type="containsText" priority="4318" operator="containsText" id="{7F681448-A8F9-4B23-80FF-03376D7708E6}">
            <xm:f>NOT(ISERROR(SEARCH('Listados Datos'!$T$6,AT496)))</xm:f>
            <xm:f>'Listados Datos'!$T$6</xm:f>
            <x14:dxf>
              <font>
                <b/>
                <i val="0"/>
              </font>
              <fill>
                <patternFill>
                  <bgColor rgb="FF92D050"/>
                </patternFill>
              </fill>
            </x14:dxf>
          </x14:cfRule>
          <xm:sqref>AT496</xm:sqref>
        </x14:conditionalFormatting>
        <x14:conditionalFormatting xmlns:xm="http://schemas.microsoft.com/office/excel/2006/main">
          <x14:cfRule type="containsText" priority="4305" operator="containsText" id="{2CBAE445-DBB4-410B-BE80-9A7612B94FC7}">
            <xm:f>NOT(ISERROR(SEARCH('Listados Datos'!$P$3,AR496)))</xm:f>
            <xm:f>'Listados Datos'!$P$3</xm:f>
            <x14:dxf>
              <fill>
                <patternFill>
                  <bgColor rgb="FF99CC00"/>
                </patternFill>
              </fill>
            </x14:dxf>
          </x14:cfRule>
          <x14:cfRule type="containsText" priority="4306" operator="containsText" id="{0ABB36E2-D53C-46FC-B8FB-93F30D33ADA7}">
            <xm:f>NOT(ISERROR(SEARCH('Listados Datos'!$P$4,AR496)))</xm:f>
            <xm:f>'Listados Datos'!$P$4</xm:f>
            <x14:dxf>
              <fill>
                <patternFill>
                  <bgColor rgb="FF33CC33"/>
                </patternFill>
              </fill>
            </x14:dxf>
          </x14:cfRule>
          <x14:cfRule type="containsText" priority="4307" operator="containsText" id="{77B7286E-7D05-436B-9A6D-31E014ED244A}">
            <xm:f>NOT(ISERROR(SEARCH('Listados Datos'!$P$5,AR496)))</xm:f>
            <xm:f>'Listados Datos'!$P$5</xm:f>
            <x14:dxf>
              <fill>
                <patternFill>
                  <bgColor rgb="FFFFFF00"/>
                </patternFill>
              </fill>
            </x14:dxf>
          </x14:cfRule>
          <x14:cfRule type="containsText" priority="4308" operator="containsText" id="{3C85EB41-A59A-41AB-8031-7EDEEFEBC6A3}">
            <xm:f>NOT(ISERROR(SEARCH('Listados Datos'!$P$6,AR496)))</xm:f>
            <xm:f>'Listados Datos'!$P$6</xm:f>
            <x14:dxf>
              <fill>
                <patternFill>
                  <bgColor rgb="FFFFC000"/>
                </patternFill>
              </fill>
            </x14:dxf>
          </x14:cfRule>
          <x14:cfRule type="containsText" priority="4309" operator="containsText" id="{348BED15-28C3-4102-AA38-861DE759720B}">
            <xm:f>NOT(ISERROR(SEARCH('Listados Datos'!$P$7,AR496)))</xm:f>
            <xm:f>'Listados Datos'!$P$7</xm:f>
            <x14:dxf>
              <fill>
                <patternFill>
                  <bgColor rgb="FFFF0000"/>
                </patternFill>
              </fill>
            </x14:dxf>
          </x14:cfRule>
          <xm:sqref>AR496</xm:sqref>
        </x14:conditionalFormatting>
        <x14:conditionalFormatting xmlns:xm="http://schemas.microsoft.com/office/excel/2006/main">
          <x14:cfRule type="containsText" priority="4301" operator="containsText" id="{C6D73463-B08B-4F0D-822B-9C1C37743103}">
            <xm:f>NOT(ISERROR(SEARCH('Listados Datos'!$T$3,AT497)))</xm:f>
            <xm:f>'Listados Datos'!$T$3</xm:f>
            <x14:dxf>
              <fill>
                <patternFill patternType="solid">
                  <bgColor rgb="FFC00000"/>
                </patternFill>
              </fill>
            </x14:dxf>
          </x14:cfRule>
          <x14:cfRule type="containsText" priority="4302" operator="containsText" id="{3D2EAD6A-142B-4BFE-8891-C993C21771C9}">
            <xm:f>NOT(ISERROR(SEARCH('Listados Datos'!$T$4,AT497)))</xm:f>
            <xm:f>'Listados Datos'!$T$4</xm:f>
            <x14:dxf>
              <font>
                <b/>
                <i val="0"/>
                <color theme="0"/>
              </font>
              <fill>
                <patternFill>
                  <bgColor rgb="FFE26B0A"/>
                </patternFill>
              </fill>
            </x14:dxf>
          </x14:cfRule>
          <x14:cfRule type="containsText" priority="4303" operator="containsText" id="{AB870CA8-E775-4BA9-B7C0-EB71F6D2D0AF}">
            <xm:f>NOT(ISERROR(SEARCH('Listados Datos'!$T$5,AT497)))</xm:f>
            <xm:f>'Listados Datos'!$T$5</xm:f>
            <x14:dxf>
              <font>
                <b/>
                <i val="0"/>
                <color auto="1"/>
              </font>
              <fill>
                <patternFill>
                  <bgColor rgb="FFFFFF00"/>
                </patternFill>
              </fill>
            </x14:dxf>
          </x14:cfRule>
          <x14:cfRule type="containsText" priority="4304" operator="containsText" id="{74983126-4170-4F8A-BDEE-091033E34EB1}">
            <xm:f>NOT(ISERROR(SEARCH('Listados Datos'!$T$6,AT497)))</xm:f>
            <xm:f>'Listados Datos'!$T$6</xm:f>
            <x14:dxf>
              <font>
                <b/>
                <i val="0"/>
              </font>
              <fill>
                <patternFill>
                  <bgColor rgb="FF92D050"/>
                </patternFill>
              </fill>
            </x14:dxf>
          </x14:cfRule>
          <xm:sqref>AT497</xm:sqref>
        </x14:conditionalFormatting>
        <x14:conditionalFormatting xmlns:xm="http://schemas.microsoft.com/office/excel/2006/main">
          <x14:cfRule type="containsText" priority="4291" operator="containsText" id="{D56F24A2-2C44-4C88-844F-0803B00B124F}">
            <xm:f>NOT(ISERROR(SEARCH('Listados Datos'!$P$3,AR497)))</xm:f>
            <xm:f>'Listados Datos'!$P$3</xm:f>
            <x14:dxf>
              <fill>
                <patternFill>
                  <bgColor rgb="FF99CC00"/>
                </patternFill>
              </fill>
            </x14:dxf>
          </x14:cfRule>
          <x14:cfRule type="containsText" priority="4292" operator="containsText" id="{2D104C37-B2E4-4884-8F90-4D87D326B854}">
            <xm:f>NOT(ISERROR(SEARCH('Listados Datos'!$P$4,AR497)))</xm:f>
            <xm:f>'Listados Datos'!$P$4</xm:f>
            <x14:dxf>
              <fill>
                <patternFill>
                  <bgColor rgb="FF33CC33"/>
                </patternFill>
              </fill>
            </x14:dxf>
          </x14:cfRule>
          <x14:cfRule type="containsText" priority="4293" operator="containsText" id="{6D865161-FB49-41F5-B65C-B0B0BAE302F8}">
            <xm:f>NOT(ISERROR(SEARCH('Listados Datos'!$P$5,AR497)))</xm:f>
            <xm:f>'Listados Datos'!$P$5</xm:f>
            <x14:dxf>
              <fill>
                <patternFill>
                  <bgColor rgb="FFFFFF00"/>
                </patternFill>
              </fill>
            </x14:dxf>
          </x14:cfRule>
          <x14:cfRule type="containsText" priority="4294" operator="containsText" id="{BE09DF49-1948-4D4B-8273-0E28D172FA3A}">
            <xm:f>NOT(ISERROR(SEARCH('Listados Datos'!$P$6,AR497)))</xm:f>
            <xm:f>'Listados Datos'!$P$6</xm:f>
            <x14:dxf>
              <fill>
                <patternFill>
                  <bgColor rgb="FFFFC000"/>
                </patternFill>
              </fill>
            </x14:dxf>
          </x14:cfRule>
          <x14:cfRule type="containsText" priority="4295" operator="containsText" id="{761EDCA6-4F27-4451-A233-063890E63A81}">
            <xm:f>NOT(ISERROR(SEARCH('Listados Datos'!$P$7,AR497)))</xm:f>
            <xm:f>'Listados Datos'!$P$7</xm:f>
            <x14:dxf>
              <fill>
                <patternFill>
                  <bgColor rgb="FFFF0000"/>
                </patternFill>
              </fill>
            </x14:dxf>
          </x14:cfRule>
          <xm:sqref>AR497</xm:sqref>
        </x14:conditionalFormatting>
        <x14:conditionalFormatting xmlns:xm="http://schemas.microsoft.com/office/excel/2006/main">
          <x14:cfRule type="containsText" priority="4287" operator="containsText" id="{52C080A7-6D11-4FAD-A04F-F6DE58406324}">
            <xm:f>NOT(ISERROR(SEARCH('Listados Datos'!$T$3,AT501)))</xm:f>
            <xm:f>'Listados Datos'!$T$3</xm:f>
            <x14:dxf>
              <fill>
                <patternFill patternType="solid">
                  <bgColor rgb="FFC00000"/>
                </patternFill>
              </fill>
            </x14:dxf>
          </x14:cfRule>
          <x14:cfRule type="containsText" priority="4288" operator="containsText" id="{866DC180-2E3A-4985-9929-8A2F77AFAFB4}">
            <xm:f>NOT(ISERROR(SEARCH('Listados Datos'!$T$4,AT501)))</xm:f>
            <xm:f>'Listados Datos'!$T$4</xm:f>
            <x14:dxf>
              <font>
                <b/>
                <i val="0"/>
                <color theme="0"/>
              </font>
              <fill>
                <patternFill>
                  <bgColor rgb="FFE26B0A"/>
                </patternFill>
              </fill>
            </x14:dxf>
          </x14:cfRule>
          <x14:cfRule type="containsText" priority="4289" operator="containsText" id="{81B44B94-5BF2-40BE-88BA-FF000CA92638}">
            <xm:f>NOT(ISERROR(SEARCH('Listados Datos'!$T$5,AT501)))</xm:f>
            <xm:f>'Listados Datos'!$T$5</xm:f>
            <x14:dxf>
              <font>
                <b/>
                <i val="0"/>
                <color auto="1"/>
              </font>
              <fill>
                <patternFill>
                  <bgColor rgb="FFFFFF00"/>
                </patternFill>
              </fill>
            </x14:dxf>
          </x14:cfRule>
          <x14:cfRule type="containsText" priority="4290" operator="containsText" id="{375A8A04-4881-47B5-AF58-4A99422342C3}">
            <xm:f>NOT(ISERROR(SEARCH('Listados Datos'!$T$6,AT501)))</xm:f>
            <xm:f>'Listados Datos'!$T$6</xm:f>
            <x14:dxf>
              <font>
                <b/>
                <i val="0"/>
              </font>
              <fill>
                <patternFill>
                  <bgColor rgb="FF92D050"/>
                </patternFill>
              </fill>
            </x14:dxf>
          </x14:cfRule>
          <xm:sqref>AT501</xm:sqref>
        </x14:conditionalFormatting>
        <x14:conditionalFormatting xmlns:xm="http://schemas.microsoft.com/office/excel/2006/main">
          <x14:cfRule type="containsText" priority="4277" operator="containsText" id="{B81821F5-D364-4708-9579-9D0A37F579D9}">
            <xm:f>NOT(ISERROR(SEARCH('Listados Datos'!$P$3,AR501)))</xm:f>
            <xm:f>'Listados Datos'!$P$3</xm:f>
            <x14:dxf>
              <fill>
                <patternFill>
                  <bgColor rgb="FF99CC00"/>
                </patternFill>
              </fill>
            </x14:dxf>
          </x14:cfRule>
          <x14:cfRule type="containsText" priority="4278" operator="containsText" id="{D4B1593F-69CE-4941-97FC-B04CB2ADA251}">
            <xm:f>NOT(ISERROR(SEARCH('Listados Datos'!$P$4,AR501)))</xm:f>
            <xm:f>'Listados Datos'!$P$4</xm:f>
            <x14:dxf>
              <fill>
                <patternFill>
                  <bgColor rgb="FF33CC33"/>
                </patternFill>
              </fill>
            </x14:dxf>
          </x14:cfRule>
          <x14:cfRule type="containsText" priority="4279" operator="containsText" id="{9DA56E0B-0F19-40C5-B39D-559E908FCE49}">
            <xm:f>NOT(ISERROR(SEARCH('Listados Datos'!$P$5,AR501)))</xm:f>
            <xm:f>'Listados Datos'!$P$5</xm:f>
            <x14:dxf>
              <fill>
                <patternFill>
                  <bgColor rgb="FFFFFF00"/>
                </patternFill>
              </fill>
            </x14:dxf>
          </x14:cfRule>
          <x14:cfRule type="containsText" priority="4280" operator="containsText" id="{08A0479C-7DF6-42F5-A950-B71D25D5206C}">
            <xm:f>NOT(ISERROR(SEARCH('Listados Datos'!$P$6,AR501)))</xm:f>
            <xm:f>'Listados Datos'!$P$6</xm:f>
            <x14:dxf>
              <fill>
                <patternFill>
                  <bgColor rgb="FFFFC000"/>
                </patternFill>
              </fill>
            </x14:dxf>
          </x14:cfRule>
          <x14:cfRule type="containsText" priority="4281" operator="containsText" id="{EDAD1BC9-3BD1-4987-9C5B-5B9CBE2B65CF}">
            <xm:f>NOT(ISERROR(SEARCH('Listados Datos'!$P$7,AR501)))</xm:f>
            <xm:f>'Listados Datos'!$P$7</xm:f>
            <x14:dxf>
              <fill>
                <patternFill>
                  <bgColor rgb="FFFF0000"/>
                </patternFill>
              </fill>
            </x14:dxf>
          </x14:cfRule>
          <xm:sqref>AR501</xm:sqref>
        </x14:conditionalFormatting>
        <x14:conditionalFormatting xmlns:xm="http://schemas.microsoft.com/office/excel/2006/main">
          <x14:cfRule type="containsText" priority="4273" operator="containsText" id="{D0CBAF71-A158-4ED2-90CE-463A09629F5B}">
            <xm:f>NOT(ISERROR(SEARCH('Listados Datos'!$T$3,AF498)))</xm:f>
            <xm:f>'Listados Datos'!$T$3</xm:f>
            <x14:dxf>
              <fill>
                <patternFill patternType="solid">
                  <bgColor rgb="FFC00000"/>
                </patternFill>
              </fill>
            </x14:dxf>
          </x14:cfRule>
          <x14:cfRule type="containsText" priority="4274" operator="containsText" id="{5C33E787-A992-4204-84B5-9465A5A1F8A4}">
            <xm:f>NOT(ISERROR(SEARCH('Listados Datos'!$T$4,AF498)))</xm:f>
            <xm:f>'Listados Datos'!$T$4</xm:f>
            <x14:dxf>
              <font>
                <b/>
                <i val="0"/>
                <color theme="0"/>
              </font>
              <fill>
                <patternFill>
                  <bgColor rgb="FFE26B0A"/>
                </patternFill>
              </fill>
            </x14:dxf>
          </x14:cfRule>
          <x14:cfRule type="containsText" priority="4275" operator="containsText" id="{166DF194-188D-4A86-800F-D5DFD3EA7705}">
            <xm:f>NOT(ISERROR(SEARCH('Listados Datos'!$T$5,AF498)))</xm:f>
            <xm:f>'Listados Datos'!$T$5</xm:f>
            <x14:dxf>
              <font>
                <b/>
                <i val="0"/>
                <color auto="1"/>
              </font>
              <fill>
                <patternFill>
                  <bgColor rgb="FFFFFF00"/>
                </patternFill>
              </fill>
            </x14:dxf>
          </x14:cfRule>
          <x14:cfRule type="containsText" priority="4276" operator="containsText" id="{9C4F2956-21E6-4B2F-8228-64183A1168DC}">
            <xm:f>NOT(ISERROR(SEARCH('Listados Datos'!$T$6,AF498)))</xm:f>
            <xm:f>'Listados Datos'!$T$6</xm:f>
            <x14:dxf>
              <font>
                <b/>
                <i val="0"/>
              </font>
              <fill>
                <patternFill>
                  <bgColor rgb="FF92D050"/>
                </patternFill>
              </fill>
            </x14:dxf>
          </x14:cfRule>
          <xm:sqref>AF498:AF499</xm:sqref>
        </x14:conditionalFormatting>
        <x14:conditionalFormatting xmlns:xm="http://schemas.microsoft.com/office/excel/2006/main">
          <x14:cfRule type="containsText" priority="4269" operator="containsText" id="{D4913846-BA48-48C4-82B2-3CE5C6E69A56}">
            <xm:f>NOT(ISERROR(SEARCH('Listados Datos'!$T$3,AB498)))</xm:f>
            <xm:f>'Listados Datos'!$T$3</xm:f>
            <x14:dxf>
              <fill>
                <patternFill patternType="solid">
                  <bgColor rgb="FFC00000"/>
                </patternFill>
              </fill>
            </x14:dxf>
          </x14:cfRule>
          <x14:cfRule type="containsText" priority="4270" operator="containsText" id="{E8A8C7A7-ED52-4DBA-B444-02A6DCB1B625}">
            <xm:f>NOT(ISERROR(SEARCH('Listados Datos'!$T$4,AB498)))</xm:f>
            <xm:f>'Listados Datos'!$T$4</xm:f>
            <x14:dxf>
              <font>
                <b/>
                <i val="0"/>
                <color theme="0"/>
              </font>
              <fill>
                <patternFill>
                  <bgColor rgb="FFE26B0A"/>
                </patternFill>
              </fill>
            </x14:dxf>
          </x14:cfRule>
          <x14:cfRule type="containsText" priority="4271" operator="containsText" id="{50093D65-3ACE-49DC-9305-587D32853090}">
            <xm:f>NOT(ISERROR(SEARCH('Listados Datos'!$T$5,AB498)))</xm:f>
            <xm:f>'Listados Datos'!$T$5</xm:f>
            <x14:dxf>
              <font>
                <b/>
                <i val="0"/>
                <color auto="1"/>
              </font>
              <fill>
                <patternFill>
                  <bgColor rgb="FFFFFF00"/>
                </patternFill>
              </fill>
            </x14:dxf>
          </x14:cfRule>
          <x14:cfRule type="containsText" priority="4272" operator="containsText" id="{6C4C87BC-EDEE-4FBC-BE6E-D94885B55E0F}">
            <xm:f>NOT(ISERROR(SEARCH('Listados Datos'!$T$6,AB498)))</xm:f>
            <xm:f>'Listados Datos'!$T$6</xm:f>
            <x14:dxf>
              <font>
                <b/>
                <i val="0"/>
              </font>
              <fill>
                <patternFill>
                  <bgColor rgb="FF92D050"/>
                </patternFill>
              </fill>
            </x14:dxf>
          </x14:cfRule>
          <xm:sqref>AB498:AB499</xm:sqref>
        </x14:conditionalFormatting>
        <x14:conditionalFormatting xmlns:xm="http://schemas.microsoft.com/office/excel/2006/main">
          <x14:cfRule type="containsText" priority="4259" operator="containsText" id="{AC4C400B-F2B3-428A-B4D5-A275079C7CBF}">
            <xm:f>NOT(ISERROR(SEARCH('Listados Datos'!$P$3,Z498)))</xm:f>
            <xm:f>'Listados Datos'!$P$3</xm:f>
            <x14:dxf>
              <fill>
                <patternFill>
                  <bgColor rgb="FF99CC00"/>
                </patternFill>
              </fill>
            </x14:dxf>
          </x14:cfRule>
          <x14:cfRule type="containsText" priority="4260" operator="containsText" id="{BC020BE7-535B-440C-ADC1-22BB2FD4F915}">
            <xm:f>NOT(ISERROR(SEARCH('Listados Datos'!$P$4,Z498)))</xm:f>
            <xm:f>'Listados Datos'!$P$4</xm:f>
            <x14:dxf>
              <fill>
                <patternFill>
                  <bgColor rgb="FF33CC33"/>
                </patternFill>
              </fill>
            </x14:dxf>
          </x14:cfRule>
          <x14:cfRule type="containsText" priority="4261" operator="containsText" id="{0828BCF6-99F5-4188-8C20-2C19986E2795}">
            <xm:f>NOT(ISERROR(SEARCH('Listados Datos'!$P$5,Z498)))</xm:f>
            <xm:f>'Listados Datos'!$P$5</xm:f>
            <x14:dxf>
              <fill>
                <patternFill>
                  <bgColor rgb="FFFFFF00"/>
                </patternFill>
              </fill>
            </x14:dxf>
          </x14:cfRule>
          <x14:cfRule type="containsText" priority="4262" operator="containsText" id="{399F4560-4E12-4818-ABAB-705CDBF5453E}">
            <xm:f>NOT(ISERROR(SEARCH('Listados Datos'!$P$6,Z498)))</xm:f>
            <xm:f>'Listados Datos'!$P$6</xm:f>
            <x14:dxf>
              <fill>
                <patternFill>
                  <bgColor rgb="FFFFC000"/>
                </patternFill>
              </fill>
            </x14:dxf>
          </x14:cfRule>
          <x14:cfRule type="containsText" priority="4263" operator="containsText" id="{823A571D-D3BD-4494-A41F-F353A3ED4BF9}">
            <xm:f>NOT(ISERROR(SEARCH('Listados Datos'!$P$7,Z498)))</xm:f>
            <xm:f>'Listados Datos'!$P$7</xm:f>
            <x14:dxf>
              <fill>
                <patternFill>
                  <bgColor rgb="FFFF0000"/>
                </patternFill>
              </fill>
            </x14:dxf>
          </x14:cfRule>
          <xm:sqref>Z498:Z499</xm:sqref>
        </x14:conditionalFormatting>
        <x14:conditionalFormatting xmlns:xm="http://schemas.microsoft.com/office/excel/2006/main">
          <x14:cfRule type="containsText" priority="4245" operator="containsText" id="{798C88C3-8890-4B23-A2B9-9A3CFBD4F8E6}">
            <xm:f>NOT(ISERROR(SEARCH('Listados Datos'!$T$3,AT498)))</xm:f>
            <xm:f>'Listados Datos'!$T$3</xm:f>
            <x14:dxf>
              <fill>
                <patternFill patternType="solid">
                  <bgColor rgb="FFC00000"/>
                </patternFill>
              </fill>
            </x14:dxf>
          </x14:cfRule>
          <x14:cfRule type="containsText" priority="4246" operator="containsText" id="{C1175A40-BF79-4D42-8836-46A696617E67}">
            <xm:f>NOT(ISERROR(SEARCH('Listados Datos'!$T$4,AT498)))</xm:f>
            <xm:f>'Listados Datos'!$T$4</xm:f>
            <x14:dxf>
              <font>
                <b/>
                <i val="0"/>
                <color theme="0"/>
              </font>
              <fill>
                <patternFill>
                  <bgColor rgb="FFE26B0A"/>
                </patternFill>
              </fill>
            </x14:dxf>
          </x14:cfRule>
          <x14:cfRule type="containsText" priority="4247" operator="containsText" id="{BB4ACB23-9A00-4308-91A8-DFC3DEBD4810}">
            <xm:f>NOT(ISERROR(SEARCH('Listados Datos'!$T$5,AT498)))</xm:f>
            <xm:f>'Listados Datos'!$T$5</xm:f>
            <x14:dxf>
              <font>
                <b/>
                <i val="0"/>
                <color auto="1"/>
              </font>
              <fill>
                <patternFill>
                  <bgColor rgb="FFFFFF00"/>
                </patternFill>
              </fill>
            </x14:dxf>
          </x14:cfRule>
          <x14:cfRule type="containsText" priority="4248" operator="containsText" id="{BD7F4E19-BC73-4260-90B1-D7942A906383}">
            <xm:f>NOT(ISERROR(SEARCH('Listados Datos'!$T$6,AT498)))</xm:f>
            <xm:f>'Listados Datos'!$T$6</xm:f>
            <x14:dxf>
              <font>
                <b/>
                <i val="0"/>
              </font>
              <fill>
                <patternFill>
                  <bgColor rgb="FF92D050"/>
                </patternFill>
              </fill>
            </x14:dxf>
          </x14:cfRule>
          <xm:sqref>AT498</xm:sqref>
        </x14:conditionalFormatting>
        <x14:conditionalFormatting xmlns:xm="http://schemas.microsoft.com/office/excel/2006/main">
          <x14:cfRule type="containsText" priority="4235" operator="containsText" id="{2107E90A-3760-4C66-ACDB-78561E2FAC72}">
            <xm:f>NOT(ISERROR(SEARCH('Listados Datos'!$P$3,AR498)))</xm:f>
            <xm:f>'Listados Datos'!$P$3</xm:f>
            <x14:dxf>
              <fill>
                <patternFill>
                  <bgColor rgb="FF99CC00"/>
                </patternFill>
              </fill>
            </x14:dxf>
          </x14:cfRule>
          <x14:cfRule type="containsText" priority="4236" operator="containsText" id="{5D83C64C-7BEE-472B-BD86-8BDC9637A404}">
            <xm:f>NOT(ISERROR(SEARCH('Listados Datos'!$P$4,AR498)))</xm:f>
            <xm:f>'Listados Datos'!$P$4</xm:f>
            <x14:dxf>
              <fill>
                <patternFill>
                  <bgColor rgb="FF33CC33"/>
                </patternFill>
              </fill>
            </x14:dxf>
          </x14:cfRule>
          <x14:cfRule type="containsText" priority="4237" operator="containsText" id="{EB79AEAF-63D4-4C8B-BB14-9788272A27A8}">
            <xm:f>NOT(ISERROR(SEARCH('Listados Datos'!$P$5,AR498)))</xm:f>
            <xm:f>'Listados Datos'!$P$5</xm:f>
            <x14:dxf>
              <fill>
                <patternFill>
                  <bgColor rgb="FFFFFF00"/>
                </patternFill>
              </fill>
            </x14:dxf>
          </x14:cfRule>
          <x14:cfRule type="containsText" priority="4238" operator="containsText" id="{5B872BE3-0F45-42F3-9597-9DFE49E8E591}">
            <xm:f>NOT(ISERROR(SEARCH('Listados Datos'!$P$6,AR498)))</xm:f>
            <xm:f>'Listados Datos'!$P$6</xm:f>
            <x14:dxf>
              <fill>
                <patternFill>
                  <bgColor rgb="FFFFC000"/>
                </patternFill>
              </fill>
            </x14:dxf>
          </x14:cfRule>
          <x14:cfRule type="containsText" priority="4239" operator="containsText" id="{5AAA7DDD-3810-4FE7-85D3-EDACA58136AD}">
            <xm:f>NOT(ISERROR(SEARCH('Listados Datos'!$P$7,AR498)))</xm:f>
            <xm:f>'Listados Datos'!$P$7</xm:f>
            <x14:dxf>
              <fill>
                <patternFill>
                  <bgColor rgb="FFFF0000"/>
                </patternFill>
              </fill>
            </x14:dxf>
          </x14:cfRule>
          <xm:sqref>AR498</xm:sqref>
        </x14:conditionalFormatting>
        <x14:conditionalFormatting xmlns:xm="http://schemas.microsoft.com/office/excel/2006/main">
          <x14:cfRule type="containsText" priority="4231" operator="containsText" id="{5A0215C4-C4AE-4BA3-84C8-4FCAA65B172D}">
            <xm:f>NOT(ISERROR(SEARCH('Listados Datos'!$T$3,AT499)))</xm:f>
            <xm:f>'Listados Datos'!$T$3</xm:f>
            <x14:dxf>
              <fill>
                <patternFill patternType="solid">
                  <bgColor rgb="FFC00000"/>
                </patternFill>
              </fill>
            </x14:dxf>
          </x14:cfRule>
          <x14:cfRule type="containsText" priority="4232" operator="containsText" id="{04C0AAD7-8A3A-4C28-B89A-8C205F33BB4C}">
            <xm:f>NOT(ISERROR(SEARCH('Listados Datos'!$T$4,AT499)))</xm:f>
            <xm:f>'Listados Datos'!$T$4</xm:f>
            <x14:dxf>
              <font>
                <b/>
                <i val="0"/>
                <color theme="0"/>
              </font>
              <fill>
                <patternFill>
                  <bgColor rgb="FFE26B0A"/>
                </patternFill>
              </fill>
            </x14:dxf>
          </x14:cfRule>
          <x14:cfRule type="containsText" priority="4233" operator="containsText" id="{C00B6830-A844-49B3-9A7F-CDD3093E0809}">
            <xm:f>NOT(ISERROR(SEARCH('Listados Datos'!$T$5,AT499)))</xm:f>
            <xm:f>'Listados Datos'!$T$5</xm:f>
            <x14:dxf>
              <font>
                <b/>
                <i val="0"/>
                <color auto="1"/>
              </font>
              <fill>
                <patternFill>
                  <bgColor rgb="FFFFFF00"/>
                </patternFill>
              </fill>
            </x14:dxf>
          </x14:cfRule>
          <x14:cfRule type="containsText" priority="4234" operator="containsText" id="{19ACB915-B342-4CB6-9A35-5B70819A2649}">
            <xm:f>NOT(ISERROR(SEARCH('Listados Datos'!$T$6,AT499)))</xm:f>
            <xm:f>'Listados Datos'!$T$6</xm:f>
            <x14:dxf>
              <font>
                <b/>
                <i val="0"/>
              </font>
              <fill>
                <patternFill>
                  <bgColor rgb="FF92D050"/>
                </patternFill>
              </fill>
            </x14:dxf>
          </x14:cfRule>
          <xm:sqref>AT499</xm:sqref>
        </x14:conditionalFormatting>
        <x14:conditionalFormatting xmlns:xm="http://schemas.microsoft.com/office/excel/2006/main">
          <x14:cfRule type="containsText" priority="4221" operator="containsText" id="{4D9CD9D3-89A6-4760-BBFE-8E445E324751}">
            <xm:f>NOT(ISERROR(SEARCH('Listados Datos'!$P$3,AR499)))</xm:f>
            <xm:f>'Listados Datos'!$P$3</xm:f>
            <x14:dxf>
              <fill>
                <patternFill>
                  <bgColor rgb="FF99CC00"/>
                </patternFill>
              </fill>
            </x14:dxf>
          </x14:cfRule>
          <x14:cfRule type="containsText" priority="4222" operator="containsText" id="{8778167A-3B33-4962-9ACF-99FA66F39E5C}">
            <xm:f>NOT(ISERROR(SEARCH('Listados Datos'!$P$4,AR499)))</xm:f>
            <xm:f>'Listados Datos'!$P$4</xm:f>
            <x14:dxf>
              <fill>
                <patternFill>
                  <bgColor rgb="FF33CC33"/>
                </patternFill>
              </fill>
            </x14:dxf>
          </x14:cfRule>
          <x14:cfRule type="containsText" priority="4223" operator="containsText" id="{7FEFE528-28EE-497D-B0EC-4D28F3B9247A}">
            <xm:f>NOT(ISERROR(SEARCH('Listados Datos'!$P$5,AR499)))</xm:f>
            <xm:f>'Listados Datos'!$P$5</xm:f>
            <x14:dxf>
              <fill>
                <patternFill>
                  <bgColor rgb="FFFFFF00"/>
                </patternFill>
              </fill>
            </x14:dxf>
          </x14:cfRule>
          <x14:cfRule type="containsText" priority="4224" operator="containsText" id="{87BFE26A-19F2-4FA6-89F8-605A11FED8D8}">
            <xm:f>NOT(ISERROR(SEARCH('Listados Datos'!$P$6,AR499)))</xm:f>
            <xm:f>'Listados Datos'!$P$6</xm:f>
            <x14:dxf>
              <fill>
                <patternFill>
                  <bgColor rgb="FFFFC000"/>
                </patternFill>
              </fill>
            </x14:dxf>
          </x14:cfRule>
          <x14:cfRule type="containsText" priority="4225" operator="containsText" id="{756EE44E-253A-4053-81C3-2F8C7B26AF93}">
            <xm:f>NOT(ISERROR(SEARCH('Listados Datos'!$P$7,AR499)))</xm:f>
            <xm:f>'Listados Datos'!$P$7</xm:f>
            <x14:dxf>
              <fill>
                <patternFill>
                  <bgColor rgb="FFFF0000"/>
                </patternFill>
              </fill>
            </x14:dxf>
          </x14:cfRule>
          <xm:sqref>AR499</xm:sqref>
        </x14:conditionalFormatting>
        <x14:conditionalFormatting xmlns:xm="http://schemas.microsoft.com/office/excel/2006/main">
          <x14:cfRule type="containsText" priority="3945" operator="containsText" id="{B2969FD7-B292-466C-86A7-05BA4EB9DB84}">
            <xm:f>NOT(ISERROR(SEARCH('Listados Datos'!$T$3,AF514)))</xm:f>
            <xm:f>'Listados Datos'!$T$3</xm:f>
            <x14:dxf>
              <fill>
                <patternFill patternType="solid">
                  <bgColor rgb="FFC00000"/>
                </patternFill>
              </fill>
            </x14:dxf>
          </x14:cfRule>
          <x14:cfRule type="containsText" priority="3946" operator="containsText" id="{16356F2E-1768-40AA-8AAF-586F68C6DE68}">
            <xm:f>NOT(ISERROR(SEARCH('Listados Datos'!$T$4,AF514)))</xm:f>
            <xm:f>'Listados Datos'!$T$4</xm:f>
            <x14:dxf>
              <font>
                <b/>
                <i val="0"/>
                <color theme="0"/>
              </font>
              <fill>
                <patternFill>
                  <bgColor rgb="FFE26B0A"/>
                </patternFill>
              </fill>
            </x14:dxf>
          </x14:cfRule>
          <x14:cfRule type="containsText" priority="3947" operator="containsText" id="{245522EA-BA66-4A23-B2A2-84C1C3242153}">
            <xm:f>NOT(ISERROR(SEARCH('Listados Datos'!$T$5,AF514)))</xm:f>
            <xm:f>'Listados Datos'!$T$5</xm:f>
            <x14:dxf>
              <font>
                <b/>
                <i val="0"/>
                <color auto="1"/>
              </font>
              <fill>
                <patternFill>
                  <bgColor rgb="FFFFFF00"/>
                </patternFill>
              </fill>
            </x14:dxf>
          </x14:cfRule>
          <x14:cfRule type="containsText" priority="3948" operator="containsText" id="{C8F24F55-1DEC-4C7F-9C7E-ADC8AF18996D}">
            <xm:f>NOT(ISERROR(SEARCH('Listados Datos'!$T$6,AF514)))</xm:f>
            <xm:f>'Listados Datos'!$T$6</xm:f>
            <x14:dxf>
              <font>
                <b/>
                <i val="0"/>
              </font>
              <fill>
                <patternFill>
                  <bgColor rgb="FF92D050"/>
                </patternFill>
              </fill>
            </x14:dxf>
          </x14:cfRule>
          <xm:sqref>AF514:AF515 AF519</xm:sqref>
        </x14:conditionalFormatting>
        <x14:conditionalFormatting xmlns:xm="http://schemas.microsoft.com/office/excel/2006/main">
          <x14:cfRule type="containsText" priority="3941" operator="containsText" id="{8859A200-9D45-418D-B7C8-45ECD9BB5C28}">
            <xm:f>NOT(ISERROR(SEARCH('Listados Datos'!$T$3,AB514)))</xm:f>
            <xm:f>'Listados Datos'!$T$3</xm:f>
            <x14:dxf>
              <fill>
                <patternFill patternType="solid">
                  <bgColor rgb="FFC00000"/>
                </patternFill>
              </fill>
            </x14:dxf>
          </x14:cfRule>
          <x14:cfRule type="containsText" priority="3942" operator="containsText" id="{B2667DE3-B0E2-4496-B649-6C51BFBBA155}">
            <xm:f>NOT(ISERROR(SEARCH('Listados Datos'!$T$4,AB514)))</xm:f>
            <xm:f>'Listados Datos'!$T$4</xm:f>
            <x14:dxf>
              <font>
                <b/>
                <i val="0"/>
                <color theme="0"/>
              </font>
              <fill>
                <patternFill>
                  <bgColor rgb="FFE26B0A"/>
                </patternFill>
              </fill>
            </x14:dxf>
          </x14:cfRule>
          <x14:cfRule type="containsText" priority="3943" operator="containsText" id="{B14DFF7A-432D-4539-9487-CBF468C6E43A}">
            <xm:f>NOT(ISERROR(SEARCH('Listados Datos'!$T$5,AB514)))</xm:f>
            <xm:f>'Listados Datos'!$T$5</xm:f>
            <x14:dxf>
              <font>
                <b/>
                <i val="0"/>
                <color auto="1"/>
              </font>
              <fill>
                <patternFill>
                  <bgColor rgb="FFFFFF00"/>
                </patternFill>
              </fill>
            </x14:dxf>
          </x14:cfRule>
          <x14:cfRule type="containsText" priority="3944" operator="containsText" id="{4EDADBFD-6E6F-434A-BDCA-C4A462C0AC5A}">
            <xm:f>NOT(ISERROR(SEARCH('Listados Datos'!$T$6,AB514)))</xm:f>
            <xm:f>'Listados Datos'!$T$6</xm:f>
            <x14:dxf>
              <font>
                <b/>
                <i val="0"/>
              </font>
              <fill>
                <patternFill>
                  <bgColor rgb="FF92D050"/>
                </patternFill>
              </fill>
            </x14:dxf>
          </x14:cfRule>
          <xm:sqref>AB514:AB515</xm:sqref>
        </x14:conditionalFormatting>
        <x14:conditionalFormatting xmlns:xm="http://schemas.microsoft.com/office/excel/2006/main">
          <x14:cfRule type="containsText" priority="3931" operator="containsText" id="{B400C0AA-79EF-41AE-BBCC-7B9E444E1D60}">
            <xm:f>NOT(ISERROR(SEARCH('Listados Datos'!$P$3,Z514)))</xm:f>
            <xm:f>'Listados Datos'!$P$3</xm:f>
            <x14:dxf>
              <fill>
                <patternFill>
                  <bgColor rgb="FF99CC00"/>
                </patternFill>
              </fill>
            </x14:dxf>
          </x14:cfRule>
          <x14:cfRule type="containsText" priority="3932" operator="containsText" id="{4AF31302-3AAC-4788-BCA9-511B98DC02EB}">
            <xm:f>NOT(ISERROR(SEARCH('Listados Datos'!$P$4,Z514)))</xm:f>
            <xm:f>'Listados Datos'!$P$4</xm:f>
            <x14:dxf>
              <fill>
                <patternFill>
                  <bgColor rgb="FF33CC33"/>
                </patternFill>
              </fill>
            </x14:dxf>
          </x14:cfRule>
          <x14:cfRule type="containsText" priority="3933" operator="containsText" id="{487DF34F-7243-4286-8A7A-DDE558C291E2}">
            <xm:f>NOT(ISERROR(SEARCH('Listados Datos'!$P$5,Z514)))</xm:f>
            <xm:f>'Listados Datos'!$P$5</xm:f>
            <x14:dxf>
              <fill>
                <patternFill>
                  <bgColor rgb="FFFFFF00"/>
                </patternFill>
              </fill>
            </x14:dxf>
          </x14:cfRule>
          <x14:cfRule type="containsText" priority="3934" operator="containsText" id="{7D3114B2-2835-48E9-B9E0-C7E778725ECC}">
            <xm:f>NOT(ISERROR(SEARCH('Listados Datos'!$P$6,Z514)))</xm:f>
            <xm:f>'Listados Datos'!$P$6</xm:f>
            <x14:dxf>
              <fill>
                <patternFill>
                  <bgColor rgb="FFFFC000"/>
                </patternFill>
              </fill>
            </x14:dxf>
          </x14:cfRule>
          <x14:cfRule type="containsText" priority="3935" operator="containsText" id="{C0AAE43E-D4A1-421A-8927-9D4AF8A3198F}">
            <xm:f>NOT(ISERROR(SEARCH('Listados Datos'!$P$7,Z514)))</xm:f>
            <xm:f>'Listados Datos'!$P$7</xm:f>
            <x14:dxf>
              <fill>
                <patternFill>
                  <bgColor rgb="FFFF0000"/>
                </patternFill>
              </fill>
            </x14:dxf>
          </x14:cfRule>
          <xm:sqref>Z514:Z515</xm:sqref>
        </x14:conditionalFormatting>
        <x14:conditionalFormatting xmlns:xm="http://schemas.microsoft.com/office/excel/2006/main">
          <x14:cfRule type="containsText" priority="3907" operator="containsText" id="{A9D1C595-D19F-4ED7-B9A7-FB1916623457}">
            <xm:f>NOT(ISERROR(SEARCH('Listados Datos'!$T$3,AT514)))</xm:f>
            <xm:f>'Listados Datos'!$T$3</xm:f>
            <x14:dxf>
              <fill>
                <patternFill patternType="solid">
                  <bgColor rgb="FFC00000"/>
                </patternFill>
              </fill>
            </x14:dxf>
          </x14:cfRule>
          <x14:cfRule type="containsText" priority="3908" operator="containsText" id="{B356249D-07A4-4437-AA40-ABBB5F952231}">
            <xm:f>NOT(ISERROR(SEARCH('Listados Datos'!$T$4,AT514)))</xm:f>
            <xm:f>'Listados Datos'!$T$4</xm:f>
            <x14:dxf>
              <font>
                <b/>
                <i val="0"/>
                <color theme="0"/>
              </font>
              <fill>
                <patternFill>
                  <bgColor rgb="FFE26B0A"/>
                </patternFill>
              </fill>
            </x14:dxf>
          </x14:cfRule>
          <x14:cfRule type="containsText" priority="3909" operator="containsText" id="{AF5AA130-0DEA-412D-B113-E545BC046A22}">
            <xm:f>NOT(ISERROR(SEARCH('Listados Datos'!$T$5,AT514)))</xm:f>
            <xm:f>'Listados Datos'!$T$5</xm:f>
            <x14:dxf>
              <font>
                <b/>
                <i val="0"/>
                <color auto="1"/>
              </font>
              <fill>
                <patternFill>
                  <bgColor rgb="FFFFFF00"/>
                </patternFill>
              </fill>
            </x14:dxf>
          </x14:cfRule>
          <x14:cfRule type="containsText" priority="3910" operator="containsText" id="{B75F7730-D1C3-477C-99C2-DC70B90E7745}">
            <xm:f>NOT(ISERROR(SEARCH('Listados Datos'!$T$6,AT514)))</xm:f>
            <xm:f>'Listados Datos'!$T$6</xm:f>
            <x14:dxf>
              <font>
                <b/>
                <i val="0"/>
              </font>
              <fill>
                <patternFill>
                  <bgColor rgb="FF92D050"/>
                </patternFill>
              </fill>
            </x14:dxf>
          </x14:cfRule>
          <xm:sqref>AT514</xm:sqref>
        </x14:conditionalFormatting>
        <x14:conditionalFormatting xmlns:xm="http://schemas.microsoft.com/office/excel/2006/main">
          <x14:cfRule type="containsText" priority="3897" operator="containsText" id="{03E1C4FF-2908-4A18-81C9-76A689D8F294}">
            <xm:f>NOT(ISERROR(SEARCH('Listados Datos'!$P$3,AR514)))</xm:f>
            <xm:f>'Listados Datos'!$P$3</xm:f>
            <x14:dxf>
              <fill>
                <patternFill>
                  <bgColor rgb="FF99CC00"/>
                </patternFill>
              </fill>
            </x14:dxf>
          </x14:cfRule>
          <x14:cfRule type="containsText" priority="3898" operator="containsText" id="{60EBDCF8-DB35-47B2-A579-E0747C617451}">
            <xm:f>NOT(ISERROR(SEARCH('Listados Datos'!$P$4,AR514)))</xm:f>
            <xm:f>'Listados Datos'!$P$4</xm:f>
            <x14:dxf>
              <fill>
                <patternFill>
                  <bgColor rgb="FF33CC33"/>
                </patternFill>
              </fill>
            </x14:dxf>
          </x14:cfRule>
          <x14:cfRule type="containsText" priority="3899" operator="containsText" id="{CBFE8024-CE4B-4903-899A-0823673C1E88}">
            <xm:f>NOT(ISERROR(SEARCH('Listados Datos'!$P$5,AR514)))</xm:f>
            <xm:f>'Listados Datos'!$P$5</xm:f>
            <x14:dxf>
              <fill>
                <patternFill>
                  <bgColor rgb="FFFFFF00"/>
                </patternFill>
              </fill>
            </x14:dxf>
          </x14:cfRule>
          <x14:cfRule type="containsText" priority="3900" operator="containsText" id="{06CBB335-F0EB-42F6-976F-73C6BC1667BD}">
            <xm:f>NOT(ISERROR(SEARCH('Listados Datos'!$P$6,AR514)))</xm:f>
            <xm:f>'Listados Datos'!$P$6</xm:f>
            <x14:dxf>
              <fill>
                <patternFill>
                  <bgColor rgb="FFFFC000"/>
                </patternFill>
              </fill>
            </x14:dxf>
          </x14:cfRule>
          <x14:cfRule type="containsText" priority="3901" operator="containsText" id="{2E7F439D-AA57-47BE-AE7C-1C5612762B57}">
            <xm:f>NOT(ISERROR(SEARCH('Listados Datos'!$P$7,AR514)))</xm:f>
            <xm:f>'Listados Datos'!$P$7</xm:f>
            <x14:dxf>
              <fill>
                <patternFill>
                  <bgColor rgb="FFFF0000"/>
                </patternFill>
              </fill>
            </x14:dxf>
          </x14:cfRule>
          <xm:sqref>AR514</xm:sqref>
        </x14:conditionalFormatting>
        <x14:conditionalFormatting xmlns:xm="http://schemas.microsoft.com/office/excel/2006/main">
          <x14:cfRule type="containsText" priority="3893" operator="containsText" id="{8250CE46-33EA-4196-AF40-89E77EEF3CB6}">
            <xm:f>NOT(ISERROR(SEARCH('Listados Datos'!$T$3,AT515)))</xm:f>
            <xm:f>'Listados Datos'!$T$3</xm:f>
            <x14:dxf>
              <fill>
                <patternFill patternType="solid">
                  <bgColor rgb="FFC00000"/>
                </patternFill>
              </fill>
            </x14:dxf>
          </x14:cfRule>
          <x14:cfRule type="containsText" priority="3894" operator="containsText" id="{6AC6A964-3A24-4B98-A92F-C675BF0A6F45}">
            <xm:f>NOT(ISERROR(SEARCH('Listados Datos'!$T$4,AT515)))</xm:f>
            <xm:f>'Listados Datos'!$T$4</xm:f>
            <x14:dxf>
              <font>
                <b/>
                <i val="0"/>
                <color theme="0"/>
              </font>
              <fill>
                <patternFill>
                  <bgColor rgb="FFE26B0A"/>
                </patternFill>
              </fill>
            </x14:dxf>
          </x14:cfRule>
          <x14:cfRule type="containsText" priority="3895" operator="containsText" id="{4432DA85-F10A-4759-8D21-B0DCE1704FCC}">
            <xm:f>NOT(ISERROR(SEARCH('Listados Datos'!$T$5,AT515)))</xm:f>
            <xm:f>'Listados Datos'!$T$5</xm:f>
            <x14:dxf>
              <font>
                <b/>
                <i val="0"/>
                <color auto="1"/>
              </font>
              <fill>
                <patternFill>
                  <bgColor rgb="FFFFFF00"/>
                </patternFill>
              </fill>
            </x14:dxf>
          </x14:cfRule>
          <x14:cfRule type="containsText" priority="3896" operator="containsText" id="{CE3126D9-D4D7-41E0-813F-A2CFCFECF7D5}">
            <xm:f>NOT(ISERROR(SEARCH('Listados Datos'!$T$6,AT515)))</xm:f>
            <xm:f>'Listados Datos'!$T$6</xm:f>
            <x14:dxf>
              <font>
                <b/>
                <i val="0"/>
              </font>
              <fill>
                <patternFill>
                  <bgColor rgb="FF92D050"/>
                </patternFill>
              </fill>
            </x14:dxf>
          </x14:cfRule>
          <xm:sqref>AT515</xm:sqref>
        </x14:conditionalFormatting>
        <x14:conditionalFormatting xmlns:xm="http://schemas.microsoft.com/office/excel/2006/main">
          <x14:cfRule type="containsText" priority="3883" operator="containsText" id="{F36A5E10-5A67-43FF-8488-36DFC4779131}">
            <xm:f>NOT(ISERROR(SEARCH('Listados Datos'!$P$3,AR515)))</xm:f>
            <xm:f>'Listados Datos'!$P$3</xm:f>
            <x14:dxf>
              <fill>
                <patternFill>
                  <bgColor rgb="FF99CC00"/>
                </patternFill>
              </fill>
            </x14:dxf>
          </x14:cfRule>
          <x14:cfRule type="containsText" priority="3884" operator="containsText" id="{0C219055-B522-4787-AB92-B3D3CEF96256}">
            <xm:f>NOT(ISERROR(SEARCH('Listados Datos'!$P$4,AR515)))</xm:f>
            <xm:f>'Listados Datos'!$P$4</xm:f>
            <x14:dxf>
              <fill>
                <patternFill>
                  <bgColor rgb="FF33CC33"/>
                </patternFill>
              </fill>
            </x14:dxf>
          </x14:cfRule>
          <x14:cfRule type="containsText" priority="3885" operator="containsText" id="{4209245C-A263-4C7E-BC7B-F98B16FAB849}">
            <xm:f>NOT(ISERROR(SEARCH('Listados Datos'!$P$5,AR515)))</xm:f>
            <xm:f>'Listados Datos'!$P$5</xm:f>
            <x14:dxf>
              <fill>
                <patternFill>
                  <bgColor rgb="FFFFFF00"/>
                </patternFill>
              </fill>
            </x14:dxf>
          </x14:cfRule>
          <x14:cfRule type="containsText" priority="3886" operator="containsText" id="{C5301E56-98E8-48F1-8989-13D0AE398FA6}">
            <xm:f>NOT(ISERROR(SEARCH('Listados Datos'!$P$6,AR515)))</xm:f>
            <xm:f>'Listados Datos'!$P$6</xm:f>
            <x14:dxf>
              <fill>
                <patternFill>
                  <bgColor rgb="FFFFC000"/>
                </patternFill>
              </fill>
            </x14:dxf>
          </x14:cfRule>
          <x14:cfRule type="containsText" priority="3887" operator="containsText" id="{DF920BEF-096D-4120-B8E3-044CEA48D023}">
            <xm:f>NOT(ISERROR(SEARCH('Listados Datos'!$P$7,AR515)))</xm:f>
            <xm:f>'Listados Datos'!$P$7</xm:f>
            <x14:dxf>
              <fill>
                <patternFill>
                  <bgColor rgb="FFFF0000"/>
                </patternFill>
              </fill>
            </x14:dxf>
          </x14:cfRule>
          <xm:sqref>AR515</xm:sqref>
        </x14:conditionalFormatting>
        <x14:conditionalFormatting xmlns:xm="http://schemas.microsoft.com/office/excel/2006/main">
          <x14:cfRule type="containsText" priority="3865" operator="containsText" id="{23F5E29E-ABB9-4F67-9334-4880281ADB7F}">
            <xm:f>NOT(ISERROR(SEARCH('Listados Datos'!$T$3,AF516)))</xm:f>
            <xm:f>'Listados Datos'!$T$3</xm:f>
            <x14:dxf>
              <fill>
                <patternFill patternType="solid">
                  <bgColor rgb="FFC00000"/>
                </patternFill>
              </fill>
            </x14:dxf>
          </x14:cfRule>
          <x14:cfRule type="containsText" priority="3866" operator="containsText" id="{E4AD581C-C20F-4361-B4B1-D3EF37218C42}">
            <xm:f>NOT(ISERROR(SEARCH('Listados Datos'!$T$4,AF516)))</xm:f>
            <xm:f>'Listados Datos'!$T$4</xm:f>
            <x14:dxf>
              <font>
                <b/>
                <i val="0"/>
                <color theme="0"/>
              </font>
              <fill>
                <patternFill>
                  <bgColor rgb="FFE26B0A"/>
                </patternFill>
              </fill>
            </x14:dxf>
          </x14:cfRule>
          <x14:cfRule type="containsText" priority="3867" operator="containsText" id="{39A17626-1166-498D-AC09-A5CFD818C88B}">
            <xm:f>NOT(ISERROR(SEARCH('Listados Datos'!$T$5,AF516)))</xm:f>
            <xm:f>'Listados Datos'!$T$5</xm:f>
            <x14:dxf>
              <font>
                <b/>
                <i val="0"/>
                <color auto="1"/>
              </font>
              <fill>
                <patternFill>
                  <bgColor rgb="FFFFFF00"/>
                </patternFill>
              </fill>
            </x14:dxf>
          </x14:cfRule>
          <x14:cfRule type="containsText" priority="3868" operator="containsText" id="{0B266F02-609A-4590-9D5B-79CBBB359BEF}">
            <xm:f>NOT(ISERROR(SEARCH('Listados Datos'!$T$6,AF516)))</xm:f>
            <xm:f>'Listados Datos'!$T$6</xm:f>
            <x14:dxf>
              <font>
                <b/>
                <i val="0"/>
              </font>
              <fill>
                <patternFill>
                  <bgColor rgb="FF92D050"/>
                </patternFill>
              </fill>
            </x14:dxf>
          </x14:cfRule>
          <xm:sqref>AF516:AF517</xm:sqref>
        </x14:conditionalFormatting>
        <x14:conditionalFormatting xmlns:xm="http://schemas.microsoft.com/office/excel/2006/main">
          <x14:cfRule type="containsText" priority="3861" operator="containsText" id="{94CF0E1A-2135-4D62-BA24-DC0B74436774}">
            <xm:f>NOT(ISERROR(SEARCH('Listados Datos'!$T$3,AB516)))</xm:f>
            <xm:f>'Listados Datos'!$T$3</xm:f>
            <x14:dxf>
              <fill>
                <patternFill patternType="solid">
                  <bgColor rgb="FFC00000"/>
                </patternFill>
              </fill>
            </x14:dxf>
          </x14:cfRule>
          <x14:cfRule type="containsText" priority="3862" operator="containsText" id="{7AD3180E-6394-444B-B2A8-559190CDC4A1}">
            <xm:f>NOT(ISERROR(SEARCH('Listados Datos'!$T$4,AB516)))</xm:f>
            <xm:f>'Listados Datos'!$T$4</xm:f>
            <x14:dxf>
              <font>
                <b/>
                <i val="0"/>
                <color theme="0"/>
              </font>
              <fill>
                <patternFill>
                  <bgColor rgb="FFE26B0A"/>
                </patternFill>
              </fill>
            </x14:dxf>
          </x14:cfRule>
          <x14:cfRule type="containsText" priority="3863" operator="containsText" id="{79D062BF-03E5-46F4-BA71-BB0400D70F0D}">
            <xm:f>NOT(ISERROR(SEARCH('Listados Datos'!$T$5,AB516)))</xm:f>
            <xm:f>'Listados Datos'!$T$5</xm:f>
            <x14:dxf>
              <font>
                <b/>
                <i val="0"/>
                <color auto="1"/>
              </font>
              <fill>
                <patternFill>
                  <bgColor rgb="FFFFFF00"/>
                </patternFill>
              </fill>
            </x14:dxf>
          </x14:cfRule>
          <x14:cfRule type="containsText" priority="3864" operator="containsText" id="{287795D0-590A-47DF-87A0-70EF7867EAEA}">
            <xm:f>NOT(ISERROR(SEARCH('Listados Datos'!$T$6,AB516)))</xm:f>
            <xm:f>'Listados Datos'!$T$6</xm:f>
            <x14:dxf>
              <font>
                <b/>
                <i val="0"/>
              </font>
              <fill>
                <patternFill>
                  <bgColor rgb="FF92D050"/>
                </patternFill>
              </fill>
            </x14:dxf>
          </x14:cfRule>
          <xm:sqref>AB516:AB517</xm:sqref>
        </x14:conditionalFormatting>
        <x14:conditionalFormatting xmlns:xm="http://schemas.microsoft.com/office/excel/2006/main">
          <x14:cfRule type="containsText" priority="3851" operator="containsText" id="{1767A545-1686-4135-B5CF-FD0BE8563BEF}">
            <xm:f>NOT(ISERROR(SEARCH('Listados Datos'!$P$3,Z516)))</xm:f>
            <xm:f>'Listados Datos'!$P$3</xm:f>
            <x14:dxf>
              <fill>
                <patternFill>
                  <bgColor rgb="FF99CC00"/>
                </patternFill>
              </fill>
            </x14:dxf>
          </x14:cfRule>
          <x14:cfRule type="containsText" priority="3852" operator="containsText" id="{48932005-B2AC-4D0B-8B40-18FFE15FFF44}">
            <xm:f>NOT(ISERROR(SEARCH('Listados Datos'!$P$4,Z516)))</xm:f>
            <xm:f>'Listados Datos'!$P$4</xm:f>
            <x14:dxf>
              <fill>
                <patternFill>
                  <bgColor rgb="FF33CC33"/>
                </patternFill>
              </fill>
            </x14:dxf>
          </x14:cfRule>
          <x14:cfRule type="containsText" priority="3853" operator="containsText" id="{E890C093-16A1-48B0-A181-154616BC0496}">
            <xm:f>NOT(ISERROR(SEARCH('Listados Datos'!$P$5,Z516)))</xm:f>
            <xm:f>'Listados Datos'!$P$5</xm:f>
            <x14:dxf>
              <fill>
                <patternFill>
                  <bgColor rgb="FFFFFF00"/>
                </patternFill>
              </fill>
            </x14:dxf>
          </x14:cfRule>
          <x14:cfRule type="containsText" priority="3854" operator="containsText" id="{88F9079D-44D2-4A06-B88D-755D09DB6699}">
            <xm:f>NOT(ISERROR(SEARCH('Listados Datos'!$P$6,Z516)))</xm:f>
            <xm:f>'Listados Datos'!$P$6</xm:f>
            <x14:dxf>
              <fill>
                <patternFill>
                  <bgColor rgb="FFFFC000"/>
                </patternFill>
              </fill>
            </x14:dxf>
          </x14:cfRule>
          <x14:cfRule type="containsText" priority="3855" operator="containsText" id="{4EE9553D-0433-4FBD-8B9C-2BDCF9B98EC4}">
            <xm:f>NOT(ISERROR(SEARCH('Listados Datos'!$P$7,Z516)))</xm:f>
            <xm:f>'Listados Datos'!$P$7</xm:f>
            <x14:dxf>
              <fill>
                <patternFill>
                  <bgColor rgb="FFFF0000"/>
                </patternFill>
              </fill>
            </x14:dxf>
          </x14:cfRule>
          <xm:sqref>Z516:Z517</xm:sqref>
        </x14:conditionalFormatting>
        <x14:conditionalFormatting xmlns:xm="http://schemas.microsoft.com/office/excel/2006/main">
          <x14:cfRule type="containsText" priority="3823" operator="containsText" id="{3A599F33-D486-4905-B1A7-04DD32E6F9F7}">
            <xm:f>NOT(ISERROR(SEARCH('Listados Datos'!$T$3,AT517)))</xm:f>
            <xm:f>'Listados Datos'!$T$3</xm:f>
            <x14:dxf>
              <fill>
                <patternFill patternType="solid">
                  <bgColor rgb="FFC00000"/>
                </patternFill>
              </fill>
            </x14:dxf>
          </x14:cfRule>
          <x14:cfRule type="containsText" priority="3824" operator="containsText" id="{11C3AF68-6932-43B4-AA69-32E491138F8B}">
            <xm:f>NOT(ISERROR(SEARCH('Listados Datos'!$T$4,AT517)))</xm:f>
            <xm:f>'Listados Datos'!$T$4</xm:f>
            <x14:dxf>
              <font>
                <b/>
                <i val="0"/>
                <color theme="0"/>
              </font>
              <fill>
                <patternFill>
                  <bgColor rgb="FFE26B0A"/>
                </patternFill>
              </fill>
            </x14:dxf>
          </x14:cfRule>
          <x14:cfRule type="containsText" priority="3825" operator="containsText" id="{051DD9CB-D97F-49AC-A892-8A6A01F8D1C8}">
            <xm:f>NOT(ISERROR(SEARCH('Listados Datos'!$T$5,AT517)))</xm:f>
            <xm:f>'Listados Datos'!$T$5</xm:f>
            <x14:dxf>
              <font>
                <b/>
                <i val="0"/>
                <color auto="1"/>
              </font>
              <fill>
                <patternFill>
                  <bgColor rgb="FFFFFF00"/>
                </patternFill>
              </fill>
            </x14:dxf>
          </x14:cfRule>
          <x14:cfRule type="containsText" priority="3826" operator="containsText" id="{272F0EA9-558C-4F15-9AF8-7F16933B5B3A}">
            <xm:f>NOT(ISERROR(SEARCH('Listados Datos'!$T$6,AT517)))</xm:f>
            <xm:f>'Listados Datos'!$T$6</xm:f>
            <x14:dxf>
              <font>
                <b/>
                <i val="0"/>
              </font>
              <fill>
                <patternFill>
                  <bgColor rgb="FF92D050"/>
                </patternFill>
              </fill>
            </x14:dxf>
          </x14:cfRule>
          <xm:sqref>AT517</xm:sqref>
        </x14:conditionalFormatting>
        <x14:conditionalFormatting xmlns:xm="http://schemas.microsoft.com/office/excel/2006/main">
          <x14:cfRule type="containsText" priority="3743" operator="containsText" id="{6C320A9A-0BA9-4146-BCB5-8809B1321DCE}">
            <xm:f>NOT(ISERROR(SEARCH('Listados Datos'!$T$3,AT531)))</xm:f>
            <xm:f>'Listados Datos'!$T$3</xm:f>
            <x14:dxf>
              <fill>
                <patternFill patternType="solid">
                  <bgColor rgb="FFC00000"/>
                </patternFill>
              </fill>
            </x14:dxf>
          </x14:cfRule>
          <x14:cfRule type="containsText" priority="3744" operator="containsText" id="{47B70946-9D51-4A39-8FBD-8C8E72BE6ED5}">
            <xm:f>NOT(ISERROR(SEARCH('Listados Datos'!$T$4,AT531)))</xm:f>
            <xm:f>'Listados Datos'!$T$4</xm:f>
            <x14:dxf>
              <font>
                <b/>
                <i val="0"/>
                <color theme="0"/>
              </font>
              <fill>
                <patternFill>
                  <bgColor rgb="FFE26B0A"/>
                </patternFill>
              </fill>
            </x14:dxf>
          </x14:cfRule>
          <x14:cfRule type="containsText" priority="3745" operator="containsText" id="{477C3598-B576-4211-AFDB-43935487E0F9}">
            <xm:f>NOT(ISERROR(SEARCH('Listados Datos'!$T$5,AT531)))</xm:f>
            <xm:f>'Listados Datos'!$T$5</xm:f>
            <x14:dxf>
              <font>
                <b/>
                <i val="0"/>
                <color auto="1"/>
              </font>
              <fill>
                <patternFill>
                  <bgColor rgb="FFFFFF00"/>
                </patternFill>
              </fill>
            </x14:dxf>
          </x14:cfRule>
          <x14:cfRule type="containsText" priority="3746" operator="containsText" id="{6C4D32CE-08D4-4ADD-B973-496D7B434757}">
            <xm:f>NOT(ISERROR(SEARCH('Listados Datos'!$T$6,AT531)))</xm:f>
            <xm:f>'Listados Datos'!$T$6</xm:f>
            <x14:dxf>
              <font>
                <b/>
                <i val="0"/>
              </font>
              <fill>
                <patternFill>
                  <bgColor rgb="FF92D050"/>
                </patternFill>
              </fill>
            </x14:dxf>
          </x14:cfRule>
          <xm:sqref>AT531</xm:sqref>
        </x14:conditionalFormatting>
        <x14:conditionalFormatting xmlns:xm="http://schemas.microsoft.com/office/excel/2006/main">
          <x14:cfRule type="containsText" priority="3733" operator="containsText" id="{3F1B1CED-7129-423D-AD0F-08C9C14AC171}">
            <xm:f>NOT(ISERROR(SEARCH('Listados Datos'!$P$3,AR531)))</xm:f>
            <xm:f>'Listados Datos'!$P$3</xm:f>
            <x14:dxf>
              <fill>
                <patternFill>
                  <bgColor rgb="FF99CC00"/>
                </patternFill>
              </fill>
            </x14:dxf>
          </x14:cfRule>
          <x14:cfRule type="containsText" priority="3734" operator="containsText" id="{14B55FFC-C3F1-4EA8-85AF-B5F8AA6ED4E9}">
            <xm:f>NOT(ISERROR(SEARCH('Listados Datos'!$P$4,AR531)))</xm:f>
            <xm:f>'Listados Datos'!$P$4</xm:f>
            <x14:dxf>
              <fill>
                <patternFill>
                  <bgColor rgb="FF33CC33"/>
                </patternFill>
              </fill>
            </x14:dxf>
          </x14:cfRule>
          <x14:cfRule type="containsText" priority="3735" operator="containsText" id="{68E125CD-3572-4354-B4AE-ECF90294D9E7}">
            <xm:f>NOT(ISERROR(SEARCH('Listados Datos'!$P$5,AR531)))</xm:f>
            <xm:f>'Listados Datos'!$P$5</xm:f>
            <x14:dxf>
              <fill>
                <patternFill>
                  <bgColor rgb="FFFFFF00"/>
                </patternFill>
              </fill>
            </x14:dxf>
          </x14:cfRule>
          <x14:cfRule type="containsText" priority="3736" operator="containsText" id="{9D9C9723-A7F6-45AB-BCFD-CC7768E66862}">
            <xm:f>NOT(ISERROR(SEARCH('Listados Datos'!$P$6,AR531)))</xm:f>
            <xm:f>'Listados Datos'!$P$6</xm:f>
            <x14:dxf>
              <fill>
                <patternFill>
                  <bgColor rgb="FFFFC000"/>
                </patternFill>
              </fill>
            </x14:dxf>
          </x14:cfRule>
          <x14:cfRule type="containsText" priority="3737" operator="containsText" id="{03FE3D90-8632-49FC-87F3-6FD9E5EBFA46}">
            <xm:f>NOT(ISERROR(SEARCH('Listados Datos'!$P$7,AR531)))</xm:f>
            <xm:f>'Listados Datos'!$P$7</xm:f>
            <x14:dxf>
              <fill>
                <patternFill>
                  <bgColor rgb="FFFF0000"/>
                </patternFill>
              </fill>
            </x14:dxf>
          </x14:cfRule>
          <xm:sqref>AR531</xm:sqref>
        </x14:conditionalFormatting>
        <x14:conditionalFormatting xmlns:xm="http://schemas.microsoft.com/office/excel/2006/main">
          <x14:cfRule type="containsText" priority="3701" operator="containsText" id="{F27F039E-FFA2-414C-82F6-D6C940D180CE}">
            <xm:f>NOT(ISERROR(SEARCH('Listados Datos'!$T$3,AT528)))</xm:f>
            <xm:f>'Listados Datos'!$T$3</xm:f>
            <x14:dxf>
              <fill>
                <patternFill patternType="solid">
                  <bgColor rgb="FFC00000"/>
                </patternFill>
              </fill>
            </x14:dxf>
          </x14:cfRule>
          <x14:cfRule type="containsText" priority="3702" operator="containsText" id="{01754437-8596-470C-A2BC-B49031D07DFF}">
            <xm:f>NOT(ISERROR(SEARCH('Listados Datos'!$T$4,AT528)))</xm:f>
            <xm:f>'Listados Datos'!$T$4</xm:f>
            <x14:dxf>
              <font>
                <b/>
                <i val="0"/>
                <color theme="0"/>
              </font>
              <fill>
                <patternFill>
                  <bgColor rgb="FFE26B0A"/>
                </patternFill>
              </fill>
            </x14:dxf>
          </x14:cfRule>
          <x14:cfRule type="containsText" priority="3703" operator="containsText" id="{AF1B7757-2852-4DB2-B327-20A8049CC751}">
            <xm:f>NOT(ISERROR(SEARCH('Listados Datos'!$T$5,AT528)))</xm:f>
            <xm:f>'Listados Datos'!$T$5</xm:f>
            <x14:dxf>
              <font>
                <b/>
                <i val="0"/>
                <color auto="1"/>
              </font>
              <fill>
                <patternFill>
                  <bgColor rgb="FFFFFF00"/>
                </patternFill>
              </fill>
            </x14:dxf>
          </x14:cfRule>
          <x14:cfRule type="containsText" priority="3704" operator="containsText" id="{3DBA237C-4AE9-45D4-89FA-6226F2829490}">
            <xm:f>NOT(ISERROR(SEARCH('Listados Datos'!$T$6,AT528)))</xm:f>
            <xm:f>'Listados Datos'!$T$6</xm:f>
            <x14:dxf>
              <font>
                <b/>
                <i val="0"/>
              </font>
              <fill>
                <patternFill>
                  <bgColor rgb="FF92D050"/>
                </patternFill>
              </fill>
            </x14:dxf>
          </x14:cfRule>
          <xm:sqref>AT528</xm:sqref>
        </x14:conditionalFormatting>
        <x14:conditionalFormatting xmlns:xm="http://schemas.microsoft.com/office/excel/2006/main">
          <x14:cfRule type="containsText" priority="3691" operator="containsText" id="{8AFB3845-4EB5-4EF6-9FAB-D2961C84DB45}">
            <xm:f>NOT(ISERROR(SEARCH('Listados Datos'!$P$3,AR528)))</xm:f>
            <xm:f>'Listados Datos'!$P$3</xm:f>
            <x14:dxf>
              <fill>
                <patternFill>
                  <bgColor rgb="FF99CC00"/>
                </patternFill>
              </fill>
            </x14:dxf>
          </x14:cfRule>
          <x14:cfRule type="containsText" priority="3692" operator="containsText" id="{38EB8A21-959E-4DC8-8A86-2743925372C8}">
            <xm:f>NOT(ISERROR(SEARCH('Listados Datos'!$P$4,AR528)))</xm:f>
            <xm:f>'Listados Datos'!$P$4</xm:f>
            <x14:dxf>
              <fill>
                <patternFill>
                  <bgColor rgb="FF33CC33"/>
                </patternFill>
              </fill>
            </x14:dxf>
          </x14:cfRule>
          <x14:cfRule type="containsText" priority="3693" operator="containsText" id="{58D1D2FC-939C-4608-89F4-452B128C05F0}">
            <xm:f>NOT(ISERROR(SEARCH('Listados Datos'!$P$5,AR528)))</xm:f>
            <xm:f>'Listados Datos'!$P$5</xm:f>
            <x14:dxf>
              <fill>
                <patternFill>
                  <bgColor rgb="FFFFFF00"/>
                </patternFill>
              </fill>
            </x14:dxf>
          </x14:cfRule>
          <x14:cfRule type="containsText" priority="3694" operator="containsText" id="{40018579-7DF0-4CFB-AD3F-B8FC9267D5D1}">
            <xm:f>NOT(ISERROR(SEARCH('Listados Datos'!$P$6,AR528)))</xm:f>
            <xm:f>'Listados Datos'!$P$6</xm:f>
            <x14:dxf>
              <fill>
                <patternFill>
                  <bgColor rgb="FFFFC000"/>
                </patternFill>
              </fill>
            </x14:dxf>
          </x14:cfRule>
          <x14:cfRule type="containsText" priority="3695" operator="containsText" id="{86808EE9-50FD-4D15-A50D-C2848B76A891}">
            <xm:f>NOT(ISERROR(SEARCH('Listados Datos'!$P$7,AR528)))</xm:f>
            <xm:f>'Listados Datos'!$P$7</xm:f>
            <x14:dxf>
              <fill>
                <patternFill>
                  <bgColor rgb="FFFF0000"/>
                </patternFill>
              </fill>
            </x14:dxf>
          </x14:cfRule>
          <xm:sqref>AR528</xm:sqref>
        </x14:conditionalFormatting>
        <x14:conditionalFormatting xmlns:xm="http://schemas.microsoft.com/office/excel/2006/main">
          <x14:cfRule type="containsText" priority="3809" operator="containsText" id="{B052CC04-09BD-44E0-8A0A-3F2BF7123FB9}">
            <xm:f>NOT(ISERROR(SEARCH('Listados Datos'!$T$3,AF526)))</xm:f>
            <xm:f>'Listados Datos'!$T$3</xm:f>
            <x14:dxf>
              <fill>
                <patternFill patternType="solid">
                  <bgColor rgb="FFC00000"/>
                </patternFill>
              </fill>
            </x14:dxf>
          </x14:cfRule>
          <x14:cfRule type="containsText" priority="3810" operator="containsText" id="{F4AD5DF6-811E-4F2F-BCB2-7CADE74DABD1}">
            <xm:f>NOT(ISERROR(SEARCH('Listados Datos'!$T$4,AF526)))</xm:f>
            <xm:f>'Listados Datos'!$T$4</xm:f>
            <x14:dxf>
              <font>
                <b/>
                <i val="0"/>
                <color theme="0"/>
              </font>
              <fill>
                <patternFill>
                  <bgColor rgb="FFE26B0A"/>
                </patternFill>
              </fill>
            </x14:dxf>
          </x14:cfRule>
          <x14:cfRule type="containsText" priority="3811" operator="containsText" id="{377856D2-5528-4BCD-AE94-1326B883D1D8}">
            <xm:f>NOT(ISERROR(SEARCH('Listados Datos'!$T$5,AF526)))</xm:f>
            <xm:f>'Listados Datos'!$T$5</xm:f>
            <x14:dxf>
              <font>
                <b/>
                <i val="0"/>
                <color auto="1"/>
              </font>
              <fill>
                <patternFill>
                  <bgColor rgb="FFFFFF00"/>
                </patternFill>
              </fill>
            </x14:dxf>
          </x14:cfRule>
          <x14:cfRule type="containsText" priority="3812" operator="containsText" id="{0E7BBD06-E286-4779-8240-19F926F4F4C4}">
            <xm:f>NOT(ISERROR(SEARCH('Listados Datos'!$T$6,AF526)))</xm:f>
            <xm:f>'Listados Datos'!$T$6</xm:f>
            <x14:dxf>
              <font>
                <b/>
                <i val="0"/>
              </font>
              <fill>
                <patternFill>
                  <bgColor rgb="FF92D050"/>
                </patternFill>
              </fill>
            </x14:dxf>
          </x14:cfRule>
          <xm:sqref>AF526:AF527 AF531</xm:sqref>
        </x14:conditionalFormatting>
        <x14:conditionalFormatting xmlns:xm="http://schemas.microsoft.com/office/excel/2006/main">
          <x14:cfRule type="containsText" priority="3805" operator="containsText" id="{C0316A4B-DE75-440C-A0C1-4CD4C89AEF04}">
            <xm:f>NOT(ISERROR(SEARCH('Listados Datos'!$T$3,AB526)))</xm:f>
            <xm:f>'Listados Datos'!$T$3</xm:f>
            <x14:dxf>
              <fill>
                <patternFill patternType="solid">
                  <bgColor rgb="FFC00000"/>
                </patternFill>
              </fill>
            </x14:dxf>
          </x14:cfRule>
          <x14:cfRule type="containsText" priority="3806" operator="containsText" id="{C80A5629-E85E-44B2-8644-D44435D8F415}">
            <xm:f>NOT(ISERROR(SEARCH('Listados Datos'!$T$4,AB526)))</xm:f>
            <xm:f>'Listados Datos'!$T$4</xm:f>
            <x14:dxf>
              <font>
                <b/>
                <i val="0"/>
                <color theme="0"/>
              </font>
              <fill>
                <patternFill>
                  <bgColor rgb="FFE26B0A"/>
                </patternFill>
              </fill>
            </x14:dxf>
          </x14:cfRule>
          <x14:cfRule type="containsText" priority="3807" operator="containsText" id="{1888361E-95AD-44D4-A304-A64203AED682}">
            <xm:f>NOT(ISERROR(SEARCH('Listados Datos'!$T$5,AB526)))</xm:f>
            <xm:f>'Listados Datos'!$T$5</xm:f>
            <x14:dxf>
              <font>
                <b/>
                <i val="0"/>
                <color auto="1"/>
              </font>
              <fill>
                <patternFill>
                  <bgColor rgb="FFFFFF00"/>
                </patternFill>
              </fill>
            </x14:dxf>
          </x14:cfRule>
          <x14:cfRule type="containsText" priority="3808" operator="containsText" id="{D4C2CAF9-9B17-448D-B8CF-E8E3EBB237C5}">
            <xm:f>NOT(ISERROR(SEARCH('Listados Datos'!$T$6,AB526)))</xm:f>
            <xm:f>'Listados Datos'!$T$6</xm:f>
            <x14:dxf>
              <font>
                <b/>
                <i val="0"/>
              </font>
              <fill>
                <patternFill>
                  <bgColor rgb="FF92D050"/>
                </patternFill>
              </fill>
            </x14:dxf>
          </x14:cfRule>
          <xm:sqref>AB526:AB527</xm:sqref>
        </x14:conditionalFormatting>
        <x14:conditionalFormatting xmlns:xm="http://schemas.microsoft.com/office/excel/2006/main">
          <x14:cfRule type="containsText" priority="3795" operator="containsText" id="{BC5036BC-E432-4F8A-B515-F0FEEDFC6CA6}">
            <xm:f>NOT(ISERROR(SEARCH('Listados Datos'!$P$3,Z526)))</xm:f>
            <xm:f>'Listados Datos'!$P$3</xm:f>
            <x14:dxf>
              <fill>
                <patternFill>
                  <bgColor rgb="FF99CC00"/>
                </patternFill>
              </fill>
            </x14:dxf>
          </x14:cfRule>
          <x14:cfRule type="containsText" priority="3796" operator="containsText" id="{01351200-264E-47BB-86DB-CD0EA1D35BB3}">
            <xm:f>NOT(ISERROR(SEARCH('Listados Datos'!$P$4,Z526)))</xm:f>
            <xm:f>'Listados Datos'!$P$4</xm:f>
            <x14:dxf>
              <fill>
                <patternFill>
                  <bgColor rgb="FF33CC33"/>
                </patternFill>
              </fill>
            </x14:dxf>
          </x14:cfRule>
          <x14:cfRule type="containsText" priority="3797" operator="containsText" id="{EF18C615-9376-41BB-A151-5A03786299DE}">
            <xm:f>NOT(ISERROR(SEARCH('Listados Datos'!$P$5,Z526)))</xm:f>
            <xm:f>'Listados Datos'!$P$5</xm:f>
            <x14:dxf>
              <fill>
                <patternFill>
                  <bgColor rgb="FFFFFF00"/>
                </patternFill>
              </fill>
            </x14:dxf>
          </x14:cfRule>
          <x14:cfRule type="containsText" priority="3798" operator="containsText" id="{E9AB305F-12B6-42EF-96AC-E49E23F1A9D5}">
            <xm:f>NOT(ISERROR(SEARCH('Listados Datos'!$P$6,Z526)))</xm:f>
            <xm:f>'Listados Datos'!$P$6</xm:f>
            <x14:dxf>
              <fill>
                <patternFill>
                  <bgColor rgb="FFFFC000"/>
                </patternFill>
              </fill>
            </x14:dxf>
          </x14:cfRule>
          <x14:cfRule type="containsText" priority="3799" operator="containsText" id="{7A43CAFC-2D70-40E8-A9E5-03EF500DB584}">
            <xm:f>NOT(ISERROR(SEARCH('Listados Datos'!$P$7,Z526)))</xm:f>
            <xm:f>'Listados Datos'!$P$7</xm:f>
            <x14:dxf>
              <fill>
                <patternFill>
                  <bgColor rgb="FFFF0000"/>
                </patternFill>
              </fill>
            </x14:dxf>
          </x14:cfRule>
          <xm:sqref>Z526:Z527</xm:sqref>
        </x14:conditionalFormatting>
        <x14:conditionalFormatting xmlns:xm="http://schemas.microsoft.com/office/excel/2006/main">
          <x14:cfRule type="containsText" priority="3771" operator="containsText" id="{8578851E-6240-4CBE-8BB8-BD24072F2159}">
            <xm:f>NOT(ISERROR(SEARCH('Listados Datos'!$T$3,AT526)))</xm:f>
            <xm:f>'Listados Datos'!$T$3</xm:f>
            <x14:dxf>
              <fill>
                <patternFill patternType="solid">
                  <bgColor rgb="FFC00000"/>
                </patternFill>
              </fill>
            </x14:dxf>
          </x14:cfRule>
          <x14:cfRule type="containsText" priority="3772" operator="containsText" id="{26BDC145-B9C8-4BCA-B40C-5168EC500E0E}">
            <xm:f>NOT(ISERROR(SEARCH('Listados Datos'!$T$4,AT526)))</xm:f>
            <xm:f>'Listados Datos'!$T$4</xm:f>
            <x14:dxf>
              <font>
                <b/>
                <i val="0"/>
                <color theme="0"/>
              </font>
              <fill>
                <patternFill>
                  <bgColor rgb="FFE26B0A"/>
                </patternFill>
              </fill>
            </x14:dxf>
          </x14:cfRule>
          <x14:cfRule type="containsText" priority="3773" operator="containsText" id="{A74FC45D-9461-4D6B-8D81-E3DF89FB4156}">
            <xm:f>NOT(ISERROR(SEARCH('Listados Datos'!$T$5,AT526)))</xm:f>
            <xm:f>'Listados Datos'!$T$5</xm:f>
            <x14:dxf>
              <font>
                <b/>
                <i val="0"/>
                <color auto="1"/>
              </font>
              <fill>
                <patternFill>
                  <bgColor rgb="FFFFFF00"/>
                </patternFill>
              </fill>
            </x14:dxf>
          </x14:cfRule>
          <x14:cfRule type="containsText" priority="3774" operator="containsText" id="{67FE9766-6105-4560-8AF1-861262F00F5B}">
            <xm:f>NOT(ISERROR(SEARCH('Listados Datos'!$T$6,AT526)))</xm:f>
            <xm:f>'Listados Datos'!$T$6</xm:f>
            <x14:dxf>
              <font>
                <b/>
                <i val="0"/>
              </font>
              <fill>
                <patternFill>
                  <bgColor rgb="FF92D050"/>
                </patternFill>
              </fill>
            </x14:dxf>
          </x14:cfRule>
          <xm:sqref>AT526</xm:sqref>
        </x14:conditionalFormatting>
        <x14:conditionalFormatting xmlns:xm="http://schemas.microsoft.com/office/excel/2006/main">
          <x14:cfRule type="containsText" priority="3761" operator="containsText" id="{153A7D1F-B9F1-425E-87E1-165885A9B014}">
            <xm:f>NOT(ISERROR(SEARCH('Listados Datos'!$P$3,AR526)))</xm:f>
            <xm:f>'Listados Datos'!$P$3</xm:f>
            <x14:dxf>
              <fill>
                <patternFill>
                  <bgColor rgb="FF99CC00"/>
                </patternFill>
              </fill>
            </x14:dxf>
          </x14:cfRule>
          <x14:cfRule type="containsText" priority="3762" operator="containsText" id="{97C0760F-505A-49C6-8B47-0224B423787D}">
            <xm:f>NOT(ISERROR(SEARCH('Listados Datos'!$P$4,AR526)))</xm:f>
            <xm:f>'Listados Datos'!$P$4</xm:f>
            <x14:dxf>
              <fill>
                <patternFill>
                  <bgColor rgb="FF33CC33"/>
                </patternFill>
              </fill>
            </x14:dxf>
          </x14:cfRule>
          <x14:cfRule type="containsText" priority="3763" operator="containsText" id="{F9B456CB-0210-406C-95D4-214A38970EAA}">
            <xm:f>NOT(ISERROR(SEARCH('Listados Datos'!$P$5,AR526)))</xm:f>
            <xm:f>'Listados Datos'!$P$5</xm:f>
            <x14:dxf>
              <fill>
                <patternFill>
                  <bgColor rgb="FFFFFF00"/>
                </patternFill>
              </fill>
            </x14:dxf>
          </x14:cfRule>
          <x14:cfRule type="containsText" priority="3764" operator="containsText" id="{B5D04A02-7F53-4C9C-B4B5-63803EE1ACC6}">
            <xm:f>NOT(ISERROR(SEARCH('Listados Datos'!$P$6,AR526)))</xm:f>
            <xm:f>'Listados Datos'!$P$6</xm:f>
            <x14:dxf>
              <fill>
                <patternFill>
                  <bgColor rgb="FFFFC000"/>
                </patternFill>
              </fill>
            </x14:dxf>
          </x14:cfRule>
          <x14:cfRule type="containsText" priority="3765" operator="containsText" id="{936AEFF0-8F65-4E80-B837-29D3C0ECA0FD}">
            <xm:f>NOT(ISERROR(SEARCH('Listados Datos'!$P$7,AR526)))</xm:f>
            <xm:f>'Listados Datos'!$P$7</xm:f>
            <x14:dxf>
              <fill>
                <patternFill>
                  <bgColor rgb="FFFF0000"/>
                </patternFill>
              </fill>
            </x14:dxf>
          </x14:cfRule>
          <xm:sqref>AR526</xm:sqref>
        </x14:conditionalFormatting>
        <x14:conditionalFormatting xmlns:xm="http://schemas.microsoft.com/office/excel/2006/main">
          <x14:cfRule type="containsText" priority="3757" operator="containsText" id="{1BC90261-83A1-4D04-B700-039C0DE21511}">
            <xm:f>NOT(ISERROR(SEARCH('Listados Datos'!$T$3,AT527)))</xm:f>
            <xm:f>'Listados Datos'!$T$3</xm:f>
            <x14:dxf>
              <fill>
                <patternFill patternType="solid">
                  <bgColor rgb="FFC00000"/>
                </patternFill>
              </fill>
            </x14:dxf>
          </x14:cfRule>
          <x14:cfRule type="containsText" priority="3758" operator="containsText" id="{A1681A52-C3CF-446E-8CE8-60AD8490664B}">
            <xm:f>NOT(ISERROR(SEARCH('Listados Datos'!$T$4,AT527)))</xm:f>
            <xm:f>'Listados Datos'!$T$4</xm:f>
            <x14:dxf>
              <font>
                <b/>
                <i val="0"/>
                <color theme="0"/>
              </font>
              <fill>
                <patternFill>
                  <bgColor rgb="FFE26B0A"/>
                </patternFill>
              </fill>
            </x14:dxf>
          </x14:cfRule>
          <x14:cfRule type="containsText" priority="3759" operator="containsText" id="{3D8594C9-4B8C-4160-9A08-CEEADA50C688}">
            <xm:f>NOT(ISERROR(SEARCH('Listados Datos'!$T$5,AT527)))</xm:f>
            <xm:f>'Listados Datos'!$T$5</xm:f>
            <x14:dxf>
              <font>
                <b/>
                <i val="0"/>
                <color auto="1"/>
              </font>
              <fill>
                <patternFill>
                  <bgColor rgb="FFFFFF00"/>
                </patternFill>
              </fill>
            </x14:dxf>
          </x14:cfRule>
          <x14:cfRule type="containsText" priority="3760" operator="containsText" id="{F1EF0482-3A36-454E-99F5-A48BDE3BB891}">
            <xm:f>NOT(ISERROR(SEARCH('Listados Datos'!$T$6,AT527)))</xm:f>
            <xm:f>'Listados Datos'!$T$6</xm:f>
            <x14:dxf>
              <font>
                <b/>
                <i val="0"/>
              </font>
              <fill>
                <patternFill>
                  <bgColor rgb="FF92D050"/>
                </patternFill>
              </fill>
            </x14:dxf>
          </x14:cfRule>
          <xm:sqref>AT527</xm:sqref>
        </x14:conditionalFormatting>
        <x14:conditionalFormatting xmlns:xm="http://schemas.microsoft.com/office/excel/2006/main">
          <x14:cfRule type="containsText" priority="3747" operator="containsText" id="{0C1C356B-2A6E-4578-8A1E-8179A6848CF7}">
            <xm:f>NOT(ISERROR(SEARCH('Listados Datos'!$P$3,AR527)))</xm:f>
            <xm:f>'Listados Datos'!$P$3</xm:f>
            <x14:dxf>
              <fill>
                <patternFill>
                  <bgColor rgb="FF99CC00"/>
                </patternFill>
              </fill>
            </x14:dxf>
          </x14:cfRule>
          <x14:cfRule type="containsText" priority="3748" operator="containsText" id="{726B1C57-785A-47D0-A85D-19E12B341DE0}">
            <xm:f>NOT(ISERROR(SEARCH('Listados Datos'!$P$4,AR527)))</xm:f>
            <xm:f>'Listados Datos'!$P$4</xm:f>
            <x14:dxf>
              <fill>
                <patternFill>
                  <bgColor rgb="FF33CC33"/>
                </patternFill>
              </fill>
            </x14:dxf>
          </x14:cfRule>
          <x14:cfRule type="containsText" priority="3749" operator="containsText" id="{22F17236-B84A-4068-BF4C-8DE6EAFD4671}">
            <xm:f>NOT(ISERROR(SEARCH('Listados Datos'!$P$5,AR527)))</xm:f>
            <xm:f>'Listados Datos'!$P$5</xm:f>
            <x14:dxf>
              <fill>
                <patternFill>
                  <bgColor rgb="FFFFFF00"/>
                </patternFill>
              </fill>
            </x14:dxf>
          </x14:cfRule>
          <x14:cfRule type="containsText" priority="3750" operator="containsText" id="{63E8178E-84CF-4010-8083-744C37B3D5C7}">
            <xm:f>NOT(ISERROR(SEARCH('Listados Datos'!$P$6,AR527)))</xm:f>
            <xm:f>'Listados Datos'!$P$6</xm:f>
            <x14:dxf>
              <fill>
                <patternFill>
                  <bgColor rgb="FFFFC000"/>
                </patternFill>
              </fill>
            </x14:dxf>
          </x14:cfRule>
          <x14:cfRule type="containsText" priority="3751" operator="containsText" id="{D9CE529D-DC34-41BD-B840-C6891B688C8F}">
            <xm:f>NOT(ISERROR(SEARCH('Listados Datos'!$P$7,AR527)))</xm:f>
            <xm:f>'Listados Datos'!$P$7</xm:f>
            <x14:dxf>
              <fill>
                <patternFill>
                  <bgColor rgb="FFFF0000"/>
                </patternFill>
              </fill>
            </x14:dxf>
          </x14:cfRule>
          <xm:sqref>AR527</xm:sqref>
        </x14:conditionalFormatting>
        <x14:conditionalFormatting xmlns:xm="http://schemas.microsoft.com/office/excel/2006/main">
          <x14:cfRule type="containsText" priority="3729" operator="containsText" id="{70CE7196-6437-4BE7-B3EB-D06DE6E50028}">
            <xm:f>NOT(ISERROR(SEARCH('Listados Datos'!$T$3,AF528)))</xm:f>
            <xm:f>'Listados Datos'!$T$3</xm:f>
            <x14:dxf>
              <fill>
                <patternFill patternType="solid">
                  <bgColor rgb="FFC00000"/>
                </patternFill>
              </fill>
            </x14:dxf>
          </x14:cfRule>
          <x14:cfRule type="containsText" priority="3730" operator="containsText" id="{D871B8C1-702E-438E-9EBC-8FDFC0B014C8}">
            <xm:f>NOT(ISERROR(SEARCH('Listados Datos'!$T$4,AF528)))</xm:f>
            <xm:f>'Listados Datos'!$T$4</xm:f>
            <x14:dxf>
              <font>
                <b/>
                <i val="0"/>
                <color theme="0"/>
              </font>
              <fill>
                <patternFill>
                  <bgColor rgb="FFE26B0A"/>
                </patternFill>
              </fill>
            </x14:dxf>
          </x14:cfRule>
          <x14:cfRule type="containsText" priority="3731" operator="containsText" id="{2BE4DD31-F206-44DA-A9CD-E2EA7FA405CF}">
            <xm:f>NOT(ISERROR(SEARCH('Listados Datos'!$T$5,AF528)))</xm:f>
            <xm:f>'Listados Datos'!$T$5</xm:f>
            <x14:dxf>
              <font>
                <b/>
                <i val="0"/>
                <color auto="1"/>
              </font>
              <fill>
                <patternFill>
                  <bgColor rgb="FFFFFF00"/>
                </patternFill>
              </fill>
            </x14:dxf>
          </x14:cfRule>
          <x14:cfRule type="containsText" priority="3732" operator="containsText" id="{57840CB3-3D70-4A13-A745-7972A080123F}">
            <xm:f>NOT(ISERROR(SEARCH('Listados Datos'!$T$6,AF528)))</xm:f>
            <xm:f>'Listados Datos'!$T$6</xm:f>
            <x14:dxf>
              <font>
                <b/>
                <i val="0"/>
              </font>
              <fill>
                <patternFill>
                  <bgColor rgb="FF92D050"/>
                </patternFill>
              </fill>
            </x14:dxf>
          </x14:cfRule>
          <xm:sqref>AF528:AF529</xm:sqref>
        </x14:conditionalFormatting>
        <x14:conditionalFormatting xmlns:xm="http://schemas.microsoft.com/office/excel/2006/main">
          <x14:cfRule type="containsText" priority="3725" operator="containsText" id="{7FA76593-4A4B-47F8-906E-C7C66165A758}">
            <xm:f>NOT(ISERROR(SEARCH('Listados Datos'!$T$3,AB528)))</xm:f>
            <xm:f>'Listados Datos'!$T$3</xm:f>
            <x14:dxf>
              <fill>
                <patternFill patternType="solid">
                  <bgColor rgb="FFC00000"/>
                </patternFill>
              </fill>
            </x14:dxf>
          </x14:cfRule>
          <x14:cfRule type="containsText" priority="3726" operator="containsText" id="{FC264CDE-0100-444A-B16E-258667C9C96E}">
            <xm:f>NOT(ISERROR(SEARCH('Listados Datos'!$T$4,AB528)))</xm:f>
            <xm:f>'Listados Datos'!$T$4</xm:f>
            <x14:dxf>
              <font>
                <b/>
                <i val="0"/>
                <color theme="0"/>
              </font>
              <fill>
                <patternFill>
                  <bgColor rgb="FFE26B0A"/>
                </patternFill>
              </fill>
            </x14:dxf>
          </x14:cfRule>
          <x14:cfRule type="containsText" priority="3727" operator="containsText" id="{35EA1F25-4A71-4511-9FA8-64C0C2C0BEBF}">
            <xm:f>NOT(ISERROR(SEARCH('Listados Datos'!$T$5,AB528)))</xm:f>
            <xm:f>'Listados Datos'!$T$5</xm:f>
            <x14:dxf>
              <font>
                <b/>
                <i val="0"/>
                <color auto="1"/>
              </font>
              <fill>
                <patternFill>
                  <bgColor rgb="FFFFFF00"/>
                </patternFill>
              </fill>
            </x14:dxf>
          </x14:cfRule>
          <x14:cfRule type="containsText" priority="3728" operator="containsText" id="{619746D7-C8CD-493B-B9A2-27EB1E47D9A2}">
            <xm:f>NOT(ISERROR(SEARCH('Listados Datos'!$T$6,AB528)))</xm:f>
            <xm:f>'Listados Datos'!$T$6</xm:f>
            <x14:dxf>
              <font>
                <b/>
                <i val="0"/>
              </font>
              <fill>
                <patternFill>
                  <bgColor rgb="FF92D050"/>
                </patternFill>
              </fill>
            </x14:dxf>
          </x14:cfRule>
          <xm:sqref>AB528:AB529</xm:sqref>
        </x14:conditionalFormatting>
        <x14:conditionalFormatting xmlns:xm="http://schemas.microsoft.com/office/excel/2006/main">
          <x14:cfRule type="containsText" priority="3715" operator="containsText" id="{973E03B3-C206-42A5-B4F2-95D94549FB9A}">
            <xm:f>NOT(ISERROR(SEARCH('Listados Datos'!$P$3,Z528)))</xm:f>
            <xm:f>'Listados Datos'!$P$3</xm:f>
            <x14:dxf>
              <fill>
                <patternFill>
                  <bgColor rgb="FF99CC00"/>
                </patternFill>
              </fill>
            </x14:dxf>
          </x14:cfRule>
          <x14:cfRule type="containsText" priority="3716" operator="containsText" id="{8F9F66C4-F67E-4E08-A848-7A85C2780880}">
            <xm:f>NOT(ISERROR(SEARCH('Listados Datos'!$P$4,Z528)))</xm:f>
            <xm:f>'Listados Datos'!$P$4</xm:f>
            <x14:dxf>
              <fill>
                <patternFill>
                  <bgColor rgb="FF33CC33"/>
                </patternFill>
              </fill>
            </x14:dxf>
          </x14:cfRule>
          <x14:cfRule type="containsText" priority="3717" operator="containsText" id="{6C03F80A-1DC6-4AAE-BB20-61C884D522FE}">
            <xm:f>NOT(ISERROR(SEARCH('Listados Datos'!$P$5,Z528)))</xm:f>
            <xm:f>'Listados Datos'!$P$5</xm:f>
            <x14:dxf>
              <fill>
                <patternFill>
                  <bgColor rgb="FFFFFF00"/>
                </patternFill>
              </fill>
            </x14:dxf>
          </x14:cfRule>
          <x14:cfRule type="containsText" priority="3718" operator="containsText" id="{051D110E-E81F-4AE1-87DC-B18C3E1242A3}">
            <xm:f>NOT(ISERROR(SEARCH('Listados Datos'!$P$6,Z528)))</xm:f>
            <xm:f>'Listados Datos'!$P$6</xm:f>
            <x14:dxf>
              <fill>
                <patternFill>
                  <bgColor rgb="FFFFC000"/>
                </patternFill>
              </fill>
            </x14:dxf>
          </x14:cfRule>
          <x14:cfRule type="containsText" priority="3719" operator="containsText" id="{C10A5D46-9436-4ECC-94FD-A51A340D7C07}">
            <xm:f>NOT(ISERROR(SEARCH('Listados Datos'!$P$7,Z528)))</xm:f>
            <xm:f>'Listados Datos'!$P$7</xm:f>
            <x14:dxf>
              <fill>
                <patternFill>
                  <bgColor rgb="FFFF0000"/>
                </patternFill>
              </fill>
            </x14:dxf>
          </x14:cfRule>
          <xm:sqref>Z528:Z529</xm:sqref>
        </x14:conditionalFormatting>
        <x14:conditionalFormatting xmlns:xm="http://schemas.microsoft.com/office/excel/2006/main">
          <x14:cfRule type="containsText" priority="3687" operator="containsText" id="{60937BBB-5DD5-4ECE-9C0B-39A6D91D1D2D}">
            <xm:f>NOT(ISERROR(SEARCH('Listados Datos'!$T$3,AT529)))</xm:f>
            <xm:f>'Listados Datos'!$T$3</xm:f>
            <x14:dxf>
              <fill>
                <patternFill patternType="solid">
                  <bgColor rgb="FFC00000"/>
                </patternFill>
              </fill>
            </x14:dxf>
          </x14:cfRule>
          <x14:cfRule type="containsText" priority="3688" operator="containsText" id="{F58F266B-F8C1-43F3-96B9-AE8E3C3189E9}">
            <xm:f>NOT(ISERROR(SEARCH('Listados Datos'!$T$4,AT529)))</xm:f>
            <xm:f>'Listados Datos'!$T$4</xm:f>
            <x14:dxf>
              <font>
                <b/>
                <i val="0"/>
                <color theme="0"/>
              </font>
              <fill>
                <patternFill>
                  <bgColor rgb="FFE26B0A"/>
                </patternFill>
              </fill>
            </x14:dxf>
          </x14:cfRule>
          <x14:cfRule type="containsText" priority="3689" operator="containsText" id="{70E8E818-48B7-4795-A0F9-B8D63E88E0C7}">
            <xm:f>NOT(ISERROR(SEARCH('Listados Datos'!$T$5,AT529)))</xm:f>
            <xm:f>'Listados Datos'!$T$5</xm:f>
            <x14:dxf>
              <font>
                <b/>
                <i val="0"/>
                <color auto="1"/>
              </font>
              <fill>
                <patternFill>
                  <bgColor rgb="FFFFFF00"/>
                </patternFill>
              </fill>
            </x14:dxf>
          </x14:cfRule>
          <x14:cfRule type="containsText" priority="3690" operator="containsText" id="{CCD5DFDD-479D-4F79-9CB7-1B86C150425C}">
            <xm:f>NOT(ISERROR(SEARCH('Listados Datos'!$T$6,AT529)))</xm:f>
            <xm:f>'Listados Datos'!$T$6</xm:f>
            <x14:dxf>
              <font>
                <b/>
                <i val="0"/>
              </font>
              <fill>
                <patternFill>
                  <bgColor rgb="FF92D050"/>
                </patternFill>
              </fill>
            </x14:dxf>
          </x14:cfRule>
          <xm:sqref>AT529</xm:sqref>
        </x14:conditionalFormatting>
        <x14:conditionalFormatting xmlns:xm="http://schemas.microsoft.com/office/excel/2006/main">
          <x14:cfRule type="containsText" priority="3607" operator="containsText" id="{FCEAEDA7-B47A-4B97-8E82-38A3397D02E9}">
            <xm:f>NOT(ISERROR(SEARCH('Listados Datos'!$T$3,AT525)))</xm:f>
            <xm:f>'Listados Datos'!$T$3</xm:f>
            <x14:dxf>
              <fill>
                <patternFill patternType="solid">
                  <bgColor rgb="FFC00000"/>
                </patternFill>
              </fill>
            </x14:dxf>
          </x14:cfRule>
          <x14:cfRule type="containsText" priority="3608" operator="containsText" id="{72FD5CAA-4E1C-4741-A04D-A0AED01C3843}">
            <xm:f>NOT(ISERROR(SEARCH('Listados Datos'!$T$4,AT525)))</xm:f>
            <xm:f>'Listados Datos'!$T$4</xm:f>
            <x14:dxf>
              <font>
                <b/>
                <i val="0"/>
                <color theme="0"/>
              </font>
              <fill>
                <patternFill>
                  <bgColor rgb="FFE26B0A"/>
                </patternFill>
              </fill>
            </x14:dxf>
          </x14:cfRule>
          <x14:cfRule type="containsText" priority="3609" operator="containsText" id="{DC58A83E-F530-4541-8D62-E1A1ED2F9A88}">
            <xm:f>NOT(ISERROR(SEARCH('Listados Datos'!$T$5,AT525)))</xm:f>
            <xm:f>'Listados Datos'!$T$5</xm:f>
            <x14:dxf>
              <font>
                <b/>
                <i val="0"/>
                <color auto="1"/>
              </font>
              <fill>
                <patternFill>
                  <bgColor rgb="FFFFFF00"/>
                </patternFill>
              </fill>
            </x14:dxf>
          </x14:cfRule>
          <x14:cfRule type="containsText" priority="3610" operator="containsText" id="{E5F26CBC-01A4-4750-A22B-719612F97718}">
            <xm:f>NOT(ISERROR(SEARCH('Listados Datos'!$T$6,AT525)))</xm:f>
            <xm:f>'Listados Datos'!$T$6</xm:f>
            <x14:dxf>
              <font>
                <b/>
                <i val="0"/>
              </font>
              <fill>
                <patternFill>
                  <bgColor rgb="FF92D050"/>
                </patternFill>
              </fill>
            </x14:dxf>
          </x14:cfRule>
          <xm:sqref>AT525</xm:sqref>
        </x14:conditionalFormatting>
        <x14:conditionalFormatting xmlns:xm="http://schemas.microsoft.com/office/excel/2006/main">
          <x14:cfRule type="containsText" priority="3597" operator="containsText" id="{076DA9B4-43DB-4457-9A16-2D6BB14A98B2}">
            <xm:f>NOT(ISERROR(SEARCH('Listados Datos'!$P$3,AR525)))</xm:f>
            <xm:f>'Listados Datos'!$P$3</xm:f>
            <x14:dxf>
              <fill>
                <patternFill>
                  <bgColor rgb="FF99CC00"/>
                </patternFill>
              </fill>
            </x14:dxf>
          </x14:cfRule>
          <x14:cfRule type="containsText" priority="3598" operator="containsText" id="{AAAA3C3B-8BF6-4827-BEFA-6C46FC745FFB}">
            <xm:f>NOT(ISERROR(SEARCH('Listados Datos'!$P$4,AR525)))</xm:f>
            <xm:f>'Listados Datos'!$P$4</xm:f>
            <x14:dxf>
              <fill>
                <patternFill>
                  <bgColor rgb="FF33CC33"/>
                </patternFill>
              </fill>
            </x14:dxf>
          </x14:cfRule>
          <x14:cfRule type="containsText" priority="3599" operator="containsText" id="{D515E24F-A53F-4AFC-8B73-2AC4D7DDA371}">
            <xm:f>NOT(ISERROR(SEARCH('Listados Datos'!$P$5,AR525)))</xm:f>
            <xm:f>'Listados Datos'!$P$5</xm:f>
            <x14:dxf>
              <fill>
                <patternFill>
                  <bgColor rgb="FFFFFF00"/>
                </patternFill>
              </fill>
            </x14:dxf>
          </x14:cfRule>
          <x14:cfRule type="containsText" priority="3600" operator="containsText" id="{52333E6A-3EA5-41D5-8FA6-CFDA4173BF4D}">
            <xm:f>NOT(ISERROR(SEARCH('Listados Datos'!$P$6,AR525)))</xm:f>
            <xm:f>'Listados Datos'!$P$6</xm:f>
            <x14:dxf>
              <fill>
                <patternFill>
                  <bgColor rgb="FFFFC000"/>
                </patternFill>
              </fill>
            </x14:dxf>
          </x14:cfRule>
          <x14:cfRule type="containsText" priority="3601" operator="containsText" id="{599F4C5F-D7F3-4A5C-95F9-C6CCB1B6D099}">
            <xm:f>NOT(ISERROR(SEARCH('Listados Datos'!$P$7,AR525)))</xm:f>
            <xm:f>'Listados Datos'!$P$7</xm:f>
            <x14:dxf>
              <fill>
                <patternFill>
                  <bgColor rgb="FFFF0000"/>
                </patternFill>
              </fill>
            </x14:dxf>
          </x14:cfRule>
          <xm:sqref>AR525</xm:sqref>
        </x14:conditionalFormatting>
        <x14:conditionalFormatting xmlns:xm="http://schemas.microsoft.com/office/excel/2006/main">
          <x14:cfRule type="containsText" priority="3565" operator="containsText" id="{C1CE4F09-4205-44A8-B366-966D60CBE27E}">
            <xm:f>NOT(ISERROR(SEARCH('Listados Datos'!$T$3,AT522)))</xm:f>
            <xm:f>'Listados Datos'!$T$3</xm:f>
            <x14:dxf>
              <fill>
                <patternFill patternType="solid">
                  <bgColor rgb="FFC00000"/>
                </patternFill>
              </fill>
            </x14:dxf>
          </x14:cfRule>
          <x14:cfRule type="containsText" priority="3566" operator="containsText" id="{BADBF8A2-2A1F-4F5F-86AD-E2F715555A82}">
            <xm:f>NOT(ISERROR(SEARCH('Listados Datos'!$T$4,AT522)))</xm:f>
            <xm:f>'Listados Datos'!$T$4</xm:f>
            <x14:dxf>
              <font>
                <b/>
                <i val="0"/>
                <color theme="0"/>
              </font>
              <fill>
                <patternFill>
                  <bgColor rgb="FFE26B0A"/>
                </patternFill>
              </fill>
            </x14:dxf>
          </x14:cfRule>
          <x14:cfRule type="containsText" priority="3567" operator="containsText" id="{8269106F-9F30-4C7B-BE42-3168254969B5}">
            <xm:f>NOT(ISERROR(SEARCH('Listados Datos'!$T$5,AT522)))</xm:f>
            <xm:f>'Listados Datos'!$T$5</xm:f>
            <x14:dxf>
              <font>
                <b/>
                <i val="0"/>
                <color auto="1"/>
              </font>
              <fill>
                <patternFill>
                  <bgColor rgb="FFFFFF00"/>
                </patternFill>
              </fill>
            </x14:dxf>
          </x14:cfRule>
          <x14:cfRule type="containsText" priority="3568" operator="containsText" id="{5283F7E7-CFC6-42D5-9886-A87D997711DC}">
            <xm:f>NOT(ISERROR(SEARCH('Listados Datos'!$T$6,AT522)))</xm:f>
            <xm:f>'Listados Datos'!$T$6</xm:f>
            <x14:dxf>
              <font>
                <b/>
                <i val="0"/>
              </font>
              <fill>
                <patternFill>
                  <bgColor rgb="FF92D050"/>
                </patternFill>
              </fill>
            </x14:dxf>
          </x14:cfRule>
          <xm:sqref>AT522</xm:sqref>
        </x14:conditionalFormatting>
        <x14:conditionalFormatting xmlns:xm="http://schemas.microsoft.com/office/excel/2006/main">
          <x14:cfRule type="containsText" priority="3555" operator="containsText" id="{FF9DE810-1B9E-4A32-8229-D4E021AE0659}">
            <xm:f>NOT(ISERROR(SEARCH('Listados Datos'!$P$3,AR522)))</xm:f>
            <xm:f>'Listados Datos'!$P$3</xm:f>
            <x14:dxf>
              <fill>
                <patternFill>
                  <bgColor rgb="FF99CC00"/>
                </patternFill>
              </fill>
            </x14:dxf>
          </x14:cfRule>
          <x14:cfRule type="containsText" priority="3556" operator="containsText" id="{D07952F4-03B7-4DA3-9B53-0D621233B342}">
            <xm:f>NOT(ISERROR(SEARCH('Listados Datos'!$P$4,AR522)))</xm:f>
            <xm:f>'Listados Datos'!$P$4</xm:f>
            <x14:dxf>
              <fill>
                <patternFill>
                  <bgColor rgb="FF33CC33"/>
                </patternFill>
              </fill>
            </x14:dxf>
          </x14:cfRule>
          <x14:cfRule type="containsText" priority="3557" operator="containsText" id="{2B933F08-D135-426F-942A-D945D4FC6580}">
            <xm:f>NOT(ISERROR(SEARCH('Listados Datos'!$P$5,AR522)))</xm:f>
            <xm:f>'Listados Datos'!$P$5</xm:f>
            <x14:dxf>
              <fill>
                <patternFill>
                  <bgColor rgb="FFFFFF00"/>
                </patternFill>
              </fill>
            </x14:dxf>
          </x14:cfRule>
          <x14:cfRule type="containsText" priority="3558" operator="containsText" id="{D405D245-7327-4D03-ABFF-9095464E1DE2}">
            <xm:f>NOT(ISERROR(SEARCH('Listados Datos'!$P$6,AR522)))</xm:f>
            <xm:f>'Listados Datos'!$P$6</xm:f>
            <x14:dxf>
              <fill>
                <patternFill>
                  <bgColor rgb="FFFFC000"/>
                </patternFill>
              </fill>
            </x14:dxf>
          </x14:cfRule>
          <x14:cfRule type="containsText" priority="3559" operator="containsText" id="{FC3AB8B1-B411-4E0F-8EB8-DC186B24A420}">
            <xm:f>NOT(ISERROR(SEARCH('Listados Datos'!$P$7,AR522)))</xm:f>
            <xm:f>'Listados Datos'!$P$7</xm:f>
            <x14:dxf>
              <fill>
                <patternFill>
                  <bgColor rgb="FFFF0000"/>
                </patternFill>
              </fill>
            </x14:dxf>
          </x14:cfRule>
          <xm:sqref>AR522</xm:sqref>
        </x14:conditionalFormatting>
        <x14:conditionalFormatting xmlns:xm="http://schemas.microsoft.com/office/excel/2006/main">
          <x14:cfRule type="containsText" priority="3541" operator="containsText" id="{F0361311-AA88-4C54-9B6F-9FC2FFB6AF47}">
            <xm:f>NOT(ISERROR(SEARCH('Listados Datos'!$P$3,AR523)))</xm:f>
            <xm:f>'Listados Datos'!$P$3</xm:f>
            <x14:dxf>
              <fill>
                <patternFill>
                  <bgColor rgb="FF99CC00"/>
                </patternFill>
              </fill>
            </x14:dxf>
          </x14:cfRule>
          <x14:cfRule type="containsText" priority="3542" operator="containsText" id="{7F391568-D1BA-4DB0-9F54-3710605423D4}">
            <xm:f>NOT(ISERROR(SEARCH('Listados Datos'!$P$4,AR523)))</xm:f>
            <xm:f>'Listados Datos'!$P$4</xm:f>
            <x14:dxf>
              <fill>
                <patternFill>
                  <bgColor rgb="FF33CC33"/>
                </patternFill>
              </fill>
            </x14:dxf>
          </x14:cfRule>
          <x14:cfRule type="containsText" priority="3543" operator="containsText" id="{9F257D77-4FBB-436F-B816-5657DBD3FF60}">
            <xm:f>NOT(ISERROR(SEARCH('Listados Datos'!$P$5,AR523)))</xm:f>
            <xm:f>'Listados Datos'!$P$5</xm:f>
            <x14:dxf>
              <fill>
                <patternFill>
                  <bgColor rgb="FFFFFF00"/>
                </patternFill>
              </fill>
            </x14:dxf>
          </x14:cfRule>
          <x14:cfRule type="containsText" priority="3544" operator="containsText" id="{4BE7C6D4-5C46-4494-BF02-66DF5DB8918F}">
            <xm:f>NOT(ISERROR(SEARCH('Listados Datos'!$P$6,AR523)))</xm:f>
            <xm:f>'Listados Datos'!$P$6</xm:f>
            <x14:dxf>
              <fill>
                <patternFill>
                  <bgColor rgb="FFFFC000"/>
                </patternFill>
              </fill>
            </x14:dxf>
          </x14:cfRule>
          <x14:cfRule type="containsText" priority="3545" operator="containsText" id="{7BB251D9-2135-42A4-A469-9F1D81086B4A}">
            <xm:f>NOT(ISERROR(SEARCH('Listados Datos'!$P$7,AR523)))</xm:f>
            <xm:f>'Listados Datos'!$P$7</xm:f>
            <x14:dxf>
              <fill>
                <patternFill>
                  <bgColor rgb="FFFF0000"/>
                </patternFill>
              </fill>
            </x14:dxf>
          </x14:cfRule>
          <xm:sqref>AR523</xm:sqref>
        </x14:conditionalFormatting>
        <x14:conditionalFormatting xmlns:xm="http://schemas.microsoft.com/office/excel/2006/main">
          <x14:cfRule type="containsText" priority="3673" operator="containsText" id="{B92B6D58-53FA-4477-8DEF-650AE28C2221}">
            <xm:f>NOT(ISERROR(SEARCH('Listados Datos'!$T$3,AF520)))</xm:f>
            <xm:f>'Listados Datos'!$T$3</xm:f>
            <x14:dxf>
              <fill>
                <patternFill patternType="solid">
                  <bgColor rgb="FFC00000"/>
                </patternFill>
              </fill>
            </x14:dxf>
          </x14:cfRule>
          <x14:cfRule type="containsText" priority="3674" operator="containsText" id="{822AA1B1-55EB-4624-980F-B436619DB40D}">
            <xm:f>NOT(ISERROR(SEARCH('Listados Datos'!$T$4,AF520)))</xm:f>
            <xm:f>'Listados Datos'!$T$4</xm:f>
            <x14:dxf>
              <font>
                <b/>
                <i val="0"/>
                <color theme="0"/>
              </font>
              <fill>
                <patternFill>
                  <bgColor rgb="FFE26B0A"/>
                </patternFill>
              </fill>
            </x14:dxf>
          </x14:cfRule>
          <x14:cfRule type="containsText" priority="3675" operator="containsText" id="{4CCB5DC7-FFE8-4C6B-8E16-765845402648}">
            <xm:f>NOT(ISERROR(SEARCH('Listados Datos'!$T$5,AF520)))</xm:f>
            <xm:f>'Listados Datos'!$T$5</xm:f>
            <x14:dxf>
              <font>
                <b/>
                <i val="0"/>
                <color auto="1"/>
              </font>
              <fill>
                <patternFill>
                  <bgColor rgb="FFFFFF00"/>
                </patternFill>
              </fill>
            </x14:dxf>
          </x14:cfRule>
          <x14:cfRule type="containsText" priority="3676" operator="containsText" id="{5439AAFC-A60A-4FDF-8803-2FFBE0DB34A0}">
            <xm:f>NOT(ISERROR(SEARCH('Listados Datos'!$T$6,AF520)))</xm:f>
            <xm:f>'Listados Datos'!$T$6</xm:f>
            <x14:dxf>
              <font>
                <b/>
                <i val="0"/>
              </font>
              <fill>
                <patternFill>
                  <bgColor rgb="FF92D050"/>
                </patternFill>
              </fill>
            </x14:dxf>
          </x14:cfRule>
          <xm:sqref>AF520:AF521 AF525</xm:sqref>
        </x14:conditionalFormatting>
        <x14:conditionalFormatting xmlns:xm="http://schemas.microsoft.com/office/excel/2006/main">
          <x14:cfRule type="containsText" priority="3669" operator="containsText" id="{B9F57C4B-1F0A-4DAE-8DF3-DB2A341ED9C4}">
            <xm:f>NOT(ISERROR(SEARCH('Listados Datos'!$T$3,AB520)))</xm:f>
            <xm:f>'Listados Datos'!$T$3</xm:f>
            <x14:dxf>
              <fill>
                <patternFill patternType="solid">
                  <bgColor rgb="FFC00000"/>
                </patternFill>
              </fill>
            </x14:dxf>
          </x14:cfRule>
          <x14:cfRule type="containsText" priority="3670" operator="containsText" id="{1AAE432B-46AE-4CEF-BC57-6BBF833E0105}">
            <xm:f>NOT(ISERROR(SEARCH('Listados Datos'!$T$4,AB520)))</xm:f>
            <xm:f>'Listados Datos'!$T$4</xm:f>
            <x14:dxf>
              <font>
                <b/>
                <i val="0"/>
                <color theme="0"/>
              </font>
              <fill>
                <patternFill>
                  <bgColor rgb="FFE26B0A"/>
                </patternFill>
              </fill>
            </x14:dxf>
          </x14:cfRule>
          <x14:cfRule type="containsText" priority="3671" operator="containsText" id="{FECDFC82-C882-4AF9-8798-DA793CBDD02D}">
            <xm:f>NOT(ISERROR(SEARCH('Listados Datos'!$T$5,AB520)))</xm:f>
            <xm:f>'Listados Datos'!$T$5</xm:f>
            <x14:dxf>
              <font>
                <b/>
                <i val="0"/>
                <color auto="1"/>
              </font>
              <fill>
                <patternFill>
                  <bgColor rgb="FFFFFF00"/>
                </patternFill>
              </fill>
            </x14:dxf>
          </x14:cfRule>
          <x14:cfRule type="containsText" priority="3672" operator="containsText" id="{674498F9-04BF-46E0-AF6C-DA22CED468F7}">
            <xm:f>NOT(ISERROR(SEARCH('Listados Datos'!$T$6,AB520)))</xm:f>
            <xm:f>'Listados Datos'!$T$6</xm:f>
            <x14:dxf>
              <font>
                <b/>
                <i val="0"/>
              </font>
              <fill>
                <patternFill>
                  <bgColor rgb="FF92D050"/>
                </patternFill>
              </fill>
            </x14:dxf>
          </x14:cfRule>
          <xm:sqref>AB520:AB521</xm:sqref>
        </x14:conditionalFormatting>
        <x14:conditionalFormatting xmlns:xm="http://schemas.microsoft.com/office/excel/2006/main">
          <x14:cfRule type="containsText" priority="3659" operator="containsText" id="{8541AE7E-DE62-42AB-A79F-AF973FD02E2F}">
            <xm:f>NOT(ISERROR(SEARCH('Listados Datos'!$P$3,Z520)))</xm:f>
            <xm:f>'Listados Datos'!$P$3</xm:f>
            <x14:dxf>
              <fill>
                <patternFill>
                  <bgColor rgb="FF99CC00"/>
                </patternFill>
              </fill>
            </x14:dxf>
          </x14:cfRule>
          <x14:cfRule type="containsText" priority="3660" operator="containsText" id="{41BE4481-0A56-4AD5-829C-B72CFBE265D1}">
            <xm:f>NOT(ISERROR(SEARCH('Listados Datos'!$P$4,Z520)))</xm:f>
            <xm:f>'Listados Datos'!$P$4</xm:f>
            <x14:dxf>
              <fill>
                <patternFill>
                  <bgColor rgb="FF33CC33"/>
                </patternFill>
              </fill>
            </x14:dxf>
          </x14:cfRule>
          <x14:cfRule type="containsText" priority="3661" operator="containsText" id="{D3C4EFD3-3473-4DC3-B415-0A28C2028ED7}">
            <xm:f>NOT(ISERROR(SEARCH('Listados Datos'!$P$5,Z520)))</xm:f>
            <xm:f>'Listados Datos'!$P$5</xm:f>
            <x14:dxf>
              <fill>
                <patternFill>
                  <bgColor rgb="FFFFFF00"/>
                </patternFill>
              </fill>
            </x14:dxf>
          </x14:cfRule>
          <x14:cfRule type="containsText" priority="3662" operator="containsText" id="{54208A08-0393-4667-96D1-748CE62F9982}">
            <xm:f>NOT(ISERROR(SEARCH('Listados Datos'!$P$6,Z520)))</xm:f>
            <xm:f>'Listados Datos'!$P$6</xm:f>
            <x14:dxf>
              <fill>
                <patternFill>
                  <bgColor rgb="FFFFC000"/>
                </patternFill>
              </fill>
            </x14:dxf>
          </x14:cfRule>
          <x14:cfRule type="containsText" priority="3663" operator="containsText" id="{02AB2221-DCD0-4F6F-A40F-62F0F9C9AAEF}">
            <xm:f>NOT(ISERROR(SEARCH('Listados Datos'!$P$7,Z520)))</xm:f>
            <xm:f>'Listados Datos'!$P$7</xm:f>
            <x14:dxf>
              <fill>
                <patternFill>
                  <bgColor rgb="FFFF0000"/>
                </patternFill>
              </fill>
            </x14:dxf>
          </x14:cfRule>
          <xm:sqref>Z520:Z521</xm:sqref>
        </x14:conditionalFormatting>
        <x14:conditionalFormatting xmlns:xm="http://schemas.microsoft.com/office/excel/2006/main">
          <x14:cfRule type="containsText" priority="3635" operator="containsText" id="{16ED5ACE-FEE9-4CDD-B1F5-EEEA8BF6182E}">
            <xm:f>NOT(ISERROR(SEARCH('Listados Datos'!$T$3,AT520)))</xm:f>
            <xm:f>'Listados Datos'!$T$3</xm:f>
            <x14:dxf>
              <fill>
                <patternFill patternType="solid">
                  <bgColor rgb="FFC00000"/>
                </patternFill>
              </fill>
            </x14:dxf>
          </x14:cfRule>
          <x14:cfRule type="containsText" priority="3636" operator="containsText" id="{2910790A-F559-41CE-A6E1-5522C29FF94C}">
            <xm:f>NOT(ISERROR(SEARCH('Listados Datos'!$T$4,AT520)))</xm:f>
            <xm:f>'Listados Datos'!$T$4</xm:f>
            <x14:dxf>
              <font>
                <b/>
                <i val="0"/>
                <color theme="0"/>
              </font>
              <fill>
                <patternFill>
                  <bgColor rgb="FFE26B0A"/>
                </patternFill>
              </fill>
            </x14:dxf>
          </x14:cfRule>
          <x14:cfRule type="containsText" priority="3637" operator="containsText" id="{AA578F65-AD01-4E71-98BE-38A97035586B}">
            <xm:f>NOT(ISERROR(SEARCH('Listados Datos'!$T$5,AT520)))</xm:f>
            <xm:f>'Listados Datos'!$T$5</xm:f>
            <x14:dxf>
              <font>
                <b/>
                <i val="0"/>
                <color auto="1"/>
              </font>
              <fill>
                <patternFill>
                  <bgColor rgb="FFFFFF00"/>
                </patternFill>
              </fill>
            </x14:dxf>
          </x14:cfRule>
          <x14:cfRule type="containsText" priority="3638" operator="containsText" id="{EFCDF208-ACCF-4CEA-936E-120D25B335BD}">
            <xm:f>NOT(ISERROR(SEARCH('Listados Datos'!$T$6,AT520)))</xm:f>
            <xm:f>'Listados Datos'!$T$6</xm:f>
            <x14:dxf>
              <font>
                <b/>
                <i val="0"/>
              </font>
              <fill>
                <patternFill>
                  <bgColor rgb="FF92D050"/>
                </patternFill>
              </fill>
            </x14:dxf>
          </x14:cfRule>
          <xm:sqref>AT520</xm:sqref>
        </x14:conditionalFormatting>
        <x14:conditionalFormatting xmlns:xm="http://schemas.microsoft.com/office/excel/2006/main">
          <x14:cfRule type="containsText" priority="3625" operator="containsText" id="{71974473-89C9-4CE5-BB0C-928157E09DE2}">
            <xm:f>NOT(ISERROR(SEARCH('Listados Datos'!$P$3,AR520)))</xm:f>
            <xm:f>'Listados Datos'!$P$3</xm:f>
            <x14:dxf>
              <fill>
                <patternFill>
                  <bgColor rgb="FF99CC00"/>
                </patternFill>
              </fill>
            </x14:dxf>
          </x14:cfRule>
          <x14:cfRule type="containsText" priority="3626" operator="containsText" id="{2B5094EF-AF52-4383-8998-4C3B1DDBCC7D}">
            <xm:f>NOT(ISERROR(SEARCH('Listados Datos'!$P$4,AR520)))</xm:f>
            <xm:f>'Listados Datos'!$P$4</xm:f>
            <x14:dxf>
              <fill>
                <patternFill>
                  <bgColor rgb="FF33CC33"/>
                </patternFill>
              </fill>
            </x14:dxf>
          </x14:cfRule>
          <x14:cfRule type="containsText" priority="3627" operator="containsText" id="{3EAB12C4-460C-4AC5-B88C-A405C0620AA9}">
            <xm:f>NOT(ISERROR(SEARCH('Listados Datos'!$P$5,AR520)))</xm:f>
            <xm:f>'Listados Datos'!$P$5</xm:f>
            <x14:dxf>
              <fill>
                <patternFill>
                  <bgColor rgb="FFFFFF00"/>
                </patternFill>
              </fill>
            </x14:dxf>
          </x14:cfRule>
          <x14:cfRule type="containsText" priority="3628" operator="containsText" id="{E74C0505-12A0-453E-9892-32C29F72C103}">
            <xm:f>NOT(ISERROR(SEARCH('Listados Datos'!$P$6,AR520)))</xm:f>
            <xm:f>'Listados Datos'!$P$6</xm:f>
            <x14:dxf>
              <fill>
                <patternFill>
                  <bgColor rgb="FFFFC000"/>
                </patternFill>
              </fill>
            </x14:dxf>
          </x14:cfRule>
          <x14:cfRule type="containsText" priority="3629" operator="containsText" id="{57B19927-09B0-4224-863B-2B123CEE3872}">
            <xm:f>NOT(ISERROR(SEARCH('Listados Datos'!$P$7,AR520)))</xm:f>
            <xm:f>'Listados Datos'!$P$7</xm:f>
            <x14:dxf>
              <fill>
                <patternFill>
                  <bgColor rgb="FFFF0000"/>
                </patternFill>
              </fill>
            </x14:dxf>
          </x14:cfRule>
          <xm:sqref>AR520</xm:sqref>
        </x14:conditionalFormatting>
        <x14:conditionalFormatting xmlns:xm="http://schemas.microsoft.com/office/excel/2006/main">
          <x14:cfRule type="containsText" priority="3621" operator="containsText" id="{DB46A7D8-741B-4BD7-9BE0-7FD0D07E4F0F}">
            <xm:f>NOT(ISERROR(SEARCH('Listados Datos'!$T$3,AT521)))</xm:f>
            <xm:f>'Listados Datos'!$T$3</xm:f>
            <x14:dxf>
              <fill>
                <patternFill patternType="solid">
                  <bgColor rgb="FFC00000"/>
                </patternFill>
              </fill>
            </x14:dxf>
          </x14:cfRule>
          <x14:cfRule type="containsText" priority="3622" operator="containsText" id="{0D893F77-3959-4B67-8B56-403D8FFC47B4}">
            <xm:f>NOT(ISERROR(SEARCH('Listados Datos'!$T$4,AT521)))</xm:f>
            <xm:f>'Listados Datos'!$T$4</xm:f>
            <x14:dxf>
              <font>
                <b/>
                <i val="0"/>
                <color theme="0"/>
              </font>
              <fill>
                <patternFill>
                  <bgColor rgb="FFE26B0A"/>
                </patternFill>
              </fill>
            </x14:dxf>
          </x14:cfRule>
          <x14:cfRule type="containsText" priority="3623" operator="containsText" id="{0A984AAA-1040-4877-9B74-181C1BB38E0B}">
            <xm:f>NOT(ISERROR(SEARCH('Listados Datos'!$T$5,AT521)))</xm:f>
            <xm:f>'Listados Datos'!$T$5</xm:f>
            <x14:dxf>
              <font>
                <b/>
                <i val="0"/>
                <color auto="1"/>
              </font>
              <fill>
                <patternFill>
                  <bgColor rgb="FFFFFF00"/>
                </patternFill>
              </fill>
            </x14:dxf>
          </x14:cfRule>
          <x14:cfRule type="containsText" priority="3624" operator="containsText" id="{6EACA832-97C6-4F09-AEDA-5CAB60962D59}">
            <xm:f>NOT(ISERROR(SEARCH('Listados Datos'!$T$6,AT521)))</xm:f>
            <xm:f>'Listados Datos'!$T$6</xm:f>
            <x14:dxf>
              <font>
                <b/>
                <i val="0"/>
              </font>
              <fill>
                <patternFill>
                  <bgColor rgb="FF92D050"/>
                </patternFill>
              </fill>
            </x14:dxf>
          </x14:cfRule>
          <xm:sqref>AT521</xm:sqref>
        </x14:conditionalFormatting>
        <x14:conditionalFormatting xmlns:xm="http://schemas.microsoft.com/office/excel/2006/main">
          <x14:cfRule type="containsText" priority="3611" operator="containsText" id="{E496254D-B251-433B-A454-F692D8F25D98}">
            <xm:f>NOT(ISERROR(SEARCH('Listados Datos'!$P$3,AR521)))</xm:f>
            <xm:f>'Listados Datos'!$P$3</xm:f>
            <x14:dxf>
              <fill>
                <patternFill>
                  <bgColor rgb="FF99CC00"/>
                </patternFill>
              </fill>
            </x14:dxf>
          </x14:cfRule>
          <x14:cfRule type="containsText" priority="3612" operator="containsText" id="{7FF46C4E-08F5-4319-9D95-71374D7B8024}">
            <xm:f>NOT(ISERROR(SEARCH('Listados Datos'!$P$4,AR521)))</xm:f>
            <xm:f>'Listados Datos'!$P$4</xm:f>
            <x14:dxf>
              <fill>
                <patternFill>
                  <bgColor rgb="FF33CC33"/>
                </patternFill>
              </fill>
            </x14:dxf>
          </x14:cfRule>
          <x14:cfRule type="containsText" priority="3613" operator="containsText" id="{CADD1C11-C4E6-46DA-B5F7-A0481D669F86}">
            <xm:f>NOT(ISERROR(SEARCH('Listados Datos'!$P$5,AR521)))</xm:f>
            <xm:f>'Listados Datos'!$P$5</xm:f>
            <x14:dxf>
              <fill>
                <patternFill>
                  <bgColor rgb="FFFFFF00"/>
                </patternFill>
              </fill>
            </x14:dxf>
          </x14:cfRule>
          <x14:cfRule type="containsText" priority="3614" operator="containsText" id="{7F1FCE06-6A45-4409-945B-53353295FCCA}">
            <xm:f>NOT(ISERROR(SEARCH('Listados Datos'!$P$6,AR521)))</xm:f>
            <xm:f>'Listados Datos'!$P$6</xm:f>
            <x14:dxf>
              <fill>
                <patternFill>
                  <bgColor rgb="FFFFC000"/>
                </patternFill>
              </fill>
            </x14:dxf>
          </x14:cfRule>
          <x14:cfRule type="containsText" priority="3615" operator="containsText" id="{6A1D84D7-4525-4162-A788-20645DD287D8}">
            <xm:f>NOT(ISERROR(SEARCH('Listados Datos'!$P$7,AR521)))</xm:f>
            <xm:f>'Listados Datos'!$P$7</xm:f>
            <x14:dxf>
              <fill>
                <patternFill>
                  <bgColor rgb="FFFF0000"/>
                </patternFill>
              </fill>
            </x14:dxf>
          </x14:cfRule>
          <xm:sqref>AR521</xm:sqref>
        </x14:conditionalFormatting>
        <x14:conditionalFormatting xmlns:xm="http://schemas.microsoft.com/office/excel/2006/main">
          <x14:cfRule type="containsText" priority="3593" operator="containsText" id="{759C5D3B-6710-4B2E-A349-D789206D9124}">
            <xm:f>NOT(ISERROR(SEARCH('Listados Datos'!$T$3,AF522)))</xm:f>
            <xm:f>'Listados Datos'!$T$3</xm:f>
            <x14:dxf>
              <fill>
                <patternFill patternType="solid">
                  <bgColor rgb="FFC00000"/>
                </patternFill>
              </fill>
            </x14:dxf>
          </x14:cfRule>
          <x14:cfRule type="containsText" priority="3594" operator="containsText" id="{AD90B7DC-D32B-49AE-9B15-8F89FE6B5354}">
            <xm:f>NOT(ISERROR(SEARCH('Listados Datos'!$T$4,AF522)))</xm:f>
            <xm:f>'Listados Datos'!$T$4</xm:f>
            <x14:dxf>
              <font>
                <b/>
                <i val="0"/>
                <color theme="0"/>
              </font>
              <fill>
                <patternFill>
                  <bgColor rgb="FFE26B0A"/>
                </patternFill>
              </fill>
            </x14:dxf>
          </x14:cfRule>
          <x14:cfRule type="containsText" priority="3595" operator="containsText" id="{E3014591-CADE-4938-9663-555F3A31E757}">
            <xm:f>NOT(ISERROR(SEARCH('Listados Datos'!$T$5,AF522)))</xm:f>
            <xm:f>'Listados Datos'!$T$5</xm:f>
            <x14:dxf>
              <font>
                <b/>
                <i val="0"/>
                <color auto="1"/>
              </font>
              <fill>
                <patternFill>
                  <bgColor rgb="FFFFFF00"/>
                </patternFill>
              </fill>
            </x14:dxf>
          </x14:cfRule>
          <x14:cfRule type="containsText" priority="3596" operator="containsText" id="{64F1DF55-9D12-4EA9-AED3-2D2BEAC9B673}">
            <xm:f>NOT(ISERROR(SEARCH('Listados Datos'!$T$6,AF522)))</xm:f>
            <xm:f>'Listados Datos'!$T$6</xm:f>
            <x14:dxf>
              <font>
                <b/>
                <i val="0"/>
              </font>
              <fill>
                <patternFill>
                  <bgColor rgb="FF92D050"/>
                </patternFill>
              </fill>
            </x14:dxf>
          </x14:cfRule>
          <xm:sqref>AF522:AF523</xm:sqref>
        </x14:conditionalFormatting>
        <x14:conditionalFormatting xmlns:xm="http://schemas.microsoft.com/office/excel/2006/main">
          <x14:cfRule type="containsText" priority="3589" operator="containsText" id="{B1D4041B-5830-4370-99FB-C0B874EDA9CD}">
            <xm:f>NOT(ISERROR(SEARCH('Listados Datos'!$T$3,AB522)))</xm:f>
            <xm:f>'Listados Datos'!$T$3</xm:f>
            <x14:dxf>
              <fill>
                <patternFill patternType="solid">
                  <bgColor rgb="FFC00000"/>
                </patternFill>
              </fill>
            </x14:dxf>
          </x14:cfRule>
          <x14:cfRule type="containsText" priority="3590" operator="containsText" id="{1CEC0E1E-64C2-45F2-A86A-76CB26EDB28B}">
            <xm:f>NOT(ISERROR(SEARCH('Listados Datos'!$T$4,AB522)))</xm:f>
            <xm:f>'Listados Datos'!$T$4</xm:f>
            <x14:dxf>
              <font>
                <b/>
                <i val="0"/>
                <color theme="0"/>
              </font>
              <fill>
                <patternFill>
                  <bgColor rgb="FFE26B0A"/>
                </patternFill>
              </fill>
            </x14:dxf>
          </x14:cfRule>
          <x14:cfRule type="containsText" priority="3591" operator="containsText" id="{8E8BC30B-BBA9-4389-89BF-C208D595DC9D}">
            <xm:f>NOT(ISERROR(SEARCH('Listados Datos'!$T$5,AB522)))</xm:f>
            <xm:f>'Listados Datos'!$T$5</xm:f>
            <x14:dxf>
              <font>
                <b/>
                <i val="0"/>
                <color auto="1"/>
              </font>
              <fill>
                <patternFill>
                  <bgColor rgb="FFFFFF00"/>
                </patternFill>
              </fill>
            </x14:dxf>
          </x14:cfRule>
          <x14:cfRule type="containsText" priority="3592" operator="containsText" id="{91E9333F-E5F2-40FC-8979-252456095E92}">
            <xm:f>NOT(ISERROR(SEARCH('Listados Datos'!$T$6,AB522)))</xm:f>
            <xm:f>'Listados Datos'!$T$6</xm:f>
            <x14:dxf>
              <font>
                <b/>
                <i val="0"/>
              </font>
              <fill>
                <patternFill>
                  <bgColor rgb="FF92D050"/>
                </patternFill>
              </fill>
            </x14:dxf>
          </x14:cfRule>
          <xm:sqref>AB522:AB523</xm:sqref>
        </x14:conditionalFormatting>
        <x14:conditionalFormatting xmlns:xm="http://schemas.microsoft.com/office/excel/2006/main">
          <x14:cfRule type="containsText" priority="3579" operator="containsText" id="{C8F0BDE3-2828-4434-BBFE-29583D26CB57}">
            <xm:f>NOT(ISERROR(SEARCH('Listados Datos'!$P$3,Z522)))</xm:f>
            <xm:f>'Listados Datos'!$P$3</xm:f>
            <x14:dxf>
              <fill>
                <patternFill>
                  <bgColor rgb="FF99CC00"/>
                </patternFill>
              </fill>
            </x14:dxf>
          </x14:cfRule>
          <x14:cfRule type="containsText" priority="3580" operator="containsText" id="{A86E7139-B2C3-4A24-B762-1304740587CC}">
            <xm:f>NOT(ISERROR(SEARCH('Listados Datos'!$P$4,Z522)))</xm:f>
            <xm:f>'Listados Datos'!$P$4</xm:f>
            <x14:dxf>
              <fill>
                <patternFill>
                  <bgColor rgb="FF33CC33"/>
                </patternFill>
              </fill>
            </x14:dxf>
          </x14:cfRule>
          <x14:cfRule type="containsText" priority="3581" operator="containsText" id="{AF51D06B-10B9-452E-96C9-EB14C1FCD5AC}">
            <xm:f>NOT(ISERROR(SEARCH('Listados Datos'!$P$5,Z522)))</xm:f>
            <xm:f>'Listados Datos'!$P$5</xm:f>
            <x14:dxf>
              <fill>
                <patternFill>
                  <bgColor rgb="FFFFFF00"/>
                </patternFill>
              </fill>
            </x14:dxf>
          </x14:cfRule>
          <x14:cfRule type="containsText" priority="3582" operator="containsText" id="{04E71EA0-1742-4B97-9869-1876C95BD33E}">
            <xm:f>NOT(ISERROR(SEARCH('Listados Datos'!$P$6,Z522)))</xm:f>
            <xm:f>'Listados Datos'!$P$6</xm:f>
            <x14:dxf>
              <fill>
                <patternFill>
                  <bgColor rgb="FFFFC000"/>
                </patternFill>
              </fill>
            </x14:dxf>
          </x14:cfRule>
          <x14:cfRule type="containsText" priority="3583" operator="containsText" id="{60CA3D52-2150-4C31-9FCD-65D331B3DC2E}">
            <xm:f>NOT(ISERROR(SEARCH('Listados Datos'!$P$7,Z522)))</xm:f>
            <xm:f>'Listados Datos'!$P$7</xm:f>
            <x14:dxf>
              <fill>
                <patternFill>
                  <bgColor rgb="FFFF0000"/>
                </patternFill>
              </fill>
            </x14:dxf>
          </x14:cfRule>
          <xm:sqref>Z522:Z523</xm:sqref>
        </x14:conditionalFormatting>
        <x14:conditionalFormatting xmlns:xm="http://schemas.microsoft.com/office/excel/2006/main">
          <x14:cfRule type="containsText" priority="3551" operator="containsText" id="{BE26EEBC-5578-4134-8510-4308EEE86510}">
            <xm:f>NOT(ISERROR(SEARCH('Listados Datos'!$T$3,AT523)))</xm:f>
            <xm:f>'Listados Datos'!$T$3</xm:f>
            <x14:dxf>
              <fill>
                <patternFill patternType="solid">
                  <bgColor rgb="FFC00000"/>
                </patternFill>
              </fill>
            </x14:dxf>
          </x14:cfRule>
          <x14:cfRule type="containsText" priority="3552" operator="containsText" id="{623D2375-9BB0-4FD6-AAA5-D8A9342CFF5E}">
            <xm:f>NOT(ISERROR(SEARCH('Listados Datos'!$T$4,AT523)))</xm:f>
            <xm:f>'Listados Datos'!$T$4</xm:f>
            <x14:dxf>
              <font>
                <b/>
                <i val="0"/>
                <color theme="0"/>
              </font>
              <fill>
                <patternFill>
                  <bgColor rgb="FFE26B0A"/>
                </patternFill>
              </fill>
            </x14:dxf>
          </x14:cfRule>
          <x14:cfRule type="containsText" priority="3553" operator="containsText" id="{F913DB7E-38E9-4028-AA9E-48CC043BD280}">
            <xm:f>NOT(ISERROR(SEARCH('Listados Datos'!$T$5,AT523)))</xm:f>
            <xm:f>'Listados Datos'!$T$5</xm:f>
            <x14:dxf>
              <font>
                <b/>
                <i val="0"/>
                <color auto="1"/>
              </font>
              <fill>
                <patternFill>
                  <bgColor rgb="FFFFFF00"/>
                </patternFill>
              </fill>
            </x14:dxf>
          </x14:cfRule>
          <x14:cfRule type="containsText" priority="3554" operator="containsText" id="{E9638DA0-B8AA-492E-A488-3E983379392F}">
            <xm:f>NOT(ISERROR(SEARCH('Listados Datos'!$T$6,AT523)))</xm:f>
            <xm:f>'Listados Datos'!$T$6</xm:f>
            <x14:dxf>
              <font>
                <b/>
                <i val="0"/>
              </font>
              <fill>
                <patternFill>
                  <bgColor rgb="FF92D050"/>
                </patternFill>
              </fill>
            </x14:dxf>
          </x14:cfRule>
          <xm:sqref>AT523</xm:sqref>
        </x14:conditionalFormatting>
        <x14:conditionalFormatting xmlns:xm="http://schemas.microsoft.com/office/excel/2006/main">
          <x14:cfRule type="containsText" priority="3289" operator="containsText" id="{91B1B35A-82C6-40B0-AAC4-0F6FE30BB4C6}">
            <xm:f>NOT(ISERROR(SEARCH('Listados Datos'!$P$3,AR530)))</xm:f>
            <xm:f>'Listados Datos'!$P$3</xm:f>
            <x14:dxf>
              <fill>
                <patternFill>
                  <bgColor rgb="FF99CC00"/>
                </patternFill>
              </fill>
            </x14:dxf>
          </x14:cfRule>
          <x14:cfRule type="containsText" priority="3290" operator="containsText" id="{2907DE6A-A229-4980-AB4E-54C645C2A534}">
            <xm:f>NOT(ISERROR(SEARCH('Listados Datos'!$P$4,AR530)))</xm:f>
            <xm:f>'Listados Datos'!$P$4</xm:f>
            <x14:dxf>
              <fill>
                <patternFill>
                  <bgColor rgb="FF33CC33"/>
                </patternFill>
              </fill>
            </x14:dxf>
          </x14:cfRule>
          <x14:cfRule type="containsText" priority="3291" operator="containsText" id="{5F827674-07DD-4DED-8DC4-142BAB86474D}">
            <xm:f>NOT(ISERROR(SEARCH('Listados Datos'!$P$5,AR530)))</xm:f>
            <xm:f>'Listados Datos'!$P$5</xm:f>
            <x14:dxf>
              <fill>
                <patternFill>
                  <bgColor rgb="FFFFFF00"/>
                </patternFill>
              </fill>
            </x14:dxf>
          </x14:cfRule>
          <x14:cfRule type="containsText" priority="3292" operator="containsText" id="{6090716B-78E1-4650-9F15-874DEA0333BC}">
            <xm:f>NOT(ISERROR(SEARCH('Listados Datos'!$P$6,AR530)))</xm:f>
            <xm:f>'Listados Datos'!$P$6</xm:f>
            <x14:dxf>
              <fill>
                <patternFill>
                  <bgColor rgb="FFFFC000"/>
                </patternFill>
              </fill>
            </x14:dxf>
          </x14:cfRule>
          <x14:cfRule type="containsText" priority="3293" operator="containsText" id="{E1457DBE-99B7-4B3E-8F1B-8DB05E9E3C94}">
            <xm:f>NOT(ISERROR(SEARCH('Listados Datos'!$P$7,AR530)))</xm:f>
            <xm:f>'Listados Datos'!$P$7</xm:f>
            <x14:dxf>
              <fill>
                <patternFill>
                  <bgColor rgb="FFFF0000"/>
                </patternFill>
              </fill>
            </x14:dxf>
          </x14:cfRule>
          <xm:sqref>AR530</xm:sqref>
        </x14:conditionalFormatting>
        <x14:conditionalFormatting xmlns:xm="http://schemas.microsoft.com/office/excel/2006/main">
          <x14:cfRule type="containsText" priority="3537" operator="containsText" id="{7DF07C7F-E87D-4CBF-9865-DD12B1AE5903}">
            <xm:f>NOT(ISERROR(SEARCH('Listados Datos'!$T$3,AF500)))</xm:f>
            <xm:f>'Listados Datos'!$T$3</xm:f>
            <x14:dxf>
              <fill>
                <patternFill patternType="solid">
                  <bgColor rgb="FFC00000"/>
                </patternFill>
              </fill>
            </x14:dxf>
          </x14:cfRule>
          <x14:cfRule type="containsText" priority="3538" operator="containsText" id="{D33AD84F-CA10-480A-B366-44A65E779263}">
            <xm:f>NOT(ISERROR(SEARCH('Listados Datos'!$T$4,AF500)))</xm:f>
            <xm:f>'Listados Datos'!$T$4</xm:f>
            <x14:dxf>
              <font>
                <b/>
                <i val="0"/>
                <color theme="0"/>
              </font>
              <fill>
                <patternFill>
                  <bgColor rgb="FFE26B0A"/>
                </patternFill>
              </fill>
            </x14:dxf>
          </x14:cfRule>
          <x14:cfRule type="containsText" priority="3539" operator="containsText" id="{69B081B8-5231-4A8B-966B-CD2870EBBA7A}">
            <xm:f>NOT(ISERROR(SEARCH('Listados Datos'!$T$5,AF500)))</xm:f>
            <xm:f>'Listados Datos'!$T$5</xm:f>
            <x14:dxf>
              <font>
                <b/>
                <i val="0"/>
                <color auto="1"/>
              </font>
              <fill>
                <patternFill>
                  <bgColor rgb="FFFFFF00"/>
                </patternFill>
              </fill>
            </x14:dxf>
          </x14:cfRule>
          <x14:cfRule type="containsText" priority="3540" operator="containsText" id="{14152DFD-F90C-4402-9EAF-EC2A1A694B5F}">
            <xm:f>NOT(ISERROR(SEARCH('Listados Datos'!$T$6,AF500)))</xm:f>
            <xm:f>'Listados Datos'!$T$6</xm:f>
            <x14:dxf>
              <font>
                <b/>
                <i val="0"/>
              </font>
              <fill>
                <patternFill>
                  <bgColor rgb="FF92D050"/>
                </patternFill>
              </fill>
            </x14:dxf>
          </x14:cfRule>
          <xm:sqref>AF500</xm:sqref>
        </x14:conditionalFormatting>
        <x14:conditionalFormatting xmlns:xm="http://schemas.microsoft.com/office/excel/2006/main">
          <x14:cfRule type="containsText" priority="3533" operator="containsText" id="{6820F06F-5CE8-405D-AE6A-BB37EE4D4112}">
            <xm:f>NOT(ISERROR(SEARCH('Listados Datos'!$T$3,AB500)))</xm:f>
            <xm:f>'Listados Datos'!$T$3</xm:f>
            <x14:dxf>
              <fill>
                <patternFill patternType="solid">
                  <bgColor rgb="FFC00000"/>
                </patternFill>
              </fill>
            </x14:dxf>
          </x14:cfRule>
          <x14:cfRule type="containsText" priority="3534" operator="containsText" id="{5B5BB159-6073-49C9-A4D2-E91B8EC6D60A}">
            <xm:f>NOT(ISERROR(SEARCH('Listados Datos'!$T$4,AB500)))</xm:f>
            <xm:f>'Listados Datos'!$T$4</xm:f>
            <x14:dxf>
              <font>
                <b/>
                <i val="0"/>
                <color theme="0"/>
              </font>
              <fill>
                <patternFill>
                  <bgColor rgb="FFE26B0A"/>
                </patternFill>
              </fill>
            </x14:dxf>
          </x14:cfRule>
          <x14:cfRule type="containsText" priority="3535" operator="containsText" id="{ADD15869-2A12-4E95-AA01-45651EFE364E}">
            <xm:f>NOT(ISERROR(SEARCH('Listados Datos'!$T$5,AB500)))</xm:f>
            <xm:f>'Listados Datos'!$T$5</xm:f>
            <x14:dxf>
              <font>
                <b/>
                <i val="0"/>
                <color auto="1"/>
              </font>
              <fill>
                <patternFill>
                  <bgColor rgb="FFFFFF00"/>
                </patternFill>
              </fill>
            </x14:dxf>
          </x14:cfRule>
          <x14:cfRule type="containsText" priority="3536" operator="containsText" id="{E6D986B6-23B3-41FA-9AF8-0BC6653899DE}">
            <xm:f>NOT(ISERROR(SEARCH('Listados Datos'!$T$6,AB500)))</xm:f>
            <xm:f>'Listados Datos'!$T$6</xm:f>
            <x14:dxf>
              <font>
                <b/>
                <i val="0"/>
              </font>
              <fill>
                <patternFill>
                  <bgColor rgb="FF92D050"/>
                </patternFill>
              </fill>
            </x14:dxf>
          </x14:cfRule>
          <xm:sqref>AB500</xm:sqref>
        </x14:conditionalFormatting>
        <x14:conditionalFormatting xmlns:xm="http://schemas.microsoft.com/office/excel/2006/main">
          <x14:cfRule type="containsText" priority="3523" operator="containsText" id="{FA45F420-FFA9-424B-987E-796E2D9E7F78}">
            <xm:f>NOT(ISERROR(SEARCH('Listados Datos'!$P$3,Z500)))</xm:f>
            <xm:f>'Listados Datos'!$P$3</xm:f>
            <x14:dxf>
              <fill>
                <patternFill>
                  <bgColor rgb="FF99CC00"/>
                </patternFill>
              </fill>
            </x14:dxf>
          </x14:cfRule>
          <x14:cfRule type="containsText" priority="3524" operator="containsText" id="{11D72EB0-DAE2-4D54-A7FE-A439EFA71305}">
            <xm:f>NOT(ISERROR(SEARCH('Listados Datos'!$P$4,Z500)))</xm:f>
            <xm:f>'Listados Datos'!$P$4</xm:f>
            <x14:dxf>
              <fill>
                <patternFill>
                  <bgColor rgb="FF33CC33"/>
                </patternFill>
              </fill>
            </x14:dxf>
          </x14:cfRule>
          <x14:cfRule type="containsText" priority="3525" operator="containsText" id="{6FC5300A-4C6B-4122-94B1-8A1E47345E0F}">
            <xm:f>NOT(ISERROR(SEARCH('Listados Datos'!$P$5,Z500)))</xm:f>
            <xm:f>'Listados Datos'!$P$5</xm:f>
            <x14:dxf>
              <fill>
                <patternFill>
                  <bgColor rgb="FFFFFF00"/>
                </patternFill>
              </fill>
            </x14:dxf>
          </x14:cfRule>
          <x14:cfRule type="containsText" priority="3526" operator="containsText" id="{9435C4E8-8DAF-4FCD-91C0-C83130B8A8C9}">
            <xm:f>NOT(ISERROR(SEARCH('Listados Datos'!$P$6,Z500)))</xm:f>
            <xm:f>'Listados Datos'!$P$6</xm:f>
            <x14:dxf>
              <fill>
                <patternFill>
                  <bgColor rgb="FFFFC000"/>
                </patternFill>
              </fill>
            </x14:dxf>
          </x14:cfRule>
          <x14:cfRule type="containsText" priority="3527" operator="containsText" id="{86FD1DDB-0BB3-4525-BF4A-9E91B069B073}">
            <xm:f>NOT(ISERROR(SEARCH('Listados Datos'!$P$7,Z500)))</xm:f>
            <xm:f>'Listados Datos'!$P$7</xm:f>
            <x14:dxf>
              <fill>
                <patternFill>
                  <bgColor rgb="FFFF0000"/>
                </patternFill>
              </fill>
            </x14:dxf>
          </x14:cfRule>
          <xm:sqref>Z500</xm:sqref>
        </x14:conditionalFormatting>
        <x14:conditionalFormatting xmlns:xm="http://schemas.microsoft.com/office/excel/2006/main">
          <x14:cfRule type="containsText" priority="3509" operator="containsText" id="{6870B6EB-9808-4682-8EE0-2A804BBE4086}">
            <xm:f>NOT(ISERROR(SEARCH('Listados Datos'!$T$3,AT500)))</xm:f>
            <xm:f>'Listados Datos'!$T$3</xm:f>
            <x14:dxf>
              <fill>
                <patternFill patternType="solid">
                  <bgColor rgb="FFC00000"/>
                </patternFill>
              </fill>
            </x14:dxf>
          </x14:cfRule>
          <x14:cfRule type="containsText" priority="3510" operator="containsText" id="{9C4A24BE-6106-464D-8535-DEB5E3258F91}">
            <xm:f>NOT(ISERROR(SEARCH('Listados Datos'!$T$4,AT500)))</xm:f>
            <xm:f>'Listados Datos'!$T$4</xm:f>
            <x14:dxf>
              <font>
                <b/>
                <i val="0"/>
                <color theme="0"/>
              </font>
              <fill>
                <patternFill>
                  <bgColor rgb="FFE26B0A"/>
                </patternFill>
              </fill>
            </x14:dxf>
          </x14:cfRule>
          <x14:cfRule type="containsText" priority="3511" operator="containsText" id="{8579CAA9-02AC-48AD-A64D-301A9EA24325}">
            <xm:f>NOT(ISERROR(SEARCH('Listados Datos'!$T$5,AT500)))</xm:f>
            <xm:f>'Listados Datos'!$T$5</xm:f>
            <x14:dxf>
              <font>
                <b/>
                <i val="0"/>
                <color auto="1"/>
              </font>
              <fill>
                <patternFill>
                  <bgColor rgb="FFFFFF00"/>
                </patternFill>
              </fill>
            </x14:dxf>
          </x14:cfRule>
          <x14:cfRule type="containsText" priority="3512" operator="containsText" id="{9CAFF6F3-8AD3-4C3C-BDD1-22D42A50535D}">
            <xm:f>NOT(ISERROR(SEARCH('Listados Datos'!$T$6,AT500)))</xm:f>
            <xm:f>'Listados Datos'!$T$6</xm:f>
            <x14:dxf>
              <font>
                <b/>
                <i val="0"/>
              </font>
              <fill>
                <patternFill>
                  <bgColor rgb="FF92D050"/>
                </patternFill>
              </fill>
            </x14:dxf>
          </x14:cfRule>
          <xm:sqref>AT500</xm:sqref>
        </x14:conditionalFormatting>
        <x14:conditionalFormatting xmlns:xm="http://schemas.microsoft.com/office/excel/2006/main">
          <x14:cfRule type="containsText" priority="3499" operator="containsText" id="{71FC614C-C495-41C7-BA11-6DAEAD532E7E}">
            <xm:f>NOT(ISERROR(SEARCH('Listados Datos'!$P$3,AR500)))</xm:f>
            <xm:f>'Listados Datos'!$P$3</xm:f>
            <x14:dxf>
              <fill>
                <patternFill>
                  <bgColor rgb="FF99CC00"/>
                </patternFill>
              </fill>
            </x14:dxf>
          </x14:cfRule>
          <x14:cfRule type="containsText" priority="3500" operator="containsText" id="{9EE16E19-C2A2-4352-8ACC-676040442CB7}">
            <xm:f>NOT(ISERROR(SEARCH('Listados Datos'!$P$4,AR500)))</xm:f>
            <xm:f>'Listados Datos'!$P$4</xm:f>
            <x14:dxf>
              <fill>
                <patternFill>
                  <bgColor rgb="FF33CC33"/>
                </patternFill>
              </fill>
            </x14:dxf>
          </x14:cfRule>
          <x14:cfRule type="containsText" priority="3501" operator="containsText" id="{5E3FB277-A6C5-41C4-89D7-AD87DE582AB3}">
            <xm:f>NOT(ISERROR(SEARCH('Listados Datos'!$P$5,AR500)))</xm:f>
            <xm:f>'Listados Datos'!$P$5</xm:f>
            <x14:dxf>
              <fill>
                <patternFill>
                  <bgColor rgb="FFFFFF00"/>
                </patternFill>
              </fill>
            </x14:dxf>
          </x14:cfRule>
          <x14:cfRule type="containsText" priority="3502" operator="containsText" id="{F9FA1D74-59B7-46C0-B592-0FB3CD7FDD46}">
            <xm:f>NOT(ISERROR(SEARCH('Listados Datos'!$P$6,AR500)))</xm:f>
            <xm:f>'Listados Datos'!$P$6</xm:f>
            <x14:dxf>
              <fill>
                <patternFill>
                  <bgColor rgb="FFFFC000"/>
                </patternFill>
              </fill>
            </x14:dxf>
          </x14:cfRule>
          <x14:cfRule type="containsText" priority="3503" operator="containsText" id="{214716AA-4305-4F29-9341-A2E27B7D719F}">
            <xm:f>NOT(ISERROR(SEARCH('Listados Datos'!$P$7,AR500)))</xm:f>
            <xm:f>'Listados Datos'!$P$7</xm:f>
            <x14:dxf>
              <fill>
                <patternFill>
                  <bgColor rgb="FFFF0000"/>
                </patternFill>
              </fill>
            </x14:dxf>
          </x14:cfRule>
          <xm:sqref>AR500</xm:sqref>
        </x14:conditionalFormatting>
        <x14:conditionalFormatting xmlns:xm="http://schemas.microsoft.com/office/excel/2006/main">
          <x14:cfRule type="containsText" priority="3495" operator="containsText" id="{4244B5F0-F1EF-4352-AB3D-FFA0F3D7D7D6}">
            <xm:f>NOT(ISERROR(SEARCH('Listados Datos'!$T$3,AF506)))</xm:f>
            <xm:f>'Listados Datos'!$T$3</xm:f>
            <x14:dxf>
              <fill>
                <patternFill patternType="solid">
                  <bgColor rgb="FFC00000"/>
                </patternFill>
              </fill>
            </x14:dxf>
          </x14:cfRule>
          <x14:cfRule type="containsText" priority="3496" operator="containsText" id="{5E801F20-2B96-4A45-B6BB-C992B12DA927}">
            <xm:f>NOT(ISERROR(SEARCH('Listados Datos'!$T$4,AF506)))</xm:f>
            <xm:f>'Listados Datos'!$T$4</xm:f>
            <x14:dxf>
              <font>
                <b/>
                <i val="0"/>
                <color theme="0"/>
              </font>
              <fill>
                <patternFill>
                  <bgColor rgb="FFE26B0A"/>
                </patternFill>
              </fill>
            </x14:dxf>
          </x14:cfRule>
          <x14:cfRule type="containsText" priority="3497" operator="containsText" id="{C4B59105-9FDA-4BB5-86AB-A1226C607E82}">
            <xm:f>NOT(ISERROR(SEARCH('Listados Datos'!$T$5,AF506)))</xm:f>
            <xm:f>'Listados Datos'!$T$5</xm:f>
            <x14:dxf>
              <font>
                <b/>
                <i val="0"/>
                <color auto="1"/>
              </font>
              <fill>
                <patternFill>
                  <bgColor rgb="FFFFFF00"/>
                </patternFill>
              </fill>
            </x14:dxf>
          </x14:cfRule>
          <x14:cfRule type="containsText" priority="3498" operator="containsText" id="{24CD1115-A4B9-44DD-AF28-6089DB0EB1AC}">
            <xm:f>NOT(ISERROR(SEARCH('Listados Datos'!$T$6,AF506)))</xm:f>
            <xm:f>'Listados Datos'!$T$6</xm:f>
            <x14:dxf>
              <font>
                <b/>
                <i val="0"/>
              </font>
              <fill>
                <patternFill>
                  <bgColor rgb="FF92D050"/>
                </patternFill>
              </fill>
            </x14:dxf>
          </x14:cfRule>
          <xm:sqref>AF506</xm:sqref>
        </x14:conditionalFormatting>
        <x14:conditionalFormatting xmlns:xm="http://schemas.microsoft.com/office/excel/2006/main">
          <x14:cfRule type="containsText" priority="3491" operator="containsText" id="{6266B6D4-06F2-42B9-AFA6-7702F99881E1}">
            <xm:f>NOT(ISERROR(SEARCH('Listados Datos'!$T$3,AB506)))</xm:f>
            <xm:f>'Listados Datos'!$T$3</xm:f>
            <x14:dxf>
              <fill>
                <patternFill patternType="solid">
                  <bgColor rgb="FFC00000"/>
                </patternFill>
              </fill>
            </x14:dxf>
          </x14:cfRule>
          <x14:cfRule type="containsText" priority="3492" operator="containsText" id="{A63CAC64-150A-4987-B462-7C85340C6F50}">
            <xm:f>NOT(ISERROR(SEARCH('Listados Datos'!$T$4,AB506)))</xm:f>
            <xm:f>'Listados Datos'!$T$4</xm:f>
            <x14:dxf>
              <font>
                <b/>
                <i val="0"/>
                <color theme="0"/>
              </font>
              <fill>
                <patternFill>
                  <bgColor rgb="FFE26B0A"/>
                </patternFill>
              </fill>
            </x14:dxf>
          </x14:cfRule>
          <x14:cfRule type="containsText" priority="3493" operator="containsText" id="{FA0FFBB1-7AC0-4583-A790-DD1CC19C251A}">
            <xm:f>NOT(ISERROR(SEARCH('Listados Datos'!$T$5,AB506)))</xm:f>
            <xm:f>'Listados Datos'!$T$5</xm:f>
            <x14:dxf>
              <font>
                <b/>
                <i val="0"/>
                <color auto="1"/>
              </font>
              <fill>
                <patternFill>
                  <bgColor rgb="FFFFFF00"/>
                </patternFill>
              </fill>
            </x14:dxf>
          </x14:cfRule>
          <x14:cfRule type="containsText" priority="3494" operator="containsText" id="{94E7AC34-ED4E-422E-8B71-5B86C348E56D}">
            <xm:f>NOT(ISERROR(SEARCH('Listados Datos'!$T$6,AB506)))</xm:f>
            <xm:f>'Listados Datos'!$T$6</xm:f>
            <x14:dxf>
              <font>
                <b/>
                <i val="0"/>
              </font>
              <fill>
                <patternFill>
                  <bgColor rgb="FF92D050"/>
                </patternFill>
              </fill>
            </x14:dxf>
          </x14:cfRule>
          <xm:sqref>AB506</xm:sqref>
        </x14:conditionalFormatting>
        <x14:conditionalFormatting xmlns:xm="http://schemas.microsoft.com/office/excel/2006/main">
          <x14:cfRule type="containsText" priority="3481" operator="containsText" id="{A3B2A22E-D418-4898-B112-874A69696DB7}">
            <xm:f>NOT(ISERROR(SEARCH('Listados Datos'!$P$3,Z506)))</xm:f>
            <xm:f>'Listados Datos'!$P$3</xm:f>
            <x14:dxf>
              <fill>
                <patternFill>
                  <bgColor rgb="FF99CC00"/>
                </patternFill>
              </fill>
            </x14:dxf>
          </x14:cfRule>
          <x14:cfRule type="containsText" priority="3482" operator="containsText" id="{4C536680-988A-4E3B-B6A7-BFFECE3248A3}">
            <xm:f>NOT(ISERROR(SEARCH('Listados Datos'!$P$4,Z506)))</xm:f>
            <xm:f>'Listados Datos'!$P$4</xm:f>
            <x14:dxf>
              <fill>
                <patternFill>
                  <bgColor rgb="FF33CC33"/>
                </patternFill>
              </fill>
            </x14:dxf>
          </x14:cfRule>
          <x14:cfRule type="containsText" priority="3483" operator="containsText" id="{8E98DCC7-B037-49C6-B156-35281A98940C}">
            <xm:f>NOT(ISERROR(SEARCH('Listados Datos'!$P$5,Z506)))</xm:f>
            <xm:f>'Listados Datos'!$P$5</xm:f>
            <x14:dxf>
              <fill>
                <patternFill>
                  <bgColor rgb="FFFFFF00"/>
                </patternFill>
              </fill>
            </x14:dxf>
          </x14:cfRule>
          <x14:cfRule type="containsText" priority="3484" operator="containsText" id="{31E2F23B-E745-4447-A002-E085B15DD563}">
            <xm:f>NOT(ISERROR(SEARCH('Listados Datos'!$P$6,Z506)))</xm:f>
            <xm:f>'Listados Datos'!$P$6</xm:f>
            <x14:dxf>
              <fill>
                <patternFill>
                  <bgColor rgb="FFFFC000"/>
                </patternFill>
              </fill>
            </x14:dxf>
          </x14:cfRule>
          <x14:cfRule type="containsText" priority="3485" operator="containsText" id="{AD72691D-FB18-4A12-B957-DCA7469FBC05}">
            <xm:f>NOT(ISERROR(SEARCH('Listados Datos'!$P$7,Z506)))</xm:f>
            <xm:f>'Listados Datos'!$P$7</xm:f>
            <x14:dxf>
              <fill>
                <patternFill>
                  <bgColor rgb="FFFF0000"/>
                </patternFill>
              </fill>
            </x14:dxf>
          </x14:cfRule>
          <xm:sqref>Z506</xm:sqref>
        </x14:conditionalFormatting>
        <x14:conditionalFormatting xmlns:xm="http://schemas.microsoft.com/office/excel/2006/main">
          <x14:cfRule type="containsText" priority="3467" operator="containsText" id="{F1F1544B-E01E-41E5-A0A1-6AAA858CA207}">
            <xm:f>NOT(ISERROR(SEARCH('Listados Datos'!$T$3,AT506)))</xm:f>
            <xm:f>'Listados Datos'!$T$3</xm:f>
            <x14:dxf>
              <fill>
                <patternFill patternType="solid">
                  <bgColor rgb="FFC00000"/>
                </patternFill>
              </fill>
            </x14:dxf>
          </x14:cfRule>
          <x14:cfRule type="containsText" priority="3468" operator="containsText" id="{35FA7B4B-3A5C-4F1C-85F5-DEB7AFD675AA}">
            <xm:f>NOT(ISERROR(SEARCH('Listados Datos'!$T$4,AT506)))</xm:f>
            <xm:f>'Listados Datos'!$T$4</xm:f>
            <x14:dxf>
              <font>
                <b/>
                <i val="0"/>
                <color theme="0"/>
              </font>
              <fill>
                <patternFill>
                  <bgColor rgb="FFE26B0A"/>
                </patternFill>
              </fill>
            </x14:dxf>
          </x14:cfRule>
          <x14:cfRule type="containsText" priority="3469" operator="containsText" id="{10145F1F-3F3F-4541-ABB2-F3EFEA30006E}">
            <xm:f>NOT(ISERROR(SEARCH('Listados Datos'!$T$5,AT506)))</xm:f>
            <xm:f>'Listados Datos'!$T$5</xm:f>
            <x14:dxf>
              <font>
                <b/>
                <i val="0"/>
                <color auto="1"/>
              </font>
              <fill>
                <patternFill>
                  <bgColor rgb="FFFFFF00"/>
                </patternFill>
              </fill>
            </x14:dxf>
          </x14:cfRule>
          <x14:cfRule type="containsText" priority="3470" operator="containsText" id="{BF4AF9E1-7789-4368-BD43-3E966482CB54}">
            <xm:f>NOT(ISERROR(SEARCH('Listados Datos'!$T$6,AT506)))</xm:f>
            <xm:f>'Listados Datos'!$T$6</xm:f>
            <x14:dxf>
              <font>
                <b/>
                <i val="0"/>
              </font>
              <fill>
                <patternFill>
                  <bgColor rgb="FF92D050"/>
                </patternFill>
              </fill>
            </x14:dxf>
          </x14:cfRule>
          <xm:sqref>AT506</xm:sqref>
        </x14:conditionalFormatting>
        <x14:conditionalFormatting xmlns:xm="http://schemas.microsoft.com/office/excel/2006/main">
          <x14:cfRule type="containsText" priority="3457" operator="containsText" id="{F79E2FBE-5563-4CBA-970C-82D837632270}">
            <xm:f>NOT(ISERROR(SEARCH('Listados Datos'!$P$3,AR506)))</xm:f>
            <xm:f>'Listados Datos'!$P$3</xm:f>
            <x14:dxf>
              <fill>
                <patternFill>
                  <bgColor rgb="FF99CC00"/>
                </patternFill>
              </fill>
            </x14:dxf>
          </x14:cfRule>
          <x14:cfRule type="containsText" priority="3458" operator="containsText" id="{EF95E70D-3109-4327-921B-9B80EC52528E}">
            <xm:f>NOT(ISERROR(SEARCH('Listados Datos'!$P$4,AR506)))</xm:f>
            <xm:f>'Listados Datos'!$P$4</xm:f>
            <x14:dxf>
              <fill>
                <patternFill>
                  <bgColor rgb="FF33CC33"/>
                </patternFill>
              </fill>
            </x14:dxf>
          </x14:cfRule>
          <x14:cfRule type="containsText" priority="3459" operator="containsText" id="{FE2A1E6E-A9D7-45A2-AFD8-0464EA6AA169}">
            <xm:f>NOT(ISERROR(SEARCH('Listados Datos'!$P$5,AR506)))</xm:f>
            <xm:f>'Listados Datos'!$P$5</xm:f>
            <x14:dxf>
              <fill>
                <patternFill>
                  <bgColor rgb="FFFFFF00"/>
                </patternFill>
              </fill>
            </x14:dxf>
          </x14:cfRule>
          <x14:cfRule type="containsText" priority="3460" operator="containsText" id="{2006418D-169D-4316-89B7-63CF66C6226D}">
            <xm:f>NOT(ISERROR(SEARCH('Listados Datos'!$P$6,AR506)))</xm:f>
            <xm:f>'Listados Datos'!$P$6</xm:f>
            <x14:dxf>
              <fill>
                <patternFill>
                  <bgColor rgb="FFFFC000"/>
                </patternFill>
              </fill>
            </x14:dxf>
          </x14:cfRule>
          <x14:cfRule type="containsText" priority="3461" operator="containsText" id="{FA09F936-AFB7-40C9-9D6E-C2DC378AA3B4}">
            <xm:f>NOT(ISERROR(SEARCH('Listados Datos'!$P$7,AR506)))</xm:f>
            <xm:f>'Listados Datos'!$P$7</xm:f>
            <x14:dxf>
              <fill>
                <patternFill>
                  <bgColor rgb="FFFF0000"/>
                </patternFill>
              </fill>
            </x14:dxf>
          </x14:cfRule>
          <xm:sqref>AR506</xm:sqref>
        </x14:conditionalFormatting>
        <x14:conditionalFormatting xmlns:xm="http://schemas.microsoft.com/office/excel/2006/main">
          <x14:cfRule type="containsText" priority="3453" operator="containsText" id="{4F2C6F6D-C25B-4F13-A640-FE6847D7B9CD}">
            <xm:f>NOT(ISERROR(SEARCH('Listados Datos'!$T$3,AF512)))</xm:f>
            <xm:f>'Listados Datos'!$T$3</xm:f>
            <x14:dxf>
              <fill>
                <patternFill patternType="solid">
                  <bgColor rgb="FFC00000"/>
                </patternFill>
              </fill>
            </x14:dxf>
          </x14:cfRule>
          <x14:cfRule type="containsText" priority="3454" operator="containsText" id="{600585A5-CCA8-41D6-8109-9A0DE981618E}">
            <xm:f>NOT(ISERROR(SEARCH('Listados Datos'!$T$4,AF512)))</xm:f>
            <xm:f>'Listados Datos'!$T$4</xm:f>
            <x14:dxf>
              <font>
                <b/>
                <i val="0"/>
                <color theme="0"/>
              </font>
              <fill>
                <patternFill>
                  <bgColor rgb="FFE26B0A"/>
                </patternFill>
              </fill>
            </x14:dxf>
          </x14:cfRule>
          <x14:cfRule type="containsText" priority="3455" operator="containsText" id="{503EEE84-CD3F-4994-93EF-A2B8D457AB30}">
            <xm:f>NOT(ISERROR(SEARCH('Listados Datos'!$T$5,AF512)))</xm:f>
            <xm:f>'Listados Datos'!$T$5</xm:f>
            <x14:dxf>
              <font>
                <b/>
                <i val="0"/>
                <color auto="1"/>
              </font>
              <fill>
                <patternFill>
                  <bgColor rgb="FFFFFF00"/>
                </patternFill>
              </fill>
            </x14:dxf>
          </x14:cfRule>
          <x14:cfRule type="containsText" priority="3456" operator="containsText" id="{F62EE1C8-B939-4507-B77B-EEDAAE788629}">
            <xm:f>NOT(ISERROR(SEARCH('Listados Datos'!$T$6,AF512)))</xm:f>
            <xm:f>'Listados Datos'!$T$6</xm:f>
            <x14:dxf>
              <font>
                <b/>
                <i val="0"/>
              </font>
              <fill>
                <patternFill>
                  <bgColor rgb="FF92D050"/>
                </patternFill>
              </fill>
            </x14:dxf>
          </x14:cfRule>
          <xm:sqref>AF512</xm:sqref>
        </x14:conditionalFormatting>
        <x14:conditionalFormatting xmlns:xm="http://schemas.microsoft.com/office/excel/2006/main">
          <x14:cfRule type="containsText" priority="3449" operator="containsText" id="{7DBD4E6C-5B50-4089-A7CC-817571FE10D8}">
            <xm:f>NOT(ISERROR(SEARCH('Listados Datos'!$T$3,AB512)))</xm:f>
            <xm:f>'Listados Datos'!$T$3</xm:f>
            <x14:dxf>
              <fill>
                <patternFill patternType="solid">
                  <bgColor rgb="FFC00000"/>
                </patternFill>
              </fill>
            </x14:dxf>
          </x14:cfRule>
          <x14:cfRule type="containsText" priority="3450" operator="containsText" id="{8DAFBF67-FF7F-4A44-8151-BD6AE2956DA2}">
            <xm:f>NOT(ISERROR(SEARCH('Listados Datos'!$T$4,AB512)))</xm:f>
            <xm:f>'Listados Datos'!$T$4</xm:f>
            <x14:dxf>
              <font>
                <b/>
                <i val="0"/>
                <color theme="0"/>
              </font>
              <fill>
                <patternFill>
                  <bgColor rgb="FFE26B0A"/>
                </patternFill>
              </fill>
            </x14:dxf>
          </x14:cfRule>
          <x14:cfRule type="containsText" priority="3451" operator="containsText" id="{9860AC31-5DE6-4F7E-9D03-158D11AA14B0}">
            <xm:f>NOT(ISERROR(SEARCH('Listados Datos'!$T$5,AB512)))</xm:f>
            <xm:f>'Listados Datos'!$T$5</xm:f>
            <x14:dxf>
              <font>
                <b/>
                <i val="0"/>
                <color auto="1"/>
              </font>
              <fill>
                <patternFill>
                  <bgColor rgb="FFFFFF00"/>
                </patternFill>
              </fill>
            </x14:dxf>
          </x14:cfRule>
          <x14:cfRule type="containsText" priority="3452" operator="containsText" id="{3887372D-64B0-405D-B86A-D48FD90416BC}">
            <xm:f>NOT(ISERROR(SEARCH('Listados Datos'!$T$6,AB512)))</xm:f>
            <xm:f>'Listados Datos'!$T$6</xm:f>
            <x14:dxf>
              <font>
                <b/>
                <i val="0"/>
              </font>
              <fill>
                <patternFill>
                  <bgColor rgb="FF92D050"/>
                </patternFill>
              </fill>
            </x14:dxf>
          </x14:cfRule>
          <xm:sqref>AB512</xm:sqref>
        </x14:conditionalFormatting>
        <x14:conditionalFormatting xmlns:xm="http://schemas.microsoft.com/office/excel/2006/main">
          <x14:cfRule type="containsText" priority="3439" operator="containsText" id="{5B0A668C-7295-41CA-9CAD-E9145344083C}">
            <xm:f>NOT(ISERROR(SEARCH('Listados Datos'!$P$3,Z512)))</xm:f>
            <xm:f>'Listados Datos'!$P$3</xm:f>
            <x14:dxf>
              <fill>
                <patternFill>
                  <bgColor rgb="FF99CC00"/>
                </patternFill>
              </fill>
            </x14:dxf>
          </x14:cfRule>
          <x14:cfRule type="containsText" priority="3440" operator="containsText" id="{A2B911E9-44B1-470C-B673-E13E17AEDDEB}">
            <xm:f>NOT(ISERROR(SEARCH('Listados Datos'!$P$4,Z512)))</xm:f>
            <xm:f>'Listados Datos'!$P$4</xm:f>
            <x14:dxf>
              <fill>
                <patternFill>
                  <bgColor rgb="FF33CC33"/>
                </patternFill>
              </fill>
            </x14:dxf>
          </x14:cfRule>
          <x14:cfRule type="containsText" priority="3441" operator="containsText" id="{F57AA985-F68A-4F09-ACF2-4D7D2719498F}">
            <xm:f>NOT(ISERROR(SEARCH('Listados Datos'!$P$5,Z512)))</xm:f>
            <xm:f>'Listados Datos'!$P$5</xm:f>
            <x14:dxf>
              <fill>
                <patternFill>
                  <bgColor rgb="FFFFFF00"/>
                </patternFill>
              </fill>
            </x14:dxf>
          </x14:cfRule>
          <x14:cfRule type="containsText" priority="3442" operator="containsText" id="{E2D66BE5-B98D-415D-82BE-5CAF7CD0D981}">
            <xm:f>NOT(ISERROR(SEARCH('Listados Datos'!$P$6,Z512)))</xm:f>
            <xm:f>'Listados Datos'!$P$6</xm:f>
            <x14:dxf>
              <fill>
                <patternFill>
                  <bgColor rgb="FFFFC000"/>
                </patternFill>
              </fill>
            </x14:dxf>
          </x14:cfRule>
          <x14:cfRule type="containsText" priority="3443" operator="containsText" id="{B7D7B960-F403-41F1-AC00-6C56DADCB42E}">
            <xm:f>NOT(ISERROR(SEARCH('Listados Datos'!$P$7,Z512)))</xm:f>
            <xm:f>'Listados Datos'!$P$7</xm:f>
            <x14:dxf>
              <fill>
                <patternFill>
                  <bgColor rgb="FFFF0000"/>
                </patternFill>
              </fill>
            </x14:dxf>
          </x14:cfRule>
          <xm:sqref>Z512</xm:sqref>
        </x14:conditionalFormatting>
        <x14:conditionalFormatting xmlns:xm="http://schemas.microsoft.com/office/excel/2006/main">
          <x14:cfRule type="containsText" priority="3425" operator="containsText" id="{40153012-7B77-418B-B1B1-8E561D0ECE32}">
            <xm:f>NOT(ISERROR(SEARCH('Listados Datos'!$T$3,AT512)))</xm:f>
            <xm:f>'Listados Datos'!$T$3</xm:f>
            <x14:dxf>
              <fill>
                <patternFill patternType="solid">
                  <bgColor rgb="FFC00000"/>
                </patternFill>
              </fill>
            </x14:dxf>
          </x14:cfRule>
          <x14:cfRule type="containsText" priority="3426" operator="containsText" id="{CBE7F689-170D-465A-9067-1617C6FA9844}">
            <xm:f>NOT(ISERROR(SEARCH('Listados Datos'!$T$4,AT512)))</xm:f>
            <xm:f>'Listados Datos'!$T$4</xm:f>
            <x14:dxf>
              <font>
                <b/>
                <i val="0"/>
                <color theme="0"/>
              </font>
              <fill>
                <patternFill>
                  <bgColor rgb="FFE26B0A"/>
                </patternFill>
              </fill>
            </x14:dxf>
          </x14:cfRule>
          <x14:cfRule type="containsText" priority="3427" operator="containsText" id="{B25A2601-F5A0-41F2-A7FC-31623A51D0E0}">
            <xm:f>NOT(ISERROR(SEARCH('Listados Datos'!$T$5,AT512)))</xm:f>
            <xm:f>'Listados Datos'!$T$5</xm:f>
            <x14:dxf>
              <font>
                <b/>
                <i val="0"/>
                <color auto="1"/>
              </font>
              <fill>
                <patternFill>
                  <bgColor rgb="FFFFFF00"/>
                </patternFill>
              </fill>
            </x14:dxf>
          </x14:cfRule>
          <x14:cfRule type="containsText" priority="3428" operator="containsText" id="{AF21DAD9-171E-43B0-946B-FB4CF1390378}">
            <xm:f>NOT(ISERROR(SEARCH('Listados Datos'!$T$6,AT512)))</xm:f>
            <xm:f>'Listados Datos'!$T$6</xm:f>
            <x14:dxf>
              <font>
                <b/>
                <i val="0"/>
              </font>
              <fill>
                <patternFill>
                  <bgColor rgb="FF92D050"/>
                </patternFill>
              </fill>
            </x14:dxf>
          </x14:cfRule>
          <xm:sqref>AT512</xm:sqref>
        </x14:conditionalFormatting>
        <x14:conditionalFormatting xmlns:xm="http://schemas.microsoft.com/office/excel/2006/main">
          <x14:cfRule type="containsText" priority="3415" operator="containsText" id="{C273EE28-D49D-456F-9EBC-21D08A46BC0A}">
            <xm:f>NOT(ISERROR(SEARCH('Listados Datos'!$P$3,AR512)))</xm:f>
            <xm:f>'Listados Datos'!$P$3</xm:f>
            <x14:dxf>
              <fill>
                <patternFill>
                  <bgColor rgb="FF99CC00"/>
                </patternFill>
              </fill>
            </x14:dxf>
          </x14:cfRule>
          <x14:cfRule type="containsText" priority="3416" operator="containsText" id="{7BF0B8D9-9548-47C6-A9A0-1B04A635A1D3}">
            <xm:f>NOT(ISERROR(SEARCH('Listados Datos'!$P$4,AR512)))</xm:f>
            <xm:f>'Listados Datos'!$P$4</xm:f>
            <x14:dxf>
              <fill>
                <patternFill>
                  <bgColor rgb="FF33CC33"/>
                </patternFill>
              </fill>
            </x14:dxf>
          </x14:cfRule>
          <x14:cfRule type="containsText" priority="3417" operator="containsText" id="{871F5DC4-4221-4B26-A8AF-62A9266CCB4A}">
            <xm:f>NOT(ISERROR(SEARCH('Listados Datos'!$P$5,AR512)))</xm:f>
            <xm:f>'Listados Datos'!$P$5</xm:f>
            <x14:dxf>
              <fill>
                <patternFill>
                  <bgColor rgb="FFFFFF00"/>
                </patternFill>
              </fill>
            </x14:dxf>
          </x14:cfRule>
          <x14:cfRule type="containsText" priority="3418" operator="containsText" id="{272EBD46-FB67-466E-9F20-C9E0195C656E}">
            <xm:f>NOT(ISERROR(SEARCH('Listados Datos'!$P$6,AR512)))</xm:f>
            <xm:f>'Listados Datos'!$P$6</xm:f>
            <x14:dxf>
              <fill>
                <patternFill>
                  <bgColor rgb="FFFFC000"/>
                </patternFill>
              </fill>
            </x14:dxf>
          </x14:cfRule>
          <x14:cfRule type="containsText" priority="3419" operator="containsText" id="{93BF556F-0B4D-4872-8EE7-B7594BEF4592}">
            <xm:f>NOT(ISERROR(SEARCH('Listados Datos'!$P$7,AR512)))</xm:f>
            <xm:f>'Listados Datos'!$P$7</xm:f>
            <x14:dxf>
              <fill>
                <patternFill>
                  <bgColor rgb="FFFF0000"/>
                </patternFill>
              </fill>
            </x14:dxf>
          </x14:cfRule>
          <xm:sqref>AR512</xm:sqref>
        </x14:conditionalFormatting>
        <x14:conditionalFormatting xmlns:xm="http://schemas.microsoft.com/office/excel/2006/main">
          <x14:cfRule type="containsText" priority="3373" operator="containsText" id="{2E25EE96-BD10-4EB4-B522-1EC822FF6936}">
            <xm:f>NOT(ISERROR(SEARCH('Listados Datos'!$P$3,AR518)))</xm:f>
            <xm:f>'Listados Datos'!$P$3</xm:f>
            <x14:dxf>
              <fill>
                <patternFill>
                  <bgColor rgb="FF99CC00"/>
                </patternFill>
              </fill>
            </x14:dxf>
          </x14:cfRule>
          <x14:cfRule type="containsText" priority="3374" operator="containsText" id="{1E5657F6-0FA9-470E-AE0C-132A4C56535A}">
            <xm:f>NOT(ISERROR(SEARCH('Listados Datos'!$P$4,AR518)))</xm:f>
            <xm:f>'Listados Datos'!$P$4</xm:f>
            <x14:dxf>
              <fill>
                <patternFill>
                  <bgColor rgb="FF33CC33"/>
                </patternFill>
              </fill>
            </x14:dxf>
          </x14:cfRule>
          <x14:cfRule type="containsText" priority="3375" operator="containsText" id="{FC8BBE32-BD70-4EF7-8868-245C5591B6C8}">
            <xm:f>NOT(ISERROR(SEARCH('Listados Datos'!$P$5,AR518)))</xm:f>
            <xm:f>'Listados Datos'!$P$5</xm:f>
            <x14:dxf>
              <fill>
                <patternFill>
                  <bgColor rgb="FFFFFF00"/>
                </patternFill>
              </fill>
            </x14:dxf>
          </x14:cfRule>
          <x14:cfRule type="containsText" priority="3376" operator="containsText" id="{74013C15-14D3-4AA3-B027-075E382F1A3C}">
            <xm:f>NOT(ISERROR(SEARCH('Listados Datos'!$P$6,AR518)))</xm:f>
            <xm:f>'Listados Datos'!$P$6</xm:f>
            <x14:dxf>
              <fill>
                <patternFill>
                  <bgColor rgb="FFFFC000"/>
                </patternFill>
              </fill>
            </x14:dxf>
          </x14:cfRule>
          <x14:cfRule type="containsText" priority="3377" operator="containsText" id="{530CAFDD-BF60-443D-8E51-A2D2CE443CED}">
            <xm:f>NOT(ISERROR(SEARCH('Listados Datos'!$P$7,AR518)))</xm:f>
            <xm:f>'Listados Datos'!$P$7</xm:f>
            <x14:dxf>
              <fill>
                <patternFill>
                  <bgColor rgb="FFFF0000"/>
                </patternFill>
              </fill>
            </x14:dxf>
          </x14:cfRule>
          <xm:sqref>AR518</xm:sqref>
        </x14:conditionalFormatting>
        <x14:conditionalFormatting xmlns:xm="http://schemas.microsoft.com/office/excel/2006/main">
          <x14:cfRule type="containsText" priority="3411" operator="containsText" id="{98C5C671-FB48-4413-8A47-E4B3EA0FF9FA}">
            <xm:f>NOT(ISERROR(SEARCH('Listados Datos'!$T$3,AF518)))</xm:f>
            <xm:f>'Listados Datos'!$T$3</xm:f>
            <x14:dxf>
              <fill>
                <patternFill patternType="solid">
                  <bgColor rgb="FFC00000"/>
                </patternFill>
              </fill>
            </x14:dxf>
          </x14:cfRule>
          <x14:cfRule type="containsText" priority="3412" operator="containsText" id="{FF58C5FE-575F-441E-9C55-486AF5A1D52B}">
            <xm:f>NOT(ISERROR(SEARCH('Listados Datos'!$T$4,AF518)))</xm:f>
            <xm:f>'Listados Datos'!$T$4</xm:f>
            <x14:dxf>
              <font>
                <b/>
                <i val="0"/>
                <color theme="0"/>
              </font>
              <fill>
                <patternFill>
                  <bgColor rgb="FFE26B0A"/>
                </patternFill>
              </fill>
            </x14:dxf>
          </x14:cfRule>
          <x14:cfRule type="containsText" priority="3413" operator="containsText" id="{98C1B10B-3D82-4F93-A6BF-2B7B6637845A}">
            <xm:f>NOT(ISERROR(SEARCH('Listados Datos'!$T$5,AF518)))</xm:f>
            <xm:f>'Listados Datos'!$T$5</xm:f>
            <x14:dxf>
              <font>
                <b/>
                <i val="0"/>
                <color auto="1"/>
              </font>
              <fill>
                <patternFill>
                  <bgColor rgb="FFFFFF00"/>
                </patternFill>
              </fill>
            </x14:dxf>
          </x14:cfRule>
          <x14:cfRule type="containsText" priority="3414" operator="containsText" id="{2E9B842C-9415-448A-A405-7F7C6688605C}">
            <xm:f>NOT(ISERROR(SEARCH('Listados Datos'!$T$6,AF518)))</xm:f>
            <xm:f>'Listados Datos'!$T$6</xm:f>
            <x14:dxf>
              <font>
                <b/>
                <i val="0"/>
              </font>
              <fill>
                <patternFill>
                  <bgColor rgb="FF92D050"/>
                </patternFill>
              </fill>
            </x14:dxf>
          </x14:cfRule>
          <xm:sqref>AF518</xm:sqref>
        </x14:conditionalFormatting>
        <x14:conditionalFormatting xmlns:xm="http://schemas.microsoft.com/office/excel/2006/main">
          <x14:cfRule type="containsText" priority="3407" operator="containsText" id="{DA8385AE-5113-4752-813C-49EA87B51EFC}">
            <xm:f>NOT(ISERROR(SEARCH('Listados Datos'!$T$3,AB518)))</xm:f>
            <xm:f>'Listados Datos'!$T$3</xm:f>
            <x14:dxf>
              <fill>
                <patternFill patternType="solid">
                  <bgColor rgb="FFC00000"/>
                </patternFill>
              </fill>
            </x14:dxf>
          </x14:cfRule>
          <x14:cfRule type="containsText" priority="3408" operator="containsText" id="{9959FD8B-280A-4B5C-870B-D7C4E880A14B}">
            <xm:f>NOT(ISERROR(SEARCH('Listados Datos'!$T$4,AB518)))</xm:f>
            <xm:f>'Listados Datos'!$T$4</xm:f>
            <x14:dxf>
              <font>
                <b/>
                <i val="0"/>
                <color theme="0"/>
              </font>
              <fill>
                <patternFill>
                  <bgColor rgb="FFE26B0A"/>
                </patternFill>
              </fill>
            </x14:dxf>
          </x14:cfRule>
          <x14:cfRule type="containsText" priority="3409" operator="containsText" id="{26558EB1-5183-47B6-B7EB-8F427A3DC300}">
            <xm:f>NOT(ISERROR(SEARCH('Listados Datos'!$T$5,AB518)))</xm:f>
            <xm:f>'Listados Datos'!$T$5</xm:f>
            <x14:dxf>
              <font>
                <b/>
                <i val="0"/>
                <color auto="1"/>
              </font>
              <fill>
                <patternFill>
                  <bgColor rgb="FFFFFF00"/>
                </patternFill>
              </fill>
            </x14:dxf>
          </x14:cfRule>
          <x14:cfRule type="containsText" priority="3410" operator="containsText" id="{9DB139DA-3A8C-4E6B-A0E8-D4A0894F38BE}">
            <xm:f>NOT(ISERROR(SEARCH('Listados Datos'!$T$6,AB518)))</xm:f>
            <xm:f>'Listados Datos'!$T$6</xm:f>
            <x14:dxf>
              <font>
                <b/>
                <i val="0"/>
              </font>
              <fill>
                <patternFill>
                  <bgColor rgb="FF92D050"/>
                </patternFill>
              </fill>
            </x14:dxf>
          </x14:cfRule>
          <xm:sqref>AB518</xm:sqref>
        </x14:conditionalFormatting>
        <x14:conditionalFormatting xmlns:xm="http://schemas.microsoft.com/office/excel/2006/main">
          <x14:cfRule type="containsText" priority="3397" operator="containsText" id="{E4106F24-632C-4568-B41B-97458C8B00F7}">
            <xm:f>NOT(ISERROR(SEARCH('Listados Datos'!$P$3,Z518)))</xm:f>
            <xm:f>'Listados Datos'!$P$3</xm:f>
            <x14:dxf>
              <fill>
                <patternFill>
                  <bgColor rgb="FF99CC00"/>
                </patternFill>
              </fill>
            </x14:dxf>
          </x14:cfRule>
          <x14:cfRule type="containsText" priority="3398" operator="containsText" id="{D2A58688-CCD7-4006-83F8-6564665379B6}">
            <xm:f>NOT(ISERROR(SEARCH('Listados Datos'!$P$4,Z518)))</xm:f>
            <xm:f>'Listados Datos'!$P$4</xm:f>
            <x14:dxf>
              <fill>
                <patternFill>
                  <bgColor rgb="FF33CC33"/>
                </patternFill>
              </fill>
            </x14:dxf>
          </x14:cfRule>
          <x14:cfRule type="containsText" priority="3399" operator="containsText" id="{4843DFC8-31D9-414B-906F-A23EFD5E5E50}">
            <xm:f>NOT(ISERROR(SEARCH('Listados Datos'!$P$5,Z518)))</xm:f>
            <xm:f>'Listados Datos'!$P$5</xm:f>
            <x14:dxf>
              <fill>
                <patternFill>
                  <bgColor rgb="FFFFFF00"/>
                </patternFill>
              </fill>
            </x14:dxf>
          </x14:cfRule>
          <x14:cfRule type="containsText" priority="3400" operator="containsText" id="{0B87E7C2-7AEB-4145-AA30-B6E8E728D3FA}">
            <xm:f>NOT(ISERROR(SEARCH('Listados Datos'!$P$6,Z518)))</xm:f>
            <xm:f>'Listados Datos'!$P$6</xm:f>
            <x14:dxf>
              <fill>
                <patternFill>
                  <bgColor rgb="FFFFC000"/>
                </patternFill>
              </fill>
            </x14:dxf>
          </x14:cfRule>
          <x14:cfRule type="containsText" priority="3401" operator="containsText" id="{4C0D84C8-EE5B-4D65-817F-D8BFA331B7B5}">
            <xm:f>NOT(ISERROR(SEARCH('Listados Datos'!$P$7,Z518)))</xm:f>
            <xm:f>'Listados Datos'!$P$7</xm:f>
            <x14:dxf>
              <fill>
                <patternFill>
                  <bgColor rgb="FFFF0000"/>
                </patternFill>
              </fill>
            </x14:dxf>
          </x14:cfRule>
          <xm:sqref>Z518</xm:sqref>
        </x14:conditionalFormatting>
        <x14:conditionalFormatting xmlns:xm="http://schemas.microsoft.com/office/excel/2006/main">
          <x14:cfRule type="containsText" priority="3383" operator="containsText" id="{24C4229E-4545-4093-B286-A00CA4350E51}">
            <xm:f>NOT(ISERROR(SEARCH('Listados Datos'!$T$3,AT518)))</xm:f>
            <xm:f>'Listados Datos'!$T$3</xm:f>
            <x14:dxf>
              <fill>
                <patternFill patternType="solid">
                  <bgColor rgb="FFC00000"/>
                </patternFill>
              </fill>
            </x14:dxf>
          </x14:cfRule>
          <x14:cfRule type="containsText" priority="3384" operator="containsText" id="{A93C30F1-BF9F-48BD-BFB2-DC82154AD4D9}">
            <xm:f>NOT(ISERROR(SEARCH('Listados Datos'!$T$4,AT518)))</xm:f>
            <xm:f>'Listados Datos'!$T$4</xm:f>
            <x14:dxf>
              <font>
                <b/>
                <i val="0"/>
                <color theme="0"/>
              </font>
              <fill>
                <patternFill>
                  <bgColor rgb="FFE26B0A"/>
                </patternFill>
              </fill>
            </x14:dxf>
          </x14:cfRule>
          <x14:cfRule type="containsText" priority="3385" operator="containsText" id="{9BB83EBB-B83A-4A0E-95AB-E62B027B7148}">
            <xm:f>NOT(ISERROR(SEARCH('Listados Datos'!$T$5,AT518)))</xm:f>
            <xm:f>'Listados Datos'!$T$5</xm:f>
            <x14:dxf>
              <font>
                <b/>
                <i val="0"/>
                <color auto="1"/>
              </font>
              <fill>
                <patternFill>
                  <bgColor rgb="FFFFFF00"/>
                </patternFill>
              </fill>
            </x14:dxf>
          </x14:cfRule>
          <x14:cfRule type="containsText" priority="3386" operator="containsText" id="{7B5917C3-BDE5-489C-9BA9-421D82409FF4}">
            <xm:f>NOT(ISERROR(SEARCH('Listados Datos'!$T$6,AT518)))</xm:f>
            <xm:f>'Listados Datos'!$T$6</xm:f>
            <x14:dxf>
              <font>
                <b/>
                <i val="0"/>
              </font>
              <fill>
                <patternFill>
                  <bgColor rgb="FF92D050"/>
                </patternFill>
              </fill>
            </x14:dxf>
          </x14:cfRule>
          <xm:sqref>AT518</xm:sqref>
        </x14:conditionalFormatting>
        <x14:conditionalFormatting xmlns:xm="http://schemas.microsoft.com/office/excel/2006/main">
          <x14:cfRule type="containsText" priority="3331" operator="containsText" id="{D83BC78F-D09D-4741-9048-B34DF9578949}">
            <xm:f>NOT(ISERROR(SEARCH('Listados Datos'!$P$3,AR524)))</xm:f>
            <xm:f>'Listados Datos'!$P$3</xm:f>
            <x14:dxf>
              <fill>
                <patternFill>
                  <bgColor rgb="FF99CC00"/>
                </patternFill>
              </fill>
            </x14:dxf>
          </x14:cfRule>
          <x14:cfRule type="containsText" priority="3332" operator="containsText" id="{F1C81638-0C5F-4F84-87DE-931F01299469}">
            <xm:f>NOT(ISERROR(SEARCH('Listados Datos'!$P$4,AR524)))</xm:f>
            <xm:f>'Listados Datos'!$P$4</xm:f>
            <x14:dxf>
              <fill>
                <patternFill>
                  <bgColor rgb="FF33CC33"/>
                </patternFill>
              </fill>
            </x14:dxf>
          </x14:cfRule>
          <x14:cfRule type="containsText" priority="3333" operator="containsText" id="{EE939D1B-DA41-4E29-B57B-14C553DFC795}">
            <xm:f>NOT(ISERROR(SEARCH('Listados Datos'!$P$5,AR524)))</xm:f>
            <xm:f>'Listados Datos'!$P$5</xm:f>
            <x14:dxf>
              <fill>
                <patternFill>
                  <bgColor rgb="FFFFFF00"/>
                </patternFill>
              </fill>
            </x14:dxf>
          </x14:cfRule>
          <x14:cfRule type="containsText" priority="3334" operator="containsText" id="{5CDD4384-46EB-4840-92A4-3B06A6917B44}">
            <xm:f>NOT(ISERROR(SEARCH('Listados Datos'!$P$6,AR524)))</xm:f>
            <xm:f>'Listados Datos'!$P$6</xm:f>
            <x14:dxf>
              <fill>
                <patternFill>
                  <bgColor rgb="FFFFC000"/>
                </patternFill>
              </fill>
            </x14:dxf>
          </x14:cfRule>
          <x14:cfRule type="containsText" priority="3335" operator="containsText" id="{5D7376DF-E6AA-41AD-8299-D5B828292381}">
            <xm:f>NOT(ISERROR(SEARCH('Listados Datos'!$P$7,AR524)))</xm:f>
            <xm:f>'Listados Datos'!$P$7</xm:f>
            <x14:dxf>
              <fill>
                <patternFill>
                  <bgColor rgb="FFFF0000"/>
                </patternFill>
              </fill>
            </x14:dxf>
          </x14:cfRule>
          <xm:sqref>AR524</xm:sqref>
        </x14:conditionalFormatting>
        <x14:conditionalFormatting xmlns:xm="http://schemas.microsoft.com/office/excel/2006/main">
          <x14:cfRule type="containsText" priority="3369" operator="containsText" id="{C491E689-C037-415D-A428-4E00D9B7DFAA}">
            <xm:f>NOT(ISERROR(SEARCH('Listados Datos'!$T$3,AF524)))</xm:f>
            <xm:f>'Listados Datos'!$T$3</xm:f>
            <x14:dxf>
              <fill>
                <patternFill patternType="solid">
                  <bgColor rgb="FFC00000"/>
                </patternFill>
              </fill>
            </x14:dxf>
          </x14:cfRule>
          <x14:cfRule type="containsText" priority="3370" operator="containsText" id="{A75865EC-986D-4010-A663-FAC43DE24DA7}">
            <xm:f>NOT(ISERROR(SEARCH('Listados Datos'!$T$4,AF524)))</xm:f>
            <xm:f>'Listados Datos'!$T$4</xm:f>
            <x14:dxf>
              <font>
                <b/>
                <i val="0"/>
                <color theme="0"/>
              </font>
              <fill>
                <patternFill>
                  <bgColor rgb="FFE26B0A"/>
                </patternFill>
              </fill>
            </x14:dxf>
          </x14:cfRule>
          <x14:cfRule type="containsText" priority="3371" operator="containsText" id="{79FEC0EA-E2F9-4B81-BA44-AA68F5D18B92}">
            <xm:f>NOT(ISERROR(SEARCH('Listados Datos'!$T$5,AF524)))</xm:f>
            <xm:f>'Listados Datos'!$T$5</xm:f>
            <x14:dxf>
              <font>
                <b/>
                <i val="0"/>
                <color auto="1"/>
              </font>
              <fill>
                <patternFill>
                  <bgColor rgb="FFFFFF00"/>
                </patternFill>
              </fill>
            </x14:dxf>
          </x14:cfRule>
          <x14:cfRule type="containsText" priority="3372" operator="containsText" id="{56F356BB-C76B-41B4-803F-6905F27AF076}">
            <xm:f>NOT(ISERROR(SEARCH('Listados Datos'!$T$6,AF524)))</xm:f>
            <xm:f>'Listados Datos'!$T$6</xm:f>
            <x14:dxf>
              <font>
                <b/>
                <i val="0"/>
              </font>
              <fill>
                <patternFill>
                  <bgColor rgb="FF92D050"/>
                </patternFill>
              </fill>
            </x14:dxf>
          </x14:cfRule>
          <xm:sqref>AF524</xm:sqref>
        </x14:conditionalFormatting>
        <x14:conditionalFormatting xmlns:xm="http://schemas.microsoft.com/office/excel/2006/main">
          <x14:cfRule type="containsText" priority="3365" operator="containsText" id="{D871FD4E-CAF6-4930-8AB1-DDBD3AC08A14}">
            <xm:f>NOT(ISERROR(SEARCH('Listados Datos'!$T$3,AB524)))</xm:f>
            <xm:f>'Listados Datos'!$T$3</xm:f>
            <x14:dxf>
              <fill>
                <patternFill patternType="solid">
                  <bgColor rgb="FFC00000"/>
                </patternFill>
              </fill>
            </x14:dxf>
          </x14:cfRule>
          <x14:cfRule type="containsText" priority="3366" operator="containsText" id="{FDECD28F-B1DF-474D-95B8-7DBA05D4D2F3}">
            <xm:f>NOT(ISERROR(SEARCH('Listados Datos'!$T$4,AB524)))</xm:f>
            <xm:f>'Listados Datos'!$T$4</xm:f>
            <x14:dxf>
              <font>
                <b/>
                <i val="0"/>
                <color theme="0"/>
              </font>
              <fill>
                <patternFill>
                  <bgColor rgb="FFE26B0A"/>
                </patternFill>
              </fill>
            </x14:dxf>
          </x14:cfRule>
          <x14:cfRule type="containsText" priority="3367" operator="containsText" id="{99BA3462-0107-4A71-844A-FB4E7AE34744}">
            <xm:f>NOT(ISERROR(SEARCH('Listados Datos'!$T$5,AB524)))</xm:f>
            <xm:f>'Listados Datos'!$T$5</xm:f>
            <x14:dxf>
              <font>
                <b/>
                <i val="0"/>
                <color auto="1"/>
              </font>
              <fill>
                <patternFill>
                  <bgColor rgb="FFFFFF00"/>
                </patternFill>
              </fill>
            </x14:dxf>
          </x14:cfRule>
          <x14:cfRule type="containsText" priority="3368" operator="containsText" id="{ECC6C46F-B48C-4C9E-83C8-94B2BCCEA1FA}">
            <xm:f>NOT(ISERROR(SEARCH('Listados Datos'!$T$6,AB524)))</xm:f>
            <xm:f>'Listados Datos'!$T$6</xm:f>
            <x14:dxf>
              <font>
                <b/>
                <i val="0"/>
              </font>
              <fill>
                <patternFill>
                  <bgColor rgb="FF92D050"/>
                </patternFill>
              </fill>
            </x14:dxf>
          </x14:cfRule>
          <xm:sqref>AB524</xm:sqref>
        </x14:conditionalFormatting>
        <x14:conditionalFormatting xmlns:xm="http://schemas.microsoft.com/office/excel/2006/main">
          <x14:cfRule type="containsText" priority="3355" operator="containsText" id="{665A3808-F568-4B13-AC77-7AE55235A9E4}">
            <xm:f>NOT(ISERROR(SEARCH('Listados Datos'!$P$3,Z524)))</xm:f>
            <xm:f>'Listados Datos'!$P$3</xm:f>
            <x14:dxf>
              <fill>
                <patternFill>
                  <bgColor rgb="FF99CC00"/>
                </patternFill>
              </fill>
            </x14:dxf>
          </x14:cfRule>
          <x14:cfRule type="containsText" priority="3356" operator="containsText" id="{4823E6CF-A129-4079-BA0E-FAAEBC6D0C97}">
            <xm:f>NOT(ISERROR(SEARCH('Listados Datos'!$P$4,Z524)))</xm:f>
            <xm:f>'Listados Datos'!$P$4</xm:f>
            <x14:dxf>
              <fill>
                <patternFill>
                  <bgColor rgb="FF33CC33"/>
                </patternFill>
              </fill>
            </x14:dxf>
          </x14:cfRule>
          <x14:cfRule type="containsText" priority="3357" operator="containsText" id="{C69C3521-43E7-4899-978B-9A763E87EAD4}">
            <xm:f>NOT(ISERROR(SEARCH('Listados Datos'!$P$5,Z524)))</xm:f>
            <xm:f>'Listados Datos'!$P$5</xm:f>
            <x14:dxf>
              <fill>
                <patternFill>
                  <bgColor rgb="FFFFFF00"/>
                </patternFill>
              </fill>
            </x14:dxf>
          </x14:cfRule>
          <x14:cfRule type="containsText" priority="3358" operator="containsText" id="{8B4F05D8-0A74-441C-89E5-A896ECC12592}">
            <xm:f>NOT(ISERROR(SEARCH('Listados Datos'!$P$6,Z524)))</xm:f>
            <xm:f>'Listados Datos'!$P$6</xm:f>
            <x14:dxf>
              <fill>
                <patternFill>
                  <bgColor rgb="FFFFC000"/>
                </patternFill>
              </fill>
            </x14:dxf>
          </x14:cfRule>
          <x14:cfRule type="containsText" priority="3359" operator="containsText" id="{EFDBFD22-50EC-48AD-A009-136C4FEF6B6C}">
            <xm:f>NOT(ISERROR(SEARCH('Listados Datos'!$P$7,Z524)))</xm:f>
            <xm:f>'Listados Datos'!$P$7</xm:f>
            <x14:dxf>
              <fill>
                <patternFill>
                  <bgColor rgb="FFFF0000"/>
                </patternFill>
              </fill>
            </x14:dxf>
          </x14:cfRule>
          <xm:sqref>Z524</xm:sqref>
        </x14:conditionalFormatting>
        <x14:conditionalFormatting xmlns:xm="http://schemas.microsoft.com/office/excel/2006/main">
          <x14:cfRule type="containsText" priority="3341" operator="containsText" id="{2B89FEAB-C85C-4659-8EF8-E43C2F70B3DB}">
            <xm:f>NOT(ISERROR(SEARCH('Listados Datos'!$T$3,AT524)))</xm:f>
            <xm:f>'Listados Datos'!$T$3</xm:f>
            <x14:dxf>
              <fill>
                <patternFill patternType="solid">
                  <bgColor rgb="FFC00000"/>
                </patternFill>
              </fill>
            </x14:dxf>
          </x14:cfRule>
          <x14:cfRule type="containsText" priority="3342" operator="containsText" id="{5D182A8E-9A32-49E6-A3B6-F41DCEAEF8A0}">
            <xm:f>NOT(ISERROR(SEARCH('Listados Datos'!$T$4,AT524)))</xm:f>
            <xm:f>'Listados Datos'!$T$4</xm:f>
            <x14:dxf>
              <font>
                <b/>
                <i val="0"/>
                <color theme="0"/>
              </font>
              <fill>
                <patternFill>
                  <bgColor rgb="FFE26B0A"/>
                </patternFill>
              </fill>
            </x14:dxf>
          </x14:cfRule>
          <x14:cfRule type="containsText" priority="3343" operator="containsText" id="{202E4020-6339-46E1-BB3B-50F8ADC177DA}">
            <xm:f>NOT(ISERROR(SEARCH('Listados Datos'!$T$5,AT524)))</xm:f>
            <xm:f>'Listados Datos'!$T$5</xm:f>
            <x14:dxf>
              <font>
                <b/>
                <i val="0"/>
                <color auto="1"/>
              </font>
              <fill>
                <patternFill>
                  <bgColor rgb="FFFFFF00"/>
                </patternFill>
              </fill>
            </x14:dxf>
          </x14:cfRule>
          <x14:cfRule type="containsText" priority="3344" operator="containsText" id="{F2872E6D-D2A6-4439-8410-1F69A3057EFB}">
            <xm:f>NOT(ISERROR(SEARCH('Listados Datos'!$T$6,AT524)))</xm:f>
            <xm:f>'Listados Datos'!$T$6</xm:f>
            <x14:dxf>
              <font>
                <b/>
                <i val="0"/>
              </font>
              <fill>
                <patternFill>
                  <bgColor rgb="FF92D050"/>
                </patternFill>
              </fill>
            </x14:dxf>
          </x14:cfRule>
          <xm:sqref>AT524</xm:sqref>
        </x14:conditionalFormatting>
        <x14:conditionalFormatting xmlns:xm="http://schemas.microsoft.com/office/excel/2006/main">
          <x14:cfRule type="containsText" priority="3327" operator="containsText" id="{288D11C7-537B-4210-A8B5-E21763076797}">
            <xm:f>NOT(ISERROR(SEARCH('Listados Datos'!$T$3,AF530)))</xm:f>
            <xm:f>'Listados Datos'!$T$3</xm:f>
            <x14:dxf>
              <fill>
                <patternFill patternType="solid">
                  <bgColor rgb="FFC00000"/>
                </patternFill>
              </fill>
            </x14:dxf>
          </x14:cfRule>
          <x14:cfRule type="containsText" priority="3328" operator="containsText" id="{A7D45701-914B-4477-8054-4B7BA15A75E8}">
            <xm:f>NOT(ISERROR(SEARCH('Listados Datos'!$T$4,AF530)))</xm:f>
            <xm:f>'Listados Datos'!$T$4</xm:f>
            <x14:dxf>
              <font>
                <b/>
                <i val="0"/>
                <color theme="0"/>
              </font>
              <fill>
                <patternFill>
                  <bgColor rgb="FFE26B0A"/>
                </patternFill>
              </fill>
            </x14:dxf>
          </x14:cfRule>
          <x14:cfRule type="containsText" priority="3329" operator="containsText" id="{237DAAA2-E6F4-416D-8758-E5BBDFDA7413}">
            <xm:f>NOT(ISERROR(SEARCH('Listados Datos'!$T$5,AF530)))</xm:f>
            <xm:f>'Listados Datos'!$T$5</xm:f>
            <x14:dxf>
              <font>
                <b/>
                <i val="0"/>
                <color auto="1"/>
              </font>
              <fill>
                <patternFill>
                  <bgColor rgb="FFFFFF00"/>
                </patternFill>
              </fill>
            </x14:dxf>
          </x14:cfRule>
          <x14:cfRule type="containsText" priority="3330" operator="containsText" id="{11B2D45A-B4A7-4C7C-B87A-B08DCDA11E56}">
            <xm:f>NOT(ISERROR(SEARCH('Listados Datos'!$T$6,AF530)))</xm:f>
            <xm:f>'Listados Datos'!$T$6</xm:f>
            <x14:dxf>
              <font>
                <b/>
                <i val="0"/>
              </font>
              <fill>
                <patternFill>
                  <bgColor rgb="FF92D050"/>
                </patternFill>
              </fill>
            </x14:dxf>
          </x14:cfRule>
          <xm:sqref>AF530</xm:sqref>
        </x14:conditionalFormatting>
        <x14:conditionalFormatting xmlns:xm="http://schemas.microsoft.com/office/excel/2006/main">
          <x14:cfRule type="containsText" priority="3323" operator="containsText" id="{2CF9D4CD-194D-4728-A8CC-AF6B6A87D800}">
            <xm:f>NOT(ISERROR(SEARCH('Listados Datos'!$T$3,AB530)))</xm:f>
            <xm:f>'Listados Datos'!$T$3</xm:f>
            <x14:dxf>
              <fill>
                <patternFill patternType="solid">
                  <bgColor rgb="FFC00000"/>
                </patternFill>
              </fill>
            </x14:dxf>
          </x14:cfRule>
          <x14:cfRule type="containsText" priority="3324" operator="containsText" id="{10A405F3-714A-46F5-A97F-E16C320646F2}">
            <xm:f>NOT(ISERROR(SEARCH('Listados Datos'!$T$4,AB530)))</xm:f>
            <xm:f>'Listados Datos'!$T$4</xm:f>
            <x14:dxf>
              <font>
                <b/>
                <i val="0"/>
                <color theme="0"/>
              </font>
              <fill>
                <patternFill>
                  <bgColor rgb="FFE26B0A"/>
                </patternFill>
              </fill>
            </x14:dxf>
          </x14:cfRule>
          <x14:cfRule type="containsText" priority="3325" operator="containsText" id="{683E3E60-C4BE-4247-80F8-5F20425D18E4}">
            <xm:f>NOT(ISERROR(SEARCH('Listados Datos'!$T$5,AB530)))</xm:f>
            <xm:f>'Listados Datos'!$T$5</xm:f>
            <x14:dxf>
              <font>
                <b/>
                <i val="0"/>
                <color auto="1"/>
              </font>
              <fill>
                <patternFill>
                  <bgColor rgb="FFFFFF00"/>
                </patternFill>
              </fill>
            </x14:dxf>
          </x14:cfRule>
          <x14:cfRule type="containsText" priority="3326" operator="containsText" id="{1836C17C-2854-46BF-968F-66BCCD8B930A}">
            <xm:f>NOT(ISERROR(SEARCH('Listados Datos'!$T$6,AB530)))</xm:f>
            <xm:f>'Listados Datos'!$T$6</xm:f>
            <x14:dxf>
              <font>
                <b/>
                <i val="0"/>
              </font>
              <fill>
                <patternFill>
                  <bgColor rgb="FF92D050"/>
                </patternFill>
              </fill>
            </x14:dxf>
          </x14:cfRule>
          <xm:sqref>AB530</xm:sqref>
        </x14:conditionalFormatting>
        <x14:conditionalFormatting xmlns:xm="http://schemas.microsoft.com/office/excel/2006/main">
          <x14:cfRule type="containsText" priority="3313" operator="containsText" id="{AE85ED6F-9201-4DA8-BB77-9A795EEF4AFD}">
            <xm:f>NOT(ISERROR(SEARCH('Listados Datos'!$P$3,Z530)))</xm:f>
            <xm:f>'Listados Datos'!$P$3</xm:f>
            <x14:dxf>
              <fill>
                <patternFill>
                  <bgColor rgb="FF99CC00"/>
                </patternFill>
              </fill>
            </x14:dxf>
          </x14:cfRule>
          <x14:cfRule type="containsText" priority="3314" operator="containsText" id="{A0526C41-8F96-4565-9109-1521FFA2A848}">
            <xm:f>NOT(ISERROR(SEARCH('Listados Datos'!$P$4,Z530)))</xm:f>
            <xm:f>'Listados Datos'!$P$4</xm:f>
            <x14:dxf>
              <fill>
                <patternFill>
                  <bgColor rgb="FF33CC33"/>
                </patternFill>
              </fill>
            </x14:dxf>
          </x14:cfRule>
          <x14:cfRule type="containsText" priority="3315" operator="containsText" id="{4ACC3811-ADC0-4936-8612-E69D160F69A3}">
            <xm:f>NOT(ISERROR(SEARCH('Listados Datos'!$P$5,Z530)))</xm:f>
            <xm:f>'Listados Datos'!$P$5</xm:f>
            <x14:dxf>
              <fill>
                <patternFill>
                  <bgColor rgb="FFFFFF00"/>
                </patternFill>
              </fill>
            </x14:dxf>
          </x14:cfRule>
          <x14:cfRule type="containsText" priority="3316" operator="containsText" id="{C29A429C-EF1E-4649-B58E-2BC2BA5E0E49}">
            <xm:f>NOT(ISERROR(SEARCH('Listados Datos'!$P$6,Z530)))</xm:f>
            <xm:f>'Listados Datos'!$P$6</xm:f>
            <x14:dxf>
              <fill>
                <patternFill>
                  <bgColor rgb="FFFFC000"/>
                </patternFill>
              </fill>
            </x14:dxf>
          </x14:cfRule>
          <x14:cfRule type="containsText" priority="3317" operator="containsText" id="{E944BCC5-E6A2-4E0F-9146-CCC9C09C3DA6}">
            <xm:f>NOT(ISERROR(SEARCH('Listados Datos'!$P$7,Z530)))</xm:f>
            <xm:f>'Listados Datos'!$P$7</xm:f>
            <x14:dxf>
              <fill>
                <patternFill>
                  <bgColor rgb="FFFF0000"/>
                </patternFill>
              </fill>
            </x14:dxf>
          </x14:cfRule>
          <xm:sqref>Z530</xm:sqref>
        </x14:conditionalFormatting>
        <x14:conditionalFormatting xmlns:xm="http://schemas.microsoft.com/office/excel/2006/main">
          <x14:cfRule type="containsText" priority="3299" operator="containsText" id="{44F61D20-04A0-4D54-AE51-2189B4C5944A}">
            <xm:f>NOT(ISERROR(SEARCH('Listados Datos'!$T$3,AT530)))</xm:f>
            <xm:f>'Listados Datos'!$T$3</xm:f>
            <x14:dxf>
              <fill>
                <patternFill patternType="solid">
                  <bgColor rgb="FFC00000"/>
                </patternFill>
              </fill>
            </x14:dxf>
          </x14:cfRule>
          <x14:cfRule type="containsText" priority="3300" operator="containsText" id="{4109749D-56CB-4F33-BCA5-95A12453E3B3}">
            <xm:f>NOT(ISERROR(SEARCH('Listados Datos'!$T$4,AT530)))</xm:f>
            <xm:f>'Listados Datos'!$T$4</xm:f>
            <x14:dxf>
              <font>
                <b/>
                <i val="0"/>
                <color theme="0"/>
              </font>
              <fill>
                <patternFill>
                  <bgColor rgb="FFE26B0A"/>
                </patternFill>
              </fill>
            </x14:dxf>
          </x14:cfRule>
          <x14:cfRule type="containsText" priority="3301" operator="containsText" id="{A38CBC51-B829-4B99-822C-4784CC9FE76F}">
            <xm:f>NOT(ISERROR(SEARCH('Listados Datos'!$T$5,AT530)))</xm:f>
            <xm:f>'Listados Datos'!$T$5</xm:f>
            <x14:dxf>
              <font>
                <b/>
                <i val="0"/>
                <color auto="1"/>
              </font>
              <fill>
                <patternFill>
                  <bgColor rgb="FFFFFF00"/>
                </patternFill>
              </fill>
            </x14:dxf>
          </x14:cfRule>
          <x14:cfRule type="containsText" priority="3302" operator="containsText" id="{A26AB367-B403-451A-88F5-E9608E2EEB75}">
            <xm:f>NOT(ISERROR(SEARCH('Listados Datos'!$T$6,AT530)))</xm:f>
            <xm:f>'Listados Datos'!$T$6</xm:f>
            <x14:dxf>
              <font>
                <b/>
                <i val="0"/>
              </font>
              <fill>
                <patternFill>
                  <bgColor rgb="FF92D050"/>
                </patternFill>
              </fill>
            </x14:dxf>
          </x14:cfRule>
          <xm:sqref>AT530</xm:sqref>
        </x14:conditionalFormatting>
        <x14:conditionalFormatting xmlns:xm="http://schemas.microsoft.com/office/excel/2006/main">
          <x14:cfRule type="containsText" priority="3069" operator="containsText" id="{729CD66E-9411-49A8-A50C-08FEF8E51825}">
            <xm:f>NOT(ISERROR(SEARCH('Listados Datos'!$D$3,B538)))</xm:f>
            <xm:f>'Listados Datos'!$D$3</xm:f>
            <x14:dxf>
              <font>
                <b/>
                <i val="0"/>
                <color theme="0"/>
              </font>
              <fill>
                <patternFill>
                  <bgColor rgb="FFC00000"/>
                </patternFill>
              </fill>
            </x14:dxf>
          </x14:cfRule>
          <x14:cfRule type="containsText" priority="3070" operator="containsText" id="{D9DFD9A7-6727-4A7C-8C9A-86AFD61F773C}">
            <xm:f>NOT(ISERROR(SEARCH('Listados Datos'!$D$4,B538)))</xm:f>
            <xm:f>'Listados Datos'!$D$4</xm:f>
            <x14:dxf>
              <font>
                <b/>
                <i val="0"/>
                <color theme="0"/>
              </font>
              <fill>
                <patternFill>
                  <bgColor rgb="FFC00000"/>
                </patternFill>
              </fill>
            </x14:dxf>
          </x14:cfRule>
          <x14:cfRule type="containsText" priority="3071" operator="containsText" id="{772AF03E-E8C8-422B-9E56-2A95F8AC4037}">
            <xm:f>NOT(ISERROR(SEARCH('Listados Datos'!$D$5,B538)))</xm:f>
            <xm:f>'Listados Datos'!$D$5</xm:f>
            <x14:dxf>
              <font>
                <b/>
                <i val="0"/>
                <color theme="0"/>
              </font>
              <fill>
                <patternFill>
                  <bgColor rgb="FFC00000"/>
                </patternFill>
              </fill>
            </x14:dxf>
          </x14:cfRule>
          <x14:cfRule type="containsText" priority="3072" operator="containsText" id="{222509B5-C49B-4370-B9A5-584746A0C33D}">
            <xm:f>NOT(ISERROR(SEARCH('Listados Datos'!$D$6,B538)))</xm:f>
            <xm:f>'Listados Datos'!$D$6</xm:f>
            <x14:dxf>
              <font>
                <b/>
                <i val="0"/>
                <color theme="0"/>
              </font>
              <fill>
                <patternFill>
                  <bgColor rgb="FFE3351F"/>
                </patternFill>
              </fill>
            </x14:dxf>
          </x14:cfRule>
          <x14:cfRule type="containsText" priority="3073" operator="containsText" id="{F177AD8E-82FA-4F58-BE36-856787F7D551}">
            <xm:f>NOT(ISERROR(SEARCH('Listados Datos'!$D$7,B538)))</xm:f>
            <xm:f>'Listados Datos'!$D$7</xm:f>
            <x14:dxf>
              <font>
                <b/>
                <i val="0"/>
                <color theme="0"/>
              </font>
              <fill>
                <patternFill>
                  <bgColor rgb="FFE3351F"/>
                </patternFill>
              </fill>
            </x14:dxf>
          </x14:cfRule>
          <x14:cfRule type="containsText" priority="3074" operator="containsText" id="{ED018ACF-E012-4E3E-9D82-FB943827350A}">
            <xm:f>NOT(ISERROR(SEARCH('Listados Datos'!$D$8,B538)))</xm:f>
            <xm:f>'Listados Datos'!$D$8</xm:f>
            <x14:dxf>
              <font>
                <b/>
                <i val="0"/>
                <color theme="0"/>
              </font>
              <fill>
                <patternFill>
                  <bgColor rgb="FFE3351F"/>
                </patternFill>
              </fill>
            </x14:dxf>
          </x14:cfRule>
          <x14:cfRule type="containsText" priority="3075" operator="containsText" id="{8CC9EB2A-2E21-45BE-98C1-BF56A386C794}">
            <xm:f>NOT(ISERROR(SEARCH('Listados Datos'!$D$9,B538)))</xm:f>
            <xm:f>'Listados Datos'!$D$9</xm:f>
            <x14:dxf>
              <font>
                <b/>
                <i val="0"/>
                <color theme="0"/>
              </font>
              <fill>
                <patternFill>
                  <bgColor rgb="FFFFC000"/>
                </patternFill>
              </fill>
            </x14:dxf>
          </x14:cfRule>
          <x14:cfRule type="containsText" priority="3076" operator="containsText" id="{F1560452-21D0-4E75-8E42-B6448E602F4E}">
            <xm:f>NOT(ISERROR(SEARCH('Listados Datos'!$D$10,B538)))</xm:f>
            <xm:f>'Listados Datos'!$D$10</xm:f>
            <x14:dxf>
              <font>
                <b/>
                <i val="0"/>
                <color theme="0"/>
              </font>
              <fill>
                <patternFill>
                  <bgColor rgb="FFFFC000"/>
                </patternFill>
              </fill>
            </x14:dxf>
          </x14:cfRule>
          <x14:cfRule type="containsText" priority="3077" operator="containsText" id="{B9663F5C-A458-4CEC-B813-AC11BEDD7DA1}">
            <xm:f>NOT(ISERROR(SEARCH('Listados Datos'!$D$11,B538)))</xm:f>
            <xm:f>'Listados Datos'!$D$11</xm:f>
            <x14:dxf>
              <font>
                <b/>
                <i val="0"/>
                <color theme="0"/>
              </font>
              <fill>
                <patternFill>
                  <bgColor rgb="FFFFC000"/>
                </patternFill>
              </fill>
            </x14:dxf>
          </x14:cfRule>
          <x14:cfRule type="containsText" priority="3078" operator="containsText" id="{0FFBDBB1-9605-4E14-A93B-41DA989CA09A}">
            <xm:f>NOT(ISERROR(SEARCH('Listados Datos'!$D$12,B538)))</xm:f>
            <xm:f>'Listados Datos'!$D$12</xm:f>
            <x14:dxf>
              <font>
                <b/>
                <i val="0"/>
                <color theme="0"/>
              </font>
              <fill>
                <patternFill>
                  <bgColor rgb="FFFFC000"/>
                </patternFill>
              </fill>
            </x14:dxf>
          </x14:cfRule>
          <x14:cfRule type="containsText" priority="3079" operator="containsText" id="{CB963677-1621-40C7-9534-04BFE24FE0B3}">
            <xm:f>NOT(ISERROR(SEARCH('Listados Datos'!$D$13,B538)))</xm:f>
            <xm:f>'Listados Datos'!$D$13</xm:f>
            <x14:dxf>
              <font>
                <b/>
                <i val="0"/>
                <color theme="0"/>
              </font>
              <fill>
                <patternFill>
                  <bgColor rgb="FFFFC000"/>
                </patternFill>
              </fill>
            </x14:dxf>
          </x14:cfRule>
          <x14:cfRule type="containsText" priority="3080" operator="containsText" id="{B423F141-ECE0-4427-BBAE-733790C34FAB}">
            <xm:f>NOT(ISERROR(SEARCH('Listados Datos'!$D$14,B538)))</xm:f>
            <xm:f>'Listados Datos'!$D$14</xm:f>
            <x14:dxf>
              <font>
                <b/>
                <i val="0"/>
                <color theme="0"/>
              </font>
              <fill>
                <patternFill>
                  <bgColor rgb="FFFF0000"/>
                </patternFill>
              </fill>
            </x14:dxf>
          </x14:cfRule>
          <x14:cfRule type="containsText" priority="3081" operator="containsText" id="{2EF2D2DD-E3CF-42B8-A9E1-C9DD65F8823C}">
            <xm:f>NOT(ISERROR(SEARCH('Listados Datos'!$D$15,B538)))</xm:f>
            <xm:f>'Listados Datos'!$D$15</xm:f>
            <x14:dxf>
              <font>
                <b/>
                <i val="0"/>
                <color theme="0"/>
              </font>
              <fill>
                <patternFill>
                  <bgColor rgb="FFFF0000"/>
                </patternFill>
              </fill>
            </x14:dxf>
          </x14:cfRule>
          <x14:cfRule type="containsText" priority="3082" operator="containsText" id="{C2B1B65E-976B-4088-9915-705F079540ED}">
            <xm:f>NOT(ISERROR(SEARCH('Listados Datos'!$D$16,B538)))</xm:f>
            <xm:f>'Listados Datos'!$D$16</xm:f>
            <x14:dxf>
              <font>
                <b/>
                <i val="0"/>
                <color theme="0"/>
              </font>
              <fill>
                <patternFill>
                  <bgColor rgb="FFFF0000"/>
                </patternFill>
              </fill>
            </x14:dxf>
          </x14:cfRule>
          <xm:sqref>B538:B539</xm:sqref>
        </x14:conditionalFormatting>
        <x14:conditionalFormatting xmlns:xm="http://schemas.microsoft.com/office/excel/2006/main">
          <x14:cfRule type="containsText" priority="3125" operator="containsText" id="{6A2C40AB-6909-40A5-B027-7474A0B7079E}">
            <xm:f>NOT(ISERROR(SEARCH('Listados Datos'!$P$3,AR541)))</xm:f>
            <xm:f>'Listados Datos'!$P$3</xm:f>
            <x14:dxf>
              <fill>
                <patternFill>
                  <bgColor rgb="FF99CC00"/>
                </patternFill>
              </fill>
            </x14:dxf>
          </x14:cfRule>
          <x14:cfRule type="containsText" priority="3126" operator="containsText" id="{4FD2DE67-3CD1-47FC-8DB6-A49C8C137505}">
            <xm:f>NOT(ISERROR(SEARCH('Listados Datos'!$P$4,AR541)))</xm:f>
            <xm:f>'Listados Datos'!$P$4</xm:f>
            <x14:dxf>
              <fill>
                <patternFill>
                  <bgColor rgb="FF33CC33"/>
                </patternFill>
              </fill>
            </x14:dxf>
          </x14:cfRule>
          <x14:cfRule type="containsText" priority="3127" operator="containsText" id="{1F2085EE-45A8-4EF1-A45E-5D6E9DF701A7}">
            <xm:f>NOT(ISERROR(SEARCH('Listados Datos'!$P$5,AR541)))</xm:f>
            <xm:f>'Listados Datos'!$P$5</xm:f>
            <x14:dxf>
              <fill>
                <patternFill>
                  <bgColor rgb="FFFFFF00"/>
                </patternFill>
              </fill>
            </x14:dxf>
          </x14:cfRule>
          <x14:cfRule type="containsText" priority="3128" operator="containsText" id="{26C31BDE-D330-488A-89E0-D0FA709F4C56}">
            <xm:f>NOT(ISERROR(SEARCH('Listados Datos'!$P$6,AR541)))</xm:f>
            <xm:f>'Listados Datos'!$P$6</xm:f>
            <x14:dxf>
              <fill>
                <patternFill>
                  <bgColor rgb="FFFFC000"/>
                </patternFill>
              </fill>
            </x14:dxf>
          </x14:cfRule>
          <x14:cfRule type="containsText" priority="3129" operator="containsText" id="{FA966DCC-230F-49AD-8C4D-2FA160519040}">
            <xm:f>NOT(ISERROR(SEARCH('Listados Datos'!$P$7,AR541)))</xm:f>
            <xm:f>'Listados Datos'!$P$7</xm:f>
            <x14:dxf>
              <fill>
                <patternFill>
                  <bgColor rgb="FFFF0000"/>
                </patternFill>
              </fill>
            </x14:dxf>
          </x14:cfRule>
          <xm:sqref>AR541</xm:sqref>
        </x14:conditionalFormatting>
        <x14:conditionalFormatting xmlns:xm="http://schemas.microsoft.com/office/excel/2006/main">
          <x14:cfRule type="containsText" priority="3191" operator="containsText" id="{F1000BD6-0074-406B-B4FC-EA7F8E769EE2}">
            <xm:f>NOT(ISERROR(SEARCH('Listados Datos'!$T$3,AT543)))</xm:f>
            <xm:f>'Listados Datos'!$T$3</xm:f>
            <x14:dxf>
              <fill>
                <patternFill patternType="solid">
                  <bgColor rgb="FFC00000"/>
                </patternFill>
              </fill>
            </x14:dxf>
          </x14:cfRule>
          <x14:cfRule type="containsText" priority="3192" operator="containsText" id="{24B64594-46ED-4ACA-B7D2-1805129D5163}">
            <xm:f>NOT(ISERROR(SEARCH('Listados Datos'!$T$4,AT543)))</xm:f>
            <xm:f>'Listados Datos'!$T$4</xm:f>
            <x14:dxf>
              <font>
                <b/>
                <i val="0"/>
                <color theme="0"/>
              </font>
              <fill>
                <patternFill>
                  <bgColor rgb="FFE26B0A"/>
                </patternFill>
              </fill>
            </x14:dxf>
          </x14:cfRule>
          <x14:cfRule type="containsText" priority="3193" operator="containsText" id="{D7CF7B57-8642-4BDF-992F-FF91FA5729B8}">
            <xm:f>NOT(ISERROR(SEARCH('Listados Datos'!$T$5,AT543)))</xm:f>
            <xm:f>'Listados Datos'!$T$5</xm:f>
            <x14:dxf>
              <font>
                <b/>
                <i val="0"/>
                <color auto="1"/>
              </font>
              <fill>
                <patternFill>
                  <bgColor rgb="FFFFFF00"/>
                </patternFill>
              </fill>
            </x14:dxf>
          </x14:cfRule>
          <x14:cfRule type="containsText" priority="3194" operator="containsText" id="{3FC49904-0F94-45E0-B947-6035887E6642}">
            <xm:f>NOT(ISERROR(SEARCH('Listados Datos'!$T$6,AT543)))</xm:f>
            <xm:f>'Listados Datos'!$T$6</xm:f>
            <x14:dxf>
              <font>
                <b/>
                <i val="0"/>
              </font>
              <fill>
                <patternFill>
                  <bgColor rgb="FF92D050"/>
                </patternFill>
              </fill>
            </x14:dxf>
          </x14:cfRule>
          <xm:sqref>AT543</xm:sqref>
        </x14:conditionalFormatting>
        <x14:conditionalFormatting xmlns:xm="http://schemas.microsoft.com/office/excel/2006/main">
          <x14:cfRule type="containsText" priority="3181" operator="containsText" id="{349F4AC3-AECD-4F75-828A-8157B284D388}">
            <xm:f>NOT(ISERROR(SEARCH('Listados Datos'!$P$3,AR543)))</xm:f>
            <xm:f>'Listados Datos'!$P$3</xm:f>
            <x14:dxf>
              <fill>
                <patternFill>
                  <bgColor rgb="FF99CC00"/>
                </patternFill>
              </fill>
            </x14:dxf>
          </x14:cfRule>
          <x14:cfRule type="containsText" priority="3182" operator="containsText" id="{FB64AF8B-E04C-4419-A5EF-9C91B4ECBC70}">
            <xm:f>NOT(ISERROR(SEARCH('Listados Datos'!$P$4,AR543)))</xm:f>
            <xm:f>'Listados Datos'!$P$4</xm:f>
            <x14:dxf>
              <fill>
                <patternFill>
                  <bgColor rgb="FF33CC33"/>
                </patternFill>
              </fill>
            </x14:dxf>
          </x14:cfRule>
          <x14:cfRule type="containsText" priority="3183" operator="containsText" id="{65871893-7DAD-465E-9C2F-E81BB79247A7}">
            <xm:f>NOT(ISERROR(SEARCH('Listados Datos'!$P$5,AR543)))</xm:f>
            <xm:f>'Listados Datos'!$P$5</xm:f>
            <x14:dxf>
              <fill>
                <patternFill>
                  <bgColor rgb="FFFFFF00"/>
                </patternFill>
              </fill>
            </x14:dxf>
          </x14:cfRule>
          <x14:cfRule type="containsText" priority="3184" operator="containsText" id="{751CC1A6-D340-492A-9C24-B6DCF5739F94}">
            <xm:f>NOT(ISERROR(SEARCH('Listados Datos'!$P$6,AR543)))</xm:f>
            <xm:f>'Listados Datos'!$P$6</xm:f>
            <x14:dxf>
              <fill>
                <patternFill>
                  <bgColor rgb="FFFFC000"/>
                </patternFill>
              </fill>
            </x14:dxf>
          </x14:cfRule>
          <x14:cfRule type="containsText" priority="3185" operator="containsText" id="{0858F6A9-5543-4564-A6D2-4C0D5EA91B8E}">
            <xm:f>NOT(ISERROR(SEARCH('Listados Datos'!$P$7,AR543)))</xm:f>
            <xm:f>'Listados Datos'!$P$7</xm:f>
            <x14:dxf>
              <fill>
                <patternFill>
                  <bgColor rgb="FFFF0000"/>
                </patternFill>
              </fill>
            </x14:dxf>
          </x14:cfRule>
          <xm:sqref>AR543</xm:sqref>
        </x14:conditionalFormatting>
        <x14:conditionalFormatting xmlns:xm="http://schemas.microsoft.com/office/excel/2006/main">
          <x14:cfRule type="containsText" priority="3149" operator="containsText" id="{83395A32-4DAF-4290-A759-177D9CB43D48}">
            <xm:f>NOT(ISERROR(SEARCH('Listados Datos'!$T$3,AT540)))</xm:f>
            <xm:f>'Listados Datos'!$T$3</xm:f>
            <x14:dxf>
              <fill>
                <patternFill patternType="solid">
                  <bgColor rgb="FFC00000"/>
                </patternFill>
              </fill>
            </x14:dxf>
          </x14:cfRule>
          <x14:cfRule type="containsText" priority="3150" operator="containsText" id="{D64C0A78-4523-4B48-BF58-0ACAAD7FE43B}">
            <xm:f>NOT(ISERROR(SEARCH('Listados Datos'!$T$4,AT540)))</xm:f>
            <xm:f>'Listados Datos'!$T$4</xm:f>
            <x14:dxf>
              <font>
                <b/>
                <i val="0"/>
                <color theme="0"/>
              </font>
              <fill>
                <patternFill>
                  <bgColor rgb="FFE26B0A"/>
                </patternFill>
              </fill>
            </x14:dxf>
          </x14:cfRule>
          <x14:cfRule type="containsText" priority="3151" operator="containsText" id="{ED4E35FF-8B13-4A06-A80E-F14B37154CBC}">
            <xm:f>NOT(ISERROR(SEARCH('Listados Datos'!$T$5,AT540)))</xm:f>
            <xm:f>'Listados Datos'!$T$5</xm:f>
            <x14:dxf>
              <font>
                <b/>
                <i val="0"/>
                <color auto="1"/>
              </font>
              <fill>
                <patternFill>
                  <bgColor rgb="FFFFFF00"/>
                </patternFill>
              </fill>
            </x14:dxf>
          </x14:cfRule>
          <x14:cfRule type="containsText" priority="3152" operator="containsText" id="{5C3C038D-C509-4A49-BE76-EEB49BE6ED01}">
            <xm:f>NOT(ISERROR(SEARCH('Listados Datos'!$T$6,AT540)))</xm:f>
            <xm:f>'Listados Datos'!$T$6</xm:f>
            <x14:dxf>
              <font>
                <b/>
                <i val="0"/>
              </font>
              <fill>
                <patternFill>
                  <bgColor rgb="FF92D050"/>
                </patternFill>
              </fill>
            </x14:dxf>
          </x14:cfRule>
          <xm:sqref>AT540</xm:sqref>
        </x14:conditionalFormatting>
        <x14:conditionalFormatting xmlns:xm="http://schemas.microsoft.com/office/excel/2006/main">
          <x14:cfRule type="containsText" priority="3139" operator="containsText" id="{CD191BC2-B2AC-40FF-A843-ED66897F0B96}">
            <xm:f>NOT(ISERROR(SEARCH('Listados Datos'!$P$3,AR540)))</xm:f>
            <xm:f>'Listados Datos'!$P$3</xm:f>
            <x14:dxf>
              <fill>
                <patternFill>
                  <bgColor rgb="FF99CC00"/>
                </patternFill>
              </fill>
            </x14:dxf>
          </x14:cfRule>
          <x14:cfRule type="containsText" priority="3140" operator="containsText" id="{C4613D39-F167-4F9F-88A0-0C660DA27F05}">
            <xm:f>NOT(ISERROR(SEARCH('Listados Datos'!$P$4,AR540)))</xm:f>
            <xm:f>'Listados Datos'!$P$4</xm:f>
            <x14:dxf>
              <fill>
                <patternFill>
                  <bgColor rgb="FF33CC33"/>
                </patternFill>
              </fill>
            </x14:dxf>
          </x14:cfRule>
          <x14:cfRule type="containsText" priority="3141" operator="containsText" id="{77C93389-90C0-4E19-9AF3-BCB6877A61EA}">
            <xm:f>NOT(ISERROR(SEARCH('Listados Datos'!$P$5,AR540)))</xm:f>
            <xm:f>'Listados Datos'!$P$5</xm:f>
            <x14:dxf>
              <fill>
                <patternFill>
                  <bgColor rgb="FFFFFF00"/>
                </patternFill>
              </fill>
            </x14:dxf>
          </x14:cfRule>
          <x14:cfRule type="containsText" priority="3142" operator="containsText" id="{CE15A1FE-3D5E-4A91-B8D9-9A7E0AC0B9D9}">
            <xm:f>NOT(ISERROR(SEARCH('Listados Datos'!$P$6,AR540)))</xm:f>
            <xm:f>'Listados Datos'!$P$6</xm:f>
            <x14:dxf>
              <fill>
                <patternFill>
                  <bgColor rgb="FFFFC000"/>
                </patternFill>
              </fill>
            </x14:dxf>
          </x14:cfRule>
          <x14:cfRule type="containsText" priority="3143" operator="containsText" id="{80FEAFEA-23A1-40C9-A2ED-C9CF64F9EB9D}">
            <xm:f>NOT(ISERROR(SEARCH('Listados Datos'!$P$7,AR540)))</xm:f>
            <xm:f>'Listados Datos'!$P$7</xm:f>
            <x14:dxf>
              <fill>
                <patternFill>
                  <bgColor rgb="FFFF0000"/>
                </patternFill>
              </fill>
            </x14:dxf>
          </x14:cfRule>
          <xm:sqref>AR540</xm:sqref>
        </x14:conditionalFormatting>
        <x14:conditionalFormatting xmlns:xm="http://schemas.microsoft.com/office/excel/2006/main">
          <x14:cfRule type="containsText" priority="3257" operator="containsText" id="{3F8E316D-5B22-429E-8755-277C0E010E93}">
            <xm:f>NOT(ISERROR(SEARCH('Listados Datos'!$T$3,AF538)))</xm:f>
            <xm:f>'Listados Datos'!$T$3</xm:f>
            <x14:dxf>
              <fill>
                <patternFill patternType="solid">
                  <bgColor rgb="FFC00000"/>
                </patternFill>
              </fill>
            </x14:dxf>
          </x14:cfRule>
          <x14:cfRule type="containsText" priority="3258" operator="containsText" id="{6C15E069-5962-4B0F-82C7-772EA5A090BF}">
            <xm:f>NOT(ISERROR(SEARCH('Listados Datos'!$T$4,AF538)))</xm:f>
            <xm:f>'Listados Datos'!$T$4</xm:f>
            <x14:dxf>
              <font>
                <b/>
                <i val="0"/>
                <color theme="0"/>
              </font>
              <fill>
                <patternFill>
                  <bgColor rgb="FFE26B0A"/>
                </patternFill>
              </fill>
            </x14:dxf>
          </x14:cfRule>
          <x14:cfRule type="containsText" priority="3259" operator="containsText" id="{B29A6EDE-F379-4C3F-91F3-79A75D30D2A7}">
            <xm:f>NOT(ISERROR(SEARCH('Listados Datos'!$T$5,AF538)))</xm:f>
            <xm:f>'Listados Datos'!$T$5</xm:f>
            <x14:dxf>
              <font>
                <b/>
                <i val="0"/>
                <color auto="1"/>
              </font>
              <fill>
                <patternFill>
                  <bgColor rgb="FFFFFF00"/>
                </patternFill>
              </fill>
            </x14:dxf>
          </x14:cfRule>
          <x14:cfRule type="containsText" priority="3260" operator="containsText" id="{143C3571-CBCE-4B39-8CA4-024237BA2FD8}">
            <xm:f>NOT(ISERROR(SEARCH('Listados Datos'!$T$6,AF538)))</xm:f>
            <xm:f>'Listados Datos'!$T$6</xm:f>
            <x14:dxf>
              <font>
                <b/>
                <i val="0"/>
              </font>
              <fill>
                <patternFill>
                  <bgColor rgb="FF92D050"/>
                </patternFill>
              </fill>
            </x14:dxf>
          </x14:cfRule>
          <xm:sqref>AF538:AF539 AF543</xm:sqref>
        </x14:conditionalFormatting>
        <x14:conditionalFormatting xmlns:xm="http://schemas.microsoft.com/office/excel/2006/main">
          <x14:cfRule type="containsText" priority="3253" operator="containsText" id="{4906AB5C-F0FF-4686-AE12-107C5EDA5273}">
            <xm:f>NOT(ISERROR(SEARCH('Listados Datos'!$T$3,AB538)))</xm:f>
            <xm:f>'Listados Datos'!$T$3</xm:f>
            <x14:dxf>
              <fill>
                <patternFill patternType="solid">
                  <bgColor rgb="FFC00000"/>
                </patternFill>
              </fill>
            </x14:dxf>
          </x14:cfRule>
          <x14:cfRule type="containsText" priority="3254" operator="containsText" id="{3495EFB4-0FF7-4F70-81BA-9D2FAD70AEFC}">
            <xm:f>NOT(ISERROR(SEARCH('Listados Datos'!$T$4,AB538)))</xm:f>
            <xm:f>'Listados Datos'!$T$4</xm:f>
            <x14:dxf>
              <font>
                <b/>
                <i val="0"/>
                <color theme="0"/>
              </font>
              <fill>
                <patternFill>
                  <bgColor rgb="FFE26B0A"/>
                </patternFill>
              </fill>
            </x14:dxf>
          </x14:cfRule>
          <x14:cfRule type="containsText" priority="3255" operator="containsText" id="{064D6E64-1B57-4530-9CD3-D11B252A3532}">
            <xm:f>NOT(ISERROR(SEARCH('Listados Datos'!$T$5,AB538)))</xm:f>
            <xm:f>'Listados Datos'!$T$5</xm:f>
            <x14:dxf>
              <font>
                <b/>
                <i val="0"/>
                <color auto="1"/>
              </font>
              <fill>
                <patternFill>
                  <bgColor rgb="FFFFFF00"/>
                </patternFill>
              </fill>
            </x14:dxf>
          </x14:cfRule>
          <x14:cfRule type="containsText" priority="3256" operator="containsText" id="{BB791556-0715-4BFB-AD01-74E307421D6B}">
            <xm:f>NOT(ISERROR(SEARCH('Listados Datos'!$T$6,AB538)))</xm:f>
            <xm:f>'Listados Datos'!$T$6</xm:f>
            <x14:dxf>
              <font>
                <b/>
                <i val="0"/>
              </font>
              <fill>
                <patternFill>
                  <bgColor rgb="FF92D050"/>
                </patternFill>
              </fill>
            </x14:dxf>
          </x14:cfRule>
          <xm:sqref>AB538:AB539</xm:sqref>
        </x14:conditionalFormatting>
        <x14:conditionalFormatting xmlns:xm="http://schemas.microsoft.com/office/excel/2006/main">
          <x14:cfRule type="containsText" priority="3243" operator="containsText" id="{AD03D906-6598-4CB1-93A0-15769D380204}">
            <xm:f>NOT(ISERROR(SEARCH('Listados Datos'!$P$3,Z538)))</xm:f>
            <xm:f>'Listados Datos'!$P$3</xm:f>
            <x14:dxf>
              <fill>
                <patternFill>
                  <bgColor rgb="FF99CC00"/>
                </patternFill>
              </fill>
            </x14:dxf>
          </x14:cfRule>
          <x14:cfRule type="containsText" priority="3244" operator="containsText" id="{5751A33A-EACD-4C10-B9FB-B84E18CF30B5}">
            <xm:f>NOT(ISERROR(SEARCH('Listados Datos'!$P$4,Z538)))</xm:f>
            <xm:f>'Listados Datos'!$P$4</xm:f>
            <x14:dxf>
              <fill>
                <patternFill>
                  <bgColor rgb="FF33CC33"/>
                </patternFill>
              </fill>
            </x14:dxf>
          </x14:cfRule>
          <x14:cfRule type="containsText" priority="3245" operator="containsText" id="{DAB0037D-CD83-4BA6-A81E-B70DCF4E3CC5}">
            <xm:f>NOT(ISERROR(SEARCH('Listados Datos'!$P$5,Z538)))</xm:f>
            <xm:f>'Listados Datos'!$P$5</xm:f>
            <x14:dxf>
              <fill>
                <patternFill>
                  <bgColor rgb="FFFFFF00"/>
                </patternFill>
              </fill>
            </x14:dxf>
          </x14:cfRule>
          <x14:cfRule type="containsText" priority="3246" operator="containsText" id="{AD22135A-E365-434E-8AD8-E415714B64D7}">
            <xm:f>NOT(ISERROR(SEARCH('Listados Datos'!$P$6,Z538)))</xm:f>
            <xm:f>'Listados Datos'!$P$6</xm:f>
            <x14:dxf>
              <fill>
                <patternFill>
                  <bgColor rgb="FFFFC000"/>
                </patternFill>
              </fill>
            </x14:dxf>
          </x14:cfRule>
          <x14:cfRule type="containsText" priority="3247" operator="containsText" id="{D12B7B80-ABC9-459C-A1FC-0055B787437D}">
            <xm:f>NOT(ISERROR(SEARCH('Listados Datos'!$P$7,Z538)))</xm:f>
            <xm:f>'Listados Datos'!$P$7</xm:f>
            <x14:dxf>
              <fill>
                <patternFill>
                  <bgColor rgb="FFFF0000"/>
                </patternFill>
              </fill>
            </x14:dxf>
          </x14:cfRule>
          <xm:sqref>Z538:Z539</xm:sqref>
        </x14:conditionalFormatting>
        <x14:conditionalFormatting xmlns:xm="http://schemas.microsoft.com/office/excel/2006/main">
          <x14:cfRule type="containsText" priority="3219" operator="containsText" id="{2305A7FC-0DE4-4AB4-AC7D-DD4C4187A7FC}">
            <xm:f>NOT(ISERROR(SEARCH('Listados Datos'!$T$3,AT538)))</xm:f>
            <xm:f>'Listados Datos'!$T$3</xm:f>
            <x14:dxf>
              <fill>
                <patternFill patternType="solid">
                  <bgColor rgb="FFC00000"/>
                </patternFill>
              </fill>
            </x14:dxf>
          </x14:cfRule>
          <x14:cfRule type="containsText" priority="3220" operator="containsText" id="{26364DCF-0473-4705-B41D-8DAAF2E7C548}">
            <xm:f>NOT(ISERROR(SEARCH('Listados Datos'!$T$4,AT538)))</xm:f>
            <xm:f>'Listados Datos'!$T$4</xm:f>
            <x14:dxf>
              <font>
                <b/>
                <i val="0"/>
                <color theme="0"/>
              </font>
              <fill>
                <patternFill>
                  <bgColor rgb="FFE26B0A"/>
                </patternFill>
              </fill>
            </x14:dxf>
          </x14:cfRule>
          <x14:cfRule type="containsText" priority="3221" operator="containsText" id="{7B4D6253-9ED3-41E0-9B3A-2D81B2AAB839}">
            <xm:f>NOT(ISERROR(SEARCH('Listados Datos'!$T$5,AT538)))</xm:f>
            <xm:f>'Listados Datos'!$T$5</xm:f>
            <x14:dxf>
              <font>
                <b/>
                <i val="0"/>
                <color auto="1"/>
              </font>
              <fill>
                <patternFill>
                  <bgColor rgb="FFFFFF00"/>
                </patternFill>
              </fill>
            </x14:dxf>
          </x14:cfRule>
          <x14:cfRule type="containsText" priority="3222" operator="containsText" id="{6A342438-602A-4025-86B3-98C7EE7AC376}">
            <xm:f>NOT(ISERROR(SEARCH('Listados Datos'!$T$6,AT538)))</xm:f>
            <xm:f>'Listados Datos'!$T$6</xm:f>
            <x14:dxf>
              <font>
                <b/>
                <i val="0"/>
              </font>
              <fill>
                <patternFill>
                  <bgColor rgb="FF92D050"/>
                </patternFill>
              </fill>
            </x14:dxf>
          </x14:cfRule>
          <xm:sqref>AT538</xm:sqref>
        </x14:conditionalFormatting>
        <x14:conditionalFormatting xmlns:xm="http://schemas.microsoft.com/office/excel/2006/main">
          <x14:cfRule type="containsText" priority="3209" operator="containsText" id="{2DAB1313-3B41-4E63-8664-572E424BD0A8}">
            <xm:f>NOT(ISERROR(SEARCH('Listados Datos'!$P$3,AR538)))</xm:f>
            <xm:f>'Listados Datos'!$P$3</xm:f>
            <x14:dxf>
              <fill>
                <patternFill>
                  <bgColor rgb="FF99CC00"/>
                </patternFill>
              </fill>
            </x14:dxf>
          </x14:cfRule>
          <x14:cfRule type="containsText" priority="3210" operator="containsText" id="{1DF0B58B-C305-45B8-BE85-0AF4374BA14F}">
            <xm:f>NOT(ISERROR(SEARCH('Listados Datos'!$P$4,AR538)))</xm:f>
            <xm:f>'Listados Datos'!$P$4</xm:f>
            <x14:dxf>
              <fill>
                <patternFill>
                  <bgColor rgb="FF33CC33"/>
                </patternFill>
              </fill>
            </x14:dxf>
          </x14:cfRule>
          <x14:cfRule type="containsText" priority="3211" operator="containsText" id="{4964A082-2243-40F4-9188-B84E369F6839}">
            <xm:f>NOT(ISERROR(SEARCH('Listados Datos'!$P$5,AR538)))</xm:f>
            <xm:f>'Listados Datos'!$P$5</xm:f>
            <x14:dxf>
              <fill>
                <patternFill>
                  <bgColor rgb="FFFFFF00"/>
                </patternFill>
              </fill>
            </x14:dxf>
          </x14:cfRule>
          <x14:cfRule type="containsText" priority="3212" operator="containsText" id="{D0C06446-7B1B-44A5-A421-006FC1CEEFC6}">
            <xm:f>NOT(ISERROR(SEARCH('Listados Datos'!$P$6,AR538)))</xm:f>
            <xm:f>'Listados Datos'!$P$6</xm:f>
            <x14:dxf>
              <fill>
                <patternFill>
                  <bgColor rgb="FFFFC000"/>
                </patternFill>
              </fill>
            </x14:dxf>
          </x14:cfRule>
          <x14:cfRule type="containsText" priority="3213" operator="containsText" id="{D2C7B637-5CF9-4A0E-94C9-4A245BF68DB4}">
            <xm:f>NOT(ISERROR(SEARCH('Listados Datos'!$P$7,AR538)))</xm:f>
            <xm:f>'Listados Datos'!$P$7</xm:f>
            <x14:dxf>
              <fill>
                <patternFill>
                  <bgColor rgb="FFFF0000"/>
                </patternFill>
              </fill>
            </x14:dxf>
          </x14:cfRule>
          <xm:sqref>AR538</xm:sqref>
        </x14:conditionalFormatting>
        <x14:conditionalFormatting xmlns:xm="http://schemas.microsoft.com/office/excel/2006/main">
          <x14:cfRule type="containsText" priority="3205" operator="containsText" id="{B3803FD4-82F2-4B8A-8336-9B1873C7513E}">
            <xm:f>NOT(ISERROR(SEARCH('Listados Datos'!$T$3,AT539)))</xm:f>
            <xm:f>'Listados Datos'!$T$3</xm:f>
            <x14:dxf>
              <fill>
                <patternFill patternType="solid">
                  <bgColor rgb="FFC00000"/>
                </patternFill>
              </fill>
            </x14:dxf>
          </x14:cfRule>
          <x14:cfRule type="containsText" priority="3206" operator="containsText" id="{1C837C75-DF8B-4025-9B7F-B051D1DE2060}">
            <xm:f>NOT(ISERROR(SEARCH('Listados Datos'!$T$4,AT539)))</xm:f>
            <xm:f>'Listados Datos'!$T$4</xm:f>
            <x14:dxf>
              <font>
                <b/>
                <i val="0"/>
                <color theme="0"/>
              </font>
              <fill>
                <patternFill>
                  <bgColor rgb="FFE26B0A"/>
                </patternFill>
              </fill>
            </x14:dxf>
          </x14:cfRule>
          <x14:cfRule type="containsText" priority="3207" operator="containsText" id="{5DBECEB1-C425-421D-AE61-1BA9FDC36102}">
            <xm:f>NOT(ISERROR(SEARCH('Listados Datos'!$T$5,AT539)))</xm:f>
            <xm:f>'Listados Datos'!$T$5</xm:f>
            <x14:dxf>
              <font>
                <b/>
                <i val="0"/>
                <color auto="1"/>
              </font>
              <fill>
                <patternFill>
                  <bgColor rgb="FFFFFF00"/>
                </patternFill>
              </fill>
            </x14:dxf>
          </x14:cfRule>
          <x14:cfRule type="containsText" priority="3208" operator="containsText" id="{3EFADA1A-056C-4E9A-876D-49364763CDC4}">
            <xm:f>NOT(ISERROR(SEARCH('Listados Datos'!$T$6,AT539)))</xm:f>
            <xm:f>'Listados Datos'!$T$6</xm:f>
            <x14:dxf>
              <font>
                <b/>
                <i val="0"/>
              </font>
              <fill>
                <patternFill>
                  <bgColor rgb="FF92D050"/>
                </patternFill>
              </fill>
            </x14:dxf>
          </x14:cfRule>
          <xm:sqref>AT539</xm:sqref>
        </x14:conditionalFormatting>
        <x14:conditionalFormatting xmlns:xm="http://schemas.microsoft.com/office/excel/2006/main">
          <x14:cfRule type="containsText" priority="3195" operator="containsText" id="{946442F1-C41C-40E4-B262-70F81425881B}">
            <xm:f>NOT(ISERROR(SEARCH('Listados Datos'!$P$3,AR539)))</xm:f>
            <xm:f>'Listados Datos'!$P$3</xm:f>
            <x14:dxf>
              <fill>
                <patternFill>
                  <bgColor rgb="FF99CC00"/>
                </patternFill>
              </fill>
            </x14:dxf>
          </x14:cfRule>
          <x14:cfRule type="containsText" priority="3196" operator="containsText" id="{FA6D3B7A-84A0-498B-A26C-359FC600032A}">
            <xm:f>NOT(ISERROR(SEARCH('Listados Datos'!$P$4,AR539)))</xm:f>
            <xm:f>'Listados Datos'!$P$4</xm:f>
            <x14:dxf>
              <fill>
                <patternFill>
                  <bgColor rgb="FF33CC33"/>
                </patternFill>
              </fill>
            </x14:dxf>
          </x14:cfRule>
          <x14:cfRule type="containsText" priority="3197" operator="containsText" id="{893EFC51-4024-4B18-A423-49F105573491}">
            <xm:f>NOT(ISERROR(SEARCH('Listados Datos'!$P$5,AR539)))</xm:f>
            <xm:f>'Listados Datos'!$P$5</xm:f>
            <x14:dxf>
              <fill>
                <patternFill>
                  <bgColor rgb="FFFFFF00"/>
                </patternFill>
              </fill>
            </x14:dxf>
          </x14:cfRule>
          <x14:cfRule type="containsText" priority="3198" operator="containsText" id="{E49214A0-B6E5-4692-B5FC-FBC8AB2AB019}">
            <xm:f>NOT(ISERROR(SEARCH('Listados Datos'!$P$6,AR539)))</xm:f>
            <xm:f>'Listados Datos'!$P$6</xm:f>
            <x14:dxf>
              <fill>
                <patternFill>
                  <bgColor rgb="FFFFC000"/>
                </patternFill>
              </fill>
            </x14:dxf>
          </x14:cfRule>
          <x14:cfRule type="containsText" priority="3199" operator="containsText" id="{7408BD82-7263-4F03-8AB4-EC1A5E698E6A}">
            <xm:f>NOT(ISERROR(SEARCH('Listados Datos'!$P$7,AR539)))</xm:f>
            <xm:f>'Listados Datos'!$P$7</xm:f>
            <x14:dxf>
              <fill>
                <patternFill>
                  <bgColor rgb="FFFF0000"/>
                </patternFill>
              </fill>
            </x14:dxf>
          </x14:cfRule>
          <xm:sqref>AR539</xm:sqref>
        </x14:conditionalFormatting>
        <x14:conditionalFormatting xmlns:xm="http://schemas.microsoft.com/office/excel/2006/main">
          <x14:cfRule type="containsText" priority="3177" operator="containsText" id="{5A5418F4-707B-49F3-BC2E-187DA27C3FD0}">
            <xm:f>NOT(ISERROR(SEARCH('Listados Datos'!$T$3,AF540)))</xm:f>
            <xm:f>'Listados Datos'!$T$3</xm:f>
            <x14:dxf>
              <fill>
                <patternFill patternType="solid">
                  <bgColor rgb="FFC00000"/>
                </patternFill>
              </fill>
            </x14:dxf>
          </x14:cfRule>
          <x14:cfRule type="containsText" priority="3178" operator="containsText" id="{AA40780B-3674-4F26-801A-7810BFCE805C}">
            <xm:f>NOT(ISERROR(SEARCH('Listados Datos'!$T$4,AF540)))</xm:f>
            <xm:f>'Listados Datos'!$T$4</xm:f>
            <x14:dxf>
              <font>
                <b/>
                <i val="0"/>
                <color theme="0"/>
              </font>
              <fill>
                <patternFill>
                  <bgColor rgb="FFE26B0A"/>
                </patternFill>
              </fill>
            </x14:dxf>
          </x14:cfRule>
          <x14:cfRule type="containsText" priority="3179" operator="containsText" id="{A350B654-240D-4934-810B-FA1D6007D7F5}">
            <xm:f>NOT(ISERROR(SEARCH('Listados Datos'!$T$5,AF540)))</xm:f>
            <xm:f>'Listados Datos'!$T$5</xm:f>
            <x14:dxf>
              <font>
                <b/>
                <i val="0"/>
                <color auto="1"/>
              </font>
              <fill>
                <patternFill>
                  <bgColor rgb="FFFFFF00"/>
                </patternFill>
              </fill>
            </x14:dxf>
          </x14:cfRule>
          <x14:cfRule type="containsText" priority="3180" operator="containsText" id="{359847B9-9614-4BDF-9B2C-E0416FDA399C}">
            <xm:f>NOT(ISERROR(SEARCH('Listados Datos'!$T$6,AF540)))</xm:f>
            <xm:f>'Listados Datos'!$T$6</xm:f>
            <x14:dxf>
              <font>
                <b/>
                <i val="0"/>
              </font>
              <fill>
                <patternFill>
                  <bgColor rgb="FF92D050"/>
                </patternFill>
              </fill>
            </x14:dxf>
          </x14:cfRule>
          <xm:sqref>AF540:AF541</xm:sqref>
        </x14:conditionalFormatting>
        <x14:conditionalFormatting xmlns:xm="http://schemas.microsoft.com/office/excel/2006/main">
          <x14:cfRule type="containsText" priority="3173" operator="containsText" id="{77C809E9-839C-400C-BAE7-0C1B0FD27456}">
            <xm:f>NOT(ISERROR(SEARCH('Listados Datos'!$T$3,AB540)))</xm:f>
            <xm:f>'Listados Datos'!$T$3</xm:f>
            <x14:dxf>
              <fill>
                <patternFill patternType="solid">
                  <bgColor rgb="FFC00000"/>
                </patternFill>
              </fill>
            </x14:dxf>
          </x14:cfRule>
          <x14:cfRule type="containsText" priority="3174" operator="containsText" id="{54A5912C-3A6E-4BC9-ADE6-E3539EE1AC05}">
            <xm:f>NOT(ISERROR(SEARCH('Listados Datos'!$T$4,AB540)))</xm:f>
            <xm:f>'Listados Datos'!$T$4</xm:f>
            <x14:dxf>
              <font>
                <b/>
                <i val="0"/>
                <color theme="0"/>
              </font>
              <fill>
                <patternFill>
                  <bgColor rgb="FFE26B0A"/>
                </patternFill>
              </fill>
            </x14:dxf>
          </x14:cfRule>
          <x14:cfRule type="containsText" priority="3175" operator="containsText" id="{85D3763A-6327-4861-8871-ACF6B31418E1}">
            <xm:f>NOT(ISERROR(SEARCH('Listados Datos'!$T$5,AB540)))</xm:f>
            <xm:f>'Listados Datos'!$T$5</xm:f>
            <x14:dxf>
              <font>
                <b/>
                <i val="0"/>
                <color auto="1"/>
              </font>
              <fill>
                <patternFill>
                  <bgColor rgb="FFFFFF00"/>
                </patternFill>
              </fill>
            </x14:dxf>
          </x14:cfRule>
          <x14:cfRule type="containsText" priority="3176" operator="containsText" id="{33903712-E204-4E25-8417-7E827D591920}">
            <xm:f>NOT(ISERROR(SEARCH('Listados Datos'!$T$6,AB540)))</xm:f>
            <xm:f>'Listados Datos'!$T$6</xm:f>
            <x14:dxf>
              <font>
                <b/>
                <i val="0"/>
              </font>
              <fill>
                <patternFill>
                  <bgColor rgb="FF92D050"/>
                </patternFill>
              </fill>
            </x14:dxf>
          </x14:cfRule>
          <xm:sqref>AB540:AB541</xm:sqref>
        </x14:conditionalFormatting>
        <x14:conditionalFormatting xmlns:xm="http://schemas.microsoft.com/office/excel/2006/main">
          <x14:cfRule type="containsText" priority="3163" operator="containsText" id="{36E154FE-3FC4-441D-9B6E-C3A53ACD8F15}">
            <xm:f>NOT(ISERROR(SEARCH('Listados Datos'!$P$3,Z540)))</xm:f>
            <xm:f>'Listados Datos'!$P$3</xm:f>
            <x14:dxf>
              <fill>
                <patternFill>
                  <bgColor rgb="FF99CC00"/>
                </patternFill>
              </fill>
            </x14:dxf>
          </x14:cfRule>
          <x14:cfRule type="containsText" priority="3164" operator="containsText" id="{3893F5DC-209B-474B-B0A1-6DD4BADB83D0}">
            <xm:f>NOT(ISERROR(SEARCH('Listados Datos'!$P$4,Z540)))</xm:f>
            <xm:f>'Listados Datos'!$P$4</xm:f>
            <x14:dxf>
              <fill>
                <patternFill>
                  <bgColor rgb="FF33CC33"/>
                </patternFill>
              </fill>
            </x14:dxf>
          </x14:cfRule>
          <x14:cfRule type="containsText" priority="3165" operator="containsText" id="{CC7AC222-036A-4C3E-90C7-8E9B953780A9}">
            <xm:f>NOT(ISERROR(SEARCH('Listados Datos'!$P$5,Z540)))</xm:f>
            <xm:f>'Listados Datos'!$P$5</xm:f>
            <x14:dxf>
              <fill>
                <patternFill>
                  <bgColor rgb="FFFFFF00"/>
                </patternFill>
              </fill>
            </x14:dxf>
          </x14:cfRule>
          <x14:cfRule type="containsText" priority="3166" operator="containsText" id="{E244DCF4-C742-4A09-978A-B9534A40FDAD}">
            <xm:f>NOT(ISERROR(SEARCH('Listados Datos'!$P$6,Z540)))</xm:f>
            <xm:f>'Listados Datos'!$P$6</xm:f>
            <x14:dxf>
              <fill>
                <patternFill>
                  <bgColor rgb="FFFFC000"/>
                </patternFill>
              </fill>
            </x14:dxf>
          </x14:cfRule>
          <x14:cfRule type="containsText" priority="3167" operator="containsText" id="{E7D1225F-7CAC-46B7-8800-AE3BCB0E6C46}">
            <xm:f>NOT(ISERROR(SEARCH('Listados Datos'!$P$7,Z540)))</xm:f>
            <xm:f>'Listados Datos'!$P$7</xm:f>
            <x14:dxf>
              <fill>
                <patternFill>
                  <bgColor rgb="FFFF0000"/>
                </patternFill>
              </fill>
            </x14:dxf>
          </x14:cfRule>
          <xm:sqref>Z540:Z541</xm:sqref>
        </x14:conditionalFormatting>
        <x14:conditionalFormatting xmlns:xm="http://schemas.microsoft.com/office/excel/2006/main">
          <x14:cfRule type="containsText" priority="3135" operator="containsText" id="{286B8AEE-37C1-4B7A-B01B-683D45D70AB2}">
            <xm:f>NOT(ISERROR(SEARCH('Listados Datos'!$T$3,AT541)))</xm:f>
            <xm:f>'Listados Datos'!$T$3</xm:f>
            <x14:dxf>
              <fill>
                <patternFill patternType="solid">
                  <bgColor rgb="FFC00000"/>
                </patternFill>
              </fill>
            </x14:dxf>
          </x14:cfRule>
          <x14:cfRule type="containsText" priority="3136" operator="containsText" id="{061652DF-668E-4CD9-80E6-55020FA780B4}">
            <xm:f>NOT(ISERROR(SEARCH('Listados Datos'!$T$4,AT541)))</xm:f>
            <xm:f>'Listados Datos'!$T$4</xm:f>
            <x14:dxf>
              <font>
                <b/>
                <i val="0"/>
                <color theme="0"/>
              </font>
              <fill>
                <patternFill>
                  <bgColor rgb="FFE26B0A"/>
                </patternFill>
              </fill>
            </x14:dxf>
          </x14:cfRule>
          <x14:cfRule type="containsText" priority="3137" operator="containsText" id="{1E5A728B-7E5F-47F6-A18F-AED9E9AD6F88}">
            <xm:f>NOT(ISERROR(SEARCH('Listados Datos'!$T$5,AT541)))</xm:f>
            <xm:f>'Listados Datos'!$T$5</xm:f>
            <x14:dxf>
              <font>
                <b/>
                <i val="0"/>
                <color auto="1"/>
              </font>
              <fill>
                <patternFill>
                  <bgColor rgb="FFFFFF00"/>
                </patternFill>
              </fill>
            </x14:dxf>
          </x14:cfRule>
          <x14:cfRule type="containsText" priority="3138" operator="containsText" id="{A9CC99E1-8AD3-433E-B38E-0A7A9ADBEB04}">
            <xm:f>NOT(ISERROR(SEARCH('Listados Datos'!$T$6,AT541)))</xm:f>
            <xm:f>'Listados Datos'!$T$6</xm:f>
            <x14:dxf>
              <font>
                <b/>
                <i val="0"/>
              </font>
              <fill>
                <patternFill>
                  <bgColor rgb="FF92D050"/>
                </patternFill>
              </fill>
            </x14:dxf>
          </x14:cfRule>
          <xm:sqref>AT541</xm:sqref>
        </x14:conditionalFormatting>
        <x14:conditionalFormatting xmlns:xm="http://schemas.microsoft.com/office/excel/2006/main">
          <x14:cfRule type="containsText" priority="3083" operator="containsText" id="{3F6C8E8F-918E-467A-89B6-1B8EFC9BCA30}">
            <xm:f>NOT(ISERROR(SEARCH('Listados Datos'!$P$3,AR542)))</xm:f>
            <xm:f>'Listados Datos'!$P$3</xm:f>
            <x14:dxf>
              <fill>
                <patternFill>
                  <bgColor rgb="FF99CC00"/>
                </patternFill>
              </fill>
            </x14:dxf>
          </x14:cfRule>
          <x14:cfRule type="containsText" priority="3084" operator="containsText" id="{33ACCDBA-8A9B-4BBE-934D-9AC30E9AEF40}">
            <xm:f>NOT(ISERROR(SEARCH('Listados Datos'!$P$4,AR542)))</xm:f>
            <xm:f>'Listados Datos'!$P$4</xm:f>
            <x14:dxf>
              <fill>
                <patternFill>
                  <bgColor rgb="FF33CC33"/>
                </patternFill>
              </fill>
            </x14:dxf>
          </x14:cfRule>
          <x14:cfRule type="containsText" priority="3085" operator="containsText" id="{B8A9FAC3-C598-46B8-802D-3E820DB410F9}">
            <xm:f>NOT(ISERROR(SEARCH('Listados Datos'!$P$5,AR542)))</xm:f>
            <xm:f>'Listados Datos'!$P$5</xm:f>
            <x14:dxf>
              <fill>
                <patternFill>
                  <bgColor rgb="FFFFFF00"/>
                </patternFill>
              </fill>
            </x14:dxf>
          </x14:cfRule>
          <x14:cfRule type="containsText" priority="3086" operator="containsText" id="{3DBC8B06-8DCD-4C71-BB95-32ACF0DF6926}">
            <xm:f>NOT(ISERROR(SEARCH('Listados Datos'!$P$6,AR542)))</xm:f>
            <xm:f>'Listados Datos'!$P$6</xm:f>
            <x14:dxf>
              <fill>
                <patternFill>
                  <bgColor rgb="FFFFC000"/>
                </patternFill>
              </fill>
            </x14:dxf>
          </x14:cfRule>
          <x14:cfRule type="containsText" priority="3087" operator="containsText" id="{7EFEF5E2-CA6F-415F-B075-50596910A183}">
            <xm:f>NOT(ISERROR(SEARCH('Listados Datos'!$P$7,AR542)))</xm:f>
            <xm:f>'Listados Datos'!$P$7</xm:f>
            <x14:dxf>
              <fill>
                <patternFill>
                  <bgColor rgb="FFFF0000"/>
                </patternFill>
              </fill>
            </x14:dxf>
          </x14:cfRule>
          <xm:sqref>AR542</xm:sqref>
        </x14:conditionalFormatting>
        <x14:conditionalFormatting xmlns:xm="http://schemas.microsoft.com/office/excel/2006/main">
          <x14:cfRule type="containsText" priority="3121" operator="containsText" id="{0F2E2343-7A46-4DFD-B88B-1C9DF6222C42}">
            <xm:f>NOT(ISERROR(SEARCH('Listados Datos'!$T$3,AF542)))</xm:f>
            <xm:f>'Listados Datos'!$T$3</xm:f>
            <x14:dxf>
              <fill>
                <patternFill patternType="solid">
                  <bgColor rgb="FFC00000"/>
                </patternFill>
              </fill>
            </x14:dxf>
          </x14:cfRule>
          <x14:cfRule type="containsText" priority="3122" operator="containsText" id="{5E652B35-4821-4520-B83C-9E940703B1D8}">
            <xm:f>NOT(ISERROR(SEARCH('Listados Datos'!$T$4,AF542)))</xm:f>
            <xm:f>'Listados Datos'!$T$4</xm:f>
            <x14:dxf>
              <font>
                <b/>
                <i val="0"/>
                <color theme="0"/>
              </font>
              <fill>
                <patternFill>
                  <bgColor rgb="FFE26B0A"/>
                </patternFill>
              </fill>
            </x14:dxf>
          </x14:cfRule>
          <x14:cfRule type="containsText" priority="3123" operator="containsText" id="{A3D51B85-7111-4EC6-B0E1-EAE90710CAED}">
            <xm:f>NOT(ISERROR(SEARCH('Listados Datos'!$T$5,AF542)))</xm:f>
            <xm:f>'Listados Datos'!$T$5</xm:f>
            <x14:dxf>
              <font>
                <b/>
                <i val="0"/>
                <color auto="1"/>
              </font>
              <fill>
                <patternFill>
                  <bgColor rgb="FFFFFF00"/>
                </patternFill>
              </fill>
            </x14:dxf>
          </x14:cfRule>
          <x14:cfRule type="containsText" priority="3124" operator="containsText" id="{2CF60ABB-C63C-4A5B-883F-E9D5603664FF}">
            <xm:f>NOT(ISERROR(SEARCH('Listados Datos'!$T$6,AF542)))</xm:f>
            <xm:f>'Listados Datos'!$T$6</xm:f>
            <x14:dxf>
              <font>
                <b/>
                <i val="0"/>
              </font>
              <fill>
                <patternFill>
                  <bgColor rgb="FF92D050"/>
                </patternFill>
              </fill>
            </x14:dxf>
          </x14:cfRule>
          <xm:sqref>AF542</xm:sqref>
        </x14:conditionalFormatting>
        <x14:conditionalFormatting xmlns:xm="http://schemas.microsoft.com/office/excel/2006/main">
          <x14:cfRule type="containsText" priority="3117" operator="containsText" id="{ADB1D91D-0557-43F6-9EAA-F07F5678DC49}">
            <xm:f>NOT(ISERROR(SEARCH('Listados Datos'!$T$3,AB542)))</xm:f>
            <xm:f>'Listados Datos'!$T$3</xm:f>
            <x14:dxf>
              <fill>
                <patternFill patternType="solid">
                  <bgColor rgb="FFC00000"/>
                </patternFill>
              </fill>
            </x14:dxf>
          </x14:cfRule>
          <x14:cfRule type="containsText" priority="3118" operator="containsText" id="{46075F34-8124-41A8-86C4-D34329CD2224}">
            <xm:f>NOT(ISERROR(SEARCH('Listados Datos'!$T$4,AB542)))</xm:f>
            <xm:f>'Listados Datos'!$T$4</xm:f>
            <x14:dxf>
              <font>
                <b/>
                <i val="0"/>
                <color theme="0"/>
              </font>
              <fill>
                <patternFill>
                  <bgColor rgb="FFE26B0A"/>
                </patternFill>
              </fill>
            </x14:dxf>
          </x14:cfRule>
          <x14:cfRule type="containsText" priority="3119" operator="containsText" id="{13E6F0E2-BAF0-473E-AB84-CFBA1FB6F7F1}">
            <xm:f>NOT(ISERROR(SEARCH('Listados Datos'!$T$5,AB542)))</xm:f>
            <xm:f>'Listados Datos'!$T$5</xm:f>
            <x14:dxf>
              <font>
                <b/>
                <i val="0"/>
                <color auto="1"/>
              </font>
              <fill>
                <patternFill>
                  <bgColor rgb="FFFFFF00"/>
                </patternFill>
              </fill>
            </x14:dxf>
          </x14:cfRule>
          <x14:cfRule type="containsText" priority="3120" operator="containsText" id="{B7BE2A44-C5A4-461D-B9B4-0F7273155BB6}">
            <xm:f>NOT(ISERROR(SEARCH('Listados Datos'!$T$6,AB542)))</xm:f>
            <xm:f>'Listados Datos'!$T$6</xm:f>
            <x14:dxf>
              <font>
                <b/>
                <i val="0"/>
              </font>
              <fill>
                <patternFill>
                  <bgColor rgb="FF92D050"/>
                </patternFill>
              </fill>
            </x14:dxf>
          </x14:cfRule>
          <xm:sqref>AB542</xm:sqref>
        </x14:conditionalFormatting>
        <x14:conditionalFormatting xmlns:xm="http://schemas.microsoft.com/office/excel/2006/main">
          <x14:cfRule type="containsText" priority="3107" operator="containsText" id="{4F2AA84E-E120-4626-A820-C7C403BFB9A3}">
            <xm:f>NOT(ISERROR(SEARCH('Listados Datos'!$P$3,Z542)))</xm:f>
            <xm:f>'Listados Datos'!$P$3</xm:f>
            <x14:dxf>
              <fill>
                <patternFill>
                  <bgColor rgb="FF99CC00"/>
                </patternFill>
              </fill>
            </x14:dxf>
          </x14:cfRule>
          <x14:cfRule type="containsText" priority="3108" operator="containsText" id="{E2998B32-1EBD-4F6F-8BE9-42528B2E22D5}">
            <xm:f>NOT(ISERROR(SEARCH('Listados Datos'!$P$4,Z542)))</xm:f>
            <xm:f>'Listados Datos'!$P$4</xm:f>
            <x14:dxf>
              <fill>
                <patternFill>
                  <bgColor rgb="FF33CC33"/>
                </patternFill>
              </fill>
            </x14:dxf>
          </x14:cfRule>
          <x14:cfRule type="containsText" priority="3109" operator="containsText" id="{2D5FFF84-E571-45E6-8272-E3C60CC857F5}">
            <xm:f>NOT(ISERROR(SEARCH('Listados Datos'!$P$5,Z542)))</xm:f>
            <xm:f>'Listados Datos'!$P$5</xm:f>
            <x14:dxf>
              <fill>
                <patternFill>
                  <bgColor rgb="FFFFFF00"/>
                </patternFill>
              </fill>
            </x14:dxf>
          </x14:cfRule>
          <x14:cfRule type="containsText" priority="3110" operator="containsText" id="{83E078EA-0F8D-4FCE-99C9-A4CE02E6BCBC}">
            <xm:f>NOT(ISERROR(SEARCH('Listados Datos'!$P$6,Z542)))</xm:f>
            <xm:f>'Listados Datos'!$P$6</xm:f>
            <x14:dxf>
              <fill>
                <patternFill>
                  <bgColor rgb="FFFFC000"/>
                </patternFill>
              </fill>
            </x14:dxf>
          </x14:cfRule>
          <x14:cfRule type="containsText" priority="3111" operator="containsText" id="{20021FAD-C457-425B-B256-D7EDAB04D4A0}">
            <xm:f>NOT(ISERROR(SEARCH('Listados Datos'!$P$7,Z542)))</xm:f>
            <xm:f>'Listados Datos'!$P$7</xm:f>
            <x14:dxf>
              <fill>
                <patternFill>
                  <bgColor rgb="FFFF0000"/>
                </patternFill>
              </fill>
            </x14:dxf>
          </x14:cfRule>
          <xm:sqref>Z542</xm:sqref>
        </x14:conditionalFormatting>
        <x14:conditionalFormatting xmlns:xm="http://schemas.microsoft.com/office/excel/2006/main">
          <x14:cfRule type="containsText" priority="3093" operator="containsText" id="{040425B5-77AE-46B6-B1DB-5CD4A2F4ADAF}">
            <xm:f>NOT(ISERROR(SEARCH('Listados Datos'!$T$3,AT542)))</xm:f>
            <xm:f>'Listados Datos'!$T$3</xm:f>
            <x14:dxf>
              <fill>
                <patternFill patternType="solid">
                  <bgColor rgb="FFC00000"/>
                </patternFill>
              </fill>
            </x14:dxf>
          </x14:cfRule>
          <x14:cfRule type="containsText" priority="3094" operator="containsText" id="{17539503-3FE0-44EF-892E-7E7CB929F76A}">
            <xm:f>NOT(ISERROR(SEARCH('Listados Datos'!$T$4,AT542)))</xm:f>
            <xm:f>'Listados Datos'!$T$4</xm:f>
            <x14:dxf>
              <font>
                <b/>
                <i val="0"/>
                <color theme="0"/>
              </font>
              <fill>
                <patternFill>
                  <bgColor rgb="FFE26B0A"/>
                </patternFill>
              </fill>
            </x14:dxf>
          </x14:cfRule>
          <x14:cfRule type="containsText" priority="3095" operator="containsText" id="{EC240601-3215-41DD-9D17-D32E7B524885}">
            <xm:f>NOT(ISERROR(SEARCH('Listados Datos'!$T$5,AT542)))</xm:f>
            <xm:f>'Listados Datos'!$T$5</xm:f>
            <x14:dxf>
              <font>
                <b/>
                <i val="0"/>
                <color auto="1"/>
              </font>
              <fill>
                <patternFill>
                  <bgColor rgb="FFFFFF00"/>
                </patternFill>
              </fill>
            </x14:dxf>
          </x14:cfRule>
          <x14:cfRule type="containsText" priority="3096" operator="containsText" id="{4BFCA7DB-A59A-4492-845D-D7470BEF6696}">
            <xm:f>NOT(ISERROR(SEARCH('Listados Datos'!$T$6,AT542)))</xm:f>
            <xm:f>'Listados Datos'!$T$6</xm:f>
            <x14:dxf>
              <font>
                <b/>
                <i val="0"/>
              </font>
              <fill>
                <patternFill>
                  <bgColor rgb="FF92D050"/>
                </patternFill>
              </fill>
            </x14:dxf>
          </x14:cfRule>
          <xm:sqref>AT542</xm:sqref>
        </x14:conditionalFormatting>
        <x14:conditionalFormatting xmlns:xm="http://schemas.microsoft.com/office/excel/2006/main">
          <x14:cfRule type="containsText" priority="2685" operator="containsText" id="{EF3B9AFE-2702-4AC8-A242-42B0887A8609}">
            <xm:f>NOT(ISERROR(SEARCH('Listados Datos'!$D$3,B544)))</xm:f>
            <xm:f>'Listados Datos'!$D$3</xm:f>
            <x14:dxf>
              <font>
                <b/>
                <i val="0"/>
                <color theme="0"/>
              </font>
              <fill>
                <patternFill>
                  <bgColor rgb="FFC00000"/>
                </patternFill>
              </fill>
            </x14:dxf>
          </x14:cfRule>
          <x14:cfRule type="containsText" priority="2686" operator="containsText" id="{1D47CB56-8C22-4543-AAE9-424613F977B3}">
            <xm:f>NOT(ISERROR(SEARCH('Listados Datos'!$D$4,B544)))</xm:f>
            <xm:f>'Listados Datos'!$D$4</xm:f>
            <x14:dxf>
              <font>
                <b/>
                <i val="0"/>
                <color theme="0"/>
              </font>
              <fill>
                <patternFill>
                  <bgColor rgb="FFC00000"/>
                </patternFill>
              </fill>
            </x14:dxf>
          </x14:cfRule>
          <x14:cfRule type="containsText" priority="2687" operator="containsText" id="{EA9365B0-6BEB-46CA-A95F-2F0EA4575DE0}">
            <xm:f>NOT(ISERROR(SEARCH('Listados Datos'!$D$5,B544)))</xm:f>
            <xm:f>'Listados Datos'!$D$5</xm:f>
            <x14:dxf>
              <font>
                <b/>
                <i val="0"/>
                <color theme="0"/>
              </font>
              <fill>
                <patternFill>
                  <bgColor rgb="FFC00000"/>
                </patternFill>
              </fill>
            </x14:dxf>
          </x14:cfRule>
          <x14:cfRule type="containsText" priority="2688" operator="containsText" id="{1FF4ADFD-0395-4A4D-9E76-A7E3C76AACFE}">
            <xm:f>NOT(ISERROR(SEARCH('Listados Datos'!$D$6,B544)))</xm:f>
            <xm:f>'Listados Datos'!$D$6</xm:f>
            <x14:dxf>
              <font>
                <b/>
                <i val="0"/>
                <color theme="0"/>
              </font>
              <fill>
                <patternFill>
                  <bgColor rgb="FFE3351F"/>
                </patternFill>
              </fill>
            </x14:dxf>
          </x14:cfRule>
          <x14:cfRule type="containsText" priority="2689" operator="containsText" id="{BB73D4C4-5E21-4BF8-B288-B866CD596D3B}">
            <xm:f>NOT(ISERROR(SEARCH('Listados Datos'!$D$7,B544)))</xm:f>
            <xm:f>'Listados Datos'!$D$7</xm:f>
            <x14:dxf>
              <font>
                <b/>
                <i val="0"/>
                <color theme="0"/>
              </font>
              <fill>
                <patternFill>
                  <bgColor rgb="FFE3351F"/>
                </patternFill>
              </fill>
            </x14:dxf>
          </x14:cfRule>
          <x14:cfRule type="containsText" priority="2690" operator="containsText" id="{2F1F3D67-8993-4455-8713-AF1A278D20B9}">
            <xm:f>NOT(ISERROR(SEARCH('Listados Datos'!$D$8,B544)))</xm:f>
            <xm:f>'Listados Datos'!$D$8</xm:f>
            <x14:dxf>
              <font>
                <b/>
                <i val="0"/>
                <color theme="0"/>
              </font>
              <fill>
                <patternFill>
                  <bgColor rgb="FFE3351F"/>
                </patternFill>
              </fill>
            </x14:dxf>
          </x14:cfRule>
          <x14:cfRule type="containsText" priority="2691" operator="containsText" id="{A2D70FBF-28EA-4210-AF55-17F0BCC64155}">
            <xm:f>NOT(ISERROR(SEARCH('Listados Datos'!$D$9,B544)))</xm:f>
            <xm:f>'Listados Datos'!$D$9</xm:f>
            <x14:dxf>
              <font>
                <b/>
                <i val="0"/>
                <color theme="0"/>
              </font>
              <fill>
                <patternFill>
                  <bgColor rgb="FFFFC000"/>
                </patternFill>
              </fill>
            </x14:dxf>
          </x14:cfRule>
          <x14:cfRule type="containsText" priority="2692" operator="containsText" id="{14CE06CF-8852-405D-B688-7A9C54078264}">
            <xm:f>NOT(ISERROR(SEARCH('Listados Datos'!$D$10,B544)))</xm:f>
            <xm:f>'Listados Datos'!$D$10</xm:f>
            <x14:dxf>
              <font>
                <b/>
                <i val="0"/>
                <color theme="0"/>
              </font>
              <fill>
                <patternFill>
                  <bgColor rgb="FFFFC000"/>
                </patternFill>
              </fill>
            </x14:dxf>
          </x14:cfRule>
          <x14:cfRule type="containsText" priority="2693" operator="containsText" id="{F3AA20D4-176B-450B-936A-D602E51E117E}">
            <xm:f>NOT(ISERROR(SEARCH('Listados Datos'!$D$11,B544)))</xm:f>
            <xm:f>'Listados Datos'!$D$11</xm:f>
            <x14:dxf>
              <font>
                <b/>
                <i val="0"/>
                <color theme="0"/>
              </font>
              <fill>
                <patternFill>
                  <bgColor rgb="FFFFC000"/>
                </patternFill>
              </fill>
            </x14:dxf>
          </x14:cfRule>
          <x14:cfRule type="containsText" priority="2694" operator="containsText" id="{27C931C4-14A1-4330-AEBD-981A7EE68FE2}">
            <xm:f>NOT(ISERROR(SEARCH('Listados Datos'!$D$12,B544)))</xm:f>
            <xm:f>'Listados Datos'!$D$12</xm:f>
            <x14:dxf>
              <font>
                <b/>
                <i val="0"/>
                <color theme="0"/>
              </font>
              <fill>
                <patternFill>
                  <bgColor rgb="FFFFC000"/>
                </patternFill>
              </fill>
            </x14:dxf>
          </x14:cfRule>
          <x14:cfRule type="containsText" priority="2695" operator="containsText" id="{40E9C040-A4C1-4B4D-B0B2-E64BDB0E0587}">
            <xm:f>NOT(ISERROR(SEARCH('Listados Datos'!$D$13,B544)))</xm:f>
            <xm:f>'Listados Datos'!$D$13</xm:f>
            <x14:dxf>
              <font>
                <b/>
                <i val="0"/>
                <color theme="0"/>
              </font>
              <fill>
                <patternFill>
                  <bgColor rgb="FFFFC000"/>
                </patternFill>
              </fill>
            </x14:dxf>
          </x14:cfRule>
          <x14:cfRule type="containsText" priority="2696" operator="containsText" id="{9E72C955-EFBD-455D-A963-7B2A733282D1}">
            <xm:f>NOT(ISERROR(SEARCH('Listados Datos'!$D$14,B544)))</xm:f>
            <xm:f>'Listados Datos'!$D$14</xm:f>
            <x14:dxf>
              <font>
                <b/>
                <i val="0"/>
                <color theme="0"/>
              </font>
              <fill>
                <patternFill>
                  <bgColor rgb="FFFF0000"/>
                </patternFill>
              </fill>
            </x14:dxf>
          </x14:cfRule>
          <x14:cfRule type="containsText" priority="2697" operator="containsText" id="{02B7DD96-CEFF-4392-80C4-B5A91ABE7F15}">
            <xm:f>NOT(ISERROR(SEARCH('Listados Datos'!$D$15,B544)))</xm:f>
            <xm:f>'Listados Datos'!$D$15</xm:f>
            <x14:dxf>
              <font>
                <b/>
                <i val="0"/>
                <color theme="0"/>
              </font>
              <fill>
                <patternFill>
                  <bgColor rgb="FFFF0000"/>
                </patternFill>
              </fill>
            </x14:dxf>
          </x14:cfRule>
          <x14:cfRule type="containsText" priority="2698" operator="containsText" id="{8B6D9189-F029-455A-9834-B4CC98D3AA77}">
            <xm:f>NOT(ISERROR(SEARCH('Listados Datos'!$D$16,B544)))</xm:f>
            <xm:f>'Listados Datos'!$D$16</xm:f>
            <x14:dxf>
              <font>
                <b/>
                <i val="0"/>
                <color theme="0"/>
              </font>
              <fill>
                <patternFill>
                  <bgColor rgb="FFFF0000"/>
                </patternFill>
              </fill>
            </x14:dxf>
          </x14:cfRule>
          <xm:sqref>B544:B545</xm:sqref>
        </x14:conditionalFormatting>
        <x14:conditionalFormatting xmlns:xm="http://schemas.microsoft.com/office/excel/2006/main">
          <x14:cfRule type="containsText" priority="2933" operator="containsText" id="{5EC48565-999B-440F-A676-4178301D5BCB}">
            <xm:f>NOT(ISERROR(SEARCH('Listados Datos'!$P$3,AR535)))</xm:f>
            <xm:f>'Listados Datos'!$P$3</xm:f>
            <x14:dxf>
              <fill>
                <patternFill>
                  <bgColor rgb="FF99CC00"/>
                </patternFill>
              </fill>
            </x14:dxf>
          </x14:cfRule>
          <x14:cfRule type="containsText" priority="2934" operator="containsText" id="{AB6CAFF2-3C2D-45E7-9294-74C767C65A3B}">
            <xm:f>NOT(ISERROR(SEARCH('Listados Datos'!$P$4,AR535)))</xm:f>
            <xm:f>'Listados Datos'!$P$4</xm:f>
            <x14:dxf>
              <fill>
                <patternFill>
                  <bgColor rgb="FF33CC33"/>
                </patternFill>
              </fill>
            </x14:dxf>
          </x14:cfRule>
          <x14:cfRule type="containsText" priority="2935" operator="containsText" id="{F2DB3C0E-2304-4CD0-80CF-58FF9EFC7D69}">
            <xm:f>NOT(ISERROR(SEARCH('Listados Datos'!$P$5,AR535)))</xm:f>
            <xm:f>'Listados Datos'!$P$5</xm:f>
            <x14:dxf>
              <fill>
                <patternFill>
                  <bgColor rgb="FFFFFF00"/>
                </patternFill>
              </fill>
            </x14:dxf>
          </x14:cfRule>
          <x14:cfRule type="containsText" priority="2936" operator="containsText" id="{58E923B1-3B72-45A2-AC7C-9478247570E6}">
            <xm:f>NOT(ISERROR(SEARCH('Listados Datos'!$P$6,AR535)))</xm:f>
            <xm:f>'Listados Datos'!$P$6</xm:f>
            <x14:dxf>
              <fill>
                <patternFill>
                  <bgColor rgb="FFFFC000"/>
                </patternFill>
              </fill>
            </x14:dxf>
          </x14:cfRule>
          <x14:cfRule type="containsText" priority="2937" operator="containsText" id="{C4994203-A210-48E8-BDB8-8F58C2780E24}">
            <xm:f>NOT(ISERROR(SEARCH('Listados Datos'!$P$7,AR535)))</xm:f>
            <xm:f>'Listados Datos'!$P$7</xm:f>
            <x14:dxf>
              <fill>
                <patternFill>
                  <bgColor rgb="FFFF0000"/>
                </patternFill>
              </fill>
            </x14:dxf>
          </x14:cfRule>
          <xm:sqref>AR535</xm:sqref>
        </x14:conditionalFormatting>
        <x14:conditionalFormatting xmlns:xm="http://schemas.microsoft.com/office/excel/2006/main">
          <x14:cfRule type="containsText" priority="2999" operator="containsText" id="{5C0DB360-2BED-4B88-9397-947C8F95A5BF}">
            <xm:f>NOT(ISERROR(SEARCH('Listados Datos'!$T$3,AT537)))</xm:f>
            <xm:f>'Listados Datos'!$T$3</xm:f>
            <x14:dxf>
              <fill>
                <patternFill patternType="solid">
                  <bgColor rgb="FFC00000"/>
                </patternFill>
              </fill>
            </x14:dxf>
          </x14:cfRule>
          <x14:cfRule type="containsText" priority="3000" operator="containsText" id="{BA496D25-66D8-4364-A51A-BC2643C2307F}">
            <xm:f>NOT(ISERROR(SEARCH('Listados Datos'!$T$4,AT537)))</xm:f>
            <xm:f>'Listados Datos'!$T$4</xm:f>
            <x14:dxf>
              <font>
                <b/>
                <i val="0"/>
                <color theme="0"/>
              </font>
              <fill>
                <patternFill>
                  <bgColor rgb="FFE26B0A"/>
                </patternFill>
              </fill>
            </x14:dxf>
          </x14:cfRule>
          <x14:cfRule type="containsText" priority="3001" operator="containsText" id="{5277B51B-94FB-4343-BA3D-DACBFDFD10B6}">
            <xm:f>NOT(ISERROR(SEARCH('Listados Datos'!$T$5,AT537)))</xm:f>
            <xm:f>'Listados Datos'!$T$5</xm:f>
            <x14:dxf>
              <font>
                <b/>
                <i val="0"/>
                <color auto="1"/>
              </font>
              <fill>
                <patternFill>
                  <bgColor rgb="FFFFFF00"/>
                </patternFill>
              </fill>
            </x14:dxf>
          </x14:cfRule>
          <x14:cfRule type="containsText" priority="3002" operator="containsText" id="{2F13842F-4F6E-4354-BE22-FC618A4A79D1}">
            <xm:f>NOT(ISERROR(SEARCH('Listados Datos'!$T$6,AT537)))</xm:f>
            <xm:f>'Listados Datos'!$T$6</xm:f>
            <x14:dxf>
              <font>
                <b/>
                <i val="0"/>
              </font>
              <fill>
                <patternFill>
                  <bgColor rgb="FF92D050"/>
                </patternFill>
              </fill>
            </x14:dxf>
          </x14:cfRule>
          <xm:sqref>AT537</xm:sqref>
        </x14:conditionalFormatting>
        <x14:conditionalFormatting xmlns:xm="http://schemas.microsoft.com/office/excel/2006/main">
          <x14:cfRule type="containsText" priority="2989" operator="containsText" id="{8CBC7275-B9A2-49DE-A3A7-2D5CA7859002}">
            <xm:f>NOT(ISERROR(SEARCH('Listados Datos'!$P$3,AR537)))</xm:f>
            <xm:f>'Listados Datos'!$P$3</xm:f>
            <x14:dxf>
              <fill>
                <patternFill>
                  <bgColor rgb="FF99CC00"/>
                </patternFill>
              </fill>
            </x14:dxf>
          </x14:cfRule>
          <x14:cfRule type="containsText" priority="2990" operator="containsText" id="{367C71BD-6154-409F-A687-D9B7C2CDC2B2}">
            <xm:f>NOT(ISERROR(SEARCH('Listados Datos'!$P$4,AR537)))</xm:f>
            <xm:f>'Listados Datos'!$P$4</xm:f>
            <x14:dxf>
              <fill>
                <patternFill>
                  <bgColor rgb="FF33CC33"/>
                </patternFill>
              </fill>
            </x14:dxf>
          </x14:cfRule>
          <x14:cfRule type="containsText" priority="2991" operator="containsText" id="{293D0F17-8B07-40D6-BBF9-611CD47B0989}">
            <xm:f>NOT(ISERROR(SEARCH('Listados Datos'!$P$5,AR537)))</xm:f>
            <xm:f>'Listados Datos'!$P$5</xm:f>
            <x14:dxf>
              <fill>
                <patternFill>
                  <bgColor rgb="FFFFFF00"/>
                </patternFill>
              </fill>
            </x14:dxf>
          </x14:cfRule>
          <x14:cfRule type="containsText" priority="2992" operator="containsText" id="{976FCAFA-C9F0-4E42-9E78-13D81D226CD9}">
            <xm:f>NOT(ISERROR(SEARCH('Listados Datos'!$P$6,AR537)))</xm:f>
            <xm:f>'Listados Datos'!$P$6</xm:f>
            <x14:dxf>
              <fill>
                <patternFill>
                  <bgColor rgb="FFFFC000"/>
                </patternFill>
              </fill>
            </x14:dxf>
          </x14:cfRule>
          <x14:cfRule type="containsText" priority="2993" operator="containsText" id="{A024BF33-7564-47DE-B111-BAB6E717C577}">
            <xm:f>NOT(ISERROR(SEARCH('Listados Datos'!$P$7,AR537)))</xm:f>
            <xm:f>'Listados Datos'!$P$7</xm:f>
            <x14:dxf>
              <fill>
                <patternFill>
                  <bgColor rgb="FFFF0000"/>
                </patternFill>
              </fill>
            </x14:dxf>
          </x14:cfRule>
          <xm:sqref>AR537</xm:sqref>
        </x14:conditionalFormatting>
        <x14:conditionalFormatting xmlns:xm="http://schemas.microsoft.com/office/excel/2006/main">
          <x14:cfRule type="containsText" priority="2957" operator="containsText" id="{7A973AA5-D31C-4586-ACAF-09E3685DF46D}">
            <xm:f>NOT(ISERROR(SEARCH('Listados Datos'!$T$3,AT534)))</xm:f>
            <xm:f>'Listados Datos'!$T$3</xm:f>
            <x14:dxf>
              <fill>
                <patternFill patternType="solid">
                  <bgColor rgb="FFC00000"/>
                </patternFill>
              </fill>
            </x14:dxf>
          </x14:cfRule>
          <x14:cfRule type="containsText" priority="2958" operator="containsText" id="{E61C4124-F5FC-4005-B9EE-9F41AE2545D3}">
            <xm:f>NOT(ISERROR(SEARCH('Listados Datos'!$T$4,AT534)))</xm:f>
            <xm:f>'Listados Datos'!$T$4</xm:f>
            <x14:dxf>
              <font>
                <b/>
                <i val="0"/>
                <color theme="0"/>
              </font>
              <fill>
                <patternFill>
                  <bgColor rgb="FFE26B0A"/>
                </patternFill>
              </fill>
            </x14:dxf>
          </x14:cfRule>
          <x14:cfRule type="containsText" priority="2959" operator="containsText" id="{A9E27DFC-255E-4DEC-8A0F-97636335A67C}">
            <xm:f>NOT(ISERROR(SEARCH('Listados Datos'!$T$5,AT534)))</xm:f>
            <xm:f>'Listados Datos'!$T$5</xm:f>
            <x14:dxf>
              <font>
                <b/>
                <i val="0"/>
                <color auto="1"/>
              </font>
              <fill>
                <patternFill>
                  <bgColor rgb="FFFFFF00"/>
                </patternFill>
              </fill>
            </x14:dxf>
          </x14:cfRule>
          <x14:cfRule type="containsText" priority="2960" operator="containsText" id="{7E7EBAF4-1B64-426F-8C6D-B65C9E45DC7D}">
            <xm:f>NOT(ISERROR(SEARCH('Listados Datos'!$T$6,AT534)))</xm:f>
            <xm:f>'Listados Datos'!$T$6</xm:f>
            <x14:dxf>
              <font>
                <b/>
                <i val="0"/>
              </font>
              <fill>
                <patternFill>
                  <bgColor rgb="FF92D050"/>
                </patternFill>
              </fill>
            </x14:dxf>
          </x14:cfRule>
          <xm:sqref>AT534</xm:sqref>
        </x14:conditionalFormatting>
        <x14:conditionalFormatting xmlns:xm="http://schemas.microsoft.com/office/excel/2006/main">
          <x14:cfRule type="containsText" priority="2947" operator="containsText" id="{7C30E781-CC62-48C1-9A33-6AEF0D339BDB}">
            <xm:f>NOT(ISERROR(SEARCH('Listados Datos'!$P$3,AR534)))</xm:f>
            <xm:f>'Listados Datos'!$P$3</xm:f>
            <x14:dxf>
              <fill>
                <patternFill>
                  <bgColor rgb="FF99CC00"/>
                </patternFill>
              </fill>
            </x14:dxf>
          </x14:cfRule>
          <x14:cfRule type="containsText" priority="2948" operator="containsText" id="{B49FABAE-5039-4BB1-A9EF-67D1C669C1F7}">
            <xm:f>NOT(ISERROR(SEARCH('Listados Datos'!$P$4,AR534)))</xm:f>
            <xm:f>'Listados Datos'!$P$4</xm:f>
            <x14:dxf>
              <fill>
                <patternFill>
                  <bgColor rgb="FF33CC33"/>
                </patternFill>
              </fill>
            </x14:dxf>
          </x14:cfRule>
          <x14:cfRule type="containsText" priority="2949" operator="containsText" id="{1057D2E1-1B45-4A2F-AE19-37E68155E603}">
            <xm:f>NOT(ISERROR(SEARCH('Listados Datos'!$P$5,AR534)))</xm:f>
            <xm:f>'Listados Datos'!$P$5</xm:f>
            <x14:dxf>
              <fill>
                <patternFill>
                  <bgColor rgb="FFFFFF00"/>
                </patternFill>
              </fill>
            </x14:dxf>
          </x14:cfRule>
          <x14:cfRule type="containsText" priority="2950" operator="containsText" id="{10378251-7B10-4F27-9C60-398583BADFEB}">
            <xm:f>NOT(ISERROR(SEARCH('Listados Datos'!$P$6,AR534)))</xm:f>
            <xm:f>'Listados Datos'!$P$6</xm:f>
            <x14:dxf>
              <fill>
                <patternFill>
                  <bgColor rgb="FFFFC000"/>
                </patternFill>
              </fill>
            </x14:dxf>
          </x14:cfRule>
          <x14:cfRule type="containsText" priority="2951" operator="containsText" id="{6993091F-622A-498F-A295-03E1DAD954D2}">
            <xm:f>NOT(ISERROR(SEARCH('Listados Datos'!$P$7,AR534)))</xm:f>
            <xm:f>'Listados Datos'!$P$7</xm:f>
            <x14:dxf>
              <fill>
                <patternFill>
                  <bgColor rgb="FFFF0000"/>
                </patternFill>
              </fill>
            </x14:dxf>
          </x14:cfRule>
          <xm:sqref>AR534</xm:sqref>
        </x14:conditionalFormatting>
        <x14:conditionalFormatting xmlns:xm="http://schemas.microsoft.com/office/excel/2006/main">
          <x14:cfRule type="containsText" priority="3065" operator="containsText" id="{9AB48E79-6420-4A4F-8669-5B8125480800}">
            <xm:f>NOT(ISERROR(SEARCH('Listados Datos'!$T$3,AF532)))</xm:f>
            <xm:f>'Listados Datos'!$T$3</xm:f>
            <x14:dxf>
              <fill>
                <patternFill patternType="solid">
                  <bgColor rgb="FFC00000"/>
                </patternFill>
              </fill>
            </x14:dxf>
          </x14:cfRule>
          <x14:cfRule type="containsText" priority="3066" operator="containsText" id="{5608FC9A-36BC-43F5-95E1-1C844704BFA7}">
            <xm:f>NOT(ISERROR(SEARCH('Listados Datos'!$T$4,AF532)))</xm:f>
            <xm:f>'Listados Datos'!$T$4</xm:f>
            <x14:dxf>
              <font>
                <b/>
                <i val="0"/>
                <color theme="0"/>
              </font>
              <fill>
                <patternFill>
                  <bgColor rgb="FFE26B0A"/>
                </patternFill>
              </fill>
            </x14:dxf>
          </x14:cfRule>
          <x14:cfRule type="containsText" priority="3067" operator="containsText" id="{EAC438F0-51C7-46EE-9AA7-460B9813E9BF}">
            <xm:f>NOT(ISERROR(SEARCH('Listados Datos'!$T$5,AF532)))</xm:f>
            <xm:f>'Listados Datos'!$T$5</xm:f>
            <x14:dxf>
              <font>
                <b/>
                <i val="0"/>
                <color auto="1"/>
              </font>
              <fill>
                <patternFill>
                  <bgColor rgb="FFFFFF00"/>
                </patternFill>
              </fill>
            </x14:dxf>
          </x14:cfRule>
          <x14:cfRule type="containsText" priority="3068" operator="containsText" id="{ADA99DCD-4C46-4BFA-9A92-BF012F265D10}">
            <xm:f>NOT(ISERROR(SEARCH('Listados Datos'!$T$6,AF532)))</xm:f>
            <xm:f>'Listados Datos'!$T$6</xm:f>
            <x14:dxf>
              <font>
                <b/>
                <i val="0"/>
              </font>
              <fill>
                <patternFill>
                  <bgColor rgb="FF92D050"/>
                </patternFill>
              </fill>
            </x14:dxf>
          </x14:cfRule>
          <xm:sqref>AF532:AF533 AF537</xm:sqref>
        </x14:conditionalFormatting>
        <x14:conditionalFormatting xmlns:xm="http://schemas.microsoft.com/office/excel/2006/main">
          <x14:cfRule type="containsText" priority="3061" operator="containsText" id="{76FBE3E3-A756-4243-A583-72FF3BE752C9}">
            <xm:f>NOT(ISERROR(SEARCH('Listados Datos'!$T$3,AB532)))</xm:f>
            <xm:f>'Listados Datos'!$T$3</xm:f>
            <x14:dxf>
              <fill>
                <patternFill patternType="solid">
                  <bgColor rgb="FFC00000"/>
                </patternFill>
              </fill>
            </x14:dxf>
          </x14:cfRule>
          <x14:cfRule type="containsText" priority="3062" operator="containsText" id="{364F7E0A-DF4A-457A-AA29-DA2BA786AE4B}">
            <xm:f>NOT(ISERROR(SEARCH('Listados Datos'!$T$4,AB532)))</xm:f>
            <xm:f>'Listados Datos'!$T$4</xm:f>
            <x14:dxf>
              <font>
                <b/>
                <i val="0"/>
                <color theme="0"/>
              </font>
              <fill>
                <patternFill>
                  <bgColor rgb="FFE26B0A"/>
                </patternFill>
              </fill>
            </x14:dxf>
          </x14:cfRule>
          <x14:cfRule type="containsText" priority="3063" operator="containsText" id="{2FC58CBA-4EBD-440D-8881-75865C2CC5B3}">
            <xm:f>NOT(ISERROR(SEARCH('Listados Datos'!$T$5,AB532)))</xm:f>
            <xm:f>'Listados Datos'!$T$5</xm:f>
            <x14:dxf>
              <font>
                <b/>
                <i val="0"/>
                <color auto="1"/>
              </font>
              <fill>
                <patternFill>
                  <bgColor rgb="FFFFFF00"/>
                </patternFill>
              </fill>
            </x14:dxf>
          </x14:cfRule>
          <x14:cfRule type="containsText" priority="3064" operator="containsText" id="{D2F67D7F-034F-4387-A233-1ED3A519F9BB}">
            <xm:f>NOT(ISERROR(SEARCH('Listados Datos'!$T$6,AB532)))</xm:f>
            <xm:f>'Listados Datos'!$T$6</xm:f>
            <x14:dxf>
              <font>
                <b/>
                <i val="0"/>
              </font>
              <fill>
                <patternFill>
                  <bgColor rgb="FF92D050"/>
                </patternFill>
              </fill>
            </x14:dxf>
          </x14:cfRule>
          <xm:sqref>AB532:AB533</xm:sqref>
        </x14:conditionalFormatting>
        <x14:conditionalFormatting xmlns:xm="http://schemas.microsoft.com/office/excel/2006/main">
          <x14:cfRule type="containsText" priority="3051" operator="containsText" id="{B04F7B60-CC8D-4579-BF2D-D2A4A8C4619C}">
            <xm:f>NOT(ISERROR(SEARCH('Listados Datos'!$P$3,Z532)))</xm:f>
            <xm:f>'Listados Datos'!$P$3</xm:f>
            <x14:dxf>
              <fill>
                <patternFill>
                  <bgColor rgb="FF99CC00"/>
                </patternFill>
              </fill>
            </x14:dxf>
          </x14:cfRule>
          <x14:cfRule type="containsText" priority="3052" operator="containsText" id="{07391799-A6A7-4591-B82E-BDBC0FB50E49}">
            <xm:f>NOT(ISERROR(SEARCH('Listados Datos'!$P$4,Z532)))</xm:f>
            <xm:f>'Listados Datos'!$P$4</xm:f>
            <x14:dxf>
              <fill>
                <patternFill>
                  <bgColor rgb="FF33CC33"/>
                </patternFill>
              </fill>
            </x14:dxf>
          </x14:cfRule>
          <x14:cfRule type="containsText" priority="3053" operator="containsText" id="{E635CBB6-1FD4-4D3E-9961-BAD7884DD004}">
            <xm:f>NOT(ISERROR(SEARCH('Listados Datos'!$P$5,Z532)))</xm:f>
            <xm:f>'Listados Datos'!$P$5</xm:f>
            <x14:dxf>
              <fill>
                <patternFill>
                  <bgColor rgb="FFFFFF00"/>
                </patternFill>
              </fill>
            </x14:dxf>
          </x14:cfRule>
          <x14:cfRule type="containsText" priority="3054" operator="containsText" id="{CB3E88C3-E906-4A38-9675-3E988AD9B3D8}">
            <xm:f>NOT(ISERROR(SEARCH('Listados Datos'!$P$6,Z532)))</xm:f>
            <xm:f>'Listados Datos'!$P$6</xm:f>
            <x14:dxf>
              <fill>
                <patternFill>
                  <bgColor rgb="FFFFC000"/>
                </patternFill>
              </fill>
            </x14:dxf>
          </x14:cfRule>
          <x14:cfRule type="containsText" priority="3055" operator="containsText" id="{8A494863-0503-422C-A260-64DD4AFB56C0}">
            <xm:f>NOT(ISERROR(SEARCH('Listados Datos'!$P$7,Z532)))</xm:f>
            <xm:f>'Listados Datos'!$P$7</xm:f>
            <x14:dxf>
              <fill>
                <patternFill>
                  <bgColor rgb="FFFF0000"/>
                </patternFill>
              </fill>
            </x14:dxf>
          </x14:cfRule>
          <xm:sqref>Z532:Z533</xm:sqref>
        </x14:conditionalFormatting>
        <x14:conditionalFormatting xmlns:xm="http://schemas.microsoft.com/office/excel/2006/main">
          <x14:cfRule type="containsText" priority="3027" operator="containsText" id="{F8732CB4-93BA-4C8C-BD33-239F125CB6A8}">
            <xm:f>NOT(ISERROR(SEARCH('Listados Datos'!$T$3,AT532)))</xm:f>
            <xm:f>'Listados Datos'!$T$3</xm:f>
            <x14:dxf>
              <fill>
                <patternFill patternType="solid">
                  <bgColor rgb="FFC00000"/>
                </patternFill>
              </fill>
            </x14:dxf>
          </x14:cfRule>
          <x14:cfRule type="containsText" priority="3028" operator="containsText" id="{18A7629E-E5DB-461C-9D10-3CA2596B7D08}">
            <xm:f>NOT(ISERROR(SEARCH('Listados Datos'!$T$4,AT532)))</xm:f>
            <xm:f>'Listados Datos'!$T$4</xm:f>
            <x14:dxf>
              <font>
                <b/>
                <i val="0"/>
                <color theme="0"/>
              </font>
              <fill>
                <patternFill>
                  <bgColor rgb="FFE26B0A"/>
                </patternFill>
              </fill>
            </x14:dxf>
          </x14:cfRule>
          <x14:cfRule type="containsText" priority="3029" operator="containsText" id="{CD120418-2D63-41AE-B204-81D6DEB5F350}">
            <xm:f>NOT(ISERROR(SEARCH('Listados Datos'!$T$5,AT532)))</xm:f>
            <xm:f>'Listados Datos'!$T$5</xm:f>
            <x14:dxf>
              <font>
                <b/>
                <i val="0"/>
                <color auto="1"/>
              </font>
              <fill>
                <patternFill>
                  <bgColor rgb="FFFFFF00"/>
                </patternFill>
              </fill>
            </x14:dxf>
          </x14:cfRule>
          <x14:cfRule type="containsText" priority="3030" operator="containsText" id="{A987A42B-3A5F-427D-88C7-243420777056}">
            <xm:f>NOT(ISERROR(SEARCH('Listados Datos'!$T$6,AT532)))</xm:f>
            <xm:f>'Listados Datos'!$T$6</xm:f>
            <x14:dxf>
              <font>
                <b/>
                <i val="0"/>
              </font>
              <fill>
                <patternFill>
                  <bgColor rgb="FF92D050"/>
                </patternFill>
              </fill>
            </x14:dxf>
          </x14:cfRule>
          <xm:sqref>AT532</xm:sqref>
        </x14:conditionalFormatting>
        <x14:conditionalFormatting xmlns:xm="http://schemas.microsoft.com/office/excel/2006/main">
          <x14:cfRule type="containsText" priority="3017" operator="containsText" id="{C23DFC2B-4E66-4D05-A907-F38F4406AAB2}">
            <xm:f>NOT(ISERROR(SEARCH('Listados Datos'!$P$3,AR532)))</xm:f>
            <xm:f>'Listados Datos'!$P$3</xm:f>
            <x14:dxf>
              <fill>
                <patternFill>
                  <bgColor rgb="FF99CC00"/>
                </patternFill>
              </fill>
            </x14:dxf>
          </x14:cfRule>
          <x14:cfRule type="containsText" priority="3018" operator="containsText" id="{9259D6E4-43C3-40FA-AD83-EB67489F469C}">
            <xm:f>NOT(ISERROR(SEARCH('Listados Datos'!$P$4,AR532)))</xm:f>
            <xm:f>'Listados Datos'!$P$4</xm:f>
            <x14:dxf>
              <fill>
                <patternFill>
                  <bgColor rgb="FF33CC33"/>
                </patternFill>
              </fill>
            </x14:dxf>
          </x14:cfRule>
          <x14:cfRule type="containsText" priority="3019" operator="containsText" id="{98F011C2-0B79-456E-B5C1-50B728E14DEF}">
            <xm:f>NOT(ISERROR(SEARCH('Listados Datos'!$P$5,AR532)))</xm:f>
            <xm:f>'Listados Datos'!$P$5</xm:f>
            <x14:dxf>
              <fill>
                <patternFill>
                  <bgColor rgb="FFFFFF00"/>
                </patternFill>
              </fill>
            </x14:dxf>
          </x14:cfRule>
          <x14:cfRule type="containsText" priority="3020" operator="containsText" id="{F28960DB-BE8A-4375-9759-03CACB610C21}">
            <xm:f>NOT(ISERROR(SEARCH('Listados Datos'!$P$6,AR532)))</xm:f>
            <xm:f>'Listados Datos'!$P$6</xm:f>
            <x14:dxf>
              <fill>
                <patternFill>
                  <bgColor rgb="FFFFC000"/>
                </patternFill>
              </fill>
            </x14:dxf>
          </x14:cfRule>
          <x14:cfRule type="containsText" priority="3021" operator="containsText" id="{2591276A-3F68-462E-BA3F-5FFE45430BC7}">
            <xm:f>NOT(ISERROR(SEARCH('Listados Datos'!$P$7,AR532)))</xm:f>
            <xm:f>'Listados Datos'!$P$7</xm:f>
            <x14:dxf>
              <fill>
                <patternFill>
                  <bgColor rgb="FFFF0000"/>
                </patternFill>
              </fill>
            </x14:dxf>
          </x14:cfRule>
          <xm:sqref>AR532</xm:sqref>
        </x14:conditionalFormatting>
        <x14:conditionalFormatting xmlns:xm="http://schemas.microsoft.com/office/excel/2006/main">
          <x14:cfRule type="containsText" priority="3013" operator="containsText" id="{EBEDCEA6-5CBD-4E81-8A32-EE0782689236}">
            <xm:f>NOT(ISERROR(SEARCH('Listados Datos'!$T$3,AT533)))</xm:f>
            <xm:f>'Listados Datos'!$T$3</xm:f>
            <x14:dxf>
              <fill>
                <patternFill patternType="solid">
                  <bgColor rgb="FFC00000"/>
                </patternFill>
              </fill>
            </x14:dxf>
          </x14:cfRule>
          <x14:cfRule type="containsText" priority="3014" operator="containsText" id="{08C82853-87C7-4F8B-8D16-604BDDE94C64}">
            <xm:f>NOT(ISERROR(SEARCH('Listados Datos'!$T$4,AT533)))</xm:f>
            <xm:f>'Listados Datos'!$T$4</xm:f>
            <x14:dxf>
              <font>
                <b/>
                <i val="0"/>
                <color theme="0"/>
              </font>
              <fill>
                <patternFill>
                  <bgColor rgb="FFE26B0A"/>
                </patternFill>
              </fill>
            </x14:dxf>
          </x14:cfRule>
          <x14:cfRule type="containsText" priority="3015" operator="containsText" id="{85EDA54F-3B26-4C10-9977-6AE20CF4B39A}">
            <xm:f>NOT(ISERROR(SEARCH('Listados Datos'!$T$5,AT533)))</xm:f>
            <xm:f>'Listados Datos'!$T$5</xm:f>
            <x14:dxf>
              <font>
                <b/>
                <i val="0"/>
                <color auto="1"/>
              </font>
              <fill>
                <patternFill>
                  <bgColor rgb="FFFFFF00"/>
                </patternFill>
              </fill>
            </x14:dxf>
          </x14:cfRule>
          <x14:cfRule type="containsText" priority="3016" operator="containsText" id="{A5595C06-6FD5-4D70-8A06-4082318BB8A7}">
            <xm:f>NOT(ISERROR(SEARCH('Listados Datos'!$T$6,AT533)))</xm:f>
            <xm:f>'Listados Datos'!$T$6</xm:f>
            <x14:dxf>
              <font>
                <b/>
                <i val="0"/>
              </font>
              <fill>
                <patternFill>
                  <bgColor rgb="FF92D050"/>
                </patternFill>
              </fill>
            </x14:dxf>
          </x14:cfRule>
          <xm:sqref>AT533</xm:sqref>
        </x14:conditionalFormatting>
        <x14:conditionalFormatting xmlns:xm="http://schemas.microsoft.com/office/excel/2006/main">
          <x14:cfRule type="containsText" priority="3003" operator="containsText" id="{E16EF5DE-72C7-48DB-B3D7-B440DAF9202B}">
            <xm:f>NOT(ISERROR(SEARCH('Listados Datos'!$P$3,AR533)))</xm:f>
            <xm:f>'Listados Datos'!$P$3</xm:f>
            <x14:dxf>
              <fill>
                <patternFill>
                  <bgColor rgb="FF99CC00"/>
                </patternFill>
              </fill>
            </x14:dxf>
          </x14:cfRule>
          <x14:cfRule type="containsText" priority="3004" operator="containsText" id="{FC2D21EA-97DE-4EE4-874B-CD2343EEA88E}">
            <xm:f>NOT(ISERROR(SEARCH('Listados Datos'!$P$4,AR533)))</xm:f>
            <xm:f>'Listados Datos'!$P$4</xm:f>
            <x14:dxf>
              <fill>
                <patternFill>
                  <bgColor rgb="FF33CC33"/>
                </patternFill>
              </fill>
            </x14:dxf>
          </x14:cfRule>
          <x14:cfRule type="containsText" priority="3005" operator="containsText" id="{21D0B043-3C2B-4DB1-9859-0D67B54641CE}">
            <xm:f>NOT(ISERROR(SEARCH('Listados Datos'!$P$5,AR533)))</xm:f>
            <xm:f>'Listados Datos'!$P$5</xm:f>
            <x14:dxf>
              <fill>
                <patternFill>
                  <bgColor rgb="FFFFFF00"/>
                </patternFill>
              </fill>
            </x14:dxf>
          </x14:cfRule>
          <x14:cfRule type="containsText" priority="3006" operator="containsText" id="{C2663F0B-5ED8-431B-A690-4F82BF953999}">
            <xm:f>NOT(ISERROR(SEARCH('Listados Datos'!$P$6,AR533)))</xm:f>
            <xm:f>'Listados Datos'!$P$6</xm:f>
            <x14:dxf>
              <fill>
                <patternFill>
                  <bgColor rgb="FFFFC000"/>
                </patternFill>
              </fill>
            </x14:dxf>
          </x14:cfRule>
          <x14:cfRule type="containsText" priority="3007" operator="containsText" id="{B335D517-482C-4028-8229-05C6FE296805}">
            <xm:f>NOT(ISERROR(SEARCH('Listados Datos'!$P$7,AR533)))</xm:f>
            <xm:f>'Listados Datos'!$P$7</xm:f>
            <x14:dxf>
              <fill>
                <patternFill>
                  <bgColor rgb="FFFF0000"/>
                </patternFill>
              </fill>
            </x14:dxf>
          </x14:cfRule>
          <xm:sqref>AR533</xm:sqref>
        </x14:conditionalFormatting>
        <x14:conditionalFormatting xmlns:xm="http://schemas.microsoft.com/office/excel/2006/main">
          <x14:cfRule type="containsText" priority="2985" operator="containsText" id="{8D1F4150-90D5-4B4F-A469-58B6207A882E}">
            <xm:f>NOT(ISERROR(SEARCH('Listados Datos'!$T$3,AF534)))</xm:f>
            <xm:f>'Listados Datos'!$T$3</xm:f>
            <x14:dxf>
              <fill>
                <patternFill patternType="solid">
                  <bgColor rgb="FFC00000"/>
                </patternFill>
              </fill>
            </x14:dxf>
          </x14:cfRule>
          <x14:cfRule type="containsText" priority="2986" operator="containsText" id="{017B0557-2BC8-447B-B761-1286CBC1F243}">
            <xm:f>NOT(ISERROR(SEARCH('Listados Datos'!$T$4,AF534)))</xm:f>
            <xm:f>'Listados Datos'!$T$4</xm:f>
            <x14:dxf>
              <font>
                <b/>
                <i val="0"/>
                <color theme="0"/>
              </font>
              <fill>
                <patternFill>
                  <bgColor rgb="FFE26B0A"/>
                </patternFill>
              </fill>
            </x14:dxf>
          </x14:cfRule>
          <x14:cfRule type="containsText" priority="2987" operator="containsText" id="{88AC499A-30A9-4E4A-894B-EF87207486F9}">
            <xm:f>NOT(ISERROR(SEARCH('Listados Datos'!$T$5,AF534)))</xm:f>
            <xm:f>'Listados Datos'!$T$5</xm:f>
            <x14:dxf>
              <font>
                <b/>
                <i val="0"/>
                <color auto="1"/>
              </font>
              <fill>
                <patternFill>
                  <bgColor rgb="FFFFFF00"/>
                </patternFill>
              </fill>
            </x14:dxf>
          </x14:cfRule>
          <x14:cfRule type="containsText" priority="2988" operator="containsText" id="{D16BD758-EABE-439A-B111-0F996F805F71}">
            <xm:f>NOT(ISERROR(SEARCH('Listados Datos'!$T$6,AF534)))</xm:f>
            <xm:f>'Listados Datos'!$T$6</xm:f>
            <x14:dxf>
              <font>
                <b/>
                <i val="0"/>
              </font>
              <fill>
                <patternFill>
                  <bgColor rgb="FF92D050"/>
                </patternFill>
              </fill>
            </x14:dxf>
          </x14:cfRule>
          <xm:sqref>AF534:AF535</xm:sqref>
        </x14:conditionalFormatting>
        <x14:conditionalFormatting xmlns:xm="http://schemas.microsoft.com/office/excel/2006/main">
          <x14:cfRule type="containsText" priority="2981" operator="containsText" id="{CE387F1E-C4F7-4928-B170-7EDB49B2B2AF}">
            <xm:f>NOT(ISERROR(SEARCH('Listados Datos'!$T$3,AB534)))</xm:f>
            <xm:f>'Listados Datos'!$T$3</xm:f>
            <x14:dxf>
              <fill>
                <patternFill patternType="solid">
                  <bgColor rgb="FFC00000"/>
                </patternFill>
              </fill>
            </x14:dxf>
          </x14:cfRule>
          <x14:cfRule type="containsText" priority="2982" operator="containsText" id="{94C4B288-8A08-4F7C-ABED-4C70431777B4}">
            <xm:f>NOT(ISERROR(SEARCH('Listados Datos'!$T$4,AB534)))</xm:f>
            <xm:f>'Listados Datos'!$T$4</xm:f>
            <x14:dxf>
              <font>
                <b/>
                <i val="0"/>
                <color theme="0"/>
              </font>
              <fill>
                <patternFill>
                  <bgColor rgb="FFE26B0A"/>
                </patternFill>
              </fill>
            </x14:dxf>
          </x14:cfRule>
          <x14:cfRule type="containsText" priority="2983" operator="containsText" id="{0FA9F564-F390-4B07-A3D8-8B95061AFD4E}">
            <xm:f>NOT(ISERROR(SEARCH('Listados Datos'!$T$5,AB534)))</xm:f>
            <xm:f>'Listados Datos'!$T$5</xm:f>
            <x14:dxf>
              <font>
                <b/>
                <i val="0"/>
                <color auto="1"/>
              </font>
              <fill>
                <patternFill>
                  <bgColor rgb="FFFFFF00"/>
                </patternFill>
              </fill>
            </x14:dxf>
          </x14:cfRule>
          <x14:cfRule type="containsText" priority="2984" operator="containsText" id="{E3A5BC9E-4412-4904-B936-C07110CDEB33}">
            <xm:f>NOT(ISERROR(SEARCH('Listados Datos'!$T$6,AB534)))</xm:f>
            <xm:f>'Listados Datos'!$T$6</xm:f>
            <x14:dxf>
              <font>
                <b/>
                <i val="0"/>
              </font>
              <fill>
                <patternFill>
                  <bgColor rgb="FF92D050"/>
                </patternFill>
              </fill>
            </x14:dxf>
          </x14:cfRule>
          <xm:sqref>AB534:AB535</xm:sqref>
        </x14:conditionalFormatting>
        <x14:conditionalFormatting xmlns:xm="http://schemas.microsoft.com/office/excel/2006/main">
          <x14:cfRule type="containsText" priority="2971" operator="containsText" id="{2A6D7730-DDD7-40D4-9880-268634FD6A8B}">
            <xm:f>NOT(ISERROR(SEARCH('Listados Datos'!$P$3,Z534)))</xm:f>
            <xm:f>'Listados Datos'!$P$3</xm:f>
            <x14:dxf>
              <fill>
                <patternFill>
                  <bgColor rgb="FF99CC00"/>
                </patternFill>
              </fill>
            </x14:dxf>
          </x14:cfRule>
          <x14:cfRule type="containsText" priority="2972" operator="containsText" id="{2CA54432-BFE4-4AF1-A6DB-04F548677C77}">
            <xm:f>NOT(ISERROR(SEARCH('Listados Datos'!$P$4,Z534)))</xm:f>
            <xm:f>'Listados Datos'!$P$4</xm:f>
            <x14:dxf>
              <fill>
                <patternFill>
                  <bgColor rgb="FF33CC33"/>
                </patternFill>
              </fill>
            </x14:dxf>
          </x14:cfRule>
          <x14:cfRule type="containsText" priority="2973" operator="containsText" id="{D6D02A26-CE6B-4313-89CA-D049F3927869}">
            <xm:f>NOT(ISERROR(SEARCH('Listados Datos'!$P$5,Z534)))</xm:f>
            <xm:f>'Listados Datos'!$P$5</xm:f>
            <x14:dxf>
              <fill>
                <patternFill>
                  <bgColor rgb="FFFFFF00"/>
                </patternFill>
              </fill>
            </x14:dxf>
          </x14:cfRule>
          <x14:cfRule type="containsText" priority="2974" operator="containsText" id="{668E8ED9-F83F-465D-9C2E-20CC663DC414}">
            <xm:f>NOT(ISERROR(SEARCH('Listados Datos'!$P$6,Z534)))</xm:f>
            <xm:f>'Listados Datos'!$P$6</xm:f>
            <x14:dxf>
              <fill>
                <patternFill>
                  <bgColor rgb="FFFFC000"/>
                </patternFill>
              </fill>
            </x14:dxf>
          </x14:cfRule>
          <x14:cfRule type="containsText" priority="2975" operator="containsText" id="{132065FB-4993-44AF-A74F-5EFCD8BD9BA7}">
            <xm:f>NOT(ISERROR(SEARCH('Listados Datos'!$P$7,Z534)))</xm:f>
            <xm:f>'Listados Datos'!$P$7</xm:f>
            <x14:dxf>
              <fill>
                <patternFill>
                  <bgColor rgb="FFFF0000"/>
                </patternFill>
              </fill>
            </x14:dxf>
          </x14:cfRule>
          <xm:sqref>Z534:Z535</xm:sqref>
        </x14:conditionalFormatting>
        <x14:conditionalFormatting xmlns:xm="http://schemas.microsoft.com/office/excel/2006/main">
          <x14:cfRule type="containsText" priority="2943" operator="containsText" id="{E48A58CF-E187-45FB-BECE-0939E7C024EA}">
            <xm:f>NOT(ISERROR(SEARCH('Listados Datos'!$T$3,AT535)))</xm:f>
            <xm:f>'Listados Datos'!$T$3</xm:f>
            <x14:dxf>
              <fill>
                <patternFill patternType="solid">
                  <bgColor rgb="FFC00000"/>
                </patternFill>
              </fill>
            </x14:dxf>
          </x14:cfRule>
          <x14:cfRule type="containsText" priority="2944" operator="containsText" id="{9EFC2179-B453-4340-876F-E12FE9285B47}">
            <xm:f>NOT(ISERROR(SEARCH('Listados Datos'!$T$4,AT535)))</xm:f>
            <xm:f>'Listados Datos'!$T$4</xm:f>
            <x14:dxf>
              <font>
                <b/>
                <i val="0"/>
                <color theme="0"/>
              </font>
              <fill>
                <patternFill>
                  <bgColor rgb="FFE26B0A"/>
                </patternFill>
              </fill>
            </x14:dxf>
          </x14:cfRule>
          <x14:cfRule type="containsText" priority="2945" operator="containsText" id="{F9EC8D6E-95E2-4C1B-9E7A-1C28257CB514}">
            <xm:f>NOT(ISERROR(SEARCH('Listados Datos'!$T$5,AT535)))</xm:f>
            <xm:f>'Listados Datos'!$T$5</xm:f>
            <x14:dxf>
              <font>
                <b/>
                <i val="0"/>
                <color auto="1"/>
              </font>
              <fill>
                <patternFill>
                  <bgColor rgb="FFFFFF00"/>
                </patternFill>
              </fill>
            </x14:dxf>
          </x14:cfRule>
          <x14:cfRule type="containsText" priority="2946" operator="containsText" id="{EA9DA7F9-A261-4AD1-8C19-B706229EC8DA}">
            <xm:f>NOT(ISERROR(SEARCH('Listados Datos'!$T$6,AT535)))</xm:f>
            <xm:f>'Listados Datos'!$T$6</xm:f>
            <x14:dxf>
              <font>
                <b/>
                <i val="0"/>
              </font>
              <fill>
                <patternFill>
                  <bgColor rgb="FF92D050"/>
                </patternFill>
              </fill>
            </x14:dxf>
          </x14:cfRule>
          <xm:sqref>AT535</xm:sqref>
        </x14:conditionalFormatting>
        <x14:conditionalFormatting xmlns:xm="http://schemas.microsoft.com/office/excel/2006/main">
          <x14:cfRule type="containsText" priority="2891" operator="containsText" id="{3DFA6317-8D07-47F0-9684-FCDC3DA578C1}">
            <xm:f>NOT(ISERROR(SEARCH('Listados Datos'!$P$3,AR536)))</xm:f>
            <xm:f>'Listados Datos'!$P$3</xm:f>
            <x14:dxf>
              <fill>
                <patternFill>
                  <bgColor rgb="FF99CC00"/>
                </patternFill>
              </fill>
            </x14:dxf>
          </x14:cfRule>
          <x14:cfRule type="containsText" priority="2892" operator="containsText" id="{A7F65FF3-5EF1-46FC-B260-CD937C4A07A2}">
            <xm:f>NOT(ISERROR(SEARCH('Listados Datos'!$P$4,AR536)))</xm:f>
            <xm:f>'Listados Datos'!$P$4</xm:f>
            <x14:dxf>
              <fill>
                <patternFill>
                  <bgColor rgb="FF33CC33"/>
                </patternFill>
              </fill>
            </x14:dxf>
          </x14:cfRule>
          <x14:cfRule type="containsText" priority="2893" operator="containsText" id="{8BC98EA1-0FD2-4FBC-AC58-AA8B5B90596F}">
            <xm:f>NOT(ISERROR(SEARCH('Listados Datos'!$P$5,AR536)))</xm:f>
            <xm:f>'Listados Datos'!$P$5</xm:f>
            <x14:dxf>
              <fill>
                <patternFill>
                  <bgColor rgb="FFFFFF00"/>
                </patternFill>
              </fill>
            </x14:dxf>
          </x14:cfRule>
          <x14:cfRule type="containsText" priority="2894" operator="containsText" id="{AC13C294-D7D7-4C55-B710-92FFCD54A9DF}">
            <xm:f>NOT(ISERROR(SEARCH('Listados Datos'!$P$6,AR536)))</xm:f>
            <xm:f>'Listados Datos'!$P$6</xm:f>
            <x14:dxf>
              <fill>
                <patternFill>
                  <bgColor rgb="FFFFC000"/>
                </patternFill>
              </fill>
            </x14:dxf>
          </x14:cfRule>
          <x14:cfRule type="containsText" priority="2895" operator="containsText" id="{97203003-C088-4CB4-AAE9-8E239B69AB5D}">
            <xm:f>NOT(ISERROR(SEARCH('Listados Datos'!$P$7,AR536)))</xm:f>
            <xm:f>'Listados Datos'!$P$7</xm:f>
            <x14:dxf>
              <fill>
                <patternFill>
                  <bgColor rgb="FFFF0000"/>
                </patternFill>
              </fill>
            </x14:dxf>
          </x14:cfRule>
          <xm:sqref>AR536</xm:sqref>
        </x14:conditionalFormatting>
        <x14:conditionalFormatting xmlns:xm="http://schemas.microsoft.com/office/excel/2006/main">
          <x14:cfRule type="containsText" priority="2929" operator="containsText" id="{D8ADAD9B-481E-4B4E-8CB5-88EB20906D31}">
            <xm:f>NOT(ISERROR(SEARCH('Listados Datos'!$T$3,AF536)))</xm:f>
            <xm:f>'Listados Datos'!$T$3</xm:f>
            <x14:dxf>
              <fill>
                <patternFill patternType="solid">
                  <bgColor rgb="FFC00000"/>
                </patternFill>
              </fill>
            </x14:dxf>
          </x14:cfRule>
          <x14:cfRule type="containsText" priority="2930" operator="containsText" id="{E18528F6-0C9C-4B96-B721-39C3FAC864F9}">
            <xm:f>NOT(ISERROR(SEARCH('Listados Datos'!$T$4,AF536)))</xm:f>
            <xm:f>'Listados Datos'!$T$4</xm:f>
            <x14:dxf>
              <font>
                <b/>
                <i val="0"/>
                <color theme="0"/>
              </font>
              <fill>
                <patternFill>
                  <bgColor rgb="FFE26B0A"/>
                </patternFill>
              </fill>
            </x14:dxf>
          </x14:cfRule>
          <x14:cfRule type="containsText" priority="2931" operator="containsText" id="{A062E608-E2C7-43E1-BE95-523BA8E6B81D}">
            <xm:f>NOT(ISERROR(SEARCH('Listados Datos'!$T$5,AF536)))</xm:f>
            <xm:f>'Listados Datos'!$T$5</xm:f>
            <x14:dxf>
              <font>
                <b/>
                <i val="0"/>
                <color auto="1"/>
              </font>
              <fill>
                <patternFill>
                  <bgColor rgb="FFFFFF00"/>
                </patternFill>
              </fill>
            </x14:dxf>
          </x14:cfRule>
          <x14:cfRule type="containsText" priority="2932" operator="containsText" id="{D8B63800-FD06-40DA-95A3-CCD96320530F}">
            <xm:f>NOT(ISERROR(SEARCH('Listados Datos'!$T$6,AF536)))</xm:f>
            <xm:f>'Listados Datos'!$T$6</xm:f>
            <x14:dxf>
              <font>
                <b/>
                <i val="0"/>
              </font>
              <fill>
                <patternFill>
                  <bgColor rgb="FF92D050"/>
                </patternFill>
              </fill>
            </x14:dxf>
          </x14:cfRule>
          <xm:sqref>AF536</xm:sqref>
        </x14:conditionalFormatting>
        <x14:conditionalFormatting xmlns:xm="http://schemas.microsoft.com/office/excel/2006/main">
          <x14:cfRule type="containsText" priority="2925" operator="containsText" id="{C0FE702A-6D6D-4388-A742-854607F5596D}">
            <xm:f>NOT(ISERROR(SEARCH('Listados Datos'!$T$3,AB536)))</xm:f>
            <xm:f>'Listados Datos'!$T$3</xm:f>
            <x14:dxf>
              <fill>
                <patternFill patternType="solid">
                  <bgColor rgb="FFC00000"/>
                </patternFill>
              </fill>
            </x14:dxf>
          </x14:cfRule>
          <x14:cfRule type="containsText" priority="2926" operator="containsText" id="{FA2AF710-C067-49F0-9D0B-7AD69E4C8E82}">
            <xm:f>NOT(ISERROR(SEARCH('Listados Datos'!$T$4,AB536)))</xm:f>
            <xm:f>'Listados Datos'!$T$4</xm:f>
            <x14:dxf>
              <font>
                <b/>
                <i val="0"/>
                <color theme="0"/>
              </font>
              <fill>
                <patternFill>
                  <bgColor rgb="FFE26B0A"/>
                </patternFill>
              </fill>
            </x14:dxf>
          </x14:cfRule>
          <x14:cfRule type="containsText" priority="2927" operator="containsText" id="{E8EF2F8B-7180-4ADC-8691-63D6D7CC696B}">
            <xm:f>NOT(ISERROR(SEARCH('Listados Datos'!$T$5,AB536)))</xm:f>
            <xm:f>'Listados Datos'!$T$5</xm:f>
            <x14:dxf>
              <font>
                <b/>
                <i val="0"/>
                <color auto="1"/>
              </font>
              <fill>
                <patternFill>
                  <bgColor rgb="FFFFFF00"/>
                </patternFill>
              </fill>
            </x14:dxf>
          </x14:cfRule>
          <x14:cfRule type="containsText" priority="2928" operator="containsText" id="{0F1AD1AF-0E0B-428E-9DEA-77AC15DC8DC0}">
            <xm:f>NOT(ISERROR(SEARCH('Listados Datos'!$T$6,AB536)))</xm:f>
            <xm:f>'Listados Datos'!$T$6</xm:f>
            <x14:dxf>
              <font>
                <b/>
                <i val="0"/>
              </font>
              <fill>
                <patternFill>
                  <bgColor rgb="FF92D050"/>
                </patternFill>
              </fill>
            </x14:dxf>
          </x14:cfRule>
          <xm:sqref>AB536</xm:sqref>
        </x14:conditionalFormatting>
        <x14:conditionalFormatting xmlns:xm="http://schemas.microsoft.com/office/excel/2006/main">
          <x14:cfRule type="containsText" priority="2915" operator="containsText" id="{FB6DFAC3-DDF7-4C3F-99CE-385CEE7D8D67}">
            <xm:f>NOT(ISERROR(SEARCH('Listados Datos'!$P$3,Z536)))</xm:f>
            <xm:f>'Listados Datos'!$P$3</xm:f>
            <x14:dxf>
              <fill>
                <patternFill>
                  <bgColor rgb="FF99CC00"/>
                </patternFill>
              </fill>
            </x14:dxf>
          </x14:cfRule>
          <x14:cfRule type="containsText" priority="2916" operator="containsText" id="{1D562E90-2027-4F9B-99EB-A83DDEA444DA}">
            <xm:f>NOT(ISERROR(SEARCH('Listados Datos'!$P$4,Z536)))</xm:f>
            <xm:f>'Listados Datos'!$P$4</xm:f>
            <x14:dxf>
              <fill>
                <patternFill>
                  <bgColor rgb="FF33CC33"/>
                </patternFill>
              </fill>
            </x14:dxf>
          </x14:cfRule>
          <x14:cfRule type="containsText" priority="2917" operator="containsText" id="{44CCC995-BEE6-48CF-A792-5CDB33D333EC}">
            <xm:f>NOT(ISERROR(SEARCH('Listados Datos'!$P$5,Z536)))</xm:f>
            <xm:f>'Listados Datos'!$P$5</xm:f>
            <x14:dxf>
              <fill>
                <patternFill>
                  <bgColor rgb="FFFFFF00"/>
                </patternFill>
              </fill>
            </x14:dxf>
          </x14:cfRule>
          <x14:cfRule type="containsText" priority="2918" operator="containsText" id="{E2D7DE29-3CC7-4AE0-85AD-0638302AF1E1}">
            <xm:f>NOT(ISERROR(SEARCH('Listados Datos'!$P$6,Z536)))</xm:f>
            <xm:f>'Listados Datos'!$P$6</xm:f>
            <x14:dxf>
              <fill>
                <patternFill>
                  <bgColor rgb="FFFFC000"/>
                </patternFill>
              </fill>
            </x14:dxf>
          </x14:cfRule>
          <x14:cfRule type="containsText" priority="2919" operator="containsText" id="{AF4D40A4-700D-4128-A94D-453F6E9AC61A}">
            <xm:f>NOT(ISERROR(SEARCH('Listados Datos'!$P$7,Z536)))</xm:f>
            <xm:f>'Listados Datos'!$P$7</xm:f>
            <x14:dxf>
              <fill>
                <patternFill>
                  <bgColor rgb="FFFF0000"/>
                </patternFill>
              </fill>
            </x14:dxf>
          </x14:cfRule>
          <xm:sqref>Z536</xm:sqref>
        </x14:conditionalFormatting>
        <x14:conditionalFormatting xmlns:xm="http://schemas.microsoft.com/office/excel/2006/main">
          <x14:cfRule type="containsText" priority="2901" operator="containsText" id="{2899DAD5-DE27-43D9-9D48-73BC4D887D31}">
            <xm:f>NOT(ISERROR(SEARCH('Listados Datos'!$T$3,AT536)))</xm:f>
            <xm:f>'Listados Datos'!$T$3</xm:f>
            <x14:dxf>
              <fill>
                <patternFill patternType="solid">
                  <bgColor rgb="FFC00000"/>
                </patternFill>
              </fill>
            </x14:dxf>
          </x14:cfRule>
          <x14:cfRule type="containsText" priority="2902" operator="containsText" id="{4A4BDF82-02ED-478E-B6C5-FB9B7679BB3B}">
            <xm:f>NOT(ISERROR(SEARCH('Listados Datos'!$T$4,AT536)))</xm:f>
            <xm:f>'Listados Datos'!$T$4</xm:f>
            <x14:dxf>
              <font>
                <b/>
                <i val="0"/>
                <color theme="0"/>
              </font>
              <fill>
                <patternFill>
                  <bgColor rgb="FFE26B0A"/>
                </patternFill>
              </fill>
            </x14:dxf>
          </x14:cfRule>
          <x14:cfRule type="containsText" priority="2903" operator="containsText" id="{5146B239-A5AA-454F-8F73-12B6C9A2D3B0}">
            <xm:f>NOT(ISERROR(SEARCH('Listados Datos'!$T$5,AT536)))</xm:f>
            <xm:f>'Listados Datos'!$T$5</xm:f>
            <x14:dxf>
              <font>
                <b/>
                <i val="0"/>
                <color auto="1"/>
              </font>
              <fill>
                <patternFill>
                  <bgColor rgb="FFFFFF00"/>
                </patternFill>
              </fill>
            </x14:dxf>
          </x14:cfRule>
          <x14:cfRule type="containsText" priority="2904" operator="containsText" id="{D01A169D-A502-45FE-BD3C-9375430CD355}">
            <xm:f>NOT(ISERROR(SEARCH('Listados Datos'!$T$6,AT536)))</xm:f>
            <xm:f>'Listados Datos'!$T$6</xm:f>
            <x14:dxf>
              <font>
                <b/>
                <i val="0"/>
              </font>
              <fill>
                <patternFill>
                  <bgColor rgb="FF92D050"/>
                </patternFill>
              </fill>
            </x14:dxf>
          </x14:cfRule>
          <xm:sqref>AT536</xm:sqref>
        </x14:conditionalFormatting>
        <x14:conditionalFormatting xmlns:xm="http://schemas.microsoft.com/office/excel/2006/main">
          <x14:cfRule type="containsText" priority="2741" operator="containsText" id="{4120BCE5-3B74-4790-B041-D62E83377D94}">
            <xm:f>NOT(ISERROR(SEARCH('Listados Datos'!$P$3,AR547)))</xm:f>
            <xm:f>'Listados Datos'!$P$3</xm:f>
            <x14:dxf>
              <fill>
                <patternFill>
                  <bgColor rgb="FF99CC00"/>
                </patternFill>
              </fill>
            </x14:dxf>
          </x14:cfRule>
          <x14:cfRule type="containsText" priority="2742" operator="containsText" id="{AE7AE3D8-D247-4C4D-A4E6-1059677BBB33}">
            <xm:f>NOT(ISERROR(SEARCH('Listados Datos'!$P$4,AR547)))</xm:f>
            <xm:f>'Listados Datos'!$P$4</xm:f>
            <x14:dxf>
              <fill>
                <patternFill>
                  <bgColor rgb="FF33CC33"/>
                </patternFill>
              </fill>
            </x14:dxf>
          </x14:cfRule>
          <x14:cfRule type="containsText" priority="2743" operator="containsText" id="{750CADF9-2787-4017-BE27-408F1E2496DC}">
            <xm:f>NOT(ISERROR(SEARCH('Listados Datos'!$P$5,AR547)))</xm:f>
            <xm:f>'Listados Datos'!$P$5</xm:f>
            <x14:dxf>
              <fill>
                <patternFill>
                  <bgColor rgb="FFFFFF00"/>
                </patternFill>
              </fill>
            </x14:dxf>
          </x14:cfRule>
          <x14:cfRule type="containsText" priority="2744" operator="containsText" id="{77D204D4-D431-41A3-8E05-DC963A16848F}">
            <xm:f>NOT(ISERROR(SEARCH('Listados Datos'!$P$6,AR547)))</xm:f>
            <xm:f>'Listados Datos'!$P$6</xm:f>
            <x14:dxf>
              <fill>
                <patternFill>
                  <bgColor rgb="FFFFC000"/>
                </patternFill>
              </fill>
            </x14:dxf>
          </x14:cfRule>
          <x14:cfRule type="containsText" priority="2745" operator="containsText" id="{C584CEBF-3E6B-4F15-8981-F0D119FEE770}">
            <xm:f>NOT(ISERROR(SEARCH('Listados Datos'!$P$7,AR547)))</xm:f>
            <xm:f>'Listados Datos'!$P$7</xm:f>
            <x14:dxf>
              <fill>
                <patternFill>
                  <bgColor rgb="FFFF0000"/>
                </patternFill>
              </fill>
            </x14:dxf>
          </x14:cfRule>
          <xm:sqref>AR547</xm:sqref>
        </x14:conditionalFormatting>
        <x14:conditionalFormatting xmlns:xm="http://schemas.microsoft.com/office/excel/2006/main">
          <x14:cfRule type="containsText" priority="2807" operator="containsText" id="{C9E293D7-4468-4967-A1D5-002C9250A160}">
            <xm:f>NOT(ISERROR(SEARCH('Listados Datos'!$T$3,AT549)))</xm:f>
            <xm:f>'Listados Datos'!$T$3</xm:f>
            <x14:dxf>
              <fill>
                <patternFill patternType="solid">
                  <bgColor rgb="FFC00000"/>
                </patternFill>
              </fill>
            </x14:dxf>
          </x14:cfRule>
          <x14:cfRule type="containsText" priority="2808" operator="containsText" id="{38BB1B01-7864-4685-BFF3-BF2B90DA1044}">
            <xm:f>NOT(ISERROR(SEARCH('Listados Datos'!$T$4,AT549)))</xm:f>
            <xm:f>'Listados Datos'!$T$4</xm:f>
            <x14:dxf>
              <font>
                <b/>
                <i val="0"/>
                <color theme="0"/>
              </font>
              <fill>
                <patternFill>
                  <bgColor rgb="FFE26B0A"/>
                </patternFill>
              </fill>
            </x14:dxf>
          </x14:cfRule>
          <x14:cfRule type="containsText" priority="2809" operator="containsText" id="{6452F1E1-D7C3-43B9-8255-E313D572A03E}">
            <xm:f>NOT(ISERROR(SEARCH('Listados Datos'!$T$5,AT549)))</xm:f>
            <xm:f>'Listados Datos'!$T$5</xm:f>
            <x14:dxf>
              <font>
                <b/>
                <i val="0"/>
                <color auto="1"/>
              </font>
              <fill>
                <patternFill>
                  <bgColor rgb="FFFFFF00"/>
                </patternFill>
              </fill>
            </x14:dxf>
          </x14:cfRule>
          <x14:cfRule type="containsText" priority="2810" operator="containsText" id="{1AC1DC72-89D4-48BC-A8D7-CB8A2F7359C3}">
            <xm:f>NOT(ISERROR(SEARCH('Listados Datos'!$T$6,AT549)))</xm:f>
            <xm:f>'Listados Datos'!$T$6</xm:f>
            <x14:dxf>
              <font>
                <b/>
                <i val="0"/>
              </font>
              <fill>
                <patternFill>
                  <bgColor rgb="FF92D050"/>
                </patternFill>
              </fill>
            </x14:dxf>
          </x14:cfRule>
          <xm:sqref>AT549</xm:sqref>
        </x14:conditionalFormatting>
        <x14:conditionalFormatting xmlns:xm="http://schemas.microsoft.com/office/excel/2006/main">
          <x14:cfRule type="containsText" priority="2797" operator="containsText" id="{B98BCF3D-A823-43D0-8F84-D0EFAE81C41A}">
            <xm:f>NOT(ISERROR(SEARCH('Listados Datos'!$P$3,AR549)))</xm:f>
            <xm:f>'Listados Datos'!$P$3</xm:f>
            <x14:dxf>
              <fill>
                <patternFill>
                  <bgColor rgb="FF99CC00"/>
                </patternFill>
              </fill>
            </x14:dxf>
          </x14:cfRule>
          <x14:cfRule type="containsText" priority="2798" operator="containsText" id="{0CE12F45-948B-47E8-B5FE-D1E638EA4E5A}">
            <xm:f>NOT(ISERROR(SEARCH('Listados Datos'!$P$4,AR549)))</xm:f>
            <xm:f>'Listados Datos'!$P$4</xm:f>
            <x14:dxf>
              <fill>
                <patternFill>
                  <bgColor rgb="FF33CC33"/>
                </patternFill>
              </fill>
            </x14:dxf>
          </x14:cfRule>
          <x14:cfRule type="containsText" priority="2799" operator="containsText" id="{5D0032DE-A075-42D0-878F-C327A88E11D8}">
            <xm:f>NOT(ISERROR(SEARCH('Listados Datos'!$P$5,AR549)))</xm:f>
            <xm:f>'Listados Datos'!$P$5</xm:f>
            <x14:dxf>
              <fill>
                <patternFill>
                  <bgColor rgb="FFFFFF00"/>
                </patternFill>
              </fill>
            </x14:dxf>
          </x14:cfRule>
          <x14:cfRule type="containsText" priority="2800" operator="containsText" id="{D4BFC815-3880-4F23-ABDD-F421D3DD5277}">
            <xm:f>NOT(ISERROR(SEARCH('Listados Datos'!$P$6,AR549)))</xm:f>
            <xm:f>'Listados Datos'!$P$6</xm:f>
            <x14:dxf>
              <fill>
                <patternFill>
                  <bgColor rgb="FFFFC000"/>
                </patternFill>
              </fill>
            </x14:dxf>
          </x14:cfRule>
          <x14:cfRule type="containsText" priority="2801" operator="containsText" id="{8055A31E-DF38-47F8-8576-A45F0645AA05}">
            <xm:f>NOT(ISERROR(SEARCH('Listados Datos'!$P$7,AR549)))</xm:f>
            <xm:f>'Listados Datos'!$P$7</xm:f>
            <x14:dxf>
              <fill>
                <patternFill>
                  <bgColor rgb="FFFF0000"/>
                </patternFill>
              </fill>
            </x14:dxf>
          </x14:cfRule>
          <xm:sqref>AR549</xm:sqref>
        </x14:conditionalFormatting>
        <x14:conditionalFormatting xmlns:xm="http://schemas.microsoft.com/office/excel/2006/main">
          <x14:cfRule type="containsText" priority="2765" operator="containsText" id="{9CFA8FE9-BB4C-437B-9168-E5BA8AFF7C3F}">
            <xm:f>NOT(ISERROR(SEARCH('Listados Datos'!$T$3,AT546)))</xm:f>
            <xm:f>'Listados Datos'!$T$3</xm:f>
            <x14:dxf>
              <fill>
                <patternFill patternType="solid">
                  <bgColor rgb="FFC00000"/>
                </patternFill>
              </fill>
            </x14:dxf>
          </x14:cfRule>
          <x14:cfRule type="containsText" priority="2766" operator="containsText" id="{B88F4F40-FC40-4155-9703-D0110ED4D40F}">
            <xm:f>NOT(ISERROR(SEARCH('Listados Datos'!$T$4,AT546)))</xm:f>
            <xm:f>'Listados Datos'!$T$4</xm:f>
            <x14:dxf>
              <font>
                <b/>
                <i val="0"/>
                <color theme="0"/>
              </font>
              <fill>
                <patternFill>
                  <bgColor rgb="FFE26B0A"/>
                </patternFill>
              </fill>
            </x14:dxf>
          </x14:cfRule>
          <x14:cfRule type="containsText" priority="2767" operator="containsText" id="{9D7392E4-D52C-4CAC-8592-CDA5C28A286E}">
            <xm:f>NOT(ISERROR(SEARCH('Listados Datos'!$T$5,AT546)))</xm:f>
            <xm:f>'Listados Datos'!$T$5</xm:f>
            <x14:dxf>
              <font>
                <b/>
                <i val="0"/>
                <color auto="1"/>
              </font>
              <fill>
                <patternFill>
                  <bgColor rgb="FFFFFF00"/>
                </patternFill>
              </fill>
            </x14:dxf>
          </x14:cfRule>
          <x14:cfRule type="containsText" priority="2768" operator="containsText" id="{48D44C2E-14A8-40E5-BC4A-FEA35C56B022}">
            <xm:f>NOT(ISERROR(SEARCH('Listados Datos'!$T$6,AT546)))</xm:f>
            <xm:f>'Listados Datos'!$T$6</xm:f>
            <x14:dxf>
              <font>
                <b/>
                <i val="0"/>
              </font>
              <fill>
                <patternFill>
                  <bgColor rgb="FF92D050"/>
                </patternFill>
              </fill>
            </x14:dxf>
          </x14:cfRule>
          <xm:sqref>AT546</xm:sqref>
        </x14:conditionalFormatting>
        <x14:conditionalFormatting xmlns:xm="http://schemas.microsoft.com/office/excel/2006/main">
          <x14:cfRule type="containsText" priority="2755" operator="containsText" id="{C503081D-AB14-44C0-92F4-F0016DD6719A}">
            <xm:f>NOT(ISERROR(SEARCH('Listados Datos'!$P$3,AR546)))</xm:f>
            <xm:f>'Listados Datos'!$P$3</xm:f>
            <x14:dxf>
              <fill>
                <patternFill>
                  <bgColor rgb="FF99CC00"/>
                </patternFill>
              </fill>
            </x14:dxf>
          </x14:cfRule>
          <x14:cfRule type="containsText" priority="2756" operator="containsText" id="{514D1B8E-193A-4E7F-BDA2-06857F093AF5}">
            <xm:f>NOT(ISERROR(SEARCH('Listados Datos'!$P$4,AR546)))</xm:f>
            <xm:f>'Listados Datos'!$P$4</xm:f>
            <x14:dxf>
              <fill>
                <patternFill>
                  <bgColor rgb="FF33CC33"/>
                </patternFill>
              </fill>
            </x14:dxf>
          </x14:cfRule>
          <x14:cfRule type="containsText" priority="2757" operator="containsText" id="{2AB9FEED-7066-4F90-B315-0F6D0E2A5809}">
            <xm:f>NOT(ISERROR(SEARCH('Listados Datos'!$P$5,AR546)))</xm:f>
            <xm:f>'Listados Datos'!$P$5</xm:f>
            <x14:dxf>
              <fill>
                <patternFill>
                  <bgColor rgb="FFFFFF00"/>
                </patternFill>
              </fill>
            </x14:dxf>
          </x14:cfRule>
          <x14:cfRule type="containsText" priority="2758" operator="containsText" id="{413E884D-94A2-425A-916F-A8EE4664C44D}">
            <xm:f>NOT(ISERROR(SEARCH('Listados Datos'!$P$6,AR546)))</xm:f>
            <xm:f>'Listados Datos'!$P$6</xm:f>
            <x14:dxf>
              <fill>
                <patternFill>
                  <bgColor rgb="FFFFC000"/>
                </patternFill>
              </fill>
            </x14:dxf>
          </x14:cfRule>
          <x14:cfRule type="containsText" priority="2759" operator="containsText" id="{503A4318-A02C-40AD-B32C-39861C7EAA81}">
            <xm:f>NOT(ISERROR(SEARCH('Listados Datos'!$P$7,AR546)))</xm:f>
            <xm:f>'Listados Datos'!$P$7</xm:f>
            <x14:dxf>
              <fill>
                <patternFill>
                  <bgColor rgb="FFFF0000"/>
                </patternFill>
              </fill>
            </x14:dxf>
          </x14:cfRule>
          <xm:sqref>AR546</xm:sqref>
        </x14:conditionalFormatting>
        <x14:conditionalFormatting xmlns:xm="http://schemas.microsoft.com/office/excel/2006/main">
          <x14:cfRule type="containsText" priority="2873" operator="containsText" id="{FDFA71A6-6C69-4263-B5DB-0BD7F47AE247}">
            <xm:f>NOT(ISERROR(SEARCH('Listados Datos'!$T$3,AF544)))</xm:f>
            <xm:f>'Listados Datos'!$T$3</xm:f>
            <x14:dxf>
              <fill>
                <patternFill patternType="solid">
                  <bgColor rgb="FFC00000"/>
                </patternFill>
              </fill>
            </x14:dxf>
          </x14:cfRule>
          <x14:cfRule type="containsText" priority="2874" operator="containsText" id="{7D7B06CE-B98F-4130-9CD8-66D8FF9ECAC8}">
            <xm:f>NOT(ISERROR(SEARCH('Listados Datos'!$T$4,AF544)))</xm:f>
            <xm:f>'Listados Datos'!$T$4</xm:f>
            <x14:dxf>
              <font>
                <b/>
                <i val="0"/>
                <color theme="0"/>
              </font>
              <fill>
                <patternFill>
                  <bgColor rgb="FFE26B0A"/>
                </patternFill>
              </fill>
            </x14:dxf>
          </x14:cfRule>
          <x14:cfRule type="containsText" priority="2875" operator="containsText" id="{DE69A1EC-B5BC-4580-B666-DB6D00FF8E09}">
            <xm:f>NOT(ISERROR(SEARCH('Listados Datos'!$T$5,AF544)))</xm:f>
            <xm:f>'Listados Datos'!$T$5</xm:f>
            <x14:dxf>
              <font>
                <b/>
                <i val="0"/>
                <color auto="1"/>
              </font>
              <fill>
                <patternFill>
                  <bgColor rgb="FFFFFF00"/>
                </patternFill>
              </fill>
            </x14:dxf>
          </x14:cfRule>
          <x14:cfRule type="containsText" priority="2876" operator="containsText" id="{6288F94C-2177-48C3-B22D-C8860490FADA}">
            <xm:f>NOT(ISERROR(SEARCH('Listados Datos'!$T$6,AF544)))</xm:f>
            <xm:f>'Listados Datos'!$T$6</xm:f>
            <x14:dxf>
              <font>
                <b/>
                <i val="0"/>
              </font>
              <fill>
                <patternFill>
                  <bgColor rgb="FF92D050"/>
                </patternFill>
              </fill>
            </x14:dxf>
          </x14:cfRule>
          <xm:sqref>AF544:AF545 AF549</xm:sqref>
        </x14:conditionalFormatting>
        <x14:conditionalFormatting xmlns:xm="http://schemas.microsoft.com/office/excel/2006/main">
          <x14:cfRule type="containsText" priority="2869" operator="containsText" id="{1338B326-9F34-4A76-AA9F-22608DD4A6E2}">
            <xm:f>NOT(ISERROR(SEARCH('Listados Datos'!$T$3,AB544)))</xm:f>
            <xm:f>'Listados Datos'!$T$3</xm:f>
            <x14:dxf>
              <fill>
                <patternFill patternType="solid">
                  <bgColor rgb="FFC00000"/>
                </patternFill>
              </fill>
            </x14:dxf>
          </x14:cfRule>
          <x14:cfRule type="containsText" priority="2870" operator="containsText" id="{6953E886-F0C5-4B66-9AF5-83B9CF1E4D5F}">
            <xm:f>NOT(ISERROR(SEARCH('Listados Datos'!$T$4,AB544)))</xm:f>
            <xm:f>'Listados Datos'!$T$4</xm:f>
            <x14:dxf>
              <font>
                <b/>
                <i val="0"/>
                <color theme="0"/>
              </font>
              <fill>
                <patternFill>
                  <bgColor rgb="FFE26B0A"/>
                </patternFill>
              </fill>
            </x14:dxf>
          </x14:cfRule>
          <x14:cfRule type="containsText" priority="2871" operator="containsText" id="{510D16E7-9CD3-4E67-AACF-B56ACB0163EC}">
            <xm:f>NOT(ISERROR(SEARCH('Listados Datos'!$T$5,AB544)))</xm:f>
            <xm:f>'Listados Datos'!$T$5</xm:f>
            <x14:dxf>
              <font>
                <b/>
                <i val="0"/>
                <color auto="1"/>
              </font>
              <fill>
                <patternFill>
                  <bgColor rgb="FFFFFF00"/>
                </patternFill>
              </fill>
            </x14:dxf>
          </x14:cfRule>
          <x14:cfRule type="containsText" priority="2872" operator="containsText" id="{69652209-4856-40B0-A5C6-9FC1C39743BE}">
            <xm:f>NOT(ISERROR(SEARCH('Listados Datos'!$T$6,AB544)))</xm:f>
            <xm:f>'Listados Datos'!$T$6</xm:f>
            <x14:dxf>
              <font>
                <b/>
                <i val="0"/>
              </font>
              <fill>
                <patternFill>
                  <bgColor rgb="FF92D050"/>
                </patternFill>
              </fill>
            </x14:dxf>
          </x14:cfRule>
          <xm:sqref>AB544:AB545</xm:sqref>
        </x14:conditionalFormatting>
        <x14:conditionalFormatting xmlns:xm="http://schemas.microsoft.com/office/excel/2006/main">
          <x14:cfRule type="containsText" priority="2859" operator="containsText" id="{B1024031-86A8-4BB0-8F71-A90F55EDC47F}">
            <xm:f>NOT(ISERROR(SEARCH('Listados Datos'!$P$3,Z544)))</xm:f>
            <xm:f>'Listados Datos'!$P$3</xm:f>
            <x14:dxf>
              <fill>
                <patternFill>
                  <bgColor rgb="FF99CC00"/>
                </patternFill>
              </fill>
            </x14:dxf>
          </x14:cfRule>
          <x14:cfRule type="containsText" priority="2860" operator="containsText" id="{7DCC7B2C-0B20-4B49-AF62-39CE20434DE7}">
            <xm:f>NOT(ISERROR(SEARCH('Listados Datos'!$P$4,Z544)))</xm:f>
            <xm:f>'Listados Datos'!$P$4</xm:f>
            <x14:dxf>
              <fill>
                <patternFill>
                  <bgColor rgb="FF33CC33"/>
                </patternFill>
              </fill>
            </x14:dxf>
          </x14:cfRule>
          <x14:cfRule type="containsText" priority="2861" operator="containsText" id="{4D4B28F2-2619-457E-B382-3385E370E61E}">
            <xm:f>NOT(ISERROR(SEARCH('Listados Datos'!$P$5,Z544)))</xm:f>
            <xm:f>'Listados Datos'!$P$5</xm:f>
            <x14:dxf>
              <fill>
                <patternFill>
                  <bgColor rgb="FFFFFF00"/>
                </patternFill>
              </fill>
            </x14:dxf>
          </x14:cfRule>
          <x14:cfRule type="containsText" priority="2862" operator="containsText" id="{70FACA78-8F8C-4788-BF68-E97D5BE24F22}">
            <xm:f>NOT(ISERROR(SEARCH('Listados Datos'!$P$6,Z544)))</xm:f>
            <xm:f>'Listados Datos'!$P$6</xm:f>
            <x14:dxf>
              <fill>
                <patternFill>
                  <bgColor rgb="FFFFC000"/>
                </patternFill>
              </fill>
            </x14:dxf>
          </x14:cfRule>
          <x14:cfRule type="containsText" priority="2863" operator="containsText" id="{43998B01-36DB-46AD-8CD8-D78EC3A392E0}">
            <xm:f>NOT(ISERROR(SEARCH('Listados Datos'!$P$7,Z544)))</xm:f>
            <xm:f>'Listados Datos'!$P$7</xm:f>
            <x14:dxf>
              <fill>
                <patternFill>
                  <bgColor rgb="FFFF0000"/>
                </patternFill>
              </fill>
            </x14:dxf>
          </x14:cfRule>
          <xm:sqref>Z544:Z545</xm:sqref>
        </x14:conditionalFormatting>
        <x14:conditionalFormatting xmlns:xm="http://schemas.microsoft.com/office/excel/2006/main">
          <x14:cfRule type="containsText" priority="2835" operator="containsText" id="{CFF8D448-A3D1-4FDA-9023-E375CCFCBF67}">
            <xm:f>NOT(ISERROR(SEARCH('Listados Datos'!$T$3,AT544)))</xm:f>
            <xm:f>'Listados Datos'!$T$3</xm:f>
            <x14:dxf>
              <fill>
                <patternFill patternType="solid">
                  <bgColor rgb="FFC00000"/>
                </patternFill>
              </fill>
            </x14:dxf>
          </x14:cfRule>
          <x14:cfRule type="containsText" priority="2836" operator="containsText" id="{81F0EB83-C29C-44FC-8DD9-D31992BF299E}">
            <xm:f>NOT(ISERROR(SEARCH('Listados Datos'!$T$4,AT544)))</xm:f>
            <xm:f>'Listados Datos'!$T$4</xm:f>
            <x14:dxf>
              <font>
                <b/>
                <i val="0"/>
                <color theme="0"/>
              </font>
              <fill>
                <patternFill>
                  <bgColor rgb="FFE26B0A"/>
                </patternFill>
              </fill>
            </x14:dxf>
          </x14:cfRule>
          <x14:cfRule type="containsText" priority="2837" operator="containsText" id="{B59F90C7-B273-448A-816D-4DCF5AB42654}">
            <xm:f>NOT(ISERROR(SEARCH('Listados Datos'!$T$5,AT544)))</xm:f>
            <xm:f>'Listados Datos'!$T$5</xm:f>
            <x14:dxf>
              <font>
                <b/>
                <i val="0"/>
                <color auto="1"/>
              </font>
              <fill>
                <patternFill>
                  <bgColor rgb="FFFFFF00"/>
                </patternFill>
              </fill>
            </x14:dxf>
          </x14:cfRule>
          <x14:cfRule type="containsText" priority="2838" operator="containsText" id="{6849E672-1950-4360-9051-886711E4288E}">
            <xm:f>NOT(ISERROR(SEARCH('Listados Datos'!$T$6,AT544)))</xm:f>
            <xm:f>'Listados Datos'!$T$6</xm:f>
            <x14:dxf>
              <font>
                <b/>
                <i val="0"/>
              </font>
              <fill>
                <patternFill>
                  <bgColor rgb="FF92D050"/>
                </patternFill>
              </fill>
            </x14:dxf>
          </x14:cfRule>
          <xm:sqref>AT544</xm:sqref>
        </x14:conditionalFormatting>
        <x14:conditionalFormatting xmlns:xm="http://schemas.microsoft.com/office/excel/2006/main">
          <x14:cfRule type="containsText" priority="2825" operator="containsText" id="{C16BE046-E278-4FD7-9C91-F0FDA76144B5}">
            <xm:f>NOT(ISERROR(SEARCH('Listados Datos'!$P$3,AR544)))</xm:f>
            <xm:f>'Listados Datos'!$P$3</xm:f>
            <x14:dxf>
              <fill>
                <patternFill>
                  <bgColor rgb="FF99CC00"/>
                </patternFill>
              </fill>
            </x14:dxf>
          </x14:cfRule>
          <x14:cfRule type="containsText" priority="2826" operator="containsText" id="{A5610AC8-CD19-4203-9BAA-1F4178F5F13C}">
            <xm:f>NOT(ISERROR(SEARCH('Listados Datos'!$P$4,AR544)))</xm:f>
            <xm:f>'Listados Datos'!$P$4</xm:f>
            <x14:dxf>
              <fill>
                <patternFill>
                  <bgColor rgb="FF33CC33"/>
                </patternFill>
              </fill>
            </x14:dxf>
          </x14:cfRule>
          <x14:cfRule type="containsText" priority="2827" operator="containsText" id="{BF80062D-8030-4E1F-B8D5-FFBCC3D27D48}">
            <xm:f>NOT(ISERROR(SEARCH('Listados Datos'!$P$5,AR544)))</xm:f>
            <xm:f>'Listados Datos'!$P$5</xm:f>
            <x14:dxf>
              <fill>
                <patternFill>
                  <bgColor rgb="FFFFFF00"/>
                </patternFill>
              </fill>
            </x14:dxf>
          </x14:cfRule>
          <x14:cfRule type="containsText" priority="2828" operator="containsText" id="{1A8C782A-3FBC-4872-A496-F24F69AFDB73}">
            <xm:f>NOT(ISERROR(SEARCH('Listados Datos'!$P$6,AR544)))</xm:f>
            <xm:f>'Listados Datos'!$P$6</xm:f>
            <x14:dxf>
              <fill>
                <patternFill>
                  <bgColor rgb="FFFFC000"/>
                </patternFill>
              </fill>
            </x14:dxf>
          </x14:cfRule>
          <x14:cfRule type="containsText" priority="2829" operator="containsText" id="{6D6BFF5D-1590-4003-869A-AF159DE386E5}">
            <xm:f>NOT(ISERROR(SEARCH('Listados Datos'!$P$7,AR544)))</xm:f>
            <xm:f>'Listados Datos'!$P$7</xm:f>
            <x14:dxf>
              <fill>
                <patternFill>
                  <bgColor rgb="FFFF0000"/>
                </patternFill>
              </fill>
            </x14:dxf>
          </x14:cfRule>
          <xm:sqref>AR544</xm:sqref>
        </x14:conditionalFormatting>
        <x14:conditionalFormatting xmlns:xm="http://schemas.microsoft.com/office/excel/2006/main">
          <x14:cfRule type="containsText" priority="2821" operator="containsText" id="{C6DB317F-C92D-4C51-BBBB-62F81C3CF9C1}">
            <xm:f>NOT(ISERROR(SEARCH('Listados Datos'!$T$3,AT545)))</xm:f>
            <xm:f>'Listados Datos'!$T$3</xm:f>
            <x14:dxf>
              <fill>
                <patternFill patternType="solid">
                  <bgColor rgb="FFC00000"/>
                </patternFill>
              </fill>
            </x14:dxf>
          </x14:cfRule>
          <x14:cfRule type="containsText" priority="2822" operator="containsText" id="{E11B78DC-6FBE-4680-9EB3-6124552BAFE7}">
            <xm:f>NOT(ISERROR(SEARCH('Listados Datos'!$T$4,AT545)))</xm:f>
            <xm:f>'Listados Datos'!$T$4</xm:f>
            <x14:dxf>
              <font>
                <b/>
                <i val="0"/>
                <color theme="0"/>
              </font>
              <fill>
                <patternFill>
                  <bgColor rgb="FFE26B0A"/>
                </patternFill>
              </fill>
            </x14:dxf>
          </x14:cfRule>
          <x14:cfRule type="containsText" priority="2823" operator="containsText" id="{4809A468-1742-4332-8197-24BA6FCC6672}">
            <xm:f>NOT(ISERROR(SEARCH('Listados Datos'!$T$5,AT545)))</xm:f>
            <xm:f>'Listados Datos'!$T$5</xm:f>
            <x14:dxf>
              <font>
                <b/>
                <i val="0"/>
                <color auto="1"/>
              </font>
              <fill>
                <patternFill>
                  <bgColor rgb="FFFFFF00"/>
                </patternFill>
              </fill>
            </x14:dxf>
          </x14:cfRule>
          <x14:cfRule type="containsText" priority="2824" operator="containsText" id="{7D184FDD-0C75-450F-9EBB-601E70A622EF}">
            <xm:f>NOT(ISERROR(SEARCH('Listados Datos'!$T$6,AT545)))</xm:f>
            <xm:f>'Listados Datos'!$T$6</xm:f>
            <x14:dxf>
              <font>
                <b/>
                <i val="0"/>
              </font>
              <fill>
                <patternFill>
                  <bgColor rgb="FF92D050"/>
                </patternFill>
              </fill>
            </x14:dxf>
          </x14:cfRule>
          <xm:sqref>AT545</xm:sqref>
        </x14:conditionalFormatting>
        <x14:conditionalFormatting xmlns:xm="http://schemas.microsoft.com/office/excel/2006/main">
          <x14:cfRule type="containsText" priority="2811" operator="containsText" id="{07B280F3-0663-4152-85DC-72F376752F7A}">
            <xm:f>NOT(ISERROR(SEARCH('Listados Datos'!$P$3,AR545)))</xm:f>
            <xm:f>'Listados Datos'!$P$3</xm:f>
            <x14:dxf>
              <fill>
                <patternFill>
                  <bgColor rgb="FF99CC00"/>
                </patternFill>
              </fill>
            </x14:dxf>
          </x14:cfRule>
          <x14:cfRule type="containsText" priority="2812" operator="containsText" id="{01E98BBB-298F-4FA1-B417-0069CDD5D363}">
            <xm:f>NOT(ISERROR(SEARCH('Listados Datos'!$P$4,AR545)))</xm:f>
            <xm:f>'Listados Datos'!$P$4</xm:f>
            <x14:dxf>
              <fill>
                <patternFill>
                  <bgColor rgb="FF33CC33"/>
                </patternFill>
              </fill>
            </x14:dxf>
          </x14:cfRule>
          <x14:cfRule type="containsText" priority="2813" operator="containsText" id="{9AB22D09-BD78-4FD5-8494-CB122CAB19A9}">
            <xm:f>NOT(ISERROR(SEARCH('Listados Datos'!$P$5,AR545)))</xm:f>
            <xm:f>'Listados Datos'!$P$5</xm:f>
            <x14:dxf>
              <fill>
                <patternFill>
                  <bgColor rgb="FFFFFF00"/>
                </patternFill>
              </fill>
            </x14:dxf>
          </x14:cfRule>
          <x14:cfRule type="containsText" priority="2814" operator="containsText" id="{68437369-2031-4C47-9D3B-DCE5805D149D}">
            <xm:f>NOT(ISERROR(SEARCH('Listados Datos'!$P$6,AR545)))</xm:f>
            <xm:f>'Listados Datos'!$P$6</xm:f>
            <x14:dxf>
              <fill>
                <patternFill>
                  <bgColor rgb="FFFFC000"/>
                </patternFill>
              </fill>
            </x14:dxf>
          </x14:cfRule>
          <x14:cfRule type="containsText" priority="2815" operator="containsText" id="{D18760F0-B491-4763-B3B7-157A80BA6A13}">
            <xm:f>NOT(ISERROR(SEARCH('Listados Datos'!$P$7,AR545)))</xm:f>
            <xm:f>'Listados Datos'!$P$7</xm:f>
            <x14:dxf>
              <fill>
                <patternFill>
                  <bgColor rgb="FFFF0000"/>
                </patternFill>
              </fill>
            </x14:dxf>
          </x14:cfRule>
          <xm:sqref>AR545</xm:sqref>
        </x14:conditionalFormatting>
        <x14:conditionalFormatting xmlns:xm="http://schemas.microsoft.com/office/excel/2006/main">
          <x14:cfRule type="containsText" priority="2793" operator="containsText" id="{6D794C2C-C3A2-4400-BEDC-1D0552F70FCE}">
            <xm:f>NOT(ISERROR(SEARCH('Listados Datos'!$T$3,AF546)))</xm:f>
            <xm:f>'Listados Datos'!$T$3</xm:f>
            <x14:dxf>
              <fill>
                <patternFill patternType="solid">
                  <bgColor rgb="FFC00000"/>
                </patternFill>
              </fill>
            </x14:dxf>
          </x14:cfRule>
          <x14:cfRule type="containsText" priority="2794" operator="containsText" id="{326E617D-AB3D-4758-BD95-D6349DB9B949}">
            <xm:f>NOT(ISERROR(SEARCH('Listados Datos'!$T$4,AF546)))</xm:f>
            <xm:f>'Listados Datos'!$T$4</xm:f>
            <x14:dxf>
              <font>
                <b/>
                <i val="0"/>
                <color theme="0"/>
              </font>
              <fill>
                <patternFill>
                  <bgColor rgb="FFE26B0A"/>
                </patternFill>
              </fill>
            </x14:dxf>
          </x14:cfRule>
          <x14:cfRule type="containsText" priority="2795" operator="containsText" id="{6A5F75D1-9F84-4858-BB8D-BBEC94B25D49}">
            <xm:f>NOT(ISERROR(SEARCH('Listados Datos'!$T$5,AF546)))</xm:f>
            <xm:f>'Listados Datos'!$T$5</xm:f>
            <x14:dxf>
              <font>
                <b/>
                <i val="0"/>
                <color auto="1"/>
              </font>
              <fill>
                <patternFill>
                  <bgColor rgb="FFFFFF00"/>
                </patternFill>
              </fill>
            </x14:dxf>
          </x14:cfRule>
          <x14:cfRule type="containsText" priority="2796" operator="containsText" id="{550725F6-29B9-4DC4-B122-7C5BD508F37C}">
            <xm:f>NOT(ISERROR(SEARCH('Listados Datos'!$T$6,AF546)))</xm:f>
            <xm:f>'Listados Datos'!$T$6</xm:f>
            <x14:dxf>
              <font>
                <b/>
                <i val="0"/>
              </font>
              <fill>
                <patternFill>
                  <bgColor rgb="FF92D050"/>
                </patternFill>
              </fill>
            </x14:dxf>
          </x14:cfRule>
          <xm:sqref>AF546:AF547</xm:sqref>
        </x14:conditionalFormatting>
        <x14:conditionalFormatting xmlns:xm="http://schemas.microsoft.com/office/excel/2006/main">
          <x14:cfRule type="containsText" priority="2789" operator="containsText" id="{E18D0051-8860-49CA-BCA6-B8DB2D6214A5}">
            <xm:f>NOT(ISERROR(SEARCH('Listados Datos'!$T$3,AB546)))</xm:f>
            <xm:f>'Listados Datos'!$T$3</xm:f>
            <x14:dxf>
              <fill>
                <patternFill patternType="solid">
                  <bgColor rgb="FFC00000"/>
                </patternFill>
              </fill>
            </x14:dxf>
          </x14:cfRule>
          <x14:cfRule type="containsText" priority="2790" operator="containsText" id="{89F2D4EC-FFC3-4BED-860A-7789D336AEEC}">
            <xm:f>NOT(ISERROR(SEARCH('Listados Datos'!$T$4,AB546)))</xm:f>
            <xm:f>'Listados Datos'!$T$4</xm:f>
            <x14:dxf>
              <font>
                <b/>
                <i val="0"/>
                <color theme="0"/>
              </font>
              <fill>
                <patternFill>
                  <bgColor rgb="FFE26B0A"/>
                </patternFill>
              </fill>
            </x14:dxf>
          </x14:cfRule>
          <x14:cfRule type="containsText" priority="2791" operator="containsText" id="{D1050861-E185-456C-8EFB-E3264B0B1083}">
            <xm:f>NOT(ISERROR(SEARCH('Listados Datos'!$T$5,AB546)))</xm:f>
            <xm:f>'Listados Datos'!$T$5</xm:f>
            <x14:dxf>
              <font>
                <b/>
                <i val="0"/>
                <color auto="1"/>
              </font>
              <fill>
                <patternFill>
                  <bgColor rgb="FFFFFF00"/>
                </patternFill>
              </fill>
            </x14:dxf>
          </x14:cfRule>
          <x14:cfRule type="containsText" priority="2792" operator="containsText" id="{C4A26FA3-2B05-4C8B-B76A-F22190A69D70}">
            <xm:f>NOT(ISERROR(SEARCH('Listados Datos'!$T$6,AB546)))</xm:f>
            <xm:f>'Listados Datos'!$T$6</xm:f>
            <x14:dxf>
              <font>
                <b/>
                <i val="0"/>
              </font>
              <fill>
                <patternFill>
                  <bgColor rgb="FF92D050"/>
                </patternFill>
              </fill>
            </x14:dxf>
          </x14:cfRule>
          <xm:sqref>AB546:AB547</xm:sqref>
        </x14:conditionalFormatting>
        <x14:conditionalFormatting xmlns:xm="http://schemas.microsoft.com/office/excel/2006/main">
          <x14:cfRule type="containsText" priority="2779" operator="containsText" id="{FD26956E-DC24-42A3-86D7-8232FED844D1}">
            <xm:f>NOT(ISERROR(SEARCH('Listados Datos'!$P$3,Z546)))</xm:f>
            <xm:f>'Listados Datos'!$P$3</xm:f>
            <x14:dxf>
              <fill>
                <patternFill>
                  <bgColor rgb="FF99CC00"/>
                </patternFill>
              </fill>
            </x14:dxf>
          </x14:cfRule>
          <x14:cfRule type="containsText" priority="2780" operator="containsText" id="{BC113A5B-32B8-4451-A273-FC75BDB76BF6}">
            <xm:f>NOT(ISERROR(SEARCH('Listados Datos'!$P$4,Z546)))</xm:f>
            <xm:f>'Listados Datos'!$P$4</xm:f>
            <x14:dxf>
              <fill>
                <patternFill>
                  <bgColor rgb="FF33CC33"/>
                </patternFill>
              </fill>
            </x14:dxf>
          </x14:cfRule>
          <x14:cfRule type="containsText" priority="2781" operator="containsText" id="{B05B847A-0403-46A7-AFAB-B4725A2E7194}">
            <xm:f>NOT(ISERROR(SEARCH('Listados Datos'!$P$5,Z546)))</xm:f>
            <xm:f>'Listados Datos'!$P$5</xm:f>
            <x14:dxf>
              <fill>
                <patternFill>
                  <bgColor rgb="FFFFFF00"/>
                </patternFill>
              </fill>
            </x14:dxf>
          </x14:cfRule>
          <x14:cfRule type="containsText" priority="2782" operator="containsText" id="{EE658293-D461-4C25-B55F-D7FEFFA5C0E5}">
            <xm:f>NOT(ISERROR(SEARCH('Listados Datos'!$P$6,Z546)))</xm:f>
            <xm:f>'Listados Datos'!$P$6</xm:f>
            <x14:dxf>
              <fill>
                <patternFill>
                  <bgColor rgb="FFFFC000"/>
                </patternFill>
              </fill>
            </x14:dxf>
          </x14:cfRule>
          <x14:cfRule type="containsText" priority="2783" operator="containsText" id="{884807C6-CE6C-4866-B407-F09F1CC4A025}">
            <xm:f>NOT(ISERROR(SEARCH('Listados Datos'!$P$7,Z546)))</xm:f>
            <xm:f>'Listados Datos'!$P$7</xm:f>
            <x14:dxf>
              <fill>
                <patternFill>
                  <bgColor rgb="FFFF0000"/>
                </patternFill>
              </fill>
            </x14:dxf>
          </x14:cfRule>
          <xm:sqref>Z546:Z547</xm:sqref>
        </x14:conditionalFormatting>
        <x14:conditionalFormatting xmlns:xm="http://schemas.microsoft.com/office/excel/2006/main">
          <x14:cfRule type="containsText" priority="2751" operator="containsText" id="{DD662DF5-68B9-465C-BF96-48BA32E7EA4D}">
            <xm:f>NOT(ISERROR(SEARCH('Listados Datos'!$T$3,AT547)))</xm:f>
            <xm:f>'Listados Datos'!$T$3</xm:f>
            <x14:dxf>
              <fill>
                <patternFill patternType="solid">
                  <bgColor rgb="FFC00000"/>
                </patternFill>
              </fill>
            </x14:dxf>
          </x14:cfRule>
          <x14:cfRule type="containsText" priority="2752" operator="containsText" id="{0D63349C-DA9D-477A-9B44-AE7EA1E30928}">
            <xm:f>NOT(ISERROR(SEARCH('Listados Datos'!$T$4,AT547)))</xm:f>
            <xm:f>'Listados Datos'!$T$4</xm:f>
            <x14:dxf>
              <font>
                <b/>
                <i val="0"/>
                <color theme="0"/>
              </font>
              <fill>
                <patternFill>
                  <bgColor rgb="FFE26B0A"/>
                </patternFill>
              </fill>
            </x14:dxf>
          </x14:cfRule>
          <x14:cfRule type="containsText" priority="2753" operator="containsText" id="{8E7D34E6-D347-4E1D-A68F-8AD0A8E3BE46}">
            <xm:f>NOT(ISERROR(SEARCH('Listados Datos'!$T$5,AT547)))</xm:f>
            <xm:f>'Listados Datos'!$T$5</xm:f>
            <x14:dxf>
              <font>
                <b/>
                <i val="0"/>
                <color auto="1"/>
              </font>
              <fill>
                <patternFill>
                  <bgColor rgb="FFFFFF00"/>
                </patternFill>
              </fill>
            </x14:dxf>
          </x14:cfRule>
          <x14:cfRule type="containsText" priority="2754" operator="containsText" id="{4D0BD2C1-3A35-4A48-9675-A1AE55747C2D}">
            <xm:f>NOT(ISERROR(SEARCH('Listados Datos'!$T$6,AT547)))</xm:f>
            <xm:f>'Listados Datos'!$T$6</xm:f>
            <x14:dxf>
              <font>
                <b/>
                <i val="0"/>
              </font>
              <fill>
                <patternFill>
                  <bgColor rgb="FF92D050"/>
                </patternFill>
              </fill>
            </x14:dxf>
          </x14:cfRule>
          <xm:sqref>AT547</xm:sqref>
        </x14:conditionalFormatting>
        <x14:conditionalFormatting xmlns:xm="http://schemas.microsoft.com/office/excel/2006/main">
          <x14:cfRule type="containsText" priority="2699" operator="containsText" id="{FCEDFA3C-30B0-49D6-A0A1-679C7936170F}">
            <xm:f>NOT(ISERROR(SEARCH('Listados Datos'!$P$3,AR548)))</xm:f>
            <xm:f>'Listados Datos'!$P$3</xm:f>
            <x14:dxf>
              <fill>
                <patternFill>
                  <bgColor rgb="FF99CC00"/>
                </patternFill>
              </fill>
            </x14:dxf>
          </x14:cfRule>
          <x14:cfRule type="containsText" priority="2700" operator="containsText" id="{D6FFE379-448E-4F1D-86FC-E001CF2D6D3F}">
            <xm:f>NOT(ISERROR(SEARCH('Listados Datos'!$P$4,AR548)))</xm:f>
            <xm:f>'Listados Datos'!$P$4</xm:f>
            <x14:dxf>
              <fill>
                <patternFill>
                  <bgColor rgb="FF33CC33"/>
                </patternFill>
              </fill>
            </x14:dxf>
          </x14:cfRule>
          <x14:cfRule type="containsText" priority="2701" operator="containsText" id="{0E6080BB-DB68-4681-8E0B-28EB015B493E}">
            <xm:f>NOT(ISERROR(SEARCH('Listados Datos'!$P$5,AR548)))</xm:f>
            <xm:f>'Listados Datos'!$P$5</xm:f>
            <x14:dxf>
              <fill>
                <patternFill>
                  <bgColor rgb="FFFFFF00"/>
                </patternFill>
              </fill>
            </x14:dxf>
          </x14:cfRule>
          <x14:cfRule type="containsText" priority="2702" operator="containsText" id="{3E57DF76-A28F-493D-BACF-BA0A713A34BA}">
            <xm:f>NOT(ISERROR(SEARCH('Listados Datos'!$P$6,AR548)))</xm:f>
            <xm:f>'Listados Datos'!$P$6</xm:f>
            <x14:dxf>
              <fill>
                <patternFill>
                  <bgColor rgb="FFFFC000"/>
                </patternFill>
              </fill>
            </x14:dxf>
          </x14:cfRule>
          <x14:cfRule type="containsText" priority="2703" operator="containsText" id="{3CD420EA-1433-40C9-B278-F3FBC569267D}">
            <xm:f>NOT(ISERROR(SEARCH('Listados Datos'!$P$7,AR548)))</xm:f>
            <xm:f>'Listados Datos'!$P$7</xm:f>
            <x14:dxf>
              <fill>
                <patternFill>
                  <bgColor rgb="FFFF0000"/>
                </patternFill>
              </fill>
            </x14:dxf>
          </x14:cfRule>
          <xm:sqref>AR548</xm:sqref>
        </x14:conditionalFormatting>
        <x14:conditionalFormatting xmlns:xm="http://schemas.microsoft.com/office/excel/2006/main">
          <x14:cfRule type="containsText" priority="2737" operator="containsText" id="{D3E58E42-28FB-4589-978A-16C9603C3D54}">
            <xm:f>NOT(ISERROR(SEARCH('Listados Datos'!$T$3,AF548)))</xm:f>
            <xm:f>'Listados Datos'!$T$3</xm:f>
            <x14:dxf>
              <fill>
                <patternFill patternType="solid">
                  <bgColor rgb="FFC00000"/>
                </patternFill>
              </fill>
            </x14:dxf>
          </x14:cfRule>
          <x14:cfRule type="containsText" priority="2738" operator="containsText" id="{47E934EB-2918-453B-91D7-E1F1585FF62C}">
            <xm:f>NOT(ISERROR(SEARCH('Listados Datos'!$T$4,AF548)))</xm:f>
            <xm:f>'Listados Datos'!$T$4</xm:f>
            <x14:dxf>
              <font>
                <b/>
                <i val="0"/>
                <color theme="0"/>
              </font>
              <fill>
                <patternFill>
                  <bgColor rgb="FFE26B0A"/>
                </patternFill>
              </fill>
            </x14:dxf>
          </x14:cfRule>
          <x14:cfRule type="containsText" priority="2739" operator="containsText" id="{37CFC079-9791-41CC-AEF1-8F3C962A3B5E}">
            <xm:f>NOT(ISERROR(SEARCH('Listados Datos'!$T$5,AF548)))</xm:f>
            <xm:f>'Listados Datos'!$T$5</xm:f>
            <x14:dxf>
              <font>
                <b/>
                <i val="0"/>
                <color auto="1"/>
              </font>
              <fill>
                <patternFill>
                  <bgColor rgb="FFFFFF00"/>
                </patternFill>
              </fill>
            </x14:dxf>
          </x14:cfRule>
          <x14:cfRule type="containsText" priority="2740" operator="containsText" id="{D01BFF9D-B004-46D1-9F57-12800D87C234}">
            <xm:f>NOT(ISERROR(SEARCH('Listados Datos'!$T$6,AF548)))</xm:f>
            <xm:f>'Listados Datos'!$T$6</xm:f>
            <x14:dxf>
              <font>
                <b/>
                <i val="0"/>
              </font>
              <fill>
                <patternFill>
                  <bgColor rgb="FF92D050"/>
                </patternFill>
              </fill>
            </x14:dxf>
          </x14:cfRule>
          <xm:sqref>AF548</xm:sqref>
        </x14:conditionalFormatting>
        <x14:conditionalFormatting xmlns:xm="http://schemas.microsoft.com/office/excel/2006/main">
          <x14:cfRule type="containsText" priority="2733" operator="containsText" id="{E81471B2-A72C-4F07-A981-E95B38AE1502}">
            <xm:f>NOT(ISERROR(SEARCH('Listados Datos'!$T$3,AB548)))</xm:f>
            <xm:f>'Listados Datos'!$T$3</xm:f>
            <x14:dxf>
              <fill>
                <patternFill patternType="solid">
                  <bgColor rgb="FFC00000"/>
                </patternFill>
              </fill>
            </x14:dxf>
          </x14:cfRule>
          <x14:cfRule type="containsText" priority="2734" operator="containsText" id="{D9E579E9-F1BF-4FEF-8218-4C315029E9F0}">
            <xm:f>NOT(ISERROR(SEARCH('Listados Datos'!$T$4,AB548)))</xm:f>
            <xm:f>'Listados Datos'!$T$4</xm:f>
            <x14:dxf>
              <font>
                <b/>
                <i val="0"/>
                <color theme="0"/>
              </font>
              <fill>
                <patternFill>
                  <bgColor rgb="FFE26B0A"/>
                </patternFill>
              </fill>
            </x14:dxf>
          </x14:cfRule>
          <x14:cfRule type="containsText" priority="2735" operator="containsText" id="{1CB55429-628D-42E2-8A87-821AD7AC145E}">
            <xm:f>NOT(ISERROR(SEARCH('Listados Datos'!$T$5,AB548)))</xm:f>
            <xm:f>'Listados Datos'!$T$5</xm:f>
            <x14:dxf>
              <font>
                <b/>
                <i val="0"/>
                <color auto="1"/>
              </font>
              <fill>
                <patternFill>
                  <bgColor rgb="FFFFFF00"/>
                </patternFill>
              </fill>
            </x14:dxf>
          </x14:cfRule>
          <x14:cfRule type="containsText" priority="2736" operator="containsText" id="{2F81FA14-3542-45D3-A15F-97DB45E23BA2}">
            <xm:f>NOT(ISERROR(SEARCH('Listados Datos'!$T$6,AB548)))</xm:f>
            <xm:f>'Listados Datos'!$T$6</xm:f>
            <x14:dxf>
              <font>
                <b/>
                <i val="0"/>
              </font>
              <fill>
                <patternFill>
                  <bgColor rgb="FF92D050"/>
                </patternFill>
              </fill>
            </x14:dxf>
          </x14:cfRule>
          <xm:sqref>AB548</xm:sqref>
        </x14:conditionalFormatting>
        <x14:conditionalFormatting xmlns:xm="http://schemas.microsoft.com/office/excel/2006/main">
          <x14:cfRule type="containsText" priority="2723" operator="containsText" id="{69584ACB-25A1-42DF-8069-EF15CAA52B2C}">
            <xm:f>NOT(ISERROR(SEARCH('Listados Datos'!$P$3,Z548)))</xm:f>
            <xm:f>'Listados Datos'!$P$3</xm:f>
            <x14:dxf>
              <fill>
                <patternFill>
                  <bgColor rgb="FF99CC00"/>
                </patternFill>
              </fill>
            </x14:dxf>
          </x14:cfRule>
          <x14:cfRule type="containsText" priority="2724" operator="containsText" id="{F8923B1B-DA1B-4402-B9E8-F3DA63F58559}">
            <xm:f>NOT(ISERROR(SEARCH('Listados Datos'!$P$4,Z548)))</xm:f>
            <xm:f>'Listados Datos'!$P$4</xm:f>
            <x14:dxf>
              <fill>
                <patternFill>
                  <bgColor rgb="FF33CC33"/>
                </patternFill>
              </fill>
            </x14:dxf>
          </x14:cfRule>
          <x14:cfRule type="containsText" priority="2725" operator="containsText" id="{445CB845-5197-4CF4-AFD3-6D7EF975CD34}">
            <xm:f>NOT(ISERROR(SEARCH('Listados Datos'!$P$5,Z548)))</xm:f>
            <xm:f>'Listados Datos'!$P$5</xm:f>
            <x14:dxf>
              <fill>
                <patternFill>
                  <bgColor rgb="FFFFFF00"/>
                </patternFill>
              </fill>
            </x14:dxf>
          </x14:cfRule>
          <x14:cfRule type="containsText" priority="2726" operator="containsText" id="{DA7FF614-1579-4470-A4A1-213089970B6D}">
            <xm:f>NOT(ISERROR(SEARCH('Listados Datos'!$P$6,Z548)))</xm:f>
            <xm:f>'Listados Datos'!$P$6</xm:f>
            <x14:dxf>
              <fill>
                <patternFill>
                  <bgColor rgb="FFFFC000"/>
                </patternFill>
              </fill>
            </x14:dxf>
          </x14:cfRule>
          <x14:cfRule type="containsText" priority="2727" operator="containsText" id="{76CBC307-8A4F-4D47-9059-6B3695E2D13B}">
            <xm:f>NOT(ISERROR(SEARCH('Listados Datos'!$P$7,Z548)))</xm:f>
            <xm:f>'Listados Datos'!$P$7</xm:f>
            <x14:dxf>
              <fill>
                <patternFill>
                  <bgColor rgb="FFFF0000"/>
                </patternFill>
              </fill>
            </x14:dxf>
          </x14:cfRule>
          <xm:sqref>Z548</xm:sqref>
        </x14:conditionalFormatting>
        <x14:conditionalFormatting xmlns:xm="http://schemas.microsoft.com/office/excel/2006/main">
          <x14:cfRule type="containsText" priority="2709" operator="containsText" id="{CA803A18-20A9-4A49-AD4D-D493C242F928}">
            <xm:f>NOT(ISERROR(SEARCH('Listados Datos'!$T$3,AT548)))</xm:f>
            <xm:f>'Listados Datos'!$T$3</xm:f>
            <x14:dxf>
              <fill>
                <patternFill patternType="solid">
                  <bgColor rgb="FFC00000"/>
                </patternFill>
              </fill>
            </x14:dxf>
          </x14:cfRule>
          <x14:cfRule type="containsText" priority="2710" operator="containsText" id="{9E162B8E-3CE7-4573-AECF-C435800DEE7A}">
            <xm:f>NOT(ISERROR(SEARCH('Listados Datos'!$T$4,AT548)))</xm:f>
            <xm:f>'Listados Datos'!$T$4</xm:f>
            <x14:dxf>
              <font>
                <b/>
                <i val="0"/>
                <color theme="0"/>
              </font>
              <fill>
                <patternFill>
                  <bgColor rgb="FFE26B0A"/>
                </patternFill>
              </fill>
            </x14:dxf>
          </x14:cfRule>
          <x14:cfRule type="containsText" priority="2711" operator="containsText" id="{0F4DF463-0612-4837-9370-815D749EC574}">
            <xm:f>NOT(ISERROR(SEARCH('Listados Datos'!$T$5,AT548)))</xm:f>
            <xm:f>'Listados Datos'!$T$5</xm:f>
            <x14:dxf>
              <font>
                <b/>
                <i val="0"/>
                <color auto="1"/>
              </font>
              <fill>
                <patternFill>
                  <bgColor rgb="FFFFFF00"/>
                </patternFill>
              </fill>
            </x14:dxf>
          </x14:cfRule>
          <x14:cfRule type="containsText" priority="2712" operator="containsText" id="{196C69B1-D8CE-46E3-9E69-C5C624043990}">
            <xm:f>NOT(ISERROR(SEARCH('Listados Datos'!$T$6,AT548)))</xm:f>
            <xm:f>'Listados Datos'!$T$6</xm:f>
            <x14:dxf>
              <font>
                <b/>
                <i val="0"/>
              </font>
              <fill>
                <patternFill>
                  <bgColor rgb="FF92D050"/>
                </patternFill>
              </fill>
            </x14:dxf>
          </x14:cfRule>
          <xm:sqref>AT548</xm:sqref>
        </x14:conditionalFormatting>
        <x14:conditionalFormatting xmlns:xm="http://schemas.microsoft.com/office/excel/2006/main">
          <x14:cfRule type="containsText" priority="2549" operator="containsText" id="{AB8EE688-465A-4AA7-9DCD-40CB4E1B6F16}">
            <xm:f>NOT(ISERROR(SEARCH('Listados Datos'!$P$3,AR553)))</xm:f>
            <xm:f>'Listados Datos'!$P$3</xm:f>
            <x14:dxf>
              <fill>
                <patternFill>
                  <bgColor rgb="FF99CC00"/>
                </patternFill>
              </fill>
            </x14:dxf>
          </x14:cfRule>
          <x14:cfRule type="containsText" priority="2550" operator="containsText" id="{BA656585-F287-44CE-B29C-AC0E7BA763DC}">
            <xm:f>NOT(ISERROR(SEARCH('Listados Datos'!$P$4,AR553)))</xm:f>
            <xm:f>'Listados Datos'!$P$4</xm:f>
            <x14:dxf>
              <fill>
                <patternFill>
                  <bgColor rgb="FF33CC33"/>
                </patternFill>
              </fill>
            </x14:dxf>
          </x14:cfRule>
          <x14:cfRule type="containsText" priority="2551" operator="containsText" id="{86C761EC-09F0-4FE6-A85F-3C5CA288CB4B}">
            <xm:f>NOT(ISERROR(SEARCH('Listados Datos'!$P$5,AR553)))</xm:f>
            <xm:f>'Listados Datos'!$P$5</xm:f>
            <x14:dxf>
              <fill>
                <patternFill>
                  <bgColor rgb="FFFFFF00"/>
                </patternFill>
              </fill>
            </x14:dxf>
          </x14:cfRule>
          <x14:cfRule type="containsText" priority="2552" operator="containsText" id="{BA2B28A6-B7B0-4FAE-AD01-83B4F3D1405B}">
            <xm:f>NOT(ISERROR(SEARCH('Listados Datos'!$P$6,AR553)))</xm:f>
            <xm:f>'Listados Datos'!$P$6</xm:f>
            <x14:dxf>
              <fill>
                <patternFill>
                  <bgColor rgb="FFFFC000"/>
                </patternFill>
              </fill>
            </x14:dxf>
          </x14:cfRule>
          <x14:cfRule type="containsText" priority="2553" operator="containsText" id="{2F0AC084-05FE-4949-975A-B2E035F0A902}">
            <xm:f>NOT(ISERROR(SEARCH('Listados Datos'!$P$7,AR553)))</xm:f>
            <xm:f>'Listados Datos'!$P$7</xm:f>
            <x14:dxf>
              <fill>
                <patternFill>
                  <bgColor rgb="FFFF0000"/>
                </patternFill>
              </fill>
            </x14:dxf>
          </x14:cfRule>
          <xm:sqref>AR553</xm:sqref>
        </x14:conditionalFormatting>
        <x14:conditionalFormatting xmlns:xm="http://schemas.microsoft.com/office/excel/2006/main">
          <x14:cfRule type="containsText" priority="2615" operator="containsText" id="{BB08DF00-ACEA-44B4-8391-5AF1DA3DF985}">
            <xm:f>NOT(ISERROR(SEARCH('Listados Datos'!$T$3,AT555)))</xm:f>
            <xm:f>'Listados Datos'!$T$3</xm:f>
            <x14:dxf>
              <fill>
                <patternFill patternType="solid">
                  <bgColor rgb="FFC00000"/>
                </patternFill>
              </fill>
            </x14:dxf>
          </x14:cfRule>
          <x14:cfRule type="containsText" priority="2616" operator="containsText" id="{F17F85DA-07D0-4389-979E-98C16786D570}">
            <xm:f>NOT(ISERROR(SEARCH('Listados Datos'!$T$4,AT555)))</xm:f>
            <xm:f>'Listados Datos'!$T$4</xm:f>
            <x14:dxf>
              <font>
                <b/>
                <i val="0"/>
                <color theme="0"/>
              </font>
              <fill>
                <patternFill>
                  <bgColor rgb="FFE26B0A"/>
                </patternFill>
              </fill>
            </x14:dxf>
          </x14:cfRule>
          <x14:cfRule type="containsText" priority="2617" operator="containsText" id="{C3399D28-DE10-4385-AE68-A109E795377C}">
            <xm:f>NOT(ISERROR(SEARCH('Listados Datos'!$T$5,AT555)))</xm:f>
            <xm:f>'Listados Datos'!$T$5</xm:f>
            <x14:dxf>
              <font>
                <b/>
                <i val="0"/>
                <color auto="1"/>
              </font>
              <fill>
                <patternFill>
                  <bgColor rgb="FFFFFF00"/>
                </patternFill>
              </fill>
            </x14:dxf>
          </x14:cfRule>
          <x14:cfRule type="containsText" priority="2618" operator="containsText" id="{6DDE8F85-A55F-418C-B479-BD18BB46F3CE}">
            <xm:f>NOT(ISERROR(SEARCH('Listados Datos'!$T$6,AT555)))</xm:f>
            <xm:f>'Listados Datos'!$T$6</xm:f>
            <x14:dxf>
              <font>
                <b/>
                <i val="0"/>
              </font>
              <fill>
                <patternFill>
                  <bgColor rgb="FF92D050"/>
                </patternFill>
              </fill>
            </x14:dxf>
          </x14:cfRule>
          <xm:sqref>AT555</xm:sqref>
        </x14:conditionalFormatting>
        <x14:conditionalFormatting xmlns:xm="http://schemas.microsoft.com/office/excel/2006/main">
          <x14:cfRule type="containsText" priority="2605" operator="containsText" id="{A0E3465F-C1D2-4BE8-8FA2-C8A60829F73C}">
            <xm:f>NOT(ISERROR(SEARCH('Listados Datos'!$P$3,AR555)))</xm:f>
            <xm:f>'Listados Datos'!$P$3</xm:f>
            <x14:dxf>
              <fill>
                <patternFill>
                  <bgColor rgb="FF99CC00"/>
                </patternFill>
              </fill>
            </x14:dxf>
          </x14:cfRule>
          <x14:cfRule type="containsText" priority="2606" operator="containsText" id="{F214211E-6106-4BED-8D89-1CF36C5DB157}">
            <xm:f>NOT(ISERROR(SEARCH('Listados Datos'!$P$4,AR555)))</xm:f>
            <xm:f>'Listados Datos'!$P$4</xm:f>
            <x14:dxf>
              <fill>
                <patternFill>
                  <bgColor rgb="FF33CC33"/>
                </patternFill>
              </fill>
            </x14:dxf>
          </x14:cfRule>
          <x14:cfRule type="containsText" priority="2607" operator="containsText" id="{0CB1D410-A621-4D6D-9C5F-EF7D9E2FA9B2}">
            <xm:f>NOT(ISERROR(SEARCH('Listados Datos'!$P$5,AR555)))</xm:f>
            <xm:f>'Listados Datos'!$P$5</xm:f>
            <x14:dxf>
              <fill>
                <patternFill>
                  <bgColor rgb="FFFFFF00"/>
                </patternFill>
              </fill>
            </x14:dxf>
          </x14:cfRule>
          <x14:cfRule type="containsText" priority="2608" operator="containsText" id="{9116ED5D-9325-4533-8E21-8878F8BD7A72}">
            <xm:f>NOT(ISERROR(SEARCH('Listados Datos'!$P$6,AR555)))</xm:f>
            <xm:f>'Listados Datos'!$P$6</xm:f>
            <x14:dxf>
              <fill>
                <patternFill>
                  <bgColor rgb="FFFFC000"/>
                </patternFill>
              </fill>
            </x14:dxf>
          </x14:cfRule>
          <x14:cfRule type="containsText" priority="2609" operator="containsText" id="{9F3E9695-A5C6-4E95-A0C2-34CCA96A5A99}">
            <xm:f>NOT(ISERROR(SEARCH('Listados Datos'!$P$7,AR555)))</xm:f>
            <xm:f>'Listados Datos'!$P$7</xm:f>
            <x14:dxf>
              <fill>
                <patternFill>
                  <bgColor rgb="FFFF0000"/>
                </patternFill>
              </fill>
            </x14:dxf>
          </x14:cfRule>
          <xm:sqref>AR555</xm:sqref>
        </x14:conditionalFormatting>
        <x14:conditionalFormatting xmlns:xm="http://schemas.microsoft.com/office/excel/2006/main">
          <x14:cfRule type="containsText" priority="2573" operator="containsText" id="{685124A7-3C14-4DF9-BA6A-697E8A8E466B}">
            <xm:f>NOT(ISERROR(SEARCH('Listados Datos'!$T$3,AT552)))</xm:f>
            <xm:f>'Listados Datos'!$T$3</xm:f>
            <x14:dxf>
              <fill>
                <patternFill patternType="solid">
                  <bgColor rgb="FFC00000"/>
                </patternFill>
              </fill>
            </x14:dxf>
          </x14:cfRule>
          <x14:cfRule type="containsText" priority="2574" operator="containsText" id="{82BB119F-6352-47BF-A778-1F44ABA90F2F}">
            <xm:f>NOT(ISERROR(SEARCH('Listados Datos'!$T$4,AT552)))</xm:f>
            <xm:f>'Listados Datos'!$T$4</xm:f>
            <x14:dxf>
              <font>
                <b/>
                <i val="0"/>
                <color theme="0"/>
              </font>
              <fill>
                <patternFill>
                  <bgColor rgb="FFE26B0A"/>
                </patternFill>
              </fill>
            </x14:dxf>
          </x14:cfRule>
          <x14:cfRule type="containsText" priority="2575" operator="containsText" id="{92265BA9-3B48-4C3F-A5FF-F1FC3837301C}">
            <xm:f>NOT(ISERROR(SEARCH('Listados Datos'!$T$5,AT552)))</xm:f>
            <xm:f>'Listados Datos'!$T$5</xm:f>
            <x14:dxf>
              <font>
                <b/>
                <i val="0"/>
                <color auto="1"/>
              </font>
              <fill>
                <patternFill>
                  <bgColor rgb="FFFFFF00"/>
                </patternFill>
              </fill>
            </x14:dxf>
          </x14:cfRule>
          <x14:cfRule type="containsText" priority="2576" operator="containsText" id="{AEE8E414-39E2-4239-A294-C75C1F0E6403}">
            <xm:f>NOT(ISERROR(SEARCH('Listados Datos'!$T$6,AT552)))</xm:f>
            <xm:f>'Listados Datos'!$T$6</xm:f>
            <x14:dxf>
              <font>
                <b/>
                <i val="0"/>
              </font>
              <fill>
                <patternFill>
                  <bgColor rgb="FF92D050"/>
                </patternFill>
              </fill>
            </x14:dxf>
          </x14:cfRule>
          <xm:sqref>AT552</xm:sqref>
        </x14:conditionalFormatting>
        <x14:conditionalFormatting xmlns:xm="http://schemas.microsoft.com/office/excel/2006/main">
          <x14:cfRule type="containsText" priority="2563" operator="containsText" id="{CF71BEFC-6F8D-471E-9B52-B2681C84A994}">
            <xm:f>NOT(ISERROR(SEARCH('Listados Datos'!$P$3,AR552)))</xm:f>
            <xm:f>'Listados Datos'!$P$3</xm:f>
            <x14:dxf>
              <fill>
                <patternFill>
                  <bgColor rgb="FF99CC00"/>
                </patternFill>
              </fill>
            </x14:dxf>
          </x14:cfRule>
          <x14:cfRule type="containsText" priority="2564" operator="containsText" id="{EE5E42D2-A57D-4FF2-8CFD-9A47B5088639}">
            <xm:f>NOT(ISERROR(SEARCH('Listados Datos'!$P$4,AR552)))</xm:f>
            <xm:f>'Listados Datos'!$P$4</xm:f>
            <x14:dxf>
              <fill>
                <patternFill>
                  <bgColor rgb="FF33CC33"/>
                </patternFill>
              </fill>
            </x14:dxf>
          </x14:cfRule>
          <x14:cfRule type="containsText" priority="2565" operator="containsText" id="{85BF5552-0AF0-406B-84C9-C17C2734E21D}">
            <xm:f>NOT(ISERROR(SEARCH('Listados Datos'!$P$5,AR552)))</xm:f>
            <xm:f>'Listados Datos'!$P$5</xm:f>
            <x14:dxf>
              <fill>
                <patternFill>
                  <bgColor rgb="FFFFFF00"/>
                </patternFill>
              </fill>
            </x14:dxf>
          </x14:cfRule>
          <x14:cfRule type="containsText" priority="2566" operator="containsText" id="{08B4E2C6-8E21-44D5-B8BB-3DBE38A52A12}">
            <xm:f>NOT(ISERROR(SEARCH('Listados Datos'!$P$6,AR552)))</xm:f>
            <xm:f>'Listados Datos'!$P$6</xm:f>
            <x14:dxf>
              <fill>
                <patternFill>
                  <bgColor rgb="FFFFC000"/>
                </patternFill>
              </fill>
            </x14:dxf>
          </x14:cfRule>
          <x14:cfRule type="containsText" priority="2567" operator="containsText" id="{DE750324-59EC-4B7E-9278-2D014EA1EA3A}">
            <xm:f>NOT(ISERROR(SEARCH('Listados Datos'!$P$7,AR552)))</xm:f>
            <xm:f>'Listados Datos'!$P$7</xm:f>
            <x14:dxf>
              <fill>
                <patternFill>
                  <bgColor rgb="FFFF0000"/>
                </patternFill>
              </fill>
            </x14:dxf>
          </x14:cfRule>
          <xm:sqref>AR552</xm:sqref>
        </x14:conditionalFormatting>
        <x14:conditionalFormatting xmlns:xm="http://schemas.microsoft.com/office/excel/2006/main">
          <x14:cfRule type="containsText" priority="2681" operator="containsText" id="{6FB1D691-2F15-485E-A936-D34F41D4F183}">
            <xm:f>NOT(ISERROR(SEARCH('Listados Datos'!$T$3,AF550)))</xm:f>
            <xm:f>'Listados Datos'!$T$3</xm:f>
            <x14:dxf>
              <fill>
                <patternFill patternType="solid">
                  <bgColor rgb="FFC00000"/>
                </patternFill>
              </fill>
            </x14:dxf>
          </x14:cfRule>
          <x14:cfRule type="containsText" priority="2682" operator="containsText" id="{4334F1DC-8EA4-4020-B61A-FF7E7BAE7AF5}">
            <xm:f>NOT(ISERROR(SEARCH('Listados Datos'!$T$4,AF550)))</xm:f>
            <xm:f>'Listados Datos'!$T$4</xm:f>
            <x14:dxf>
              <font>
                <b/>
                <i val="0"/>
                <color theme="0"/>
              </font>
              <fill>
                <patternFill>
                  <bgColor rgb="FFE26B0A"/>
                </patternFill>
              </fill>
            </x14:dxf>
          </x14:cfRule>
          <x14:cfRule type="containsText" priority="2683" operator="containsText" id="{F5741B21-5243-46BD-A664-3D88888FCE43}">
            <xm:f>NOT(ISERROR(SEARCH('Listados Datos'!$T$5,AF550)))</xm:f>
            <xm:f>'Listados Datos'!$T$5</xm:f>
            <x14:dxf>
              <font>
                <b/>
                <i val="0"/>
                <color auto="1"/>
              </font>
              <fill>
                <patternFill>
                  <bgColor rgb="FFFFFF00"/>
                </patternFill>
              </fill>
            </x14:dxf>
          </x14:cfRule>
          <x14:cfRule type="containsText" priority="2684" operator="containsText" id="{4C17E182-E5A1-445D-8133-E5D5050B0522}">
            <xm:f>NOT(ISERROR(SEARCH('Listados Datos'!$T$6,AF550)))</xm:f>
            <xm:f>'Listados Datos'!$T$6</xm:f>
            <x14:dxf>
              <font>
                <b/>
                <i val="0"/>
              </font>
              <fill>
                <patternFill>
                  <bgColor rgb="FF92D050"/>
                </patternFill>
              </fill>
            </x14:dxf>
          </x14:cfRule>
          <xm:sqref>AF550:AF551 AF555</xm:sqref>
        </x14:conditionalFormatting>
        <x14:conditionalFormatting xmlns:xm="http://schemas.microsoft.com/office/excel/2006/main">
          <x14:cfRule type="containsText" priority="2677" operator="containsText" id="{4C119BFB-3152-4E6D-853A-0D38DEB316B1}">
            <xm:f>NOT(ISERROR(SEARCH('Listados Datos'!$T$3,AB550)))</xm:f>
            <xm:f>'Listados Datos'!$T$3</xm:f>
            <x14:dxf>
              <fill>
                <patternFill patternType="solid">
                  <bgColor rgb="FFC00000"/>
                </patternFill>
              </fill>
            </x14:dxf>
          </x14:cfRule>
          <x14:cfRule type="containsText" priority="2678" operator="containsText" id="{A0E0C6B4-7EAC-4F62-99C9-9F24B3230C6C}">
            <xm:f>NOT(ISERROR(SEARCH('Listados Datos'!$T$4,AB550)))</xm:f>
            <xm:f>'Listados Datos'!$T$4</xm:f>
            <x14:dxf>
              <font>
                <b/>
                <i val="0"/>
                <color theme="0"/>
              </font>
              <fill>
                <patternFill>
                  <bgColor rgb="FFE26B0A"/>
                </patternFill>
              </fill>
            </x14:dxf>
          </x14:cfRule>
          <x14:cfRule type="containsText" priority="2679" operator="containsText" id="{DFF8B559-A641-45BB-9092-5E1BB334D337}">
            <xm:f>NOT(ISERROR(SEARCH('Listados Datos'!$T$5,AB550)))</xm:f>
            <xm:f>'Listados Datos'!$T$5</xm:f>
            <x14:dxf>
              <font>
                <b/>
                <i val="0"/>
                <color auto="1"/>
              </font>
              <fill>
                <patternFill>
                  <bgColor rgb="FFFFFF00"/>
                </patternFill>
              </fill>
            </x14:dxf>
          </x14:cfRule>
          <x14:cfRule type="containsText" priority="2680" operator="containsText" id="{78781060-88AE-48A1-BF33-DC995C992C40}">
            <xm:f>NOT(ISERROR(SEARCH('Listados Datos'!$T$6,AB550)))</xm:f>
            <xm:f>'Listados Datos'!$T$6</xm:f>
            <x14:dxf>
              <font>
                <b/>
                <i val="0"/>
              </font>
              <fill>
                <patternFill>
                  <bgColor rgb="FF92D050"/>
                </patternFill>
              </fill>
            </x14:dxf>
          </x14:cfRule>
          <xm:sqref>AB550:AB551</xm:sqref>
        </x14:conditionalFormatting>
        <x14:conditionalFormatting xmlns:xm="http://schemas.microsoft.com/office/excel/2006/main">
          <x14:cfRule type="containsText" priority="2667" operator="containsText" id="{B7E0E025-78BF-46DD-AD33-E44F64BB0058}">
            <xm:f>NOT(ISERROR(SEARCH('Listados Datos'!$P$3,Z550)))</xm:f>
            <xm:f>'Listados Datos'!$P$3</xm:f>
            <x14:dxf>
              <fill>
                <patternFill>
                  <bgColor rgb="FF99CC00"/>
                </patternFill>
              </fill>
            </x14:dxf>
          </x14:cfRule>
          <x14:cfRule type="containsText" priority="2668" operator="containsText" id="{EC7E1138-6266-46FB-9560-EF07D78FDDF5}">
            <xm:f>NOT(ISERROR(SEARCH('Listados Datos'!$P$4,Z550)))</xm:f>
            <xm:f>'Listados Datos'!$P$4</xm:f>
            <x14:dxf>
              <fill>
                <patternFill>
                  <bgColor rgb="FF33CC33"/>
                </patternFill>
              </fill>
            </x14:dxf>
          </x14:cfRule>
          <x14:cfRule type="containsText" priority="2669" operator="containsText" id="{E548D341-DBCE-4DF3-8D90-979F2069C9F6}">
            <xm:f>NOT(ISERROR(SEARCH('Listados Datos'!$P$5,Z550)))</xm:f>
            <xm:f>'Listados Datos'!$P$5</xm:f>
            <x14:dxf>
              <fill>
                <patternFill>
                  <bgColor rgb="FFFFFF00"/>
                </patternFill>
              </fill>
            </x14:dxf>
          </x14:cfRule>
          <x14:cfRule type="containsText" priority="2670" operator="containsText" id="{B9874F39-5897-4670-9444-AB4FD960E7D2}">
            <xm:f>NOT(ISERROR(SEARCH('Listados Datos'!$P$6,Z550)))</xm:f>
            <xm:f>'Listados Datos'!$P$6</xm:f>
            <x14:dxf>
              <fill>
                <patternFill>
                  <bgColor rgb="FFFFC000"/>
                </patternFill>
              </fill>
            </x14:dxf>
          </x14:cfRule>
          <x14:cfRule type="containsText" priority="2671" operator="containsText" id="{40330CE4-8053-4EC8-B6FA-E0849B0C31F4}">
            <xm:f>NOT(ISERROR(SEARCH('Listados Datos'!$P$7,Z550)))</xm:f>
            <xm:f>'Listados Datos'!$P$7</xm:f>
            <x14:dxf>
              <fill>
                <patternFill>
                  <bgColor rgb="FFFF0000"/>
                </patternFill>
              </fill>
            </x14:dxf>
          </x14:cfRule>
          <xm:sqref>Z550:Z551</xm:sqref>
        </x14:conditionalFormatting>
        <x14:conditionalFormatting xmlns:xm="http://schemas.microsoft.com/office/excel/2006/main">
          <x14:cfRule type="containsText" priority="2643" operator="containsText" id="{C778268A-5662-48A4-B5CB-9935036EF91E}">
            <xm:f>NOT(ISERROR(SEARCH('Listados Datos'!$T$3,AT550)))</xm:f>
            <xm:f>'Listados Datos'!$T$3</xm:f>
            <x14:dxf>
              <fill>
                <patternFill patternType="solid">
                  <bgColor rgb="FFC00000"/>
                </patternFill>
              </fill>
            </x14:dxf>
          </x14:cfRule>
          <x14:cfRule type="containsText" priority="2644" operator="containsText" id="{19450593-98C3-47F0-A4A8-FA79E33F8A84}">
            <xm:f>NOT(ISERROR(SEARCH('Listados Datos'!$T$4,AT550)))</xm:f>
            <xm:f>'Listados Datos'!$T$4</xm:f>
            <x14:dxf>
              <font>
                <b/>
                <i val="0"/>
                <color theme="0"/>
              </font>
              <fill>
                <patternFill>
                  <bgColor rgb="FFE26B0A"/>
                </patternFill>
              </fill>
            </x14:dxf>
          </x14:cfRule>
          <x14:cfRule type="containsText" priority="2645" operator="containsText" id="{1FABC7D6-3FE1-4134-A8AF-EE9A83C77402}">
            <xm:f>NOT(ISERROR(SEARCH('Listados Datos'!$T$5,AT550)))</xm:f>
            <xm:f>'Listados Datos'!$T$5</xm:f>
            <x14:dxf>
              <font>
                <b/>
                <i val="0"/>
                <color auto="1"/>
              </font>
              <fill>
                <patternFill>
                  <bgColor rgb="FFFFFF00"/>
                </patternFill>
              </fill>
            </x14:dxf>
          </x14:cfRule>
          <x14:cfRule type="containsText" priority="2646" operator="containsText" id="{ECFAECD4-080E-438D-922C-67BA47988D78}">
            <xm:f>NOT(ISERROR(SEARCH('Listados Datos'!$T$6,AT550)))</xm:f>
            <xm:f>'Listados Datos'!$T$6</xm:f>
            <x14:dxf>
              <font>
                <b/>
                <i val="0"/>
              </font>
              <fill>
                <patternFill>
                  <bgColor rgb="FF92D050"/>
                </patternFill>
              </fill>
            </x14:dxf>
          </x14:cfRule>
          <xm:sqref>AT550</xm:sqref>
        </x14:conditionalFormatting>
        <x14:conditionalFormatting xmlns:xm="http://schemas.microsoft.com/office/excel/2006/main">
          <x14:cfRule type="containsText" priority="2633" operator="containsText" id="{3AB7CD5B-6AF1-4FA8-AEB4-5788A327B071}">
            <xm:f>NOT(ISERROR(SEARCH('Listados Datos'!$P$3,AR550)))</xm:f>
            <xm:f>'Listados Datos'!$P$3</xm:f>
            <x14:dxf>
              <fill>
                <patternFill>
                  <bgColor rgb="FF99CC00"/>
                </patternFill>
              </fill>
            </x14:dxf>
          </x14:cfRule>
          <x14:cfRule type="containsText" priority="2634" operator="containsText" id="{1EE5B89A-314D-4F78-BA44-CB2AA9E7A040}">
            <xm:f>NOT(ISERROR(SEARCH('Listados Datos'!$P$4,AR550)))</xm:f>
            <xm:f>'Listados Datos'!$P$4</xm:f>
            <x14:dxf>
              <fill>
                <patternFill>
                  <bgColor rgb="FF33CC33"/>
                </patternFill>
              </fill>
            </x14:dxf>
          </x14:cfRule>
          <x14:cfRule type="containsText" priority="2635" operator="containsText" id="{72A40BFB-1AA0-4524-A11F-9363430F7663}">
            <xm:f>NOT(ISERROR(SEARCH('Listados Datos'!$P$5,AR550)))</xm:f>
            <xm:f>'Listados Datos'!$P$5</xm:f>
            <x14:dxf>
              <fill>
                <patternFill>
                  <bgColor rgb="FFFFFF00"/>
                </patternFill>
              </fill>
            </x14:dxf>
          </x14:cfRule>
          <x14:cfRule type="containsText" priority="2636" operator="containsText" id="{26B0BD66-F510-4485-B3EF-807FA82F66B9}">
            <xm:f>NOT(ISERROR(SEARCH('Listados Datos'!$P$6,AR550)))</xm:f>
            <xm:f>'Listados Datos'!$P$6</xm:f>
            <x14:dxf>
              <fill>
                <patternFill>
                  <bgColor rgb="FFFFC000"/>
                </patternFill>
              </fill>
            </x14:dxf>
          </x14:cfRule>
          <x14:cfRule type="containsText" priority="2637" operator="containsText" id="{1EA1BD5C-FFA0-4021-8314-E59E24F142C7}">
            <xm:f>NOT(ISERROR(SEARCH('Listados Datos'!$P$7,AR550)))</xm:f>
            <xm:f>'Listados Datos'!$P$7</xm:f>
            <x14:dxf>
              <fill>
                <patternFill>
                  <bgColor rgb="FFFF0000"/>
                </patternFill>
              </fill>
            </x14:dxf>
          </x14:cfRule>
          <xm:sqref>AR550</xm:sqref>
        </x14:conditionalFormatting>
        <x14:conditionalFormatting xmlns:xm="http://schemas.microsoft.com/office/excel/2006/main">
          <x14:cfRule type="containsText" priority="2629" operator="containsText" id="{07EED804-33FA-4860-B0FB-F6045B44AE79}">
            <xm:f>NOT(ISERROR(SEARCH('Listados Datos'!$T$3,AT551)))</xm:f>
            <xm:f>'Listados Datos'!$T$3</xm:f>
            <x14:dxf>
              <fill>
                <patternFill patternType="solid">
                  <bgColor rgb="FFC00000"/>
                </patternFill>
              </fill>
            </x14:dxf>
          </x14:cfRule>
          <x14:cfRule type="containsText" priority="2630" operator="containsText" id="{45953A1C-9579-4F87-BC03-C9046A2794F2}">
            <xm:f>NOT(ISERROR(SEARCH('Listados Datos'!$T$4,AT551)))</xm:f>
            <xm:f>'Listados Datos'!$T$4</xm:f>
            <x14:dxf>
              <font>
                <b/>
                <i val="0"/>
                <color theme="0"/>
              </font>
              <fill>
                <patternFill>
                  <bgColor rgb="FFE26B0A"/>
                </patternFill>
              </fill>
            </x14:dxf>
          </x14:cfRule>
          <x14:cfRule type="containsText" priority="2631" operator="containsText" id="{ACA97C10-4EC1-4C17-B179-EC05580D6222}">
            <xm:f>NOT(ISERROR(SEARCH('Listados Datos'!$T$5,AT551)))</xm:f>
            <xm:f>'Listados Datos'!$T$5</xm:f>
            <x14:dxf>
              <font>
                <b/>
                <i val="0"/>
                <color auto="1"/>
              </font>
              <fill>
                <patternFill>
                  <bgColor rgb="FFFFFF00"/>
                </patternFill>
              </fill>
            </x14:dxf>
          </x14:cfRule>
          <x14:cfRule type="containsText" priority="2632" operator="containsText" id="{9DC3A104-86DF-4F12-9342-2CD4981D1EE2}">
            <xm:f>NOT(ISERROR(SEARCH('Listados Datos'!$T$6,AT551)))</xm:f>
            <xm:f>'Listados Datos'!$T$6</xm:f>
            <x14:dxf>
              <font>
                <b/>
                <i val="0"/>
              </font>
              <fill>
                <patternFill>
                  <bgColor rgb="FF92D050"/>
                </patternFill>
              </fill>
            </x14:dxf>
          </x14:cfRule>
          <xm:sqref>AT551</xm:sqref>
        </x14:conditionalFormatting>
        <x14:conditionalFormatting xmlns:xm="http://schemas.microsoft.com/office/excel/2006/main">
          <x14:cfRule type="containsText" priority="2619" operator="containsText" id="{A660091C-50B5-4A03-9036-220B353ADBBC}">
            <xm:f>NOT(ISERROR(SEARCH('Listados Datos'!$P$3,AR551)))</xm:f>
            <xm:f>'Listados Datos'!$P$3</xm:f>
            <x14:dxf>
              <fill>
                <patternFill>
                  <bgColor rgb="FF99CC00"/>
                </patternFill>
              </fill>
            </x14:dxf>
          </x14:cfRule>
          <x14:cfRule type="containsText" priority="2620" operator="containsText" id="{E06F27A4-B3E1-49F6-86DC-F08C3518950D}">
            <xm:f>NOT(ISERROR(SEARCH('Listados Datos'!$P$4,AR551)))</xm:f>
            <xm:f>'Listados Datos'!$P$4</xm:f>
            <x14:dxf>
              <fill>
                <patternFill>
                  <bgColor rgb="FF33CC33"/>
                </patternFill>
              </fill>
            </x14:dxf>
          </x14:cfRule>
          <x14:cfRule type="containsText" priority="2621" operator="containsText" id="{443B68C0-E691-420B-8329-67A7FE63E6D3}">
            <xm:f>NOT(ISERROR(SEARCH('Listados Datos'!$P$5,AR551)))</xm:f>
            <xm:f>'Listados Datos'!$P$5</xm:f>
            <x14:dxf>
              <fill>
                <patternFill>
                  <bgColor rgb="FFFFFF00"/>
                </patternFill>
              </fill>
            </x14:dxf>
          </x14:cfRule>
          <x14:cfRule type="containsText" priority="2622" operator="containsText" id="{9E6EB563-9F75-4DF8-A93B-BB58B79F0B4A}">
            <xm:f>NOT(ISERROR(SEARCH('Listados Datos'!$P$6,AR551)))</xm:f>
            <xm:f>'Listados Datos'!$P$6</xm:f>
            <x14:dxf>
              <fill>
                <patternFill>
                  <bgColor rgb="FFFFC000"/>
                </patternFill>
              </fill>
            </x14:dxf>
          </x14:cfRule>
          <x14:cfRule type="containsText" priority="2623" operator="containsText" id="{B51673EF-25EC-4CE1-9818-5088733D195E}">
            <xm:f>NOT(ISERROR(SEARCH('Listados Datos'!$P$7,AR551)))</xm:f>
            <xm:f>'Listados Datos'!$P$7</xm:f>
            <x14:dxf>
              <fill>
                <patternFill>
                  <bgColor rgb="FFFF0000"/>
                </patternFill>
              </fill>
            </x14:dxf>
          </x14:cfRule>
          <xm:sqref>AR551</xm:sqref>
        </x14:conditionalFormatting>
        <x14:conditionalFormatting xmlns:xm="http://schemas.microsoft.com/office/excel/2006/main">
          <x14:cfRule type="containsText" priority="2601" operator="containsText" id="{E156DF50-DA27-49CB-8210-F38D4C18021C}">
            <xm:f>NOT(ISERROR(SEARCH('Listados Datos'!$T$3,AF552)))</xm:f>
            <xm:f>'Listados Datos'!$T$3</xm:f>
            <x14:dxf>
              <fill>
                <patternFill patternType="solid">
                  <bgColor rgb="FFC00000"/>
                </patternFill>
              </fill>
            </x14:dxf>
          </x14:cfRule>
          <x14:cfRule type="containsText" priority="2602" operator="containsText" id="{91420222-CC0A-48D4-9F3B-4166723899E2}">
            <xm:f>NOT(ISERROR(SEARCH('Listados Datos'!$T$4,AF552)))</xm:f>
            <xm:f>'Listados Datos'!$T$4</xm:f>
            <x14:dxf>
              <font>
                <b/>
                <i val="0"/>
                <color theme="0"/>
              </font>
              <fill>
                <patternFill>
                  <bgColor rgb="FFE26B0A"/>
                </patternFill>
              </fill>
            </x14:dxf>
          </x14:cfRule>
          <x14:cfRule type="containsText" priority="2603" operator="containsText" id="{788606E1-2551-4EA7-928D-F2E6F3DE8755}">
            <xm:f>NOT(ISERROR(SEARCH('Listados Datos'!$T$5,AF552)))</xm:f>
            <xm:f>'Listados Datos'!$T$5</xm:f>
            <x14:dxf>
              <font>
                <b/>
                <i val="0"/>
                <color auto="1"/>
              </font>
              <fill>
                <patternFill>
                  <bgColor rgb="FFFFFF00"/>
                </patternFill>
              </fill>
            </x14:dxf>
          </x14:cfRule>
          <x14:cfRule type="containsText" priority="2604" operator="containsText" id="{349CA21C-B8C6-49BE-8212-FD545A0ED140}">
            <xm:f>NOT(ISERROR(SEARCH('Listados Datos'!$T$6,AF552)))</xm:f>
            <xm:f>'Listados Datos'!$T$6</xm:f>
            <x14:dxf>
              <font>
                <b/>
                <i val="0"/>
              </font>
              <fill>
                <patternFill>
                  <bgColor rgb="FF92D050"/>
                </patternFill>
              </fill>
            </x14:dxf>
          </x14:cfRule>
          <xm:sqref>AF552:AF553</xm:sqref>
        </x14:conditionalFormatting>
        <x14:conditionalFormatting xmlns:xm="http://schemas.microsoft.com/office/excel/2006/main">
          <x14:cfRule type="containsText" priority="2597" operator="containsText" id="{AB988372-751A-4DF9-A88B-5410911D9D1F}">
            <xm:f>NOT(ISERROR(SEARCH('Listados Datos'!$T$3,AB552)))</xm:f>
            <xm:f>'Listados Datos'!$T$3</xm:f>
            <x14:dxf>
              <fill>
                <patternFill patternType="solid">
                  <bgColor rgb="FFC00000"/>
                </patternFill>
              </fill>
            </x14:dxf>
          </x14:cfRule>
          <x14:cfRule type="containsText" priority="2598" operator="containsText" id="{8B24E005-1D3C-4E93-90F2-4E33ACBED13F}">
            <xm:f>NOT(ISERROR(SEARCH('Listados Datos'!$T$4,AB552)))</xm:f>
            <xm:f>'Listados Datos'!$T$4</xm:f>
            <x14:dxf>
              <font>
                <b/>
                <i val="0"/>
                <color theme="0"/>
              </font>
              <fill>
                <patternFill>
                  <bgColor rgb="FFE26B0A"/>
                </patternFill>
              </fill>
            </x14:dxf>
          </x14:cfRule>
          <x14:cfRule type="containsText" priority="2599" operator="containsText" id="{DDD0A5E3-57C8-421E-87B8-9F4B60A7E907}">
            <xm:f>NOT(ISERROR(SEARCH('Listados Datos'!$T$5,AB552)))</xm:f>
            <xm:f>'Listados Datos'!$T$5</xm:f>
            <x14:dxf>
              <font>
                <b/>
                <i val="0"/>
                <color auto="1"/>
              </font>
              <fill>
                <patternFill>
                  <bgColor rgb="FFFFFF00"/>
                </patternFill>
              </fill>
            </x14:dxf>
          </x14:cfRule>
          <x14:cfRule type="containsText" priority="2600" operator="containsText" id="{F6AA7098-7E3B-42F9-AB8C-A439A3098C9D}">
            <xm:f>NOT(ISERROR(SEARCH('Listados Datos'!$T$6,AB552)))</xm:f>
            <xm:f>'Listados Datos'!$T$6</xm:f>
            <x14:dxf>
              <font>
                <b/>
                <i val="0"/>
              </font>
              <fill>
                <patternFill>
                  <bgColor rgb="FF92D050"/>
                </patternFill>
              </fill>
            </x14:dxf>
          </x14:cfRule>
          <xm:sqref>AB552:AB553</xm:sqref>
        </x14:conditionalFormatting>
        <x14:conditionalFormatting xmlns:xm="http://schemas.microsoft.com/office/excel/2006/main">
          <x14:cfRule type="containsText" priority="2587" operator="containsText" id="{6BB4C9AB-108B-4210-AD5C-D2E2373478AE}">
            <xm:f>NOT(ISERROR(SEARCH('Listados Datos'!$P$3,Z552)))</xm:f>
            <xm:f>'Listados Datos'!$P$3</xm:f>
            <x14:dxf>
              <fill>
                <patternFill>
                  <bgColor rgb="FF99CC00"/>
                </patternFill>
              </fill>
            </x14:dxf>
          </x14:cfRule>
          <x14:cfRule type="containsText" priority="2588" operator="containsText" id="{DB9B0D15-FCE9-4816-A6FD-C2A4A9C57CBA}">
            <xm:f>NOT(ISERROR(SEARCH('Listados Datos'!$P$4,Z552)))</xm:f>
            <xm:f>'Listados Datos'!$P$4</xm:f>
            <x14:dxf>
              <fill>
                <patternFill>
                  <bgColor rgb="FF33CC33"/>
                </patternFill>
              </fill>
            </x14:dxf>
          </x14:cfRule>
          <x14:cfRule type="containsText" priority="2589" operator="containsText" id="{9D4CFB51-AE30-4786-92A2-DFE60C815A5E}">
            <xm:f>NOT(ISERROR(SEARCH('Listados Datos'!$P$5,Z552)))</xm:f>
            <xm:f>'Listados Datos'!$P$5</xm:f>
            <x14:dxf>
              <fill>
                <patternFill>
                  <bgColor rgb="FFFFFF00"/>
                </patternFill>
              </fill>
            </x14:dxf>
          </x14:cfRule>
          <x14:cfRule type="containsText" priority="2590" operator="containsText" id="{7076F279-23A5-4BF6-A676-D008566949E7}">
            <xm:f>NOT(ISERROR(SEARCH('Listados Datos'!$P$6,Z552)))</xm:f>
            <xm:f>'Listados Datos'!$P$6</xm:f>
            <x14:dxf>
              <fill>
                <patternFill>
                  <bgColor rgb="FFFFC000"/>
                </patternFill>
              </fill>
            </x14:dxf>
          </x14:cfRule>
          <x14:cfRule type="containsText" priority="2591" operator="containsText" id="{A7D416C3-6B5D-4AF3-92A6-EF3B46240C1E}">
            <xm:f>NOT(ISERROR(SEARCH('Listados Datos'!$P$7,Z552)))</xm:f>
            <xm:f>'Listados Datos'!$P$7</xm:f>
            <x14:dxf>
              <fill>
                <patternFill>
                  <bgColor rgb="FFFF0000"/>
                </patternFill>
              </fill>
            </x14:dxf>
          </x14:cfRule>
          <xm:sqref>Z552:Z553</xm:sqref>
        </x14:conditionalFormatting>
        <x14:conditionalFormatting xmlns:xm="http://schemas.microsoft.com/office/excel/2006/main">
          <x14:cfRule type="containsText" priority="2559" operator="containsText" id="{EB43A4F6-A1FB-4E18-BDD6-E71896469352}">
            <xm:f>NOT(ISERROR(SEARCH('Listados Datos'!$T$3,AT553)))</xm:f>
            <xm:f>'Listados Datos'!$T$3</xm:f>
            <x14:dxf>
              <fill>
                <patternFill patternType="solid">
                  <bgColor rgb="FFC00000"/>
                </patternFill>
              </fill>
            </x14:dxf>
          </x14:cfRule>
          <x14:cfRule type="containsText" priority="2560" operator="containsText" id="{B5D06497-1902-47BD-8A07-C87E0D729B90}">
            <xm:f>NOT(ISERROR(SEARCH('Listados Datos'!$T$4,AT553)))</xm:f>
            <xm:f>'Listados Datos'!$T$4</xm:f>
            <x14:dxf>
              <font>
                <b/>
                <i val="0"/>
                <color theme="0"/>
              </font>
              <fill>
                <patternFill>
                  <bgColor rgb="FFE26B0A"/>
                </patternFill>
              </fill>
            </x14:dxf>
          </x14:cfRule>
          <x14:cfRule type="containsText" priority="2561" operator="containsText" id="{7DAAEA33-76C2-4EB6-931C-AC3DFAFC9F68}">
            <xm:f>NOT(ISERROR(SEARCH('Listados Datos'!$T$5,AT553)))</xm:f>
            <xm:f>'Listados Datos'!$T$5</xm:f>
            <x14:dxf>
              <font>
                <b/>
                <i val="0"/>
                <color auto="1"/>
              </font>
              <fill>
                <patternFill>
                  <bgColor rgb="FFFFFF00"/>
                </patternFill>
              </fill>
            </x14:dxf>
          </x14:cfRule>
          <x14:cfRule type="containsText" priority="2562" operator="containsText" id="{BB0321C0-EC2B-454C-A91D-A492DCD279C8}">
            <xm:f>NOT(ISERROR(SEARCH('Listados Datos'!$T$6,AT553)))</xm:f>
            <xm:f>'Listados Datos'!$T$6</xm:f>
            <x14:dxf>
              <font>
                <b/>
                <i val="0"/>
              </font>
              <fill>
                <patternFill>
                  <bgColor rgb="FF92D050"/>
                </patternFill>
              </fill>
            </x14:dxf>
          </x14:cfRule>
          <xm:sqref>AT553</xm:sqref>
        </x14:conditionalFormatting>
        <x14:conditionalFormatting xmlns:xm="http://schemas.microsoft.com/office/excel/2006/main">
          <x14:cfRule type="containsText" priority="2507" operator="containsText" id="{29B828F7-D95C-41C8-853B-8B8677462C02}">
            <xm:f>NOT(ISERROR(SEARCH('Listados Datos'!$P$3,AR554)))</xm:f>
            <xm:f>'Listados Datos'!$P$3</xm:f>
            <x14:dxf>
              <fill>
                <patternFill>
                  <bgColor rgb="FF99CC00"/>
                </patternFill>
              </fill>
            </x14:dxf>
          </x14:cfRule>
          <x14:cfRule type="containsText" priority="2508" operator="containsText" id="{0F735909-E078-4F7D-9D92-BA7D32DA8226}">
            <xm:f>NOT(ISERROR(SEARCH('Listados Datos'!$P$4,AR554)))</xm:f>
            <xm:f>'Listados Datos'!$P$4</xm:f>
            <x14:dxf>
              <fill>
                <patternFill>
                  <bgColor rgb="FF33CC33"/>
                </patternFill>
              </fill>
            </x14:dxf>
          </x14:cfRule>
          <x14:cfRule type="containsText" priority="2509" operator="containsText" id="{61C4541A-D8F6-4987-BAE1-A28DDF11FC78}">
            <xm:f>NOT(ISERROR(SEARCH('Listados Datos'!$P$5,AR554)))</xm:f>
            <xm:f>'Listados Datos'!$P$5</xm:f>
            <x14:dxf>
              <fill>
                <patternFill>
                  <bgColor rgb="FFFFFF00"/>
                </patternFill>
              </fill>
            </x14:dxf>
          </x14:cfRule>
          <x14:cfRule type="containsText" priority="2510" operator="containsText" id="{675FC040-6D57-4EB9-974F-FAACDDFDCC17}">
            <xm:f>NOT(ISERROR(SEARCH('Listados Datos'!$P$6,AR554)))</xm:f>
            <xm:f>'Listados Datos'!$P$6</xm:f>
            <x14:dxf>
              <fill>
                <patternFill>
                  <bgColor rgb="FFFFC000"/>
                </patternFill>
              </fill>
            </x14:dxf>
          </x14:cfRule>
          <x14:cfRule type="containsText" priority="2511" operator="containsText" id="{C33235A5-C35F-4ACA-9CA9-6189E22C4EC1}">
            <xm:f>NOT(ISERROR(SEARCH('Listados Datos'!$P$7,AR554)))</xm:f>
            <xm:f>'Listados Datos'!$P$7</xm:f>
            <x14:dxf>
              <fill>
                <patternFill>
                  <bgColor rgb="FFFF0000"/>
                </patternFill>
              </fill>
            </x14:dxf>
          </x14:cfRule>
          <xm:sqref>AR554</xm:sqref>
        </x14:conditionalFormatting>
        <x14:conditionalFormatting xmlns:xm="http://schemas.microsoft.com/office/excel/2006/main">
          <x14:cfRule type="containsText" priority="2545" operator="containsText" id="{8F12B446-6AC5-48CC-910F-87698B8B98DF}">
            <xm:f>NOT(ISERROR(SEARCH('Listados Datos'!$T$3,AF554)))</xm:f>
            <xm:f>'Listados Datos'!$T$3</xm:f>
            <x14:dxf>
              <fill>
                <patternFill patternType="solid">
                  <bgColor rgb="FFC00000"/>
                </patternFill>
              </fill>
            </x14:dxf>
          </x14:cfRule>
          <x14:cfRule type="containsText" priority="2546" operator="containsText" id="{1E7B84AC-0DBB-49F4-82EE-6719B73562CB}">
            <xm:f>NOT(ISERROR(SEARCH('Listados Datos'!$T$4,AF554)))</xm:f>
            <xm:f>'Listados Datos'!$T$4</xm:f>
            <x14:dxf>
              <font>
                <b/>
                <i val="0"/>
                <color theme="0"/>
              </font>
              <fill>
                <patternFill>
                  <bgColor rgb="FFE26B0A"/>
                </patternFill>
              </fill>
            </x14:dxf>
          </x14:cfRule>
          <x14:cfRule type="containsText" priority="2547" operator="containsText" id="{C699867D-5287-447D-8FB5-FF8D3FBC5011}">
            <xm:f>NOT(ISERROR(SEARCH('Listados Datos'!$T$5,AF554)))</xm:f>
            <xm:f>'Listados Datos'!$T$5</xm:f>
            <x14:dxf>
              <font>
                <b/>
                <i val="0"/>
                <color auto="1"/>
              </font>
              <fill>
                <patternFill>
                  <bgColor rgb="FFFFFF00"/>
                </patternFill>
              </fill>
            </x14:dxf>
          </x14:cfRule>
          <x14:cfRule type="containsText" priority="2548" operator="containsText" id="{B35FE175-E810-4BE3-B19D-4A038F558D9A}">
            <xm:f>NOT(ISERROR(SEARCH('Listados Datos'!$T$6,AF554)))</xm:f>
            <xm:f>'Listados Datos'!$T$6</xm:f>
            <x14:dxf>
              <font>
                <b/>
                <i val="0"/>
              </font>
              <fill>
                <patternFill>
                  <bgColor rgb="FF92D050"/>
                </patternFill>
              </fill>
            </x14:dxf>
          </x14:cfRule>
          <xm:sqref>AF554</xm:sqref>
        </x14:conditionalFormatting>
        <x14:conditionalFormatting xmlns:xm="http://schemas.microsoft.com/office/excel/2006/main">
          <x14:cfRule type="containsText" priority="2541" operator="containsText" id="{0A6847D1-4D89-4CCA-9EB4-86A410868B61}">
            <xm:f>NOT(ISERROR(SEARCH('Listados Datos'!$T$3,AB554)))</xm:f>
            <xm:f>'Listados Datos'!$T$3</xm:f>
            <x14:dxf>
              <fill>
                <patternFill patternType="solid">
                  <bgColor rgb="FFC00000"/>
                </patternFill>
              </fill>
            </x14:dxf>
          </x14:cfRule>
          <x14:cfRule type="containsText" priority="2542" operator="containsText" id="{05F27CEE-D17D-4511-A82E-DE4D94B3A857}">
            <xm:f>NOT(ISERROR(SEARCH('Listados Datos'!$T$4,AB554)))</xm:f>
            <xm:f>'Listados Datos'!$T$4</xm:f>
            <x14:dxf>
              <font>
                <b/>
                <i val="0"/>
                <color theme="0"/>
              </font>
              <fill>
                <patternFill>
                  <bgColor rgb="FFE26B0A"/>
                </patternFill>
              </fill>
            </x14:dxf>
          </x14:cfRule>
          <x14:cfRule type="containsText" priority="2543" operator="containsText" id="{55028CF9-D73E-4D8B-B404-F3C248FA6B1C}">
            <xm:f>NOT(ISERROR(SEARCH('Listados Datos'!$T$5,AB554)))</xm:f>
            <xm:f>'Listados Datos'!$T$5</xm:f>
            <x14:dxf>
              <font>
                <b/>
                <i val="0"/>
                <color auto="1"/>
              </font>
              <fill>
                <patternFill>
                  <bgColor rgb="FFFFFF00"/>
                </patternFill>
              </fill>
            </x14:dxf>
          </x14:cfRule>
          <x14:cfRule type="containsText" priority="2544" operator="containsText" id="{CFD2D695-08AF-4767-A377-9DB170715A4E}">
            <xm:f>NOT(ISERROR(SEARCH('Listados Datos'!$T$6,AB554)))</xm:f>
            <xm:f>'Listados Datos'!$T$6</xm:f>
            <x14:dxf>
              <font>
                <b/>
                <i val="0"/>
              </font>
              <fill>
                <patternFill>
                  <bgColor rgb="FF92D050"/>
                </patternFill>
              </fill>
            </x14:dxf>
          </x14:cfRule>
          <xm:sqref>AB554</xm:sqref>
        </x14:conditionalFormatting>
        <x14:conditionalFormatting xmlns:xm="http://schemas.microsoft.com/office/excel/2006/main">
          <x14:cfRule type="containsText" priority="2531" operator="containsText" id="{4046E687-282B-4F54-86F6-2B3E061E1BD7}">
            <xm:f>NOT(ISERROR(SEARCH('Listados Datos'!$P$3,Z554)))</xm:f>
            <xm:f>'Listados Datos'!$P$3</xm:f>
            <x14:dxf>
              <fill>
                <patternFill>
                  <bgColor rgb="FF99CC00"/>
                </patternFill>
              </fill>
            </x14:dxf>
          </x14:cfRule>
          <x14:cfRule type="containsText" priority="2532" operator="containsText" id="{A259F938-8688-4A04-9D72-2F37BD14A96A}">
            <xm:f>NOT(ISERROR(SEARCH('Listados Datos'!$P$4,Z554)))</xm:f>
            <xm:f>'Listados Datos'!$P$4</xm:f>
            <x14:dxf>
              <fill>
                <patternFill>
                  <bgColor rgb="FF33CC33"/>
                </patternFill>
              </fill>
            </x14:dxf>
          </x14:cfRule>
          <x14:cfRule type="containsText" priority="2533" operator="containsText" id="{153FF426-5340-4A0F-B922-420C5950E042}">
            <xm:f>NOT(ISERROR(SEARCH('Listados Datos'!$P$5,Z554)))</xm:f>
            <xm:f>'Listados Datos'!$P$5</xm:f>
            <x14:dxf>
              <fill>
                <patternFill>
                  <bgColor rgb="FFFFFF00"/>
                </patternFill>
              </fill>
            </x14:dxf>
          </x14:cfRule>
          <x14:cfRule type="containsText" priority="2534" operator="containsText" id="{45B8FCA8-3E48-4BC6-83A2-CF0B49E831BA}">
            <xm:f>NOT(ISERROR(SEARCH('Listados Datos'!$P$6,Z554)))</xm:f>
            <xm:f>'Listados Datos'!$P$6</xm:f>
            <x14:dxf>
              <fill>
                <patternFill>
                  <bgColor rgb="FFFFC000"/>
                </patternFill>
              </fill>
            </x14:dxf>
          </x14:cfRule>
          <x14:cfRule type="containsText" priority="2535" operator="containsText" id="{C48A169D-08A1-471F-A31D-775397C56C15}">
            <xm:f>NOT(ISERROR(SEARCH('Listados Datos'!$P$7,Z554)))</xm:f>
            <xm:f>'Listados Datos'!$P$7</xm:f>
            <x14:dxf>
              <fill>
                <patternFill>
                  <bgColor rgb="FFFF0000"/>
                </patternFill>
              </fill>
            </x14:dxf>
          </x14:cfRule>
          <xm:sqref>Z554</xm:sqref>
        </x14:conditionalFormatting>
        <x14:conditionalFormatting xmlns:xm="http://schemas.microsoft.com/office/excel/2006/main">
          <x14:cfRule type="containsText" priority="2517" operator="containsText" id="{C3001FFC-548F-4DC7-8AA3-4EB13782E533}">
            <xm:f>NOT(ISERROR(SEARCH('Listados Datos'!$T$3,AT554)))</xm:f>
            <xm:f>'Listados Datos'!$T$3</xm:f>
            <x14:dxf>
              <fill>
                <patternFill patternType="solid">
                  <bgColor rgb="FFC00000"/>
                </patternFill>
              </fill>
            </x14:dxf>
          </x14:cfRule>
          <x14:cfRule type="containsText" priority="2518" operator="containsText" id="{489305D8-823A-4EFB-831D-BC2AE6069FA6}">
            <xm:f>NOT(ISERROR(SEARCH('Listados Datos'!$T$4,AT554)))</xm:f>
            <xm:f>'Listados Datos'!$T$4</xm:f>
            <x14:dxf>
              <font>
                <b/>
                <i val="0"/>
                <color theme="0"/>
              </font>
              <fill>
                <patternFill>
                  <bgColor rgb="FFE26B0A"/>
                </patternFill>
              </fill>
            </x14:dxf>
          </x14:cfRule>
          <x14:cfRule type="containsText" priority="2519" operator="containsText" id="{A2396696-7D76-4F06-B60C-395CFD77BB27}">
            <xm:f>NOT(ISERROR(SEARCH('Listados Datos'!$T$5,AT554)))</xm:f>
            <xm:f>'Listados Datos'!$T$5</xm:f>
            <x14:dxf>
              <font>
                <b/>
                <i val="0"/>
                <color auto="1"/>
              </font>
              <fill>
                <patternFill>
                  <bgColor rgb="FFFFFF00"/>
                </patternFill>
              </fill>
            </x14:dxf>
          </x14:cfRule>
          <x14:cfRule type="containsText" priority="2520" operator="containsText" id="{B528F641-019C-4E80-8F48-B1BD149A7E00}">
            <xm:f>NOT(ISERROR(SEARCH('Listados Datos'!$T$6,AT554)))</xm:f>
            <xm:f>'Listados Datos'!$T$6</xm:f>
            <x14:dxf>
              <font>
                <b/>
                <i val="0"/>
              </font>
              <fill>
                <patternFill>
                  <bgColor rgb="FF92D050"/>
                </patternFill>
              </fill>
            </x14:dxf>
          </x14:cfRule>
          <xm:sqref>AT554</xm:sqref>
        </x14:conditionalFormatting>
        <x14:conditionalFormatting xmlns:xm="http://schemas.microsoft.com/office/excel/2006/main">
          <x14:cfRule type="containsText" priority="629" operator="containsText" id="{92CD38A7-6BDD-434F-B299-32DD5D7DF720}">
            <xm:f>NOT(ISERROR(SEARCH('Listados Datos'!$D$3,B610)))</xm:f>
            <xm:f>'Listados Datos'!$D$3</xm:f>
            <x14:dxf>
              <font>
                <b/>
                <i val="0"/>
                <color theme="0"/>
              </font>
              <fill>
                <patternFill>
                  <bgColor rgb="FFC00000"/>
                </patternFill>
              </fill>
            </x14:dxf>
          </x14:cfRule>
          <x14:cfRule type="containsText" priority="630" operator="containsText" id="{2067B25D-2DC3-4AD4-912B-B0D18D587D6D}">
            <xm:f>NOT(ISERROR(SEARCH('Listados Datos'!$D$4,B610)))</xm:f>
            <xm:f>'Listados Datos'!$D$4</xm:f>
            <x14:dxf>
              <font>
                <b/>
                <i val="0"/>
                <color theme="0"/>
              </font>
              <fill>
                <patternFill>
                  <bgColor rgb="FFC00000"/>
                </patternFill>
              </fill>
            </x14:dxf>
          </x14:cfRule>
          <x14:cfRule type="containsText" priority="631" operator="containsText" id="{CF95593D-160E-4E24-A21B-ABC85C28BF63}">
            <xm:f>NOT(ISERROR(SEARCH('Listados Datos'!$D$5,B610)))</xm:f>
            <xm:f>'Listados Datos'!$D$5</xm:f>
            <x14:dxf>
              <font>
                <b/>
                <i val="0"/>
                <color theme="0"/>
              </font>
              <fill>
                <patternFill>
                  <bgColor rgb="FFC00000"/>
                </patternFill>
              </fill>
            </x14:dxf>
          </x14:cfRule>
          <x14:cfRule type="containsText" priority="632" operator="containsText" id="{5BCF6F12-4903-4057-9FE4-7FBECBACEF30}">
            <xm:f>NOT(ISERROR(SEARCH('Listados Datos'!$D$6,B610)))</xm:f>
            <xm:f>'Listados Datos'!$D$6</xm:f>
            <x14:dxf>
              <font>
                <b/>
                <i val="0"/>
                <color theme="0"/>
              </font>
              <fill>
                <patternFill>
                  <bgColor rgb="FFE3351F"/>
                </patternFill>
              </fill>
            </x14:dxf>
          </x14:cfRule>
          <x14:cfRule type="containsText" priority="633" operator="containsText" id="{53A8AD45-D158-478E-A7EE-CD95084659B2}">
            <xm:f>NOT(ISERROR(SEARCH('Listados Datos'!$D$7,B610)))</xm:f>
            <xm:f>'Listados Datos'!$D$7</xm:f>
            <x14:dxf>
              <font>
                <b/>
                <i val="0"/>
                <color theme="0"/>
              </font>
              <fill>
                <patternFill>
                  <bgColor rgb="FFE3351F"/>
                </patternFill>
              </fill>
            </x14:dxf>
          </x14:cfRule>
          <x14:cfRule type="containsText" priority="634" operator="containsText" id="{2975F0BD-C249-4B6B-9E6E-C5827EADC147}">
            <xm:f>NOT(ISERROR(SEARCH('Listados Datos'!$D$8,B610)))</xm:f>
            <xm:f>'Listados Datos'!$D$8</xm:f>
            <x14:dxf>
              <font>
                <b/>
                <i val="0"/>
                <color theme="0"/>
              </font>
              <fill>
                <patternFill>
                  <bgColor rgb="FFE3351F"/>
                </patternFill>
              </fill>
            </x14:dxf>
          </x14:cfRule>
          <x14:cfRule type="containsText" priority="635" operator="containsText" id="{9C579E63-A6E6-4A37-BE7D-40027BAA39D5}">
            <xm:f>NOT(ISERROR(SEARCH('Listados Datos'!$D$9,B610)))</xm:f>
            <xm:f>'Listados Datos'!$D$9</xm:f>
            <x14:dxf>
              <font>
                <b/>
                <i val="0"/>
                <color theme="0"/>
              </font>
              <fill>
                <patternFill>
                  <bgColor rgb="FFFFC000"/>
                </patternFill>
              </fill>
            </x14:dxf>
          </x14:cfRule>
          <x14:cfRule type="containsText" priority="636" operator="containsText" id="{F71540E2-16B7-41BA-B49E-57CF6010555C}">
            <xm:f>NOT(ISERROR(SEARCH('Listados Datos'!$D$10,B610)))</xm:f>
            <xm:f>'Listados Datos'!$D$10</xm:f>
            <x14:dxf>
              <font>
                <b/>
                <i val="0"/>
                <color theme="0"/>
              </font>
              <fill>
                <patternFill>
                  <bgColor rgb="FFFFC000"/>
                </patternFill>
              </fill>
            </x14:dxf>
          </x14:cfRule>
          <x14:cfRule type="containsText" priority="637" operator="containsText" id="{D4E9E4A0-34A9-443D-95E5-F9D41B22C7B5}">
            <xm:f>NOT(ISERROR(SEARCH('Listados Datos'!$D$11,B610)))</xm:f>
            <xm:f>'Listados Datos'!$D$11</xm:f>
            <x14:dxf>
              <font>
                <b/>
                <i val="0"/>
                <color theme="0"/>
              </font>
              <fill>
                <patternFill>
                  <bgColor rgb="FFFFC000"/>
                </patternFill>
              </fill>
            </x14:dxf>
          </x14:cfRule>
          <x14:cfRule type="containsText" priority="638" operator="containsText" id="{2566C94F-AACB-4F9A-9661-6ECC1A9AF2CB}">
            <xm:f>NOT(ISERROR(SEARCH('Listados Datos'!$D$12,B610)))</xm:f>
            <xm:f>'Listados Datos'!$D$12</xm:f>
            <x14:dxf>
              <font>
                <b/>
                <i val="0"/>
                <color theme="0"/>
              </font>
              <fill>
                <patternFill>
                  <bgColor rgb="FFFFC000"/>
                </patternFill>
              </fill>
            </x14:dxf>
          </x14:cfRule>
          <x14:cfRule type="containsText" priority="639" operator="containsText" id="{EAB9B1FC-B332-43FC-A072-181E9094912E}">
            <xm:f>NOT(ISERROR(SEARCH('Listados Datos'!$D$13,B610)))</xm:f>
            <xm:f>'Listados Datos'!$D$13</xm:f>
            <x14:dxf>
              <font>
                <b/>
                <i val="0"/>
                <color theme="0"/>
              </font>
              <fill>
                <patternFill>
                  <bgColor rgb="FFFFC000"/>
                </patternFill>
              </fill>
            </x14:dxf>
          </x14:cfRule>
          <x14:cfRule type="containsText" priority="640" operator="containsText" id="{BE12ACB4-9390-4CD5-9CF1-F7594B56E69D}">
            <xm:f>NOT(ISERROR(SEARCH('Listados Datos'!$D$14,B610)))</xm:f>
            <xm:f>'Listados Datos'!$D$14</xm:f>
            <x14:dxf>
              <font>
                <b/>
                <i val="0"/>
                <color theme="0"/>
              </font>
              <fill>
                <patternFill>
                  <bgColor rgb="FFFF0000"/>
                </patternFill>
              </fill>
            </x14:dxf>
          </x14:cfRule>
          <x14:cfRule type="containsText" priority="641" operator="containsText" id="{BC2252C0-2FE6-405E-B3D5-C3174359278E}">
            <xm:f>NOT(ISERROR(SEARCH('Listados Datos'!$D$15,B610)))</xm:f>
            <xm:f>'Listados Datos'!$D$15</xm:f>
            <x14:dxf>
              <font>
                <b/>
                <i val="0"/>
                <color theme="0"/>
              </font>
              <fill>
                <patternFill>
                  <bgColor rgb="FFFF0000"/>
                </patternFill>
              </fill>
            </x14:dxf>
          </x14:cfRule>
          <x14:cfRule type="containsText" priority="642" operator="containsText" id="{66B7DE2E-B8B8-42D2-B304-CF30D8122398}">
            <xm:f>NOT(ISERROR(SEARCH('Listados Datos'!$D$16,B610)))</xm:f>
            <xm:f>'Listados Datos'!$D$16</xm:f>
            <x14:dxf>
              <font>
                <b/>
                <i val="0"/>
                <color theme="0"/>
              </font>
              <fill>
                <patternFill>
                  <bgColor rgb="FFFF0000"/>
                </patternFill>
              </fill>
            </x14:dxf>
          </x14:cfRule>
          <xm:sqref>B610:B611</xm:sqref>
        </x14:conditionalFormatting>
        <x14:conditionalFormatting xmlns:xm="http://schemas.microsoft.com/office/excel/2006/main">
          <x14:cfRule type="containsText" priority="2277" operator="containsText" id="{E058ED11-3F2A-4164-83B3-30F91ECC0DEB}">
            <xm:f>NOT(ISERROR(SEARCH('Listados Datos'!$P$3,AR567)))</xm:f>
            <xm:f>'Listados Datos'!$P$3</xm:f>
            <x14:dxf>
              <fill>
                <patternFill>
                  <bgColor rgb="FF99CC00"/>
                </patternFill>
              </fill>
            </x14:dxf>
          </x14:cfRule>
          <x14:cfRule type="containsText" priority="2278" operator="containsText" id="{2CD01742-4652-484E-BEA4-734DF35941F5}">
            <xm:f>NOT(ISERROR(SEARCH('Listados Datos'!$P$4,AR567)))</xm:f>
            <xm:f>'Listados Datos'!$P$4</xm:f>
            <x14:dxf>
              <fill>
                <patternFill>
                  <bgColor rgb="FF33CC33"/>
                </patternFill>
              </fill>
            </x14:dxf>
          </x14:cfRule>
          <x14:cfRule type="containsText" priority="2279" operator="containsText" id="{4F89813A-37DD-443D-ADE2-35C073E733AE}">
            <xm:f>NOT(ISERROR(SEARCH('Listados Datos'!$P$5,AR567)))</xm:f>
            <xm:f>'Listados Datos'!$P$5</xm:f>
            <x14:dxf>
              <fill>
                <patternFill>
                  <bgColor rgb="FFFFFF00"/>
                </patternFill>
              </fill>
            </x14:dxf>
          </x14:cfRule>
          <x14:cfRule type="containsText" priority="2280" operator="containsText" id="{D1BEA11C-8D7A-41E6-8FDD-A468848F958C}">
            <xm:f>NOT(ISERROR(SEARCH('Listados Datos'!$P$6,AR567)))</xm:f>
            <xm:f>'Listados Datos'!$P$6</xm:f>
            <x14:dxf>
              <fill>
                <patternFill>
                  <bgColor rgb="FFFFC000"/>
                </patternFill>
              </fill>
            </x14:dxf>
          </x14:cfRule>
          <x14:cfRule type="containsText" priority="2281" operator="containsText" id="{BA3C810E-4450-4455-A33B-3391C05D8C03}">
            <xm:f>NOT(ISERROR(SEARCH('Listados Datos'!$P$7,AR567)))</xm:f>
            <xm:f>'Listados Datos'!$P$7</xm:f>
            <x14:dxf>
              <fill>
                <patternFill>
                  <bgColor rgb="FFFF0000"/>
                </patternFill>
              </fill>
            </x14:dxf>
          </x14:cfRule>
          <xm:sqref>AR567</xm:sqref>
        </x14:conditionalFormatting>
        <x14:conditionalFormatting xmlns:xm="http://schemas.microsoft.com/office/excel/2006/main">
          <x14:cfRule type="containsText" priority="2287" operator="containsText" id="{0F419A4B-249B-484B-BF53-3FB2FE91E205}">
            <xm:f>NOT(ISERROR(SEARCH('Listados Datos'!$T$3,AT567)))</xm:f>
            <xm:f>'Listados Datos'!$T$3</xm:f>
            <x14:dxf>
              <fill>
                <patternFill patternType="solid">
                  <bgColor rgb="FFC00000"/>
                </patternFill>
              </fill>
            </x14:dxf>
          </x14:cfRule>
          <x14:cfRule type="containsText" priority="2288" operator="containsText" id="{CECF03C7-DDBB-4017-9427-2DD9FDC7C1AC}">
            <xm:f>NOT(ISERROR(SEARCH('Listados Datos'!$T$4,AT567)))</xm:f>
            <xm:f>'Listados Datos'!$T$4</xm:f>
            <x14:dxf>
              <font>
                <b/>
                <i val="0"/>
                <color theme="0"/>
              </font>
              <fill>
                <patternFill>
                  <bgColor rgb="FFE26B0A"/>
                </patternFill>
              </fill>
            </x14:dxf>
          </x14:cfRule>
          <x14:cfRule type="containsText" priority="2289" operator="containsText" id="{9EEA1030-3C33-49BC-8A5C-FA7A0BC66B54}">
            <xm:f>NOT(ISERROR(SEARCH('Listados Datos'!$T$5,AT567)))</xm:f>
            <xm:f>'Listados Datos'!$T$5</xm:f>
            <x14:dxf>
              <font>
                <b/>
                <i val="0"/>
                <color auto="1"/>
              </font>
              <fill>
                <patternFill>
                  <bgColor rgb="FFFFFF00"/>
                </patternFill>
              </fill>
            </x14:dxf>
          </x14:cfRule>
          <x14:cfRule type="containsText" priority="2290" operator="containsText" id="{B470C802-E3CB-497A-91DC-AB935C204CD5}">
            <xm:f>NOT(ISERROR(SEARCH('Listados Datos'!$T$6,AT567)))</xm:f>
            <xm:f>'Listados Datos'!$T$6</xm:f>
            <x14:dxf>
              <font>
                <b/>
                <i val="0"/>
              </font>
              <fill>
                <patternFill>
                  <bgColor rgb="FF92D050"/>
                </patternFill>
              </fill>
            </x14:dxf>
          </x14:cfRule>
          <xm:sqref>AT567</xm:sqref>
        </x14:conditionalFormatting>
        <x14:conditionalFormatting xmlns:xm="http://schemas.microsoft.com/office/excel/2006/main">
          <x14:cfRule type="containsText" priority="2245" operator="containsText" id="{7BB2AA93-6DE2-4EF6-9EEB-11A73E05AC00}">
            <xm:f>NOT(ISERROR(SEARCH('Listados Datos'!$T$3,AT564)))</xm:f>
            <xm:f>'Listados Datos'!$T$3</xm:f>
            <x14:dxf>
              <fill>
                <patternFill patternType="solid">
                  <bgColor rgb="FFC00000"/>
                </patternFill>
              </fill>
            </x14:dxf>
          </x14:cfRule>
          <x14:cfRule type="containsText" priority="2246" operator="containsText" id="{B002D079-D3BA-4FE5-A330-4B4640EE838B}">
            <xm:f>NOT(ISERROR(SEARCH('Listados Datos'!$T$4,AT564)))</xm:f>
            <xm:f>'Listados Datos'!$T$4</xm:f>
            <x14:dxf>
              <font>
                <b/>
                <i val="0"/>
                <color theme="0"/>
              </font>
              <fill>
                <patternFill>
                  <bgColor rgb="FFE26B0A"/>
                </patternFill>
              </fill>
            </x14:dxf>
          </x14:cfRule>
          <x14:cfRule type="containsText" priority="2247" operator="containsText" id="{CC29DBD3-A6C3-4870-B367-D41C95B94BEC}">
            <xm:f>NOT(ISERROR(SEARCH('Listados Datos'!$T$5,AT564)))</xm:f>
            <xm:f>'Listados Datos'!$T$5</xm:f>
            <x14:dxf>
              <font>
                <b/>
                <i val="0"/>
                <color auto="1"/>
              </font>
              <fill>
                <patternFill>
                  <bgColor rgb="FFFFFF00"/>
                </patternFill>
              </fill>
            </x14:dxf>
          </x14:cfRule>
          <x14:cfRule type="containsText" priority="2248" operator="containsText" id="{0BA1EB81-0E05-4FF3-9079-1FD2A811CC21}">
            <xm:f>NOT(ISERROR(SEARCH('Listados Datos'!$T$6,AT564)))</xm:f>
            <xm:f>'Listados Datos'!$T$6</xm:f>
            <x14:dxf>
              <font>
                <b/>
                <i val="0"/>
              </font>
              <fill>
                <patternFill>
                  <bgColor rgb="FF92D050"/>
                </patternFill>
              </fill>
            </x14:dxf>
          </x14:cfRule>
          <xm:sqref>AT564</xm:sqref>
        </x14:conditionalFormatting>
        <x14:conditionalFormatting xmlns:xm="http://schemas.microsoft.com/office/excel/2006/main">
          <x14:cfRule type="containsText" priority="2235" operator="containsText" id="{D9B2CC2E-9B65-4B88-8156-B41DDFF6720C}">
            <xm:f>NOT(ISERROR(SEARCH('Listados Datos'!$P$3,AR564)))</xm:f>
            <xm:f>'Listados Datos'!$P$3</xm:f>
            <x14:dxf>
              <fill>
                <patternFill>
                  <bgColor rgb="FF99CC00"/>
                </patternFill>
              </fill>
            </x14:dxf>
          </x14:cfRule>
          <x14:cfRule type="containsText" priority="2236" operator="containsText" id="{5B8F7AE8-B985-4B11-955E-20B669329674}">
            <xm:f>NOT(ISERROR(SEARCH('Listados Datos'!$P$4,AR564)))</xm:f>
            <xm:f>'Listados Datos'!$P$4</xm:f>
            <x14:dxf>
              <fill>
                <patternFill>
                  <bgColor rgb="FF33CC33"/>
                </patternFill>
              </fill>
            </x14:dxf>
          </x14:cfRule>
          <x14:cfRule type="containsText" priority="2237" operator="containsText" id="{21C7D371-C171-49EB-AD67-68B0DDAA0DF7}">
            <xm:f>NOT(ISERROR(SEARCH('Listados Datos'!$P$5,AR564)))</xm:f>
            <xm:f>'Listados Datos'!$P$5</xm:f>
            <x14:dxf>
              <fill>
                <patternFill>
                  <bgColor rgb="FFFFFF00"/>
                </patternFill>
              </fill>
            </x14:dxf>
          </x14:cfRule>
          <x14:cfRule type="containsText" priority="2238" operator="containsText" id="{4EA90C22-78F7-4F71-AB90-467291934B95}">
            <xm:f>NOT(ISERROR(SEARCH('Listados Datos'!$P$6,AR564)))</xm:f>
            <xm:f>'Listados Datos'!$P$6</xm:f>
            <x14:dxf>
              <fill>
                <patternFill>
                  <bgColor rgb="FFFFC000"/>
                </patternFill>
              </fill>
            </x14:dxf>
          </x14:cfRule>
          <x14:cfRule type="containsText" priority="2239" operator="containsText" id="{79CE9ADA-0100-4103-9D08-BD6DCD2B90A1}">
            <xm:f>NOT(ISERROR(SEARCH('Listados Datos'!$P$7,AR564)))</xm:f>
            <xm:f>'Listados Datos'!$P$7</xm:f>
            <x14:dxf>
              <fill>
                <patternFill>
                  <bgColor rgb="FFFF0000"/>
                </patternFill>
              </fill>
            </x14:dxf>
          </x14:cfRule>
          <xm:sqref>AR564</xm:sqref>
        </x14:conditionalFormatting>
        <x14:conditionalFormatting xmlns:xm="http://schemas.microsoft.com/office/excel/2006/main">
          <x14:cfRule type="containsText" priority="2353" operator="containsText" id="{A5831189-F7C8-45EA-A9B5-54BDC05ADFAA}">
            <xm:f>NOT(ISERROR(SEARCH('Listados Datos'!$T$3,AF562)))</xm:f>
            <xm:f>'Listados Datos'!$T$3</xm:f>
            <x14:dxf>
              <fill>
                <patternFill patternType="solid">
                  <bgColor rgb="FFC00000"/>
                </patternFill>
              </fill>
            </x14:dxf>
          </x14:cfRule>
          <x14:cfRule type="containsText" priority="2354" operator="containsText" id="{4AE6944C-6F7E-4F72-96A5-381FE46393B6}">
            <xm:f>NOT(ISERROR(SEARCH('Listados Datos'!$T$4,AF562)))</xm:f>
            <xm:f>'Listados Datos'!$T$4</xm:f>
            <x14:dxf>
              <font>
                <b/>
                <i val="0"/>
                <color theme="0"/>
              </font>
              <fill>
                <patternFill>
                  <bgColor rgb="FFE26B0A"/>
                </patternFill>
              </fill>
            </x14:dxf>
          </x14:cfRule>
          <x14:cfRule type="containsText" priority="2355" operator="containsText" id="{EF97128E-DE10-4D86-ACBF-31168AC00BBD}">
            <xm:f>NOT(ISERROR(SEARCH('Listados Datos'!$T$5,AF562)))</xm:f>
            <xm:f>'Listados Datos'!$T$5</xm:f>
            <x14:dxf>
              <font>
                <b/>
                <i val="0"/>
                <color auto="1"/>
              </font>
              <fill>
                <patternFill>
                  <bgColor rgb="FFFFFF00"/>
                </patternFill>
              </fill>
            </x14:dxf>
          </x14:cfRule>
          <x14:cfRule type="containsText" priority="2356" operator="containsText" id="{9C7B4CA4-DED1-44C7-A61C-E2D53FFA335F}">
            <xm:f>NOT(ISERROR(SEARCH('Listados Datos'!$T$6,AF562)))</xm:f>
            <xm:f>'Listados Datos'!$T$6</xm:f>
            <x14:dxf>
              <font>
                <b/>
                <i val="0"/>
              </font>
              <fill>
                <patternFill>
                  <bgColor rgb="FF92D050"/>
                </patternFill>
              </fill>
            </x14:dxf>
          </x14:cfRule>
          <xm:sqref>AF562:AF563 AF567</xm:sqref>
        </x14:conditionalFormatting>
        <x14:conditionalFormatting xmlns:xm="http://schemas.microsoft.com/office/excel/2006/main">
          <x14:cfRule type="containsText" priority="2349" operator="containsText" id="{FA00EF01-4176-4E5B-B627-2448073E31C7}">
            <xm:f>NOT(ISERROR(SEARCH('Listados Datos'!$T$3,AB562)))</xm:f>
            <xm:f>'Listados Datos'!$T$3</xm:f>
            <x14:dxf>
              <fill>
                <patternFill patternType="solid">
                  <bgColor rgb="FFC00000"/>
                </patternFill>
              </fill>
            </x14:dxf>
          </x14:cfRule>
          <x14:cfRule type="containsText" priority="2350" operator="containsText" id="{63D2781C-8F02-4F53-BF04-AAC402D8A32B}">
            <xm:f>NOT(ISERROR(SEARCH('Listados Datos'!$T$4,AB562)))</xm:f>
            <xm:f>'Listados Datos'!$T$4</xm:f>
            <x14:dxf>
              <font>
                <b/>
                <i val="0"/>
                <color theme="0"/>
              </font>
              <fill>
                <patternFill>
                  <bgColor rgb="FFE26B0A"/>
                </patternFill>
              </fill>
            </x14:dxf>
          </x14:cfRule>
          <x14:cfRule type="containsText" priority="2351" operator="containsText" id="{D76F4CF6-BC1C-4B03-A5A6-E4D5DDD0957D}">
            <xm:f>NOT(ISERROR(SEARCH('Listados Datos'!$T$5,AB562)))</xm:f>
            <xm:f>'Listados Datos'!$T$5</xm:f>
            <x14:dxf>
              <font>
                <b/>
                <i val="0"/>
                <color auto="1"/>
              </font>
              <fill>
                <patternFill>
                  <bgColor rgb="FFFFFF00"/>
                </patternFill>
              </fill>
            </x14:dxf>
          </x14:cfRule>
          <x14:cfRule type="containsText" priority="2352" operator="containsText" id="{B324A386-B3D8-491D-B0E5-DDB439F83A41}">
            <xm:f>NOT(ISERROR(SEARCH('Listados Datos'!$T$6,AB562)))</xm:f>
            <xm:f>'Listados Datos'!$T$6</xm:f>
            <x14:dxf>
              <font>
                <b/>
                <i val="0"/>
              </font>
              <fill>
                <patternFill>
                  <bgColor rgb="FF92D050"/>
                </patternFill>
              </fill>
            </x14:dxf>
          </x14:cfRule>
          <xm:sqref>AB562:AB563</xm:sqref>
        </x14:conditionalFormatting>
        <x14:conditionalFormatting xmlns:xm="http://schemas.microsoft.com/office/excel/2006/main">
          <x14:cfRule type="containsText" priority="2339" operator="containsText" id="{A82823E7-4B6D-43A1-AC77-6EEECD1B0291}">
            <xm:f>NOT(ISERROR(SEARCH('Listados Datos'!$P$3,Z562)))</xm:f>
            <xm:f>'Listados Datos'!$P$3</xm:f>
            <x14:dxf>
              <fill>
                <patternFill>
                  <bgColor rgb="FF99CC00"/>
                </patternFill>
              </fill>
            </x14:dxf>
          </x14:cfRule>
          <x14:cfRule type="containsText" priority="2340" operator="containsText" id="{88E7A5C1-F327-443F-9693-007394C62477}">
            <xm:f>NOT(ISERROR(SEARCH('Listados Datos'!$P$4,Z562)))</xm:f>
            <xm:f>'Listados Datos'!$P$4</xm:f>
            <x14:dxf>
              <fill>
                <patternFill>
                  <bgColor rgb="FF33CC33"/>
                </patternFill>
              </fill>
            </x14:dxf>
          </x14:cfRule>
          <x14:cfRule type="containsText" priority="2341" operator="containsText" id="{ED7F025E-7D8F-4B08-BA3C-8485DFD6A82F}">
            <xm:f>NOT(ISERROR(SEARCH('Listados Datos'!$P$5,Z562)))</xm:f>
            <xm:f>'Listados Datos'!$P$5</xm:f>
            <x14:dxf>
              <fill>
                <patternFill>
                  <bgColor rgb="FFFFFF00"/>
                </patternFill>
              </fill>
            </x14:dxf>
          </x14:cfRule>
          <x14:cfRule type="containsText" priority="2342" operator="containsText" id="{D469DCAC-9282-45E2-856E-699B4BF990CC}">
            <xm:f>NOT(ISERROR(SEARCH('Listados Datos'!$P$6,Z562)))</xm:f>
            <xm:f>'Listados Datos'!$P$6</xm:f>
            <x14:dxf>
              <fill>
                <patternFill>
                  <bgColor rgb="FFFFC000"/>
                </patternFill>
              </fill>
            </x14:dxf>
          </x14:cfRule>
          <x14:cfRule type="containsText" priority="2343" operator="containsText" id="{ADB4F5EA-EBE2-4018-B289-9D362A9686CD}">
            <xm:f>NOT(ISERROR(SEARCH('Listados Datos'!$P$7,Z562)))</xm:f>
            <xm:f>'Listados Datos'!$P$7</xm:f>
            <x14:dxf>
              <fill>
                <patternFill>
                  <bgColor rgb="FFFF0000"/>
                </patternFill>
              </fill>
            </x14:dxf>
          </x14:cfRule>
          <xm:sqref>Z562:Z563</xm:sqref>
        </x14:conditionalFormatting>
        <x14:conditionalFormatting xmlns:xm="http://schemas.microsoft.com/office/excel/2006/main">
          <x14:cfRule type="containsText" priority="2315" operator="containsText" id="{920A2A30-5957-4573-B01D-6B2FB97DEF4A}">
            <xm:f>NOT(ISERROR(SEARCH('Listados Datos'!$T$3,AT562)))</xm:f>
            <xm:f>'Listados Datos'!$T$3</xm:f>
            <x14:dxf>
              <fill>
                <patternFill patternType="solid">
                  <bgColor rgb="FFC00000"/>
                </patternFill>
              </fill>
            </x14:dxf>
          </x14:cfRule>
          <x14:cfRule type="containsText" priority="2316" operator="containsText" id="{0D5D29CF-1016-43B1-A32D-B0F456D61953}">
            <xm:f>NOT(ISERROR(SEARCH('Listados Datos'!$T$4,AT562)))</xm:f>
            <xm:f>'Listados Datos'!$T$4</xm:f>
            <x14:dxf>
              <font>
                <b/>
                <i val="0"/>
                <color theme="0"/>
              </font>
              <fill>
                <patternFill>
                  <bgColor rgb="FFE26B0A"/>
                </patternFill>
              </fill>
            </x14:dxf>
          </x14:cfRule>
          <x14:cfRule type="containsText" priority="2317" operator="containsText" id="{04A3EA65-5035-420A-907A-D614090E12BE}">
            <xm:f>NOT(ISERROR(SEARCH('Listados Datos'!$T$5,AT562)))</xm:f>
            <xm:f>'Listados Datos'!$T$5</xm:f>
            <x14:dxf>
              <font>
                <b/>
                <i val="0"/>
                <color auto="1"/>
              </font>
              <fill>
                <patternFill>
                  <bgColor rgb="FFFFFF00"/>
                </patternFill>
              </fill>
            </x14:dxf>
          </x14:cfRule>
          <x14:cfRule type="containsText" priority="2318" operator="containsText" id="{DF69399D-523A-4C33-8B2D-1F99C94F33FD}">
            <xm:f>NOT(ISERROR(SEARCH('Listados Datos'!$T$6,AT562)))</xm:f>
            <xm:f>'Listados Datos'!$T$6</xm:f>
            <x14:dxf>
              <font>
                <b/>
                <i val="0"/>
              </font>
              <fill>
                <patternFill>
                  <bgColor rgb="FF92D050"/>
                </patternFill>
              </fill>
            </x14:dxf>
          </x14:cfRule>
          <xm:sqref>AT562</xm:sqref>
        </x14:conditionalFormatting>
        <x14:conditionalFormatting xmlns:xm="http://schemas.microsoft.com/office/excel/2006/main">
          <x14:cfRule type="containsText" priority="2305" operator="containsText" id="{AD9464B7-F2CC-4073-9F17-439FCC7AF72F}">
            <xm:f>NOT(ISERROR(SEARCH('Listados Datos'!$P$3,AR562)))</xm:f>
            <xm:f>'Listados Datos'!$P$3</xm:f>
            <x14:dxf>
              <fill>
                <patternFill>
                  <bgColor rgb="FF99CC00"/>
                </patternFill>
              </fill>
            </x14:dxf>
          </x14:cfRule>
          <x14:cfRule type="containsText" priority="2306" operator="containsText" id="{B37924BE-4C9E-474C-9D0C-F29D51A16B6B}">
            <xm:f>NOT(ISERROR(SEARCH('Listados Datos'!$P$4,AR562)))</xm:f>
            <xm:f>'Listados Datos'!$P$4</xm:f>
            <x14:dxf>
              <fill>
                <patternFill>
                  <bgColor rgb="FF33CC33"/>
                </patternFill>
              </fill>
            </x14:dxf>
          </x14:cfRule>
          <x14:cfRule type="containsText" priority="2307" operator="containsText" id="{61FB7B08-83AF-4BA3-9FCC-6AA7555076AC}">
            <xm:f>NOT(ISERROR(SEARCH('Listados Datos'!$P$5,AR562)))</xm:f>
            <xm:f>'Listados Datos'!$P$5</xm:f>
            <x14:dxf>
              <fill>
                <patternFill>
                  <bgColor rgb="FFFFFF00"/>
                </patternFill>
              </fill>
            </x14:dxf>
          </x14:cfRule>
          <x14:cfRule type="containsText" priority="2308" operator="containsText" id="{A78C23C0-F2F2-441F-8684-B6E1A0B89ACF}">
            <xm:f>NOT(ISERROR(SEARCH('Listados Datos'!$P$6,AR562)))</xm:f>
            <xm:f>'Listados Datos'!$P$6</xm:f>
            <x14:dxf>
              <fill>
                <patternFill>
                  <bgColor rgb="FFFFC000"/>
                </patternFill>
              </fill>
            </x14:dxf>
          </x14:cfRule>
          <x14:cfRule type="containsText" priority="2309" operator="containsText" id="{E4618CD9-A86B-4E3F-B786-64F5CB7CB3F9}">
            <xm:f>NOT(ISERROR(SEARCH('Listados Datos'!$P$7,AR562)))</xm:f>
            <xm:f>'Listados Datos'!$P$7</xm:f>
            <x14:dxf>
              <fill>
                <patternFill>
                  <bgColor rgb="FFFF0000"/>
                </patternFill>
              </fill>
            </x14:dxf>
          </x14:cfRule>
          <xm:sqref>AR562</xm:sqref>
        </x14:conditionalFormatting>
        <x14:conditionalFormatting xmlns:xm="http://schemas.microsoft.com/office/excel/2006/main">
          <x14:cfRule type="containsText" priority="2301" operator="containsText" id="{6E21BF81-4398-425C-BE99-F3B4AB519595}">
            <xm:f>NOT(ISERROR(SEARCH('Listados Datos'!$T$3,AT563)))</xm:f>
            <xm:f>'Listados Datos'!$T$3</xm:f>
            <x14:dxf>
              <fill>
                <patternFill patternType="solid">
                  <bgColor rgb="FFC00000"/>
                </patternFill>
              </fill>
            </x14:dxf>
          </x14:cfRule>
          <x14:cfRule type="containsText" priority="2302" operator="containsText" id="{333FEFFD-6EA9-42B1-AFC7-5A5E05E18EC4}">
            <xm:f>NOT(ISERROR(SEARCH('Listados Datos'!$T$4,AT563)))</xm:f>
            <xm:f>'Listados Datos'!$T$4</xm:f>
            <x14:dxf>
              <font>
                <b/>
                <i val="0"/>
                <color theme="0"/>
              </font>
              <fill>
                <patternFill>
                  <bgColor rgb="FFE26B0A"/>
                </patternFill>
              </fill>
            </x14:dxf>
          </x14:cfRule>
          <x14:cfRule type="containsText" priority="2303" operator="containsText" id="{AB0BF482-DD18-4A51-B074-9B344CD175DC}">
            <xm:f>NOT(ISERROR(SEARCH('Listados Datos'!$T$5,AT563)))</xm:f>
            <xm:f>'Listados Datos'!$T$5</xm:f>
            <x14:dxf>
              <font>
                <b/>
                <i val="0"/>
                <color auto="1"/>
              </font>
              <fill>
                <patternFill>
                  <bgColor rgb="FFFFFF00"/>
                </patternFill>
              </fill>
            </x14:dxf>
          </x14:cfRule>
          <x14:cfRule type="containsText" priority="2304" operator="containsText" id="{10AC2BDF-DD1C-4B98-A1B8-0725C2324AB2}">
            <xm:f>NOT(ISERROR(SEARCH('Listados Datos'!$T$6,AT563)))</xm:f>
            <xm:f>'Listados Datos'!$T$6</xm:f>
            <x14:dxf>
              <font>
                <b/>
                <i val="0"/>
              </font>
              <fill>
                <patternFill>
                  <bgColor rgb="FF92D050"/>
                </patternFill>
              </fill>
            </x14:dxf>
          </x14:cfRule>
          <xm:sqref>AT563</xm:sqref>
        </x14:conditionalFormatting>
        <x14:conditionalFormatting xmlns:xm="http://schemas.microsoft.com/office/excel/2006/main">
          <x14:cfRule type="containsText" priority="2291" operator="containsText" id="{CBE0A80D-AD9A-43DD-A920-39B3F424BAE9}">
            <xm:f>NOT(ISERROR(SEARCH('Listados Datos'!$P$3,AR563)))</xm:f>
            <xm:f>'Listados Datos'!$P$3</xm:f>
            <x14:dxf>
              <fill>
                <patternFill>
                  <bgColor rgb="FF99CC00"/>
                </patternFill>
              </fill>
            </x14:dxf>
          </x14:cfRule>
          <x14:cfRule type="containsText" priority="2292" operator="containsText" id="{A0048D7E-406E-465A-B4AA-4C8685EC5664}">
            <xm:f>NOT(ISERROR(SEARCH('Listados Datos'!$P$4,AR563)))</xm:f>
            <xm:f>'Listados Datos'!$P$4</xm:f>
            <x14:dxf>
              <fill>
                <patternFill>
                  <bgColor rgb="FF33CC33"/>
                </patternFill>
              </fill>
            </x14:dxf>
          </x14:cfRule>
          <x14:cfRule type="containsText" priority="2293" operator="containsText" id="{40C182FA-48BC-4212-8FF1-FE6B396BDEAB}">
            <xm:f>NOT(ISERROR(SEARCH('Listados Datos'!$P$5,AR563)))</xm:f>
            <xm:f>'Listados Datos'!$P$5</xm:f>
            <x14:dxf>
              <fill>
                <patternFill>
                  <bgColor rgb="FFFFFF00"/>
                </patternFill>
              </fill>
            </x14:dxf>
          </x14:cfRule>
          <x14:cfRule type="containsText" priority="2294" operator="containsText" id="{DFEB01A8-B5B4-4501-8DD3-B1903C356D66}">
            <xm:f>NOT(ISERROR(SEARCH('Listados Datos'!$P$6,AR563)))</xm:f>
            <xm:f>'Listados Datos'!$P$6</xm:f>
            <x14:dxf>
              <fill>
                <patternFill>
                  <bgColor rgb="FFFFC000"/>
                </patternFill>
              </fill>
            </x14:dxf>
          </x14:cfRule>
          <x14:cfRule type="containsText" priority="2295" operator="containsText" id="{9D57889A-210D-41E1-B422-A0EA978EA85B}">
            <xm:f>NOT(ISERROR(SEARCH('Listados Datos'!$P$7,AR563)))</xm:f>
            <xm:f>'Listados Datos'!$P$7</xm:f>
            <x14:dxf>
              <fill>
                <patternFill>
                  <bgColor rgb="FFFF0000"/>
                </patternFill>
              </fill>
            </x14:dxf>
          </x14:cfRule>
          <xm:sqref>AR563</xm:sqref>
        </x14:conditionalFormatting>
        <x14:conditionalFormatting xmlns:xm="http://schemas.microsoft.com/office/excel/2006/main">
          <x14:cfRule type="containsText" priority="2151" operator="containsText" id="{F31BEAD7-164C-4533-9F4C-096DB57C6CEC}">
            <xm:f>NOT(ISERROR(SEARCH('Listados Datos'!$T$3,AT573)))</xm:f>
            <xm:f>'Listados Datos'!$T$3</xm:f>
            <x14:dxf>
              <fill>
                <patternFill patternType="solid">
                  <bgColor rgb="FFC00000"/>
                </patternFill>
              </fill>
            </x14:dxf>
          </x14:cfRule>
          <x14:cfRule type="containsText" priority="2152" operator="containsText" id="{C65D312A-B829-4B11-A545-B9E7926E2F4F}">
            <xm:f>NOT(ISERROR(SEARCH('Listados Datos'!$T$4,AT573)))</xm:f>
            <xm:f>'Listados Datos'!$T$4</xm:f>
            <x14:dxf>
              <font>
                <b/>
                <i val="0"/>
                <color theme="0"/>
              </font>
              <fill>
                <patternFill>
                  <bgColor rgb="FFE26B0A"/>
                </patternFill>
              </fill>
            </x14:dxf>
          </x14:cfRule>
          <x14:cfRule type="containsText" priority="2153" operator="containsText" id="{970821C7-EB4D-4F39-92B6-0D8C88CADB4C}">
            <xm:f>NOT(ISERROR(SEARCH('Listados Datos'!$T$5,AT573)))</xm:f>
            <xm:f>'Listados Datos'!$T$5</xm:f>
            <x14:dxf>
              <font>
                <b/>
                <i val="0"/>
                <color auto="1"/>
              </font>
              <fill>
                <patternFill>
                  <bgColor rgb="FFFFFF00"/>
                </patternFill>
              </fill>
            </x14:dxf>
          </x14:cfRule>
          <x14:cfRule type="containsText" priority="2154" operator="containsText" id="{E34F0CAB-DE6A-4B23-A777-59B85C8775EE}">
            <xm:f>NOT(ISERROR(SEARCH('Listados Datos'!$T$6,AT573)))</xm:f>
            <xm:f>'Listados Datos'!$T$6</xm:f>
            <x14:dxf>
              <font>
                <b/>
                <i val="0"/>
              </font>
              <fill>
                <patternFill>
                  <bgColor rgb="FF92D050"/>
                </patternFill>
              </fill>
            </x14:dxf>
          </x14:cfRule>
          <xm:sqref>AT573</xm:sqref>
        </x14:conditionalFormatting>
        <x14:conditionalFormatting xmlns:xm="http://schemas.microsoft.com/office/excel/2006/main">
          <x14:cfRule type="containsText" priority="2141" operator="containsText" id="{04450F10-B5D6-4AB6-AEB8-19FE20DB1C1B}">
            <xm:f>NOT(ISERROR(SEARCH('Listados Datos'!$P$3,AR573)))</xm:f>
            <xm:f>'Listados Datos'!$P$3</xm:f>
            <x14:dxf>
              <fill>
                <patternFill>
                  <bgColor rgb="FF99CC00"/>
                </patternFill>
              </fill>
            </x14:dxf>
          </x14:cfRule>
          <x14:cfRule type="containsText" priority="2142" operator="containsText" id="{231DD7F5-F8A5-4AA2-8CFA-CBBEE43AED95}">
            <xm:f>NOT(ISERROR(SEARCH('Listados Datos'!$P$4,AR573)))</xm:f>
            <xm:f>'Listados Datos'!$P$4</xm:f>
            <x14:dxf>
              <fill>
                <patternFill>
                  <bgColor rgb="FF33CC33"/>
                </patternFill>
              </fill>
            </x14:dxf>
          </x14:cfRule>
          <x14:cfRule type="containsText" priority="2143" operator="containsText" id="{AB8D35EC-66C7-4C67-B842-B3BA7524988D}">
            <xm:f>NOT(ISERROR(SEARCH('Listados Datos'!$P$5,AR573)))</xm:f>
            <xm:f>'Listados Datos'!$P$5</xm:f>
            <x14:dxf>
              <fill>
                <patternFill>
                  <bgColor rgb="FFFFFF00"/>
                </patternFill>
              </fill>
            </x14:dxf>
          </x14:cfRule>
          <x14:cfRule type="containsText" priority="2144" operator="containsText" id="{6503B3B7-C80C-474B-B16F-08CE756FE561}">
            <xm:f>NOT(ISERROR(SEARCH('Listados Datos'!$P$6,AR573)))</xm:f>
            <xm:f>'Listados Datos'!$P$6</xm:f>
            <x14:dxf>
              <fill>
                <patternFill>
                  <bgColor rgb="FFFFC000"/>
                </patternFill>
              </fill>
            </x14:dxf>
          </x14:cfRule>
          <x14:cfRule type="containsText" priority="2145" operator="containsText" id="{581F4EDA-47FB-44B2-803C-2BC8E7CC3EF2}">
            <xm:f>NOT(ISERROR(SEARCH('Listados Datos'!$P$7,AR573)))</xm:f>
            <xm:f>'Listados Datos'!$P$7</xm:f>
            <x14:dxf>
              <fill>
                <patternFill>
                  <bgColor rgb="FFFF0000"/>
                </patternFill>
              </fill>
            </x14:dxf>
          </x14:cfRule>
          <xm:sqref>AR573</xm:sqref>
        </x14:conditionalFormatting>
        <x14:conditionalFormatting xmlns:xm="http://schemas.microsoft.com/office/excel/2006/main">
          <x14:cfRule type="containsText" priority="2273" operator="containsText" id="{67BA67E8-F007-45D3-A6EC-EE3762E87701}">
            <xm:f>NOT(ISERROR(SEARCH('Listados Datos'!$T$3,AF564)))</xm:f>
            <xm:f>'Listados Datos'!$T$3</xm:f>
            <x14:dxf>
              <fill>
                <patternFill patternType="solid">
                  <bgColor rgb="FFC00000"/>
                </patternFill>
              </fill>
            </x14:dxf>
          </x14:cfRule>
          <x14:cfRule type="containsText" priority="2274" operator="containsText" id="{2C579DC7-0C00-4221-BDC4-BF95918B778C}">
            <xm:f>NOT(ISERROR(SEARCH('Listados Datos'!$T$4,AF564)))</xm:f>
            <xm:f>'Listados Datos'!$T$4</xm:f>
            <x14:dxf>
              <font>
                <b/>
                <i val="0"/>
                <color theme="0"/>
              </font>
              <fill>
                <patternFill>
                  <bgColor rgb="FFE26B0A"/>
                </patternFill>
              </fill>
            </x14:dxf>
          </x14:cfRule>
          <x14:cfRule type="containsText" priority="2275" operator="containsText" id="{D5932D25-6925-49CF-87E9-4D130ACE01FE}">
            <xm:f>NOT(ISERROR(SEARCH('Listados Datos'!$T$5,AF564)))</xm:f>
            <xm:f>'Listados Datos'!$T$5</xm:f>
            <x14:dxf>
              <font>
                <b/>
                <i val="0"/>
                <color auto="1"/>
              </font>
              <fill>
                <patternFill>
                  <bgColor rgb="FFFFFF00"/>
                </patternFill>
              </fill>
            </x14:dxf>
          </x14:cfRule>
          <x14:cfRule type="containsText" priority="2276" operator="containsText" id="{BDFA63FC-ED9B-4C16-805A-9E9DA3DC45B2}">
            <xm:f>NOT(ISERROR(SEARCH('Listados Datos'!$T$6,AF564)))</xm:f>
            <xm:f>'Listados Datos'!$T$6</xm:f>
            <x14:dxf>
              <font>
                <b/>
                <i val="0"/>
              </font>
              <fill>
                <patternFill>
                  <bgColor rgb="FF92D050"/>
                </patternFill>
              </fill>
            </x14:dxf>
          </x14:cfRule>
          <xm:sqref>AF564:AF565</xm:sqref>
        </x14:conditionalFormatting>
        <x14:conditionalFormatting xmlns:xm="http://schemas.microsoft.com/office/excel/2006/main">
          <x14:cfRule type="containsText" priority="2269" operator="containsText" id="{342671C8-87DA-4988-8DB0-1B4068133D74}">
            <xm:f>NOT(ISERROR(SEARCH('Listados Datos'!$T$3,AB564)))</xm:f>
            <xm:f>'Listados Datos'!$T$3</xm:f>
            <x14:dxf>
              <fill>
                <patternFill patternType="solid">
                  <bgColor rgb="FFC00000"/>
                </patternFill>
              </fill>
            </x14:dxf>
          </x14:cfRule>
          <x14:cfRule type="containsText" priority="2270" operator="containsText" id="{5F2391E1-FEDB-480F-8C29-BC7B76DEB393}">
            <xm:f>NOT(ISERROR(SEARCH('Listados Datos'!$T$4,AB564)))</xm:f>
            <xm:f>'Listados Datos'!$T$4</xm:f>
            <x14:dxf>
              <font>
                <b/>
                <i val="0"/>
                <color theme="0"/>
              </font>
              <fill>
                <patternFill>
                  <bgColor rgb="FFE26B0A"/>
                </patternFill>
              </fill>
            </x14:dxf>
          </x14:cfRule>
          <x14:cfRule type="containsText" priority="2271" operator="containsText" id="{F9392ADA-F850-4470-B8DC-EE69A9030259}">
            <xm:f>NOT(ISERROR(SEARCH('Listados Datos'!$T$5,AB564)))</xm:f>
            <xm:f>'Listados Datos'!$T$5</xm:f>
            <x14:dxf>
              <font>
                <b/>
                <i val="0"/>
                <color auto="1"/>
              </font>
              <fill>
                <patternFill>
                  <bgColor rgb="FFFFFF00"/>
                </patternFill>
              </fill>
            </x14:dxf>
          </x14:cfRule>
          <x14:cfRule type="containsText" priority="2272" operator="containsText" id="{4B67A4C4-C2B6-408D-AD16-4BD6FD9F8281}">
            <xm:f>NOT(ISERROR(SEARCH('Listados Datos'!$T$6,AB564)))</xm:f>
            <xm:f>'Listados Datos'!$T$6</xm:f>
            <x14:dxf>
              <font>
                <b/>
                <i val="0"/>
              </font>
              <fill>
                <patternFill>
                  <bgColor rgb="FF92D050"/>
                </patternFill>
              </fill>
            </x14:dxf>
          </x14:cfRule>
          <xm:sqref>AB564:AB565</xm:sqref>
        </x14:conditionalFormatting>
        <x14:conditionalFormatting xmlns:xm="http://schemas.microsoft.com/office/excel/2006/main">
          <x14:cfRule type="containsText" priority="2259" operator="containsText" id="{4C637651-064F-453D-8C25-74254EFE74E4}">
            <xm:f>NOT(ISERROR(SEARCH('Listados Datos'!$P$3,Z564)))</xm:f>
            <xm:f>'Listados Datos'!$P$3</xm:f>
            <x14:dxf>
              <fill>
                <patternFill>
                  <bgColor rgb="FF99CC00"/>
                </patternFill>
              </fill>
            </x14:dxf>
          </x14:cfRule>
          <x14:cfRule type="containsText" priority="2260" operator="containsText" id="{CDEE0CA0-A2F5-4982-8A16-963B1661BCDA}">
            <xm:f>NOT(ISERROR(SEARCH('Listados Datos'!$P$4,Z564)))</xm:f>
            <xm:f>'Listados Datos'!$P$4</xm:f>
            <x14:dxf>
              <fill>
                <patternFill>
                  <bgColor rgb="FF33CC33"/>
                </patternFill>
              </fill>
            </x14:dxf>
          </x14:cfRule>
          <x14:cfRule type="containsText" priority="2261" operator="containsText" id="{10AFA8F5-F444-4248-84E9-6D6A88E798A0}">
            <xm:f>NOT(ISERROR(SEARCH('Listados Datos'!$P$5,Z564)))</xm:f>
            <xm:f>'Listados Datos'!$P$5</xm:f>
            <x14:dxf>
              <fill>
                <patternFill>
                  <bgColor rgb="FFFFFF00"/>
                </patternFill>
              </fill>
            </x14:dxf>
          </x14:cfRule>
          <x14:cfRule type="containsText" priority="2262" operator="containsText" id="{44B3C559-D638-4E8B-9E69-B159FC837B71}">
            <xm:f>NOT(ISERROR(SEARCH('Listados Datos'!$P$6,Z564)))</xm:f>
            <xm:f>'Listados Datos'!$P$6</xm:f>
            <x14:dxf>
              <fill>
                <patternFill>
                  <bgColor rgb="FFFFC000"/>
                </patternFill>
              </fill>
            </x14:dxf>
          </x14:cfRule>
          <x14:cfRule type="containsText" priority="2263" operator="containsText" id="{5E4025C2-3E10-4FA2-8659-5425015203C1}">
            <xm:f>NOT(ISERROR(SEARCH('Listados Datos'!$P$7,Z564)))</xm:f>
            <xm:f>'Listados Datos'!$P$7</xm:f>
            <x14:dxf>
              <fill>
                <patternFill>
                  <bgColor rgb="FFFF0000"/>
                </patternFill>
              </fill>
            </x14:dxf>
          </x14:cfRule>
          <xm:sqref>Z564:Z565</xm:sqref>
        </x14:conditionalFormatting>
        <x14:conditionalFormatting xmlns:xm="http://schemas.microsoft.com/office/excel/2006/main">
          <x14:cfRule type="containsText" priority="2109" operator="containsText" id="{99E702C1-1B8F-4FA5-91FE-6CBC231765F0}">
            <xm:f>NOT(ISERROR(SEARCH('Listados Datos'!$T$3,AT570)))</xm:f>
            <xm:f>'Listados Datos'!$T$3</xm:f>
            <x14:dxf>
              <fill>
                <patternFill patternType="solid">
                  <bgColor rgb="FFC00000"/>
                </patternFill>
              </fill>
            </x14:dxf>
          </x14:cfRule>
          <x14:cfRule type="containsText" priority="2110" operator="containsText" id="{1FB3C3DC-E9BB-4351-BF2A-EF4B987880AE}">
            <xm:f>NOT(ISERROR(SEARCH('Listados Datos'!$T$4,AT570)))</xm:f>
            <xm:f>'Listados Datos'!$T$4</xm:f>
            <x14:dxf>
              <font>
                <b/>
                <i val="0"/>
                <color theme="0"/>
              </font>
              <fill>
                <patternFill>
                  <bgColor rgb="FFE26B0A"/>
                </patternFill>
              </fill>
            </x14:dxf>
          </x14:cfRule>
          <x14:cfRule type="containsText" priority="2111" operator="containsText" id="{C95FA6A0-C1C2-47EB-9325-B5006CDF7675}">
            <xm:f>NOT(ISERROR(SEARCH('Listados Datos'!$T$5,AT570)))</xm:f>
            <xm:f>'Listados Datos'!$T$5</xm:f>
            <x14:dxf>
              <font>
                <b/>
                <i val="0"/>
                <color auto="1"/>
              </font>
              <fill>
                <patternFill>
                  <bgColor rgb="FFFFFF00"/>
                </patternFill>
              </fill>
            </x14:dxf>
          </x14:cfRule>
          <x14:cfRule type="containsText" priority="2112" operator="containsText" id="{4D9EB287-0A64-4CEF-A5A1-9A5CB708F413}">
            <xm:f>NOT(ISERROR(SEARCH('Listados Datos'!$T$6,AT570)))</xm:f>
            <xm:f>'Listados Datos'!$T$6</xm:f>
            <x14:dxf>
              <font>
                <b/>
                <i val="0"/>
              </font>
              <fill>
                <patternFill>
                  <bgColor rgb="FF92D050"/>
                </patternFill>
              </fill>
            </x14:dxf>
          </x14:cfRule>
          <xm:sqref>AT570</xm:sqref>
        </x14:conditionalFormatting>
        <x14:conditionalFormatting xmlns:xm="http://schemas.microsoft.com/office/excel/2006/main">
          <x14:cfRule type="containsText" priority="2099" operator="containsText" id="{8D05A40B-C6D1-463D-88ED-6B248697B25B}">
            <xm:f>NOT(ISERROR(SEARCH('Listados Datos'!$P$3,AR570)))</xm:f>
            <xm:f>'Listados Datos'!$P$3</xm:f>
            <x14:dxf>
              <fill>
                <patternFill>
                  <bgColor rgb="FF99CC00"/>
                </patternFill>
              </fill>
            </x14:dxf>
          </x14:cfRule>
          <x14:cfRule type="containsText" priority="2100" operator="containsText" id="{0C82E62A-EB5D-48F8-811A-0FBA7BA344F0}">
            <xm:f>NOT(ISERROR(SEARCH('Listados Datos'!$P$4,AR570)))</xm:f>
            <xm:f>'Listados Datos'!$P$4</xm:f>
            <x14:dxf>
              <fill>
                <patternFill>
                  <bgColor rgb="FF33CC33"/>
                </patternFill>
              </fill>
            </x14:dxf>
          </x14:cfRule>
          <x14:cfRule type="containsText" priority="2101" operator="containsText" id="{B22EFEA8-337E-4A4B-98C2-DF6C87904A26}">
            <xm:f>NOT(ISERROR(SEARCH('Listados Datos'!$P$5,AR570)))</xm:f>
            <xm:f>'Listados Datos'!$P$5</xm:f>
            <x14:dxf>
              <fill>
                <patternFill>
                  <bgColor rgb="FFFFFF00"/>
                </patternFill>
              </fill>
            </x14:dxf>
          </x14:cfRule>
          <x14:cfRule type="containsText" priority="2102" operator="containsText" id="{781B5271-E788-4316-AC13-C772E80D1D77}">
            <xm:f>NOT(ISERROR(SEARCH('Listados Datos'!$P$6,AR570)))</xm:f>
            <xm:f>'Listados Datos'!$P$6</xm:f>
            <x14:dxf>
              <fill>
                <patternFill>
                  <bgColor rgb="FFFFC000"/>
                </patternFill>
              </fill>
            </x14:dxf>
          </x14:cfRule>
          <x14:cfRule type="containsText" priority="2103" operator="containsText" id="{6C85A5DF-79A6-4F4F-8237-24971EC3CACD}">
            <xm:f>NOT(ISERROR(SEARCH('Listados Datos'!$P$7,AR570)))</xm:f>
            <xm:f>'Listados Datos'!$P$7</xm:f>
            <x14:dxf>
              <fill>
                <patternFill>
                  <bgColor rgb="FFFF0000"/>
                </patternFill>
              </fill>
            </x14:dxf>
          </x14:cfRule>
          <xm:sqref>AR570</xm:sqref>
        </x14:conditionalFormatting>
        <x14:conditionalFormatting xmlns:xm="http://schemas.microsoft.com/office/excel/2006/main">
          <x14:cfRule type="containsText" priority="2231" operator="containsText" id="{C753130D-7F79-41CC-9CCC-B3BC43DFCD7B}">
            <xm:f>NOT(ISERROR(SEARCH('Listados Datos'!$T$3,AT565)))</xm:f>
            <xm:f>'Listados Datos'!$T$3</xm:f>
            <x14:dxf>
              <fill>
                <patternFill patternType="solid">
                  <bgColor rgb="FFC00000"/>
                </patternFill>
              </fill>
            </x14:dxf>
          </x14:cfRule>
          <x14:cfRule type="containsText" priority="2232" operator="containsText" id="{B0647E31-AB94-45E1-A148-8C6FE1220DD5}">
            <xm:f>NOT(ISERROR(SEARCH('Listados Datos'!$T$4,AT565)))</xm:f>
            <xm:f>'Listados Datos'!$T$4</xm:f>
            <x14:dxf>
              <font>
                <b/>
                <i val="0"/>
                <color theme="0"/>
              </font>
              <fill>
                <patternFill>
                  <bgColor rgb="FFE26B0A"/>
                </patternFill>
              </fill>
            </x14:dxf>
          </x14:cfRule>
          <x14:cfRule type="containsText" priority="2233" operator="containsText" id="{09807F7A-9839-4AD4-93AA-42CB6F0A79E7}">
            <xm:f>NOT(ISERROR(SEARCH('Listados Datos'!$T$5,AT565)))</xm:f>
            <xm:f>'Listados Datos'!$T$5</xm:f>
            <x14:dxf>
              <font>
                <b/>
                <i val="0"/>
                <color auto="1"/>
              </font>
              <fill>
                <patternFill>
                  <bgColor rgb="FFFFFF00"/>
                </patternFill>
              </fill>
            </x14:dxf>
          </x14:cfRule>
          <x14:cfRule type="containsText" priority="2234" operator="containsText" id="{C554388D-3BAF-488B-AFF0-1E5E35FAFA40}">
            <xm:f>NOT(ISERROR(SEARCH('Listados Datos'!$T$6,AT565)))</xm:f>
            <xm:f>'Listados Datos'!$T$6</xm:f>
            <x14:dxf>
              <font>
                <b/>
                <i val="0"/>
              </font>
              <fill>
                <patternFill>
                  <bgColor rgb="FF92D050"/>
                </patternFill>
              </fill>
            </x14:dxf>
          </x14:cfRule>
          <xm:sqref>AT565</xm:sqref>
        </x14:conditionalFormatting>
        <x14:conditionalFormatting xmlns:xm="http://schemas.microsoft.com/office/excel/2006/main">
          <x14:cfRule type="containsText" priority="2221" operator="containsText" id="{F453210A-1C67-4CD3-8B8A-5A61B85DBBA0}">
            <xm:f>NOT(ISERROR(SEARCH('Listados Datos'!$P$3,AR565)))</xm:f>
            <xm:f>'Listados Datos'!$P$3</xm:f>
            <x14:dxf>
              <fill>
                <patternFill>
                  <bgColor rgb="FF99CC00"/>
                </patternFill>
              </fill>
            </x14:dxf>
          </x14:cfRule>
          <x14:cfRule type="containsText" priority="2222" operator="containsText" id="{E2B3E8C5-7123-4AAF-AB92-FEBE5B836A62}">
            <xm:f>NOT(ISERROR(SEARCH('Listados Datos'!$P$4,AR565)))</xm:f>
            <xm:f>'Listados Datos'!$P$4</xm:f>
            <x14:dxf>
              <fill>
                <patternFill>
                  <bgColor rgb="FF33CC33"/>
                </patternFill>
              </fill>
            </x14:dxf>
          </x14:cfRule>
          <x14:cfRule type="containsText" priority="2223" operator="containsText" id="{1264C5E3-6384-4E58-B586-12A626E66CF4}">
            <xm:f>NOT(ISERROR(SEARCH('Listados Datos'!$P$5,AR565)))</xm:f>
            <xm:f>'Listados Datos'!$P$5</xm:f>
            <x14:dxf>
              <fill>
                <patternFill>
                  <bgColor rgb="FFFFFF00"/>
                </patternFill>
              </fill>
            </x14:dxf>
          </x14:cfRule>
          <x14:cfRule type="containsText" priority="2224" operator="containsText" id="{1AA6998A-FF4E-4D5F-9A44-71C8BC4C92D4}">
            <xm:f>NOT(ISERROR(SEARCH('Listados Datos'!$P$6,AR565)))</xm:f>
            <xm:f>'Listados Datos'!$P$6</xm:f>
            <x14:dxf>
              <fill>
                <patternFill>
                  <bgColor rgb="FFFFC000"/>
                </patternFill>
              </fill>
            </x14:dxf>
          </x14:cfRule>
          <x14:cfRule type="containsText" priority="2225" operator="containsText" id="{1B5DA3A2-4419-4AC4-85E7-1D4D6BCE82CC}">
            <xm:f>NOT(ISERROR(SEARCH('Listados Datos'!$P$7,AR565)))</xm:f>
            <xm:f>'Listados Datos'!$P$7</xm:f>
            <x14:dxf>
              <fill>
                <patternFill>
                  <bgColor rgb="FFFF0000"/>
                </patternFill>
              </fill>
            </x14:dxf>
          </x14:cfRule>
          <xm:sqref>AR565</xm:sqref>
        </x14:conditionalFormatting>
        <x14:conditionalFormatting xmlns:xm="http://schemas.microsoft.com/office/excel/2006/main">
          <x14:cfRule type="containsText" priority="2217" operator="containsText" id="{F03E8325-5B9D-4C16-8935-5E90249EF442}">
            <xm:f>NOT(ISERROR(SEARCH('Listados Datos'!$T$3,AF568)))</xm:f>
            <xm:f>'Listados Datos'!$T$3</xm:f>
            <x14:dxf>
              <fill>
                <patternFill patternType="solid">
                  <bgColor rgb="FFC00000"/>
                </patternFill>
              </fill>
            </x14:dxf>
          </x14:cfRule>
          <x14:cfRule type="containsText" priority="2218" operator="containsText" id="{3C68B3CA-CAF0-41AF-A4AF-003B14623609}">
            <xm:f>NOT(ISERROR(SEARCH('Listados Datos'!$T$4,AF568)))</xm:f>
            <xm:f>'Listados Datos'!$T$4</xm:f>
            <x14:dxf>
              <font>
                <b/>
                <i val="0"/>
                <color theme="0"/>
              </font>
              <fill>
                <patternFill>
                  <bgColor rgb="FFE26B0A"/>
                </patternFill>
              </fill>
            </x14:dxf>
          </x14:cfRule>
          <x14:cfRule type="containsText" priority="2219" operator="containsText" id="{71635CBE-D228-484B-B151-5AD690EFBAA0}">
            <xm:f>NOT(ISERROR(SEARCH('Listados Datos'!$T$5,AF568)))</xm:f>
            <xm:f>'Listados Datos'!$T$5</xm:f>
            <x14:dxf>
              <font>
                <b/>
                <i val="0"/>
                <color auto="1"/>
              </font>
              <fill>
                <patternFill>
                  <bgColor rgb="FFFFFF00"/>
                </patternFill>
              </fill>
            </x14:dxf>
          </x14:cfRule>
          <x14:cfRule type="containsText" priority="2220" operator="containsText" id="{42F4495F-F412-4E86-AEDF-95666D05F945}">
            <xm:f>NOT(ISERROR(SEARCH('Listados Datos'!$T$6,AF568)))</xm:f>
            <xm:f>'Listados Datos'!$T$6</xm:f>
            <x14:dxf>
              <font>
                <b/>
                <i val="0"/>
              </font>
              <fill>
                <patternFill>
                  <bgColor rgb="FF92D050"/>
                </patternFill>
              </fill>
            </x14:dxf>
          </x14:cfRule>
          <xm:sqref>AF568:AF569 AF573</xm:sqref>
        </x14:conditionalFormatting>
        <x14:conditionalFormatting xmlns:xm="http://schemas.microsoft.com/office/excel/2006/main">
          <x14:cfRule type="containsText" priority="2213" operator="containsText" id="{9D2AB059-841B-433B-81DB-CAA9DCD48FB0}">
            <xm:f>NOT(ISERROR(SEARCH('Listados Datos'!$T$3,AB568)))</xm:f>
            <xm:f>'Listados Datos'!$T$3</xm:f>
            <x14:dxf>
              <fill>
                <patternFill patternType="solid">
                  <bgColor rgb="FFC00000"/>
                </patternFill>
              </fill>
            </x14:dxf>
          </x14:cfRule>
          <x14:cfRule type="containsText" priority="2214" operator="containsText" id="{EF0445ED-858C-4952-BCBA-D913B7D4822A}">
            <xm:f>NOT(ISERROR(SEARCH('Listados Datos'!$T$4,AB568)))</xm:f>
            <xm:f>'Listados Datos'!$T$4</xm:f>
            <x14:dxf>
              <font>
                <b/>
                <i val="0"/>
                <color theme="0"/>
              </font>
              <fill>
                <patternFill>
                  <bgColor rgb="FFE26B0A"/>
                </patternFill>
              </fill>
            </x14:dxf>
          </x14:cfRule>
          <x14:cfRule type="containsText" priority="2215" operator="containsText" id="{2F7EEE7B-1C2F-4DF0-8592-DD8E1CB15804}">
            <xm:f>NOT(ISERROR(SEARCH('Listados Datos'!$T$5,AB568)))</xm:f>
            <xm:f>'Listados Datos'!$T$5</xm:f>
            <x14:dxf>
              <font>
                <b/>
                <i val="0"/>
                <color auto="1"/>
              </font>
              <fill>
                <patternFill>
                  <bgColor rgb="FFFFFF00"/>
                </patternFill>
              </fill>
            </x14:dxf>
          </x14:cfRule>
          <x14:cfRule type="containsText" priority="2216" operator="containsText" id="{9893DBD5-278E-49E2-9387-B622498D5568}">
            <xm:f>NOT(ISERROR(SEARCH('Listados Datos'!$T$6,AB568)))</xm:f>
            <xm:f>'Listados Datos'!$T$6</xm:f>
            <x14:dxf>
              <font>
                <b/>
                <i val="0"/>
              </font>
              <fill>
                <patternFill>
                  <bgColor rgb="FF92D050"/>
                </patternFill>
              </fill>
            </x14:dxf>
          </x14:cfRule>
          <xm:sqref>AB568:AB569</xm:sqref>
        </x14:conditionalFormatting>
        <x14:conditionalFormatting xmlns:xm="http://schemas.microsoft.com/office/excel/2006/main">
          <x14:cfRule type="containsText" priority="2203" operator="containsText" id="{1618C6CC-5F89-4377-9D82-ED1314ED0123}">
            <xm:f>NOT(ISERROR(SEARCH('Listados Datos'!$P$3,Z568)))</xm:f>
            <xm:f>'Listados Datos'!$P$3</xm:f>
            <x14:dxf>
              <fill>
                <patternFill>
                  <bgColor rgb="FF99CC00"/>
                </patternFill>
              </fill>
            </x14:dxf>
          </x14:cfRule>
          <x14:cfRule type="containsText" priority="2204" operator="containsText" id="{52A7263F-6F5E-4546-8A21-5AD060F7D066}">
            <xm:f>NOT(ISERROR(SEARCH('Listados Datos'!$P$4,Z568)))</xm:f>
            <xm:f>'Listados Datos'!$P$4</xm:f>
            <x14:dxf>
              <fill>
                <patternFill>
                  <bgColor rgb="FF33CC33"/>
                </patternFill>
              </fill>
            </x14:dxf>
          </x14:cfRule>
          <x14:cfRule type="containsText" priority="2205" operator="containsText" id="{AFA3A8D2-C13E-4B1D-AA41-83CDB8CB4598}">
            <xm:f>NOT(ISERROR(SEARCH('Listados Datos'!$P$5,Z568)))</xm:f>
            <xm:f>'Listados Datos'!$P$5</xm:f>
            <x14:dxf>
              <fill>
                <patternFill>
                  <bgColor rgb="FFFFFF00"/>
                </patternFill>
              </fill>
            </x14:dxf>
          </x14:cfRule>
          <x14:cfRule type="containsText" priority="2206" operator="containsText" id="{387B5F5C-042E-4829-8065-B09AD3AC9059}">
            <xm:f>NOT(ISERROR(SEARCH('Listados Datos'!$P$6,Z568)))</xm:f>
            <xm:f>'Listados Datos'!$P$6</xm:f>
            <x14:dxf>
              <fill>
                <patternFill>
                  <bgColor rgb="FFFFC000"/>
                </patternFill>
              </fill>
            </x14:dxf>
          </x14:cfRule>
          <x14:cfRule type="containsText" priority="2207" operator="containsText" id="{2112A793-9CA0-4C15-9720-C12A897E81ED}">
            <xm:f>NOT(ISERROR(SEARCH('Listados Datos'!$P$7,Z568)))</xm:f>
            <xm:f>'Listados Datos'!$P$7</xm:f>
            <x14:dxf>
              <fill>
                <patternFill>
                  <bgColor rgb="FFFF0000"/>
                </patternFill>
              </fill>
            </x14:dxf>
          </x14:cfRule>
          <xm:sqref>Z568:Z569</xm:sqref>
        </x14:conditionalFormatting>
        <x14:conditionalFormatting xmlns:xm="http://schemas.microsoft.com/office/excel/2006/main">
          <x14:cfRule type="containsText" priority="2179" operator="containsText" id="{CDEFEA52-2D4F-42E7-A4FD-8314BAE849CC}">
            <xm:f>NOT(ISERROR(SEARCH('Listados Datos'!$T$3,AT568)))</xm:f>
            <xm:f>'Listados Datos'!$T$3</xm:f>
            <x14:dxf>
              <fill>
                <patternFill patternType="solid">
                  <bgColor rgb="FFC00000"/>
                </patternFill>
              </fill>
            </x14:dxf>
          </x14:cfRule>
          <x14:cfRule type="containsText" priority="2180" operator="containsText" id="{0E392305-48A6-4446-8D2F-ADAA744C36EA}">
            <xm:f>NOT(ISERROR(SEARCH('Listados Datos'!$T$4,AT568)))</xm:f>
            <xm:f>'Listados Datos'!$T$4</xm:f>
            <x14:dxf>
              <font>
                <b/>
                <i val="0"/>
                <color theme="0"/>
              </font>
              <fill>
                <patternFill>
                  <bgColor rgb="FFE26B0A"/>
                </patternFill>
              </fill>
            </x14:dxf>
          </x14:cfRule>
          <x14:cfRule type="containsText" priority="2181" operator="containsText" id="{F8285C4F-9F0A-4CC3-9A56-786FA6DA3F85}">
            <xm:f>NOT(ISERROR(SEARCH('Listados Datos'!$T$5,AT568)))</xm:f>
            <xm:f>'Listados Datos'!$T$5</xm:f>
            <x14:dxf>
              <font>
                <b/>
                <i val="0"/>
                <color auto="1"/>
              </font>
              <fill>
                <patternFill>
                  <bgColor rgb="FFFFFF00"/>
                </patternFill>
              </fill>
            </x14:dxf>
          </x14:cfRule>
          <x14:cfRule type="containsText" priority="2182" operator="containsText" id="{CB0B1A0F-A2EB-439E-8FC8-38EE399E5A8D}">
            <xm:f>NOT(ISERROR(SEARCH('Listados Datos'!$T$6,AT568)))</xm:f>
            <xm:f>'Listados Datos'!$T$6</xm:f>
            <x14:dxf>
              <font>
                <b/>
                <i val="0"/>
              </font>
              <fill>
                <patternFill>
                  <bgColor rgb="FF92D050"/>
                </patternFill>
              </fill>
            </x14:dxf>
          </x14:cfRule>
          <xm:sqref>AT568</xm:sqref>
        </x14:conditionalFormatting>
        <x14:conditionalFormatting xmlns:xm="http://schemas.microsoft.com/office/excel/2006/main">
          <x14:cfRule type="containsText" priority="2169" operator="containsText" id="{3D115881-FB0C-4011-A229-66573502C92A}">
            <xm:f>NOT(ISERROR(SEARCH('Listados Datos'!$P$3,AR568)))</xm:f>
            <xm:f>'Listados Datos'!$P$3</xm:f>
            <x14:dxf>
              <fill>
                <patternFill>
                  <bgColor rgb="FF99CC00"/>
                </patternFill>
              </fill>
            </x14:dxf>
          </x14:cfRule>
          <x14:cfRule type="containsText" priority="2170" operator="containsText" id="{D76F061D-67C8-4CFF-AD9B-870DC3501040}">
            <xm:f>NOT(ISERROR(SEARCH('Listados Datos'!$P$4,AR568)))</xm:f>
            <xm:f>'Listados Datos'!$P$4</xm:f>
            <x14:dxf>
              <fill>
                <patternFill>
                  <bgColor rgb="FF33CC33"/>
                </patternFill>
              </fill>
            </x14:dxf>
          </x14:cfRule>
          <x14:cfRule type="containsText" priority="2171" operator="containsText" id="{74AC2171-C0B0-48AC-932E-BE5C436728AD}">
            <xm:f>NOT(ISERROR(SEARCH('Listados Datos'!$P$5,AR568)))</xm:f>
            <xm:f>'Listados Datos'!$P$5</xm:f>
            <x14:dxf>
              <fill>
                <patternFill>
                  <bgColor rgb="FFFFFF00"/>
                </patternFill>
              </fill>
            </x14:dxf>
          </x14:cfRule>
          <x14:cfRule type="containsText" priority="2172" operator="containsText" id="{4C262FE8-EF77-4F67-8F6D-B6206143D96E}">
            <xm:f>NOT(ISERROR(SEARCH('Listados Datos'!$P$6,AR568)))</xm:f>
            <xm:f>'Listados Datos'!$P$6</xm:f>
            <x14:dxf>
              <fill>
                <patternFill>
                  <bgColor rgb="FFFFC000"/>
                </patternFill>
              </fill>
            </x14:dxf>
          </x14:cfRule>
          <x14:cfRule type="containsText" priority="2173" operator="containsText" id="{EE3993D1-5782-44C1-9E0A-50763EBF303D}">
            <xm:f>NOT(ISERROR(SEARCH('Listados Datos'!$P$7,AR568)))</xm:f>
            <xm:f>'Listados Datos'!$P$7</xm:f>
            <x14:dxf>
              <fill>
                <patternFill>
                  <bgColor rgb="FFFF0000"/>
                </patternFill>
              </fill>
            </x14:dxf>
          </x14:cfRule>
          <xm:sqref>AR568</xm:sqref>
        </x14:conditionalFormatting>
        <x14:conditionalFormatting xmlns:xm="http://schemas.microsoft.com/office/excel/2006/main">
          <x14:cfRule type="containsText" priority="2165" operator="containsText" id="{FFF42300-6963-4E14-9476-7873111207C6}">
            <xm:f>NOT(ISERROR(SEARCH('Listados Datos'!$T$3,AT569)))</xm:f>
            <xm:f>'Listados Datos'!$T$3</xm:f>
            <x14:dxf>
              <fill>
                <patternFill patternType="solid">
                  <bgColor rgb="FFC00000"/>
                </patternFill>
              </fill>
            </x14:dxf>
          </x14:cfRule>
          <x14:cfRule type="containsText" priority="2166" operator="containsText" id="{B45F5094-CDFC-48D1-9441-584DC8763FA7}">
            <xm:f>NOT(ISERROR(SEARCH('Listados Datos'!$T$4,AT569)))</xm:f>
            <xm:f>'Listados Datos'!$T$4</xm:f>
            <x14:dxf>
              <font>
                <b/>
                <i val="0"/>
                <color theme="0"/>
              </font>
              <fill>
                <patternFill>
                  <bgColor rgb="FFE26B0A"/>
                </patternFill>
              </fill>
            </x14:dxf>
          </x14:cfRule>
          <x14:cfRule type="containsText" priority="2167" operator="containsText" id="{B230C242-0F93-4562-9E41-F499BE3BAA67}">
            <xm:f>NOT(ISERROR(SEARCH('Listados Datos'!$T$5,AT569)))</xm:f>
            <xm:f>'Listados Datos'!$T$5</xm:f>
            <x14:dxf>
              <font>
                <b/>
                <i val="0"/>
                <color auto="1"/>
              </font>
              <fill>
                <patternFill>
                  <bgColor rgb="FFFFFF00"/>
                </patternFill>
              </fill>
            </x14:dxf>
          </x14:cfRule>
          <x14:cfRule type="containsText" priority="2168" operator="containsText" id="{AECC72C3-7193-4BE9-A6CE-43BE42BFC5DF}">
            <xm:f>NOT(ISERROR(SEARCH('Listados Datos'!$T$6,AT569)))</xm:f>
            <xm:f>'Listados Datos'!$T$6</xm:f>
            <x14:dxf>
              <font>
                <b/>
                <i val="0"/>
              </font>
              <fill>
                <patternFill>
                  <bgColor rgb="FF92D050"/>
                </patternFill>
              </fill>
            </x14:dxf>
          </x14:cfRule>
          <xm:sqref>AT569</xm:sqref>
        </x14:conditionalFormatting>
        <x14:conditionalFormatting xmlns:xm="http://schemas.microsoft.com/office/excel/2006/main">
          <x14:cfRule type="containsText" priority="2155" operator="containsText" id="{AEEADBE4-4205-4352-87AA-EA6503549B4A}">
            <xm:f>NOT(ISERROR(SEARCH('Listados Datos'!$P$3,AR569)))</xm:f>
            <xm:f>'Listados Datos'!$P$3</xm:f>
            <x14:dxf>
              <fill>
                <patternFill>
                  <bgColor rgb="FF99CC00"/>
                </patternFill>
              </fill>
            </x14:dxf>
          </x14:cfRule>
          <x14:cfRule type="containsText" priority="2156" operator="containsText" id="{D50C5790-55F0-4A45-B3D3-3257B8D8241E}">
            <xm:f>NOT(ISERROR(SEARCH('Listados Datos'!$P$4,AR569)))</xm:f>
            <xm:f>'Listados Datos'!$P$4</xm:f>
            <x14:dxf>
              <fill>
                <patternFill>
                  <bgColor rgb="FF33CC33"/>
                </patternFill>
              </fill>
            </x14:dxf>
          </x14:cfRule>
          <x14:cfRule type="containsText" priority="2157" operator="containsText" id="{5022102D-7CCE-4BAA-9C77-68D7EA1B8B59}">
            <xm:f>NOT(ISERROR(SEARCH('Listados Datos'!$P$5,AR569)))</xm:f>
            <xm:f>'Listados Datos'!$P$5</xm:f>
            <x14:dxf>
              <fill>
                <patternFill>
                  <bgColor rgb="FFFFFF00"/>
                </patternFill>
              </fill>
            </x14:dxf>
          </x14:cfRule>
          <x14:cfRule type="containsText" priority="2158" operator="containsText" id="{103802C8-E3E1-40D1-AE37-D2E6874C6316}">
            <xm:f>NOT(ISERROR(SEARCH('Listados Datos'!$P$6,AR569)))</xm:f>
            <xm:f>'Listados Datos'!$P$6</xm:f>
            <x14:dxf>
              <fill>
                <patternFill>
                  <bgColor rgb="FFFFC000"/>
                </patternFill>
              </fill>
            </x14:dxf>
          </x14:cfRule>
          <x14:cfRule type="containsText" priority="2159" operator="containsText" id="{4C910B17-F150-450C-A238-AE8109E165E3}">
            <xm:f>NOT(ISERROR(SEARCH('Listados Datos'!$P$7,AR569)))</xm:f>
            <xm:f>'Listados Datos'!$P$7</xm:f>
            <x14:dxf>
              <fill>
                <patternFill>
                  <bgColor rgb="FFFF0000"/>
                </patternFill>
              </fill>
            </x14:dxf>
          </x14:cfRule>
          <xm:sqref>AR569</xm:sqref>
        </x14:conditionalFormatting>
        <x14:conditionalFormatting xmlns:xm="http://schemas.microsoft.com/office/excel/2006/main">
          <x14:cfRule type="containsText" priority="2015" operator="containsText" id="{513C0FD5-497D-41AF-85B3-75A95187DF7C}">
            <xm:f>NOT(ISERROR(SEARCH('Listados Datos'!$T$3,AT579)))</xm:f>
            <xm:f>'Listados Datos'!$T$3</xm:f>
            <x14:dxf>
              <fill>
                <patternFill patternType="solid">
                  <bgColor rgb="FFC00000"/>
                </patternFill>
              </fill>
            </x14:dxf>
          </x14:cfRule>
          <x14:cfRule type="containsText" priority="2016" operator="containsText" id="{E0201F17-FDCD-44A6-BD01-30D4B74ABA71}">
            <xm:f>NOT(ISERROR(SEARCH('Listados Datos'!$T$4,AT579)))</xm:f>
            <xm:f>'Listados Datos'!$T$4</xm:f>
            <x14:dxf>
              <font>
                <b/>
                <i val="0"/>
                <color theme="0"/>
              </font>
              <fill>
                <patternFill>
                  <bgColor rgb="FFE26B0A"/>
                </patternFill>
              </fill>
            </x14:dxf>
          </x14:cfRule>
          <x14:cfRule type="containsText" priority="2017" operator="containsText" id="{6B92BE03-EA1D-4B12-89BF-BB2EB0835479}">
            <xm:f>NOT(ISERROR(SEARCH('Listados Datos'!$T$5,AT579)))</xm:f>
            <xm:f>'Listados Datos'!$T$5</xm:f>
            <x14:dxf>
              <font>
                <b/>
                <i val="0"/>
                <color auto="1"/>
              </font>
              <fill>
                <patternFill>
                  <bgColor rgb="FFFFFF00"/>
                </patternFill>
              </fill>
            </x14:dxf>
          </x14:cfRule>
          <x14:cfRule type="containsText" priority="2018" operator="containsText" id="{E2FB5BEB-02A6-48F4-8CDD-463DDA621418}">
            <xm:f>NOT(ISERROR(SEARCH('Listados Datos'!$T$6,AT579)))</xm:f>
            <xm:f>'Listados Datos'!$T$6</xm:f>
            <x14:dxf>
              <font>
                <b/>
                <i val="0"/>
              </font>
              <fill>
                <patternFill>
                  <bgColor rgb="FF92D050"/>
                </patternFill>
              </fill>
            </x14:dxf>
          </x14:cfRule>
          <xm:sqref>AT579</xm:sqref>
        </x14:conditionalFormatting>
        <x14:conditionalFormatting xmlns:xm="http://schemas.microsoft.com/office/excel/2006/main">
          <x14:cfRule type="containsText" priority="2005" operator="containsText" id="{07DC94B7-848D-4C0F-BDA4-5D78E5915E9D}">
            <xm:f>NOT(ISERROR(SEARCH('Listados Datos'!$P$3,AR579)))</xm:f>
            <xm:f>'Listados Datos'!$P$3</xm:f>
            <x14:dxf>
              <fill>
                <patternFill>
                  <bgColor rgb="FF99CC00"/>
                </patternFill>
              </fill>
            </x14:dxf>
          </x14:cfRule>
          <x14:cfRule type="containsText" priority="2006" operator="containsText" id="{D61AC14B-7474-4AB9-8630-7F7F971C4853}">
            <xm:f>NOT(ISERROR(SEARCH('Listados Datos'!$P$4,AR579)))</xm:f>
            <xm:f>'Listados Datos'!$P$4</xm:f>
            <x14:dxf>
              <fill>
                <patternFill>
                  <bgColor rgb="FF33CC33"/>
                </patternFill>
              </fill>
            </x14:dxf>
          </x14:cfRule>
          <x14:cfRule type="containsText" priority="2007" operator="containsText" id="{E1ECE690-69B6-4843-AB03-A425833E34AB}">
            <xm:f>NOT(ISERROR(SEARCH('Listados Datos'!$P$5,AR579)))</xm:f>
            <xm:f>'Listados Datos'!$P$5</xm:f>
            <x14:dxf>
              <fill>
                <patternFill>
                  <bgColor rgb="FFFFFF00"/>
                </patternFill>
              </fill>
            </x14:dxf>
          </x14:cfRule>
          <x14:cfRule type="containsText" priority="2008" operator="containsText" id="{BC57538F-8368-4966-91A4-0DD5A0489442}">
            <xm:f>NOT(ISERROR(SEARCH('Listados Datos'!$P$6,AR579)))</xm:f>
            <xm:f>'Listados Datos'!$P$6</xm:f>
            <x14:dxf>
              <fill>
                <patternFill>
                  <bgColor rgb="FFFFC000"/>
                </patternFill>
              </fill>
            </x14:dxf>
          </x14:cfRule>
          <x14:cfRule type="containsText" priority="2009" operator="containsText" id="{9437FC0E-19AF-4D2F-A17E-A25E4F9E94E4}">
            <xm:f>NOT(ISERROR(SEARCH('Listados Datos'!$P$7,AR579)))</xm:f>
            <xm:f>'Listados Datos'!$P$7</xm:f>
            <x14:dxf>
              <fill>
                <patternFill>
                  <bgColor rgb="FFFF0000"/>
                </patternFill>
              </fill>
            </x14:dxf>
          </x14:cfRule>
          <xm:sqref>AR579</xm:sqref>
        </x14:conditionalFormatting>
        <x14:conditionalFormatting xmlns:xm="http://schemas.microsoft.com/office/excel/2006/main">
          <x14:cfRule type="containsText" priority="2137" operator="containsText" id="{22DE41DD-DBF0-4BBF-9BAC-506D3B258A10}">
            <xm:f>NOT(ISERROR(SEARCH('Listados Datos'!$T$3,AF570)))</xm:f>
            <xm:f>'Listados Datos'!$T$3</xm:f>
            <x14:dxf>
              <fill>
                <patternFill patternType="solid">
                  <bgColor rgb="FFC00000"/>
                </patternFill>
              </fill>
            </x14:dxf>
          </x14:cfRule>
          <x14:cfRule type="containsText" priority="2138" operator="containsText" id="{817B3380-293A-4C84-A05D-345F4C5888CB}">
            <xm:f>NOT(ISERROR(SEARCH('Listados Datos'!$T$4,AF570)))</xm:f>
            <xm:f>'Listados Datos'!$T$4</xm:f>
            <x14:dxf>
              <font>
                <b/>
                <i val="0"/>
                <color theme="0"/>
              </font>
              <fill>
                <patternFill>
                  <bgColor rgb="FFE26B0A"/>
                </patternFill>
              </fill>
            </x14:dxf>
          </x14:cfRule>
          <x14:cfRule type="containsText" priority="2139" operator="containsText" id="{4697C9BA-33E8-4BDF-8B4C-1780CC9EC4F7}">
            <xm:f>NOT(ISERROR(SEARCH('Listados Datos'!$T$5,AF570)))</xm:f>
            <xm:f>'Listados Datos'!$T$5</xm:f>
            <x14:dxf>
              <font>
                <b/>
                <i val="0"/>
                <color auto="1"/>
              </font>
              <fill>
                <patternFill>
                  <bgColor rgb="FFFFFF00"/>
                </patternFill>
              </fill>
            </x14:dxf>
          </x14:cfRule>
          <x14:cfRule type="containsText" priority="2140" operator="containsText" id="{6C38FA60-799B-459D-A385-3E7E7E16AEC1}">
            <xm:f>NOT(ISERROR(SEARCH('Listados Datos'!$T$6,AF570)))</xm:f>
            <xm:f>'Listados Datos'!$T$6</xm:f>
            <x14:dxf>
              <font>
                <b/>
                <i val="0"/>
              </font>
              <fill>
                <patternFill>
                  <bgColor rgb="FF92D050"/>
                </patternFill>
              </fill>
            </x14:dxf>
          </x14:cfRule>
          <xm:sqref>AF570:AF571</xm:sqref>
        </x14:conditionalFormatting>
        <x14:conditionalFormatting xmlns:xm="http://schemas.microsoft.com/office/excel/2006/main">
          <x14:cfRule type="containsText" priority="2133" operator="containsText" id="{C3A0AE3A-126A-445A-A3E9-EB4796A84FD7}">
            <xm:f>NOT(ISERROR(SEARCH('Listados Datos'!$T$3,AB570)))</xm:f>
            <xm:f>'Listados Datos'!$T$3</xm:f>
            <x14:dxf>
              <fill>
                <patternFill patternType="solid">
                  <bgColor rgb="FFC00000"/>
                </patternFill>
              </fill>
            </x14:dxf>
          </x14:cfRule>
          <x14:cfRule type="containsText" priority="2134" operator="containsText" id="{11E1934E-5F15-4BE0-A7D4-35CBA9752B0D}">
            <xm:f>NOT(ISERROR(SEARCH('Listados Datos'!$T$4,AB570)))</xm:f>
            <xm:f>'Listados Datos'!$T$4</xm:f>
            <x14:dxf>
              <font>
                <b/>
                <i val="0"/>
                <color theme="0"/>
              </font>
              <fill>
                <patternFill>
                  <bgColor rgb="FFE26B0A"/>
                </patternFill>
              </fill>
            </x14:dxf>
          </x14:cfRule>
          <x14:cfRule type="containsText" priority="2135" operator="containsText" id="{1E9C066A-6BF4-4D27-A09D-8AC7335AC8FC}">
            <xm:f>NOT(ISERROR(SEARCH('Listados Datos'!$T$5,AB570)))</xm:f>
            <xm:f>'Listados Datos'!$T$5</xm:f>
            <x14:dxf>
              <font>
                <b/>
                <i val="0"/>
                <color auto="1"/>
              </font>
              <fill>
                <patternFill>
                  <bgColor rgb="FFFFFF00"/>
                </patternFill>
              </fill>
            </x14:dxf>
          </x14:cfRule>
          <x14:cfRule type="containsText" priority="2136" operator="containsText" id="{1035C9DD-94EE-4891-B97E-AAAD8EEEFCCD}">
            <xm:f>NOT(ISERROR(SEARCH('Listados Datos'!$T$6,AB570)))</xm:f>
            <xm:f>'Listados Datos'!$T$6</xm:f>
            <x14:dxf>
              <font>
                <b/>
                <i val="0"/>
              </font>
              <fill>
                <patternFill>
                  <bgColor rgb="FF92D050"/>
                </patternFill>
              </fill>
            </x14:dxf>
          </x14:cfRule>
          <xm:sqref>AB570:AB571</xm:sqref>
        </x14:conditionalFormatting>
        <x14:conditionalFormatting xmlns:xm="http://schemas.microsoft.com/office/excel/2006/main">
          <x14:cfRule type="containsText" priority="2123" operator="containsText" id="{3CCFAB22-8A75-42BF-AC26-BDC44C4A7D35}">
            <xm:f>NOT(ISERROR(SEARCH('Listados Datos'!$P$3,Z570)))</xm:f>
            <xm:f>'Listados Datos'!$P$3</xm:f>
            <x14:dxf>
              <fill>
                <patternFill>
                  <bgColor rgb="FF99CC00"/>
                </patternFill>
              </fill>
            </x14:dxf>
          </x14:cfRule>
          <x14:cfRule type="containsText" priority="2124" operator="containsText" id="{7459DE32-6DED-43F7-BB9D-DC18250E3103}">
            <xm:f>NOT(ISERROR(SEARCH('Listados Datos'!$P$4,Z570)))</xm:f>
            <xm:f>'Listados Datos'!$P$4</xm:f>
            <x14:dxf>
              <fill>
                <patternFill>
                  <bgColor rgb="FF33CC33"/>
                </patternFill>
              </fill>
            </x14:dxf>
          </x14:cfRule>
          <x14:cfRule type="containsText" priority="2125" operator="containsText" id="{904608CE-E6AA-45B6-9399-216B834AF1FB}">
            <xm:f>NOT(ISERROR(SEARCH('Listados Datos'!$P$5,Z570)))</xm:f>
            <xm:f>'Listados Datos'!$P$5</xm:f>
            <x14:dxf>
              <fill>
                <patternFill>
                  <bgColor rgb="FFFFFF00"/>
                </patternFill>
              </fill>
            </x14:dxf>
          </x14:cfRule>
          <x14:cfRule type="containsText" priority="2126" operator="containsText" id="{7F2A8E3B-3BCB-4C59-8B3F-5E9A77067ED9}">
            <xm:f>NOT(ISERROR(SEARCH('Listados Datos'!$P$6,Z570)))</xm:f>
            <xm:f>'Listados Datos'!$P$6</xm:f>
            <x14:dxf>
              <fill>
                <patternFill>
                  <bgColor rgb="FFFFC000"/>
                </patternFill>
              </fill>
            </x14:dxf>
          </x14:cfRule>
          <x14:cfRule type="containsText" priority="2127" operator="containsText" id="{B344BA46-1E0C-4CA4-922A-404E00B45DCE}">
            <xm:f>NOT(ISERROR(SEARCH('Listados Datos'!$P$7,Z570)))</xm:f>
            <xm:f>'Listados Datos'!$P$7</xm:f>
            <x14:dxf>
              <fill>
                <patternFill>
                  <bgColor rgb="FFFF0000"/>
                </patternFill>
              </fill>
            </x14:dxf>
          </x14:cfRule>
          <xm:sqref>Z570:Z571</xm:sqref>
        </x14:conditionalFormatting>
        <x14:conditionalFormatting xmlns:xm="http://schemas.microsoft.com/office/excel/2006/main">
          <x14:cfRule type="containsText" priority="1973" operator="containsText" id="{CC5497ED-3049-48C7-83D1-3E43A6280B1C}">
            <xm:f>NOT(ISERROR(SEARCH('Listados Datos'!$T$3,AT576)))</xm:f>
            <xm:f>'Listados Datos'!$T$3</xm:f>
            <x14:dxf>
              <fill>
                <patternFill patternType="solid">
                  <bgColor rgb="FFC00000"/>
                </patternFill>
              </fill>
            </x14:dxf>
          </x14:cfRule>
          <x14:cfRule type="containsText" priority="1974" operator="containsText" id="{F3DC4BEA-B6BC-44D1-B0CF-BC489D16FBEE}">
            <xm:f>NOT(ISERROR(SEARCH('Listados Datos'!$T$4,AT576)))</xm:f>
            <xm:f>'Listados Datos'!$T$4</xm:f>
            <x14:dxf>
              <font>
                <b/>
                <i val="0"/>
                <color theme="0"/>
              </font>
              <fill>
                <patternFill>
                  <bgColor rgb="FFE26B0A"/>
                </patternFill>
              </fill>
            </x14:dxf>
          </x14:cfRule>
          <x14:cfRule type="containsText" priority="1975" operator="containsText" id="{FF7EA5A7-319D-4605-91D6-DBB3AF7A55CB}">
            <xm:f>NOT(ISERROR(SEARCH('Listados Datos'!$T$5,AT576)))</xm:f>
            <xm:f>'Listados Datos'!$T$5</xm:f>
            <x14:dxf>
              <font>
                <b/>
                <i val="0"/>
                <color auto="1"/>
              </font>
              <fill>
                <patternFill>
                  <bgColor rgb="FFFFFF00"/>
                </patternFill>
              </fill>
            </x14:dxf>
          </x14:cfRule>
          <x14:cfRule type="containsText" priority="1976" operator="containsText" id="{637E3472-58A0-47C2-8F5C-08BF36A4E8D1}">
            <xm:f>NOT(ISERROR(SEARCH('Listados Datos'!$T$6,AT576)))</xm:f>
            <xm:f>'Listados Datos'!$T$6</xm:f>
            <x14:dxf>
              <font>
                <b/>
                <i val="0"/>
              </font>
              <fill>
                <patternFill>
                  <bgColor rgb="FF92D050"/>
                </patternFill>
              </fill>
            </x14:dxf>
          </x14:cfRule>
          <xm:sqref>AT576</xm:sqref>
        </x14:conditionalFormatting>
        <x14:conditionalFormatting xmlns:xm="http://schemas.microsoft.com/office/excel/2006/main">
          <x14:cfRule type="containsText" priority="1963" operator="containsText" id="{82709511-980D-49E3-8C0F-F652312F3101}">
            <xm:f>NOT(ISERROR(SEARCH('Listados Datos'!$P$3,AR576)))</xm:f>
            <xm:f>'Listados Datos'!$P$3</xm:f>
            <x14:dxf>
              <fill>
                <patternFill>
                  <bgColor rgb="FF99CC00"/>
                </patternFill>
              </fill>
            </x14:dxf>
          </x14:cfRule>
          <x14:cfRule type="containsText" priority="1964" operator="containsText" id="{33210411-7423-48AD-B3B1-6A545CC0AC4E}">
            <xm:f>NOT(ISERROR(SEARCH('Listados Datos'!$P$4,AR576)))</xm:f>
            <xm:f>'Listados Datos'!$P$4</xm:f>
            <x14:dxf>
              <fill>
                <patternFill>
                  <bgColor rgb="FF33CC33"/>
                </patternFill>
              </fill>
            </x14:dxf>
          </x14:cfRule>
          <x14:cfRule type="containsText" priority="1965" operator="containsText" id="{9FDD6FD6-0369-4396-8784-46E78EF8CB70}">
            <xm:f>NOT(ISERROR(SEARCH('Listados Datos'!$P$5,AR576)))</xm:f>
            <xm:f>'Listados Datos'!$P$5</xm:f>
            <x14:dxf>
              <fill>
                <patternFill>
                  <bgColor rgb="FFFFFF00"/>
                </patternFill>
              </fill>
            </x14:dxf>
          </x14:cfRule>
          <x14:cfRule type="containsText" priority="1966" operator="containsText" id="{79A6164D-76DC-448E-951F-DF1FB306E758}">
            <xm:f>NOT(ISERROR(SEARCH('Listados Datos'!$P$6,AR576)))</xm:f>
            <xm:f>'Listados Datos'!$P$6</xm:f>
            <x14:dxf>
              <fill>
                <patternFill>
                  <bgColor rgb="FFFFC000"/>
                </patternFill>
              </fill>
            </x14:dxf>
          </x14:cfRule>
          <x14:cfRule type="containsText" priority="1967" operator="containsText" id="{D0CC2518-A37C-4A21-B526-0D46F818DCB9}">
            <xm:f>NOT(ISERROR(SEARCH('Listados Datos'!$P$7,AR576)))</xm:f>
            <xm:f>'Listados Datos'!$P$7</xm:f>
            <x14:dxf>
              <fill>
                <patternFill>
                  <bgColor rgb="FFFF0000"/>
                </patternFill>
              </fill>
            </x14:dxf>
          </x14:cfRule>
          <xm:sqref>AR576</xm:sqref>
        </x14:conditionalFormatting>
        <x14:conditionalFormatting xmlns:xm="http://schemas.microsoft.com/office/excel/2006/main">
          <x14:cfRule type="containsText" priority="2095" operator="containsText" id="{1BA3A3AB-C0F9-413A-A9A3-9B5949A583CC}">
            <xm:f>NOT(ISERROR(SEARCH('Listados Datos'!$T$3,AT571)))</xm:f>
            <xm:f>'Listados Datos'!$T$3</xm:f>
            <x14:dxf>
              <fill>
                <patternFill patternType="solid">
                  <bgColor rgb="FFC00000"/>
                </patternFill>
              </fill>
            </x14:dxf>
          </x14:cfRule>
          <x14:cfRule type="containsText" priority="2096" operator="containsText" id="{FD52DDBC-94E7-4C1C-B2FD-3864EA47B573}">
            <xm:f>NOT(ISERROR(SEARCH('Listados Datos'!$T$4,AT571)))</xm:f>
            <xm:f>'Listados Datos'!$T$4</xm:f>
            <x14:dxf>
              <font>
                <b/>
                <i val="0"/>
                <color theme="0"/>
              </font>
              <fill>
                <patternFill>
                  <bgColor rgb="FFE26B0A"/>
                </patternFill>
              </fill>
            </x14:dxf>
          </x14:cfRule>
          <x14:cfRule type="containsText" priority="2097" operator="containsText" id="{C91D0A22-1082-4B0F-966A-03787B539FB9}">
            <xm:f>NOT(ISERROR(SEARCH('Listados Datos'!$T$5,AT571)))</xm:f>
            <xm:f>'Listados Datos'!$T$5</xm:f>
            <x14:dxf>
              <font>
                <b/>
                <i val="0"/>
                <color auto="1"/>
              </font>
              <fill>
                <patternFill>
                  <bgColor rgb="FFFFFF00"/>
                </patternFill>
              </fill>
            </x14:dxf>
          </x14:cfRule>
          <x14:cfRule type="containsText" priority="2098" operator="containsText" id="{19779FCD-9FCC-408D-A45D-51271F7CA29E}">
            <xm:f>NOT(ISERROR(SEARCH('Listados Datos'!$T$6,AT571)))</xm:f>
            <xm:f>'Listados Datos'!$T$6</xm:f>
            <x14:dxf>
              <font>
                <b/>
                <i val="0"/>
              </font>
              <fill>
                <patternFill>
                  <bgColor rgb="FF92D050"/>
                </patternFill>
              </fill>
            </x14:dxf>
          </x14:cfRule>
          <xm:sqref>AT571</xm:sqref>
        </x14:conditionalFormatting>
        <x14:conditionalFormatting xmlns:xm="http://schemas.microsoft.com/office/excel/2006/main">
          <x14:cfRule type="containsText" priority="2085" operator="containsText" id="{6B2CDEC0-F114-472F-ABF1-FFFA1FC8277E}">
            <xm:f>NOT(ISERROR(SEARCH('Listados Datos'!$P$3,AR571)))</xm:f>
            <xm:f>'Listados Datos'!$P$3</xm:f>
            <x14:dxf>
              <fill>
                <patternFill>
                  <bgColor rgb="FF99CC00"/>
                </patternFill>
              </fill>
            </x14:dxf>
          </x14:cfRule>
          <x14:cfRule type="containsText" priority="2086" operator="containsText" id="{A3175748-13DB-4DEE-BD17-9809671668C3}">
            <xm:f>NOT(ISERROR(SEARCH('Listados Datos'!$P$4,AR571)))</xm:f>
            <xm:f>'Listados Datos'!$P$4</xm:f>
            <x14:dxf>
              <fill>
                <patternFill>
                  <bgColor rgb="FF33CC33"/>
                </patternFill>
              </fill>
            </x14:dxf>
          </x14:cfRule>
          <x14:cfRule type="containsText" priority="2087" operator="containsText" id="{24ADFF81-B6AD-4E44-8354-240FAD10A0C7}">
            <xm:f>NOT(ISERROR(SEARCH('Listados Datos'!$P$5,AR571)))</xm:f>
            <xm:f>'Listados Datos'!$P$5</xm:f>
            <x14:dxf>
              <fill>
                <patternFill>
                  <bgColor rgb="FFFFFF00"/>
                </patternFill>
              </fill>
            </x14:dxf>
          </x14:cfRule>
          <x14:cfRule type="containsText" priority="2088" operator="containsText" id="{551914F4-CDFA-4DB7-A24E-D4FA80D8FA02}">
            <xm:f>NOT(ISERROR(SEARCH('Listados Datos'!$P$6,AR571)))</xm:f>
            <xm:f>'Listados Datos'!$P$6</xm:f>
            <x14:dxf>
              <fill>
                <patternFill>
                  <bgColor rgb="FFFFC000"/>
                </patternFill>
              </fill>
            </x14:dxf>
          </x14:cfRule>
          <x14:cfRule type="containsText" priority="2089" operator="containsText" id="{8D37964D-3EF9-4CD0-848A-01E9CC1A3032}">
            <xm:f>NOT(ISERROR(SEARCH('Listados Datos'!$P$7,AR571)))</xm:f>
            <xm:f>'Listados Datos'!$P$7</xm:f>
            <x14:dxf>
              <fill>
                <patternFill>
                  <bgColor rgb="FFFF0000"/>
                </patternFill>
              </fill>
            </x14:dxf>
          </x14:cfRule>
          <xm:sqref>AR571</xm:sqref>
        </x14:conditionalFormatting>
        <x14:conditionalFormatting xmlns:xm="http://schemas.microsoft.com/office/excel/2006/main">
          <x14:cfRule type="containsText" priority="1949" operator="containsText" id="{8BCE3991-9495-43EC-909B-52FA6BFEC7B5}">
            <xm:f>NOT(ISERROR(SEARCH('Listados Datos'!$P$3,AR577)))</xm:f>
            <xm:f>'Listados Datos'!$P$3</xm:f>
            <x14:dxf>
              <fill>
                <patternFill>
                  <bgColor rgb="FF99CC00"/>
                </patternFill>
              </fill>
            </x14:dxf>
          </x14:cfRule>
          <x14:cfRule type="containsText" priority="1950" operator="containsText" id="{C54360BC-9C54-4214-9804-58900B4F185F}">
            <xm:f>NOT(ISERROR(SEARCH('Listados Datos'!$P$4,AR577)))</xm:f>
            <xm:f>'Listados Datos'!$P$4</xm:f>
            <x14:dxf>
              <fill>
                <patternFill>
                  <bgColor rgb="FF33CC33"/>
                </patternFill>
              </fill>
            </x14:dxf>
          </x14:cfRule>
          <x14:cfRule type="containsText" priority="1951" operator="containsText" id="{BB8D4701-43A3-4BAF-AB83-6CD6D9A11B81}">
            <xm:f>NOT(ISERROR(SEARCH('Listados Datos'!$P$5,AR577)))</xm:f>
            <xm:f>'Listados Datos'!$P$5</xm:f>
            <x14:dxf>
              <fill>
                <patternFill>
                  <bgColor rgb="FFFFFF00"/>
                </patternFill>
              </fill>
            </x14:dxf>
          </x14:cfRule>
          <x14:cfRule type="containsText" priority="1952" operator="containsText" id="{DFD31518-81D5-490E-9E46-999F921471A8}">
            <xm:f>NOT(ISERROR(SEARCH('Listados Datos'!$P$6,AR577)))</xm:f>
            <xm:f>'Listados Datos'!$P$6</xm:f>
            <x14:dxf>
              <fill>
                <patternFill>
                  <bgColor rgb="FFFFC000"/>
                </patternFill>
              </fill>
            </x14:dxf>
          </x14:cfRule>
          <x14:cfRule type="containsText" priority="1953" operator="containsText" id="{5B505EC4-603D-4BB6-AA12-9FA94B34D98D}">
            <xm:f>NOT(ISERROR(SEARCH('Listados Datos'!$P$7,AR577)))</xm:f>
            <xm:f>'Listados Datos'!$P$7</xm:f>
            <x14:dxf>
              <fill>
                <patternFill>
                  <bgColor rgb="FFFF0000"/>
                </patternFill>
              </fill>
            </x14:dxf>
          </x14:cfRule>
          <xm:sqref>AR577</xm:sqref>
        </x14:conditionalFormatting>
        <x14:conditionalFormatting xmlns:xm="http://schemas.microsoft.com/office/excel/2006/main">
          <x14:cfRule type="containsText" priority="1813" operator="containsText" id="{DB3DD21F-3030-4904-A4F0-F04931D4FCC0}">
            <xm:f>NOT(ISERROR(SEARCH('Listados Datos'!$P$3,AR589)))</xm:f>
            <xm:f>'Listados Datos'!$P$3</xm:f>
            <x14:dxf>
              <fill>
                <patternFill>
                  <bgColor rgb="FF99CC00"/>
                </patternFill>
              </fill>
            </x14:dxf>
          </x14:cfRule>
          <x14:cfRule type="containsText" priority="1814" operator="containsText" id="{4DD9D0AD-FFA8-4201-892B-FD95FAA83778}">
            <xm:f>NOT(ISERROR(SEARCH('Listados Datos'!$P$4,AR589)))</xm:f>
            <xm:f>'Listados Datos'!$P$4</xm:f>
            <x14:dxf>
              <fill>
                <patternFill>
                  <bgColor rgb="FF33CC33"/>
                </patternFill>
              </fill>
            </x14:dxf>
          </x14:cfRule>
          <x14:cfRule type="containsText" priority="1815" operator="containsText" id="{2A201BBB-ADA6-483D-B5D7-2998464D7AE1}">
            <xm:f>NOT(ISERROR(SEARCH('Listados Datos'!$P$5,AR589)))</xm:f>
            <xm:f>'Listados Datos'!$P$5</xm:f>
            <x14:dxf>
              <fill>
                <patternFill>
                  <bgColor rgb="FFFFFF00"/>
                </patternFill>
              </fill>
            </x14:dxf>
          </x14:cfRule>
          <x14:cfRule type="containsText" priority="1816" operator="containsText" id="{5791310C-6F07-4BFD-ABF0-44E5925C4109}">
            <xm:f>NOT(ISERROR(SEARCH('Listados Datos'!$P$6,AR589)))</xm:f>
            <xm:f>'Listados Datos'!$P$6</xm:f>
            <x14:dxf>
              <fill>
                <patternFill>
                  <bgColor rgb="FFFFC000"/>
                </patternFill>
              </fill>
            </x14:dxf>
          </x14:cfRule>
          <x14:cfRule type="containsText" priority="1817" operator="containsText" id="{905708FF-8073-40C5-A2F0-C2D17E024139}">
            <xm:f>NOT(ISERROR(SEARCH('Listados Datos'!$P$7,AR589)))</xm:f>
            <xm:f>'Listados Datos'!$P$7</xm:f>
            <x14:dxf>
              <fill>
                <patternFill>
                  <bgColor rgb="FFFF0000"/>
                </patternFill>
              </fill>
            </x14:dxf>
          </x14:cfRule>
          <xm:sqref>AR589</xm:sqref>
        </x14:conditionalFormatting>
        <x14:conditionalFormatting xmlns:xm="http://schemas.microsoft.com/office/excel/2006/main">
          <x14:cfRule type="containsText" priority="2489" operator="containsText" id="{47E92BAF-F645-4821-8F9D-0335A9F020C3}">
            <xm:f>NOT(ISERROR(SEARCH('Listados Datos'!$T$3,AF556)))</xm:f>
            <xm:f>'Listados Datos'!$T$3</xm:f>
            <x14:dxf>
              <fill>
                <patternFill patternType="solid">
                  <bgColor rgb="FFC00000"/>
                </patternFill>
              </fill>
            </x14:dxf>
          </x14:cfRule>
          <x14:cfRule type="containsText" priority="2490" operator="containsText" id="{8F3605FF-C47F-403E-8656-E7A18056B35C}">
            <xm:f>NOT(ISERROR(SEARCH('Listados Datos'!$T$4,AF556)))</xm:f>
            <xm:f>'Listados Datos'!$T$4</xm:f>
            <x14:dxf>
              <font>
                <b/>
                <i val="0"/>
                <color theme="0"/>
              </font>
              <fill>
                <patternFill>
                  <bgColor rgb="FFE26B0A"/>
                </patternFill>
              </fill>
            </x14:dxf>
          </x14:cfRule>
          <x14:cfRule type="containsText" priority="2491" operator="containsText" id="{BDB1E46E-E5C6-4C4F-90BA-9A00A9271448}">
            <xm:f>NOT(ISERROR(SEARCH('Listados Datos'!$T$5,AF556)))</xm:f>
            <xm:f>'Listados Datos'!$T$5</xm:f>
            <x14:dxf>
              <font>
                <b/>
                <i val="0"/>
                <color auto="1"/>
              </font>
              <fill>
                <patternFill>
                  <bgColor rgb="FFFFFF00"/>
                </patternFill>
              </fill>
            </x14:dxf>
          </x14:cfRule>
          <x14:cfRule type="containsText" priority="2492" operator="containsText" id="{1D838035-068E-4C47-AD4E-F6CC2CF945C9}">
            <xm:f>NOT(ISERROR(SEARCH('Listados Datos'!$T$6,AF556)))</xm:f>
            <xm:f>'Listados Datos'!$T$6</xm:f>
            <x14:dxf>
              <font>
                <b/>
                <i val="0"/>
              </font>
              <fill>
                <patternFill>
                  <bgColor rgb="FF92D050"/>
                </patternFill>
              </fill>
            </x14:dxf>
          </x14:cfRule>
          <xm:sqref>AF556:AF557 AF561</xm:sqref>
        </x14:conditionalFormatting>
        <x14:conditionalFormatting xmlns:xm="http://schemas.microsoft.com/office/excel/2006/main">
          <x14:cfRule type="containsText" priority="2485" operator="containsText" id="{A268C73C-1C75-45B3-AB2D-4D64170F38AA}">
            <xm:f>NOT(ISERROR(SEARCH('Listados Datos'!$T$3,AB556)))</xm:f>
            <xm:f>'Listados Datos'!$T$3</xm:f>
            <x14:dxf>
              <fill>
                <patternFill patternType="solid">
                  <bgColor rgb="FFC00000"/>
                </patternFill>
              </fill>
            </x14:dxf>
          </x14:cfRule>
          <x14:cfRule type="containsText" priority="2486" operator="containsText" id="{002339F8-7415-43CD-853A-821369C5824C}">
            <xm:f>NOT(ISERROR(SEARCH('Listados Datos'!$T$4,AB556)))</xm:f>
            <xm:f>'Listados Datos'!$T$4</xm:f>
            <x14:dxf>
              <font>
                <b/>
                <i val="0"/>
                <color theme="0"/>
              </font>
              <fill>
                <patternFill>
                  <bgColor rgb="FFE26B0A"/>
                </patternFill>
              </fill>
            </x14:dxf>
          </x14:cfRule>
          <x14:cfRule type="containsText" priority="2487" operator="containsText" id="{492ECA96-B70E-4E94-A197-F96DF97FC586}">
            <xm:f>NOT(ISERROR(SEARCH('Listados Datos'!$T$5,AB556)))</xm:f>
            <xm:f>'Listados Datos'!$T$5</xm:f>
            <x14:dxf>
              <font>
                <b/>
                <i val="0"/>
                <color auto="1"/>
              </font>
              <fill>
                <patternFill>
                  <bgColor rgb="FFFFFF00"/>
                </patternFill>
              </fill>
            </x14:dxf>
          </x14:cfRule>
          <x14:cfRule type="containsText" priority="2488" operator="containsText" id="{DBABDFE8-A301-4CAB-B42C-B6371AF61EDC}">
            <xm:f>NOT(ISERROR(SEARCH('Listados Datos'!$T$6,AB556)))</xm:f>
            <xm:f>'Listados Datos'!$T$6</xm:f>
            <x14:dxf>
              <font>
                <b/>
                <i val="0"/>
              </font>
              <fill>
                <patternFill>
                  <bgColor rgb="FF92D050"/>
                </patternFill>
              </fill>
            </x14:dxf>
          </x14:cfRule>
          <xm:sqref>AB556:AB557</xm:sqref>
        </x14:conditionalFormatting>
        <x14:conditionalFormatting xmlns:xm="http://schemas.microsoft.com/office/excel/2006/main">
          <x14:cfRule type="containsText" priority="2475" operator="containsText" id="{707773D2-9FC7-497E-AF3B-986A9973BB46}">
            <xm:f>NOT(ISERROR(SEARCH('Listados Datos'!$P$3,Z556)))</xm:f>
            <xm:f>'Listados Datos'!$P$3</xm:f>
            <x14:dxf>
              <fill>
                <patternFill>
                  <bgColor rgb="FF99CC00"/>
                </patternFill>
              </fill>
            </x14:dxf>
          </x14:cfRule>
          <x14:cfRule type="containsText" priority="2476" operator="containsText" id="{A16D562B-A5B1-4713-AFEE-7C6ED7F0EE41}">
            <xm:f>NOT(ISERROR(SEARCH('Listados Datos'!$P$4,Z556)))</xm:f>
            <xm:f>'Listados Datos'!$P$4</xm:f>
            <x14:dxf>
              <fill>
                <patternFill>
                  <bgColor rgb="FF33CC33"/>
                </patternFill>
              </fill>
            </x14:dxf>
          </x14:cfRule>
          <x14:cfRule type="containsText" priority="2477" operator="containsText" id="{47E5AEBF-213E-4FDD-B5E8-773A64DB16A4}">
            <xm:f>NOT(ISERROR(SEARCH('Listados Datos'!$P$5,Z556)))</xm:f>
            <xm:f>'Listados Datos'!$P$5</xm:f>
            <x14:dxf>
              <fill>
                <patternFill>
                  <bgColor rgb="FFFFFF00"/>
                </patternFill>
              </fill>
            </x14:dxf>
          </x14:cfRule>
          <x14:cfRule type="containsText" priority="2478" operator="containsText" id="{A534D22C-30F8-400C-A1A1-A650D4EAFB65}">
            <xm:f>NOT(ISERROR(SEARCH('Listados Datos'!$P$6,Z556)))</xm:f>
            <xm:f>'Listados Datos'!$P$6</xm:f>
            <x14:dxf>
              <fill>
                <patternFill>
                  <bgColor rgb="FFFFC000"/>
                </patternFill>
              </fill>
            </x14:dxf>
          </x14:cfRule>
          <x14:cfRule type="containsText" priority="2479" operator="containsText" id="{AC1EFA11-7450-47CD-850A-B65C6B54FDA1}">
            <xm:f>NOT(ISERROR(SEARCH('Listados Datos'!$P$7,Z556)))</xm:f>
            <xm:f>'Listados Datos'!$P$7</xm:f>
            <x14:dxf>
              <fill>
                <patternFill>
                  <bgColor rgb="FFFF0000"/>
                </patternFill>
              </fill>
            </x14:dxf>
          </x14:cfRule>
          <xm:sqref>Z556:Z557</xm:sqref>
        </x14:conditionalFormatting>
        <x14:conditionalFormatting xmlns:xm="http://schemas.microsoft.com/office/excel/2006/main">
          <x14:cfRule type="containsText" priority="2451" operator="containsText" id="{FB5D6852-CB70-49E3-9F8B-ED528DFDC691}">
            <xm:f>NOT(ISERROR(SEARCH('Listados Datos'!$T$3,AT556)))</xm:f>
            <xm:f>'Listados Datos'!$T$3</xm:f>
            <x14:dxf>
              <fill>
                <patternFill patternType="solid">
                  <bgColor rgb="FFC00000"/>
                </patternFill>
              </fill>
            </x14:dxf>
          </x14:cfRule>
          <x14:cfRule type="containsText" priority="2452" operator="containsText" id="{D6CEDCA6-EC29-4959-8B9C-9D0945818585}">
            <xm:f>NOT(ISERROR(SEARCH('Listados Datos'!$T$4,AT556)))</xm:f>
            <xm:f>'Listados Datos'!$T$4</xm:f>
            <x14:dxf>
              <font>
                <b/>
                <i val="0"/>
                <color theme="0"/>
              </font>
              <fill>
                <patternFill>
                  <bgColor rgb="FFE26B0A"/>
                </patternFill>
              </fill>
            </x14:dxf>
          </x14:cfRule>
          <x14:cfRule type="containsText" priority="2453" operator="containsText" id="{EDAA2636-AC93-4B29-A5E8-7B5F2D238091}">
            <xm:f>NOT(ISERROR(SEARCH('Listados Datos'!$T$5,AT556)))</xm:f>
            <xm:f>'Listados Datos'!$T$5</xm:f>
            <x14:dxf>
              <font>
                <b/>
                <i val="0"/>
                <color auto="1"/>
              </font>
              <fill>
                <patternFill>
                  <bgColor rgb="FFFFFF00"/>
                </patternFill>
              </fill>
            </x14:dxf>
          </x14:cfRule>
          <x14:cfRule type="containsText" priority="2454" operator="containsText" id="{84065B7F-49FC-4417-BDE5-E9BACE354155}">
            <xm:f>NOT(ISERROR(SEARCH('Listados Datos'!$T$6,AT556)))</xm:f>
            <xm:f>'Listados Datos'!$T$6</xm:f>
            <x14:dxf>
              <font>
                <b/>
                <i val="0"/>
              </font>
              <fill>
                <patternFill>
                  <bgColor rgb="FF92D050"/>
                </patternFill>
              </fill>
            </x14:dxf>
          </x14:cfRule>
          <xm:sqref>AT556</xm:sqref>
        </x14:conditionalFormatting>
        <x14:conditionalFormatting xmlns:xm="http://schemas.microsoft.com/office/excel/2006/main">
          <x14:cfRule type="containsText" priority="2441" operator="containsText" id="{D2E54F65-98C0-419F-86EF-5F16E8DA3409}">
            <xm:f>NOT(ISERROR(SEARCH('Listados Datos'!$P$3,AR556)))</xm:f>
            <xm:f>'Listados Datos'!$P$3</xm:f>
            <x14:dxf>
              <fill>
                <patternFill>
                  <bgColor rgb="FF99CC00"/>
                </patternFill>
              </fill>
            </x14:dxf>
          </x14:cfRule>
          <x14:cfRule type="containsText" priority="2442" operator="containsText" id="{9866C2B0-D9BE-475C-8319-B0681F140E71}">
            <xm:f>NOT(ISERROR(SEARCH('Listados Datos'!$P$4,AR556)))</xm:f>
            <xm:f>'Listados Datos'!$P$4</xm:f>
            <x14:dxf>
              <fill>
                <patternFill>
                  <bgColor rgb="FF33CC33"/>
                </patternFill>
              </fill>
            </x14:dxf>
          </x14:cfRule>
          <x14:cfRule type="containsText" priority="2443" operator="containsText" id="{AB117B83-8993-4D93-9D0F-228AAF7E0957}">
            <xm:f>NOT(ISERROR(SEARCH('Listados Datos'!$P$5,AR556)))</xm:f>
            <xm:f>'Listados Datos'!$P$5</xm:f>
            <x14:dxf>
              <fill>
                <patternFill>
                  <bgColor rgb="FFFFFF00"/>
                </patternFill>
              </fill>
            </x14:dxf>
          </x14:cfRule>
          <x14:cfRule type="containsText" priority="2444" operator="containsText" id="{5367E2BE-B7EF-44E7-AE5D-9C94F93D32B7}">
            <xm:f>NOT(ISERROR(SEARCH('Listados Datos'!$P$6,AR556)))</xm:f>
            <xm:f>'Listados Datos'!$P$6</xm:f>
            <x14:dxf>
              <fill>
                <patternFill>
                  <bgColor rgb="FFFFC000"/>
                </patternFill>
              </fill>
            </x14:dxf>
          </x14:cfRule>
          <x14:cfRule type="containsText" priority="2445" operator="containsText" id="{41477FC2-96D6-4CEC-926B-DE7E1509798C}">
            <xm:f>NOT(ISERROR(SEARCH('Listados Datos'!$P$7,AR556)))</xm:f>
            <xm:f>'Listados Datos'!$P$7</xm:f>
            <x14:dxf>
              <fill>
                <patternFill>
                  <bgColor rgb="FFFF0000"/>
                </patternFill>
              </fill>
            </x14:dxf>
          </x14:cfRule>
          <xm:sqref>AR556</xm:sqref>
        </x14:conditionalFormatting>
        <x14:conditionalFormatting xmlns:xm="http://schemas.microsoft.com/office/excel/2006/main">
          <x14:cfRule type="containsText" priority="2437" operator="containsText" id="{85727C42-1151-495D-9DD6-F1ED66BB5795}">
            <xm:f>NOT(ISERROR(SEARCH('Listados Datos'!$T$3,AT557)))</xm:f>
            <xm:f>'Listados Datos'!$T$3</xm:f>
            <x14:dxf>
              <fill>
                <patternFill patternType="solid">
                  <bgColor rgb="FFC00000"/>
                </patternFill>
              </fill>
            </x14:dxf>
          </x14:cfRule>
          <x14:cfRule type="containsText" priority="2438" operator="containsText" id="{CAFF7C72-4BD9-4622-B678-1A9FD38DB70D}">
            <xm:f>NOT(ISERROR(SEARCH('Listados Datos'!$T$4,AT557)))</xm:f>
            <xm:f>'Listados Datos'!$T$4</xm:f>
            <x14:dxf>
              <font>
                <b/>
                <i val="0"/>
                <color theme="0"/>
              </font>
              <fill>
                <patternFill>
                  <bgColor rgb="FFE26B0A"/>
                </patternFill>
              </fill>
            </x14:dxf>
          </x14:cfRule>
          <x14:cfRule type="containsText" priority="2439" operator="containsText" id="{0490C1BD-AB7A-42CB-862B-0A372F9D969E}">
            <xm:f>NOT(ISERROR(SEARCH('Listados Datos'!$T$5,AT557)))</xm:f>
            <xm:f>'Listados Datos'!$T$5</xm:f>
            <x14:dxf>
              <font>
                <b/>
                <i val="0"/>
                <color auto="1"/>
              </font>
              <fill>
                <patternFill>
                  <bgColor rgb="FFFFFF00"/>
                </patternFill>
              </fill>
            </x14:dxf>
          </x14:cfRule>
          <x14:cfRule type="containsText" priority="2440" operator="containsText" id="{4B8B75E5-A912-4DB6-A980-5A08499C2228}">
            <xm:f>NOT(ISERROR(SEARCH('Listados Datos'!$T$6,AT557)))</xm:f>
            <xm:f>'Listados Datos'!$T$6</xm:f>
            <x14:dxf>
              <font>
                <b/>
                <i val="0"/>
              </font>
              <fill>
                <patternFill>
                  <bgColor rgb="FF92D050"/>
                </patternFill>
              </fill>
            </x14:dxf>
          </x14:cfRule>
          <xm:sqref>AT557</xm:sqref>
        </x14:conditionalFormatting>
        <x14:conditionalFormatting xmlns:xm="http://schemas.microsoft.com/office/excel/2006/main">
          <x14:cfRule type="containsText" priority="2427" operator="containsText" id="{51369015-966C-47C2-8900-E042281F8E37}">
            <xm:f>NOT(ISERROR(SEARCH('Listados Datos'!$P$3,AR557)))</xm:f>
            <xm:f>'Listados Datos'!$P$3</xm:f>
            <x14:dxf>
              <fill>
                <patternFill>
                  <bgColor rgb="FF99CC00"/>
                </patternFill>
              </fill>
            </x14:dxf>
          </x14:cfRule>
          <x14:cfRule type="containsText" priority="2428" operator="containsText" id="{3ABB1673-8576-4B7E-9DEC-C8F55DBF8A74}">
            <xm:f>NOT(ISERROR(SEARCH('Listados Datos'!$P$4,AR557)))</xm:f>
            <xm:f>'Listados Datos'!$P$4</xm:f>
            <x14:dxf>
              <fill>
                <patternFill>
                  <bgColor rgb="FF33CC33"/>
                </patternFill>
              </fill>
            </x14:dxf>
          </x14:cfRule>
          <x14:cfRule type="containsText" priority="2429" operator="containsText" id="{1FD35EEC-2F39-4806-A4DB-8643C0EB3E4A}">
            <xm:f>NOT(ISERROR(SEARCH('Listados Datos'!$P$5,AR557)))</xm:f>
            <xm:f>'Listados Datos'!$P$5</xm:f>
            <x14:dxf>
              <fill>
                <patternFill>
                  <bgColor rgb="FFFFFF00"/>
                </patternFill>
              </fill>
            </x14:dxf>
          </x14:cfRule>
          <x14:cfRule type="containsText" priority="2430" operator="containsText" id="{EDC74637-0476-477E-8B3C-EA34204A0C29}">
            <xm:f>NOT(ISERROR(SEARCH('Listados Datos'!$P$6,AR557)))</xm:f>
            <xm:f>'Listados Datos'!$P$6</xm:f>
            <x14:dxf>
              <fill>
                <patternFill>
                  <bgColor rgb="FFFFC000"/>
                </patternFill>
              </fill>
            </x14:dxf>
          </x14:cfRule>
          <x14:cfRule type="containsText" priority="2431" operator="containsText" id="{262BC07D-A4E6-4ECD-818F-4826C6E2B959}">
            <xm:f>NOT(ISERROR(SEARCH('Listados Datos'!$P$7,AR557)))</xm:f>
            <xm:f>'Listados Datos'!$P$7</xm:f>
            <x14:dxf>
              <fill>
                <patternFill>
                  <bgColor rgb="FFFF0000"/>
                </patternFill>
              </fill>
            </x14:dxf>
          </x14:cfRule>
          <xm:sqref>AR557</xm:sqref>
        </x14:conditionalFormatting>
        <x14:conditionalFormatting xmlns:xm="http://schemas.microsoft.com/office/excel/2006/main">
          <x14:cfRule type="containsText" priority="2423" operator="containsText" id="{BB865C77-AB94-4758-B229-50CE466641FC}">
            <xm:f>NOT(ISERROR(SEARCH('Listados Datos'!$T$3,AT561)))</xm:f>
            <xm:f>'Listados Datos'!$T$3</xm:f>
            <x14:dxf>
              <fill>
                <patternFill patternType="solid">
                  <bgColor rgb="FFC00000"/>
                </patternFill>
              </fill>
            </x14:dxf>
          </x14:cfRule>
          <x14:cfRule type="containsText" priority="2424" operator="containsText" id="{236875CA-DEE4-4124-BAC0-F074B4DF49B5}">
            <xm:f>NOT(ISERROR(SEARCH('Listados Datos'!$T$4,AT561)))</xm:f>
            <xm:f>'Listados Datos'!$T$4</xm:f>
            <x14:dxf>
              <font>
                <b/>
                <i val="0"/>
                <color theme="0"/>
              </font>
              <fill>
                <patternFill>
                  <bgColor rgb="FFE26B0A"/>
                </patternFill>
              </fill>
            </x14:dxf>
          </x14:cfRule>
          <x14:cfRule type="containsText" priority="2425" operator="containsText" id="{9751A9DF-A490-4BDE-9950-16CD324E9E96}">
            <xm:f>NOT(ISERROR(SEARCH('Listados Datos'!$T$5,AT561)))</xm:f>
            <xm:f>'Listados Datos'!$T$5</xm:f>
            <x14:dxf>
              <font>
                <b/>
                <i val="0"/>
                <color auto="1"/>
              </font>
              <fill>
                <patternFill>
                  <bgColor rgb="FFFFFF00"/>
                </patternFill>
              </fill>
            </x14:dxf>
          </x14:cfRule>
          <x14:cfRule type="containsText" priority="2426" operator="containsText" id="{6D9BBACD-8284-45DA-A871-9D5538156AED}">
            <xm:f>NOT(ISERROR(SEARCH('Listados Datos'!$T$6,AT561)))</xm:f>
            <xm:f>'Listados Datos'!$T$6</xm:f>
            <x14:dxf>
              <font>
                <b/>
                <i val="0"/>
              </font>
              <fill>
                <patternFill>
                  <bgColor rgb="FF92D050"/>
                </patternFill>
              </fill>
            </x14:dxf>
          </x14:cfRule>
          <xm:sqref>AT561</xm:sqref>
        </x14:conditionalFormatting>
        <x14:conditionalFormatting xmlns:xm="http://schemas.microsoft.com/office/excel/2006/main">
          <x14:cfRule type="containsText" priority="2413" operator="containsText" id="{E0E3763A-7C1E-4383-9629-0A7BBE17E9AF}">
            <xm:f>NOT(ISERROR(SEARCH('Listados Datos'!$P$3,AR561)))</xm:f>
            <xm:f>'Listados Datos'!$P$3</xm:f>
            <x14:dxf>
              <fill>
                <patternFill>
                  <bgColor rgb="FF99CC00"/>
                </patternFill>
              </fill>
            </x14:dxf>
          </x14:cfRule>
          <x14:cfRule type="containsText" priority="2414" operator="containsText" id="{DC9E8DE1-7FBF-4E54-A640-EF0E19C28296}">
            <xm:f>NOT(ISERROR(SEARCH('Listados Datos'!$P$4,AR561)))</xm:f>
            <xm:f>'Listados Datos'!$P$4</xm:f>
            <x14:dxf>
              <fill>
                <patternFill>
                  <bgColor rgb="FF33CC33"/>
                </patternFill>
              </fill>
            </x14:dxf>
          </x14:cfRule>
          <x14:cfRule type="containsText" priority="2415" operator="containsText" id="{0404F024-021D-47E6-B722-6F68688A3D32}">
            <xm:f>NOT(ISERROR(SEARCH('Listados Datos'!$P$5,AR561)))</xm:f>
            <xm:f>'Listados Datos'!$P$5</xm:f>
            <x14:dxf>
              <fill>
                <patternFill>
                  <bgColor rgb="FFFFFF00"/>
                </patternFill>
              </fill>
            </x14:dxf>
          </x14:cfRule>
          <x14:cfRule type="containsText" priority="2416" operator="containsText" id="{3AE18954-5867-4530-A6DB-20957C2DA783}">
            <xm:f>NOT(ISERROR(SEARCH('Listados Datos'!$P$6,AR561)))</xm:f>
            <xm:f>'Listados Datos'!$P$6</xm:f>
            <x14:dxf>
              <fill>
                <patternFill>
                  <bgColor rgb="FFFFC000"/>
                </patternFill>
              </fill>
            </x14:dxf>
          </x14:cfRule>
          <x14:cfRule type="containsText" priority="2417" operator="containsText" id="{699F2C61-2F4D-4395-8DDF-D038DFF0F575}">
            <xm:f>NOT(ISERROR(SEARCH('Listados Datos'!$P$7,AR561)))</xm:f>
            <xm:f>'Listados Datos'!$P$7</xm:f>
            <x14:dxf>
              <fill>
                <patternFill>
                  <bgColor rgb="FFFF0000"/>
                </patternFill>
              </fill>
            </x14:dxf>
          </x14:cfRule>
          <xm:sqref>AR561</xm:sqref>
        </x14:conditionalFormatting>
        <x14:conditionalFormatting xmlns:xm="http://schemas.microsoft.com/office/excel/2006/main">
          <x14:cfRule type="containsText" priority="2409" operator="containsText" id="{D0D857EF-1033-4E90-92B8-94BFFDF25807}">
            <xm:f>NOT(ISERROR(SEARCH('Listados Datos'!$T$3,AF558)))</xm:f>
            <xm:f>'Listados Datos'!$T$3</xm:f>
            <x14:dxf>
              <fill>
                <patternFill patternType="solid">
                  <bgColor rgb="FFC00000"/>
                </patternFill>
              </fill>
            </x14:dxf>
          </x14:cfRule>
          <x14:cfRule type="containsText" priority="2410" operator="containsText" id="{95263D05-1651-488F-9326-27E412B376E6}">
            <xm:f>NOT(ISERROR(SEARCH('Listados Datos'!$T$4,AF558)))</xm:f>
            <xm:f>'Listados Datos'!$T$4</xm:f>
            <x14:dxf>
              <font>
                <b/>
                <i val="0"/>
                <color theme="0"/>
              </font>
              <fill>
                <patternFill>
                  <bgColor rgb="FFE26B0A"/>
                </patternFill>
              </fill>
            </x14:dxf>
          </x14:cfRule>
          <x14:cfRule type="containsText" priority="2411" operator="containsText" id="{D5A05954-DDFE-499A-A8D1-A4EBAAFFA31A}">
            <xm:f>NOT(ISERROR(SEARCH('Listados Datos'!$T$5,AF558)))</xm:f>
            <xm:f>'Listados Datos'!$T$5</xm:f>
            <x14:dxf>
              <font>
                <b/>
                <i val="0"/>
                <color auto="1"/>
              </font>
              <fill>
                <patternFill>
                  <bgColor rgb="FFFFFF00"/>
                </patternFill>
              </fill>
            </x14:dxf>
          </x14:cfRule>
          <x14:cfRule type="containsText" priority="2412" operator="containsText" id="{CB8C0900-197B-466B-A999-1F0DB94EA537}">
            <xm:f>NOT(ISERROR(SEARCH('Listados Datos'!$T$6,AF558)))</xm:f>
            <xm:f>'Listados Datos'!$T$6</xm:f>
            <x14:dxf>
              <font>
                <b/>
                <i val="0"/>
              </font>
              <fill>
                <patternFill>
                  <bgColor rgb="FF92D050"/>
                </patternFill>
              </fill>
            </x14:dxf>
          </x14:cfRule>
          <xm:sqref>AF558:AF559</xm:sqref>
        </x14:conditionalFormatting>
        <x14:conditionalFormatting xmlns:xm="http://schemas.microsoft.com/office/excel/2006/main">
          <x14:cfRule type="containsText" priority="2405" operator="containsText" id="{427B2A90-2876-4DD6-AF27-58D053C30D72}">
            <xm:f>NOT(ISERROR(SEARCH('Listados Datos'!$T$3,AB558)))</xm:f>
            <xm:f>'Listados Datos'!$T$3</xm:f>
            <x14:dxf>
              <fill>
                <patternFill patternType="solid">
                  <bgColor rgb="FFC00000"/>
                </patternFill>
              </fill>
            </x14:dxf>
          </x14:cfRule>
          <x14:cfRule type="containsText" priority="2406" operator="containsText" id="{EEEDB586-5C4A-4B17-BB9B-762F55A778FA}">
            <xm:f>NOT(ISERROR(SEARCH('Listados Datos'!$T$4,AB558)))</xm:f>
            <xm:f>'Listados Datos'!$T$4</xm:f>
            <x14:dxf>
              <font>
                <b/>
                <i val="0"/>
                <color theme="0"/>
              </font>
              <fill>
                <patternFill>
                  <bgColor rgb="FFE26B0A"/>
                </patternFill>
              </fill>
            </x14:dxf>
          </x14:cfRule>
          <x14:cfRule type="containsText" priority="2407" operator="containsText" id="{43C8BB92-9207-49C8-86D7-FBDD65D25658}">
            <xm:f>NOT(ISERROR(SEARCH('Listados Datos'!$T$5,AB558)))</xm:f>
            <xm:f>'Listados Datos'!$T$5</xm:f>
            <x14:dxf>
              <font>
                <b/>
                <i val="0"/>
                <color auto="1"/>
              </font>
              <fill>
                <patternFill>
                  <bgColor rgb="FFFFFF00"/>
                </patternFill>
              </fill>
            </x14:dxf>
          </x14:cfRule>
          <x14:cfRule type="containsText" priority="2408" operator="containsText" id="{7FAAAE63-4561-4C80-8FB5-324510A58B89}">
            <xm:f>NOT(ISERROR(SEARCH('Listados Datos'!$T$6,AB558)))</xm:f>
            <xm:f>'Listados Datos'!$T$6</xm:f>
            <x14:dxf>
              <font>
                <b/>
                <i val="0"/>
              </font>
              <fill>
                <patternFill>
                  <bgColor rgb="FF92D050"/>
                </patternFill>
              </fill>
            </x14:dxf>
          </x14:cfRule>
          <xm:sqref>AB558:AB559</xm:sqref>
        </x14:conditionalFormatting>
        <x14:conditionalFormatting xmlns:xm="http://schemas.microsoft.com/office/excel/2006/main">
          <x14:cfRule type="containsText" priority="2395" operator="containsText" id="{D0551E0D-85D9-4B0A-832B-5A6518FA2F70}">
            <xm:f>NOT(ISERROR(SEARCH('Listados Datos'!$P$3,Z558)))</xm:f>
            <xm:f>'Listados Datos'!$P$3</xm:f>
            <x14:dxf>
              <fill>
                <patternFill>
                  <bgColor rgb="FF99CC00"/>
                </patternFill>
              </fill>
            </x14:dxf>
          </x14:cfRule>
          <x14:cfRule type="containsText" priority="2396" operator="containsText" id="{3CE0745C-FD52-42CE-91BB-8C58D74FEB81}">
            <xm:f>NOT(ISERROR(SEARCH('Listados Datos'!$P$4,Z558)))</xm:f>
            <xm:f>'Listados Datos'!$P$4</xm:f>
            <x14:dxf>
              <fill>
                <patternFill>
                  <bgColor rgb="FF33CC33"/>
                </patternFill>
              </fill>
            </x14:dxf>
          </x14:cfRule>
          <x14:cfRule type="containsText" priority="2397" operator="containsText" id="{5B300B16-FC48-4B02-83B3-1587B4A6ABF5}">
            <xm:f>NOT(ISERROR(SEARCH('Listados Datos'!$P$5,Z558)))</xm:f>
            <xm:f>'Listados Datos'!$P$5</xm:f>
            <x14:dxf>
              <fill>
                <patternFill>
                  <bgColor rgb="FFFFFF00"/>
                </patternFill>
              </fill>
            </x14:dxf>
          </x14:cfRule>
          <x14:cfRule type="containsText" priority="2398" operator="containsText" id="{E06207A4-DEBF-4433-BB32-7F96EDCC71BA}">
            <xm:f>NOT(ISERROR(SEARCH('Listados Datos'!$P$6,Z558)))</xm:f>
            <xm:f>'Listados Datos'!$P$6</xm:f>
            <x14:dxf>
              <fill>
                <patternFill>
                  <bgColor rgb="FFFFC000"/>
                </patternFill>
              </fill>
            </x14:dxf>
          </x14:cfRule>
          <x14:cfRule type="containsText" priority="2399" operator="containsText" id="{C7DBF8F3-239B-474F-A259-26A94C8B4AA3}">
            <xm:f>NOT(ISERROR(SEARCH('Listados Datos'!$P$7,Z558)))</xm:f>
            <xm:f>'Listados Datos'!$P$7</xm:f>
            <x14:dxf>
              <fill>
                <patternFill>
                  <bgColor rgb="FFFF0000"/>
                </patternFill>
              </fill>
            </x14:dxf>
          </x14:cfRule>
          <xm:sqref>Z558:Z559</xm:sqref>
        </x14:conditionalFormatting>
        <x14:conditionalFormatting xmlns:xm="http://schemas.microsoft.com/office/excel/2006/main">
          <x14:cfRule type="containsText" priority="2381" operator="containsText" id="{F458A61C-F898-4443-A890-127BB54BAE63}">
            <xm:f>NOT(ISERROR(SEARCH('Listados Datos'!$T$3,AT558)))</xm:f>
            <xm:f>'Listados Datos'!$T$3</xm:f>
            <x14:dxf>
              <fill>
                <patternFill patternType="solid">
                  <bgColor rgb="FFC00000"/>
                </patternFill>
              </fill>
            </x14:dxf>
          </x14:cfRule>
          <x14:cfRule type="containsText" priority="2382" operator="containsText" id="{ED20B447-73C6-47FD-8340-827BC8258C3E}">
            <xm:f>NOT(ISERROR(SEARCH('Listados Datos'!$T$4,AT558)))</xm:f>
            <xm:f>'Listados Datos'!$T$4</xm:f>
            <x14:dxf>
              <font>
                <b/>
                <i val="0"/>
                <color theme="0"/>
              </font>
              <fill>
                <patternFill>
                  <bgColor rgb="FFE26B0A"/>
                </patternFill>
              </fill>
            </x14:dxf>
          </x14:cfRule>
          <x14:cfRule type="containsText" priority="2383" operator="containsText" id="{ADDAFED4-5816-4891-82FA-FAC54D3F534D}">
            <xm:f>NOT(ISERROR(SEARCH('Listados Datos'!$T$5,AT558)))</xm:f>
            <xm:f>'Listados Datos'!$T$5</xm:f>
            <x14:dxf>
              <font>
                <b/>
                <i val="0"/>
                <color auto="1"/>
              </font>
              <fill>
                <patternFill>
                  <bgColor rgb="FFFFFF00"/>
                </patternFill>
              </fill>
            </x14:dxf>
          </x14:cfRule>
          <x14:cfRule type="containsText" priority="2384" operator="containsText" id="{4E6C4D94-9CC4-4454-89B3-AFC8DA2DAF8A}">
            <xm:f>NOT(ISERROR(SEARCH('Listados Datos'!$T$6,AT558)))</xm:f>
            <xm:f>'Listados Datos'!$T$6</xm:f>
            <x14:dxf>
              <font>
                <b/>
                <i val="0"/>
              </font>
              <fill>
                <patternFill>
                  <bgColor rgb="FF92D050"/>
                </patternFill>
              </fill>
            </x14:dxf>
          </x14:cfRule>
          <xm:sqref>AT558</xm:sqref>
        </x14:conditionalFormatting>
        <x14:conditionalFormatting xmlns:xm="http://schemas.microsoft.com/office/excel/2006/main">
          <x14:cfRule type="containsText" priority="2371" operator="containsText" id="{6ACF5C17-59F8-4615-8EDD-BC21974D8FE3}">
            <xm:f>NOT(ISERROR(SEARCH('Listados Datos'!$P$3,AR558)))</xm:f>
            <xm:f>'Listados Datos'!$P$3</xm:f>
            <x14:dxf>
              <fill>
                <patternFill>
                  <bgColor rgb="FF99CC00"/>
                </patternFill>
              </fill>
            </x14:dxf>
          </x14:cfRule>
          <x14:cfRule type="containsText" priority="2372" operator="containsText" id="{96745A68-721C-4A48-BF5A-22124016096F}">
            <xm:f>NOT(ISERROR(SEARCH('Listados Datos'!$P$4,AR558)))</xm:f>
            <xm:f>'Listados Datos'!$P$4</xm:f>
            <x14:dxf>
              <fill>
                <patternFill>
                  <bgColor rgb="FF33CC33"/>
                </patternFill>
              </fill>
            </x14:dxf>
          </x14:cfRule>
          <x14:cfRule type="containsText" priority="2373" operator="containsText" id="{0159591A-B05D-4E28-BDFF-4A7CACED39BE}">
            <xm:f>NOT(ISERROR(SEARCH('Listados Datos'!$P$5,AR558)))</xm:f>
            <xm:f>'Listados Datos'!$P$5</xm:f>
            <x14:dxf>
              <fill>
                <patternFill>
                  <bgColor rgb="FFFFFF00"/>
                </patternFill>
              </fill>
            </x14:dxf>
          </x14:cfRule>
          <x14:cfRule type="containsText" priority="2374" operator="containsText" id="{23A3378A-7C39-4413-BDA1-E67F250E1635}">
            <xm:f>NOT(ISERROR(SEARCH('Listados Datos'!$P$6,AR558)))</xm:f>
            <xm:f>'Listados Datos'!$P$6</xm:f>
            <x14:dxf>
              <fill>
                <patternFill>
                  <bgColor rgb="FFFFC000"/>
                </patternFill>
              </fill>
            </x14:dxf>
          </x14:cfRule>
          <x14:cfRule type="containsText" priority="2375" operator="containsText" id="{3D66EDD1-63F8-4935-9157-F0770620F234}">
            <xm:f>NOT(ISERROR(SEARCH('Listados Datos'!$P$7,AR558)))</xm:f>
            <xm:f>'Listados Datos'!$P$7</xm:f>
            <x14:dxf>
              <fill>
                <patternFill>
                  <bgColor rgb="FFFF0000"/>
                </patternFill>
              </fill>
            </x14:dxf>
          </x14:cfRule>
          <xm:sqref>AR558</xm:sqref>
        </x14:conditionalFormatting>
        <x14:conditionalFormatting xmlns:xm="http://schemas.microsoft.com/office/excel/2006/main">
          <x14:cfRule type="containsText" priority="2367" operator="containsText" id="{DC3AAEB6-7FC7-440E-A443-ECF923085E18}">
            <xm:f>NOT(ISERROR(SEARCH('Listados Datos'!$T$3,AT559)))</xm:f>
            <xm:f>'Listados Datos'!$T$3</xm:f>
            <x14:dxf>
              <fill>
                <patternFill patternType="solid">
                  <bgColor rgb="FFC00000"/>
                </patternFill>
              </fill>
            </x14:dxf>
          </x14:cfRule>
          <x14:cfRule type="containsText" priority="2368" operator="containsText" id="{044D49D2-C203-4576-A688-10B0BFC5F80D}">
            <xm:f>NOT(ISERROR(SEARCH('Listados Datos'!$T$4,AT559)))</xm:f>
            <xm:f>'Listados Datos'!$T$4</xm:f>
            <x14:dxf>
              <font>
                <b/>
                <i val="0"/>
                <color theme="0"/>
              </font>
              <fill>
                <patternFill>
                  <bgColor rgb="FFE26B0A"/>
                </patternFill>
              </fill>
            </x14:dxf>
          </x14:cfRule>
          <x14:cfRule type="containsText" priority="2369" operator="containsText" id="{0F61EC52-078F-453F-BB72-DA449EDC5F8F}">
            <xm:f>NOT(ISERROR(SEARCH('Listados Datos'!$T$5,AT559)))</xm:f>
            <xm:f>'Listados Datos'!$T$5</xm:f>
            <x14:dxf>
              <font>
                <b/>
                <i val="0"/>
                <color auto="1"/>
              </font>
              <fill>
                <patternFill>
                  <bgColor rgb="FFFFFF00"/>
                </patternFill>
              </fill>
            </x14:dxf>
          </x14:cfRule>
          <x14:cfRule type="containsText" priority="2370" operator="containsText" id="{43326959-0EFA-4C3A-AF07-9023EC00C836}">
            <xm:f>NOT(ISERROR(SEARCH('Listados Datos'!$T$6,AT559)))</xm:f>
            <xm:f>'Listados Datos'!$T$6</xm:f>
            <x14:dxf>
              <font>
                <b/>
                <i val="0"/>
              </font>
              <fill>
                <patternFill>
                  <bgColor rgb="FF92D050"/>
                </patternFill>
              </fill>
            </x14:dxf>
          </x14:cfRule>
          <xm:sqref>AT559</xm:sqref>
        </x14:conditionalFormatting>
        <x14:conditionalFormatting xmlns:xm="http://schemas.microsoft.com/office/excel/2006/main">
          <x14:cfRule type="containsText" priority="2357" operator="containsText" id="{F557F640-88CA-4722-97E7-2E6A9992C346}">
            <xm:f>NOT(ISERROR(SEARCH('Listados Datos'!$P$3,AR559)))</xm:f>
            <xm:f>'Listados Datos'!$P$3</xm:f>
            <x14:dxf>
              <fill>
                <patternFill>
                  <bgColor rgb="FF99CC00"/>
                </patternFill>
              </fill>
            </x14:dxf>
          </x14:cfRule>
          <x14:cfRule type="containsText" priority="2358" operator="containsText" id="{CB8A22B7-E604-41A7-83B3-45D24D340E14}">
            <xm:f>NOT(ISERROR(SEARCH('Listados Datos'!$P$4,AR559)))</xm:f>
            <xm:f>'Listados Datos'!$P$4</xm:f>
            <x14:dxf>
              <fill>
                <patternFill>
                  <bgColor rgb="FF33CC33"/>
                </patternFill>
              </fill>
            </x14:dxf>
          </x14:cfRule>
          <x14:cfRule type="containsText" priority="2359" operator="containsText" id="{AA792DC0-B6E6-450F-A805-A9A4EFB8572D}">
            <xm:f>NOT(ISERROR(SEARCH('Listados Datos'!$P$5,AR559)))</xm:f>
            <xm:f>'Listados Datos'!$P$5</xm:f>
            <x14:dxf>
              <fill>
                <patternFill>
                  <bgColor rgb="FFFFFF00"/>
                </patternFill>
              </fill>
            </x14:dxf>
          </x14:cfRule>
          <x14:cfRule type="containsText" priority="2360" operator="containsText" id="{62BEE471-C7C2-4896-B9AD-D42B637012C9}">
            <xm:f>NOT(ISERROR(SEARCH('Listados Datos'!$P$6,AR559)))</xm:f>
            <xm:f>'Listados Datos'!$P$6</xm:f>
            <x14:dxf>
              <fill>
                <patternFill>
                  <bgColor rgb="FFFFC000"/>
                </patternFill>
              </fill>
            </x14:dxf>
          </x14:cfRule>
          <x14:cfRule type="containsText" priority="2361" operator="containsText" id="{23DDD46D-F7D8-4028-B978-5AB4F960DFE8}">
            <xm:f>NOT(ISERROR(SEARCH('Listados Datos'!$P$7,AR559)))</xm:f>
            <xm:f>'Listados Datos'!$P$7</xm:f>
            <x14:dxf>
              <fill>
                <patternFill>
                  <bgColor rgb="FFFF0000"/>
                </patternFill>
              </fill>
            </x14:dxf>
          </x14:cfRule>
          <xm:sqref>AR559</xm:sqref>
        </x14:conditionalFormatting>
        <x14:conditionalFormatting xmlns:xm="http://schemas.microsoft.com/office/excel/2006/main">
          <x14:cfRule type="containsText" priority="2081" operator="containsText" id="{CF8D861A-338C-4C87-97A6-20018E237C51}">
            <xm:f>NOT(ISERROR(SEARCH('Listados Datos'!$T$3,AF574)))</xm:f>
            <xm:f>'Listados Datos'!$T$3</xm:f>
            <x14:dxf>
              <fill>
                <patternFill patternType="solid">
                  <bgColor rgb="FFC00000"/>
                </patternFill>
              </fill>
            </x14:dxf>
          </x14:cfRule>
          <x14:cfRule type="containsText" priority="2082" operator="containsText" id="{5AB9896D-13D6-4585-9C98-4388D9FDE600}">
            <xm:f>NOT(ISERROR(SEARCH('Listados Datos'!$T$4,AF574)))</xm:f>
            <xm:f>'Listados Datos'!$T$4</xm:f>
            <x14:dxf>
              <font>
                <b/>
                <i val="0"/>
                <color theme="0"/>
              </font>
              <fill>
                <patternFill>
                  <bgColor rgb="FFE26B0A"/>
                </patternFill>
              </fill>
            </x14:dxf>
          </x14:cfRule>
          <x14:cfRule type="containsText" priority="2083" operator="containsText" id="{CF90EB1A-A92D-4E83-AE24-AD815E4009F7}">
            <xm:f>NOT(ISERROR(SEARCH('Listados Datos'!$T$5,AF574)))</xm:f>
            <xm:f>'Listados Datos'!$T$5</xm:f>
            <x14:dxf>
              <font>
                <b/>
                <i val="0"/>
                <color auto="1"/>
              </font>
              <fill>
                <patternFill>
                  <bgColor rgb="FFFFFF00"/>
                </patternFill>
              </fill>
            </x14:dxf>
          </x14:cfRule>
          <x14:cfRule type="containsText" priority="2084" operator="containsText" id="{AE897E78-3023-4EA8-A917-4259FE1789C2}">
            <xm:f>NOT(ISERROR(SEARCH('Listados Datos'!$T$6,AF574)))</xm:f>
            <xm:f>'Listados Datos'!$T$6</xm:f>
            <x14:dxf>
              <font>
                <b/>
                <i val="0"/>
              </font>
              <fill>
                <patternFill>
                  <bgColor rgb="FF92D050"/>
                </patternFill>
              </fill>
            </x14:dxf>
          </x14:cfRule>
          <xm:sqref>AF574:AF575 AF579</xm:sqref>
        </x14:conditionalFormatting>
        <x14:conditionalFormatting xmlns:xm="http://schemas.microsoft.com/office/excel/2006/main">
          <x14:cfRule type="containsText" priority="2077" operator="containsText" id="{92A2C499-1955-4A4E-AFF1-1B96E34FF8B7}">
            <xm:f>NOT(ISERROR(SEARCH('Listados Datos'!$T$3,AB574)))</xm:f>
            <xm:f>'Listados Datos'!$T$3</xm:f>
            <x14:dxf>
              <fill>
                <patternFill patternType="solid">
                  <bgColor rgb="FFC00000"/>
                </patternFill>
              </fill>
            </x14:dxf>
          </x14:cfRule>
          <x14:cfRule type="containsText" priority="2078" operator="containsText" id="{0352A24C-CE9B-4D8E-AA7F-B06AA6A52DE6}">
            <xm:f>NOT(ISERROR(SEARCH('Listados Datos'!$T$4,AB574)))</xm:f>
            <xm:f>'Listados Datos'!$T$4</xm:f>
            <x14:dxf>
              <font>
                <b/>
                <i val="0"/>
                <color theme="0"/>
              </font>
              <fill>
                <patternFill>
                  <bgColor rgb="FFE26B0A"/>
                </patternFill>
              </fill>
            </x14:dxf>
          </x14:cfRule>
          <x14:cfRule type="containsText" priority="2079" operator="containsText" id="{5F39EF79-01F2-4C15-BE41-1371F5AA0A1C}">
            <xm:f>NOT(ISERROR(SEARCH('Listados Datos'!$T$5,AB574)))</xm:f>
            <xm:f>'Listados Datos'!$T$5</xm:f>
            <x14:dxf>
              <font>
                <b/>
                <i val="0"/>
                <color auto="1"/>
              </font>
              <fill>
                <patternFill>
                  <bgColor rgb="FFFFFF00"/>
                </patternFill>
              </fill>
            </x14:dxf>
          </x14:cfRule>
          <x14:cfRule type="containsText" priority="2080" operator="containsText" id="{D7B83255-273E-44B4-85DE-648F6402C32E}">
            <xm:f>NOT(ISERROR(SEARCH('Listados Datos'!$T$6,AB574)))</xm:f>
            <xm:f>'Listados Datos'!$T$6</xm:f>
            <x14:dxf>
              <font>
                <b/>
                <i val="0"/>
              </font>
              <fill>
                <patternFill>
                  <bgColor rgb="FF92D050"/>
                </patternFill>
              </fill>
            </x14:dxf>
          </x14:cfRule>
          <xm:sqref>AB574:AB575</xm:sqref>
        </x14:conditionalFormatting>
        <x14:conditionalFormatting xmlns:xm="http://schemas.microsoft.com/office/excel/2006/main">
          <x14:cfRule type="containsText" priority="2067" operator="containsText" id="{C3B37492-9464-4993-86B2-580AC748FD60}">
            <xm:f>NOT(ISERROR(SEARCH('Listados Datos'!$P$3,Z574)))</xm:f>
            <xm:f>'Listados Datos'!$P$3</xm:f>
            <x14:dxf>
              <fill>
                <patternFill>
                  <bgColor rgb="FF99CC00"/>
                </patternFill>
              </fill>
            </x14:dxf>
          </x14:cfRule>
          <x14:cfRule type="containsText" priority="2068" operator="containsText" id="{6A9AF173-7872-4409-8550-1A5A97AAFE3B}">
            <xm:f>NOT(ISERROR(SEARCH('Listados Datos'!$P$4,Z574)))</xm:f>
            <xm:f>'Listados Datos'!$P$4</xm:f>
            <x14:dxf>
              <fill>
                <patternFill>
                  <bgColor rgb="FF33CC33"/>
                </patternFill>
              </fill>
            </x14:dxf>
          </x14:cfRule>
          <x14:cfRule type="containsText" priority="2069" operator="containsText" id="{CD08C172-D8A4-47E9-9EB2-5603AC520CD4}">
            <xm:f>NOT(ISERROR(SEARCH('Listados Datos'!$P$5,Z574)))</xm:f>
            <xm:f>'Listados Datos'!$P$5</xm:f>
            <x14:dxf>
              <fill>
                <patternFill>
                  <bgColor rgb="FFFFFF00"/>
                </patternFill>
              </fill>
            </x14:dxf>
          </x14:cfRule>
          <x14:cfRule type="containsText" priority="2070" operator="containsText" id="{4AAE0D54-0F27-45B7-B2BC-B50D2BEC563B}">
            <xm:f>NOT(ISERROR(SEARCH('Listados Datos'!$P$6,Z574)))</xm:f>
            <xm:f>'Listados Datos'!$P$6</xm:f>
            <x14:dxf>
              <fill>
                <patternFill>
                  <bgColor rgb="FFFFC000"/>
                </patternFill>
              </fill>
            </x14:dxf>
          </x14:cfRule>
          <x14:cfRule type="containsText" priority="2071" operator="containsText" id="{D759FF05-838C-4402-BA20-75E437617625}">
            <xm:f>NOT(ISERROR(SEARCH('Listados Datos'!$P$7,Z574)))</xm:f>
            <xm:f>'Listados Datos'!$P$7</xm:f>
            <x14:dxf>
              <fill>
                <patternFill>
                  <bgColor rgb="FFFF0000"/>
                </patternFill>
              </fill>
            </x14:dxf>
          </x14:cfRule>
          <xm:sqref>Z574:Z575</xm:sqref>
        </x14:conditionalFormatting>
        <x14:conditionalFormatting xmlns:xm="http://schemas.microsoft.com/office/excel/2006/main">
          <x14:cfRule type="containsText" priority="2043" operator="containsText" id="{150C28AB-68BC-4EB5-A143-7A928F3A4DC0}">
            <xm:f>NOT(ISERROR(SEARCH('Listados Datos'!$T$3,AT574)))</xm:f>
            <xm:f>'Listados Datos'!$T$3</xm:f>
            <x14:dxf>
              <fill>
                <patternFill patternType="solid">
                  <bgColor rgb="FFC00000"/>
                </patternFill>
              </fill>
            </x14:dxf>
          </x14:cfRule>
          <x14:cfRule type="containsText" priority="2044" operator="containsText" id="{F81C6D3E-E16B-46CB-9C02-B3BC91A1A608}">
            <xm:f>NOT(ISERROR(SEARCH('Listados Datos'!$T$4,AT574)))</xm:f>
            <xm:f>'Listados Datos'!$T$4</xm:f>
            <x14:dxf>
              <font>
                <b/>
                <i val="0"/>
                <color theme="0"/>
              </font>
              <fill>
                <patternFill>
                  <bgColor rgb="FFE26B0A"/>
                </patternFill>
              </fill>
            </x14:dxf>
          </x14:cfRule>
          <x14:cfRule type="containsText" priority="2045" operator="containsText" id="{F0EA7FBF-6DA7-4966-9791-D6C8E477FE58}">
            <xm:f>NOT(ISERROR(SEARCH('Listados Datos'!$T$5,AT574)))</xm:f>
            <xm:f>'Listados Datos'!$T$5</xm:f>
            <x14:dxf>
              <font>
                <b/>
                <i val="0"/>
                <color auto="1"/>
              </font>
              <fill>
                <patternFill>
                  <bgColor rgb="FFFFFF00"/>
                </patternFill>
              </fill>
            </x14:dxf>
          </x14:cfRule>
          <x14:cfRule type="containsText" priority="2046" operator="containsText" id="{CFA96B3E-64B2-4BB0-9A0F-996926433C47}">
            <xm:f>NOT(ISERROR(SEARCH('Listados Datos'!$T$6,AT574)))</xm:f>
            <xm:f>'Listados Datos'!$T$6</xm:f>
            <x14:dxf>
              <font>
                <b/>
                <i val="0"/>
              </font>
              <fill>
                <patternFill>
                  <bgColor rgb="FF92D050"/>
                </patternFill>
              </fill>
            </x14:dxf>
          </x14:cfRule>
          <xm:sqref>AT574</xm:sqref>
        </x14:conditionalFormatting>
        <x14:conditionalFormatting xmlns:xm="http://schemas.microsoft.com/office/excel/2006/main">
          <x14:cfRule type="containsText" priority="2033" operator="containsText" id="{794AA0AF-B910-46CA-B7D2-7BE40E0F4BF7}">
            <xm:f>NOT(ISERROR(SEARCH('Listados Datos'!$P$3,AR574)))</xm:f>
            <xm:f>'Listados Datos'!$P$3</xm:f>
            <x14:dxf>
              <fill>
                <patternFill>
                  <bgColor rgb="FF99CC00"/>
                </patternFill>
              </fill>
            </x14:dxf>
          </x14:cfRule>
          <x14:cfRule type="containsText" priority="2034" operator="containsText" id="{A4C961F5-5627-4D77-B6B5-BA7D7147787A}">
            <xm:f>NOT(ISERROR(SEARCH('Listados Datos'!$P$4,AR574)))</xm:f>
            <xm:f>'Listados Datos'!$P$4</xm:f>
            <x14:dxf>
              <fill>
                <patternFill>
                  <bgColor rgb="FF33CC33"/>
                </patternFill>
              </fill>
            </x14:dxf>
          </x14:cfRule>
          <x14:cfRule type="containsText" priority="2035" operator="containsText" id="{C68B94D9-6A63-46EE-808F-3D9BBA020067}">
            <xm:f>NOT(ISERROR(SEARCH('Listados Datos'!$P$5,AR574)))</xm:f>
            <xm:f>'Listados Datos'!$P$5</xm:f>
            <x14:dxf>
              <fill>
                <patternFill>
                  <bgColor rgb="FFFFFF00"/>
                </patternFill>
              </fill>
            </x14:dxf>
          </x14:cfRule>
          <x14:cfRule type="containsText" priority="2036" operator="containsText" id="{1CEC34D1-58D4-4270-B98A-968D6D0421BE}">
            <xm:f>NOT(ISERROR(SEARCH('Listados Datos'!$P$6,AR574)))</xm:f>
            <xm:f>'Listados Datos'!$P$6</xm:f>
            <x14:dxf>
              <fill>
                <patternFill>
                  <bgColor rgb="FFFFC000"/>
                </patternFill>
              </fill>
            </x14:dxf>
          </x14:cfRule>
          <x14:cfRule type="containsText" priority="2037" operator="containsText" id="{12CAB0E5-9811-4CAF-84E4-2FFA67559718}">
            <xm:f>NOT(ISERROR(SEARCH('Listados Datos'!$P$7,AR574)))</xm:f>
            <xm:f>'Listados Datos'!$P$7</xm:f>
            <x14:dxf>
              <fill>
                <patternFill>
                  <bgColor rgb="FFFF0000"/>
                </patternFill>
              </fill>
            </x14:dxf>
          </x14:cfRule>
          <xm:sqref>AR574</xm:sqref>
        </x14:conditionalFormatting>
        <x14:conditionalFormatting xmlns:xm="http://schemas.microsoft.com/office/excel/2006/main">
          <x14:cfRule type="containsText" priority="2029" operator="containsText" id="{78D707AC-44C7-4A4E-86E4-BE0C5B4737A5}">
            <xm:f>NOT(ISERROR(SEARCH('Listados Datos'!$T$3,AT575)))</xm:f>
            <xm:f>'Listados Datos'!$T$3</xm:f>
            <x14:dxf>
              <fill>
                <patternFill patternType="solid">
                  <bgColor rgb="FFC00000"/>
                </patternFill>
              </fill>
            </x14:dxf>
          </x14:cfRule>
          <x14:cfRule type="containsText" priority="2030" operator="containsText" id="{6D5F1B49-544E-45F8-965D-20A50C3B2BCF}">
            <xm:f>NOT(ISERROR(SEARCH('Listados Datos'!$T$4,AT575)))</xm:f>
            <xm:f>'Listados Datos'!$T$4</xm:f>
            <x14:dxf>
              <font>
                <b/>
                <i val="0"/>
                <color theme="0"/>
              </font>
              <fill>
                <patternFill>
                  <bgColor rgb="FFE26B0A"/>
                </patternFill>
              </fill>
            </x14:dxf>
          </x14:cfRule>
          <x14:cfRule type="containsText" priority="2031" operator="containsText" id="{7AF41B86-A482-4B10-B575-333FB1666198}">
            <xm:f>NOT(ISERROR(SEARCH('Listados Datos'!$T$5,AT575)))</xm:f>
            <xm:f>'Listados Datos'!$T$5</xm:f>
            <x14:dxf>
              <font>
                <b/>
                <i val="0"/>
                <color auto="1"/>
              </font>
              <fill>
                <patternFill>
                  <bgColor rgb="FFFFFF00"/>
                </patternFill>
              </fill>
            </x14:dxf>
          </x14:cfRule>
          <x14:cfRule type="containsText" priority="2032" operator="containsText" id="{BAC7D3C9-D4B7-447D-B854-2B1773DBDF07}">
            <xm:f>NOT(ISERROR(SEARCH('Listados Datos'!$T$6,AT575)))</xm:f>
            <xm:f>'Listados Datos'!$T$6</xm:f>
            <x14:dxf>
              <font>
                <b/>
                <i val="0"/>
              </font>
              <fill>
                <patternFill>
                  <bgColor rgb="FF92D050"/>
                </patternFill>
              </fill>
            </x14:dxf>
          </x14:cfRule>
          <xm:sqref>AT575</xm:sqref>
        </x14:conditionalFormatting>
        <x14:conditionalFormatting xmlns:xm="http://schemas.microsoft.com/office/excel/2006/main">
          <x14:cfRule type="containsText" priority="2019" operator="containsText" id="{96F3B161-BCD3-44FB-869E-A75999341599}">
            <xm:f>NOT(ISERROR(SEARCH('Listados Datos'!$P$3,AR575)))</xm:f>
            <xm:f>'Listados Datos'!$P$3</xm:f>
            <x14:dxf>
              <fill>
                <patternFill>
                  <bgColor rgb="FF99CC00"/>
                </patternFill>
              </fill>
            </x14:dxf>
          </x14:cfRule>
          <x14:cfRule type="containsText" priority="2020" operator="containsText" id="{256F44F5-9C65-4685-9BC4-855E0084DF37}">
            <xm:f>NOT(ISERROR(SEARCH('Listados Datos'!$P$4,AR575)))</xm:f>
            <xm:f>'Listados Datos'!$P$4</xm:f>
            <x14:dxf>
              <fill>
                <patternFill>
                  <bgColor rgb="FF33CC33"/>
                </patternFill>
              </fill>
            </x14:dxf>
          </x14:cfRule>
          <x14:cfRule type="containsText" priority="2021" operator="containsText" id="{CB2C912C-EDB7-4BCE-AC7C-5D7DA8D9FB9D}">
            <xm:f>NOT(ISERROR(SEARCH('Listados Datos'!$P$5,AR575)))</xm:f>
            <xm:f>'Listados Datos'!$P$5</xm:f>
            <x14:dxf>
              <fill>
                <patternFill>
                  <bgColor rgb="FFFFFF00"/>
                </patternFill>
              </fill>
            </x14:dxf>
          </x14:cfRule>
          <x14:cfRule type="containsText" priority="2022" operator="containsText" id="{44F4BD67-0259-408E-B662-1DBBB360A525}">
            <xm:f>NOT(ISERROR(SEARCH('Listados Datos'!$P$6,AR575)))</xm:f>
            <xm:f>'Listados Datos'!$P$6</xm:f>
            <x14:dxf>
              <fill>
                <patternFill>
                  <bgColor rgb="FFFFC000"/>
                </patternFill>
              </fill>
            </x14:dxf>
          </x14:cfRule>
          <x14:cfRule type="containsText" priority="2023" operator="containsText" id="{19D6077B-6DE4-4383-BFA6-486C9792B828}">
            <xm:f>NOT(ISERROR(SEARCH('Listados Datos'!$P$7,AR575)))</xm:f>
            <xm:f>'Listados Datos'!$P$7</xm:f>
            <x14:dxf>
              <fill>
                <patternFill>
                  <bgColor rgb="FFFF0000"/>
                </patternFill>
              </fill>
            </x14:dxf>
          </x14:cfRule>
          <xm:sqref>AR575</xm:sqref>
        </x14:conditionalFormatting>
        <x14:conditionalFormatting xmlns:xm="http://schemas.microsoft.com/office/excel/2006/main">
          <x14:cfRule type="containsText" priority="2001" operator="containsText" id="{65F2C07D-218F-4753-B9EA-EBA11A6A617C}">
            <xm:f>NOT(ISERROR(SEARCH('Listados Datos'!$T$3,AF576)))</xm:f>
            <xm:f>'Listados Datos'!$T$3</xm:f>
            <x14:dxf>
              <fill>
                <patternFill patternType="solid">
                  <bgColor rgb="FFC00000"/>
                </patternFill>
              </fill>
            </x14:dxf>
          </x14:cfRule>
          <x14:cfRule type="containsText" priority="2002" operator="containsText" id="{709986E3-340D-4465-BEF9-F7E274A92DAA}">
            <xm:f>NOT(ISERROR(SEARCH('Listados Datos'!$T$4,AF576)))</xm:f>
            <xm:f>'Listados Datos'!$T$4</xm:f>
            <x14:dxf>
              <font>
                <b/>
                <i val="0"/>
                <color theme="0"/>
              </font>
              <fill>
                <patternFill>
                  <bgColor rgb="FFE26B0A"/>
                </patternFill>
              </fill>
            </x14:dxf>
          </x14:cfRule>
          <x14:cfRule type="containsText" priority="2003" operator="containsText" id="{3FE65641-CD65-4B14-BA02-10717DBD9BF4}">
            <xm:f>NOT(ISERROR(SEARCH('Listados Datos'!$T$5,AF576)))</xm:f>
            <xm:f>'Listados Datos'!$T$5</xm:f>
            <x14:dxf>
              <font>
                <b/>
                <i val="0"/>
                <color auto="1"/>
              </font>
              <fill>
                <patternFill>
                  <bgColor rgb="FFFFFF00"/>
                </patternFill>
              </fill>
            </x14:dxf>
          </x14:cfRule>
          <x14:cfRule type="containsText" priority="2004" operator="containsText" id="{B48C670E-3F89-4AA6-A51C-1A2DAA9E92F3}">
            <xm:f>NOT(ISERROR(SEARCH('Listados Datos'!$T$6,AF576)))</xm:f>
            <xm:f>'Listados Datos'!$T$6</xm:f>
            <x14:dxf>
              <font>
                <b/>
                <i val="0"/>
              </font>
              <fill>
                <patternFill>
                  <bgColor rgb="FF92D050"/>
                </patternFill>
              </fill>
            </x14:dxf>
          </x14:cfRule>
          <xm:sqref>AF576:AF577</xm:sqref>
        </x14:conditionalFormatting>
        <x14:conditionalFormatting xmlns:xm="http://schemas.microsoft.com/office/excel/2006/main">
          <x14:cfRule type="containsText" priority="1997" operator="containsText" id="{50940A53-2594-4C6D-9F16-BA779176E682}">
            <xm:f>NOT(ISERROR(SEARCH('Listados Datos'!$T$3,AB576)))</xm:f>
            <xm:f>'Listados Datos'!$T$3</xm:f>
            <x14:dxf>
              <fill>
                <patternFill patternType="solid">
                  <bgColor rgb="FFC00000"/>
                </patternFill>
              </fill>
            </x14:dxf>
          </x14:cfRule>
          <x14:cfRule type="containsText" priority="1998" operator="containsText" id="{105DB54C-7620-4D0A-87D6-EC11F3552C78}">
            <xm:f>NOT(ISERROR(SEARCH('Listados Datos'!$T$4,AB576)))</xm:f>
            <xm:f>'Listados Datos'!$T$4</xm:f>
            <x14:dxf>
              <font>
                <b/>
                <i val="0"/>
                <color theme="0"/>
              </font>
              <fill>
                <patternFill>
                  <bgColor rgb="FFE26B0A"/>
                </patternFill>
              </fill>
            </x14:dxf>
          </x14:cfRule>
          <x14:cfRule type="containsText" priority="1999" operator="containsText" id="{F3C211D0-E350-4878-BAE8-E37A3BCA47C0}">
            <xm:f>NOT(ISERROR(SEARCH('Listados Datos'!$T$5,AB576)))</xm:f>
            <xm:f>'Listados Datos'!$T$5</xm:f>
            <x14:dxf>
              <font>
                <b/>
                <i val="0"/>
                <color auto="1"/>
              </font>
              <fill>
                <patternFill>
                  <bgColor rgb="FFFFFF00"/>
                </patternFill>
              </fill>
            </x14:dxf>
          </x14:cfRule>
          <x14:cfRule type="containsText" priority="2000" operator="containsText" id="{91BE2AAD-0196-4486-A463-F7E6893EEF64}">
            <xm:f>NOT(ISERROR(SEARCH('Listados Datos'!$T$6,AB576)))</xm:f>
            <xm:f>'Listados Datos'!$T$6</xm:f>
            <x14:dxf>
              <font>
                <b/>
                <i val="0"/>
              </font>
              <fill>
                <patternFill>
                  <bgColor rgb="FF92D050"/>
                </patternFill>
              </fill>
            </x14:dxf>
          </x14:cfRule>
          <xm:sqref>AB576:AB577</xm:sqref>
        </x14:conditionalFormatting>
        <x14:conditionalFormatting xmlns:xm="http://schemas.microsoft.com/office/excel/2006/main">
          <x14:cfRule type="containsText" priority="1987" operator="containsText" id="{6D445F54-EF40-44D6-AC19-9EE5E34CEE3A}">
            <xm:f>NOT(ISERROR(SEARCH('Listados Datos'!$P$3,Z576)))</xm:f>
            <xm:f>'Listados Datos'!$P$3</xm:f>
            <x14:dxf>
              <fill>
                <patternFill>
                  <bgColor rgb="FF99CC00"/>
                </patternFill>
              </fill>
            </x14:dxf>
          </x14:cfRule>
          <x14:cfRule type="containsText" priority="1988" operator="containsText" id="{01B2CD94-A498-4353-955D-CC049D4A4D33}">
            <xm:f>NOT(ISERROR(SEARCH('Listados Datos'!$P$4,Z576)))</xm:f>
            <xm:f>'Listados Datos'!$P$4</xm:f>
            <x14:dxf>
              <fill>
                <patternFill>
                  <bgColor rgb="FF33CC33"/>
                </patternFill>
              </fill>
            </x14:dxf>
          </x14:cfRule>
          <x14:cfRule type="containsText" priority="1989" operator="containsText" id="{B1F48013-62F1-41B7-9750-D7D3D5875126}">
            <xm:f>NOT(ISERROR(SEARCH('Listados Datos'!$P$5,Z576)))</xm:f>
            <xm:f>'Listados Datos'!$P$5</xm:f>
            <x14:dxf>
              <fill>
                <patternFill>
                  <bgColor rgb="FFFFFF00"/>
                </patternFill>
              </fill>
            </x14:dxf>
          </x14:cfRule>
          <x14:cfRule type="containsText" priority="1990" operator="containsText" id="{42AF1E86-E11E-4D31-9E5A-868694CAE503}">
            <xm:f>NOT(ISERROR(SEARCH('Listados Datos'!$P$6,Z576)))</xm:f>
            <xm:f>'Listados Datos'!$P$6</xm:f>
            <x14:dxf>
              <fill>
                <patternFill>
                  <bgColor rgb="FFFFC000"/>
                </patternFill>
              </fill>
            </x14:dxf>
          </x14:cfRule>
          <x14:cfRule type="containsText" priority="1991" operator="containsText" id="{4DB17084-D8B1-4ACF-83F0-3481E14052E3}">
            <xm:f>NOT(ISERROR(SEARCH('Listados Datos'!$P$7,Z576)))</xm:f>
            <xm:f>'Listados Datos'!$P$7</xm:f>
            <x14:dxf>
              <fill>
                <patternFill>
                  <bgColor rgb="FFFF0000"/>
                </patternFill>
              </fill>
            </x14:dxf>
          </x14:cfRule>
          <xm:sqref>Z576:Z577</xm:sqref>
        </x14:conditionalFormatting>
        <x14:conditionalFormatting xmlns:xm="http://schemas.microsoft.com/office/excel/2006/main">
          <x14:cfRule type="containsText" priority="1959" operator="containsText" id="{C58BCEC6-C01F-467A-A233-FA555A5C9237}">
            <xm:f>NOT(ISERROR(SEARCH('Listados Datos'!$T$3,AT577)))</xm:f>
            <xm:f>'Listados Datos'!$T$3</xm:f>
            <x14:dxf>
              <fill>
                <patternFill patternType="solid">
                  <bgColor rgb="FFC00000"/>
                </patternFill>
              </fill>
            </x14:dxf>
          </x14:cfRule>
          <x14:cfRule type="containsText" priority="1960" operator="containsText" id="{66A53B06-FB95-4355-91F3-C213E77C840D}">
            <xm:f>NOT(ISERROR(SEARCH('Listados Datos'!$T$4,AT577)))</xm:f>
            <xm:f>'Listados Datos'!$T$4</xm:f>
            <x14:dxf>
              <font>
                <b/>
                <i val="0"/>
                <color theme="0"/>
              </font>
              <fill>
                <patternFill>
                  <bgColor rgb="FFE26B0A"/>
                </patternFill>
              </fill>
            </x14:dxf>
          </x14:cfRule>
          <x14:cfRule type="containsText" priority="1961" operator="containsText" id="{4766B70F-9936-46BA-A02E-D40745180EF0}">
            <xm:f>NOT(ISERROR(SEARCH('Listados Datos'!$T$5,AT577)))</xm:f>
            <xm:f>'Listados Datos'!$T$5</xm:f>
            <x14:dxf>
              <font>
                <b/>
                <i val="0"/>
                <color auto="1"/>
              </font>
              <fill>
                <patternFill>
                  <bgColor rgb="FFFFFF00"/>
                </patternFill>
              </fill>
            </x14:dxf>
          </x14:cfRule>
          <x14:cfRule type="containsText" priority="1962" operator="containsText" id="{65EF426F-E727-4D62-BCCF-5F51735A47DF}">
            <xm:f>NOT(ISERROR(SEARCH('Listados Datos'!$T$6,AT577)))</xm:f>
            <xm:f>'Listados Datos'!$T$6</xm:f>
            <x14:dxf>
              <font>
                <b/>
                <i val="0"/>
              </font>
              <fill>
                <patternFill>
                  <bgColor rgb="FF92D050"/>
                </patternFill>
              </fill>
            </x14:dxf>
          </x14:cfRule>
          <xm:sqref>AT577</xm:sqref>
        </x14:conditionalFormatting>
        <x14:conditionalFormatting xmlns:xm="http://schemas.microsoft.com/office/excel/2006/main">
          <x14:cfRule type="containsText" priority="1879" operator="containsText" id="{D862F405-1726-4EF7-993A-4224538F2B44}">
            <xm:f>NOT(ISERROR(SEARCH('Listados Datos'!$T$3,AT591)))</xm:f>
            <xm:f>'Listados Datos'!$T$3</xm:f>
            <x14:dxf>
              <fill>
                <patternFill patternType="solid">
                  <bgColor rgb="FFC00000"/>
                </patternFill>
              </fill>
            </x14:dxf>
          </x14:cfRule>
          <x14:cfRule type="containsText" priority="1880" operator="containsText" id="{2CC32B02-95B8-4B75-9037-5003350923D4}">
            <xm:f>NOT(ISERROR(SEARCH('Listados Datos'!$T$4,AT591)))</xm:f>
            <xm:f>'Listados Datos'!$T$4</xm:f>
            <x14:dxf>
              <font>
                <b/>
                <i val="0"/>
                <color theme="0"/>
              </font>
              <fill>
                <patternFill>
                  <bgColor rgb="FFE26B0A"/>
                </patternFill>
              </fill>
            </x14:dxf>
          </x14:cfRule>
          <x14:cfRule type="containsText" priority="1881" operator="containsText" id="{46E3E1E4-7065-48BA-AC85-6F900CB43233}">
            <xm:f>NOT(ISERROR(SEARCH('Listados Datos'!$T$5,AT591)))</xm:f>
            <xm:f>'Listados Datos'!$T$5</xm:f>
            <x14:dxf>
              <font>
                <b/>
                <i val="0"/>
                <color auto="1"/>
              </font>
              <fill>
                <patternFill>
                  <bgColor rgb="FFFFFF00"/>
                </patternFill>
              </fill>
            </x14:dxf>
          </x14:cfRule>
          <x14:cfRule type="containsText" priority="1882" operator="containsText" id="{A620DE48-A940-4631-A463-CA5FDC72D1E0}">
            <xm:f>NOT(ISERROR(SEARCH('Listados Datos'!$T$6,AT591)))</xm:f>
            <xm:f>'Listados Datos'!$T$6</xm:f>
            <x14:dxf>
              <font>
                <b/>
                <i val="0"/>
              </font>
              <fill>
                <patternFill>
                  <bgColor rgb="FF92D050"/>
                </patternFill>
              </fill>
            </x14:dxf>
          </x14:cfRule>
          <xm:sqref>AT591</xm:sqref>
        </x14:conditionalFormatting>
        <x14:conditionalFormatting xmlns:xm="http://schemas.microsoft.com/office/excel/2006/main">
          <x14:cfRule type="containsText" priority="1869" operator="containsText" id="{6E09E500-3405-4C4B-BB2D-649564F35667}">
            <xm:f>NOT(ISERROR(SEARCH('Listados Datos'!$P$3,AR591)))</xm:f>
            <xm:f>'Listados Datos'!$P$3</xm:f>
            <x14:dxf>
              <fill>
                <patternFill>
                  <bgColor rgb="FF99CC00"/>
                </patternFill>
              </fill>
            </x14:dxf>
          </x14:cfRule>
          <x14:cfRule type="containsText" priority="1870" operator="containsText" id="{B8D08DC9-CBCE-4585-B384-1A894FB228D5}">
            <xm:f>NOT(ISERROR(SEARCH('Listados Datos'!$P$4,AR591)))</xm:f>
            <xm:f>'Listados Datos'!$P$4</xm:f>
            <x14:dxf>
              <fill>
                <patternFill>
                  <bgColor rgb="FF33CC33"/>
                </patternFill>
              </fill>
            </x14:dxf>
          </x14:cfRule>
          <x14:cfRule type="containsText" priority="1871" operator="containsText" id="{BCCD509E-E092-483B-BB4E-3F3577FC8EBA}">
            <xm:f>NOT(ISERROR(SEARCH('Listados Datos'!$P$5,AR591)))</xm:f>
            <xm:f>'Listados Datos'!$P$5</xm:f>
            <x14:dxf>
              <fill>
                <patternFill>
                  <bgColor rgb="FFFFFF00"/>
                </patternFill>
              </fill>
            </x14:dxf>
          </x14:cfRule>
          <x14:cfRule type="containsText" priority="1872" operator="containsText" id="{C2D461F0-131F-441A-9C03-CDD5089B3C97}">
            <xm:f>NOT(ISERROR(SEARCH('Listados Datos'!$P$6,AR591)))</xm:f>
            <xm:f>'Listados Datos'!$P$6</xm:f>
            <x14:dxf>
              <fill>
                <patternFill>
                  <bgColor rgb="FFFFC000"/>
                </patternFill>
              </fill>
            </x14:dxf>
          </x14:cfRule>
          <x14:cfRule type="containsText" priority="1873" operator="containsText" id="{A39AFC82-97DD-400D-B003-FD3DD2FAB35C}">
            <xm:f>NOT(ISERROR(SEARCH('Listados Datos'!$P$7,AR591)))</xm:f>
            <xm:f>'Listados Datos'!$P$7</xm:f>
            <x14:dxf>
              <fill>
                <patternFill>
                  <bgColor rgb="FFFF0000"/>
                </patternFill>
              </fill>
            </x14:dxf>
          </x14:cfRule>
          <xm:sqref>AR591</xm:sqref>
        </x14:conditionalFormatting>
        <x14:conditionalFormatting xmlns:xm="http://schemas.microsoft.com/office/excel/2006/main">
          <x14:cfRule type="containsText" priority="1837" operator="containsText" id="{7DBCA9EB-BEF9-418F-B878-A1A6551CE519}">
            <xm:f>NOT(ISERROR(SEARCH('Listados Datos'!$T$3,AT588)))</xm:f>
            <xm:f>'Listados Datos'!$T$3</xm:f>
            <x14:dxf>
              <fill>
                <patternFill patternType="solid">
                  <bgColor rgb="FFC00000"/>
                </patternFill>
              </fill>
            </x14:dxf>
          </x14:cfRule>
          <x14:cfRule type="containsText" priority="1838" operator="containsText" id="{57F434E1-ADDA-4A87-979A-37023CBB6557}">
            <xm:f>NOT(ISERROR(SEARCH('Listados Datos'!$T$4,AT588)))</xm:f>
            <xm:f>'Listados Datos'!$T$4</xm:f>
            <x14:dxf>
              <font>
                <b/>
                <i val="0"/>
                <color theme="0"/>
              </font>
              <fill>
                <patternFill>
                  <bgColor rgb="FFE26B0A"/>
                </patternFill>
              </fill>
            </x14:dxf>
          </x14:cfRule>
          <x14:cfRule type="containsText" priority="1839" operator="containsText" id="{E1527BD5-F3D0-400C-ACCC-B55590235A30}">
            <xm:f>NOT(ISERROR(SEARCH('Listados Datos'!$T$5,AT588)))</xm:f>
            <xm:f>'Listados Datos'!$T$5</xm:f>
            <x14:dxf>
              <font>
                <b/>
                <i val="0"/>
                <color auto="1"/>
              </font>
              <fill>
                <patternFill>
                  <bgColor rgb="FFFFFF00"/>
                </patternFill>
              </fill>
            </x14:dxf>
          </x14:cfRule>
          <x14:cfRule type="containsText" priority="1840" operator="containsText" id="{78E31376-6849-44FA-AF00-1DA28173427D}">
            <xm:f>NOT(ISERROR(SEARCH('Listados Datos'!$T$6,AT588)))</xm:f>
            <xm:f>'Listados Datos'!$T$6</xm:f>
            <x14:dxf>
              <font>
                <b/>
                <i val="0"/>
              </font>
              <fill>
                <patternFill>
                  <bgColor rgb="FF92D050"/>
                </patternFill>
              </fill>
            </x14:dxf>
          </x14:cfRule>
          <xm:sqref>AT588</xm:sqref>
        </x14:conditionalFormatting>
        <x14:conditionalFormatting xmlns:xm="http://schemas.microsoft.com/office/excel/2006/main">
          <x14:cfRule type="containsText" priority="1827" operator="containsText" id="{A4B6C721-4EDF-4BB4-A7BD-573FC7B55B07}">
            <xm:f>NOT(ISERROR(SEARCH('Listados Datos'!$P$3,AR588)))</xm:f>
            <xm:f>'Listados Datos'!$P$3</xm:f>
            <x14:dxf>
              <fill>
                <patternFill>
                  <bgColor rgb="FF99CC00"/>
                </patternFill>
              </fill>
            </x14:dxf>
          </x14:cfRule>
          <x14:cfRule type="containsText" priority="1828" operator="containsText" id="{FDA759F0-7C11-4334-9213-E804E6BCD763}">
            <xm:f>NOT(ISERROR(SEARCH('Listados Datos'!$P$4,AR588)))</xm:f>
            <xm:f>'Listados Datos'!$P$4</xm:f>
            <x14:dxf>
              <fill>
                <patternFill>
                  <bgColor rgb="FF33CC33"/>
                </patternFill>
              </fill>
            </x14:dxf>
          </x14:cfRule>
          <x14:cfRule type="containsText" priority="1829" operator="containsText" id="{42008C93-6316-4546-897C-BA165707CE53}">
            <xm:f>NOT(ISERROR(SEARCH('Listados Datos'!$P$5,AR588)))</xm:f>
            <xm:f>'Listados Datos'!$P$5</xm:f>
            <x14:dxf>
              <fill>
                <patternFill>
                  <bgColor rgb="FFFFFF00"/>
                </patternFill>
              </fill>
            </x14:dxf>
          </x14:cfRule>
          <x14:cfRule type="containsText" priority="1830" operator="containsText" id="{9AE7BA34-4844-4D21-A308-96BADCA3B3E4}">
            <xm:f>NOT(ISERROR(SEARCH('Listados Datos'!$P$6,AR588)))</xm:f>
            <xm:f>'Listados Datos'!$P$6</xm:f>
            <x14:dxf>
              <fill>
                <patternFill>
                  <bgColor rgb="FFFFC000"/>
                </patternFill>
              </fill>
            </x14:dxf>
          </x14:cfRule>
          <x14:cfRule type="containsText" priority="1831" operator="containsText" id="{754A8D96-9ADA-412E-BC24-1C10B1B012A6}">
            <xm:f>NOT(ISERROR(SEARCH('Listados Datos'!$P$7,AR588)))</xm:f>
            <xm:f>'Listados Datos'!$P$7</xm:f>
            <x14:dxf>
              <fill>
                <patternFill>
                  <bgColor rgb="FFFF0000"/>
                </patternFill>
              </fill>
            </x14:dxf>
          </x14:cfRule>
          <xm:sqref>AR588</xm:sqref>
        </x14:conditionalFormatting>
        <x14:conditionalFormatting xmlns:xm="http://schemas.microsoft.com/office/excel/2006/main">
          <x14:cfRule type="containsText" priority="1945" operator="containsText" id="{779A4319-470E-4010-8A2E-94A667FF3D20}">
            <xm:f>NOT(ISERROR(SEARCH('Listados Datos'!$T$3,AF586)))</xm:f>
            <xm:f>'Listados Datos'!$T$3</xm:f>
            <x14:dxf>
              <fill>
                <patternFill patternType="solid">
                  <bgColor rgb="FFC00000"/>
                </patternFill>
              </fill>
            </x14:dxf>
          </x14:cfRule>
          <x14:cfRule type="containsText" priority="1946" operator="containsText" id="{ED5656FC-9FB7-4F22-AE05-1D70D59EF166}">
            <xm:f>NOT(ISERROR(SEARCH('Listados Datos'!$T$4,AF586)))</xm:f>
            <xm:f>'Listados Datos'!$T$4</xm:f>
            <x14:dxf>
              <font>
                <b/>
                <i val="0"/>
                <color theme="0"/>
              </font>
              <fill>
                <patternFill>
                  <bgColor rgb="FFE26B0A"/>
                </patternFill>
              </fill>
            </x14:dxf>
          </x14:cfRule>
          <x14:cfRule type="containsText" priority="1947" operator="containsText" id="{5CCF9DFF-C1E3-420A-A6DC-C2CED12F0590}">
            <xm:f>NOT(ISERROR(SEARCH('Listados Datos'!$T$5,AF586)))</xm:f>
            <xm:f>'Listados Datos'!$T$5</xm:f>
            <x14:dxf>
              <font>
                <b/>
                <i val="0"/>
                <color auto="1"/>
              </font>
              <fill>
                <patternFill>
                  <bgColor rgb="FFFFFF00"/>
                </patternFill>
              </fill>
            </x14:dxf>
          </x14:cfRule>
          <x14:cfRule type="containsText" priority="1948" operator="containsText" id="{4DF3FF34-78A6-4EEE-9775-445B6B0BA356}">
            <xm:f>NOT(ISERROR(SEARCH('Listados Datos'!$T$6,AF586)))</xm:f>
            <xm:f>'Listados Datos'!$T$6</xm:f>
            <x14:dxf>
              <font>
                <b/>
                <i val="0"/>
              </font>
              <fill>
                <patternFill>
                  <bgColor rgb="FF92D050"/>
                </patternFill>
              </fill>
            </x14:dxf>
          </x14:cfRule>
          <xm:sqref>AF586:AF587 AF591</xm:sqref>
        </x14:conditionalFormatting>
        <x14:conditionalFormatting xmlns:xm="http://schemas.microsoft.com/office/excel/2006/main">
          <x14:cfRule type="containsText" priority="1941" operator="containsText" id="{86161DFA-0D28-4036-A5EA-DE8A3CE5F669}">
            <xm:f>NOT(ISERROR(SEARCH('Listados Datos'!$T$3,AB586)))</xm:f>
            <xm:f>'Listados Datos'!$T$3</xm:f>
            <x14:dxf>
              <fill>
                <patternFill patternType="solid">
                  <bgColor rgb="FFC00000"/>
                </patternFill>
              </fill>
            </x14:dxf>
          </x14:cfRule>
          <x14:cfRule type="containsText" priority="1942" operator="containsText" id="{8EC9CA43-5691-45C5-A54C-85C334BCB778}">
            <xm:f>NOT(ISERROR(SEARCH('Listados Datos'!$T$4,AB586)))</xm:f>
            <xm:f>'Listados Datos'!$T$4</xm:f>
            <x14:dxf>
              <font>
                <b/>
                <i val="0"/>
                <color theme="0"/>
              </font>
              <fill>
                <patternFill>
                  <bgColor rgb="FFE26B0A"/>
                </patternFill>
              </fill>
            </x14:dxf>
          </x14:cfRule>
          <x14:cfRule type="containsText" priority="1943" operator="containsText" id="{F5089BBF-4252-4132-A009-1A8F067E3E7F}">
            <xm:f>NOT(ISERROR(SEARCH('Listados Datos'!$T$5,AB586)))</xm:f>
            <xm:f>'Listados Datos'!$T$5</xm:f>
            <x14:dxf>
              <font>
                <b/>
                <i val="0"/>
                <color auto="1"/>
              </font>
              <fill>
                <patternFill>
                  <bgColor rgb="FFFFFF00"/>
                </patternFill>
              </fill>
            </x14:dxf>
          </x14:cfRule>
          <x14:cfRule type="containsText" priority="1944" operator="containsText" id="{C8C415E3-2564-4CFF-99A3-1B0EBBDE1322}">
            <xm:f>NOT(ISERROR(SEARCH('Listados Datos'!$T$6,AB586)))</xm:f>
            <xm:f>'Listados Datos'!$T$6</xm:f>
            <x14:dxf>
              <font>
                <b/>
                <i val="0"/>
              </font>
              <fill>
                <patternFill>
                  <bgColor rgb="FF92D050"/>
                </patternFill>
              </fill>
            </x14:dxf>
          </x14:cfRule>
          <xm:sqref>AB586:AB587</xm:sqref>
        </x14:conditionalFormatting>
        <x14:conditionalFormatting xmlns:xm="http://schemas.microsoft.com/office/excel/2006/main">
          <x14:cfRule type="containsText" priority="1931" operator="containsText" id="{88FC90EE-6261-4566-ACB0-3001365EDBF1}">
            <xm:f>NOT(ISERROR(SEARCH('Listados Datos'!$P$3,Z586)))</xm:f>
            <xm:f>'Listados Datos'!$P$3</xm:f>
            <x14:dxf>
              <fill>
                <patternFill>
                  <bgColor rgb="FF99CC00"/>
                </patternFill>
              </fill>
            </x14:dxf>
          </x14:cfRule>
          <x14:cfRule type="containsText" priority="1932" operator="containsText" id="{D4F7AF1F-2D72-4B7A-8DDD-DF9F1F6D6634}">
            <xm:f>NOT(ISERROR(SEARCH('Listados Datos'!$P$4,Z586)))</xm:f>
            <xm:f>'Listados Datos'!$P$4</xm:f>
            <x14:dxf>
              <fill>
                <patternFill>
                  <bgColor rgb="FF33CC33"/>
                </patternFill>
              </fill>
            </x14:dxf>
          </x14:cfRule>
          <x14:cfRule type="containsText" priority="1933" operator="containsText" id="{5F9C8637-DCC9-44CC-B3B4-D298CC77BD30}">
            <xm:f>NOT(ISERROR(SEARCH('Listados Datos'!$P$5,Z586)))</xm:f>
            <xm:f>'Listados Datos'!$P$5</xm:f>
            <x14:dxf>
              <fill>
                <patternFill>
                  <bgColor rgb="FFFFFF00"/>
                </patternFill>
              </fill>
            </x14:dxf>
          </x14:cfRule>
          <x14:cfRule type="containsText" priority="1934" operator="containsText" id="{14824D78-E158-414A-8F69-7AE6EDB50558}">
            <xm:f>NOT(ISERROR(SEARCH('Listados Datos'!$P$6,Z586)))</xm:f>
            <xm:f>'Listados Datos'!$P$6</xm:f>
            <x14:dxf>
              <fill>
                <patternFill>
                  <bgColor rgb="FFFFC000"/>
                </patternFill>
              </fill>
            </x14:dxf>
          </x14:cfRule>
          <x14:cfRule type="containsText" priority="1935" operator="containsText" id="{D1F6FC57-46FA-44AF-BDE7-A460EF3E6288}">
            <xm:f>NOT(ISERROR(SEARCH('Listados Datos'!$P$7,Z586)))</xm:f>
            <xm:f>'Listados Datos'!$P$7</xm:f>
            <x14:dxf>
              <fill>
                <patternFill>
                  <bgColor rgb="FFFF0000"/>
                </patternFill>
              </fill>
            </x14:dxf>
          </x14:cfRule>
          <xm:sqref>Z586:Z587</xm:sqref>
        </x14:conditionalFormatting>
        <x14:conditionalFormatting xmlns:xm="http://schemas.microsoft.com/office/excel/2006/main">
          <x14:cfRule type="containsText" priority="1907" operator="containsText" id="{AECED114-6067-40F5-9476-CA0FA533B357}">
            <xm:f>NOT(ISERROR(SEARCH('Listados Datos'!$T$3,AT586)))</xm:f>
            <xm:f>'Listados Datos'!$T$3</xm:f>
            <x14:dxf>
              <fill>
                <patternFill patternType="solid">
                  <bgColor rgb="FFC00000"/>
                </patternFill>
              </fill>
            </x14:dxf>
          </x14:cfRule>
          <x14:cfRule type="containsText" priority="1908" operator="containsText" id="{9F67A422-4AB8-4678-9BA9-2C94184E6A23}">
            <xm:f>NOT(ISERROR(SEARCH('Listados Datos'!$T$4,AT586)))</xm:f>
            <xm:f>'Listados Datos'!$T$4</xm:f>
            <x14:dxf>
              <font>
                <b/>
                <i val="0"/>
                <color theme="0"/>
              </font>
              <fill>
                <patternFill>
                  <bgColor rgb="FFE26B0A"/>
                </patternFill>
              </fill>
            </x14:dxf>
          </x14:cfRule>
          <x14:cfRule type="containsText" priority="1909" operator="containsText" id="{74A238A9-83F4-4954-8320-7610109F684C}">
            <xm:f>NOT(ISERROR(SEARCH('Listados Datos'!$T$5,AT586)))</xm:f>
            <xm:f>'Listados Datos'!$T$5</xm:f>
            <x14:dxf>
              <font>
                <b/>
                <i val="0"/>
                <color auto="1"/>
              </font>
              <fill>
                <patternFill>
                  <bgColor rgb="FFFFFF00"/>
                </patternFill>
              </fill>
            </x14:dxf>
          </x14:cfRule>
          <x14:cfRule type="containsText" priority="1910" operator="containsText" id="{23201D78-F2F1-434B-85AA-54E957CEBF8E}">
            <xm:f>NOT(ISERROR(SEARCH('Listados Datos'!$T$6,AT586)))</xm:f>
            <xm:f>'Listados Datos'!$T$6</xm:f>
            <x14:dxf>
              <font>
                <b/>
                <i val="0"/>
              </font>
              <fill>
                <patternFill>
                  <bgColor rgb="FF92D050"/>
                </patternFill>
              </fill>
            </x14:dxf>
          </x14:cfRule>
          <xm:sqref>AT586</xm:sqref>
        </x14:conditionalFormatting>
        <x14:conditionalFormatting xmlns:xm="http://schemas.microsoft.com/office/excel/2006/main">
          <x14:cfRule type="containsText" priority="1897" operator="containsText" id="{34D67550-49EA-4662-8B5E-298909150934}">
            <xm:f>NOT(ISERROR(SEARCH('Listados Datos'!$P$3,AR586)))</xm:f>
            <xm:f>'Listados Datos'!$P$3</xm:f>
            <x14:dxf>
              <fill>
                <patternFill>
                  <bgColor rgb="FF99CC00"/>
                </patternFill>
              </fill>
            </x14:dxf>
          </x14:cfRule>
          <x14:cfRule type="containsText" priority="1898" operator="containsText" id="{CA848BD6-290F-49AB-B42D-E0873A04D420}">
            <xm:f>NOT(ISERROR(SEARCH('Listados Datos'!$P$4,AR586)))</xm:f>
            <xm:f>'Listados Datos'!$P$4</xm:f>
            <x14:dxf>
              <fill>
                <patternFill>
                  <bgColor rgb="FF33CC33"/>
                </patternFill>
              </fill>
            </x14:dxf>
          </x14:cfRule>
          <x14:cfRule type="containsText" priority="1899" operator="containsText" id="{7E5E423B-8513-4520-A754-F1322229F655}">
            <xm:f>NOT(ISERROR(SEARCH('Listados Datos'!$P$5,AR586)))</xm:f>
            <xm:f>'Listados Datos'!$P$5</xm:f>
            <x14:dxf>
              <fill>
                <patternFill>
                  <bgColor rgb="FFFFFF00"/>
                </patternFill>
              </fill>
            </x14:dxf>
          </x14:cfRule>
          <x14:cfRule type="containsText" priority="1900" operator="containsText" id="{637B6858-7CF4-4341-8499-8BDA7871232B}">
            <xm:f>NOT(ISERROR(SEARCH('Listados Datos'!$P$6,AR586)))</xm:f>
            <xm:f>'Listados Datos'!$P$6</xm:f>
            <x14:dxf>
              <fill>
                <patternFill>
                  <bgColor rgb="FFFFC000"/>
                </patternFill>
              </fill>
            </x14:dxf>
          </x14:cfRule>
          <x14:cfRule type="containsText" priority="1901" operator="containsText" id="{F137D581-2899-42E0-9443-0124B23E2653}">
            <xm:f>NOT(ISERROR(SEARCH('Listados Datos'!$P$7,AR586)))</xm:f>
            <xm:f>'Listados Datos'!$P$7</xm:f>
            <x14:dxf>
              <fill>
                <patternFill>
                  <bgColor rgb="FFFF0000"/>
                </patternFill>
              </fill>
            </x14:dxf>
          </x14:cfRule>
          <xm:sqref>AR586</xm:sqref>
        </x14:conditionalFormatting>
        <x14:conditionalFormatting xmlns:xm="http://schemas.microsoft.com/office/excel/2006/main">
          <x14:cfRule type="containsText" priority="1893" operator="containsText" id="{0F13B23C-5BF8-4FDC-BA3E-92B232633861}">
            <xm:f>NOT(ISERROR(SEARCH('Listados Datos'!$T$3,AT587)))</xm:f>
            <xm:f>'Listados Datos'!$T$3</xm:f>
            <x14:dxf>
              <fill>
                <patternFill patternType="solid">
                  <bgColor rgb="FFC00000"/>
                </patternFill>
              </fill>
            </x14:dxf>
          </x14:cfRule>
          <x14:cfRule type="containsText" priority="1894" operator="containsText" id="{64D46F61-04C7-4220-B52F-C855DC7ED483}">
            <xm:f>NOT(ISERROR(SEARCH('Listados Datos'!$T$4,AT587)))</xm:f>
            <xm:f>'Listados Datos'!$T$4</xm:f>
            <x14:dxf>
              <font>
                <b/>
                <i val="0"/>
                <color theme="0"/>
              </font>
              <fill>
                <patternFill>
                  <bgColor rgb="FFE26B0A"/>
                </patternFill>
              </fill>
            </x14:dxf>
          </x14:cfRule>
          <x14:cfRule type="containsText" priority="1895" operator="containsText" id="{60BCA60A-483C-479E-BAE3-BD387E13AB24}">
            <xm:f>NOT(ISERROR(SEARCH('Listados Datos'!$T$5,AT587)))</xm:f>
            <xm:f>'Listados Datos'!$T$5</xm:f>
            <x14:dxf>
              <font>
                <b/>
                <i val="0"/>
                <color auto="1"/>
              </font>
              <fill>
                <patternFill>
                  <bgColor rgb="FFFFFF00"/>
                </patternFill>
              </fill>
            </x14:dxf>
          </x14:cfRule>
          <x14:cfRule type="containsText" priority="1896" operator="containsText" id="{5B0276B5-65EC-4C2B-B960-9B662475AF67}">
            <xm:f>NOT(ISERROR(SEARCH('Listados Datos'!$T$6,AT587)))</xm:f>
            <xm:f>'Listados Datos'!$T$6</xm:f>
            <x14:dxf>
              <font>
                <b/>
                <i val="0"/>
              </font>
              <fill>
                <patternFill>
                  <bgColor rgb="FF92D050"/>
                </patternFill>
              </fill>
            </x14:dxf>
          </x14:cfRule>
          <xm:sqref>AT587</xm:sqref>
        </x14:conditionalFormatting>
        <x14:conditionalFormatting xmlns:xm="http://schemas.microsoft.com/office/excel/2006/main">
          <x14:cfRule type="containsText" priority="1883" operator="containsText" id="{36BAA953-75B2-4578-8778-02844C0AE9ED}">
            <xm:f>NOT(ISERROR(SEARCH('Listados Datos'!$P$3,AR587)))</xm:f>
            <xm:f>'Listados Datos'!$P$3</xm:f>
            <x14:dxf>
              <fill>
                <patternFill>
                  <bgColor rgb="FF99CC00"/>
                </patternFill>
              </fill>
            </x14:dxf>
          </x14:cfRule>
          <x14:cfRule type="containsText" priority="1884" operator="containsText" id="{221B25C5-3778-4517-833B-8C5A20457A38}">
            <xm:f>NOT(ISERROR(SEARCH('Listados Datos'!$P$4,AR587)))</xm:f>
            <xm:f>'Listados Datos'!$P$4</xm:f>
            <x14:dxf>
              <fill>
                <patternFill>
                  <bgColor rgb="FF33CC33"/>
                </patternFill>
              </fill>
            </x14:dxf>
          </x14:cfRule>
          <x14:cfRule type="containsText" priority="1885" operator="containsText" id="{6D4DFE59-EBAB-43DF-AAEA-1B587B93E027}">
            <xm:f>NOT(ISERROR(SEARCH('Listados Datos'!$P$5,AR587)))</xm:f>
            <xm:f>'Listados Datos'!$P$5</xm:f>
            <x14:dxf>
              <fill>
                <patternFill>
                  <bgColor rgb="FFFFFF00"/>
                </patternFill>
              </fill>
            </x14:dxf>
          </x14:cfRule>
          <x14:cfRule type="containsText" priority="1886" operator="containsText" id="{8180C0E2-04B0-4B56-A931-881BCEE31A2F}">
            <xm:f>NOT(ISERROR(SEARCH('Listados Datos'!$P$6,AR587)))</xm:f>
            <xm:f>'Listados Datos'!$P$6</xm:f>
            <x14:dxf>
              <fill>
                <patternFill>
                  <bgColor rgb="FFFFC000"/>
                </patternFill>
              </fill>
            </x14:dxf>
          </x14:cfRule>
          <x14:cfRule type="containsText" priority="1887" operator="containsText" id="{502F0D61-874F-4268-9049-41208429AB0E}">
            <xm:f>NOT(ISERROR(SEARCH('Listados Datos'!$P$7,AR587)))</xm:f>
            <xm:f>'Listados Datos'!$P$7</xm:f>
            <x14:dxf>
              <fill>
                <patternFill>
                  <bgColor rgb="FFFF0000"/>
                </patternFill>
              </fill>
            </x14:dxf>
          </x14:cfRule>
          <xm:sqref>AR587</xm:sqref>
        </x14:conditionalFormatting>
        <x14:conditionalFormatting xmlns:xm="http://schemas.microsoft.com/office/excel/2006/main">
          <x14:cfRule type="containsText" priority="1865" operator="containsText" id="{30769AC4-B772-4434-89F6-C3A783BB5135}">
            <xm:f>NOT(ISERROR(SEARCH('Listados Datos'!$T$3,AF588)))</xm:f>
            <xm:f>'Listados Datos'!$T$3</xm:f>
            <x14:dxf>
              <fill>
                <patternFill patternType="solid">
                  <bgColor rgb="FFC00000"/>
                </patternFill>
              </fill>
            </x14:dxf>
          </x14:cfRule>
          <x14:cfRule type="containsText" priority="1866" operator="containsText" id="{C429F025-FCF1-4810-BCD9-801DADA76EDC}">
            <xm:f>NOT(ISERROR(SEARCH('Listados Datos'!$T$4,AF588)))</xm:f>
            <xm:f>'Listados Datos'!$T$4</xm:f>
            <x14:dxf>
              <font>
                <b/>
                <i val="0"/>
                <color theme="0"/>
              </font>
              <fill>
                <patternFill>
                  <bgColor rgb="FFE26B0A"/>
                </patternFill>
              </fill>
            </x14:dxf>
          </x14:cfRule>
          <x14:cfRule type="containsText" priority="1867" operator="containsText" id="{5E52F2AF-F9B8-47CA-80DD-DDCDF7B606BD}">
            <xm:f>NOT(ISERROR(SEARCH('Listados Datos'!$T$5,AF588)))</xm:f>
            <xm:f>'Listados Datos'!$T$5</xm:f>
            <x14:dxf>
              <font>
                <b/>
                <i val="0"/>
                <color auto="1"/>
              </font>
              <fill>
                <patternFill>
                  <bgColor rgb="FFFFFF00"/>
                </patternFill>
              </fill>
            </x14:dxf>
          </x14:cfRule>
          <x14:cfRule type="containsText" priority="1868" operator="containsText" id="{30411454-43AA-443F-BA90-F0FD1FC0D9E1}">
            <xm:f>NOT(ISERROR(SEARCH('Listados Datos'!$T$6,AF588)))</xm:f>
            <xm:f>'Listados Datos'!$T$6</xm:f>
            <x14:dxf>
              <font>
                <b/>
                <i val="0"/>
              </font>
              <fill>
                <patternFill>
                  <bgColor rgb="FF92D050"/>
                </patternFill>
              </fill>
            </x14:dxf>
          </x14:cfRule>
          <xm:sqref>AF588:AF589</xm:sqref>
        </x14:conditionalFormatting>
        <x14:conditionalFormatting xmlns:xm="http://schemas.microsoft.com/office/excel/2006/main">
          <x14:cfRule type="containsText" priority="1861" operator="containsText" id="{A69D2A38-1172-4ADA-B47E-64A316E14D02}">
            <xm:f>NOT(ISERROR(SEARCH('Listados Datos'!$T$3,AB588)))</xm:f>
            <xm:f>'Listados Datos'!$T$3</xm:f>
            <x14:dxf>
              <fill>
                <patternFill patternType="solid">
                  <bgColor rgb="FFC00000"/>
                </patternFill>
              </fill>
            </x14:dxf>
          </x14:cfRule>
          <x14:cfRule type="containsText" priority="1862" operator="containsText" id="{034F9565-4F41-4CA7-998A-EC9029F66ED0}">
            <xm:f>NOT(ISERROR(SEARCH('Listados Datos'!$T$4,AB588)))</xm:f>
            <xm:f>'Listados Datos'!$T$4</xm:f>
            <x14:dxf>
              <font>
                <b/>
                <i val="0"/>
                <color theme="0"/>
              </font>
              <fill>
                <patternFill>
                  <bgColor rgb="FFE26B0A"/>
                </patternFill>
              </fill>
            </x14:dxf>
          </x14:cfRule>
          <x14:cfRule type="containsText" priority="1863" operator="containsText" id="{E1E57278-ACA7-4585-B3A2-B71AB8159046}">
            <xm:f>NOT(ISERROR(SEARCH('Listados Datos'!$T$5,AB588)))</xm:f>
            <xm:f>'Listados Datos'!$T$5</xm:f>
            <x14:dxf>
              <font>
                <b/>
                <i val="0"/>
                <color auto="1"/>
              </font>
              <fill>
                <patternFill>
                  <bgColor rgb="FFFFFF00"/>
                </patternFill>
              </fill>
            </x14:dxf>
          </x14:cfRule>
          <x14:cfRule type="containsText" priority="1864" operator="containsText" id="{78A8B10B-D78B-49ED-AE6D-8B99615A4B02}">
            <xm:f>NOT(ISERROR(SEARCH('Listados Datos'!$T$6,AB588)))</xm:f>
            <xm:f>'Listados Datos'!$T$6</xm:f>
            <x14:dxf>
              <font>
                <b/>
                <i val="0"/>
              </font>
              <fill>
                <patternFill>
                  <bgColor rgb="FF92D050"/>
                </patternFill>
              </fill>
            </x14:dxf>
          </x14:cfRule>
          <xm:sqref>AB588:AB589</xm:sqref>
        </x14:conditionalFormatting>
        <x14:conditionalFormatting xmlns:xm="http://schemas.microsoft.com/office/excel/2006/main">
          <x14:cfRule type="containsText" priority="1851" operator="containsText" id="{07D75234-ACBF-4AAD-BB89-D2EF58A0B971}">
            <xm:f>NOT(ISERROR(SEARCH('Listados Datos'!$P$3,Z588)))</xm:f>
            <xm:f>'Listados Datos'!$P$3</xm:f>
            <x14:dxf>
              <fill>
                <patternFill>
                  <bgColor rgb="FF99CC00"/>
                </patternFill>
              </fill>
            </x14:dxf>
          </x14:cfRule>
          <x14:cfRule type="containsText" priority="1852" operator="containsText" id="{2065E400-CB96-435B-BC57-ED4D3E9D3008}">
            <xm:f>NOT(ISERROR(SEARCH('Listados Datos'!$P$4,Z588)))</xm:f>
            <xm:f>'Listados Datos'!$P$4</xm:f>
            <x14:dxf>
              <fill>
                <patternFill>
                  <bgColor rgb="FF33CC33"/>
                </patternFill>
              </fill>
            </x14:dxf>
          </x14:cfRule>
          <x14:cfRule type="containsText" priority="1853" operator="containsText" id="{5B5D2B0F-FED3-4F33-A5EB-FFC1B0552380}">
            <xm:f>NOT(ISERROR(SEARCH('Listados Datos'!$P$5,Z588)))</xm:f>
            <xm:f>'Listados Datos'!$P$5</xm:f>
            <x14:dxf>
              <fill>
                <patternFill>
                  <bgColor rgb="FFFFFF00"/>
                </patternFill>
              </fill>
            </x14:dxf>
          </x14:cfRule>
          <x14:cfRule type="containsText" priority="1854" operator="containsText" id="{A33BAD9C-DE78-4C30-8BF6-B5C950EC26B4}">
            <xm:f>NOT(ISERROR(SEARCH('Listados Datos'!$P$6,Z588)))</xm:f>
            <xm:f>'Listados Datos'!$P$6</xm:f>
            <x14:dxf>
              <fill>
                <patternFill>
                  <bgColor rgb="FFFFC000"/>
                </patternFill>
              </fill>
            </x14:dxf>
          </x14:cfRule>
          <x14:cfRule type="containsText" priority="1855" operator="containsText" id="{45AC2555-E4B2-4641-9BF1-AC760FE3F4ED}">
            <xm:f>NOT(ISERROR(SEARCH('Listados Datos'!$P$7,Z588)))</xm:f>
            <xm:f>'Listados Datos'!$P$7</xm:f>
            <x14:dxf>
              <fill>
                <patternFill>
                  <bgColor rgb="FFFF0000"/>
                </patternFill>
              </fill>
            </x14:dxf>
          </x14:cfRule>
          <xm:sqref>Z588:Z589</xm:sqref>
        </x14:conditionalFormatting>
        <x14:conditionalFormatting xmlns:xm="http://schemas.microsoft.com/office/excel/2006/main">
          <x14:cfRule type="containsText" priority="1823" operator="containsText" id="{3D380D47-DF25-47DF-8A18-6FB3F7E31138}">
            <xm:f>NOT(ISERROR(SEARCH('Listados Datos'!$T$3,AT589)))</xm:f>
            <xm:f>'Listados Datos'!$T$3</xm:f>
            <x14:dxf>
              <fill>
                <patternFill patternType="solid">
                  <bgColor rgb="FFC00000"/>
                </patternFill>
              </fill>
            </x14:dxf>
          </x14:cfRule>
          <x14:cfRule type="containsText" priority="1824" operator="containsText" id="{86AECAA7-02C3-48CE-973A-6956560F3A41}">
            <xm:f>NOT(ISERROR(SEARCH('Listados Datos'!$T$4,AT589)))</xm:f>
            <xm:f>'Listados Datos'!$T$4</xm:f>
            <x14:dxf>
              <font>
                <b/>
                <i val="0"/>
                <color theme="0"/>
              </font>
              <fill>
                <patternFill>
                  <bgColor rgb="FFE26B0A"/>
                </patternFill>
              </fill>
            </x14:dxf>
          </x14:cfRule>
          <x14:cfRule type="containsText" priority="1825" operator="containsText" id="{CC23662E-A8D2-4B9D-8629-97A8D6768320}">
            <xm:f>NOT(ISERROR(SEARCH('Listados Datos'!$T$5,AT589)))</xm:f>
            <xm:f>'Listados Datos'!$T$5</xm:f>
            <x14:dxf>
              <font>
                <b/>
                <i val="0"/>
                <color auto="1"/>
              </font>
              <fill>
                <patternFill>
                  <bgColor rgb="FFFFFF00"/>
                </patternFill>
              </fill>
            </x14:dxf>
          </x14:cfRule>
          <x14:cfRule type="containsText" priority="1826" operator="containsText" id="{B1B436F6-2B3D-40DF-BC49-81D28FC836ED}">
            <xm:f>NOT(ISERROR(SEARCH('Listados Datos'!$T$6,AT589)))</xm:f>
            <xm:f>'Listados Datos'!$T$6</xm:f>
            <x14:dxf>
              <font>
                <b/>
                <i val="0"/>
              </font>
              <fill>
                <patternFill>
                  <bgColor rgb="FF92D050"/>
                </patternFill>
              </fill>
            </x14:dxf>
          </x14:cfRule>
          <xm:sqref>AT589</xm:sqref>
        </x14:conditionalFormatting>
        <x14:conditionalFormatting xmlns:xm="http://schemas.microsoft.com/office/excel/2006/main">
          <x14:cfRule type="containsText" priority="1743" operator="containsText" id="{7E357026-8099-4163-A95A-56BDCE6139B2}">
            <xm:f>NOT(ISERROR(SEARCH('Listados Datos'!$T$3,AT585)))</xm:f>
            <xm:f>'Listados Datos'!$T$3</xm:f>
            <x14:dxf>
              <fill>
                <patternFill patternType="solid">
                  <bgColor rgb="FFC00000"/>
                </patternFill>
              </fill>
            </x14:dxf>
          </x14:cfRule>
          <x14:cfRule type="containsText" priority="1744" operator="containsText" id="{7DB99B14-5DEF-4334-8121-D46550A5C05C}">
            <xm:f>NOT(ISERROR(SEARCH('Listados Datos'!$T$4,AT585)))</xm:f>
            <xm:f>'Listados Datos'!$T$4</xm:f>
            <x14:dxf>
              <font>
                <b/>
                <i val="0"/>
                <color theme="0"/>
              </font>
              <fill>
                <patternFill>
                  <bgColor rgb="FFE26B0A"/>
                </patternFill>
              </fill>
            </x14:dxf>
          </x14:cfRule>
          <x14:cfRule type="containsText" priority="1745" operator="containsText" id="{1B02ACB4-660C-4731-884C-579F9743ACD2}">
            <xm:f>NOT(ISERROR(SEARCH('Listados Datos'!$T$5,AT585)))</xm:f>
            <xm:f>'Listados Datos'!$T$5</xm:f>
            <x14:dxf>
              <font>
                <b/>
                <i val="0"/>
                <color auto="1"/>
              </font>
              <fill>
                <patternFill>
                  <bgColor rgb="FFFFFF00"/>
                </patternFill>
              </fill>
            </x14:dxf>
          </x14:cfRule>
          <x14:cfRule type="containsText" priority="1746" operator="containsText" id="{E84E672C-E8B2-4ABC-BE78-7467069659E7}">
            <xm:f>NOT(ISERROR(SEARCH('Listados Datos'!$T$6,AT585)))</xm:f>
            <xm:f>'Listados Datos'!$T$6</xm:f>
            <x14:dxf>
              <font>
                <b/>
                <i val="0"/>
              </font>
              <fill>
                <patternFill>
                  <bgColor rgb="FF92D050"/>
                </patternFill>
              </fill>
            </x14:dxf>
          </x14:cfRule>
          <xm:sqref>AT585</xm:sqref>
        </x14:conditionalFormatting>
        <x14:conditionalFormatting xmlns:xm="http://schemas.microsoft.com/office/excel/2006/main">
          <x14:cfRule type="containsText" priority="1733" operator="containsText" id="{3C8FE03C-9A31-4540-9431-672289353114}">
            <xm:f>NOT(ISERROR(SEARCH('Listados Datos'!$P$3,AR585)))</xm:f>
            <xm:f>'Listados Datos'!$P$3</xm:f>
            <x14:dxf>
              <fill>
                <patternFill>
                  <bgColor rgb="FF99CC00"/>
                </patternFill>
              </fill>
            </x14:dxf>
          </x14:cfRule>
          <x14:cfRule type="containsText" priority="1734" operator="containsText" id="{B0C7D88A-CAB6-42D3-8C1F-B729103CFDB5}">
            <xm:f>NOT(ISERROR(SEARCH('Listados Datos'!$P$4,AR585)))</xm:f>
            <xm:f>'Listados Datos'!$P$4</xm:f>
            <x14:dxf>
              <fill>
                <patternFill>
                  <bgColor rgb="FF33CC33"/>
                </patternFill>
              </fill>
            </x14:dxf>
          </x14:cfRule>
          <x14:cfRule type="containsText" priority="1735" operator="containsText" id="{CDB554EF-94F3-45D7-B46F-B1C019481E6F}">
            <xm:f>NOT(ISERROR(SEARCH('Listados Datos'!$P$5,AR585)))</xm:f>
            <xm:f>'Listados Datos'!$P$5</xm:f>
            <x14:dxf>
              <fill>
                <patternFill>
                  <bgColor rgb="FFFFFF00"/>
                </patternFill>
              </fill>
            </x14:dxf>
          </x14:cfRule>
          <x14:cfRule type="containsText" priority="1736" operator="containsText" id="{B4A8FE40-4339-413C-83E6-157C3C8A9B68}">
            <xm:f>NOT(ISERROR(SEARCH('Listados Datos'!$P$6,AR585)))</xm:f>
            <xm:f>'Listados Datos'!$P$6</xm:f>
            <x14:dxf>
              <fill>
                <patternFill>
                  <bgColor rgb="FFFFC000"/>
                </patternFill>
              </fill>
            </x14:dxf>
          </x14:cfRule>
          <x14:cfRule type="containsText" priority="1737" operator="containsText" id="{16471651-9029-4649-85A1-ACA3743FE978}">
            <xm:f>NOT(ISERROR(SEARCH('Listados Datos'!$P$7,AR585)))</xm:f>
            <xm:f>'Listados Datos'!$P$7</xm:f>
            <x14:dxf>
              <fill>
                <patternFill>
                  <bgColor rgb="FFFF0000"/>
                </patternFill>
              </fill>
            </x14:dxf>
          </x14:cfRule>
          <xm:sqref>AR585</xm:sqref>
        </x14:conditionalFormatting>
        <x14:conditionalFormatting xmlns:xm="http://schemas.microsoft.com/office/excel/2006/main">
          <x14:cfRule type="containsText" priority="1701" operator="containsText" id="{03EFA323-965E-4B34-BCDC-48F5D9D91C3A}">
            <xm:f>NOT(ISERROR(SEARCH('Listados Datos'!$T$3,AT582)))</xm:f>
            <xm:f>'Listados Datos'!$T$3</xm:f>
            <x14:dxf>
              <fill>
                <patternFill patternType="solid">
                  <bgColor rgb="FFC00000"/>
                </patternFill>
              </fill>
            </x14:dxf>
          </x14:cfRule>
          <x14:cfRule type="containsText" priority="1702" operator="containsText" id="{2A308F2F-DEF4-4677-BED5-79A51E0EE149}">
            <xm:f>NOT(ISERROR(SEARCH('Listados Datos'!$T$4,AT582)))</xm:f>
            <xm:f>'Listados Datos'!$T$4</xm:f>
            <x14:dxf>
              <font>
                <b/>
                <i val="0"/>
                <color theme="0"/>
              </font>
              <fill>
                <patternFill>
                  <bgColor rgb="FFE26B0A"/>
                </patternFill>
              </fill>
            </x14:dxf>
          </x14:cfRule>
          <x14:cfRule type="containsText" priority="1703" operator="containsText" id="{6D15B542-E7DA-46CB-8516-623C55B902F9}">
            <xm:f>NOT(ISERROR(SEARCH('Listados Datos'!$T$5,AT582)))</xm:f>
            <xm:f>'Listados Datos'!$T$5</xm:f>
            <x14:dxf>
              <font>
                <b/>
                <i val="0"/>
                <color auto="1"/>
              </font>
              <fill>
                <patternFill>
                  <bgColor rgb="FFFFFF00"/>
                </patternFill>
              </fill>
            </x14:dxf>
          </x14:cfRule>
          <x14:cfRule type="containsText" priority="1704" operator="containsText" id="{A85BFF94-0C62-42B3-A95D-6FF6658710DF}">
            <xm:f>NOT(ISERROR(SEARCH('Listados Datos'!$T$6,AT582)))</xm:f>
            <xm:f>'Listados Datos'!$T$6</xm:f>
            <x14:dxf>
              <font>
                <b/>
                <i val="0"/>
              </font>
              <fill>
                <patternFill>
                  <bgColor rgb="FF92D050"/>
                </patternFill>
              </fill>
            </x14:dxf>
          </x14:cfRule>
          <xm:sqref>AT582</xm:sqref>
        </x14:conditionalFormatting>
        <x14:conditionalFormatting xmlns:xm="http://schemas.microsoft.com/office/excel/2006/main">
          <x14:cfRule type="containsText" priority="1691" operator="containsText" id="{6D02C9B8-5F75-4B4A-AE7A-E9C64F1831DC}">
            <xm:f>NOT(ISERROR(SEARCH('Listados Datos'!$P$3,AR582)))</xm:f>
            <xm:f>'Listados Datos'!$P$3</xm:f>
            <x14:dxf>
              <fill>
                <patternFill>
                  <bgColor rgb="FF99CC00"/>
                </patternFill>
              </fill>
            </x14:dxf>
          </x14:cfRule>
          <x14:cfRule type="containsText" priority="1692" operator="containsText" id="{3525856C-4CC6-45DC-A058-019F2C529995}">
            <xm:f>NOT(ISERROR(SEARCH('Listados Datos'!$P$4,AR582)))</xm:f>
            <xm:f>'Listados Datos'!$P$4</xm:f>
            <x14:dxf>
              <fill>
                <patternFill>
                  <bgColor rgb="FF33CC33"/>
                </patternFill>
              </fill>
            </x14:dxf>
          </x14:cfRule>
          <x14:cfRule type="containsText" priority="1693" operator="containsText" id="{809203E1-089C-438E-B393-8EF9EE134A01}">
            <xm:f>NOT(ISERROR(SEARCH('Listados Datos'!$P$5,AR582)))</xm:f>
            <xm:f>'Listados Datos'!$P$5</xm:f>
            <x14:dxf>
              <fill>
                <patternFill>
                  <bgColor rgb="FFFFFF00"/>
                </patternFill>
              </fill>
            </x14:dxf>
          </x14:cfRule>
          <x14:cfRule type="containsText" priority="1694" operator="containsText" id="{B1FD8DA6-3780-41B6-A97A-9A9371B4B413}">
            <xm:f>NOT(ISERROR(SEARCH('Listados Datos'!$P$6,AR582)))</xm:f>
            <xm:f>'Listados Datos'!$P$6</xm:f>
            <x14:dxf>
              <fill>
                <patternFill>
                  <bgColor rgb="FFFFC000"/>
                </patternFill>
              </fill>
            </x14:dxf>
          </x14:cfRule>
          <x14:cfRule type="containsText" priority="1695" operator="containsText" id="{40FFD20B-B503-4A3D-A4A5-1B4386B20561}">
            <xm:f>NOT(ISERROR(SEARCH('Listados Datos'!$P$7,AR582)))</xm:f>
            <xm:f>'Listados Datos'!$P$7</xm:f>
            <x14:dxf>
              <fill>
                <patternFill>
                  <bgColor rgb="FFFF0000"/>
                </patternFill>
              </fill>
            </x14:dxf>
          </x14:cfRule>
          <xm:sqref>AR582</xm:sqref>
        </x14:conditionalFormatting>
        <x14:conditionalFormatting xmlns:xm="http://schemas.microsoft.com/office/excel/2006/main">
          <x14:cfRule type="containsText" priority="1677" operator="containsText" id="{54669701-AD2E-47F9-A97C-F46E2178425A}">
            <xm:f>NOT(ISERROR(SEARCH('Listados Datos'!$P$3,AR583)))</xm:f>
            <xm:f>'Listados Datos'!$P$3</xm:f>
            <x14:dxf>
              <fill>
                <patternFill>
                  <bgColor rgb="FF99CC00"/>
                </patternFill>
              </fill>
            </x14:dxf>
          </x14:cfRule>
          <x14:cfRule type="containsText" priority="1678" operator="containsText" id="{84D69D7A-2845-4EF8-AF74-04CB23B147F4}">
            <xm:f>NOT(ISERROR(SEARCH('Listados Datos'!$P$4,AR583)))</xm:f>
            <xm:f>'Listados Datos'!$P$4</xm:f>
            <x14:dxf>
              <fill>
                <patternFill>
                  <bgColor rgb="FF33CC33"/>
                </patternFill>
              </fill>
            </x14:dxf>
          </x14:cfRule>
          <x14:cfRule type="containsText" priority="1679" operator="containsText" id="{3AAE3D77-6C40-4AD8-ADC5-D81887091D89}">
            <xm:f>NOT(ISERROR(SEARCH('Listados Datos'!$P$5,AR583)))</xm:f>
            <xm:f>'Listados Datos'!$P$5</xm:f>
            <x14:dxf>
              <fill>
                <patternFill>
                  <bgColor rgb="FFFFFF00"/>
                </patternFill>
              </fill>
            </x14:dxf>
          </x14:cfRule>
          <x14:cfRule type="containsText" priority="1680" operator="containsText" id="{6F82975C-D4BB-468B-8823-9A638549B8C8}">
            <xm:f>NOT(ISERROR(SEARCH('Listados Datos'!$P$6,AR583)))</xm:f>
            <xm:f>'Listados Datos'!$P$6</xm:f>
            <x14:dxf>
              <fill>
                <patternFill>
                  <bgColor rgb="FFFFC000"/>
                </patternFill>
              </fill>
            </x14:dxf>
          </x14:cfRule>
          <x14:cfRule type="containsText" priority="1681" operator="containsText" id="{FF45DF8A-5AD9-4D0E-BE05-1A8468F7E110}">
            <xm:f>NOT(ISERROR(SEARCH('Listados Datos'!$P$7,AR583)))</xm:f>
            <xm:f>'Listados Datos'!$P$7</xm:f>
            <x14:dxf>
              <fill>
                <patternFill>
                  <bgColor rgb="FFFF0000"/>
                </patternFill>
              </fill>
            </x14:dxf>
          </x14:cfRule>
          <xm:sqref>AR583</xm:sqref>
        </x14:conditionalFormatting>
        <x14:conditionalFormatting xmlns:xm="http://schemas.microsoft.com/office/excel/2006/main">
          <x14:cfRule type="containsText" priority="1809" operator="containsText" id="{72687EA2-9FBD-427A-A447-8D332193D760}">
            <xm:f>NOT(ISERROR(SEARCH('Listados Datos'!$T$3,AF580)))</xm:f>
            <xm:f>'Listados Datos'!$T$3</xm:f>
            <x14:dxf>
              <fill>
                <patternFill patternType="solid">
                  <bgColor rgb="FFC00000"/>
                </patternFill>
              </fill>
            </x14:dxf>
          </x14:cfRule>
          <x14:cfRule type="containsText" priority="1810" operator="containsText" id="{DAE563B0-F284-41F7-BC5D-D3EB4407E820}">
            <xm:f>NOT(ISERROR(SEARCH('Listados Datos'!$T$4,AF580)))</xm:f>
            <xm:f>'Listados Datos'!$T$4</xm:f>
            <x14:dxf>
              <font>
                <b/>
                <i val="0"/>
                <color theme="0"/>
              </font>
              <fill>
                <patternFill>
                  <bgColor rgb="FFE26B0A"/>
                </patternFill>
              </fill>
            </x14:dxf>
          </x14:cfRule>
          <x14:cfRule type="containsText" priority="1811" operator="containsText" id="{BC3BEA96-16CC-4794-A98F-BE174BF5AAC7}">
            <xm:f>NOT(ISERROR(SEARCH('Listados Datos'!$T$5,AF580)))</xm:f>
            <xm:f>'Listados Datos'!$T$5</xm:f>
            <x14:dxf>
              <font>
                <b/>
                <i val="0"/>
                <color auto="1"/>
              </font>
              <fill>
                <patternFill>
                  <bgColor rgb="FFFFFF00"/>
                </patternFill>
              </fill>
            </x14:dxf>
          </x14:cfRule>
          <x14:cfRule type="containsText" priority="1812" operator="containsText" id="{7CEB7146-70FC-44A1-AF6E-4AB12ED22A0D}">
            <xm:f>NOT(ISERROR(SEARCH('Listados Datos'!$T$6,AF580)))</xm:f>
            <xm:f>'Listados Datos'!$T$6</xm:f>
            <x14:dxf>
              <font>
                <b/>
                <i val="0"/>
              </font>
              <fill>
                <patternFill>
                  <bgColor rgb="FF92D050"/>
                </patternFill>
              </fill>
            </x14:dxf>
          </x14:cfRule>
          <xm:sqref>AF580:AF581 AF585</xm:sqref>
        </x14:conditionalFormatting>
        <x14:conditionalFormatting xmlns:xm="http://schemas.microsoft.com/office/excel/2006/main">
          <x14:cfRule type="containsText" priority="1805" operator="containsText" id="{C05793CE-FF35-4B2B-ADD5-3F0A13EB20F6}">
            <xm:f>NOT(ISERROR(SEARCH('Listados Datos'!$T$3,AB580)))</xm:f>
            <xm:f>'Listados Datos'!$T$3</xm:f>
            <x14:dxf>
              <fill>
                <patternFill patternType="solid">
                  <bgColor rgb="FFC00000"/>
                </patternFill>
              </fill>
            </x14:dxf>
          </x14:cfRule>
          <x14:cfRule type="containsText" priority="1806" operator="containsText" id="{924741B2-B81A-4E55-89E9-AC4CD9722FFF}">
            <xm:f>NOT(ISERROR(SEARCH('Listados Datos'!$T$4,AB580)))</xm:f>
            <xm:f>'Listados Datos'!$T$4</xm:f>
            <x14:dxf>
              <font>
                <b/>
                <i val="0"/>
                <color theme="0"/>
              </font>
              <fill>
                <patternFill>
                  <bgColor rgb="FFE26B0A"/>
                </patternFill>
              </fill>
            </x14:dxf>
          </x14:cfRule>
          <x14:cfRule type="containsText" priority="1807" operator="containsText" id="{3DB54A4B-823D-4993-86A9-7CD2021E22B9}">
            <xm:f>NOT(ISERROR(SEARCH('Listados Datos'!$T$5,AB580)))</xm:f>
            <xm:f>'Listados Datos'!$T$5</xm:f>
            <x14:dxf>
              <font>
                <b/>
                <i val="0"/>
                <color auto="1"/>
              </font>
              <fill>
                <patternFill>
                  <bgColor rgb="FFFFFF00"/>
                </patternFill>
              </fill>
            </x14:dxf>
          </x14:cfRule>
          <x14:cfRule type="containsText" priority="1808" operator="containsText" id="{073C762D-3F0D-482D-B033-F4DFCA0B293D}">
            <xm:f>NOT(ISERROR(SEARCH('Listados Datos'!$T$6,AB580)))</xm:f>
            <xm:f>'Listados Datos'!$T$6</xm:f>
            <x14:dxf>
              <font>
                <b/>
                <i val="0"/>
              </font>
              <fill>
                <patternFill>
                  <bgColor rgb="FF92D050"/>
                </patternFill>
              </fill>
            </x14:dxf>
          </x14:cfRule>
          <xm:sqref>AB580:AB581</xm:sqref>
        </x14:conditionalFormatting>
        <x14:conditionalFormatting xmlns:xm="http://schemas.microsoft.com/office/excel/2006/main">
          <x14:cfRule type="containsText" priority="1795" operator="containsText" id="{F663DE29-D2F2-412B-ACB4-8B27AD4321BF}">
            <xm:f>NOT(ISERROR(SEARCH('Listados Datos'!$P$3,Z580)))</xm:f>
            <xm:f>'Listados Datos'!$P$3</xm:f>
            <x14:dxf>
              <fill>
                <patternFill>
                  <bgColor rgb="FF99CC00"/>
                </patternFill>
              </fill>
            </x14:dxf>
          </x14:cfRule>
          <x14:cfRule type="containsText" priority="1796" operator="containsText" id="{2AA3D931-A994-463F-803F-5FD239AD8E30}">
            <xm:f>NOT(ISERROR(SEARCH('Listados Datos'!$P$4,Z580)))</xm:f>
            <xm:f>'Listados Datos'!$P$4</xm:f>
            <x14:dxf>
              <fill>
                <patternFill>
                  <bgColor rgb="FF33CC33"/>
                </patternFill>
              </fill>
            </x14:dxf>
          </x14:cfRule>
          <x14:cfRule type="containsText" priority="1797" operator="containsText" id="{5E00308C-80CD-411C-9832-A6E3C1E4D48C}">
            <xm:f>NOT(ISERROR(SEARCH('Listados Datos'!$P$5,Z580)))</xm:f>
            <xm:f>'Listados Datos'!$P$5</xm:f>
            <x14:dxf>
              <fill>
                <patternFill>
                  <bgColor rgb="FFFFFF00"/>
                </patternFill>
              </fill>
            </x14:dxf>
          </x14:cfRule>
          <x14:cfRule type="containsText" priority="1798" operator="containsText" id="{8EADB80C-42E9-406A-9B31-A362750D9866}">
            <xm:f>NOT(ISERROR(SEARCH('Listados Datos'!$P$6,Z580)))</xm:f>
            <xm:f>'Listados Datos'!$P$6</xm:f>
            <x14:dxf>
              <fill>
                <patternFill>
                  <bgColor rgb="FFFFC000"/>
                </patternFill>
              </fill>
            </x14:dxf>
          </x14:cfRule>
          <x14:cfRule type="containsText" priority="1799" operator="containsText" id="{059DFED3-334A-4D67-BC39-64038C87BC7C}">
            <xm:f>NOT(ISERROR(SEARCH('Listados Datos'!$P$7,Z580)))</xm:f>
            <xm:f>'Listados Datos'!$P$7</xm:f>
            <x14:dxf>
              <fill>
                <patternFill>
                  <bgColor rgb="FFFF0000"/>
                </patternFill>
              </fill>
            </x14:dxf>
          </x14:cfRule>
          <xm:sqref>Z580:Z581</xm:sqref>
        </x14:conditionalFormatting>
        <x14:conditionalFormatting xmlns:xm="http://schemas.microsoft.com/office/excel/2006/main">
          <x14:cfRule type="containsText" priority="1771" operator="containsText" id="{2F5D9EB8-61A6-4B59-8C16-74B97CEF93D4}">
            <xm:f>NOT(ISERROR(SEARCH('Listados Datos'!$T$3,AT580)))</xm:f>
            <xm:f>'Listados Datos'!$T$3</xm:f>
            <x14:dxf>
              <fill>
                <patternFill patternType="solid">
                  <bgColor rgb="FFC00000"/>
                </patternFill>
              </fill>
            </x14:dxf>
          </x14:cfRule>
          <x14:cfRule type="containsText" priority="1772" operator="containsText" id="{014255E8-DCCB-445E-B5C5-E0B666771FAC}">
            <xm:f>NOT(ISERROR(SEARCH('Listados Datos'!$T$4,AT580)))</xm:f>
            <xm:f>'Listados Datos'!$T$4</xm:f>
            <x14:dxf>
              <font>
                <b/>
                <i val="0"/>
                <color theme="0"/>
              </font>
              <fill>
                <patternFill>
                  <bgColor rgb="FFE26B0A"/>
                </patternFill>
              </fill>
            </x14:dxf>
          </x14:cfRule>
          <x14:cfRule type="containsText" priority="1773" operator="containsText" id="{55F70611-07C3-45C2-8B8D-5B61F881B2CF}">
            <xm:f>NOT(ISERROR(SEARCH('Listados Datos'!$T$5,AT580)))</xm:f>
            <xm:f>'Listados Datos'!$T$5</xm:f>
            <x14:dxf>
              <font>
                <b/>
                <i val="0"/>
                <color auto="1"/>
              </font>
              <fill>
                <patternFill>
                  <bgColor rgb="FFFFFF00"/>
                </patternFill>
              </fill>
            </x14:dxf>
          </x14:cfRule>
          <x14:cfRule type="containsText" priority="1774" operator="containsText" id="{CC838BB1-4660-4ABD-B18E-DB887F7AEA89}">
            <xm:f>NOT(ISERROR(SEARCH('Listados Datos'!$T$6,AT580)))</xm:f>
            <xm:f>'Listados Datos'!$T$6</xm:f>
            <x14:dxf>
              <font>
                <b/>
                <i val="0"/>
              </font>
              <fill>
                <patternFill>
                  <bgColor rgb="FF92D050"/>
                </patternFill>
              </fill>
            </x14:dxf>
          </x14:cfRule>
          <xm:sqref>AT580</xm:sqref>
        </x14:conditionalFormatting>
        <x14:conditionalFormatting xmlns:xm="http://schemas.microsoft.com/office/excel/2006/main">
          <x14:cfRule type="containsText" priority="1761" operator="containsText" id="{8838B6F0-4913-4B6E-8EC1-52A484B0CF0F}">
            <xm:f>NOT(ISERROR(SEARCH('Listados Datos'!$P$3,AR580)))</xm:f>
            <xm:f>'Listados Datos'!$P$3</xm:f>
            <x14:dxf>
              <fill>
                <patternFill>
                  <bgColor rgb="FF99CC00"/>
                </patternFill>
              </fill>
            </x14:dxf>
          </x14:cfRule>
          <x14:cfRule type="containsText" priority="1762" operator="containsText" id="{F4C7EDF9-888F-467E-BCB9-C39EE909AC9E}">
            <xm:f>NOT(ISERROR(SEARCH('Listados Datos'!$P$4,AR580)))</xm:f>
            <xm:f>'Listados Datos'!$P$4</xm:f>
            <x14:dxf>
              <fill>
                <patternFill>
                  <bgColor rgb="FF33CC33"/>
                </patternFill>
              </fill>
            </x14:dxf>
          </x14:cfRule>
          <x14:cfRule type="containsText" priority="1763" operator="containsText" id="{BC4262B3-530B-49E8-9226-B82BEC2F5074}">
            <xm:f>NOT(ISERROR(SEARCH('Listados Datos'!$P$5,AR580)))</xm:f>
            <xm:f>'Listados Datos'!$P$5</xm:f>
            <x14:dxf>
              <fill>
                <patternFill>
                  <bgColor rgb="FFFFFF00"/>
                </patternFill>
              </fill>
            </x14:dxf>
          </x14:cfRule>
          <x14:cfRule type="containsText" priority="1764" operator="containsText" id="{78462902-AF3C-486F-8906-1421AB4D477B}">
            <xm:f>NOT(ISERROR(SEARCH('Listados Datos'!$P$6,AR580)))</xm:f>
            <xm:f>'Listados Datos'!$P$6</xm:f>
            <x14:dxf>
              <fill>
                <patternFill>
                  <bgColor rgb="FFFFC000"/>
                </patternFill>
              </fill>
            </x14:dxf>
          </x14:cfRule>
          <x14:cfRule type="containsText" priority="1765" operator="containsText" id="{73B6DE3E-58D7-4218-9AAA-AE787D76C0E7}">
            <xm:f>NOT(ISERROR(SEARCH('Listados Datos'!$P$7,AR580)))</xm:f>
            <xm:f>'Listados Datos'!$P$7</xm:f>
            <x14:dxf>
              <fill>
                <patternFill>
                  <bgColor rgb="FFFF0000"/>
                </patternFill>
              </fill>
            </x14:dxf>
          </x14:cfRule>
          <xm:sqref>AR580</xm:sqref>
        </x14:conditionalFormatting>
        <x14:conditionalFormatting xmlns:xm="http://schemas.microsoft.com/office/excel/2006/main">
          <x14:cfRule type="containsText" priority="1757" operator="containsText" id="{889F197A-A1A1-47BA-8450-F1D942EEFEF5}">
            <xm:f>NOT(ISERROR(SEARCH('Listados Datos'!$T$3,AT581)))</xm:f>
            <xm:f>'Listados Datos'!$T$3</xm:f>
            <x14:dxf>
              <fill>
                <patternFill patternType="solid">
                  <bgColor rgb="FFC00000"/>
                </patternFill>
              </fill>
            </x14:dxf>
          </x14:cfRule>
          <x14:cfRule type="containsText" priority="1758" operator="containsText" id="{D09B37D9-58D6-4547-B7B7-8168EEF715C1}">
            <xm:f>NOT(ISERROR(SEARCH('Listados Datos'!$T$4,AT581)))</xm:f>
            <xm:f>'Listados Datos'!$T$4</xm:f>
            <x14:dxf>
              <font>
                <b/>
                <i val="0"/>
                <color theme="0"/>
              </font>
              <fill>
                <patternFill>
                  <bgColor rgb="FFE26B0A"/>
                </patternFill>
              </fill>
            </x14:dxf>
          </x14:cfRule>
          <x14:cfRule type="containsText" priority="1759" operator="containsText" id="{230009E9-18F7-4190-B384-4CDEDD20A309}">
            <xm:f>NOT(ISERROR(SEARCH('Listados Datos'!$T$5,AT581)))</xm:f>
            <xm:f>'Listados Datos'!$T$5</xm:f>
            <x14:dxf>
              <font>
                <b/>
                <i val="0"/>
                <color auto="1"/>
              </font>
              <fill>
                <patternFill>
                  <bgColor rgb="FFFFFF00"/>
                </patternFill>
              </fill>
            </x14:dxf>
          </x14:cfRule>
          <x14:cfRule type="containsText" priority="1760" operator="containsText" id="{F7782B0D-5BC9-489F-AC3D-B139B39BFAA8}">
            <xm:f>NOT(ISERROR(SEARCH('Listados Datos'!$T$6,AT581)))</xm:f>
            <xm:f>'Listados Datos'!$T$6</xm:f>
            <x14:dxf>
              <font>
                <b/>
                <i val="0"/>
              </font>
              <fill>
                <patternFill>
                  <bgColor rgb="FF92D050"/>
                </patternFill>
              </fill>
            </x14:dxf>
          </x14:cfRule>
          <xm:sqref>AT581</xm:sqref>
        </x14:conditionalFormatting>
        <x14:conditionalFormatting xmlns:xm="http://schemas.microsoft.com/office/excel/2006/main">
          <x14:cfRule type="containsText" priority="1747" operator="containsText" id="{9D24CF55-E827-42FC-8097-0CD40F4BEDE1}">
            <xm:f>NOT(ISERROR(SEARCH('Listados Datos'!$P$3,AR581)))</xm:f>
            <xm:f>'Listados Datos'!$P$3</xm:f>
            <x14:dxf>
              <fill>
                <patternFill>
                  <bgColor rgb="FF99CC00"/>
                </patternFill>
              </fill>
            </x14:dxf>
          </x14:cfRule>
          <x14:cfRule type="containsText" priority="1748" operator="containsText" id="{3B125E4D-DCFE-49B6-82EB-229EDF859B53}">
            <xm:f>NOT(ISERROR(SEARCH('Listados Datos'!$P$4,AR581)))</xm:f>
            <xm:f>'Listados Datos'!$P$4</xm:f>
            <x14:dxf>
              <fill>
                <patternFill>
                  <bgColor rgb="FF33CC33"/>
                </patternFill>
              </fill>
            </x14:dxf>
          </x14:cfRule>
          <x14:cfRule type="containsText" priority="1749" operator="containsText" id="{499CA302-EBEA-488E-8631-F273BB1B971D}">
            <xm:f>NOT(ISERROR(SEARCH('Listados Datos'!$P$5,AR581)))</xm:f>
            <xm:f>'Listados Datos'!$P$5</xm:f>
            <x14:dxf>
              <fill>
                <patternFill>
                  <bgColor rgb="FFFFFF00"/>
                </patternFill>
              </fill>
            </x14:dxf>
          </x14:cfRule>
          <x14:cfRule type="containsText" priority="1750" operator="containsText" id="{A92F3EF1-D56F-4662-85DC-D1A6923FC6F0}">
            <xm:f>NOT(ISERROR(SEARCH('Listados Datos'!$P$6,AR581)))</xm:f>
            <xm:f>'Listados Datos'!$P$6</xm:f>
            <x14:dxf>
              <fill>
                <patternFill>
                  <bgColor rgb="FFFFC000"/>
                </patternFill>
              </fill>
            </x14:dxf>
          </x14:cfRule>
          <x14:cfRule type="containsText" priority="1751" operator="containsText" id="{DCD343B5-95C2-4242-8E6F-CB5C7FF9B3A4}">
            <xm:f>NOT(ISERROR(SEARCH('Listados Datos'!$P$7,AR581)))</xm:f>
            <xm:f>'Listados Datos'!$P$7</xm:f>
            <x14:dxf>
              <fill>
                <patternFill>
                  <bgColor rgb="FFFF0000"/>
                </patternFill>
              </fill>
            </x14:dxf>
          </x14:cfRule>
          <xm:sqref>AR581</xm:sqref>
        </x14:conditionalFormatting>
        <x14:conditionalFormatting xmlns:xm="http://schemas.microsoft.com/office/excel/2006/main">
          <x14:cfRule type="containsText" priority="1729" operator="containsText" id="{AA775066-C494-4481-BE3E-6F6627C87678}">
            <xm:f>NOT(ISERROR(SEARCH('Listados Datos'!$T$3,AF582)))</xm:f>
            <xm:f>'Listados Datos'!$T$3</xm:f>
            <x14:dxf>
              <fill>
                <patternFill patternType="solid">
                  <bgColor rgb="FFC00000"/>
                </patternFill>
              </fill>
            </x14:dxf>
          </x14:cfRule>
          <x14:cfRule type="containsText" priority="1730" operator="containsText" id="{F1EA32B8-0EC7-4A9B-93F6-EE36C48FC3A2}">
            <xm:f>NOT(ISERROR(SEARCH('Listados Datos'!$T$4,AF582)))</xm:f>
            <xm:f>'Listados Datos'!$T$4</xm:f>
            <x14:dxf>
              <font>
                <b/>
                <i val="0"/>
                <color theme="0"/>
              </font>
              <fill>
                <patternFill>
                  <bgColor rgb="FFE26B0A"/>
                </patternFill>
              </fill>
            </x14:dxf>
          </x14:cfRule>
          <x14:cfRule type="containsText" priority="1731" operator="containsText" id="{7E1EE3B4-525D-4132-A7C0-C6FCA19A2D6A}">
            <xm:f>NOT(ISERROR(SEARCH('Listados Datos'!$T$5,AF582)))</xm:f>
            <xm:f>'Listados Datos'!$T$5</xm:f>
            <x14:dxf>
              <font>
                <b/>
                <i val="0"/>
                <color auto="1"/>
              </font>
              <fill>
                <patternFill>
                  <bgColor rgb="FFFFFF00"/>
                </patternFill>
              </fill>
            </x14:dxf>
          </x14:cfRule>
          <x14:cfRule type="containsText" priority="1732" operator="containsText" id="{45B52FF6-E1D5-4A39-90E0-5A37B369D860}">
            <xm:f>NOT(ISERROR(SEARCH('Listados Datos'!$T$6,AF582)))</xm:f>
            <xm:f>'Listados Datos'!$T$6</xm:f>
            <x14:dxf>
              <font>
                <b/>
                <i val="0"/>
              </font>
              <fill>
                <patternFill>
                  <bgColor rgb="FF92D050"/>
                </patternFill>
              </fill>
            </x14:dxf>
          </x14:cfRule>
          <xm:sqref>AF582:AF583</xm:sqref>
        </x14:conditionalFormatting>
        <x14:conditionalFormatting xmlns:xm="http://schemas.microsoft.com/office/excel/2006/main">
          <x14:cfRule type="containsText" priority="1725" operator="containsText" id="{8D0E8CED-5A7C-4BCF-BF02-79BD0BE49EA5}">
            <xm:f>NOT(ISERROR(SEARCH('Listados Datos'!$T$3,AB582)))</xm:f>
            <xm:f>'Listados Datos'!$T$3</xm:f>
            <x14:dxf>
              <fill>
                <patternFill patternType="solid">
                  <bgColor rgb="FFC00000"/>
                </patternFill>
              </fill>
            </x14:dxf>
          </x14:cfRule>
          <x14:cfRule type="containsText" priority="1726" operator="containsText" id="{75284713-1A38-4EE0-B155-89C8AF7ABC48}">
            <xm:f>NOT(ISERROR(SEARCH('Listados Datos'!$T$4,AB582)))</xm:f>
            <xm:f>'Listados Datos'!$T$4</xm:f>
            <x14:dxf>
              <font>
                <b/>
                <i val="0"/>
                <color theme="0"/>
              </font>
              <fill>
                <patternFill>
                  <bgColor rgb="FFE26B0A"/>
                </patternFill>
              </fill>
            </x14:dxf>
          </x14:cfRule>
          <x14:cfRule type="containsText" priority="1727" operator="containsText" id="{3C464448-632E-496A-8664-0423C2938360}">
            <xm:f>NOT(ISERROR(SEARCH('Listados Datos'!$T$5,AB582)))</xm:f>
            <xm:f>'Listados Datos'!$T$5</xm:f>
            <x14:dxf>
              <font>
                <b/>
                <i val="0"/>
                <color auto="1"/>
              </font>
              <fill>
                <patternFill>
                  <bgColor rgb="FFFFFF00"/>
                </patternFill>
              </fill>
            </x14:dxf>
          </x14:cfRule>
          <x14:cfRule type="containsText" priority="1728" operator="containsText" id="{FD2EC5A8-2D03-4B54-9D67-1131705FA9EB}">
            <xm:f>NOT(ISERROR(SEARCH('Listados Datos'!$T$6,AB582)))</xm:f>
            <xm:f>'Listados Datos'!$T$6</xm:f>
            <x14:dxf>
              <font>
                <b/>
                <i val="0"/>
              </font>
              <fill>
                <patternFill>
                  <bgColor rgb="FF92D050"/>
                </patternFill>
              </fill>
            </x14:dxf>
          </x14:cfRule>
          <xm:sqref>AB582:AB583</xm:sqref>
        </x14:conditionalFormatting>
        <x14:conditionalFormatting xmlns:xm="http://schemas.microsoft.com/office/excel/2006/main">
          <x14:cfRule type="containsText" priority="1715" operator="containsText" id="{A89F21EF-97BB-4302-9B9A-53939AF5F3D4}">
            <xm:f>NOT(ISERROR(SEARCH('Listados Datos'!$P$3,Z582)))</xm:f>
            <xm:f>'Listados Datos'!$P$3</xm:f>
            <x14:dxf>
              <fill>
                <patternFill>
                  <bgColor rgb="FF99CC00"/>
                </patternFill>
              </fill>
            </x14:dxf>
          </x14:cfRule>
          <x14:cfRule type="containsText" priority="1716" operator="containsText" id="{22CF3E57-4BDB-4688-B174-EC524C6AA27B}">
            <xm:f>NOT(ISERROR(SEARCH('Listados Datos'!$P$4,Z582)))</xm:f>
            <xm:f>'Listados Datos'!$P$4</xm:f>
            <x14:dxf>
              <fill>
                <patternFill>
                  <bgColor rgb="FF33CC33"/>
                </patternFill>
              </fill>
            </x14:dxf>
          </x14:cfRule>
          <x14:cfRule type="containsText" priority="1717" operator="containsText" id="{62A958AA-690A-43E6-BC14-6D29B9F18E08}">
            <xm:f>NOT(ISERROR(SEARCH('Listados Datos'!$P$5,Z582)))</xm:f>
            <xm:f>'Listados Datos'!$P$5</xm:f>
            <x14:dxf>
              <fill>
                <patternFill>
                  <bgColor rgb="FFFFFF00"/>
                </patternFill>
              </fill>
            </x14:dxf>
          </x14:cfRule>
          <x14:cfRule type="containsText" priority="1718" operator="containsText" id="{BF088731-C97B-4EF4-B472-5BB1DBF7B497}">
            <xm:f>NOT(ISERROR(SEARCH('Listados Datos'!$P$6,Z582)))</xm:f>
            <xm:f>'Listados Datos'!$P$6</xm:f>
            <x14:dxf>
              <fill>
                <patternFill>
                  <bgColor rgb="FFFFC000"/>
                </patternFill>
              </fill>
            </x14:dxf>
          </x14:cfRule>
          <x14:cfRule type="containsText" priority="1719" operator="containsText" id="{9A6EA5B0-09B2-41C0-870C-C4D00F85D4EF}">
            <xm:f>NOT(ISERROR(SEARCH('Listados Datos'!$P$7,Z582)))</xm:f>
            <xm:f>'Listados Datos'!$P$7</xm:f>
            <x14:dxf>
              <fill>
                <patternFill>
                  <bgColor rgb="FFFF0000"/>
                </patternFill>
              </fill>
            </x14:dxf>
          </x14:cfRule>
          <xm:sqref>Z582:Z583</xm:sqref>
        </x14:conditionalFormatting>
        <x14:conditionalFormatting xmlns:xm="http://schemas.microsoft.com/office/excel/2006/main">
          <x14:cfRule type="containsText" priority="1687" operator="containsText" id="{E59D7BEF-56A9-4422-84E5-2E0EFBF43016}">
            <xm:f>NOT(ISERROR(SEARCH('Listados Datos'!$T$3,AT583)))</xm:f>
            <xm:f>'Listados Datos'!$T$3</xm:f>
            <x14:dxf>
              <fill>
                <patternFill patternType="solid">
                  <bgColor rgb="FFC00000"/>
                </patternFill>
              </fill>
            </x14:dxf>
          </x14:cfRule>
          <x14:cfRule type="containsText" priority="1688" operator="containsText" id="{212D1365-2BBA-4060-AE19-CC0780DC9B24}">
            <xm:f>NOT(ISERROR(SEARCH('Listados Datos'!$T$4,AT583)))</xm:f>
            <xm:f>'Listados Datos'!$T$4</xm:f>
            <x14:dxf>
              <font>
                <b/>
                <i val="0"/>
                <color theme="0"/>
              </font>
              <fill>
                <patternFill>
                  <bgColor rgb="FFE26B0A"/>
                </patternFill>
              </fill>
            </x14:dxf>
          </x14:cfRule>
          <x14:cfRule type="containsText" priority="1689" operator="containsText" id="{458EEB92-B68A-4926-A84C-7EA1D9F37A39}">
            <xm:f>NOT(ISERROR(SEARCH('Listados Datos'!$T$5,AT583)))</xm:f>
            <xm:f>'Listados Datos'!$T$5</xm:f>
            <x14:dxf>
              <font>
                <b/>
                <i val="0"/>
                <color auto="1"/>
              </font>
              <fill>
                <patternFill>
                  <bgColor rgb="FFFFFF00"/>
                </patternFill>
              </fill>
            </x14:dxf>
          </x14:cfRule>
          <x14:cfRule type="containsText" priority="1690" operator="containsText" id="{99593EC6-41EF-4B0B-A785-60ABA399C9D0}">
            <xm:f>NOT(ISERROR(SEARCH('Listados Datos'!$T$6,AT583)))</xm:f>
            <xm:f>'Listados Datos'!$T$6</xm:f>
            <x14:dxf>
              <font>
                <b/>
                <i val="0"/>
              </font>
              <fill>
                <patternFill>
                  <bgColor rgb="FF92D050"/>
                </patternFill>
              </fill>
            </x14:dxf>
          </x14:cfRule>
          <xm:sqref>AT583</xm:sqref>
        </x14:conditionalFormatting>
        <x14:conditionalFormatting xmlns:xm="http://schemas.microsoft.com/office/excel/2006/main">
          <x14:cfRule type="containsText" priority="1425" operator="containsText" id="{4D0BEBE8-AA58-4CB4-B0E5-BCBC10B77AD8}">
            <xm:f>NOT(ISERROR(SEARCH('Listados Datos'!$P$3,AR590)))</xm:f>
            <xm:f>'Listados Datos'!$P$3</xm:f>
            <x14:dxf>
              <fill>
                <patternFill>
                  <bgColor rgb="FF99CC00"/>
                </patternFill>
              </fill>
            </x14:dxf>
          </x14:cfRule>
          <x14:cfRule type="containsText" priority="1426" operator="containsText" id="{F227760E-B86A-45F7-AF40-0CA2B90891F7}">
            <xm:f>NOT(ISERROR(SEARCH('Listados Datos'!$P$4,AR590)))</xm:f>
            <xm:f>'Listados Datos'!$P$4</xm:f>
            <x14:dxf>
              <fill>
                <patternFill>
                  <bgColor rgb="FF33CC33"/>
                </patternFill>
              </fill>
            </x14:dxf>
          </x14:cfRule>
          <x14:cfRule type="containsText" priority="1427" operator="containsText" id="{14816439-D121-4FB0-B375-B4D1445A62AD}">
            <xm:f>NOT(ISERROR(SEARCH('Listados Datos'!$P$5,AR590)))</xm:f>
            <xm:f>'Listados Datos'!$P$5</xm:f>
            <x14:dxf>
              <fill>
                <patternFill>
                  <bgColor rgb="FFFFFF00"/>
                </patternFill>
              </fill>
            </x14:dxf>
          </x14:cfRule>
          <x14:cfRule type="containsText" priority="1428" operator="containsText" id="{B07ED3D7-1EF8-4E32-86C9-DAD01833DC36}">
            <xm:f>NOT(ISERROR(SEARCH('Listados Datos'!$P$6,AR590)))</xm:f>
            <xm:f>'Listados Datos'!$P$6</xm:f>
            <x14:dxf>
              <fill>
                <patternFill>
                  <bgColor rgb="FFFFC000"/>
                </patternFill>
              </fill>
            </x14:dxf>
          </x14:cfRule>
          <x14:cfRule type="containsText" priority="1429" operator="containsText" id="{2334A4E1-8BDA-4466-8C47-04EBB88AD966}">
            <xm:f>NOT(ISERROR(SEARCH('Listados Datos'!$P$7,AR590)))</xm:f>
            <xm:f>'Listados Datos'!$P$7</xm:f>
            <x14:dxf>
              <fill>
                <patternFill>
                  <bgColor rgb="FFFF0000"/>
                </patternFill>
              </fill>
            </x14:dxf>
          </x14:cfRule>
          <xm:sqref>AR590</xm:sqref>
        </x14:conditionalFormatting>
        <x14:conditionalFormatting xmlns:xm="http://schemas.microsoft.com/office/excel/2006/main">
          <x14:cfRule type="containsText" priority="1673" operator="containsText" id="{7A828CBE-EE60-49EE-AEFC-6DBBBC8D97DC}">
            <xm:f>NOT(ISERROR(SEARCH('Listados Datos'!$T$3,AF560)))</xm:f>
            <xm:f>'Listados Datos'!$T$3</xm:f>
            <x14:dxf>
              <fill>
                <patternFill patternType="solid">
                  <bgColor rgb="FFC00000"/>
                </patternFill>
              </fill>
            </x14:dxf>
          </x14:cfRule>
          <x14:cfRule type="containsText" priority="1674" operator="containsText" id="{4B1B70F8-96E0-460B-8689-A0F2E9EA3CFF}">
            <xm:f>NOT(ISERROR(SEARCH('Listados Datos'!$T$4,AF560)))</xm:f>
            <xm:f>'Listados Datos'!$T$4</xm:f>
            <x14:dxf>
              <font>
                <b/>
                <i val="0"/>
                <color theme="0"/>
              </font>
              <fill>
                <patternFill>
                  <bgColor rgb="FFE26B0A"/>
                </patternFill>
              </fill>
            </x14:dxf>
          </x14:cfRule>
          <x14:cfRule type="containsText" priority="1675" operator="containsText" id="{6CBC5A07-5213-4FEF-A402-345EBF85F9CF}">
            <xm:f>NOT(ISERROR(SEARCH('Listados Datos'!$T$5,AF560)))</xm:f>
            <xm:f>'Listados Datos'!$T$5</xm:f>
            <x14:dxf>
              <font>
                <b/>
                <i val="0"/>
                <color auto="1"/>
              </font>
              <fill>
                <patternFill>
                  <bgColor rgb="FFFFFF00"/>
                </patternFill>
              </fill>
            </x14:dxf>
          </x14:cfRule>
          <x14:cfRule type="containsText" priority="1676" operator="containsText" id="{22F89D9F-42AE-4030-996C-0AD0AC52F25A}">
            <xm:f>NOT(ISERROR(SEARCH('Listados Datos'!$T$6,AF560)))</xm:f>
            <xm:f>'Listados Datos'!$T$6</xm:f>
            <x14:dxf>
              <font>
                <b/>
                <i val="0"/>
              </font>
              <fill>
                <patternFill>
                  <bgColor rgb="FF92D050"/>
                </patternFill>
              </fill>
            </x14:dxf>
          </x14:cfRule>
          <xm:sqref>AF560</xm:sqref>
        </x14:conditionalFormatting>
        <x14:conditionalFormatting xmlns:xm="http://schemas.microsoft.com/office/excel/2006/main">
          <x14:cfRule type="containsText" priority="1669" operator="containsText" id="{367AED38-1387-4640-802F-7E2492BB0D11}">
            <xm:f>NOT(ISERROR(SEARCH('Listados Datos'!$T$3,AB560)))</xm:f>
            <xm:f>'Listados Datos'!$T$3</xm:f>
            <x14:dxf>
              <fill>
                <patternFill patternType="solid">
                  <bgColor rgb="FFC00000"/>
                </patternFill>
              </fill>
            </x14:dxf>
          </x14:cfRule>
          <x14:cfRule type="containsText" priority="1670" operator="containsText" id="{B2F39971-0785-4E2E-84BA-1DB6BF940BD3}">
            <xm:f>NOT(ISERROR(SEARCH('Listados Datos'!$T$4,AB560)))</xm:f>
            <xm:f>'Listados Datos'!$T$4</xm:f>
            <x14:dxf>
              <font>
                <b/>
                <i val="0"/>
                <color theme="0"/>
              </font>
              <fill>
                <patternFill>
                  <bgColor rgb="FFE26B0A"/>
                </patternFill>
              </fill>
            </x14:dxf>
          </x14:cfRule>
          <x14:cfRule type="containsText" priority="1671" operator="containsText" id="{5AE8FB41-5277-4536-99BF-FCC16ECF5642}">
            <xm:f>NOT(ISERROR(SEARCH('Listados Datos'!$T$5,AB560)))</xm:f>
            <xm:f>'Listados Datos'!$T$5</xm:f>
            <x14:dxf>
              <font>
                <b/>
                <i val="0"/>
                <color auto="1"/>
              </font>
              <fill>
                <patternFill>
                  <bgColor rgb="FFFFFF00"/>
                </patternFill>
              </fill>
            </x14:dxf>
          </x14:cfRule>
          <x14:cfRule type="containsText" priority="1672" operator="containsText" id="{4AF7D170-CE1C-4950-944A-DE28F78C79B0}">
            <xm:f>NOT(ISERROR(SEARCH('Listados Datos'!$T$6,AB560)))</xm:f>
            <xm:f>'Listados Datos'!$T$6</xm:f>
            <x14:dxf>
              <font>
                <b/>
                <i val="0"/>
              </font>
              <fill>
                <patternFill>
                  <bgColor rgb="FF92D050"/>
                </patternFill>
              </fill>
            </x14:dxf>
          </x14:cfRule>
          <xm:sqref>AB560</xm:sqref>
        </x14:conditionalFormatting>
        <x14:conditionalFormatting xmlns:xm="http://schemas.microsoft.com/office/excel/2006/main">
          <x14:cfRule type="containsText" priority="1659" operator="containsText" id="{83629B17-F12B-4DC0-9A57-EC2067FECE70}">
            <xm:f>NOT(ISERROR(SEARCH('Listados Datos'!$P$3,Z560)))</xm:f>
            <xm:f>'Listados Datos'!$P$3</xm:f>
            <x14:dxf>
              <fill>
                <patternFill>
                  <bgColor rgb="FF99CC00"/>
                </patternFill>
              </fill>
            </x14:dxf>
          </x14:cfRule>
          <x14:cfRule type="containsText" priority="1660" operator="containsText" id="{1974750C-9E0A-44A0-A135-C591C0C4F83C}">
            <xm:f>NOT(ISERROR(SEARCH('Listados Datos'!$P$4,Z560)))</xm:f>
            <xm:f>'Listados Datos'!$P$4</xm:f>
            <x14:dxf>
              <fill>
                <patternFill>
                  <bgColor rgb="FF33CC33"/>
                </patternFill>
              </fill>
            </x14:dxf>
          </x14:cfRule>
          <x14:cfRule type="containsText" priority="1661" operator="containsText" id="{1F62FF70-CB57-4D4E-9AEA-9B2D69A4F553}">
            <xm:f>NOT(ISERROR(SEARCH('Listados Datos'!$P$5,Z560)))</xm:f>
            <xm:f>'Listados Datos'!$P$5</xm:f>
            <x14:dxf>
              <fill>
                <patternFill>
                  <bgColor rgb="FFFFFF00"/>
                </patternFill>
              </fill>
            </x14:dxf>
          </x14:cfRule>
          <x14:cfRule type="containsText" priority="1662" operator="containsText" id="{78EE820E-8885-4B4B-8331-5581CC2F8A01}">
            <xm:f>NOT(ISERROR(SEARCH('Listados Datos'!$P$6,Z560)))</xm:f>
            <xm:f>'Listados Datos'!$P$6</xm:f>
            <x14:dxf>
              <fill>
                <patternFill>
                  <bgColor rgb="FFFFC000"/>
                </patternFill>
              </fill>
            </x14:dxf>
          </x14:cfRule>
          <x14:cfRule type="containsText" priority="1663" operator="containsText" id="{3664732D-40E2-45E1-A1D4-2D7764CAD452}">
            <xm:f>NOT(ISERROR(SEARCH('Listados Datos'!$P$7,Z560)))</xm:f>
            <xm:f>'Listados Datos'!$P$7</xm:f>
            <x14:dxf>
              <fill>
                <patternFill>
                  <bgColor rgb="FFFF0000"/>
                </patternFill>
              </fill>
            </x14:dxf>
          </x14:cfRule>
          <xm:sqref>Z560</xm:sqref>
        </x14:conditionalFormatting>
        <x14:conditionalFormatting xmlns:xm="http://schemas.microsoft.com/office/excel/2006/main">
          <x14:cfRule type="containsText" priority="1645" operator="containsText" id="{1F444B14-AB44-4A4E-A759-88B36B8651F6}">
            <xm:f>NOT(ISERROR(SEARCH('Listados Datos'!$T$3,AT560)))</xm:f>
            <xm:f>'Listados Datos'!$T$3</xm:f>
            <x14:dxf>
              <fill>
                <patternFill patternType="solid">
                  <bgColor rgb="FFC00000"/>
                </patternFill>
              </fill>
            </x14:dxf>
          </x14:cfRule>
          <x14:cfRule type="containsText" priority="1646" operator="containsText" id="{7A082F6B-5748-4174-80C5-E11DE1235BF7}">
            <xm:f>NOT(ISERROR(SEARCH('Listados Datos'!$T$4,AT560)))</xm:f>
            <xm:f>'Listados Datos'!$T$4</xm:f>
            <x14:dxf>
              <font>
                <b/>
                <i val="0"/>
                <color theme="0"/>
              </font>
              <fill>
                <patternFill>
                  <bgColor rgb="FFE26B0A"/>
                </patternFill>
              </fill>
            </x14:dxf>
          </x14:cfRule>
          <x14:cfRule type="containsText" priority="1647" operator="containsText" id="{C3974C50-9AC1-4A86-83D3-983FB54FC323}">
            <xm:f>NOT(ISERROR(SEARCH('Listados Datos'!$T$5,AT560)))</xm:f>
            <xm:f>'Listados Datos'!$T$5</xm:f>
            <x14:dxf>
              <font>
                <b/>
                <i val="0"/>
                <color auto="1"/>
              </font>
              <fill>
                <patternFill>
                  <bgColor rgb="FFFFFF00"/>
                </patternFill>
              </fill>
            </x14:dxf>
          </x14:cfRule>
          <x14:cfRule type="containsText" priority="1648" operator="containsText" id="{886A9DA4-498E-4C4F-AC49-504580DE03EA}">
            <xm:f>NOT(ISERROR(SEARCH('Listados Datos'!$T$6,AT560)))</xm:f>
            <xm:f>'Listados Datos'!$T$6</xm:f>
            <x14:dxf>
              <font>
                <b/>
                <i val="0"/>
              </font>
              <fill>
                <patternFill>
                  <bgColor rgb="FF92D050"/>
                </patternFill>
              </fill>
            </x14:dxf>
          </x14:cfRule>
          <xm:sqref>AT560</xm:sqref>
        </x14:conditionalFormatting>
        <x14:conditionalFormatting xmlns:xm="http://schemas.microsoft.com/office/excel/2006/main">
          <x14:cfRule type="containsText" priority="1635" operator="containsText" id="{88846464-E91A-4DDD-B562-DA06E0AF2BD8}">
            <xm:f>NOT(ISERROR(SEARCH('Listados Datos'!$P$3,AR560)))</xm:f>
            <xm:f>'Listados Datos'!$P$3</xm:f>
            <x14:dxf>
              <fill>
                <patternFill>
                  <bgColor rgb="FF99CC00"/>
                </patternFill>
              </fill>
            </x14:dxf>
          </x14:cfRule>
          <x14:cfRule type="containsText" priority="1636" operator="containsText" id="{999BD663-1CAF-4090-84B9-B508FEE2C149}">
            <xm:f>NOT(ISERROR(SEARCH('Listados Datos'!$P$4,AR560)))</xm:f>
            <xm:f>'Listados Datos'!$P$4</xm:f>
            <x14:dxf>
              <fill>
                <patternFill>
                  <bgColor rgb="FF33CC33"/>
                </patternFill>
              </fill>
            </x14:dxf>
          </x14:cfRule>
          <x14:cfRule type="containsText" priority="1637" operator="containsText" id="{6A0F4EFA-359F-4BE1-B4B1-2DD3CB0732BB}">
            <xm:f>NOT(ISERROR(SEARCH('Listados Datos'!$P$5,AR560)))</xm:f>
            <xm:f>'Listados Datos'!$P$5</xm:f>
            <x14:dxf>
              <fill>
                <patternFill>
                  <bgColor rgb="FFFFFF00"/>
                </patternFill>
              </fill>
            </x14:dxf>
          </x14:cfRule>
          <x14:cfRule type="containsText" priority="1638" operator="containsText" id="{5236424D-0676-4F85-A8BA-E2931ACA4DC7}">
            <xm:f>NOT(ISERROR(SEARCH('Listados Datos'!$P$6,AR560)))</xm:f>
            <xm:f>'Listados Datos'!$P$6</xm:f>
            <x14:dxf>
              <fill>
                <patternFill>
                  <bgColor rgb="FFFFC000"/>
                </patternFill>
              </fill>
            </x14:dxf>
          </x14:cfRule>
          <x14:cfRule type="containsText" priority="1639" operator="containsText" id="{FFC215B4-A4EF-46EA-AC7D-D9705BB7C0E0}">
            <xm:f>NOT(ISERROR(SEARCH('Listados Datos'!$P$7,AR560)))</xm:f>
            <xm:f>'Listados Datos'!$P$7</xm:f>
            <x14:dxf>
              <fill>
                <patternFill>
                  <bgColor rgb="FFFF0000"/>
                </patternFill>
              </fill>
            </x14:dxf>
          </x14:cfRule>
          <xm:sqref>AR560</xm:sqref>
        </x14:conditionalFormatting>
        <x14:conditionalFormatting xmlns:xm="http://schemas.microsoft.com/office/excel/2006/main">
          <x14:cfRule type="containsText" priority="1631" operator="containsText" id="{7487B0DF-1F32-4C06-9CDA-CA89E6CC6A78}">
            <xm:f>NOT(ISERROR(SEARCH('Listados Datos'!$T$3,AF566)))</xm:f>
            <xm:f>'Listados Datos'!$T$3</xm:f>
            <x14:dxf>
              <fill>
                <patternFill patternType="solid">
                  <bgColor rgb="FFC00000"/>
                </patternFill>
              </fill>
            </x14:dxf>
          </x14:cfRule>
          <x14:cfRule type="containsText" priority="1632" operator="containsText" id="{651B160A-0730-440E-A36F-4D4E8A9BEE0C}">
            <xm:f>NOT(ISERROR(SEARCH('Listados Datos'!$T$4,AF566)))</xm:f>
            <xm:f>'Listados Datos'!$T$4</xm:f>
            <x14:dxf>
              <font>
                <b/>
                <i val="0"/>
                <color theme="0"/>
              </font>
              <fill>
                <patternFill>
                  <bgColor rgb="FFE26B0A"/>
                </patternFill>
              </fill>
            </x14:dxf>
          </x14:cfRule>
          <x14:cfRule type="containsText" priority="1633" operator="containsText" id="{74F5E412-51E4-4FDB-8EE6-235D3E67A80C}">
            <xm:f>NOT(ISERROR(SEARCH('Listados Datos'!$T$5,AF566)))</xm:f>
            <xm:f>'Listados Datos'!$T$5</xm:f>
            <x14:dxf>
              <font>
                <b/>
                <i val="0"/>
                <color auto="1"/>
              </font>
              <fill>
                <patternFill>
                  <bgColor rgb="FFFFFF00"/>
                </patternFill>
              </fill>
            </x14:dxf>
          </x14:cfRule>
          <x14:cfRule type="containsText" priority="1634" operator="containsText" id="{69557E27-B9F3-4CFE-9B55-2DBAF06CBFEE}">
            <xm:f>NOT(ISERROR(SEARCH('Listados Datos'!$T$6,AF566)))</xm:f>
            <xm:f>'Listados Datos'!$T$6</xm:f>
            <x14:dxf>
              <font>
                <b/>
                <i val="0"/>
              </font>
              <fill>
                <patternFill>
                  <bgColor rgb="FF92D050"/>
                </patternFill>
              </fill>
            </x14:dxf>
          </x14:cfRule>
          <xm:sqref>AF566</xm:sqref>
        </x14:conditionalFormatting>
        <x14:conditionalFormatting xmlns:xm="http://schemas.microsoft.com/office/excel/2006/main">
          <x14:cfRule type="containsText" priority="1627" operator="containsText" id="{5A5E6E1A-4AC1-49DA-B21D-51D2E0013265}">
            <xm:f>NOT(ISERROR(SEARCH('Listados Datos'!$T$3,AB566)))</xm:f>
            <xm:f>'Listados Datos'!$T$3</xm:f>
            <x14:dxf>
              <fill>
                <patternFill patternType="solid">
                  <bgColor rgb="FFC00000"/>
                </patternFill>
              </fill>
            </x14:dxf>
          </x14:cfRule>
          <x14:cfRule type="containsText" priority="1628" operator="containsText" id="{E06059B4-6218-4AF1-939C-FF3B46BB4B7F}">
            <xm:f>NOT(ISERROR(SEARCH('Listados Datos'!$T$4,AB566)))</xm:f>
            <xm:f>'Listados Datos'!$T$4</xm:f>
            <x14:dxf>
              <font>
                <b/>
                <i val="0"/>
                <color theme="0"/>
              </font>
              <fill>
                <patternFill>
                  <bgColor rgb="FFE26B0A"/>
                </patternFill>
              </fill>
            </x14:dxf>
          </x14:cfRule>
          <x14:cfRule type="containsText" priority="1629" operator="containsText" id="{6662CDE6-0E1C-4E2A-A97C-13F3D3A9B704}">
            <xm:f>NOT(ISERROR(SEARCH('Listados Datos'!$T$5,AB566)))</xm:f>
            <xm:f>'Listados Datos'!$T$5</xm:f>
            <x14:dxf>
              <font>
                <b/>
                <i val="0"/>
                <color auto="1"/>
              </font>
              <fill>
                <patternFill>
                  <bgColor rgb="FFFFFF00"/>
                </patternFill>
              </fill>
            </x14:dxf>
          </x14:cfRule>
          <x14:cfRule type="containsText" priority="1630" operator="containsText" id="{CD6642AB-50FB-4913-8D59-06549575593E}">
            <xm:f>NOT(ISERROR(SEARCH('Listados Datos'!$T$6,AB566)))</xm:f>
            <xm:f>'Listados Datos'!$T$6</xm:f>
            <x14:dxf>
              <font>
                <b/>
                <i val="0"/>
              </font>
              <fill>
                <patternFill>
                  <bgColor rgb="FF92D050"/>
                </patternFill>
              </fill>
            </x14:dxf>
          </x14:cfRule>
          <xm:sqref>AB566</xm:sqref>
        </x14:conditionalFormatting>
        <x14:conditionalFormatting xmlns:xm="http://schemas.microsoft.com/office/excel/2006/main">
          <x14:cfRule type="containsText" priority="1617" operator="containsText" id="{DE8109A8-EF99-48B7-AB37-076A8C54D268}">
            <xm:f>NOT(ISERROR(SEARCH('Listados Datos'!$P$3,Z566)))</xm:f>
            <xm:f>'Listados Datos'!$P$3</xm:f>
            <x14:dxf>
              <fill>
                <patternFill>
                  <bgColor rgb="FF99CC00"/>
                </patternFill>
              </fill>
            </x14:dxf>
          </x14:cfRule>
          <x14:cfRule type="containsText" priority="1618" operator="containsText" id="{B715FD1B-DD2D-418F-84A1-5BEDB58EB35C}">
            <xm:f>NOT(ISERROR(SEARCH('Listados Datos'!$P$4,Z566)))</xm:f>
            <xm:f>'Listados Datos'!$P$4</xm:f>
            <x14:dxf>
              <fill>
                <patternFill>
                  <bgColor rgb="FF33CC33"/>
                </patternFill>
              </fill>
            </x14:dxf>
          </x14:cfRule>
          <x14:cfRule type="containsText" priority="1619" operator="containsText" id="{9F744873-D8D8-4DA4-9616-E8875453E2C4}">
            <xm:f>NOT(ISERROR(SEARCH('Listados Datos'!$P$5,Z566)))</xm:f>
            <xm:f>'Listados Datos'!$P$5</xm:f>
            <x14:dxf>
              <fill>
                <patternFill>
                  <bgColor rgb="FFFFFF00"/>
                </patternFill>
              </fill>
            </x14:dxf>
          </x14:cfRule>
          <x14:cfRule type="containsText" priority="1620" operator="containsText" id="{60459060-422C-4338-BCA5-0BCCF418E431}">
            <xm:f>NOT(ISERROR(SEARCH('Listados Datos'!$P$6,Z566)))</xm:f>
            <xm:f>'Listados Datos'!$P$6</xm:f>
            <x14:dxf>
              <fill>
                <patternFill>
                  <bgColor rgb="FFFFC000"/>
                </patternFill>
              </fill>
            </x14:dxf>
          </x14:cfRule>
          <x14:cfRule type="containsText" priority="1621" operator="containsText" id="{547198AF-7B4E-46E6-BFE8-BE398C808424}">
            <xm:f>NOT(ISERROR(SEARCH('Listados Datos'!$P$7,Z566)))</xm:f>
            <xm:f>'Listados Datos'!$P$7</xm:f>
            <x14:dxf>
              <fill>
                <patternFill>
                  <bgColor rgb="FFFF0000"/>
                </patternFill>
              </fill>
            </x14:dxf>
          </x14:cfRule>
          <xm:sqref>Z566</xm:sqref>
        </x14:conditionalFormatting>
        <x14:conditionalFormatting xmlns:xm="http://schemas.microsoft.com/office/excel/2006/main">
          <x14:cfRule type="containsText" priority="1603" operator="containsText" id="{894E4846-8C86-4E9F-A2A5-8480E4CAD0D4}">
            <xm:f>NOT(ISERROR(SEARCH('Listados Datos'!$T$3,AT566)))</xm:f>
            <xm:f>'Listados Datos'!$T$3</xm:f>
            <x14:dxf>
              <fill>
                <patternFill patternType="solid">
                  <bgColor rgb="FFC00000"/>
                </patternFill>
              </fill>
            </x14:dxf>
          </x14:cfRule>
          <x14:cfRule type="containsText" priority="1604" operator="containsText" id="{1919E5CA-7B56-4E22-A79D-8E688F3B4C6C}">
            <xm:f>NOT(ISERROR(SEARCH('Listados Datos'!$T$4,AT566)))</xm:f>
            <xm:f>'Listados Datos'!$T$4</xm:f>
            <x14:dxf>
              <font>
                <b/>
                <i val="0"/>
                <color theme="0"/>
              </font>
              <fill>
                <patternFill>
                  <bgColor rgb="FFE26B0A"/>
                </patternFill>
              </fill>
            </x14:dxf>
          </x14:cfRule>
          <x14:cfRule type="containsText" priority="1605" operator="containsText" id="{668A07DA-B2A8-4386-9019-6E395F8CF997}">
            <xm:f>NOT(ISERROR(SEARCH('Listados Datos'!$T$5,AT566)))</xm:f>
            <xm:f>'Listados Datos'!$T$5</xm:f>
            <x14:dxf>
              <font>
                <b/>
                <i val="0"/>
                <color auto="1"/>
              </font>
              <fill>
                <patternFill>
                  <bgColor rgb="FFFFFF00"/>
                </patternFill>
              </fill>
            </x14:dxf>
          </x14:cfRule>
          <x14:cfRule type="containsText" priority="1606" operator="containsText" id="{7E8AEF08-23F7-4859-B2DA-52E8C139F7A2}">
            <xm:f>NOT(ISERROR(SEARCH('Listados Datos'!$T$6,AT566)))</xm:f>
            <xm:f>'Listados Datos'!$T$6</xm:f>
            <x14:dxf>
              <font>
                <b/>
                <i val="0"/>
              </font>
              <fill>
                <patternFill>
                  <bgColor rgb="FF92D050"/>
                </patternFill>
              </fill>
            </x14:dxf>
          </x14:cfRule>
          <xm:sqref>AT566</xm:sqref>
        </x14:conditionalFormatting>
        <x14:conditionalFormatting xmlns:xm="http://schemas.microsoft.com/office/excel/2006/main">
          <x14:cfRule type="containsText" priority="1593" operator="containsText" id="{DFD84E90-2D7B-41CC-AF21-729D7EA7A130}">
            <xm:f>NOT(ISERROR(SEARCH('Listados Datos'!$P$3,AR566)))</xm:f>
            <xm:f>'Listados Datos'!$P$3</xm:f>
            <x14:dxf>
              <fill>
                <patternFill>
                  <bgColor rgb="FF99CC00"/>
                </patternFill>
              </fill>
            </x14:dxf>
          </x14:cfRule>
          <x14:cfRule type="containsText" priority="1594" operator="containsText" id="{68D41ECC-DC1A-410C-AF8E-42A0AB396FD6}">
            <xm:f>NOT(ISERROR(SEARCH('Listados Datos'!$P$4,AR566)))</xm:f>
            <xm:f>'Listados Datos'!$P$4</xm:f>
            <x14:dxf>
              <fill>
                <patternFill>
                  <bgColor rgb="FF33CC33"/>
                </patternFill>
              </fill>
            </x14:dxf>
          </x14:cfRule>
          <x14:cfRule type="containsText" priority="1595" operator="containsText" id="{7F274B22-9CAA-46DD-977A-A0BC264483C3}">
            <xm:f>NOT(ISERROR(SEARCH('Listados Datos'!$P$5,AR566)))</xm:f>
            <xm:f>'Listados Datos'!$P$5</xm:f>
            <x14:dxf>
              <fill>
                <patternFill>
                  <bgColor rgb="FFFFFF00"/>
                </patternFill>
              </fill>
            </x14:dxf>
          </x14:cfRule>
          <x14:cfRule type="containsText" priority="1596" operator="containsText" id="{C3892D84-00EB-454E-A72E-962A890A7540}">
            <xm:f>NOT(ISERROR(SEARCH('Listados Datos'!$P$6,AR566)))</xm:f>
            <xm:f>'Listados Datos'!$P$6</xm:f>
            <x14:dxf>
              <fill>
                <patternFill>
                  <bgColor rgb="FFFFC000"/>
                </patternFill>
              </fill>
            </x14:dxf>
          </x14:cfRule>
          <x14:cfRule type="containsText" priority="1597" operator="containsText" id="{9F4A575F-ACB4-4E34-960F-D3F9CB36C1E1}">
            <xm:f>NOT(ISERROR(SEARCH('Listados Datos'!$P$7,AR566)))</xm:f>
            <xm:f>'Listados Datos'!$P$7</xm:f>
            <x14:dxf>
              <fill>
                <patternFill>
                  <bgColor rgb="FFFF0000"/>
                </patternFill>
              </fill>
            </x14:dxf>
          </x14:cfRule>
          <xm:sqref>AR566</xm:sqref>
        </x14:conditionalFormatting>
        <x14:conditionalFormatting xmlns:xm="http://schemas.microsoft.com/office/excel/2006/main">
          <x14:cfRule type="containsText" priority="1589" operator="containsText" id="{A90362EA-EE35-4893-A323-9AB2C0A4B779}">
            <xm:f>NOT(ISERROR(SEARCH('Listados Datos'!$T$3,AF572)))</xm:f>
            <xm:f>'Listados Datos'!$T$3</xm:f>
            <x14:dxf>
              <fill>
                <patternFill patternType="solid">
                  <bgColor rgb="FFC00000"/>
                </patternFill>
              </fill>
            </x14:dxf>
          </x14:cfRule>
          <x14:cfRule type="containsText" priority="1590" operator="containsText" id="{904E1B43-5872-44B1-BC0B-8CFBBCEDAA42}">
            <xm:f>NOT(ISERROR(SEARCH('Listados Datos'!$T$4,AF572)))</xm:f>
            <xm:f>'Listados Datos'!$T$4</xm:f>
            <x14:dxf>
              <font>
                <b/>
                <i val="0"/>
                <color theme="0"/>
              </font>
              <fill>
                <patternFill>
                  <bgColor rgb="FFE26B0A"/>
                </patternFill>
              </fill>
            </x14:dxf>
          </x14:cfRule>
          <x14:cfRule type="containsText" priority="1591" operator="containsText" id="{2B74BCD3-8279-4D33-9C45-20B0415E9109}">
            <xm:f>NOT(ISERROR(SEARCH('Listados Datos'!$T$5,AF572)))</xm:f>
            <xm:f>'Listados Datos'!$T$5</xm:f>
            <x14:dxf>
              <font>
                <b/>
                <i val="0"/>
                <color auto="1"/>
              </font>
              <fill>
                <patternFill>
                  <bgColor rgb="FFFFFF00"/>
                </patternFill>
              </fill>
            </x14:dxf>
          </x14:cfRule>
          <x14:cfRule type="containsText" priority="1592" operator="containsText" id="{AF44BBF6-F8A3-4872-8B7C-BB91D8CB65FA}">
            <xm:f>NOT(ISERROR(SEARCH('Listados Datos'!$T$6,AF572)))</xm:f>
            <xm:f>'Listados Datos'!$T$6</xm:f>
            <x14:dxf>
              <font>
                <b/>
                <i val="0"/>
              </font>
              <fill>
                <patternFill>
                  <bgColor rgb="FF92D050"/>
                </patternFill>
              </fill>
            </x14:dxf>
          </x14:cfRule>
          <xm:sqref>AF572</xm:sqref>
        </x14:conditionalFormatting>
        <x14:conditionalFormatting xmlns:xm="http://schemas.microsoft.com/office/excel/2006/main">
          <x14:cfRule type="containsText" priority="1585" operator="containsText" id="{06F671B5-E288-4E76-87D5-2B1E350E643C}">
            <xm:f>NOT(ISERROR(SEARCH('Listados Datos'!$T$3,AB572)))</xm:f>
            <xm:f>'Listados Datos'!$T$3</xm:f>
            <x14:dxf>
              <fill>
                <patternFill patternType="solid">
                  <bgColor rgb="FFC00000"/>
                </patternFill>
              </fill>
            </x14:dxf>
          </x14:cfRule>
          <x14:cfRule type="containsText" priority="1586" operator="containsText" id="{4B82470C-100A-4FA5-8483-24AF0949BB0F}">
            <xm:f>NOT(ISERROR(SEARCH('Listados Datos'!$T$4,AB572)))</xm:f>
            <xm:f>'Listados Datos'!$T$4</xm:f>
            <x14:dxf>
              <font>
                <b/>
                <i val="0"/>
                <color theme="0"/>
              </font>
              <fill>
                <patternFill>
                  <bgColor rgb="FFE26B0A"/>
                </patternFill>
              </fill>
            </x14:dxf>
          </x14:cfRule>
          <x14:cfRule type="containsText" priority="1587" operator="containsText" id="{27A3EADD-7D49-43D5-A62C-477FB408F163}">
            <xm:f>NOT(ISERROR(SEARCH('Listados Datos'!$T$5,AB572)))</xm:f>
            <xm:f>'Listados Datos'!$T$5</xm:f>
            <x14:dxf>
              <font>
                <b/>
                <i val="0"/>
                <color auto="1"/>
              </font>
              <fill>
                <patternFill>
                  <bgColor rgb="FFFFFF00"/>
                </patternFill>
              </fill>
            </x14:dxf>
          </x14:cfRule>
          <x14:cfRule type="containsText" priority="1588" operator="containsText" id="{8F8821C6-6BA9-4E3A-B1E5-4F0EDA4AB615}">
            <xm:f>NOT(ISERROR(SEARCH('Listados Datos'!$T$6,AB572)))</xm:f>
            <xm:f>'Listados Datos'!$T$6</xm:f>
            <x14:dxf>
              <font>
                <b/>
                <i val="0"/>
              </font>
              <fill>
                <patternFill>
                  <bgColor rgb="FF92D050"/>
                </patternFill>
              </fill>
            </x14:dxf>
          </x14:cfRule>
          <xm:sqref>AB572</xm:sqref>
        </x14:conditionalFormatting>
        <x14:conditionalFormatting xmlns:xm="http://schemas.microsoft.com/office/excel/2006/main">
          <x14:cfRule type="containsText" priority="1575" operator="containsText" id="{15C79247-BC2E-4DFA-AF50-0CF859EC9200}">
            <xm:f>NOT(ISERROR(SEARCH('Listados Datos'!$P$3,Z572)))</xm:f>
            <xm:f>'Listados Datos'!$P$3</xm:f>
            <x14:dxf>
              <fill>
                <patternFill>
                  <bgColor rgb="FF99CC00"/>
                </patternFill>
              </fill>
            </x14:dxf>
          </x14:cfRule>
          <x14:cfRule type="containsText" priority="1576" operator="containsText" id="{3FDF19F4-4275-4859-8FF4-F8E5686729E3}">
            <xm:f>NOT(ISERROR(SEARCH('Listados Datos'!$P$4,Z572)))</xm:f>
            <xm:f>'Listados Datos'!$P$4</xm:f>
            <x14:dxf>
              <fill>
                <patternFill>
                  <bgColor rgb="FF33CC33"/>
                </patternFill>
              </fill>
            </x14:dxf>
          </x14:cfRule>
          <x14:cfRule type="containsText" priority="1577" operator="containsText" id="{476580AA-EAC5-40FE-B7C1-11DC80FBC3CF}">
            <xm:f>NOT(ISERROR(SEARCH('Listados Datos'!$P$5,Z572)))</xm:f>
            <xm:f>'Listados Datos'!$P$5</xm:f>
            <x14:dxf>
              <fill>
                <patternFill>
                  <bgColor rgb="FFFFFF00"/>
                </patternFill>
              </fill>
            </x14:dxf>
          </x14:cfRule>
          <x14:cfRule type="containsText" priority="1578" operator="containsText" id="{E01DC5C1-F903-430D-A5B6-964EACFB80DD}">
            <xm:f>NOT(ISERROR(SEARCH('Listados Datos'!$P$6,Z572)))</xm:f>
            <xm:f>'Listados Datos'!$P$6</xm:f>
            <x14:dxf>
              <fill>
                <patternFill>
                  <bgColor rgb="FFFFC000"/>
                </patternFill>
              </fill>
            </x14:dxf>
          </x14:cfRule>
          <x14:cfRule type="containsText" priority="1579" operator="containsText" id="{FCD058A6-3518-45E2-85E0-2355BD048E64}">
            <xm:f>NOT(ISERROR(SEARCH('Listados Datos'!$P$7,Z572)))</xm:f>
            <xm:f>'Listados Datos'!$P$7</xm:f>
            <x14:dxf>
              <fill>
                <patternFill>
                  <bgColor rgb="FFFF0000"/>
                </patternFill>
              </fill>
            </x14:dxf>
          </x14:cfRule>
          <xm:sqref>Z572</xm:sqref>
        </x14:conditionalFormatting>
        <x14:conditionalFormatting xmlns:xm="http://schemas.microsoft.com/office/excel/2006/main">
          <x14:cfRule type="containsText" priority="1561" operator="containsText" id="{461BEEF6-E3A1-4AA5-9903-CFCE6A5AE319}">
            <xm:f>NOT(ISERROR(SEARCH('Listados Datos'!$T$3,AT572)))</xm:f>
            <xm:f>'Listados Datos'!$T$3</xm:f>
            <x14:dxf>
              <fill>
                <patternFill patternType="solid">
                  <bgColor rgb="FFC00000"/>
                </patternFill>
              </fill>
            </x14:dxf>
          </x14:cfRule>
          <x14:cfRule type="containsText" priority="1562" operator="containsText" id="{4E1C9799-DE90-432F-BAE4-4123B8F59CD7}">
            <xm:f>NOT(ISERROR(SEARCH('Listados Datos'!$T$4,AT572)))</xm:f>
            <xm:f>'Listados Datos'!$T$4</xm:f>
            <x14:dxf>
              <font>
                <b/>
                <i val="0"/>
                <color theme="0"/>
              </font>
              <fill>
                <patternFill>
                  <bgColor rgb="FFE26B0A"/>
                </patternFill>
              </fill>
            </x14:dxf>
          </x14:cfRule>
          <x14:cfRule type="containsText" priority="1563" operator="containsText" id="{B3257D00-E1C7-46F8-8A16-45414408BF11}">
            <xm:f>NOT(ISERROR(SEARCH('Listados Datos'!$T$5,AT572)))</xm:f>
            <xm:f>'Listados Datos'!$T$5</xm:f>
            <x14:dxf>
              <font>
                <b/>
                <i val="0"/>
                <color auto="1"/>
              </font>
              <fill>
                <patternFill>
                  <bgColor rgb="FFFFFF00"/>
                </patternFill>
              </fill>
            </x14:dxf>
          </x14:cfRule>
          <x14:cfRule type="containsText" priority="1564" operator="containsText" id="{E3E5BB58-F3CF-49E1-8AC4-9D523DECA89E}">
            <xm:f>NOT(ISERROR(SEARCH('Listados Datos'!$T$6,AT572)))</xm:f>
            <xm:f>'Listados Datos'!$T$6</xm:f>
            <x14:dxf>
              <font>
                <b/>
                <i val="0"/>
              </font>
              <fill>
                <patternFill>
                  <bgColor rgb="FF92D050"/>
                </patternFill>
              </fill>
            </x14:dxf>
          </x14:cfRule>
          <xm:sqref>AT572</xm:sqref>
        </x14:conditionalFormatting>
        <x14:conditionalFormatting xmlns:xm="http://schemas.microsoft.com/office/excel/2006/main">
          <x14:cfRule type="containsText" priority="1551" operator="containsText" id="{867EF192-EA22-4C25-8007-C630054A67A9}">
            <xm:f>NOT(ISERROR(SEARCH('Listados Datos'!$P$3,AR572)))</xm:f>
            <xm:f>'Listados Datos'!$P$3</xm:f>
            <x14:dxf>
              <fill>
                <patternFill>
                  <bgColor rgb="FF99CC00"/>
                </patternFill>
              </fill>
            </x14:dxf>
          </x14:cfRule>
          <x14:cfRule type="containsText" priority="1552" operator="containsText" id="{3665556E-E97F-4291-8F1D-37EFAC6E4910}">
            <xm:f>NOT(ISERROR(SEARCH('Listados Datos'!$P$4,AR572)))</xm:f>
            <xm:f>'Listados Datos'!$P$4</xm:f>
            <x14:dxf>
              <fill>
                <patternFill>
                  <bgColor rgb="FF33CC33"/>
                </patternFill>
              </fill>
            </x14:dxf>
          </x14:cfRule>
          <x14:cfRule type="containsText" priority="1553" operator="containsText" id="{D7FA62B9-C554-4491-B33E-FCE241D223B8}">
            <xm:f>NOT(ISERROR(SEARCH('Listados Datos'!$P$5,AR572)))</xm:f>
            <xm:f>'Listados Datos'!$P$5</xm:f>
            <x14:dxf>
              <fill>
                <patternFill>
                  <bgColor rgb="FFFFFF00"/>
                </patternFill>
              </fill>
            </x14:dxf>
          </x14:cfRule>
          <x14:cfRule type="containsText" priority="1554" operator="containsText" id="{65E6D2EC-85D6-49C0-A1FC-5A8C0CF440A7}">
            <xm:f>NOT(ISERROR(SEARCH('Listados Datos'!$P$6,AR572)))</xm:f>
            <xm:f>'Listados Datos'!$P$6</xm:f>
            <x14:dxf>
              <fill>
                <patternFill>
                  <bgColor rgb="FFFFC000"/>
                </patternFill>
              </fill>
            </x14:dxf>
          </x14:cfRule>
          <x14:cfRule type="containsText" priority="1555" operator="containsText" id="{B8FCDEB1-5EF5-4323-8E25-09AB488F5F0F}">
            <xm:f>NOT(ISERROR(SEARCH('Listados Datos'!$P$7,AR572)))</xm:f>
            <xm:f>'Listados Datos'!$P$7</xm:f>
            <x14:dxf>
              <fill>
                <patternFill>
                  <bgColor rgb="FFFF0000"/>
                </patternFill>
              </fill>
            </x14:dxf>
          </x14:cfRule>
          <xm:sqref>AR572</xm:sqref>
        </x14:conditionalFormatting>
        <x14:conditionalFormatting xmlns:xm="http://schemas.microsoft.com/office/excel/2006/main">
          <x14:cfRule type="containsText" priority="1509" operator="containsText" id="{69CDA32B-6E9E-4257-B0CF-F886ECE018C3}">
            <xm:f>NOT(ISERROR(SEARCH('Listados Datos'!$P$3,AR578)))</xm:f>
            <xm:f>'Listados Datos'!$P$3</xm:f>
            <x14:dxf>
              <fill>
                <patternFill>
                  <bgColor rgb="FF99CC00"/>
                </patternFill>
              </fill>
            </x14:dxf>
          </x14:cfRule>
          <x14:cfRule type="containsText" priority="1510" operator="containsText" id="{01F5C004-D48D-4590-9B9E-623775AB37AB}">
            <xm:f>NOT(ISERROR(SEARCH('Listados Datos'!$P$4,AR578)))</xm:f>
            <xm:f>'Listados Datos'!$P$4</xm:f>
            <x14:dxf>
              <fill>
                <patternFill>
                  <bgColor rgb="FF33CC33"/>
                </patternFill>
              </fill>
            </x14:dxf>
          </x14:cfRule>
          <x14:cfRule type="containsText" priority="1511" operator="containsText" id="{84D6D9DF-1B2D-4D92-A1DB-672ACADB971B}">
            <xm:f>NOT(ISERROR(SEARCH('Listados Datos'!$P$5,AR578)))</xm:f>
            <xm:f>'Listados Datos'!$P$5</xm:f>
            <x14:dxf>
              <fill>
                <patternFill>
                  <bgColor rgb="FFFFFF00"/>
                </patternFill>
              </fill>
            </x14:dxf>
          </x14:cfRule>
          <x14:cfRule type="containsText" priority="1512" operator="containsText" id="{7C4F5162-8F2C-4960-9CEB-DC789F02C57F}">
            <xm:f>NOT(ISERROR(SEARCH('Listados Datos'!$P$6,AR578)))</xm:f>
            <xm:f>'Listados Datos'!$P$6</xm:f>
            <x14:dxf>
              <fill>
                <patternFill>
                  <bgColor rgb="FFFFC000"/>
                </patternFill>
              </fill>
            </x14:dxf>
          </x14:cfRule>
          <x14:cfRule type="containsText" priority="1513" operator="containsText" id="{822E0E31-4C65-4ACF-9295-F68196B665AB}">
            <xm:f>NOT(ISERROR(SEARCH('Listados Datos'!$P$7,AR578)))</xm:f>
            <xm:f>'Listados Datos'!$P$7</xm:f>
            <x14:dxf>
              <fill>
                <patternFill>
                  <bgColor rgb="FFFF0000"/>
                </patternFill>
              </fill>
            </x14:dxf>
          </x14:cfRule>
          <xm:sqref>AR578</xm:sqref>
        </x14:conditionalFormatting>
        <x14:conditionalFormatting xmlns:xm="http://schemas.microsoft.com/office/excel/2006/main">
          <x14:cfRule type="containsText" priority="1547" operator="containsText" id="{74182935-8461-4328-9231-2770CC8F8008}">
            <xm:f>NOT(ISERROR(SEARCH('Listados Datos'!$T$3,AF578)))</xm:f>
            <xm:f>'Listados Datos'!$T$3</xm:f>
            <x14:dxf>
              <fill>
                <patternFill patternType="solid">
                  <bgColor rgb="FFC00000"/>
                </patternFill>
              </fill>
            </x14:dxf>
          </x14:cfRule>
          <x14:cfRule type="containsText" priority="1548" operator="containsText" id="{07289CFF-7C3F-46BF-A1CC-D341F1F537A1}">
            <xm:f>NOT(ISERROR(SEARCH('Listados Datos'!$T$4,AF578)))</xm:f>
            <xm:f>'Listados Datos'!$T$4</xm:f>
            <x14:dxf>
              <font>
                <b/>
                <i val="0"/>
                <color theme="0"/>
              </font>
              <fill>
                <patternFill>
                  <bgColor rgb="FFE26B0A"/>
                </patternFill>
              </fill>
            </x14:dxf>
          </x14:cfRule>
          <x14:cfRule type="containsText" priority="1549" operator="containsText" id="{8E2B0658-FE60-43B6-BBF6-EFFA9043A9E8}">
            <xm:f>NOT(ISERROR(SEARCH('Listados Datos'!$T$5,AF578)))</xm:f>
            <xm:f>'Listados Datos'!$T$5</xm:f>
            <x14:dxf>
              <font>
                <b/>
                <i val="0"/>
                <color auto="1"/>
              </font>
              <fill>
                <patternFill>
                  <bgColor rgb="FFFFFF00"/>
                </patternFill>
              </fill>
            </x14:dxf>
          </x14:cfRule>
          <x14:cfRule type="containsText" priority="1550" operator="containsText" id="{3F9B82A0-87B4-46AD-AA28-75997C0079FC}">
            <xm:f>NOT(ISERROR(SEARCH('Listados Datos'!$T$6,AF578)))</xm:f>
            <xm:f>'Listados Datos'!$T$6</xm:f>
            <x14:dxf>
              <font>
                <b/>
                <i val="0"/>
              </font>
              <fill>
                <patternFill>
                  <bgColor rgb="FF92D050"/>
                </patternFill>
              </fill>
            </x14:dxf>
          </x14:cfRule>
          <xm:sqref>AF578</xm:sqref>
        </x14:conditionalFormatting>
        <x14:conditionalFormatting xmlns:xm="http://schemas.microsoft.com/office/excel/2006/main">
          <x14:cfRule type="containsText" priority="1543" operator="containsText" id="{1971A3BE-C2E6-40A3-BD3B-FA39505C662F}">
            <xm:f>NOT(ISERROR(SEARCH('Listados Datos'!$T$3,AB578)))</xm:f>
            <xm:f>'Listados Datos'!$T$3</xm:f>
            <x14:dxf>
              <fill>
                <patternFill patternType="solid">
                  <bgColor rgb="FFC00000"/>
                </patternFill>
              </fill>
            </x14:dxf>
          </x14:cfRule>
          <x14:cfRule type="containsText" priority="1544" operator="containsText" id="{2611441B-016E-47C3-A84B-A3DB6ED8B46D}">
            <xm:f>NOT(ISERROR(SEARCH('Listados Datos'!$T$4,AB578)))</xm:f>
            <xm:f>'Listados Datos'!$T$4</xm:f>
            <x14:dxf>
              <font>
                <b/>
                <i val="0"/>
                <color theme="0"/>
              </font>
              <fill>
                <patternFill>
                  <bgColor rgb="FFE26B0A"/>
                </patternFill>
              </fill>
            </x14:dxf>
          </x14:cfRule>
          <x14:cfRule type="containsText" priority="1545" operator="containsText" id="{975ACE35-7502-46A1-BB4A-D7F1EE4BCC03}">
            <xm:f>NOT(ISERROR(SEARCH('Listados Datos'!$T$5,AB578)))</xm:f>
            <xm:f>'Listados Datos'!$T$5</xm:f>
            <x14:dxf>
              <font>
                <b/>
                <i val="0"/>
                <color auto="1"/>
              </font>
              <fill>
                <patternFill>
                  <bgColor rgb="FFFFFF00"/>
                </patternFill>
              </fill>
            </x14:dxf>
          </x14:cfRule>
          <x14:cfRule type="containsText" priority="1546" operator="containsText" id="{249EA234-9404-4ED9-97C5-A29B8AB036B8}">
            <xm:f>NOT(ISERROR(SEARCH('Listados Datos'!$T$6,AB578)))</xm:f>
            <xm:f>'Listados Datos'!$T$6</xm:f>
            <x14:dxf>
              <font>
                <b/>
                <i val="0"/>
              </font>
              <fill>
                <patternFill>
                  <bgColor rgb="FF92D050"/>
                </patternFill>
              </fill>
            </x14:dxf>
          </x14:cfRule>
          <xm:sqref>AB578</xm:sqref>
        </x14:conditionalFormatting>
        <x14:conditionalFormatting xmlns:xm="http://schemas.microsoft.com/office/excel/2006/main">
          <x14:cfRule type="containsText" priority="1533" operator="containsText" id="{14081091-9E9D-449A-85DB-AEC28C4799E7}">
            <xm:f>NOT(ISERROR(SEARCH('Listados Datos'!$P$3,Z578)))</xm:f>
            <xm:f>'Listados Datos'!$P$3</xm:f>
            <x14:dxf>
              <fill>
                <patternFill>
                  <bgColor rgb="FF99CC00"/>
                </patternFill>
              </fill>
            </x14:dxf>
          </x14:cfRule>
          <x14:cfRule type="containsText" priority="1534" operator="containsText" id="{22527B77-5567-45CC-A38E-910B29C1987D}">
            <xm:f>NOT(ISERROR(SEARCH('Listados Datos'!$P$4,Z578)))</xm:f>
            <xm:f>'Listados Datos'!$P$4</xm:f>
            <x14:dxf>
              <fill>
                <patternFill>
                  <bgColor rgb="FF33CC33"/>
                </patternFill>
              </fill>
            </x14:dxf>
          </x14:cfRule>
          <x14:cfRule type="containsText" priority="1535" operator="containsText" id="{8DDCF360-6399-41BC-98C5-7BA78AB09B3A}">
            <xm:f>NOT(ISERROR(SEARCH('Listados Datos'!$P$5,Z578)))</xm:f>
            <xm:f>'Listados Datos'!$P$5</xm:f>
            <x14:dxf>
              <fill>
                <patternFill>
                  <bgColor rgb="FFFFFF00"/>
                </patternFill>
              </fill>
            </x14:dxf>
          </x14:cfRule>
          <x14:cfRule type="containsText" priority="1536" operator="containsText" id="{F4ED0028-ECAC-41F5-871B-D5C1B66EC325}">
            <xm:f>NOT(ISERROR(SEARCH('Listados Datos'!$P$6,Z578)))</xm:f>
            <xm:f>'Listados Datos'!$P$6</xm:f>
            <x14:dxf>
              <fill>
                <patternFill>
                  <bgColor rgb="FFFFC000"/>
                </patternFill>
              </fill>
            </x14:dxf>
          </x14:cfRule>
          <x14:cfRule type="containsText" priority="1537" operator="containsText" id="{2EEA06E6-2725-427F-8667-5B665A3115F2}">
            <xm:f>NOT(ISERROR(SEARCH('Listados Datos'!$P$7,Z578)))</xm:f>
            <xm:f>'Listados Datos'!$P$7</xm:f>
            <x14:dxf>
              <fill>
                <patternFill>
                  <bgColor rgb="FFFF0000"/>
                </patternFill>
              </fill>
            </x14:dxf>
          </x14:cfRule>
          <xm:sqref>Z578</xm:sqref>
        </x14:conditionalFormatting>
        <x14:conditionalFormatting xmlns:xm="http://schemas.microsoft.com/office/excel/2006/main">
          <x14:cfRule type="containsText" priority="1519" operator="containsText" id="{7C276D3E-D868-4B5B-B72A-08505E6A8297}">
            <xm:f>NOT(ISERROR(SEARCH('Listados Datos'!$T$3,AT578)))</xm:f>
            <xm:f>'Listados Datos'!$T$3</xm:f>
            <x14:dxf>
              <fill>
                <patternFill patternType="solid">
                  <bgColor rgb="FFC00000"/>
                </patternFill>
              </fill>
            </x14:dxf>
          </x14:cfRule>
          <x14:cfRule type="containsText" priority="1520" operator="containsText" id="{92430F94-D606-4790-A653-64A7BC7EB931}">
            <xm:f>NOT(ISERROR(SEARCH('Listados Datos'!$T$4,AT578)))</xm:f>
            <xm:f>'Listados Datos'!$T$4</xm:f>
            <x14:dxf>
              <font>
                <b/>
                <i val="0"/>
                <color theme="0"/>
              </font>
              <fill>
                <patternFill>
                  <bgColor rgb="FFE26B0A"/>
                </patternFill>
              </fill>
            </x14:dxf>
          </x14:cfRule>
          <x14:cfRule type="containsText" priority="1521" operator="containsText" id="{7D3340EE-162F-4ED8-A0FF-D80D9ADEB11E}">
            <xm:f>NOT(ISERROR(SEARCH('Listados Datos'!$T$5,AT578)))</xm:f>
            <xm:f>'Listados Datos'!$T$5</xm:f>
            <x14:dxf>
              <font>
                <b/>
                <i val="0"/>
                <color auto="1"/>
              </font>
              <fill>
                <patternFill>
                  <bgColor rgb="FFFFFF00"/>
                </patternFill>
              </fill>
            </x14:dxf>
          </x14:cfRule>
          <x14:cfRule type="containsText" priority="1522" operator="containsText" id="{CC751D11-F061-4DE5-99C8-839643D305B6}">
            <xm:f>NOT(ISERROR(SEARCH('Listados Datos'!$T$6,AT578)))</xm:f>
            <xm:f>'Listados Datos'!$T$6</xm:f>
            <x14:dxf>
              <font>
                <b/>
                <i val="0"/>
              </font>
              <fill>
                <patternFill>
                  <bgColor rgb="FF92D050"/>
                </patternFill>
              </fill>
            </x14:dxf>
          </x14:cfRule>
          <xm:sqref>AT578</xm:sqref>
        </x14:conditionalFormatting>
        <x14:conditionalFormatting xmlns:xm="http://schemas.microsoft.com/office/excel/2006/main">
          <x14:cfRule type="containsText" priority="1467" operator="containsText" id="{D25BDE9A-D000-4990-8B06-0C289EECCC06}">
            <xm:f>NOT(ISERROR(SEARCH('Listados Datos'!$P$3,AR584)))</xm:f>
            <xm:f>'Listados Datos'!$P$3</xm:f>
            <x14:dxf>
              <fill>
                <patternFill>
                  <bgColor rgb="FF99CC00"/>
                </patternFill>
              </fill>
            </x14:dxf>
          </x14:cfRule>
          <x14:cfRule type="containsText" priority="1468" operator="containsText" id="{4E2BA756-82D5-412D-A1A0-F4C8211D984A}">
            <xm:f>NOT(ISERROR(SEARCH('Listados Datos'!$P$4,AR584)))</xm:f>
            <xm:f>'Listados Datos'!$P$4</xm:f>
            <x14:dxf>
              <fill>
                <patternFill>
                  <bgColor rgb="FF33CC33"/>
                </patternFill>
              </fill>
            </x14:dxf>
          </x14:cfRule>
          <x14:cfRule type="containsText" priority="1469" operator="containsText" id="{4FC93D9C-B211-42B3-88FC-C16E8481AF19}">
            <xm:f>NOT(ISERROR(SEARCH('Listados Datos'!$P$5,AR584)))</xm:f>
            <xm:f>'Listados Datos'!$P$5</xm:f>
            <x14:dxf>
              <fill>
                <patternFill>
                  <bgColor rgb="FFFFFF00"/>
                </patternFill>
              </fill>
            </x14:dxf>
          </x14:cfRule>
          <x14:cfRule type="containsText" priority="1470" operator="containsText" id="{6AA5E4B4-6846-4C80-8882-434622699267}">
            <xm:f>NOT(ISERROR(SEARCH('Listados Datos'!$P$6,AR584)))</xm:f>
            <xm:f>'Listados Datos'!$P$6</xm:f>
            <x14:dxf>
              <fill>
                <patternFill>
                  <bgColor rgb="FFFFC000"/>
                </patternFill>
              </fill>
            </x14:dxf>
          </x14:cfRule>
          <x14:cfRule type="containsText" priority="1471" operator="containsText" id="{A534BE4A-2118-4FB7-8093-4397D9871D1D}">
            <xm:f>NOT(ISERROR(SEARCH('Listados Datos'!$P$7,AR584)))</xm:f>
            <xm:f>'Listados Datos'!$P$7</xm:f>
            <x14:dxf>
              <fill>
                <patternFill>
                  <bgColor rgb="FFFF0000"/>
                </patternFill>
              </fill>
            </x14:dxf>
          </x14:cfRule>
          <xm:sqref>AR584</xm:sqref>
        </x14:conditionalFormatting>
        <x14:conditionalFormatting xmlns:xm="http://schemas.microsoft.com/office/excel/2006/main">
          <x14:cfRule type="containsText" priority="1505" operator="containsText" id="{CE24D441-FC94-41B2-B98F-7E00BF5FC49F}">
            <xm:f>NOT(ISERROR(SEARCH('Listados Datos'!$T$3,AF584)))</xm:f>
            <xm:f>'Listados Datos'!$T$3</xm:f>
            <x14:dxf>
              <fill>
                <patternFill patternType="solid">
                  <bgColor rgb="FFC00000"/>
                </patternFill>
              </fill>
            </x14:dxf>
          </x14:cfRule>
          <x14:cfRule type="containsText" priority="1506" operator="containsText" id="{CE039332-8F5C-4AF0-AB1C-BB750AE8B199}">
            <xm:f>NOT(ISERROR(SEARCH('Listados Datos'!$T$4,AF584)))</xm:f>
            <xm:f>'Listados Datos'!$T$4</xm:f>
            <x14:dxf>
              <font>
                <b/>
                <i val="0"/>
                <color theme="0"/>
              </font>
              <fill>
                <patternFill>
                  <bgColor rgb="FFE26B0A"/>
                </patternFill>
              </fill>
            </x14:dxf>
          </x14:cfRule>
          <x14:cfRule type="containsText" priority="1507" operator="containsText" id="{DD0709C1-AFD0-4AC8-8C85-D6EA72370EB3}">
            <xm:f>NOT(ISERROR(SEARCH('Listados Datos'!$T$5,AF584)))</xm:f>
            <xm:f>'Listados Datos'!$T$5</xm:f>
            <x14:dxf>
              <font>
                <b/>
                <i val="0"/>
                <color auto="1"/>
              </font>
              <fill>
                <patternFill>
                  <bgColor rgb="FFFFFF00"/>
                </patternFill>
              </fill>
            </x14:dxf>
          </x14:cfRule>
          <x14:cfRule type="containsText" priority="1508" operator="containsText" id="{16D8EDA7-3EAD-4D39-9430-B23CABA116BD}">
            <xm:f>NOT(ISERROR(SEARCH('Listados Datos'!$T$6,AF584)))</xm:f>
            <xm:f>'Listados Datos'!$T$6</xm:f>
            <x14:dxf>
              <font>
                <b/>
                <i val="0"/>
              </font>
              <fill>
                <patternFill>
                  <bgColor rgb="FF92D050"/>
                </patternFill>
              </fill>
            </x14:dxf>
          </x14:cfRule>
          <xm:sqref>AF584</xm:sqref>
        </x14:conditionalFormatting>
        <x14:conditionalFormatting xmlns:xm="http://schemas.microsoft.com/office/excel/2006/main">
          <x14:cfRule type="containsText" priority="1501" operator="containsText" id="{4FE0FFAA-AFD8-4A55-9405-BB4410B04290}">
            <xm:f>NOT(ISERROR(SEARCH('Listados Datos'!$T$3,AB584)))</xm:f>
            <xm:f>'Listados Datos'!$T$3</xm:f>
            <x14:dxf>
              <fill>
                <patternFill patternType="solid">
                  <bgColor rgb="FFC00000"/>
                </patternFill>
              </fill>
            </x14:dxf>
          </x14:cfRule>
          <x14:cfRule type="containsText" priority="1502" operator="containsText" id="{C7711710-3CF9-4C94-9BAD-ECE228D460AA}">
            <xm:f>NOT(ISERROR(SEARCH('Listados Datos'!$T$4,AB584)))</xm:f>
            <xm:f>'Listados Datos'!$T$4</xm:f>
            <x14:dxf>
              <font>
                <b/>
                <i val="0"/>
                <color theme="0"/>
              </font>
              <fill>
                <patternFill>
                  <bgColor rgb="FFE26B0A"/>
                </patternFill>
              </fill>
            </x14:dxf>
          </x14:cfRule>
          <x14:cfRule type="containsText" priority="1503" operator="containsText" id="{13A82D16-F638-4F35-88D7-67517C3FC134}">
            <xm:f>NOT(ISERROR(SEARCH('Listados Datos'!$T$5,AB584)))</xm:f>
            <xm:f>'Listados Datos'!$T$5</xm:f>
            <x14:dxf>
              <font>
                <b/>
                <i val="0"/>
                <color auto="1"/>
              </font>
              <fill>
                <patternFill>
                  <bgColor rgb="FFFFFF00"/>
                </patternFill>
              </fill>
            </x14:dxf>
          </x14:cfRule>
          <x14:cfRule type="containsText" priority="1504" operator="containsText" id="{59A7C492-7381-46C9-A785-7867BA1CD303}">
            <xm:f>NOT(ISERROR(SEARCH('Listados Datos'!$T$6,AB584)))</xm:f>
            <xm:f>'Listados Datos'!$T$6</xm:f>
            <x14:dxf>
              <font>
                <b/>
                <i val="0"/>
              </font>
              <fill>
                <patternFill>
                  <bgColor rgb="FF92D050"/>
                </patternFill>
              </fill>
            </x14:dxf>
          </x14:cfRule>
          <xm:sqref>AB584</xm:sqref>
        </x14:conditionalFormatting>
        <x14:conditionalFormatting xmlns:xm="http://schemas.microsoft.com/office/excel/2006/main">
          <x14:cfRule type="containsText" priority="1491" operator="containsText" id="{16F390D4-3AF0-44BB-8072-6BCF77208ACC}">
            <xm:f>NOT(ISERROR(SEARCH('Listados Datos'!$P$3,Z584)))</xm:f>
            <xm:f>'Listados Datos'!$P$3</xm:f>
            <x14:dxf>
              <fill>
                <patternFill>
                  <bgColor rgb="FF99CC00"/>
                </patternFill>
              </fill>
            </x14:dxf>
          </x14:cfRule>
          <x14:cfRule type="containsText" priority="1492" operator="containsText" id="{792E5344-1DAE-40CC-9D13-B1784894706D}">
            <xm:f>NOT(ISERROR(SEARCH('Listados Datos'!$P$4,Z584)))</xm:f>
            <xm:f>'Listados Datos'!$P$4</xm:f>
            <x14:dxf>
              <fill>
                <patternFill>
                  <bgColor rgb="FF33CC33"/>
                </patternFill>
              </fill>
            </x14:dxf>
          </x14:cfRule>
          <x14:cfRule type="containsText" priority="1493" operator="containsText" id="{A247025B-53B3-4722-A92E-DD39F40EE154}">
            <xm:f>NOT(ISERROR(SEARCH('Listados Datos'!$P$5,Z584)))</xm:f>
            <xm:f>'Listados Datos'!$P$5</xm:f>
            <x14:dxf>
              <fill>
                <patternFill>
                  <bgColor rgb="FFFFFF00"/>
                </patternFill>
              </fill>
            </x14:dxf>
          </x14:cfRule>
          <x14:cfRule type="containsText" priority="1494" operator="containsText" id="{8D2BF12B-8CB8-417A-A71F-C573C37884DE}">
            <xm:f>NOT(ISERROR(SEARCH('Listados Datos'!$P$6,Z584)))</xm:f>
            <xm:f>'Listados Datos'!$P$6</xm:f>
            <x14:dxf>
              <fill>
                <patternFill>
                  <bgColor rgb="FFFFC000"/>
                </patternFill>
              </fill>
            </x14:dxf>
          </x14:cfRule>
          <x14:cfRule type="containsText" priority="1495" operator="containsText" id="{6FA9111F-5B93-4A9C-9B92-1A6B5BEE2DFA}">
            <xm:f>NOT(ISERROR(SEARCH('Listados Datos'!$P$7,Z584)))</xm:f>
            <xm:f>'Listados Datos'!$P$7</xm:f>
            <x14:dxf>
              <fill>
                <patternFill>
                  <bgColor rgb="FFFF0000"/>
                </patternFill>
              </fill>
            </x14:dxf>
          </x14:cfRule>
          <xm:sqref>Z584</xm:sqref>
        </x14:conditionalFormatting>
        <x14:conditionalFormatting xmlns:xm="http://schemas.microsoft.com/office/excel/2006/main">
          <x14:cfRule type="containsText" priority="1477" operator="containsText" id="{BD7BC084-B5A2-4853-937F-7BDA6CAAE6CC}">
            <xm:f>NOT(ISERROR(SEARCH('Listados Datos'!$T$3,AT584)))</xm:f>
            <xm:f>'Listados Datos'!$T$3</xm:f>
            <x14:dxf>
              <fill>
                <patternFill patternType="solid">
                  <bgColor rgb="FFC00000"/>
                </patternFill>
              </fill>
            </x14:dxf>
          </x14:cfRule>
          <x14:cfRule type="containsText" priority="1478" operator="containsText" id="{C45C4B40-8658-446A-9189-7A1264B7E62A}">
            <xm:f>NOT(ISERROR(SEARCH('Listados Datos'!$T$4,AT584)))</xm:f>
            <xm:f>'Listados Datos'!$T$4</xm:f>
            <x14:dxf>
              <font>
                <b/>
                <i val="0"/>
                <color theme="0"/>
              </font>
              <fill>
                <patternFill>
                  <bgColor rgb="FFE26B0A"/>
                </patternFill>
              </fill>
            </x14:dxf>
          </x14:cfRule>
          <x14:cfRule type="containsText" priority="1479" operator="containsText" id="{04664546-B12C-4DD5-9810-CBAA23A43289}">
            <xm:f>NOT(ISERROR(SEARCH('Listados Datos'!$T$5,AT584)))</xm:f>
            <xm:f>'Listados Datos'!$T$5</xm:f>
            <x14:dxf>
              <font>
                <b/>
                <i val="0"/>
                <color auto="1"/>
              </font>
              <fill>
                <patternFill>
                  <bgColor rgb="FFFFFF00"/>
                </patternFill>
              </fill>
            </x14:dxf>
          </x14:cfRule>
          <x14:cfRule type="containsText" priority="1480" operator="containsText" id="{21B7691F-7870-4FDC-87E0-5B6518ACF26D}">
            <xm:f>NOT(ISERROR(SEARCH('Listados Datos'!$T$6,AT584)))</xm:f>
            <xm:f>'Listados Datos'!$T$6</xm:f>
            <x14:dxf>
              <font>
                <b/>
                <i val="0"/>
              </font>
              <fill>
                <patternFill>
                  <bgColor rgb="FF92D050"/>
                </patternFill>
              </fill>
            </x14:dxf>
          </x14:cfRule>
          <xm:sqref>AT584</xm:sqref>
        </x14:conditionalFormatting>
        <x14:conditionalFormatting xmlns:xm="http://schemas.microsoft.com/office/excel/2006/main">
          <x14:cfRule type="containsText" priority="1463" operator="containsText" id="{5BF1C5A3-188A-4B18-9E14-2EBFCCE8B027}">
            <xm:f>NOT(ISERROR(SEARCH('Listados Datos'!$T$3,AF590)))</xm:f>
            <xm:f>'Listados Datos'!$T$3</xm:f>
            <x14:dxf>
              <fill>
                <patternFill patternType="solid">
                  <bgColor rgb="FFC00000"/>
                </patternFill>
              </fill>
            </x14:dxf>
          </x14:cfRule>
          <x14:cfRule type="containsText" priority="1464" operator="containsText" id="{661DB805-1011-4280-B13A-95220F616D7C}">
            <xm:f>NOT(ISERROR(SEARCH('Listados Datos'!$T$4,AF590)))</xm:f>
            <xm:f>'Listados Datos'!$T$4</xm:f>
            <x14:dxf>
              <font>
                <b/>
                <i val="0"/>
                <color theme="0"/>
              </font>
              <fill>
                <patternFill>
                  <bgColor rgb="FFE26B0A"/>
                </patternFill>
              </fill>
            </x14:dxf>
          </x14:cfRule>
          <x14:cfRule type="containsText" priority="1465" operator="containsText" id="{66F6B5AC-761A-4462-83B5-1B8C76D32539}">
            <xm:f>NOT(ISERROR(SEARCH('Listados Datos'!$T$5,AF590)))</xm:f>
            <xm:f>'Listados Datos'!$T$5</xm:f>
            <x14:dxf>
              <font>
                <b/>
                <i val="0"/>
                <color auto="1"/>
              </font>
              <fill>
                <patternFill>
                  <bgColor rgb="FFFFFF00"/>
                </patternFill>
              </fill>
            </x14:dxf>
          </x14:cfRule>
          <x14:cfRule type="containsText" priority="1466" operator="containsText" id="{212CE776-A076-48DB-9941-C51C4BB9ABC8}">
            <xm:f>NOT(ISERROR(SEARCH('Listados Datos'!$T$6,AF590)))</xm:f>
            <xm:f>'Listados Datos'!$T$6</xm:f>
            <x14:dxf>
              <font>
                <b/>
                <i val="0"/>
              </font>
              <fill>
                <patternFill>
                  <bgColor rgb="FF92D050"/>
                </patternFill>
              </fill>
            </x14:dxf>
          </x14:cfRule>
          <xm:sqref>AF590</xm:sqref>
        </x14:conditionalFormatting>
        <x14:conditionalFormatting xmlns:xm="http://schemas.microsoft.com/office/excel/2006/main">
          <x14:cfRule type="containsText" priority="1459" operator="containsText" id="{BD05395F-819A-481E-9450-2CCA3C1E93EB}">
            <xm:f>NOT(ISERROR(SEARCH('Listados Datos'!$T$3,AB590)))</xm:f>
            <xm:f>'Listados Datos'!$T$3</xm:f>
            <x14:dxf>
              <fill>
                <patternFill patternType="solid">
                  <bgColor rgb="FFC00000"/>
                </patternFill>
              </fill>
            </x14:dxf>
          </x14:cfRule>
          <x14:cfRule type="containsText" priority="1460" operator="containsText" id="{721D402E-4C27-408A-889F-BAAF4A892B66}">
            <xm:f>NOT(ISERROR(SEARCH('Listados Datos'!$T$4,AB590)))</xm:f>
            <xm:f>'Listados Datos'!$T$4</xm:f>
            <x14:dxf>
              <font>
                <b/>
                <i val="0"/>
                <color theme="0"/>
              </font>
              <fill>
                <patternFill>
                  <bgColor rgb="FFE26B0A"/>
                </patternFill>
              </fill>
            </x14:dxf>
          </x14:cfRule>
          <x14:cfRule type="containsText" priority="1461" operator="containsText" id="{83188C45-0176-44F0-AC04-6B5DE2F37CEE}">
            <xm:f>NOT(ISERROR(SEARCH('Listados Datos'!$T$5,AB590)))</xm:f>
            <xm:f>'Listados Datos'!$T$5</xm:f>
            <x14:dxf>
              <font>
                <b/>
                <i val="0"/>
                <color auto="1"/>
              </font>
              <fill>
                <patternFill>
                  <bgColor rgb="FFFFFF00"/>
                </patternFill>
              </fill>
            </x14:dxf>
          </x14:cfRule>
          <x14:cfRule type="containsText" priority="1462" operator="containsText" id="{6E3BDBE0-9E35-4665-A261-B47CD982303B}">
            <xm:f>NOT(ISERROR(SEARCH('Listados Datos'!$T$6,AB590)))</xm:f>
            <xm:f>'Listados Datos'!$T$6</xm:f>
            <x14:dxf>
              <font>
                <b/>
                <i val="0"/>
              </font>
              <fill>
                <patternFill>
                  <bgColor rgb="FF92D050"/>
                </patternFill>
              </fill>
            </x14:dxf>
          </x14:cfRule>
          <xm:sqref>AB590</xm:sqref>
        </x14:conditionalFormatting>
        <x14:conditionalFormatting xmlns:xm="http://schemas.microsoft.com/office/excel/2006/main">
          <x14:cfRule type="containsText" priority="1449" operator="containsText" id="{52111DEE-A6BF-47BF-B2EA-D402AAE795CA}">
            <xm:f>NOT(ISERROR(SEARCH('Listados Datos'!$P$3,Z590)))</xm:f>
            <xm:f>'Listados Datos'!$P$3</xm:f>
            <x14:dxf>
              <fill>
                <patternFill>
                  <bgColor rgb="FF99CC00"/>
                </patternFill>
              </fill>
            </x14:dxf>
          </x14:cfRule>
          <x14:cfRule type="containsText" priority="1450" operator="containsText" id="{7381FFAA-D41C-4DD2-9DD1-DED360B30D18}">
            <xm:f>NOT(ISERROR(SEARCH('Listados Datos'!$P$4,Z590)))</xm:f>
            <xm:f>'Listados Datos'!$P$4</xm:f>
            <x14:dxf>
              <fill>
                <patternFill>
                  <bgColor rgb="FF33CC33"/>
                </patternFill>
              </fill>
            </x14:dxf>
          </x14:cfRule>
          <x14:cfRule type="containsText" priority="1451" operator="containsText" id="{8D44B16B-86E7-4991-BFB0-8ED5604DE313}">
            <xm:f>NOT(ISERROR(SEARCH('Listados Datos'!$P$5,Z590)))</xm:f>
            <xm:f>'Listados Datos'!$P$5</xm:f>
            <x14:dxf>
              <fill>
                <patternFill>
                  <bgColor rgb="FFFFFF00"/>
                </patternFill>
              </fill>
            </x14:dxf>
          </x14:cfRule>
          <x14:cfRule type="containsText" priority="1452" operator="containsText" id="{B046AB84-CDAF-4B0E-9AC2-3F0011330BEB}">
            <xm:f>NOT(ISERROR(SEARCH('Listados Datos'!$P$6,Z590)))</xm:f>
            <xm:f>'Listados Datos'!$P$6</xm:f>
            <x14:dxf>
              <fill>
                <patternFill>
                  <bgColor rgb="FFFFC000"/>
                </patternFill>
              </fill>
            </x14:dxf>
          </x14:cfRule>
          <x14:cfRule type="containsText" priority="1453" operator="containsText" id="{F9E04576-BFD6-40E1-8044-CF40D2664051}">
            <xm:f>NOT(ISERROR(SEARCH('Listados Datos'!$P$7,Z590)))</xm:f>
            <xm:f>'Listados Datos'!$P$7</xm:f>
            <x14:dxf>
              <fill>
                <patternFill>
                  <bgColor rgb="FFFF0000"/>
                </patternFill>
              </fill>
            </x14:dxf>
          </x14:cfRule>
          <xm:sqref>Z590</xm:sqref>
        </x14:conditionalFormatting>
        <x14:conditionalFormatting xmlns:xm="http://schemas.microsoft.com/office/excel/2006/main">
          <x14:cfRule type="containsText" priority="1435" operator="containsText" id="{22EB58C5-CAE4-47DD-94CB-ACEFB98287D2}">
            <xm:f>NOT(ISERROR(SEARCH('Listados Datos'!$T$3,AT590)))</xm:f>
            <xm:f>'Listados Datos'!$T$3</xm:f>
            <x14:dxf>
              <fill>
                <patternFill patternType="solid">
                  <bgColor rgb="FFC00000"/>
                </patternFill>
              </fill>
            </x14:dxf>
          </x14:cfRule>
          <x14:cfRule type="containsText" priority="1436" operator="containsText" id="{CDE4ABBB-3E69-4727-B799-ED72C6AE60B6}">
            <xm:f>NOT(ISERROR(SEARCH('Listados Datos'!$T$4,AT590)))</xm:f>
            <xm:f>'Listados Datos'!$T$4</xm:f>
            <x14:dxf>
              <font>
                <b/>
                <i val="0"/>
                <color theme="0"/>
              </font>
              <fill>
                <patternFill>
                  <bgColor rgb="FFE26B0A"/>
                </patternFill>
              </fill>
            </x14:dxf>
          </x14:cfRule>
          <x14:cfRule type="containsText" priority="1437" operator="containsText" id="{4A7012B0-95E0-4AD5-A888-790281BE8438}">
            <xm:f>NOT(ISERROR(SEARCH('Listados Datos'!$T$5,AT590)))</xm:f>
            <xm:f>'Listados Datos'!$T$5</xm:f>
            <x14:dxf>
              <font>
                <b/>
                <i val="0"/>
                <color auto="1"/>
              </font>
              <fill>
                <patternFill>
                  <bgColor rgb="FFFFFF00"/>
                </patternFill>
              </fill>
            </x14:dxf>
          </x14:cfRule>
          <x14:cfRule type="containsText" priority="1438" operator="containsText" id="{0DD8C9D8-502C-4BE0-991A-6A3CA480CD9C}">
            <xm:f>NOT(ISERROR(SEARCH('Listados Datos'!$T$6,AT590)))</xm:f>
            <xm:f>'Listados Datos'!$T$6</xm:f>
            <x14:dxf>
              <font>
                <b/>
                <i val="0"/>
              </font>
              <fill>
                <patternFill>
                  <bgColor rgb="FF92D050"/>
                </patternFill>
              </fill>
            </x14:dxf>
          </x14:cfRule>
          <xm:sqref>AT590</xm:sqref>
        </x14:conditionalFormatting>
        <x14:conditionalFormatting xmlns:xm="http://schemas.microsoft.com/office/excel/2006/main">
          <x14:cfRule type="containsText" priority="1397" operator="containsText" id="{3808C315-9CCF-4938-BB78-BFDD2366A24C}">
            <xm:f>NOT(ISERROR(SEARCH('Listados Datos'!$D$3,B556)))</xm:f>
            <xm:f>'Listados Datos'!$D$3</xm:f>
            <x14:dxf>
              <font>
                <b/>
                <i val="0"/>
                <color theme="0"/>
              </font>
              <fill>
                <patternFill>
                  <bgColor rgb="FFC00000"/>
                </patternFill>
              </fill>
            </x14:dxf>
          </x14:cfRule>
          <x14:cfRule type="containsText" priority="1398" operator="containsText" id="{6B3851C5-2F1D-4F5A-8827-C6790F4C0D9C}">
            <xm:f>NOT(ISERROR(SEARCH('Listados Datos'!$D$4,B556)))</xm:f>
            <xm:f>'Listados Datos'!$D$4</xm:f>
            <x14:dxf>
              <font>
                <b/>
                <i val="0"/>
                <color theme="0"/>
              </font>
              <fill>
                <patternFill>
                  <bgColor rgb="FFC00000"/>
                </patternFill>
              </fill>
            </x14:dxf>
          </x14:cfRule>
          <x14:cfRule type="containsText" priority="1399" operator="containsText" id="{F5459D91-C77D-42CC-AC74-11CB026BF884}">
            <xm:f>NOT(ISERROR(SEARCH('Listados Datos'!$D$5,B556)))</xm:f>
            <xm:f>'Listados Datos'!$D$5</xm:f>
            <x14:dxf>
              <font>
                <b/>
                <i val="0"/>
                <color theme="0"/>
              </font>
              <fill>
                <patternFill>
                  <bgColor rgb="FFC00000"/>
                </patternFill>
              </fill>
            </x14:dxf>
          </x14:cfRule>
          <x14:cfRule type="containsText" priority="1400" operator="containsText" id="{CA03F9CD-ACDA-46F9-AD1F-B3D2F2868C61}">
            <xm:f>NOT(ISERROR(SEARCH('Listados Datos'!$D$6,B556)))</xm:f>
            <xm:f>'Listados Datos'!$D$6</xm:f>
            <x14:dxf>
              <font>
                <b/>
                <i val="0"/>
                <color theme="0"/>
              </font>
              <fill>
                <patternFill>
                  <bgColor rgb="FFE3351F"/>
                </patternFill>
              </fill>
            </x14:dxf>
          </x14:cfRule>
          <x14:cfRule type="containsText" priority="1401" operator="containsText" id="{CA78221D-5962-4F82-A6BA-CA15EED79B85}">
            <xm:f>NOT(ISERROR(SEARCH('Listados Datos'!$D$7,B556)))</xm:f>
            <xm:f>'Listados Datos'!$D$7</xm:f>
            <x14:dxf>
              <font>
                <b/>
                <i val="0"/>
                <color theme="0"/>
              </font>
              <fill>
                <patternFill>
                  <bgColor rgb="FFE3351F"/>
                </patternFill>
              </fill>
            </x14:dxf>
          </x14:cfRule>
          <x14:cfRule type="containsText" priority="1402" operator="containsText" id="{A9683EF2-9E27-47FB-BAA9-11F3CB29C108}">
            <xm:f>NOT(ISERROR(SEARCH('Listados Datos'!$D$8,B556)))</xm:f>
            <xm:f>'Listados Datos'!$D$8</xm:f>
            <x14:dxf>
              <font>
                <b/>
                <i val="0"/>
                <color theme="0"/>
              </font>
              <fill>
                <patternFill>
                  <bgColor rgb="FFE3351F"/>
                </patternFill>
              </fill>
            </x14:dxf>
          </x14:cfRule>
          <x14:cfRule type="containsText" priority="1403" operator="containsText" id="{BF36345D-3EFE-46F0-852F-D2FDF9960573}">
            <xm:f>NOT(ISERROR(SEARCH('Listados Datos'!$D$9,B556)))</xm:f>
            <xm:f>'Listados Datos'!$D$9</xm:f>
            <x14:dxf>
              <font>
                <b/>
                <i val="0"/>
                <color theme="0"/>
              </font>
              <fill>
                <patternFill>
                  <bgColor rgb="FFFFC000"/>
                </patternFill>
              </fill>
            </x14:dxf>
          </x14:cfRule>
          <x14:cfRule type="containsText" priority="1404" operator="containsText" id="{A8C7087D-BE51-4FF4-823B-C71407BB9CFE}">
            <xm:f>NOT(ISERROR(SEARCH('Listados Datos'!$D$10,B556)))</xm:f>
            <xm:f>'Listados Datos'!$D$10</xm:f>
            <x14:dxf>
              <font>
                <b/>
                <i val="0"/>
                <color theme="0"/>
              </font>
              <fill>
                <patternFill>
                  <bgColor rgb="FFFFC000"/>
                </patternFill>
              </fill>
            </x14:dxf>
          </x14:cfRule>
          <x14:cfRule type="containsText" priority="1405" operator="containsText" id="{C777B009-3432-4B84-933A-61474C1150C5}">
            <xm:f>NOT(ISERROR(SEARCH('Listados Datos'!$D$11,B556)))</xm:f>
            <xm:f>'Listados Datos'!$D$11</xm:f>
            <x14:dxf>
              <font>
                <b/>
                <i val="0"/>
                <color theme="0"/>
              </font>
              <fill>
                <patternFill>
                  <bgColor rgb="FFFFC000"/>
                </patternFill>
              </fill>
            </x14:dxf>
          </x14:cfRule>
          <x14:cfRule type="containsText" priority="1406" operator="containsText" id="{258FAC8B-FC89-4F2D-817D-EA021D6631C1}">
            <xm:f>NOT(ISERROR(SEARCH('Listados Datos'!$D$12,B556)))</xm:f>
            <xm:f>'Listados Datos'!$D$12</xm:f>
            <x14:dxf>
              <font>
                <b/>
                <i val="0"/>
                <color theme="0"/>
              </font>
              <fill>
                <patternFill>
                  <bgColor rgb="FFFFC000"/>
                </patternFill>
              </fill>
            </x14:dxf>
          </x14:cfRule>
          <x14:cfRule type="containsText" priority="1407" operator="containsText" id="{D7277FF8-C1BE-4971-83EB-70819D4C9B66}">
            <xm:f>NOT(ISERROR(SEARCH('Listados Datos'!$D$13,B556)))</xm:f>
            <xm:f>'Listados Datos'!$D$13</xm:f>
            <x14:dxf>
              <font>
                <b/>
                <i val="0"/>
                <color theme="0"/>
              </font>
              <fill>
                <patternFill>
                  <bgColor rgb="FFFFC000"/>
                </patternFill>
              </fill>
            </x14:dxf>
          </x14:cfRule>
          <x14:cfRule type="containsText" priority="1408" operator="containsText" id="{31830F52-9B59-4E10-BF19-D0CBC7857B3E}">
            <xm:f>NOT(ISERROR(SEARCH('Listados Datos'!$D$14,B556)))</xm:f>
            <xm:f>'Listados Datos'!$D$14</xm:f>
            <x14:dxf>
              <font>
                <b/>
                <i val="0"/>
                <color theme="0"/>
              </font>
              <fill>
                <patternFill>
                  <bgColor rgb="FFFF0000"/>
                </patternFill>
              </fill>
            </x14:dxf>
          </x14:cfRule>
          <x14:cfRule type="containsText" priority="1409" operator="containsText" id="{C957A326-2B22-48B6-970F-42BF5BC30F61}">
            <xm:f>NOT(ISERROR(SEARCH('Listados Datos'!$D$15,B556)))</xm:f>
            <xm:f>'Listados Datos'!$D$15</xm:f>
            <x14:dxf>
              <font>
                <b/>
                <i val="0"/>
                <color theme="0"/>
              </font>
              <fill>
                <patternFill>
                  <bgColor rgb="FFFF0000"/>
                </patternFill>
              </fill>
            </x14:dxf>
          </x14:cfRule>
          <x14:cfRule type="containsText" priority="1410" operator="containsText" id="{7846A49B-CBA6-4E36-A7B4-4936BAA76408}">
            <xm:f>NOT(ISERROR(SEARCH('Listados Datos'!$D$16,B556)))</xm:f>
            <xm:f>'Listados Datos'!$D$16</xm:f>
            <x14:dxf>
              <font>
                <b/>
                <i val="0"/>
                <color theme="0"/>
              </font>
              <fill>
                <patternFill>
                  <bgColor rgb="FFFF0000"/>
                </patternFill>
              </fill>
            </x14:dxf>
          </x14:cfRule>
          <xm:sqref>B556:B557</xm:sqref>
        </x14:conditionalFormatting>
        <x14:conditionalFormatting xmlns:xm="http://schemas.microsoft.com/office/excel/2006/main">
          <x14:cfRule type="containsText" priority="1411" operator="containsText" id="{9853EE77-9DD1-4F04-BEEB-AA047D823DB8}">
            <xm:f>NOT(ISERROR(SEARCH('Listados Datos'!$D$3,B562)))</xm:f>
            <xm:f>'Listados Datos'!$D$3</xm:f>
            <x14:dxf>
              <font>
                <b/>
                <i val="0"/>
                <color theme="0"/>
              </font>
              <fill>
                <patternFill>
                  <bgColor rgb="FFC00000"/>
                </patternFill>
              </fill>
            </x14:dxf>
          </x14:cfRule>
          <x14:cfRule type="containsText" priority="1412" operator="containsText" id="{7E01CE05-CF9B-42DD-A7B5-CFBCCDF6EF6C}">
            <xm:f>NOT(ISERROR(SEARCH('Listados Datos'!$D$4,B562)))</xm:f>
            <xm:f>'Listados Datos'!$D$4</xm:f>
            <x14:dxf>
              <font>
                <b/>
                <i val="0"/>
                <color theme="0"/>
              </font>
              <fill>
                <patternFill>
                  <bgColor rgb="FFC00000"/>
                </patternFill>
              </fill>
            </x14:dxf>
          </x14:cfRule>
          <x14:cfRule type="containsText" priority="1413" operator="containsText" id="{865EC3D4-755A-4493-8D58-9A11088356DA}">
            <xm:f>NOT(ISERROR(SEARCH('Listados Datos'!$D$5,B562)))</xm:f>
            <xm:f>'Listados Datos'!$D$5</xm:f>
            <x14:dxf>
              <font>
                <b/>
                <i val="0"/>
                <color theme="0"/>
              </font>
              <fill>
                <patternFill>
                  <bgColor rgb="FFC00000"/>
                </patternFill>
              </fill>
            </x14:dxf>
          </x14:cfRule>
          <x14:cfRule type="containsText" priority="1414" operator="containsText" id="{94B8A090-7A20-4C12-A3A1-868046014023}">
            <xm:f>NOT(ISERROR(SEARCH('Listados Datos'!$D$6,B562)))</xm:f>
            <xm:f>'Listados Datos'!$D$6</xm:f>
            <x14:dxf>
              <font>
                <b/>
                <i val="0"/>
                <color theme="0"/>
              </font>
              <fill>
                <patternFill>
                  <bgColor rgb="FFE3351F"/>
                </patternFill>
              </fill>
            </x14:dxf>
          </x14:cfRule>
          <x14:cfRule type="containsText" priority="1415" operator="containsText" id="{A664C740-34F8-40A8-B843-7E4EC632C497}">
            <xm:f>NOT(ISERROR(SEARCH('Listados Datos'!$D$7,B562)))</xm:f>
            <xm:f>'Listados Datos'!$D$7</xm:f>
            <x14:dxf>
              <font>
                <b/>
                <i val="0"/>
                <color theme="0"/>
              </font>
              <fill>
                <patternFill>
                  <bgColor rgb="FFE3351F"/>
                </patternFill>
              </fill>
            </x14:dxf>
          </x14:cfRule>
          <x14:cfRule type="containsText" priority="1416" operator="containsText" id="{CEFC99CC-90F5-4CE5-8AE3-75C0B0CFDF54}">
            <xm:f>NOT(ISERROR(SEARCH('Listados Datos'!$D$8,B562)))</xm:f>
            <xm:f>'Listados Datos'!$D$8</xm:f>
            <x14:dxf>
              <font>
                <b/>
                <i val="0"/>
                <color theme="0"/>
              </font>
              <fill>
                <patternFill>
                  <bgColor rgb="FFE3351F"/>
                </patternFill>
              </fill>
            </x14:dxf>
          </x14:cfRule>
          <x14:cfRule type="containsText" priority="1417" operator="containsText" id="{91055092-55EA-47CE-A91C-EC75D1384396}">
            <xm:f>NOT(ISERROR(SEARCH('Listados Datos'!$D$9,B562)))</xm:f>
            <xm:f>'Listados Datos'!$D$9</xm:f>
            <x14:dxf>
              <font>
                <b/>
                <i val="0"/>
                <color theme="0"/>
              </font>
              <fill>
                <patternFill>
                  <bgColor rgb="FFFFC000"/>
                </patternFill>
              </fill>
            </x14:dxf>
          </x14:cfRule>
          <x14:cfRule type="containsText" priority="1418" operator="containsText" id="{0E3E59E7-E21D-4013-9DFB-CF08B4DF12A5}">
            <xm:f>NOT(ISERROR(SEARCH('Listados Datos'!$D$10,B562)))</xm:f>
            <xm:f>'Listados Datos'!$D$10</xm:f>
            <x14:dxf>
              <font>
                <b/>
                <i val="0"/>
                <color theme="0"/>
              </font>
              <fill>
                <patternFill>
                  <bgColor rgb="FFFFC000"/>
                </patternFill>
              </fill>
            </x14:dxf>
          </x14:cfRule>
          <x14:cfRule type="containsText" priority="1419" operator="containsText" id="{ACCB0D86-10CA-4C28-A612-C652B833A054}">
            <xm:f>NOT(ISERROR(SEARCH('Listados Datos'!$D$11,B562)))</xm:f>
            <xm:f>'Listados Datos'!$D$11</xm:f>
            <x14:dxf>
              <font>
                <b/>
                <i val="0"/>
                <color theme="0"/>
              </font>
              <fill>
                <patternFill>
                  <bgColor rgb="FFFFC000"/>
                </patternFill>
              </fill>
            </x14:dxf>
          </x14:cfRule>
          <x14:cfRule type="containsText" priority="1420" operator="containsText" id="{B3C0974A-A1CD-45A2-8F5D-682D2339E57A}">
            <xm:f>NOT(ISERROR(SEARCH('Listados Datos'!$D$12,B562)))</xm:f>
            <xm:f>'Listados Datos'!$D$12</xm:f>
            <x14:dxf>
              <font>
                <b/>
                <i val="0"/>
                <color theme="0"/>
              </font>
              <fill>
                <patternFill>
                  <bgColor rgb="FFFFC000"/>
                </patternFill>
              </fill>
            </x14:dxf>
          </x14:cfRule>
          <x14:cfRule type="containsText" priority="1421" operator="containsText" id="{654CAE3B-135C-4B0C-B942-117A81ABF57D}">
            <xm:f>NOT(ISERROR(SEARCH('Listados Datos'!$D$13,B562)))</xm:f>
            <xm:f>'Listados Datos'!$D$13</xm:f>
            <x14:dxf>
              <font>
                <b/>
                <i val="0"/>
                <color theme="0"/>
              </font>
              <fill>
                <patternFill>
                  <bgColor rgb="FFFFC000"/>
                </patternFill>
              </fill>
            </x14:dxf>
          </x14:cfRule>
          <x14:cfRule type="containsText" priority="1422" operator="containsText" id="{3B73356F-B5FD-47ED-AF6D-84BFC3EDBEF5}">
            <xm:f>NOT(ISERROR(SEARCH('Listados Datos'!$D$14,B562)))</xm:f>
            <xm:f>'Listados Datos'!$D$14</xm:f>
            <x14:dxf>
              <font>
                <b/>
                <i val="0"/>
                <color theme="0"/>
              </font>
              <fill>
                <patternFill>
                  <bgColor rgb="FFFF0000"/>
                </patternFill>
              </fill>
            </x14:dxf>
          </x14:cfRule>
          <x14:cfRule type="containsText" priority="1423" operator="containsText" id="{6027AF69-368A-4E9D-9AA9-76E59E78AB3D}">
            <xm:f>NOT(ISERROR(SEARCH('Listados Datos'!$D$15,B562)))</xm:f>
            <xm:f>'Listados Datos'!$D$15</xm:f>
            <x14:dxf>
              <font>
                <b/>
                <i val="0"/>
                <color theme="0"/>
              </font>
              <fill>
                <patternFill>
                  <bgColor rgb="FFFF0000"/>
                </patternFill>
              </fill>
            </x14:dxf>
          </x14:cfRule>
          <x14:cfRule type="containsText" priority="1424" operator="containsText" id="{31BB5399-4BCD-46FE-94C8-76B0008E3823}">
            <xm:f>NOT(ISERROR(SEARCH('Listados Datos'!$D$16,B562)))</xm:f>
            <xm:f>'Listados Datos'!$D$16</xm:f>
            <x14:dxf>
              <font>
                <b/>
                <i val="0"/>
                <color theme="0"/>
              </font>
              <fill>
                <patternFill>
                  <bgColor rgb="FFFF0000"/>
                </patternFill>
              </fill>
            </x14:dxf>
          </x14:cfRule>
          <xm:sqref>B562:B563 B568:B569 B574:B575 B580:B581 B586:B587</xm:sqref>
        </x14:conditionalFormatting>
        <x14:conditionalFormatting xmlns:xm="http://schemas.microsoft.com/office/excel/2006/main">
          <x14:cfRule type="containsText" priority="1205" operator="containsText" id="{2F8846AA-B55D-4E54-824C-10D67F2128DF}">
            <xm:f>NOT(ISERROR(SEARCH('Listados Datos'!$D$3,B598)))</xm:f>
            <xm:f>'Listados Datos'!$D$3</xm:f>
            <x14:dxf>
              <font>
                <b/>
                <i val="0"/>
                <color theme="0"/>
              </font>
              <fill>
                <patternFill>
                  <bgColor rgb="FFC00000"/>
                </patternFill>
              </fill>
            </x14:dxf>
          </x14:cfRule>
          <x14:cfRule type="containsText" priority="1206" operator="containsText" id="{9A679934-D33E-476D-9F5F-62A745BD2E57}">
            <xm:f>NOT(ISERROR(SEARCH('Listados Datos'!$D$4,B598)))</xm:f>
            <xm:f>'Listados Datos'!$D$4</xm:f>
            <x14:dxf>
              <font>
                <b/>
                <i val="0"/>
                <color theme="0"/>
              </font>
              <fill>
                <patternFill>
                  <bgColor rgb="FFC00000"/>
                </patternFill>
              </fill>
            </x14:dxf>
          </x14:cfRule>
          <x14:cfRule type="containsText" priority="1207" operator="containsText" id="{981D7497-BF0B-4B54-8F8D-9094F7EE36C4}">
            <xm:f>NOT(ISERROR(SEARCH('Listados Datos'!$D$5,B598)))</xm:f>
            <xm:f>'Listados Datos'!$D$5</xm:f>
            <x14:dxf>
              <font>
                <b/>
                <i val="0"/>
                <color theme="0"/>
              </font>
              <fill>
                <patternFill>
                  <bgColor rgb="FFC00000"/>
                </patternFill>
              </fill>
            </x14:dxf>
          </x14:cfRule>
          <x14:cfRule type="containsText" priority="1208" operator="containsText" id="{9FA8E00C-6486-463A-B0B3-37317001BE73}">
            <xm:f>NOT(ISERROR(SEARCH('Listados Datos'!$D$6,B598)))</xm:f>
            <xm:f>'Listados Datos'!$D$6</xm:f>
            <x14:dxf>
              <font>
                <b/>
                <i val="0"/>
                <color theme="0"/>
              </font>
              <fill>
                <patternFill>
                  <bgColor rgb="FFE3351F"/>
                </patternFill>
              </fill>
            </x14:dxf>
          </x14:cfRule>
          <x14:cfRule type="containsText" priority="1209" operator="containsText" id="{1CB67583-6841-4330-A167-B2848AC0AB02}">
            <xm:f>NOT(ISERROR(SEARCH('Listados Datos'!$D$7,B598)))</xm:f>
            <xm:f>'Listados Datos'!$D$7</xm:f>
            <x14:dxf>
              <font>
                <b/>
                <i val="0"/>
                <color theme="0"/>
              </font>
              <fill>
                <patternFill>
                  <bgColor rgb="FFE3351F"/>
                </patternFill>
              </fill>
            </x14:dxf>
          </x14:cfRule>
          <x14:cfRule type="containsText" priority="1210" operator="containsText" id="{7DE62013-7435-4148-A1C9-E8DF351B34A1}">
            <xm:f>NOT(ISERROR(SEARCH('Listados Datos'!$D$8,B598)))</xm:f>
            <xm:f>'Listados Datos'!$D$8</xm:f>
            <x14:dxf>
              <font>
                <b/>
                <i val="0"/>
                <color theme="0"/>
              </font>
              <fill>
                <patternFill>
                  <bgColor rgb="FFE3351F"/>
                </patternFill>
              </fill>
            </x14:dxf>
          </x14:cfRule>
          <x14:cfRule type="containsText" priority="1211" operator="containsText" id="{8E97B0C9-507C-4ACE-B123-1A4E4686829F}">
            <xm:f>NOT(ISERROR(SEARCH('Listados Datos'!$D$9,B598)))</xm:f>
            <xm:f>'Listados Datos'!$D$9</xm:f>
            <x14:dxf>
              <font>
                <b/>
                <i val="0"/>
                <color theme="0"/>
              </font>
              <fill>
                <patternFill>
                  <bgColor rgb="FFFFC000"/>
                </patternFill>
              </fill>
            </x14:dxf>
          </x14:cfRule>
          <x14:cfRule type="containsText" priority="1212" operator="containsText" id="{EFD6444C-C075-4280-BED1-56E48B466D2C}">
            <xm:f>NOT(ISERROR(SEARCH('Listados Datos'!$D$10,B598)))</xm:f>
            <xm:f>'Listados Datos'!$D$10</xm:f>
            <x14:dxf>
              <font>
                <b/>
                <i val="0"/>
                <color theme="0"/>
              </font>
              <fill>
                <patternFill>
                  <bgColor rgb="FFFFC000"/>
                </patternFill>
              </fill>
            </x14:dxf>
          </x14:cfRule>
          <x14:cfRule type="containsText" priority="1213" operator="containsText" id="{A2A41502-CA83-4CB0-B30F-C1A7D1E6DD2E}">
            <xm:f>NOT(ISERROR(SEARCH('Listados Datos'!$D$11,B598)))</xm:f>
            <xm:f>'Listados Datos'!$D$11</xm:f>
            <x14:dxf>
              <font>
                <b/>
                <i val="0"/>
                <color theme="0"/>
              </font>
              <fill>
                <patternFill>
                  <bgColor rgb="FFFFC000"/>
                </patternFill>
              </fill>
            </x14:dxf>
          </x14:cfRule>
          <x14:cfRule type="containsText" priority="1214" operator="containsText" id="{71E91881-53FE-4462-BDEE-A293772420B8}">
            <xm:f>NOT(ISERROR(SEARCH('Listados Datos'!$D$12,B598)))</xm:f>
            <xm:f>'Listados Datos'!$D$12</xm:f>
            <x14:dxf>
              <font>
                <b/>
                <i val="0"/>
                <color theme="0"/>
              </font>
              <fill>
                <patternFill>
                  <bgColor rgb="FFFFC000"/>
                </patternFill>
              </fill>
            </x14:dxf>
          </x14:cfRule>
          <x14:cfRule type="containsText" priority="1215" operator="containsText" id="{1959C028-29C4-4655-84C1-CCB77125D7BA}">
            <xm:f>NOT(ISERROR(SEARCH('Listados Datos'!$D$13,B598)))</xm:f>
            <xm:f>'Listados Datos'!$D$13</xm:f>
            <x14:dxf>
              <font>
                <b/>
                <i val="0"/>
                <color theme="0"/>
              </font>
              <fill>
                <patternFill>
                  <bgColor rgb="FFFFC000"/>
                </patternFill>
              </fill>
            </x14:dxf>
          </x14:cfRule>
          <x14:cfRule type="containsText" priority="1216" operator="containsText" id="{B1313513-014E-4685-AE4E-6367BE13D804}">
            <xm:f>NOT(ISERROR(SEARCH('Listados Datos'!$D$14,B598)))</xm:f>
            <xm:f>'Listados Datos'!$D$14</xm:f>
            <x14:dxf>
              <font>
                <b/>
                <i val="0"/>
                <color theme="0"/>
              </font>
              <fill>
                <patternFill>
                  <bgColor rgb="FFFF0000"/>
                </patternFill>
              </fill>
            </x14:dxf>
          </x14:cfRule>
          <x14:cfRule type="containsText" priority="1217" operator="containsText" id="{047EB7A1-36BD-4BAD-A5B1-6E6203920098}">
            <xm:f>NOT(ISERROR(SEARCH('Listados Datos'!$D$15,B598)))</xm:f>
            <xm:f>'Listados Datos'!$D$15</xm:f>
            <x14:dxf>
              <font>
                <b/>
                <i val="0"/>
                <color theme="0"/>
              </font>
              <fill>
                <patternFill>
                  <bgColor rgb="FFFF0000"/>
                </patternFill>
              </fill>
            </x14:dxf>
          </x14:cfRule>
          <x14:cfRule type="containsText" priority="1218" operator="containsText" id="{3AE84D0F-CE77-4991-8F90-49C2FCC12B91}">
            <xm:f>NOT(ISERROR(SEARCH('Listados Datos'!$D$16,B598)))</xm:f>
            <xm:f>'Listados Datos'!$D$16</xm:f>
            <x14:dxf>
              <font>
                <b/>
                <i val="0"/>
                <color theme="0"/>
              </font>
              <fill>
                <patternFill>
                  <bgColor rgb="FFFF0000"/>
                </patternFill>
              </fill>
            </x14:dxf>
          </x14:cfRule>
          <xm:sqref>B598:B599</xm:sqref>
        </x14:conditionalFormatting>
        <x14:conditionalFormatting xmlns:xm="http://schemas.microsoft.com/office/excel/2006/main">
          <x14:cfRule type="containsText" priority="1261" operator="containsText" id="{C5045A1F-2370-4B26-8A0F-4D4096B68515}">
            <xm:f>NOT(ISERROR(SEARCH('Listados Datos'!$P$3,AR601)))</xm:f>
            <xm:f>'Listados Datos'!$P$3</xm:f>
            <x14:dxf>
              <fill>
                <patternFill>
                  <bgColor rgb="FF99CC00"/>
                </patternFill>
              </fill>
            </x14:dxf>
          </x14:cfRule>
          <x14:cfRule type="containsText" priority="1262" operator="containsText" id="{D0611685-4C9E-4D8D-9EE5-FF68BC15CE0F}">
            <xm:f>NOT(ISERROR(SEARCH('Listados Datos'!$P$4,AR601)))</xm:f>
            <xm:f>'Listados Datos'!$P$4</xm:f>
            <x14:dxf>
              <fill>
                <patternFill>
                  <bgColor rgb="FF33CC33"/>
                </patternFill>
              </fill>
            </x14:dxf>
          </x14:cfRule>
          <x14:cfRule type="containsText" priority="1263" operator="containsText" id="{28FDD9B5-BD25-4EB1-A4D0-D2ADEE5A7A2E}">
            <xm:f>NOT(ISERROR(SEARCH('Listados Datos'!$P$5,AR601)))</xm:f>
            <xm:f>'Listados Datos'!$P$5</xm:f>
            <x14:dxf>
              <fill>
                <patternFill>
                  <bgColor rgb="FFFFFF00"/>
                </patternFill>
              </fill>
            </x14:dxf>
          </x14:cfRule>
          <x14:cfRule type="containsText" priority="1264" operator="containsText" id="{B236B0D2-2B40-43EC-83BD-982131B28C56}">
            <xm:f>NOT(ISERROR(SEARCH('Listados Datos'!$P$6,AR601)))</xm:f>
            <xm:f>'Listados Datos'!$P$6</xm:f>
            <x14:dxf>
              <fill>
                <patternFill>
                  <bgColor rgb="FFFFC000"/>
                </patternFill>
              </fill>
            </x14:dxf>
          </x14:cfRule>
          <x14:cfRule type="containsText" priority="1265" operator="containsText" id="{83C1A3BF-44A8-496D-97CC-7314E358FA24}">
            <xm:f>NOT(ISERROR(SEARCH('Listados Datos'!$P$7,AR601)))</xm:f>
            <xm:f>'Listados Datos'!$P$7</xm:f>
            <x14:dxf>
              <fill>
                <patternFill>
                  <bgColor rgb="FFFF0000"/>
                </patternFill>
              </fill>
            </x14:dxf>
          </x14:cfRule>
          <xm:sqref>AR601</xm:sqref>
        </x14:conditionalFormatting>
        <x14:conditionalFormatting xmlns:xm="http://schemas.microsoft.com/office/excel/2006/main">
          <x14:cfRule type="containsText" priority="1327" operator="containsText" id="{DA090750-22A0-4F4C-BB8E-AD0BC5000CB7}">
            <xm:f>NOT(ISERROR(SEARCH('Listados Datos'!$T$3,AT603)))</xm:f>
            <xm:f>'Listados Datos'!$T$3</xm:f>
            <x14:dxf>
              <fill>
                <patternFill patternType="solid">
                  <bgColor rgb="FFC00000"/>
                </patternFill>
              </fill>
            </x14:dxf>
          </x14:cfRule>
          <x14:cfRule type="containsText" priority="1328" operator="containsText" id="{F502C792-3168-44FB-B5C2-E90E66EA0AA9}">
            <xm:f>NOT(ISERROR(SEARCH('Listados Datos'!$T$4,AT603)))</xm:f>
            <xm:f>'Listados Datos'!$T$4</xm:f>
            <x14:dxf>
              <font>
                <b/>
                <i val="0"/>
                <color theme="0"/>
              </font>
              <fill>
                <patternFill>
                  <bgColor rgb="FFE26B0A"/>
                </patternFill>
              </fill>
            </x14:dxf>
          </x14:cfRule>
          <x14:cfRule type="containsText" priority="1329" operator="containsText" id="{0AC82E18-13F8-4472-B495-7B3DCEE4C239}">
            <xm:f>NOT(ISERROR(SEARCH('Listados Datos'!$T$5,AT603)))</xm:f>
            <xm:f>'Listados Datos'!$T$5</xm:f>
            <x14:dxf>
              <font>
                <b/>
                <i val="0"/>
                <color auto="1"/>
              </font>
              <fill>
                <patternFill>
                  <bgColor rgb="FFFFFF00"/>
                </patternFill>
              </fill>
            </x14:dxf>
          </x14:cfRule>
          <x14:cfRule type="containsText" priority="1330" operator="containsText" id="{EA479226-217E-4B74-B5DA-FFF24D8D674A}">
            <xm:f>NOT(ISERROR(SEARCH('Listados Datos'!$T$6,AT603)))</xm:f>
            <xm:f>'Listados Datos'!$T$6</xm:f>
            <x14:dxf>
              <font>
                <b/>
                <i val="0"/>
              </font>
              <fill>
                <patternFill>
                  <bgColor rgb="FF92D050"/>
                </patternFill>
              </fill>
            </x14:dxf>
          </x14:cfRule>
          <xm:sqref>AT603</xm:sqref>
        </x14:conditionalFormatting>
        <x14:conditionalFormatting xmlns:xm="http://schemas.microsoft.com/office/excel/2006/main">
          <x14:cfRule type="containsText" priority="1317" operator="containsText" id="{8E062F0D-86A1-4905-BC9C-2B247F667092}">
            <xm:f>NOT(ISERROR(SEARCH('Listados Datos'!$P$3,AR603)))</xm:f>
            <xm:f>'Listados Datos'!$P$3</xm:f>
            <x14:dxf>
              <fill>
                <patternFill>
                  <bgColor rgb="FF99CC00"/>
                </patternFill>
              </fill>
            </x14:dxf>
          </x14:cfRule>
          <x14:cfRule type="containsText" priority="1318" operator="containsText" id="{F675AAD2-F2E4-4D25-A111-A9F30C803082}">
            <xm:f>NOT(ISERROR(SEARCH('Listados Datos'!$P$4,AR603)))</xm:f>
            <xm:f>'Listados Datos'!$P$4</xm:f>
            <x14:dxf>
              <fill>
                <patternFill>
                  <bgColor rgb="FF33CC33"/>
                </patternFill>
              </fill>
            </x14:dxf>
          </x14:cfRule>
          <x14:cfRule type="containsText" priority="1319" operator="containsText" id="{06D1D418-35B9-4005-8C35-FAEA6F7DC108}">
            <xm:f>NOT(ISERROR(SEARCH('Listados Datos'!$P$5,AR603)))</xm:f>
            <xm:f>'Listados Datos'!$P$5</xm:f>
            <x14:dxf>
              <fill>
                <patternFill>
                  <bgColor rgb="FFFFFF00"/>
                </patternFill>
              </fill>
            </x14:dxf>
          </x14:cfRule>
          <x14:cfRule type="containsText" priority="1320" operator="containsText" id="{E56BC1D6-D063-4FCD-AA17-3F820B5D5249}">
            <xm:f>NOT(ISERROR(SEARCH('Listados Datos'!$P$6,AR603)))</xm:f>
            <xm:f>'Listados Datos'!$P$6</xm:f>
            <x14:dxf>
              <fill>
                <patternFill>
                  <bgColor rgb="FFFFC000"/>
                </patternFill>
              </fill>
            </x14:dxf>
          </x14:cfRule>
          <x14:cfRule type="containsText" priority="1321" operator="containsText" id="{AC9C79C7-3A7E-4556-AA81-F8EB511134D1}">
            <xm:f>NOT(ISERROR(SEARCH('Listados Datos'!$P$7,AR603)))</xm:f>
            <xm:f>'Listados Datos'!$P$7</xm:f>
            <x14:dxf>
              <fill>
                <patternFill>
                  <bgColor rgb="FFFF0000"/>
                </patternFill>
              </fill>
            </x14:dxf>
          </x14:cfRule>
          <xm:sqref>AR603</xm:sqref>
        </x14:conditionalFormatting>
        <x14:conditionalFormatting xmlns:xm="http://schemas.microsoft.com/office/excel/2006/main">
          <x14:cfRule type="containsText" priority="1285" operator="containsText" id="{3817F228-B14B-4D49-9F99-F2312787123C}">
            <xm:f>NOT(ISERROR(SEARCH('Listados Datos'!$T$3,AT600)))</xm:f>
            <xm:f>'Listados Datos'!$T$3</xm:f>
            <x14:dxf>
              <fill>
                <patternFill patternType="solid">
                  <bgColor rgb="FFC00000"/>
                </patternFill>
              </fill>
            </x14:dxf>
          </x14:cfRule>
          <x14:cfRule type="containsText" priority="1286" operator="containsText" id="{17F5EA68-4ED2-4B85-8212-6268331C3D24}">
            <xm:f>NOT(ISERROR(SEARCH('Listados Datos'!$T$4,AT600)))</xm:f>
            <xm:f>'Listados Datos'!$T$4</xm:f>
            <x14:dxf>
              <font>
                <b/>
                <i val="0"/>
                <color theme="0"/>
              </font>
              <fill>
                <patternFill>
                  <bgColor rgb="FFE26B0A"/>
                </patternFill>
              </fill>
            </x14:dxf>
          </x14:cfRule>
          <x14:cfRule type="containsText" priority="1287" operator="containsText" id="{39BD515D-E6DE-4B9B-B769-64A184320EEC}">
            <xm:f>NOT(ISERROR(SEARCH('Listados Datos'!$T$5,AT600)))</xm:f>
            <xm:f>'Listados Datos'!$T$5</xm:f>
            <x14:dxf>
              <font>
                <b/>
                <i val="0"/>
                <color auto="1"/>
              </font>
              <fill>
                <patternFill>
                  <bgColor rgb="FFFFFF00"/>
                </patternFill>
              </fill>
            </x14:dxf>
          </x14:cfRule>
          <x14:cfRule type="containsText" priority="1288" operator="containsText" id="{3D2AAF3C-DE04-4F81-8C0E-74330790F94D}">
            <xm:f>NOT(ISERROR(SEARCH('Listados Datos'!$T$6,AT600)))</xm:f>
            <xm:f>'Listados Datos'!$T$6</xm:f>
            <x14:dxf>
              <font>
                <b/>
                <i val="0"/>
              </font>
              <fill>
                <patternFill>
                  <bgColor rgb="FF92D050"/>
                </patternFill>
              </fill>
            </x14:dxf>
          </x14:cfRule>
          <xm:sqref>AT600</xm:sqref>
        </x14:conditionalFormatting>
        <x14:conditionalFormatting xmlns:xm="http://schemas.microsoft.com/office/excel/2006/main">
          <x14:cfRule type="containsText" priority="1275" operator="containsText" id="{0CF001F4-8E13-4AAF-8651-6D314F79B9C7}">
            <xm:f>NOT(ISERROR(SEARCH('Listados Datos'!$P$3,AR600)))</xm:f>
            <xm:f>'Listados Datos'!$P$3</xm:f>
            <x14:dxf>
              <fill>
                <patternFill>
                  <bgColor rgb="FF99CC00"/>
                </patternFill>
              </fill>
            </x14:dxf>
          </x14:cfRule>
          <x14:cfRule type="containsText" priority="1276" operator="containsText" id="{28405A8B-408E-4112-82D8-743F242A2C3D}">
            <xm:f>NOT(ISERROR(SEARCH('Listados Datos'!$P$4,AR600)))</xm:f>
            <xm:f>'Listados Datos'!$P$4</xm:f>
            <x14:dxf>
              <fill>
                <patternFill>
                  <bgColor rgb="FF33CC33"/>
                </patternFill>
              </fill>
            </x14:dxf>
          </x14:cfRule>
          <x14:cfRule type="containsText" priority="1277" operator="containsText" id="{C5C7D63C-A55F-4517-9165-7AFB0682BC4D}">
            <xm:f>NOT(ISERROR(SEARCH('Listados Datos'!$P$5,AR600)))</xm:f>
            <xm:f>'Listados Datos'!$P$5</xm:f>
            <x14:dxf>
              <fill>
                <patternFill>
                  <bgColor rgb="FFFFFF00"/>
                </patternFill>
              </fill>
            </x14:dxf>
          </x14:cfRule>
          <x14:cfRule type="containsText" priority="1278" operator="containsText" id="{8530C536-EF5E-4949-9697-53694C3E96A8}">
            <xm:f>NOT(ISERROR(SEARCH('Listados Datos'!$P$6,AR600)))</xm:f>
            <xm:f>'Listados Datos'!$P$6</xm:f>
            <x14:dxf>
              <fill>
                <patternFill>
                  <bgColor rgb="FFFFC000"/>
                </patternFill>
              </fill>
            </x14:dxf>
          </x14:cfRule>
          <x14:cfRule type="containsText" priority="1279" operator="containsText" id="{86F11DE6-745E-4781-8CA2-9508DB6A4C9E}">
            <xm:f>NOT(ISERROR(SEARCH('Listados Datos'!$P$7,AR600)))</xm:f>
            <xm:f>'Listados Datos'!$P$7</xm:f>
            <x14:dxf>
              <fill>
                <patternFill>
                  <bgColor rgb="FFFF0000"/>
                </patternFill>
              </fill>
            </x14:dxf>
          </x14:cfRule>
          <xm:sqref>AR600</xm:sqref>
        </x14:conditionalFormatting>
        <x14:conditionalFormatting xmlns:xm="http://schemas.microsoft.com/office/excel/2006/main">
          <x14:cfRule type="containsText" priority="1393" operator="containsText" id="{E9927796-1990-474E-975D-DDFA20411AE2}">
            <xm:f>NOT(ISERROR(SEARCH('Listados Datos'!$T$3,AF598)))</xm:f>
            <xm:f>'Listados Datos'!$T$3</xm:f>
            <x14:dxf>
              <fill>
                <patternFill patternType="solid">
                  <bgColor rgb="FFC00000"/>
                </patternFill>
              </fill>
            </x14:dxf>
          </x14:cfRule>
          <x14:cfRule type="containsText" priority="1394" operator="containsText" id="{7830BD6A-173B-4720-90CE-056D8454BEA0}">
            <xm:f>NOT(ISERROR(SEARCH('Listados Datos'!$T$4,AF598)))</xm:f>
            <xm:f>'Listados Datos'!$T$4</xm:f>
            <x14:dxf>
              <font>
                <b/>
                <i val="0"/>
                <color theme="0"/>
              </font>
              <fill>
                <patternFill>
                  <bgColor rgb="FFE26B0A"/>
                </patternFill>
              </fill>
            </x14:dxf>
          </x14:cfRule>
          <x14:cfRule type="containsText" priority="1395" operator="containsText" id="{424E5DEC-ACBF-496C-9E88-FFAEF861B1A1}">
            <xm:f>NOT(ISERROR(SEARCH('Listados Datos'!$T$5,AF598)))</xm:f>
            <xm:f>'Listados Datos'!$T$5</xm:f>
            <x14:dxf>
              <font>
                <b/>
                <i val="0"/>
                <color auto="1"/>
              </font>
              <fill>
                <patternFill>
                  <bgColor rgb="FFFFFF00"/>
                </patternFill>
              </fill>
            </x14:dxf>
          </x14:cfRule>
          <x14:cfRule type="containsText" priority="1396" operator="containsText" id="{C4AF0353-E378-4838-AA84-0C1941D200BD}">
            <xm:f>NOT(ISERROR(SEARCH('Listados Datos'!$T$6,AF598)))</xm:f>
            <xm:f>'Listados Datos'!$T$6</xm:f>
            <x14:dxf>
              <font>
                <b/>
                <i val="0"/>
              </font>
              <fill>
                <patternFill>
                  <bgColor rgb="FF92D050"/>
                </patternFill>
              </fill>
            </x14:dxf>
          </x14:cfRule>
          <xm:sqref>AF598:AF599 AF603</xm:sqref>
        </x14:conditionalFormatting>
        <x14:conditionalFormatting xmlns:xm="http://schemas.microsoft.com/office/excel/2006/main">
          <x14:cfRule type="containsText" priority="1389" operator="containsText" id="{421E3CDF-EB46-4527-B878-8B878FAC8932}">
            <xm:f>NOT(ISERROR(SEARCH('Listados Datos'!$T$3,AB598)))</xm:f>
            <xm:f>'Listados Datos'!$T$3</xm:f>
            <x14:dxf>
              <fill>
                <patternFill patternType="solid">
                  <bgColor rgb="FFC00000"/>
                </patternFill>
              </fill>
            </x14:dxf>
          </x14:cfRule>
          <x14:cfRule type="containsText" priority="1390" operator="containsText" id="{D4FE2BF4-F882-4380-B28D-E38DFBA9569C}">
            <xm:f>NOT(ISERROR(SEARCH('Listados Datos'!$T$4,AB598)))</xm:f>
            <xm:f>'Listados Datos'!$T$4</xm:f>
            <x14:dxf>
              <font>
                <b/>
                <i val="0"/>
                <color theme="0"/>
              </font>
              <fill>
                <patternFill>
                  <bgColor rgb="FFE26B0A"/>
                </patternFill>
              </fill>
            </x14:dxf>
          </x14:cfRule>
          <x14:cfRule type="containsText" priority="1391" operator="containsText" id="{E1B60191-8BFF-4BF5-B4A8-7495C4B4DEDC}">
            <xm:f>NOT(ISERROR(SEARCH('Listados Datos'!$T$5,AB598)))</xm:f>
            <xm:f>'Listados Datos'!$T$5</xm:f>
            <x14:dxf>
              <font>
                <b/>
                <i val="0"/>
                <color auto="1"/>
              </font>
              <fill>
                <patternFill>
                  <bgColor rgb="FFFFFF00"/>
                </patternFill>
              </fill>
            </x14:dxf>
          </x14:cfRule>
          <x14:cfRule type="containsText" priority="1392" operator="containsText" id="{0B2CB787-0874-4AB9-98BB-07DCD7E12E03}">
            <xm:f>NOT(ISERROR(SEARCH('Listados Datos'!$T$6,AB598)))</xm:f>
            <xm:f>'Listados Datos'!$T$6</xm:f>
            <x14:dxf>
              <font>
                <b/>
                <i val="0"/>
              </font>
              <fill>
                <patternFill>
                  <bgColor rgb="FF92D050"/>
                </patternFill>
              </fill>
            </x14:dxf>
          </x14:cfRule>
          <xm:sqref>AB598:AB599</xm:sqref>
        </x14:conditionalFormatting>
        <x14:conditionalFormatting xmlns:xm="http://schemas.microsoft.com/office/excel/2006/main">
          <x14:cfRule type="containsText" priority="1379" operator="containsText" id="{D1B83659-9351-44F3-88DE-D19A2344B40D}">
            <xm:f>NOT(ISERROR(SEARCH('Listados Datos'!$P$3,Z598)))</xm:f>
            <xm:f>'Listados Datos'!$P$3</xm:f>
            <x14:dxf>
              <fill>
                <patternFill>
                  <bgColor rgb="FF99CC00"/>
                </patternFill>
              </fill>
            </x14:dxf>
          </x14:cfRule>
          <x14:cfRule type="containsText" priority="1380" operator="containsText" id="{FF85D798-F6A3-4387-9F17-6F4CD2EC15DA}">
            <xm:f>NOT(ISERROR(SEARCH('Listados Datos'!$P$4,Z598)))</xm:f>
            <xm:f>'Listados Datos'!$P$4</xm:f>
            <x14:dxf>
              <fill>
                <patternFill>
                  <bgColor rgb="FF33CC33"/>
                </patternFill>
              </fill>
            </x14:dxf>
          </x14:cfRule>
          <x14:cfRule type="containsText" priority="1381" operator="containsText" id="{4FAEC644-419C-46C0-82DD-7015AC523FDF}">
            <xm:f>NOT(ISERROR(SEARCH('Listados Datos'!$P$5,Z598)))</xm:f>
            <xm:f>'Listados Datos'!$P$5</xm:f>
            <x14:dxf>
              <fill>
                <patternFill>
                  <bgColor rgb="FFFFFF00"/>
                </patternFill>
              </fill>
            </x14:dxf>
          </x14:cfRule>
          <x14:cfRule type="containsText" priority="1382" operator="containsText" id="{AD1C767E-F8C1-405C-B73B-6B8F5CB53AB6}">
            <xm:f>NOT(ISERROR(SEARCH('Listados Datos'!$P$6,Z598)))</xm:f>
            <xm:f>'Listados Datos'!$P$6</xm:f>
            <x14:dxf>
              <fill>
                <patternFill>
                  <bgColor rgb="FFFFC000"/>
                </patternFill>
              </fill>
            </x14:dxf>
          </x14:cfRule>
          <x14:cfRule type="containsText" priority="1383" operator="containsText" id="{1600095D-8B70-428B-85DA-946ED74AD43A}">
            <xm:f>NOT(ISERROR(SEARCH('Listados Datos'!$P$7,Z598)))</xm:f>
            <xm:f>'Listados Datos'!$P$7</xm:f>
            <x14:dxf>
              <fill>
                <patternFill>
                  <bgColor rgb="FFFF0000"/>
                </patternFill>
              </fill>
            </x14:dxf>
          </x14:cfRule>
          <xm:sqref>Z598:Z599</xm:sqref>
        </x14:conditionalFormatting>
        <x14:conditionalFormatting xmlns:xm="http://schemas.microsoft.com/office/excel/2006/main">
          <x14:cfRule type="containsText" priority="1355" operator="containsText" id="{90CD43FC-7373-464F-8301-0EAEC68C798A}">
            <xm:f>NOT(ISERROR(SEARCH('Listados Datos'!$T$3,AT598)))</xm:f>
            <xm:f>'Listados Datos'!$T$3</xm:f>
            <x14:dxf>
              <fill>
                <patternFill patternType="solid">
                  <bgColor rgb="FFC00000"/>
                </patternFill>
              </fill>
            </x14:dxf>
          </x14:cfRule>
          <x14:cfRule type="containsText" priority="1356" operator="containsText" id="{0BBB3786-4D9B-47DB-9351-FAC5B718EF31}">
            <xm:f>NOT(ISERROR(SEARCH('Listados Datos'!$T$4,AT598)))</xm:f>
            <xm:f>'Listados Datos'!$T$4</xm:f>
            <x14:dxf>
              <font>
                <b/>
                <i val="0"/>
                <color theme="0"/>
              </font>
              <fill>
                <patternFill>
                  <bgColor rgb="FFE26B0A"/>
                </patternFill>
              </fill>
            </x14:dxf>
          </x14:cfRule>
          <x14:cfRule type="containsText" priority="1357" operator="containsText" id="{06FA7ECD-B581-41D3-B45B-7D86C3AF90F5}">
            <xm:f>NOT(ISERROR(SEARCH('Listados Datos'!$T$5,AT598)))</xm:f>
            <xm:f>'Listados Datos'!$T$5</xm:f>
            <x14:dxf>
              <font>
                <b/>
                <i val="0"/>
                <color auto="1"/>
              </font>
              <fill>
                <patternFill>
                  <bgColor rgb="FFFFFF00"/>
                </patternFill>
              </fill>
            </x14:dxf>
          </x14:cfRule>
          <x14:cfRule type="containsText" priority="1358" operator="containsText" id="{8A2AF150-D91A-44D0-92CC-00013D781E43}">
            <xm:f>NOT(ISERROR(SEARCH('Listados Datos'!$T$6,AT598)))</xm:f>
            <xm:f>'Listados Datos'!$T$6</xm:f>
            <x14:dxf>
              <font>
                <b/>
                <i val="0"/>
              </font>
              <fill>
                <patternFill>
                  <bgColor rgb="FF92D050"/>
                </patternFill>
              </fill>
            </x14:dxf>
          </x14:cfRule>
          <xm:sqref>AT598</xm:sqref>
        </x14:conditionalFormatting>
        <x14:conditionalFormatting xmlns:xm="http://schemas.microsoft.com/office/excel/2006/main">
          <x14:cfRule type="containsText" priority="1345" operator="containsText" id="{3F8D8F76-69F2-4B42-BA19-74BC366F1D76}">
            <xm:f>NOT(ISERROR(SEARCH('Listados Datos'!$P$3,AR598)))</xm:f>
            <xm:f>'Listados Datos'!$P$3</xm:f>
            <x14:dxf>
              <fill>
                <patternFill>
                  <bgColor rgb="FF99CC00"/>
                </patternFill>
              </fill>
            </x14:dxf>
          </x14:cfRule>
          <x14:cfRule type="containsText" priority="1346" operator="containsText" id="{392E7847-8B60-4F89-8839-C211CC84378A}">
            <xm:f>NOT(ISERROR(SEARCH('Listados Datos'!$P$4,AR598)))</xm:f>
            <xm:f>'Listados Datos'!$P$4</xm:f>
            <x14:dxf>
              <fill>
                <patternFill>
                  <bgColor rgb="FF33CC33"/>
                </patternFill>
              </fill>
            </x14:dxf>
          </x14:cfRule>
          <x14:cfRule type="containsText" priority="1347" operator="containsText" id="{A520C8B5-2E39-41B0-91B9-EB3D61EB87AF}">
            <xm:f>NOT(ISERROR(SEARCH('Listados Datos'!$P$5,AR598)))</xm:f>
            <xm:f>'Listados Datos'!$P$5</xm:f>
            <x14:dxf>
              <fill>
                <patternFill>
                  <bgColor rgb="FFFFFF00"/>
                </patternFill>
              </fill>
            </x14:dxf>
          </x14:cfRule>
          <x14:cfRule type="containsText" priority="1348" operator="containsText" id="{96693073-2E89-44BE-988B-353997A74F36}">
            <xm:f>NOT(ISERROR(SEARCH('Listados Datos'!$P$6,AR598)))</xm:f>
            <xm:f>'Listados Datos'!$P$6</xm:f>
            <x14:dxf>
              <fill>
                <patternFill>
                  <bgColor rgb="FFFFC000"/>
                </patternFill>
              </fill>
            </x14:dxf>
          </x14:cfRule>
          <x14:cfRule type="containsText" priority="1349" operator="containsText" id="{1896B8E7-0A70-422B-9E43-730E312A2DFD}">
            <xm:f>NOT(ISERROR(SEARCH('Listados Datos'!$P$7,AR598)))</xm:f>
            <xm:f>'Listados Datos'!$P$7</xm:f>
            <x14:dxf>
              <fill>
                <patternFill>
                  <bgColor rgb="FFFF0000"/>
                </patternFill>
              </fill>
            </x14:dxf>
          </x14:cfRule>
          <xm:sqref>AR598</xm:sqref>
        </x14:conditionalFormatting>
        <x14:conditionalFormatting xmlns:xm="http://schemas.microsoft.com/office/excel/2006/main">
          <x14:cfRule type="containsText" priority="1341" operator="containsText" id="{23A8FD98-B4D4-48D6-A312-92D72E6A6607}">
            <xm:f>NOT(ISERROR(SEARCH('Listados Datos'!$T$3,AT599)))</xm:f>
            <xm:f>'Listados Datos'!$T$3</xm:f>
            <x14:dxf>
              <fill>
                <patternFill patternType="solid">
                  <bgColor rgb="FFC00000"/>
                </patternFill>
              </fill>
            </x14:dxf>
          </x14:cfRule>
          <x14:cfRule type="containsText" priority="1342" operator="containsText" id="{F8F8BB31-AD6D-43A1-AFE3-F30857D9E57B}">
            <xm:f>NOT(ISERROR(SEARCH('Listados Datos'!$T$4,AT599)))</xm:f>
            <xm:f>'Listados Datos'!$T$4</xm:f>
            <x14:dxf>
              <font>
                <b/>
                <i val="0"/>
                <color theme="0"/>
              </font>
              <fill>
                <patternFill>
                  <bgColor rgb="FFE26B0A"/>
                </patternFill>
              </fill>
            </x14:dxf>
          </x14:cfRule>
          <x14:cfRule type="containsText" priority="1343" operator="containsText" id="{A70E4F18-2744-49ED-8554-3AAF0A4014B3}">
            <xm:f>NOT(ISERROR(SEARCH('Listados Datos'!$T$5,AT599)))</xm:f>
            <xm:f>'Listados Datos'!$T$5</xm:f>
            <x14:dxf>
              <font>
                <b/>
                <i val="0"/>
                <color auto="1"/>
              </font>
              <fill>
                <patternFill>
                  <bgColor rgb="FFFFFF00"/>
                </patternFill>
              </fill>
            </x14:dxf>
          </x14:cfRule>
          <x14:cfRule type="containsText" priority="1344" operator="containsText" id="{B9E5F42C-0301-4C69-8862-0134065F3A05}">
            <xm:f>NOT(ISERROR(SEARCH('Listados Datos'!$T$6,AT599)))</xm:f>
            <xm:f>'Listados Datos'!$T$6</xm:f>
            <x14:dxf>
              <font>
                <b/>
                <i val="0"/>
              </font>
              <fill>
                <patternFill>
                  <bgColor rgb="FF92D050"/>
                </patternFill>
              </fill>
            </x14:dxf>
          </x14:cfRule>
          <xm:sqref>AT599</xm:sqref>
        </x14:conditionalFormatting>
        <x14:conditionalFormatting xmlns:xm="http://schemas.microsoft.com/office/excel/2006/main">
          <x14:cfRule type="containsText" priority="1331" operator="containsText" id="{14EA5E18-FF8C-4642-9C26-85D2777EB4C1}">
            <xm:f>NOT(ISERROR(SEARCH('Listados Datos'!$P$3,AR599)))</xm:f>
            <xm:f>'Listados Datos'!$P$3</xm:f>
            <x14:dxf>
              <fill>
                <patternFill>
                  <bgColor rgb="FF99CC00"/>
                </patternFill>
              </fill>
            </x14:dxf>
          </x14:cfRule>
          <x14:cfRule type="containsText" priority="1332" operator="containsText" id="{C7F064C2-9F69-43CD-A711-EBD77F15B161}">
            <xm:f>NOT(ISERROR(SEARCH('Listados Datos'!$P$4,AR599)))</xm:f>
            <xm:f>'Listados Datos'!$P$4</xm:f>
            <x14:dxf>
              <fill>
                <patternFill>
                  <bgColor rgb="FF33CC33"/>
                </patternFill>
              </fill>
            </x14:dxf>
          </x14:cfRule>
          <x14:cfRule type="containsText" priority="1333" operator="containsText" id="{DCABAD08-83B8-46FB-B973-4EBAB96C881F}">
            <xm:f>NOT(ISERROR(SEARCH('Listados Datos'!$P$5,AR599)))</xm:f>
            <xm:f>'Listados Datos'!$P$5</xm:f>
            <x14:dxf>
              <fill>
                <patternFill>
                  <bgColor rgb="FFFFFF00"/>
                </patternFill>
              </fill>
            </x14:dxf>
          </x14:cfRule>
          <x14:cfRule type="containsText" priority="1334" operator="containsText" id="{642E3F71-9658-47FC-948D-06A685C40C0B}">
            <xm:f>NOT(ISERROR(SEARCH('Listados Datos'!$P$6,AR599)))</xm:f>
            <xm:f>'Listados Datos'!$P$6</xm:f>
            <x14:dxf>
              <fill>
                <patternFill>
                  <bgColor rgb="FFFFC000"/>
                </patternFill>
              </fill>
            </x14:dxf>
          </x14:cfRule>
          <x14:cfRule type="containsText" priority="1335" operator="containsText" id="{95469533-D06C-451B-A568-B018B3D2C9BF}">
            <xm:f>NOT(ISERROR(SEARCH('Listados Datos'!$P$7,AR599)))</xm:f>
            <xm:f>'Listados Datos'!$P$7</xm:f>
            <x14:dxf>
              <fill>
                <patternFill>
                  <bgColor rgb="FFFF0000"/>
                </patternFill>
              </fill>
            </x14:dxf>
          </x14:cfRule>
          <xm:sqref>AR599</xm:sqref>
        </x14:conditionalFormatting>
        <x14:conditionalFormatting xmlns:xm="http://schemas.microsoft.com/office/excel/2006/main">
          <x14:cfRule type="containsText" priority="1313" operator="containsText" id="{5A2EC1FC-C63D-4498-900B-DEA79C152A1B}">
            <xm:f>NOT(ISERROR(SEARCH('Listados Datos'!$T$3,AF600)))</xm:f>
            <xm:f>'Listados Datos'!$T$3</xm:f>
            <x14:dxf>
              <fill>
                <patternFill patternType="solid">
                  <bgColor rgb="FFC00000"/>
                </patternFill>
              </fill>
            </x14:dxf>
          </x14:cfRule>
          <x14:cfRule type="containsText" priority="1314" operator="containsText" id="{9B20FC47-5878-411E-8A9D-C3242DC0D6DC}">
            <xm:f>NOT(ISERROR(SEARCH('Listados Datos'!$T$4,AF600)))</xm:f>
            <xm:f>'Listados Datos'!$T$4</xm:f>
            <x14:dxf>
              <font>
                <b/>
                <i val="0"/>
                <color theme="0"/>
              </font>
              <fill>
                <patternFill>
                  <bgColor rgb="FFE26B0A"/>
                </patternFill>
              </fill>
            </x14:dxf>
          </x14:cfRule>
          <x14:cfRule type="containsText" priority="1315" operator="containsText" id="{6F6FB733-0601-4D63-8FB9-3F106F778A36}">
            <xm:f>NOT(ISERROR(SEARCH('Listados Datos'!$T$5,AF600)))</xm:f>
            <xm:f>'Listados Datos'!$T$5</xm:f>
            <x14:dxf>
              <font>
                <b/>
                <i val="0"/>
                <color auto="1"/>
              </font>
              <fill>
                <patternFill>
                  <bgColor rgb="FFFFFF00"/>
                </patternFill>
              </fill>
            </x14:dxf>
          </x14:cfRule>
          <x14:cfRule type="containsText" priority="1316" operator="containsText" id="{3F65D85B-F626-4E5C-909D-5D11BA537D33}">
            <xm:f>NOT(ISERROR(SEARCH('Listados Datos'!$T$6,AF600)))</xm:f>
            <xm:f>'Listados Datos'!$T$6</xm:f>
            <x14:dxf>
              <font>
                <b/>
                <i val="0"/>
              </font>
              <fill>
                <patternFill>
                  <bgColor rgb="FF92D050"/>
                </patternFill>
              </fill>
            </x14:dxf>
          </x14:cfRule>
          <xm:sqref>AF600:AF601</xm:sqref>
        </x14:conditionalFormatting>
        <x14:conditionalFormatting xmlns:xm="http://schemas.microsoft.com/office/excel/2006/main">
          <x14:cfRule type="containsText" priority="1309" operator="containsText" id="{050829A9-EF11-4EFD-B8E2-75843F878E3F}">
            <xm:f>NOT(ISERROR(SEARCH('Listados Datos'!$T$3,AB600)))</xm:f>
            <xm:f>'Listados Datos'!$T$3</xm:f>
            <x14:dxf>
              <fill>
                <patternFill patternType="solid">
                  <bgColor rgb="FFC00000"/>
                </patternFill>
              </fill>
            </x14:dxf>
          </x14:cfRule>
          <x14:cfRule type="containsText" priority="1310" operator="containsText" id="{FCC38415-A531-4A81-AD96-709906380426}">
            <xm:f>NOT(ISERROR(SEARCH('Listados Datos'!$T$4,AB600)))</xm:f>
            <xm:f>'Listados Datos'!$T$4</xm:f>
            <x14:dxf>
              <font>
                <b/>
                <i val="0"/>
                <color theme="0"/>
              </font>
              <fill>
                <patternFill>
                  <bgColor rgb="FFE26B0A"/>
                </patternFill>
              </fill>
            </x14:dxf>
          </x14:cfRule>
          <x14:cfRule type="containsText" priority="1311" operator="containsText" id="{67052FBA-5796-4FC5-B940-CA01B377BCB8}">
            <xm:f>NOT(ISERROR(SEARCH('Listados Datos'!$T$5,AB600)))</xm:f>
            <xm:f>'Listados Datos'!$T$5</xm:f>
            <x14:dxf>
              <font>
                <b/>
                <i val="0"/>
                <color auto="1"/>
              </font>
              <fill>
                <patternFill>
                  <bgColor rgb="FFFFFF00"/>
                </patternFill>
              </fill>
            </x14:dxf>
          </x14:cfRule>
          <x14:cfRule type="containsText" priority="1312" operator="containsText" id="{3BF57070-BC7E-4222-9C4B-4BFFADCF0A33}">
            <xm:f>NOT(ISERROR(SEARCH('Listados Datos'!$T$6,AB600)))</xm:f>
            <xm:f>'Listados Datos'!$T$6</xm:f>
            <x14:dxf>
              <font>
                <b/>
                <i val="0"/>
              </font>
              <fill>
                <patternFill>
                  <bgColor rgb="FF92D050"/>
                </patternFill>
              </fill>
            </x14:dxf>
          </x14:cfRule>
          <xm:sqref>AB600:AB601</xm:sqref>
        </x14:conditionalFormatting>
        <x14:conditionalFormatting xmlns:xm="http://schemas.microsoft.com/office/excel/2006/main">
          <x14:cfRule type="containsText" priority="1299" operator="containsText" id="{829D56D2-A495-4E27-B019-728D44DEEDA4}">
            <xm:f>NOT(ISERROR(SEARCH('Listados Datos'!$P$3,Z600)))</xm:f>
            <xm:f>'Listados Datos'!$P$3</xm:f>
            <x14:dxf>
              <fill>
                <patternFill>
                  <bgColor rgb="FF99CC00"/>
                </patternFill>
              </fill>
            </x14:dxf>
          </x14:cfRule>
          <x14:cfRule type="containsText" priority="1300" operator="containsText" id="{6F76593A-FC39-45DC-87C8-CF720C567488}">
            <xm:f>NOT(ISERROR(SEARCH('Listados Datos'!$P$4,Z600)))</xm:f>
            <xm:f>'Listados Datos'!$P$4</xm:f>
            <x14:dxf>
              <fill>
                <patternFill>
                  <bgColor rgb="FF33CC33"/>
                </patternFill>
              </fill>
            </x14:dxf>
          </x14:cfRule>
          <x14:cfRule type="containsText" priority="1301" operator="containsText" id="{D2E0B535-3670-46D7-BFE9-5C31DB294CA3}">
            <xm:f>NOT(ISERROR(SEARCH('Listados Datos'!$P$5,Z600)))</xm:f>
            <xm:f>'Listados Datos'!$P$5</xm:f>
            <x14:dxf>
              <fill>
                <patternFill>
                  <bgColor rgb="FFFFFF00"/>
                </patternFill>
              </fill>
            </x14:dxf>
          </x14:cfRule>
          <x14:cfRule type="containsText" priority="1302" operator="containsText" id="{C51EDBCA-A828-411D-85CC-4FB05C88FFEC}">
            <xm:f>NOT(ISERROR(SEARCH('Listados Datos'!$P$6,Z600)))</xm:f>
            <xm:f>'Listados Datos'!$P$6</xm:f>
            <x14:dxf>
              <fill>
                <patternFill>
                  <bgColor rgb="FFFFC000"/>
                </patternFill>
              </fill>
            </x14:dxf>
          </x14:cfRule>
          <x14:cfRule type="containsText" priority="1303" operator="containsText" id="{DEF91266-1894-4973-9192-0A347FA7B98D}">
            <xm:f>NOT(ISERROR(SEARCH('Listados Datos'!$P$7,Z600)))</xm:f>
            <xm:f>'Listados Datos'!$P$7</xm:f>
            <x14:dxf>
              <fill>
                <patternFill>
                  <bgColor rgb="FFFF0000"/>
                </patternFill>
              </fill>
            </x14:dxf>
          </x14:cfRule>
          <xm:sqref>Z600:Z601</xm:sqref>
        </x14:conditionalFormatting>
        <x14:conditionalFormatting xmlns:xm="http://schemas.microsoft.com/office/excel/2006/main">
          <x14:cfRule type="containsText" priority="1271" operator="containsText" id="{DC2F6ECD-B66D-4EA5-B586-08E8240F7D66}">
            <xm:f>NOT(ISERROR(SEARCH('Listados Datos'!$T$3,AT601)))</xm:f>
            <xm:f>'Listados Datos'!$T$3</xm:f>
            <x14:dxf>
              <fill>
                <patternFill patternType="solid">
                  <bgColor rgb="FFC00000"/>
                </patternFill>
              </fill>
            </x14:dxf>
          </x14:cfRule>
          <x14:cfRule type="containsText" priority="1272" operator="containsText" id="{B9FA35C3-F0FC-4631-9031-F4BA904CA6E7}">
            <xm:f>NOT(ISERROR(SEARCH('Listados Datos'!$T$4,AT601)))</xm:f>
            <xm:f>'Listados Datos'!$T$4</xm:f>
            <x14:dxf>
              <font>
                <b/>
                <i val="0"/>
                <color theme="0"/>
              </font>
              <fill>
                <patternFill>
                  <bgColor rgb="FFE26B0A"/>
                </patternFill>
              </fill>
            </x14:dxf>
          </x14:cfRule>
          <x14:cfRule type="containsText" priority="1273" operator="containsText" id="{5FC6EE83-A86A-41DA-A3BA-A23420DCBC67}">
            <xm:f>NOT(ISERROR(SEARCH('Listados Datos'!$T$5,AT601)))</xm:f>
            <xm:f>'Listados Datos'!$T$5</xm:f>
            <x14:dxf>
              <font>
                <b/>
                <i val="0"/>
                <color auto="1"/>
              </font>
              <fill>
                <patternFill>
                  <bgColor rgb="FFFFFF00"/>
                </patternFill>
              </fill>
            </x14:dxf>
          </x14:cfRule>
          <x14:cfRule type="containsText" priority="1274" operator="containsText" id="{4F1DDDB5-F444-46A3-947B-422B179F4C7E}">
            <xm:f>NOT(ISERROR(SEARCH('Listados Datos'!$T$6,AT601)))</xm:f>
            <xm:f>'Listados Datos'!$T$6</xm:f>
            <x14:dxf>
              <font>
                <b/>
                <i val="0"/>
              </font>
              <fill>
                <patternFill>
                  <bgColor rgb="FF92D050"/>
                </patternFill>
              </fill>
            </x14:dxf>
          </x14:cfRule>
          <xm:sqref>AT601</xm:sqref>
        </x14:conditionalFormatting>
        <x14:conditionalFormatting xmlns:xm="http://schemas.microsoft.com/office/excel/2006/main">
          <x14:cfRule type="containsText" priority="1219" operator="containsText" id="{EC135418-181B-4F1D-8AFF-9BA2CC542645}">
            <xm:f>NOT(ISERROR(SEARCH('Listados Datos'!$P$3,AR602)))</xm:f>
            <xm:f>'Listados Datos'!$P$3</xm:f>
            <x14:dxf>
              <fill>
                <patternFill>
                  <bgColor rgb="FF99CC00"/>
                </patternFill>
              </fill>
            </x14:dxf>
          </x14:cfRule>
          <x14:cfRule type="containsText" priority="1220" operator="containsText" id="{9D8786A6-CB69-4DB9-AAD4-8804B34ED077}">
            <xm:f>NOT(ISERROR(SEARCH('Listados Datos'!$P$4,AR602)))</xm:f>
            <xm:f>'Listados Datos'!$P$4</xm:f>
            <x14:dxf>
              <fill>
                <patternFill>
                  <bgColor rgb="FF33CC33"/>
                </patternFill>
              </fill>
            </x14:dxf>
          </x14:cfRule>
          <x14:cfRule type="containsText" priority="1221" operator="containsText" id="{786F0807-2AAE-4FE6-94E5-AE40E53D2619}">
            <xm:f>NOT(ISERROR(SEARCH('Listados Datos'!$P$5,AR602)))</xm:f>
            <xm:f>'Listados Datos'!$P$5</xm:f>
            <x14:dxf>
              <fill>
                <patternFill>
                  <bgColor rgb="FFFFFF00"/>
                </patternFill>
              </fill>
            </x14:dxf>
          </x14:cfRule>
          <x14:cfRule type="containsText" priority="1222" operator="containsText" id="{CEFF9CDB-D629-4156-9B9C-7B1198D8ED65}">
            <xm:f>NOT(ISERROR(SEARCH('Listados Datos'!$P$6,AR602)))</xm:f>
            <xm:f>'Listados Datos'!$P$6</xm:f>
            <x14:dxf>
              <fill>
                <patternFill>
                  <bgColor rgb="FFFFC000"/>
                </patternFill>
              </fill>
            </x14:dxf>
          </x14:cfRule>
          <x14:cfRule type="containsText" priority="1223" operator="containsText" id="{79BFB79F-295C-403F-BF71-C29AD690D7EF}">
            <xm:f>NOT(ISERROR(SEARCH('Listados Datos'!$P$7,AR602)))</xm:f>
            <xm:f>'Listados Datos'!$P$7</xm:f>
            <x14:dxf>
              <fill>
                <patternFill>
                  <bgColor rgb="FFFF0000"/>
                </patternFill>
              </fill>
            </x14:dxf>
          </x14:cfRule>
          <xm:sqref>AR602</xm:sqref>
        </x14:conditionalFormatting>
        <x14:conditionalFormatting xmlns:xm="http://schemas.microsoft.com/office/excel/2006/main">
          <x14:cfRule type="containsText" priority="1257" operator="containsText" id="{A2A9A84C-87BC-426E-9585-95DA88E1BA9D}">
            <xm:f>NOT(ISERROR(SEARCH('Listados Datos'!$T$3,AF602)))</xm:f>
            <xm:f>'Listados Datos'!$T$3</xm:f>
            <x14:dxf>
              <fill>
                <patternFill patternType="solid">
                  <bgColor rgb="FFC00000"/>
                </patternFill>
              </fill>
            </x14:dxf>
          </x14:cfRule>
          <x14:cfRule type="containsText" priority="1258" operator="containsText" id="{5D003D29-E210-4BFC-B7F3-6DD7BA9A2F94}">
            <xm:f>NOT(ISERROR(SEARCH('Listados Datos'!$T$4,AF602)))</xm:f>
            <xm:f>'Listados Datos'!$T$4</xm:f>
            <x14:dxf>
              <font>
                <b/>
                <i val="0"/>
                <color theme="0"/>
              </font>
              <fill>
                <patternFill>
                  <bgColor rgb="FFE26B0A"/>
                </patternFill>
              </fill>
            </x14:dxf>
          </x14:cfRule>
          <x14:cfRule type="containsText" priority="1259" operator="containsText" id="{1027BFA5-4249-4BFA-B756-1C740DDC1881}">
            <xm:f>NOT(ISERROR(SEARCH('Listados Datos'!$T$5,AF602)))</xm:f>
            <xm:f>'Listados Datos'!$T$5</xm:f>
            <x14:dxf>
              <font>
                <b/>
                <i val="0"/>
                <color auto="1"/>
              </font>
              <fill>
                <patternFill>
                  <bgColor rgb="FFFFFF00"/>
                </patternFill>
              </fill>
            </x14:dxf>
          </x14:cfRule>
          <x14:cfRule type="containsText" priority="1260" operator="containsText" id="{D42F0125-7E93-49F1-A36E-6A6AB142B997}">
            <xm:f>NOT(ISERROR(SEARCH('Listados Datos'!$T$6,AF602)))</xm:f>
            <xm:f>'Listados Datos'!$T$6</xm:f>
            <x14:dxf>
              <font>
                <b/>
                <i val="0"/>
              </font>
              <fill>
                <patternFill>
                  <bgColor rgb="FF92D050"/>
                </patternFill>
              </fill>
            </x14:dxf>
          </x14:cfRule>
          <xm:sqref>AF602</xm:sqref>
        </x14:conditionalFormatting>
        <x14:conditionalFormatting xmlns:xm="http://schemas.microsoft.com/office/excel/2006/main">
          <x14:cfRule type="containsText" priority="1253" operator="containsText" id="{CE413DB3-5D97-4BEA-B896-7BD234B984DF}">
            <xm:f>NOT(ISERROR(SEARCH('Listados Datos'!$T$3,AB602)))</xm:f>
            <xm:f>'Listados Datos'!$T$3</xm:f>
            <x14:dxf>
              <fill>
                <patternFill patternType="solid">
                  <bgColor rgb="FFC00000"/>
                </patternFill>
              </fill>
            </x14:dxf>
          </x14:cfRule>
          <x14:cfRule type="containsText" priority="1254" operator="containsText" id="{CD0925F8-AC6C-4731-BF8D-96EEB621A5BB}">
            <xm:f>NOT(ISERROR(SEARCH('Listados Datos'!$T$4,AB602)))</xm:f>
            <xm:f>'Listados Datos'!$T$4</xm:f>
            <x14:dxf>
              <font>
                <b/>
                <i val="0"/>
                <color theme="0"/>
              </font>
              <fill>
                <patternFill>
                  <bgColor rgb="FFE26B0A"/>
                </patternFill>
              </fill>
            </x14:dxf>
          </x14:cfRule>
          <x14:cfRule type="containsText" priority="1255" operator="containsText" id="{CFA5BDD5-D79C-412C-A723-278D934D5E2B}">
            <xm:f>NOT(ISERROR(SEARCH('Listados Datos'!$T$5,AB602)))</xm:f>
            <xm:f>'Listados Datos'!$T$5</xm:f>
            <x14:dxf>
              <font>
                <b/>
                <i val="0"/>
                <color auto="1"/>
              </font>
              <fill>
                <patternFill>
                  <bgColor rgb="FFFFFF00"/>
                </patternFill>
              </fill>
            </x14:dxf>
          </x14:cfRule>
          <x14:cfRule type="containsText" priority="1256" operator="containsText" id="{5EB4EC95-3A4E-460E-A31A-66DF1AE4531E}">
            <xm:f>NOT(ISERROR(SEARCH('Listados Datos'!$T$6,AB602)))</xm:f>
            <xm:f>'Listados Datos'!$T$6</xm:f>
            <x14:dxf>
              <font>
                <b/>
                <i val="0"/>
              </font>
              <fill>
                <patternFill>
                  <bgColor rgb="FF92D050"/>
                </patternFill>
              </fill>
            </x14:dxf>
          </x14:cfRule>
          <xm:sqref>AB602</xm:sqref>
        </x14:conditionalFormatting>
        <x14:conditionalFormatting xmlns:xm="http://schemas.microsoft.com/office/excel/2006/main">
          <x14:cfRule type="containsText" priority="1243" operator="containsText" id="{9369B158-5CEF-4A82-964D-C1CC769CB476}">
            <xm:f>NOT(ISERROR(SEARCH('Listados Datos'!$P$3,Z602)))</xm:f>
            <xm:f>'Listados Datos'!$P$3</xm:f>
            <x14:dxf>
              <fill>
                <patternFill>
                  <bgColor rgb="FF99CC00"/>
                </patternFill>
              </fill>
            </x14:dxf>
          </x14:cfRule>
          <x14:cfRule type="containsText" priority="1244" operator="containsText" id="{DF794C5C-E85A-4933-B783-D765890C351E}">
            <xm:f>NOT(ISERROR(SEARCH('Listados Datos'!$P$4,Z602)))</xm:f>
            <xm:f>'Listados Datos'!$P$4</xm:f>
            <x14:dxf>
              <fill>
                <patternFill>
                  <bgColor rgb="FF33CC33"/>
                </patternFill>
              </fill>
            </x14:dxf>
          </x14:cfRule>
          <x14:cfRule type="containsText" priority="1245" operator="containsText" id="{5AF66EAC-2A9F-4920-875D-DF5ACFB004A2}">
            <xm:f>NOT(ISERROR(SEARCH('Listados Datos'!$P$5,Z602)))</xm:f>
            <xm:f>'Listados Datos'!$P$5</xm:f>
            <x14:dxf>
              <fill>
                <patternFill>
                  <bgColor rgb="FFFFFF00"/>
                </patternFill>
              </fill>
            </x14:dxf>
          </x14:cfRule>
          <x14:cfRule type="containsText" priority="1246" operator="containsText" id="{4BC70A73-CA03-4E5C-A988-AF41FD33F0FD}">
            <xm:f>NOT(ISERROR(SEARCH('Listados Datos'!$P$6,Z602)))</xm:f>
            <xm:f>'Listados Datos'!$P$6</xm:f>
            <x14:dxf>
              <fill>
                <patternFill>
                  <bgColor rgb="FFFFC000"/>
                </patternFill>
              </fill>
            </x14:dxf>
          </x14:cfRule>
          <x14:cfRule type="containsText" priority="1247" operator="containsText" id="{3578DA46-232C-4033-97E0-60AB58A9214A}">
            <xm:f>NOT(ISERROR(SEARCH('Listados Datos'!$P$7,Z602)))</xm:f>
            <xm:f>'Listados Datos'!$P$7</xm:f>
            <x14:dxf>
              <fill>
                <patternFill>
                  <bgColor rgb="FFFF0000"/>
                </patternFill>
              </fill>
            </x14:dxf>
          </x14:cfRule>
          <xm:sqref>Z602</xm:sqref>
        </x14:conditionalFormatting>
        <x14:conditionalFormatting xmlns:xm="http://schemas.microsoft.com/office/excel/2006/main">
          <x14:cfRule type="containsText" priority="1229" operator="containsText" id="{822F8AE5-52AC-42A8-A0AF-008A42D92571}">
            <xm:f>NOT(ISERROR(SEARCH('Listados Datos'!$T$3,AT602)))</xm:f>
            <xm:f>'Listados Datos'!$T$3</xm:f>
            <x14:dxf>
              <fill>
                <patternFill patternType="solid">
                  <bgColor rgb="FFC00000"/>
                </patternFill>
              </fill>
            </x14:dxf>
          </x14:cfRule>
          <x14:cfRule type="containsText" priority="1230" operator="containsText" id="{AF10895E-8400-489F-81F1-5D9E667A306D}">
            <xm:f>NOT(ISERROR(SEARCH('Listados Datos'!$T$4,AT602)))</xm:f>
            <xm:f>'Listados Datos'!$T$4</xm:f>
            <x14:dxf>
              <font>
                <b/>
                <i val="0"/>
                <color theme="0"/>
              </font>
              <fill>
                <patternFill>
                  <bgColor rgb="FFE26B0A"/>
                </patternFill>
              </fill>
            </x14:dxf>
          </x14:cfRule>
          <x14:cfRule type="containsText" priority="1231" operator="containsText" id="{7F1E5AA3-E889-48F0-B8D7-88FA313B1D55}">
            <xm:f>NOT(ISERROR(SEARCH('Listados Datos'!$T$5,AT602)))</xm:f>
            <xm:f>'Listados Datos'!$T$5</xm:f>
            <x14:dxf>
              <font>
                <b/>
                <i val="0"/>
                <color auto="1"/>
              </font>
              <fill>
                <patternFill>
                  <bgColor rgb="FFFFFF00"/>
                </patternFill>
              </fill>
            </x14:dxf>
          </x14:cfRule>
          <x14:cfRule type="containsText" priority="1232" operator="containsText" id="{518BDC72-AD54-4D9F-BBDA-E1010CCE8452}">
            <xm:f>NOT(ISERROR(SEARCH('Listados Datos'!$T$6,AT602)))</xm:f>
            <xm:f>'Listados Datos'!$T$6</xm:f>
            <x14:dxf>
              <font>
                <b/>
                <i val="0"/>
              </font>
              <fill>
                <patternFill>
                  <bgColor rgb="FF92D050"/>
                </patternFill>
              </fill>
            </x14:dxf>
          </x14:cfRule>
          <xm:sqref>AT602</xm:sqref>
        </x14:conditionalFormatting>
        <x14:conditionalFormatting xmlns:xm="http://schemas.microsoft.com/office/excel/2006/main">
          <x14:cfRule type="containsText" priority="1013" operator="containsText" id="{569CE86C-008C-43A8-AD72-0E34361A4AA8}">
            <xm:f>NOT(ISERROR(SEARCH('Listados Datos'!$D$3,B592)))</xm:f>
            <xm:f>'Listados Datos'!$D$3</xm:f>
            <x14:dxf>
              <font>
                <b/>
                <i val="0"/>
                <color theme="0"/>
              </font>
              <fill>
                <patternFill>
                  <bgColor rgb="FFC00000"/>
                </patternFill>
              </fill>
            </x14:dxf>
          </x14:cfRule>
          <x14:cfRule type="containsText" priority="1014" operator="containsText" id="{A2A43E70-2C59-48E7-9BC9-13CC884094B2}">
            <xm:f>NOT(ISERROR(SEARCH('Listados Datos'!$D$4,B592)))</xm:f>
            <xm:f>'Listados Datos'!$D$4</xm:f>
            <x14:dxf>
              <font>
                <b/>
                <i val="0"/>
                <color theme="0"/>
              </font>
              <fill>
                <patternFill>
                  <bgColor rgb="FFC00000"/>
                </patternFill>
              </fill>
            </x14:dxf>
          </x14:cfRule>
          <x14:cfRule type="containsText" priority="1015" operator="containsText" id="{A2830B5B-776D-496F-8237-51B40DF27D78}">
            <xm:f>NOT(ISERROR(SEARCH('Listados Datos'!$D$5,B592)))</xm:f>
            <xm:f>'Listados Datos'!$D$5</xm:f>
            <x14:dxf>
              <font>
                <b/>
                <i val="0"/>
                <color theme="0"/>
              </font>
              <fill>
                <patternFill>
                  <bgColor rgb="FFC00000"/>
                </patternFill>
              </fill>
            </x14:dxf>
          </x14:cfRule>
          <x14:cfRule type="containsText" priority="1016" operator="containsText" id="{D9F12C96-D171-4AA2-A9B3-FC398E9BC83A}">
            <xm:f>NOT(ISERROR(SEARCH('Listados Datos'!$D$6,B592)))</xm:f>
            <xm:f>'Listados Datos'!$D$6</xm:f>
            <x14:dxf>
              <font>
                <b/>
                <i val="0"/>
                <color theme="0"/>
              </font>
              <fill>
                <patternFill>
                  <bgColor rgb="FFE3351F"/>
                </patternFill>
              </fill>
            </x14:dxf>
          </x14:cfRule>
          <x14:cfRule type="containsText" priority="1017" operator="containsText" id="{E21B0E10-8835-4E55-9812-9AD82F82D016}">
            <xm:f>NOT(ISERROR(SEARCH('Listados Datos'!$D$7,B592)))</xm:f>
            <xm:f>'Listados Datos'!$D$7</xm:f>
            <x14:dxf>
              <font>
                <b/>
                <i val="0"/>
                <color theme="0"/>
              </font>
              <fill>
                <patternFill>
                  <bgColor rgb="FFE3351F"/>
                </patternFill>
              </fill>
            </x14:dxf>
          </x14:cfRule>
          <x14:cfRule type="containsText" priority="1018" operator="containsText" id="{F14E4477-02BE-4C19-B491-B0884CD93B9F}">
            <xm:f>NOT(ISERROR(SEARCH('Listados Datos'!$D$8,B592)))</xm:f>
            <xm:f>'Listados Datos'!$D$8</xm:f>
            <x14:dxf>
              <font>
                <b/>
                <i val="0"/>
                <color theme="0"/>
              </font>
              <fill>
                <patternFill>
                  <bgColor rgb="FFE3351F"/>
                </patternFill>
              </fill>
            </x14:dxf>
          </x14:cfRule>
          <x14:cfRule type="containsText" priority="1019" operator="containsText" id="{89CB377E-A0F8-472F-89A4-9641A6A725AC}">
            <xm:f>NOT(ISERROR(SEARCH('Listados Datos'!$D$9,B592)))</xm:f>
            <xm:f>'Listados Datos'!$D$9</xm:f>
            <x14:dxf>
              <font>
                <b/>
                <i val="0"/>
                <color theme="0"/>
              </font>
              <fill>
                <patternFill>
                  <bgColor rgb="FFFFC000"/>
                </patternFill>
              </fill>
            </x14:dxf>
          </x14:cfRule>
          <x14:cfRule type="containsText" priority="1020" operator="containsText" id="{D51A1E9A-C297-41BF-B677-D6A93CA73535}">
            <xm:f>NOT(ISERROR(SEARCH('Listados Datos'!$D$10,B592)))</xm:f>
            <xm:f>'Listados Datos'!$D$10</xm:f>
            <x14:dxf>
              <font>
                <b/>
                <i val="0"/>
                <color theme="0"/>
              </font>
              <fill>
                <patternFill>
                  <bgColor rgb="FFFFC000"/>
                </patternFill>
              </fill>
            </x14:dxf>
          </x14:cfRule>
          <x14:cfRule type="containsText" priority="1021" operator="containsText" id="{DF5E9CBA-ACBD-4CF3-9B03-FD3A7953DA77}">
            <xm:f>NOT(ISERROR(SEARCH('Listados Datos'!$D$11,B592)))</xm:f>
            <xm:f>'Listados Datos'!$D$11</xm:f>
            <x14:dxf>
              <font>
                <b/>
                <i val="0"/>
                <color theme="0"/>
              </font>
              <fill>
                <patternFill>
                  <bgColor rgb="FFFFC000"/>
                </patternFill>
              </fill>
            </x14:dxf>
          </x14:cfRule>
          <x14:cfRule type="containsText" priority="1022" operator="containsText" id="{7D383D72-9E19-4CB9-90F7-89E9F91EDBFE}">
            <xm:f>NOT(ISERROR(SEARCH('Listados Datos'!$D$12,B592)))</xm:f>
            <xm:f>'Listados Datos'!$D$12</xm:f>
            <x14:dxf>
              <font>
                <b/>
                <i val="0"/>
                <color theme="0"/>
              </font>
              <fill>
                <patternFill>
                  <bgColor rgb="FFFFC000"/>
                </patternFill>
              </fill>
            </x14:dxf>
          </x14:cfRule>
          <x14:cfRule type="containsText" priority="1023" operator="containsText" id="{72CCF54B-1156-4219-8903-622F1B1CAEC1}">
            <xm:f>NOT(ISERROR(SEARCH('Listados Datos'!$D$13,B592)))</xm:f>
            <xm:f>'Listados Datos'!$D$13</xm:f>
            <x14:dxf>
              <font>
                <b/>
                <i val="0"/>
                <color theme="0"/>
              </font>
              <fill>
                <patternFill>
                  <bgColor rgb="FFFFC000"/>
                </patternFill>
              </fill>
            </x14:dxf>
          </x14:cfRule>
          <x14:cfRule type="containsText" priority="1024" operator="containsText" id="{4A3FC916-7A2F-4EDC-A144-A14EB890F48B}">
            <xm:f>NOT(ISERROR(SEARCH('Listados Datos'!$D$14,B592)))</xm:f>
            <xm:f>'Listados Datos'!$D$14</xm:f>
            <x14:dxf>
              <font>
                <b/>
                <i val="0"/>
                <color theme="0"/>
              </font>
              <fill>
                <patternFill>
                  <bgColor rgb="FFFF0000"/>
                </patternFill>
              </fill>
            </x14:dxf>
          </x14:cfRule>
          <x14:cfRule type="containsText" priority="1025" operator="containsText" id="{905CB251-2371-4FE2-840A-8199B2807022}">
            <xm:f>NOT(ISERROR(SEARCH('Listados Datos'!$D$15,B592)))</xm:f>
            <xm:f>'Listados Datos'!$D$15</xm:f>
            <x14:dxf>
              <font>
                <b/>
                <i val="0"/>
                <color theme="0"/>
              </font>
              <fill>
                <patternFill>
                  <bgColor rgb="FFFF0000"/>
                </patternFill>
              </fill>
            </x14:dxf>
          </x14:cfRule>
          <x14:cfRule type="containsText" priority="1026" operator="containsText" id="{C8D63BB2-A94F-415D-A2F5-129444D0F1D6}">
            <xm:f>NOT(ISERROR(SEARCH('Listados Datos'!$D$16,B592)))</xm:f>
            <xm:f>'Listados Datos'!$D$16</xm:f>
            <x14:dxf>
              <font>
                <b/>
                <i val="0"/>
                <color theme="0"/>
              </font>
              <fill>
                <patternFill>
                  <bgColor rgb="FFFF0000"/>
                </patternFill>
              </fill>
            </x14:dxf>
          </x14:cfRule>
          <xm:sqref>B592:B593</xm:sqref>
        </x14:conditionalFormatting>
        <x14:conditionalFormatting xmlns:xm="http://schemas.microsoft.com/office/excel/2006/main">
          <x14:cfRule type="containsText" priority="821" operator="containsText" id="{4E436057-6CB5-4DFA-9AB5-FC8D79A5C5FB}">
            <xm:f>NOT(ISERROR(SEARCH('Listados Datos'!$D$3,B604)))</xm:f>
            <xm:f>'Listados Datos'!$D$3</xm:f>
            <x14:dxf>
              <font>
                <b/>
                <i val="0"/>
                <color theme="0"/>
              </font>
              <fill>
                <patternFill>
                  <bgColor rgb="FFC00000"/>
                </patternFill>
              </fill>
            </x14:dxf>
          </x14:cfRule>
          <x14:cfRule type="containsText" priority="822" operator="containsText" id="{35EC05B2-E1CF-4E1B-9037-17FC9849426B}">
            <xm:f>NOT(ISERROR(SEARCH('Listados Datos'!$D$4,B604)))</xm:f>
            <xm:f>'Listados Datos'!$D$4</xm:f>
            <x14:dxf>
              <font>
                <b/>
                <i val="0"/>
                <color theme="0"/>
              </font>
              <fill>
                <patternFill>
                  <bgColor rgb="FFC00000"/>
                </patternFill>
              </fill>
            </x14:dxf>
          </x14:cfRule>
          <x14:cfRule type="containsText" priority="823" operator="containsText" id="{9F3636DC-2FF3-4026-A455-EA6247C27E72}">
            <xm:f>NOT(ISERROR(SEARCH('Listados Datos'!$D$5,B604)))</xm:f>
            <xm:f>'Listados Datos'!$D$5</xm:f>
            <x14:dxf>
              <font>
                <b/>
                <i val="0"/>
                <color theme="0"/>
              </font>
              <fill>
                <patternFill>
                  <bgColor rgb="FFC00000"/>
                </patternFill>
              </fill>
            </x14:dxf>
          </x14:cfRule>
          <x14:cfRule type="containsText" priority="824" operator="containsText" id="{41199A54-E358-4BDC-AEA0-2E56881F0605}">
            <xm:f>NOT(ISERROR(SEARCH('Listados Datos'!$D$6,B604)))</xm:f>
            <xm:f>'Listados Datos'!$D$6</xm:f>
            <x14:dxf>
              <font>
                <b/>
                <i val="0"/>
                <color theme="0"/>
              </font>
              <fill>
                <patternFill>
                  <bgColor rgb="FFE3351F"/>
                </patternFill>
              </fill>
            </x14:dxf>
          </x14:cfRule>
          <x14:cfRule type="containsText" priority="825" operator="containsText" id="{75FB7A69-7367-40DC-93DC-9D0E6388C3D4}">
            <xm:f>NOT(ISERROR(SEARCH('Listados Datos'!$D$7,B604)))</xm:f>
            <xm:f>'Listados Datos'!$D$7</xm:f>
            <x14:dxf>
              <font>
                <b/>
                <i val="0"/>
                <color theme="0"/>
              </font>
              <fill>
                <patternFill>
                  <bgColor rgb="FFE3351F"/>
                </patternFill>
              </fill>
            </x14:dxf>
          </x14:cfRule>
          <x14:cfRule type="containsText" priority="826" operator="containsText" id="{563BFF0D-9892-431D-BEA3-9DD861E02099}">
            <xm:f>NOT(ISERROR(SEARCH('Listados Datos'!$D$8,B604)))</xm:f>
            <xm:f>'Listados Datos'!$D$8</xm:f>
            <x14:dxf>
              <font>
                <b/>
                <i val="0"/>
                <color theme="0"/>
              </font>
              <fill>
                <patternFill>
                  <bgColor rgb="FFE3351F"/>
                </patternFill>
              </fill>
            </x14:dxf>
          </x14:cfRule>
          <x14:cfRule type="containsText" priority="827" operator="containsText" id="{6DA7B8E7-8EB8-4F46-907C-E1CD2ED7E63F}">
            <xm:f>NOT(ISERROR(SEARCH('Listados Datos'!$D$9,B604)))</xm:f>
            <xm:f>'Listados Datos'!$D$9</xm:f>
            <x14:dxf>
              <font>
                <b/>
                <i val="0"/>
                <color theme="0"/>
              </font>
              <fill>
                <patternFill>
                  <bgColor rgb="FFFFC000"/>
                </patternFill>
              </fill>
            </x14:dxf>
          </x14:cfRule>
          <x14:cfRule type="containsText" priority="828" operator="containsText" id="{08675E0C-AC62-4F71-8D0B-901E367F5BC7}">
            <xm:f>NOT(ISERROR(SEARCH('Listados Datos'!$D$10,B604)))</xm:f>
            <xm:f>'Listados Datos'!$D$10</xm:f>
            <x14:dxf>
              <font>
                <b/>
                <i val="0"/>
                <color theme="0"/>
              </font>
              <fill>
                <patternFill>
                  <bgColor rgb="FFFFC000"/>
                </patternFill>
              </fill>
            </x14:dxf>
          </x14:cfRule>
          <x14:cfRule type="containsText" priority="829" operator="containsText" id="{C1F34838-B69D-4A34-99AF-23FCE64BF85C}">
            <xm:f>NOT(ISERROR(SEARCH('Listados Datos'!$D$11,B604)))</xm:f>
            <xm:f>'Listados Datos'!$D$11</xm:f>
            <x14:dxf>
              <font>
                <b/>
                <i val="0"/>
                <color theme="0"/>
              </font>
              <fill>
                <patternFill>
                  <bgColor rgb="FFFFC000"/>
                </patternFill>
              </fill>
            </x14:dxf>
          </x14:cfRule>
          <x14:cfRule type="containsText" priority="830" operator="containsText" id="{BD9D9DD0-779A-42C0-9492-F047D929E5D9}">
            <xm:f>NOT(ISERROR(SEARCH('Listados Datos'!$D$12,B604)))</xm:f>
            <xm:f>'Listados Datos'!$D$12</xm:f>
            <x14:dxf>
              <font>
                <b/>
                <i val="0"/>
                <color theme="0"/>
              </font>
              <fill>
                <patternFill>
                  <bgColor rgb="FFFFC000"/>
                </patternFill>
              </fill>
            </x14:dxf>
          </x14:cfRule>
          <x14:cfRule type="containsText" priority="831" operator="containsText" id="{6E51670E-3096-4359-81A1-8B2956599B3F}">
            <xm:f>NOT(ISERROR(SEARCH('Listados Datos'!$D$13,B604)))</xm:f>
            <xm:f>'Listados Datos'!$D$13</xm:f>
            <x14:dxf>
              <font>
                <b/>
                <i val="0"/>
                <color theme="0"/>
              </font>
              <fill>
                <patternFill>
                  <bgColor rgb="FFFFC000"/>
                </patternFill>
              </fill>
            </x14:dxf>
          </x14:cfRule>
          <x14:cfRule type="containsText" priority="832" operator="containsText" id="{7E8F8B06-C2B4-4133-A3AB-65AB304C04E3}">
            <xm:f>NOT(ISERROR(SEARCH('Listados Datos'!$D$14,B604)))</xm:f>
            <xm:f>'Listados Datos'!$D$14</xm:f>
            <x14:dxf>
              <font>
                <b/>
                <i val="0"/>
                <color theme="0"/>
              </font>
              <fill>
                <patternFill>
                  <bgColor rgb="FFFF0000"/>
                </patternFill>
              </fill>
            </x14:dxf>
          </x14:cfRule>
          <x14:cfRule type="containsText" priority="833" operator="containsText" id="{796B4949-0639-48EE-A9A2-08C58589A217}">
            <xm:f>NOT(ISERROR(SEARCH('Listados Datos'!$D$15,B604)))</xm:f>
            <xm:f>'Listados Datos'!$D$15</xm:f>
            <x14:dxf>
              <font>
                <b/>
                <i val="0"/>
                <color theme="0"/>
              </font>
              <fill>
                <patternFill>
                  <bgColor rgb="FFFF0000"/>
                </patternFill>
              </fill>
            </x14:dxf>
          </x14:cfRule>
          <x14:cfRule type="containsText" priority="834" operator="containsText" id="{4EDE4894-E48A-4465-8AB6-187B3AFDDB5E}">
            <xm:f>NOT(ISERROR(SEARCH('Listados Datos'!$D$16,B604)))</xm:f>
            <xm:f>'Listados Datos'!$D$16</xm:f>
            <x14:dxf>
              <font>
                <b/>
                <i val="0"/>
                <color theme="0"/>
              </font>
              <fill>
                <patternFill>
                  <bgColor rgb="FFFF0000"/>
                </patternFill>
              </fill>
            </x14:dxf>
          </x14:cfRule>
          <xm:sqref>B604:B605</xm:sqref>
        </x14:conditionalFormatting>
        <x14:conditionalFormatting xmlns:xm="http://schemas.microsoft.com/office/excel/2006/main">
          <x14:cfRule type="containsText" priority="1069" operator="containsText" id="{2D28F321-9776-4D76-B5ED-58526578E06A}">
            <xm:f>NOT(ISERROR(SEARCH('Listados Datos'!$P$3,AR595)))</xm:f>
            <xm:f>'Listados Datos'!$P$3</xm:f>
            <x14:dxf>
              <fill>
                <patternFill>
                  <bgColor rgb="FF99CC00"/>
                </patternFill>
              </fill>
            </x14:dxf>
          </x14:cfRule>
          <x14:cfRule type="containsText" priority="1070" operator="containsText" id="{CBDE4BF4-1598-4D41-ABF7-9AC7A2562C5A}">
            <xm:f>NOT(ISERROR(SEARCH('Listados Datos'!$P$4,AR595)))</xm:f>
            <xm:f>'Listados Datos'!$P$4</xm:f>
            <x14:dxf>
              <fill>
                <patternFill>
                  <bgColor rgb="FF33CC33"/>
                </patternFill>
              </fill>
            </x14:dxf>
          </x14:cfRule>
          <x14:cfRule type="containsText" priority="1071" operator="containsText" id="{9841DA85-6106-40FD-A068-D5DBE2786039}">
            <xm:f>NOT(ISERROR(SEARCH('Listados Datos'!$P$5,AR595)))</xm:f>
            <xm:f>'Listados Datos'!$P$5</xm:f>
            <x14:dxf>
              <fill>
                <patternFill>
                  <bgColor rgb="FFFFFF00"/>
                </patternFill>
              </fill>
            </x14:dxf>
          </x14:cfRule>
          <x14:cfRule type="containsText" priority="1072" operator="containsText" id="{3FD76597-D45F-4896-AE3C-A6AF8315B34A}">
            <xm:f>NOT(ISERROR(SEARCH('Listados Datos'!$P$6,AR595)))</xm:f>
            <xm:f>'Listados Datos'!$P$6</xm:f>
            <x14:dxf>
              <fill>
                <patternFill>
                  <bgColor rgb="FFFFC000"/>
                </patternFill>
              </fill>
            </x14:dxf>
          </x14:cfRule>
          <x14:cfRule type="containsText" priority="1073" operator="containsText" id="{1F61D9EC-2216-4142-A0C5-E0BD1CB8C0FB}">
            <xm:f>NOT(ISERROR(SEARCH('Listados Datos'!$P$7,AR595)))</xm:f>
            <xm:f>'Listados Datos'!$P$7</xm:f>
            <x14:dxf>
              <fill>
                <patternFill>
                  <bgColor rgb="FFFF0000"/>
                </patternFill>
              </fill>
            </x14:dxf>
          </x14:cfRule>
          <xm:sqref>AR595</xm:sqref>
        </x14:conditionalFormatting>
        <x14:conditionalFormatting xmlns:xm="http://schemas.microsoft.com/office/excel/2006/main">
          <x14:cfRule type="containsText" priority="1135" operator="containsText" id="{DB3FDA95-98F6-4BB7-82C4-EDC039A0B658}">
            <xm:f>NOT(ISERROR(SEARCH('Listados Datos'!$T$3,AT597)))</xm:f>
            <xm:f>'Listados Datos'!$T$3</xm:f>
            <x14:dxf>
              <fill>
                <patternFill patternType="solid">
                  <bgColor rgb="FFC00000"/>
                </patternFill>
              </fill>
            </x14:dxf>
          </x14:cfRule>
          <x14:cfRule type="containsText" priority="1136" operator="containsText" id="{C9D847CE-A173-4253-9600-521AA5DF5A01}">
            <xm:f>NOT(ISERROR(SEARCH('Listados Datos'!$T$4,AT597)))</xm:f>
            <xm:f>'Listados Datos'!$T$4</xm:f>
            <x14:dxf>
              <font>
                <b/>
                <i val="0"/>
                <color theme="0"/>
              </font>
              <fill>
                <patternFill>
                  <bgColor rgb="FFE26B0A"/>
                </patternFill>
              </fill>
            </x14:dxf>
          </x14:cfRule>
          <x14:cfRule type="containsText" priority="1137" operator="containsText" id="{6B80E1D9-A9BB-4AF1-B240-B122E66E92D0}">
            <xm:f>NOT(ISERROR(SEARCH('Listados Datos'!$T$5,AT597)))</xm:f>
            <xm:f>'Listados Datos'!$T$5</xm:f>
            <x14:dxf>
              <font>
                <b/>
                <i val="0"/>
                <color auto="1"/>
              </font>
              <fill>
                <patternFill>
                  <bgColor rgb="FFFFFF00"/>
                </patternFill>
              </fill>
            </x14:dxf>
          </x14:cfRule>
          <x14:cfRule type="containsText" priority="1138" operator="containsText" id="{AC88680D-D353-42A8-9A9D-C0770AAB022C}">
            <xm:f>NOT(ISERROR(SEARCH('Listados Datos'!$T$6,AT597)))</xm:f>
            <xm:f>'Listados Datos'!$T$6</xm:f>
            <x14:dxf>
              <font>
                <b/>
                <i val="0"/>
              </font>
              <fill>
                <patternFill>
                  <bgColor rgb="FF92D050"/>
                </patternFill>
              </fill>
            </x14:dxf>
          </x14:cfRule>
          <xm:sqref>AT597</xm:sqref>
        </x14:conditionalFormatting>
        <x14:conditionalFormatting xmlns:xm="http://schemas.microsoft.com/office/excel/2006/main">
          <x14:cfRule type="containsText" priority="1125" operator="containsText" id="{32ACE8C1-64AD-4A4E-87F0-9D744154FEED}">
            <xm:f>NOT(ISERROR(SEARCH('Listados Datos'!$P$3,AR597)))</xm:f>
            <xm:f>'Listados Datos'!$P$3</xm:f>
            <x14:dxf>
              <fill>
                <patternFill>
                  <bgColor rgb="FF99CC00"/>
                </patternFill>
              </fill>
            </x14:dxf>
          </x14:cfRule>
          <x14:cfRule type="containsText" priority="1126" operator="containsText" id="{BAF15688-62AC-4BBE-A5FD-6BAEE18E200D}">
            <xm:f>NOT(ISERROR(SEARCH('Listados Datos'!$P$4,AR597)))</xm:f>
            <xm:f>'Listados Datos'!$P$4</xm:f>
            <x14:dxf>
              <fill>
                <patternFill>
                  <bgColor rgb="FF33CC33"/>
                </patternFill>
              </fill>
            </x14:dxf>
          </x14:cfRule>
          <x14:cfRule type="containsText" priority="1127" operator="containsText" id="{FE65991F-0DE6-4857-A1DA-B30065A305A9}">
            <xm:f>NOT(ISERROR(SEARCH('Listados Datos'!$P$5,AR597)))</xm:f>
            <xm:f>'Listados Datos'!$P$5</xm:f>
            <x14:dxf>
              <fill>
                <patternFill>
                  <bgColor rgb="FFFFFF00"/>
                </patternFill>
              </fill>
            </x14:dxf>
          </x14:cfRule>
          <x14:cfRule type="containsText" priority="1128" operator="containsText" id="{6BAFEA8C-4907-4A63-BB6B-FC2FD30C5D20}">
            <xm:f>NOT(ISERROR(SEARCH('Listados Datos'!$P$6,AR597)))</xm:f>
            <xm:f>'Listados Datos'!$P$6</xm:f>
            <x14:dxf>
              <fill>
                <patternFill>
                  <bgColor rgb="FFFFC000"/>
                </patternFill>
              </fill>
            </x14:dxf>
          </x14:cfRule>
          <x14:cfRule type="containsText" priority="1129" operator="containsText" id="{7069FBB4-B16E-4894-BFA4-85417AF07BC7}">
            <xm:f>NOT(ISERROR(SEARCH('Listados Datos'!$P$7,AR597)))</xm:f>
            <xm:f>'Listados Datos'!$P$7</xm:f>
            <x14:dxf>
              <fill>
                <patternFill>
                  <bgColor rgb="FFFF0000"/>
                </patternFill>
              </fill>
            </x14:dxf>
          </x14:cfRule>
          <xm:sqref>AR597</xm:sqref>
        </x14:conditionalFormatting>
        <x14:conditionalFormatting xmlns:xm="http://schemas.microsoft.com/office/excel/2006/main">
          <x14:cfRule type="containsText" priority="1093" operator="containsText" id="{574D266C-1AA5-4648-ACE5-D4BEF3EB1522}">
            <xm:f>NOT(ISERROR(SEARCH('Listados Datos'!$T$3,AT594)))</xm:f>
            <xm:f>'Listados Datos'!$T$3</xm:f>
            <x14:dxf>
              <fill>
                <patternFill patternType="solid">
                  <bgColor rgb="FFC00000"/>
                </patternFill>
              </fill>
            </x14:dxf>
          </x14:cfRule>
          <x14:cfRule type="containsText" priority="1094" operator="containsText" id="{BE359E5F-E7D9-4C14-9B3A-B816A844E466}">
            <xm:f>NOT(ISERROR(SEARCH('Listados Datos'!$T$4,AT594)))</xm:f>
            <xm:f>'Listados Datos'!$T$4</xm:f>
            <x14:dxf>
              <font>
                <b/>
                <i val="0"/>
                <color theme="0"/>
              </font>
              <fill>
                <patternFill>
                  <bgColor rgb="FFE26B0A"/>
                </patternFill>
              </fill>
            </x14:dxf>
          </x14:cfRule>
          <x14:cfRule type="containsText" priority="1095" operator="containsText" id="{40B117B1-FF91-4B71-8971-F267F83C3AA4}">
            <xm:f>NOT(ISERROR(SEARCH('Listados Datos'!$T$5,AT594)))</xm:f>
            <xm:f>'Listados Datos'!$T$5</xm:f>
            <x14:dxf>
              <font>
                <b/>
                <i val="0"/>
                <color auto="1"/>
              </font>
              <fill>
                <patternFill>
                  <bgColor rgb="FFFFFF00"/>
                </patternFill>
              </fill>
            </x14:dxf>
          </x14:cfRule>
          <x14:cfRule type="containsText" priority="1096" operator="containsText" id="{E98FAE93-9659-4F42-9344-036080FF299A}">
            <xm:f>NOT(ISERROR(SEARCH('Listados Datos'!$T$6,AT594)))</xm:f>
            <xm:f>'Listados Datos'!$T$6</xm:f>
            <x14:dxf>
              <font>
                <b/>
                <i val="0"/>
              </font>
              <fill>
                <patternFill>
                  <bgColor rgb="FF92D050"/>
                </patternFill>
              </fill>
            </x14:dxf>
          </x14:cfRule>
          <xm:sqref>AT594</xm:sqref>
        </x14:conditionalFormatting>
        <x14:conditionalFormatting xmlns:xm="http://schemas.microsoft.com/office/excel/2006/main">
          <x14:cfRule type="containsText" priority="1083" operator="containsText" id="{EF776DE7-0D3B-4B73-B577-92F20755C752}">
            <xm:f>NOT(ISERROR(SEARCH('Listados Datos'!$P$3,AR594)))</xm:f>
            <xm:f>'Listados Datos'!$P$3</xm:f>
            <x14:dxf>
              <fill>
                <patternFill>
                  <bgColor rgb="FF99CC00"/>
                </patternFill>
              </fill>
            </x14:dxf>
          </x14:cfRule>
          <x14:cfRule type="containsText" priority="1084" operator="containsText" id="{CCAA5FBD-D5CF-4777-A901-11709FC3FFCD}">
            <xm:f>NOT(ISERROR(SEARCH('Listados Datos'!$P$4,AR594)))</xm:f>
            <xm:f>'Listados Datos'!$P$4</xm:f>
            <x14:dxf>
              <fill>
                <patternFill>
                  <bgColor rgb="FF33CC33"/>
                </patternFill>
              </fill>
            </x14:dxf>
          </x14:cfRule>
          <x14:cfRule type="containsText" priority="1085" operator="containsText" id="{A9FA82DA-DEBB-4273-BAF0-C332D921A6FE}">
            <xm:f>NOT(ISERROR(SEARCH('Listados Datos'!$P$5,AR594)))</xm:f>
            <xm:f>'Listados Datos'!$P$5</xm:f>
            <x14:dxf>
              <fill>
                <patternFill>
                  <bgColor rgb="FFFFFF00"/>
                </patternFill>
              </fill>
            </x14:dxf>
          </x14:cfRule>
          <x14:cfRule type="containsText" priority="1086" operator="containsText" id="{A3E4AE65-EAFF-4BC9-AAB1-A3376DB9EB36}">
            <xm:f>NOT(ISERROR(SEARCH('Listados Datos'!$P$6,AR594)))</xm:f>
            <xm:f>'Listados Datos'!$P$6</xm:f>
            <x14:dxf>
              <fill>
                <patternFill>
                  <bgColor rgb="FFFFC000"/>
                </patternFill>
              </fill>
            </x14:dxf>
          </x14:cfRule>
          <x14:cfRule type="containsText" priority="1087" operator="containsText" id="{2F3EC521-E98E-4030-856A-F853D932BBC0}">
            <xm:f>NOT(ISERROR(SEARCH('Listados Datos'!$P$7,AR594)))</xm:f>
            <xm:f>'Listados Datos'!$P$7</xm:f>
            <x14:dxf>
              <fill>
                <patternFill>
                  <bgColor rgb="FFFF0000"/>
                </patternFill>
              </fill>
            </x14:dxf>
          </x14:cfRule>
          <xm:sqref>AR594</xm:sqref>
        </x14:conditionalFormatting>
        <x14:conditionalFormatting xmlns:xm="http://schemas.microsoft.com/office/excel/2006/main">
          <x14:cfRule type="containsText" priority="1201" operator="containsText" id="{3E746297-A54A-470D-A10E-383A02690BEE}">
            <xm:f>NOT(ISERROR(SEARCH('Listados Datos'!$T$3,AF592)))</xm:f>
            <xm:f>'Listados Datos'!$T$3</xm:f>
            <x14:dxf>
              <fill>
                <patternFill patternType="solid">
                  <bgColor rgb="FFC00000"/>
                </patternFill>
              </fill>
            </x14:dxf>
          </x14:cfRule>
          <x14:cfRule type="containsText" priority="1202" operator="containsText" id="{43E777A7-C84C-414F-BC06-F0DD22E5B5C6}">
            <xm:f>NOT(ISERROR(SEARCH('Listados Datos'!$T$4,AF592)))</xm:f>
            <xm:f>'Listados Datos'!$T$4</xm:f>
            <x14:dxf>
              <font>
                <b/>
                <i val="0"/>
                <color theme="0"/>
              </font>
              <fill>
                <patternFill>
                  <bgColor rgb="FFE26B0A"/>
                </patternFill>
              </fill>
            </x14:dxf>
          </x14:cfRule>
          <x14:cfRule type="containsText" priority="1203" operator="containsText" id="{F660909D-2D04-4F76-A877-5E35887C06C8}">
            <xm:f>NOT(ISERROR(SEARCH('Listados Datos'!$T$5,AF592)))</xm:f>
            <xm:f>'Listados Datos'!$T$5</xm:f>
            <x14:dxf>
              <font>
                <b/>
                <i val="0"/>
                <color auto="1"/>
              </font>
              <fill>
                <patternFill>
                  <bgColor rgb="FFFFFF00"/>
                </patternFill>
              </fill>
            </x14:dxf>
          </x14:cfRule>
          <x14:cfRule type="containsText" priority="1204" operator="containsText" id="{886E3C5C-E895-436A-B500-48720CE73096}">
            <xm:f>NOT(ISERROR(SEARCH('Listados Datos'!$T$6,AF592)))</xm:f>
            <xm:f>'Listados Datos'!$T$6</xm:f>
            <x14:dxf>
              <font>
                <b/>
                <i val="0"/>
              </font>
              <fill>
                <patternFill>
                  <bgColor rgb="FF92D050"/>
                </patternFill>
              </fill>
            </x14:dxf>
          </x14:cfRule>
          <xm:sqref>AF592:AF593 AF597</xm:sqref>
        </x14:conditionalFormatting>
        <x14:conditionalFormatting xmlns:xm="http://schemas.microsoft.com/office/excel/2006/main">
          <x14:cfRule type="containsText" priority="1197" operator="containsText" id="{F3DCB0C5-FC0F-4FA9-ACCB-2A24DFDB6EE0}">
            <xm:f>NOT(ISERROR(SEARCH('Listados Datos'!$T$3,AB592)))</xm:f>
            <xm:f>'Listados Datos'!$T$3</xm:f>
            <x14:dxf>
              <fill>
                <patternFill patternType="solid">
                  <bgColor rgb="FFC00000"/>
                </patternFill>
              </fill>
            </x14:dxf>
          </x14:cfRule>
          <x14:cfRule type="containsText" priority="1198" operator="containsText" id="{377F1887-069A-4B2B-9706-B3FE4ECF4B88}">
            <xm:f>NOT(ISERROR(SEARCH('Listados Datos'!$T$4,AB592)))</xm:f>
            <xm:f>'Listados Datos'!$T$4</xm:f>
            <x14:dxf>
              <font>
                <b/>
                <i val="0"/>
                <color theme="0"/>
              </font>
              <fill>
                <patternFill>
                  <bgColor rgb="FFE26B0A"/>
                </patternFill>
              </fill>
            </x14:dxf>
          </x14:cfRule>
          <x14:cfRule type="containsText" priority="1199" operator="containsText" id="{2B0E84F8-EA3F-48B5-B158-DCAF076A330F}">
            <xm:f>NOT(ISERROR(SEARCH('Listados Datos'!$T$5,AB592)))</xm:f>
            <xm:f>'Listados Datos'!$T$5</xm:f>
            <x14:dxf>
              <font>
                <b/>
                <i val="0"/>
                <color auto="1"/>
              </font>
              <fill>
                <patternFill>
                  <bgColor rgb="FFFFFF00"/>
                </patternFill>
              </fill>
            </x14:dxf>
          </x14:cfRule>
          <x14:cfRule type="containsText" priority="1200" operator="containsText" id="{96C66141-3834-4A4F-99E8-907958EA027F}">
            <xm:f>NOT(ISERROR(SEARCH('Listados Datos'!$T$6,AB592)))</xm:f>
            <xm:f>'Listados Datos'!$T$6</xm:f>
            <x14:dxf>
              <font>
                <b/>
                <i val="0"/>
              </font>
              <fill>
                <patternFill>
                  <bgColor rgb="FF92D050"/>
                </patternFill>
              </fill>
            </x14:dxf>
          </x14:cfRule>
          <xm:sqref>AB592:AB593</xm:sqref>
        </x14:conditionalFormatting>
        <x14:conditionalFormatting xmlns:xm="http://schemas.microsoft.com/office/excel/2006/main">
          <x14:cfRule type="containsText" priority="1187" operator="containsText" id="{7B42107F-D7B7-4A3A-87C1-3936AADCCA40}">
            <xm:f>NOT(ISERROR(SEARCH('Listados Datos'!$P$3,Z592)))</xm:f>
            <xm:f>'Listados Datos'!$P$3</xm:f>
            <x14:dxf>
              <fill>
                <patternFill>
                  <bgColor rgb="FF99CC00"/>
                </patternFill>
              </fill>
            </x14:dxf>
          </x14:cfRule>
          <x14:cfRule type="containsText" priority="1188" operator="containsText" id="{34860B61-19F9-429F-8E0C-AE3B74534DEA}">
            <xm:f>NOT(ISERROR(SEARCH('Listados Datos'!$P$4,Z592)))</xm:f>
            <xm:f>'Listados Datos'!$P$4</xm:f>
            <x14:dxf>
              <fill>
                <patternFill>
                  <bgColor rgb="FF33CC33"/>
                </patternFill>
              </fill>
            </x14:dxf>
          </x14:cfRule>
          <x14:cfRule type="containsText" priority="1189" operator="containsText" id="{41B18156-3A60-4EA4-B40B-09E09D821943}">
            <xm:f>NOT(ISERROR(SEARCH('Listados Datos'!$P$5,Z592)))</xm:f>
            <xm:f>'Listados Datos'!$P$5</xm:f>
            <x14:dxf>
              <fill>
                <patternFill>
                  <bgColor rgb="FFFFFF00"/>
                </patternFill>
              </fill>
            </x14:dxf>
          </x14:cfRule>
          <x14:cfRule type="containsText" priority="1190" operator="containsText" id="{B01542CB-7AF7-48B7-AA9B-CC6BA1D8A235}">
            <xm:f>NOT(ISERROR(SEARCH('Listados Datos'!$P$6,Z592)))</xm:f>
            <xm:f>'Listados Datos'!$P$6</xm:f>
            <x14:dxf>
              <fill>
                <patternFill>
                  <bgColor rgb="FFFFC000"/>
                </patternFill>
              </fill>
            </x14:dxf>
          </x14:cfRule>
          <x14:cfRule type="containsText" priority="1191" operator="containsText" id="{16754B53-3B1C-4B2E-8E02-1AAB76F5110D}">
            <xm:f>NOT(ISERROR(SEARCH('Listados Datos'!$P$7,Z592)))</xm:f>
            <xm:f>'Listados Datos'!$P$7</xm:f>
            <x14:dxf>
              <fill>
                <patternFill>
                  <bgColor rgb="FFFF0000"/>
                </patternFill>
              </fill>
            </x14:dxf>
          </x14:cfRule>
          <xm:sqref>Z592:Z593</xm:sqref>
        </x14:conditionalFormatting>
        <x14:conditionalFormatting xmlns:xm="http://schemas.microsoft.com/office/excel/2006/main">
          <x14:cfRule type="containsText" priority="1163" operator="containsText" id="{B51BC236-EC21-4057-9AF0-A2FAA09DF120}">
            <xm:f>NOT(ISERROR(SEARCH('Listados Datos'!$T$3,AT592)))</xm:f>
            <xm:f>'Listados Datos'!$T$3</xm:f>
            <x14:dxf>
              <fill>
                <patternFill patternType="solid">
                  <bgColor rgb="FFC00000"/>
                </patternFill>
              </fill>
            </x14:dxf>
          </x14:cfRule>
          <x14:cfRule type="containsText" priority="1164" operator="containsText" id="{DB94AFCF-E237-4DE6-84CC-818C50AF4BD2}">
            <xm:f>NOT(ISERROR(SEARCH('Listados Datos'!$T$4,AT592)))</xm:f>
            <xm:f>'Listados Datos'!$T$4</xm:f>
            <x14:dxf>
              <font>
                <b/>
                <i val="0"/>
                <color theme="0"/>
              </font>
              <fill>
                <patternFill>
                  <bgColor rgb="FFE26B0A"/>
                </patternFill>
              </fill>
            </x14:dxf>
          </x14:cfRule>
          <x14:cfRule type="containsText" priority="1165" operator="containsText" id="{CD62D997-61C4-41B4-869B-64B897FFC7C2}">
            <xm:f>NOT(ISERROR(SEARCH('Listados Datos'!$T$5,AT592)))</xm:f>
            <xm:f>'Listados Datos'!$T$5</xm:f>
            <x14:dxf>
              <font>
                <b/>
                <i val="0"/>
                <color auto="1"/>
              </font>
              <fill>
                <patternFill>
                  <bgColor rgb="FFFFFF00"/>
                </patternFill>
              </fill>
            </x14:dxf>
          </x14:cfRule>
          <x14:cfRule type="containsText" priority="1166" operator="containsText" id="{35FCCBD4-D246-40DA-A9CD-3C2C24E972BB}">
            <xm:f>NOT(ISERROR(SEARCH('Listados Datos'!$T$6,AT592)))</xm:f>
            <xm:f>'Listados Datos'!$T$6</xm:f>
            <x14:dxf>
              <font>
                <b/>
                <i val="0"/>
              </font>
              <fill>
                <patternFill>
                  <bgColor rgb="FF92D050"/>
                </patternFill>
              </fill>
            </x14:dxf>
          </x14:cfRule>
          <xm:sqref>AT592</xm:sqref>
        </x14:conditionalFormatting>
        <x14:conditionalFormatting xmlns:xm="http://schemas.microsoft.com/office/excel/2006/main">
          <x14:cfRule type="containsText" priority="1153" operator="containsText" id="{A4F16A98-71CD-48EE-95E4-7D62A49D9713}">
            <xm:f>NOT(ISERROR(SEARCH('Listados Datos'!$P$3,AR592)))</xm:f>
            <xm:f>'Listados Datos'!$P$3</xm:f>
            <x14:dxf>
              <fill>
                <patternFill>
                  <bgColor rgb="FF99CC00"/>
                </patternFill>
              </fill>
            </x14:dxf>
          </x14:cfRule>
          <x14:cfRule type="containsText" priority="1154" operator="containsText" id="{4F465E01-FFE4-4554-8578-7ECFCE2EF8AE}">
            <xm:f>NOT(ISERROR(SEARCH('Listados Datos'!$P$4,AR592)))</xm:f>
            <xm:f>'Listados Datos'!$P$4</xm:f>
            <x14:dxf>
              <fill>
                <patternFill>
                  <bgColor rgb="FF33CC33"/>
                </patternFill>
              </fill>
            </x14:dxf>
          </x14:cfRule>
          <x14:cfRule type="containsText" priority="1155" operator="containsText" id="{EDDD301A-F5E7-49A9-89BB-74048F932F58}">
            <xm:f>NOT(ISERROR(SEARCH('Listados Datos'!$P$5,AR592)))</xm:f>
            <xm:f>'Listados Datos'!$P$5</xm:f>
            <x14:dxf>
              <fill>
                <patternFill>
                  <bgColor rgb="FFFFFF00"/>
                </patternFill>
              </fill>
            </x14:dxf>
          </x14:cfRule>
          <x14:cfRule type="containsText" priority="1156" operator="containsText" id="{4362CECB-1CDA-4C84-8B0B-F63141F80F71}">
            <xm:f>NOT(ISERROR(SEARCH('Listados Datos'!$P$6,AR592)))</xm:f>
            <xm:f>'Listados Datos'!$P$6</xm:f>
            <x14:dxf>
              <fill>
                <patternFill>
                  <bgColor rgb="FFFFC000"/>
                </patternFill>
              </fill>
            </x14:dxf>
          </x14:cfRule>
          <x14:cfRule type="containsText" priority="1157" operator="containsText" id="{796BD822-AC04-4485-8AA7-ACF31814BD3B}">
            <xm:f>NOT(ISERROR(SEARCH('Listados Datos'!$P$7,AR592)))</xm:f>
            <xm:f>'Listados Datos'!$P$7</xm:f>
            <x14:dxf>
              <fill>
                <patternFill>
                  <bgColor rgb="FFFF0000"/>
                </patternFill>
              </fill>
            </x14:dxf>
          </x14:cfRule>
          <xm:sqref>AR592</xm:sqref>
        </x14:conditionalFormatting>
        <x14:conditionalFormatting xmlns:xm="http://schemas.microsoft.com/office/excel/2006/main">
          <x14:cfRule type="containsText" priority="1149" operator="containsText" id="{2C8F9F6F-AF86-402A-9AAA-776AAD1CCEF6}">
            <xm:f>NOT(ISERROR(SEARCH('Listados Datos'!$T$3,AT593)))</xm:f>
            <xm:f>'Listados Datos'!$T$3</xm:f>
            <x14:dxf>
              <fill>
                <patternFill patternType="solid">
                  <bgColor rgb="FFC00000"/>
                </patternFill>
              </fill>
            </x14:dxf>
          </x14:cfRule>
          <x14:cfRule type="containsText" priority="1150" operator="containsText" id="{06D93276-BA2D-4B53-ADBE-5A595D744B9A}">
            <xm:f>NOT(ISERROR(SEARCH('Listados Datos'!$T$4,AT593)))</xm:f>
            <xm:f>'Listados Datos'!$T$4</xm:f>
            <x14:dxf>
              <font>
                <b/>
                <i val="0"/>
                <color theme="0"/>
              </font>
              <fill>
                <patternFill>
                  <bgColor rgb="FFE26B0A"/>
                </patternFill>
              </fill>
            </x14:dxf>
          </x14:cfRule>
          <x14:cfRule type="containsText" priority="1151" operator="containsText" id="{989F0AB9-575B-4573-8110-71A41D1F91F3}">
            <xm:f>NOT(ISERROR(SEARCH('Listados Datos'!$T$5,AT593)))</xm:f>
            <xm:f>'Listados Datos'!$T$5</xm:f>
            <x14:dxf>
              <font>
                <b/>
                <i val="0"/>
                <color auto="1"/>
              </font>
              <fill>
                <patternFill>
                  <bgColor rgb="FFFFFF00"/>
                </patternFill>
              </fill>
            </x14:dxf>
          </x14:cfRule>
          <x14:cfRule type="containsText" priority="1152" operator="containsText" id="{5D39D3D3-0DC0-4D82-91D6-93D1EF82F863}">
            <xm:f>NOT(ISERROR(SEARCH('Listados Datos'!$T$6,AT593)))</xm:f>
            <xm:f>'Listados Datos'!$T$6</xm:f>
            <x14:dxf>
              <font>
                <b/>
                <i val="0"/>
              </font>
              <fill>
                <patternFill>
                  <bgColor rgb="FF92D050"/>
                </patternFill>
              </fill>
            </x14:dxf>
          </x14:cfRule>
          <xm:sqref>AT593</xm:sqref>
        </x14:conditionalFormatting>
        <x14:conditionalFormatting xmlns:xm="http://schemas.microsoft.com/office/excel/2006/main">
          <x14:cfRule type="containsText" priority="1139" operator="containsText" id="{0BD83C8A-0000-4969-AF7C-3683770ADFA4}">
            <xm:f>NOT(ISERROR(SEARCH('Listados Datos'!$P$3,AR593)))</xm:f>
            <xm:f>'Listados Datos'!$P$3</xm:f>
            <x14:dxf>
              <fill>
                <patternFill>
                  <bgColor rgb="FF99CC00"/>
                </patternFill>
              </fill>
            </x14:dxf>
          </x14:cfRule>
          <x14:cfRule type="containsText" priority="1140" operator="containsText" id="{4AF321A0-5C88-4277-BC4B-7E808B932943}">
            <xm:f>NOT(ISERROR(SEARCH('Listados Datos'!$P$4,AR593)))</xm:f>
            <xm:f>'Listados Datos'!$P$4</xm:f>
            <x14:dxf>
              <fill>
                <patternFill>
                  <bgColor rgb="FF33CC33"/>
                </patternFill>
              </fill>
            </x14:dxf>
          </x14:cfRule>
          <x14:cfRule type="containsText" priority="1141" operator="containsText" id="{EE320DBC-CDC9-4DB4-B445-CB96926606DF}">
            <xm:f>NOT(ISERROR(SEARCH('Listados Datos'!$P$5,AR593)))</xm:f>
            <xm:f>'Listados Datos'!$P$5</xm:f>
            <x14:dxf>
              <fill>
                <patternFill>
                  <bgColor rgb="FFFFFF00"/>
                </patternFill>
              </fill>
            </x14:dxf>
          </x14:cfRule>
          <x14:cfRule type="containsText" priority="1142" operator="containsText" id="{A66F5494-CEB3-487D-88DF-2860AC0ADCCB}">
            <xm:f>NOT(ISERROR(SEARCH('Listados Datos'!$P$6,AR593)))</xm:f>
            <xm:f>'Listados Datos'!$P$6</xm:f>
            <x14:dxf>
              <fill>
                <patternFill>
                  <bgColor rgb="FFFFC000"/>
                </patternFill>
              </fill>
            </x14:dxf>
          </x14:cfRule>
          <x14:cfRule type="containsText" priority="1143" operator="containsText" id="{8FF42111-242B-453B-A011-D4704E9DA5FB}">
            <xm:f>NOT(ISERROR(SEARCH('Listados Datos'!$P$7,AR593)))</xm:f>
            <xm:f>'Listados Datos'!$P$7</xm:f>
            <x14:dxf>
              <fill>
                <patternFill>
                  <bgColor rgb="FFFF0000"/>
                </patternFill>
              </fill>
            </x14:dxf>
          </x14:cfRule>
          <xm:sqref>AR593</xm:sqref>
        </x14:conditionalFormatting>
        <x14:conditionalFormatting xmlns:xm="http://schemas.microsoft.com/office/excel/2006/main">
          <x14:cfRule type="containsText" priority="1121" operator="containsText" id="{4DF4EE58-525C-4D7A-B890-76D785B6E8C8}">
            <xm:f>NOT(ISERROR(SEARCH('Listados Datos'!$T$3,AF594)))</xm:f>
            <xm:f>'Listados Datos'!$T$3</xm:f>
            <x14:dxf>
              <fill>
                <patternFill patternType="solid">
                  <bgColor rgb="FFC00000"/>
                </patternFill>
              </fill>
            </x14:dxf>
          </x14:cfRule>
          <x14:cfRule type="containsText" priority="1122" operator="containsText" id="{1133D259-3C6D-42A2-9F66-163B78FE7EEB}">
            <xm:f>NOT(ISERROR(SEARCH('Listados Datos'!$T$4,AF594)))</xm:f>
            <xm:f>'Listados Datos'!$T$4</xm:f>
            <x14:dxf>
              <font>
                <b/>
                <i val="0"/>
                <color theme="0"/>
              </font>
              <fill>
                <patternFill>
                  <bgColor rgb="FFE26B0A"/>
                </patternFill>
              </fill>
            </x14:dxf>
          </x14:cfRule>
          <x14:cfRule type="containsText" priority="1123" operator="containsText" id="{32D63494-D083-4BC0-B7A4-72AAFE9201DD}">
            <xm:f>NOT(ISERROR(SEARCH('Listados Datos'!$T$5,AF594)))</xm:f>
            <xm:f>'Listados Datos'!$T$5</xm:f>
            <x14:dxf>
              <font>
                <b/>
                <i val="0"/>
                <color auto="1"/>
              </font>
              <fill>
                <patternFill>
                  <bgColor rgb="FFFFFF00"/>
                </patternFill>
              </fill>
            </x14:dxf>
          </x14:cfRule>
          <x14:cfRule type="containsText" priority="1124" operator="containsText" id="{C7328597-4113-4CB5-B282-73A12C5567F7}">
            <xm:f>NOT(ISERROR(SEARCH('Listados Datos'!$T$6,AF594)))</xm:f>
            <xm:f>'Listados Datos'!$T$6</xm:f>
            <x14:dxf>
              <font>
                <b/>
                <i val="0"/>
              </font>
              <fill>
                <patternFill>
                  <bgColor rgb="FF92D050"/>
                </patternFill>
              </fill>
            </x14:dxf>
          </x14:cfRule>
          <xm:sqref>AF594:AF595</xm:sqref>
        </x14:conditionalFormatting>
        <x14:conditionalFormatting xmlns:xm="http://schemas.microsoft.com/office/excel/2006/main">
          <x14:cfRule type="containsText" priority="1117" operator="containsText" id="{134F6B6C-3519-435D-AFA1-1ADFB8421D72}">
            <xm:f>NOT(ISERROR(SEARCH('Listados Datos'!$T$3,AB594)))</xm:f>
            <xm:f>'Listados Datos'!$T$3</xm:f>
            <x14:dxf>
              <fill>
                <patternFill patternType="solid">
                  <bgColor rgb="FFC00000"/>
                </patternFill>
              </fill>
            </x14:dxf>
          </x14:cfRule>
          <x14:cfRule type="containsText" priority="1118" operator="containsText" id="{4193585D-CCE7-4FBA-A43F-62182CA251CF}">
            <xm:f>NOT(ISERROR(SEARCH('Listados Datos'!$T$4,AB594)))</xm:f>
            <xm:f>'Listados Datos'!$T$4</xm:f>
            <x14:dxf>
              <font>
                <b/>
                <i val="0"/>
                <color theme="0"/>
              </font>
              <fill>
                <patternFill>
                  <bgColor rgb="FFE26B0A"/>
                </patternFill>
              </fill>
            </x14:dxf>
          </x14:cfRule>
          <x14:cfRule type="containsText" priority="1119" operator="containsText" id="{1A97F6DF-D982-4CAF-AC90-992DAD6F1A7A}">
            <xm:f>NOT(ISERROR(SEARCH('Listados Datos'!$T$5,AB594)))</xm:f>
            <xm:f>'Listados Datos'!$T$5</xm:f>
            <x14:dxf>
              <font>
                <b/>
                <i val="0"/>
                <color auto="1"/>
              </font>
              <fill>
                <patternFill>
                  <bgColor rgb="FFFFFF00"/>
                </patternFill>
              </fill>
            </x14:dxf>
          </x14:cfRule>
          <x14:cfRule type="containsText" priority="1120" operator="containsText" id="{3E67B349-CBB1-45DF-9362-72F12FD0F979}">
            <xm:f>NOT(ISERROR(SEARCH('Listados Datos'!$T$6,AB594)))</xm:f>
            <xm:f>'Listados Datos'!$T$6</xm:f>
            <x14:dxf>
              <font>
                <b/>
                <i val="0"/>
              </font>
              <fill>
                <patternFill>
                  <bgColor rgb="FF92D050"/>
                </patternFill>
              </fill>
            </x14:dxf>
          </x14:cfRule>
          <xm:sqref>AB594:AB595</xm:sqref>
        </x14:conditionalFormatting>
        <x14:conditionalFormatting xmlns:xm="http://schemas.microsoft.com/office/excel/2006/main">
          <x14:cfRule type="containsText" priority="1107" operator="containsText" id="{DF588EC5-20B6-40AE-A1BA-8A69EA5BC2A4}">
            <xm:f>NOT(ISERROR(SEARCH('Listados Datos'!$P$3,Z594)))</xm:f>
            <xm:f>'Listados Datos'!$P$3</xm:f>
            <x14:dxf>
              <fill>
                <patternFill>
                  <bgColor rgb="FF99CC00"/>
                </patternFill>
              </fill>
            </x14:dxf>
          </x14:cfRule>
          <x14:cfRule type="containsText" priority="1108" operator="containsText" id="{F311B9CA-E3BA-4A1A-BF7C-7C5C2756C660}">
            <xm:f>NOT(ISERROR(SEARCH('Listados Datos'!$P$4,Z594)))</xm:f>
            <xm:f>'Listados Datos'!$P$4</xm:f>
            <x14:dxf>
              <fill>
                <patternFill>
                  <bgColor rgb="FF33CC33"/>
                </patternFill>
              </fill>
            </x14:dxf>
          </x14:cfRule>
          <x14:cfRule type="containsText" priority="1109" operator="containsText" id="{CE852440-860A-49D9-9CBE-153B8F731161}">
            <xm:f>NOT(ISERROR(SEARCH('Listados Datos'!$P$5,Z594)))</xm:f>
            <xm:f>'Listados Datos'!$P$5</xm:f>
            <x14:dxf>
              <fill>
                <patternFill>
                  <bgColor rgb="FFFFFF00"/>
                </patternFill>
              </fill>
            </x14:dxf>
          </x14:cfRule>
          <x14:cfRule type="containsText" priority="1110" operator="containsText" id="{1785E4D1-FA45-42C9-B412-518234F8B97E}">
            <xm:f>NOT(ISERROR(SEARCH('Listados Datos'!$P$6,Z594)))</xm:f>
            <xm:f>'Listados Datos'!$P$6</xm:f>
            <x14:dxf>
              <fill>
                <patternFill>
                  <bgColor rgb="FFFFC000"/>
                </patternFill>
              </fill>
            </x14:dxf>
          </x14:cfRule>
          <x14:cfRule type="containsText" priority="1111" operator="containsText" id="{0C1A175E-41D5-4574-A79D-37B5DBA4CEE4}">
            <xm:f>NOT(ISERROR(SEARCH('Listados Datos'!$P$7,Z594)))</xm:f>
            <xm:f>'Listados Datos'!$P$7</xm:f>
            <x14:dxf>
              <fill>
                <patternFill>
                  <bgColor rgb="FFFF0000"/>
                </patternFill>
              </fill>
            </x14:dxf>
          </x14:cfRule>
          <xm:sqref>Z594:Z595</xm:sqref>
        </x14:conditionalFormatting>
        <x14:conditionalFormatting xmlns:xm="http://schemas.microsoft.com/office/excel/2006/main">
          <x14:cfRule type="containsText" priority="1079" operator="containsText" id="{72770E8F-70AF-48B0-B410-332447EF2FDA}">
            <xm:f>NOT(ISERROR(SEARCH('Listados Datos'!$T$3,AT595)))</xm:f>
            <xm:f>'Listados Datos'!$T$3</xm:f>
            <x14:dxf>
              <fill>
                <patternFill patternType="solid">
                  <bgColor rgb="FFC00000"/>
                </patternFill>
              </fill>
            </x14:dxf>
          </x14:cfRule>
          <x14:cfRule type="containsText" priority="1080" operator="containsText" id="{8739FFA9-8D0F-4E5C-AF24-718A2AB720F7}">
            <xm:f>NOT(ISERROR(SEARCH('Listados Datos'!$T$4,AT595)))</xm:f>
            <xm:f>'Listados Datos'!$T$4</xm:f>
            <x14:dxf>
              <font>
                <b/>
                <i val="0"/>
                <color theme="0"/>
              </font>
              <fill>
                <patternFill>
                  <bgColor rgb="FFE26B0A"/>
                </patternFill>
              </fill>
            </x14:dxf>
          </x14:cfRule>
          <x14:cfRule type="containsText" priority="1081" operator="containsText" id="{783F5369-2701-4D65-9ED3-597838E5BF9A}">
            <xm:f>NOT(ISERROR(SEARCH('Listados Datos'!$T$5,AT595)))</xm:f>
            <xm:f>'Listados Datos'!$T$5</xm:f>
            <x14:dxf>
              <font>
                <b/>
                <i val="0"/>
                <color auto="1"/>
              </font>
              <fill>
                <patternFill>
                  <bgColor rgb="FFFFFF00"/>
                </patternFill>
              </fill>
            </x14:dxf>
          </x14:cfRule>
          <x14:cfRule type="containsText" priority="1082" operator="containsText" id="{1A2F0562-F078-4F9C-845A-A7567AFEE555}">
            <xm:f>NOT(ISERROR(SEARCH('Listados Datos'!$T$6,AT595)))</xm:f>
            <xm:f>'Listados Datos'!$T$6</xm:f>
            <x14:dxf>
              <font>
                <b/>
                <i val="0"/>
              </font>
              <fill>
                <patternFill>
                  <bgColor rgb="FF92D050"/>
                </patternFill>
              </fill>
            </x14:dxf>
          </x14:cfRule>
          <xm:sqref>AT595</xm:sqref>
        </x14:conditionalFormatting>
        <x14:conditionalFormatting xmlns:xm="http://schemas.microsoft.com/office/excel/2006/main">
          <x14:cfRule type="containsText" priority="1027" operator="containsText" id="{9D3B7905-8339-4BB6-8463-BD180020B53D}">
            <xm:f>NOT(ISERROR(SEARCH('Listados Datos'!$P$3,AR596)))</xm:f>
            <xm:f>'Listados Datos'!$P$3</xm:f>
            <x14:dxf>
              <fill>
                <patternFill>
                  <bgColor rgb="FF99CC00"/>
                </patternFill>
              </fill>
            </x14:dxf>
          </x14:cfRule>
          <x14:cfRule type="containsText" priority="1028" operator="containsText" id="{EDAF4703-0D75-45CA-8E2A-80C736EB0E2D}">
            <xm:f>NOT(ISERROR(SEARCH('Listados Datos'!$P$4,AR596)))</xm:f>
            <xm:f>'Listados Datos'!$P$4</xm:f>
            <x14:dxf>
              <fill>
                <patternFill>
                  <bgColor rgb="FF33CC33"/>
                </patternFill>
              </fill>
            </x14:dxf>
          </x14:cfRule>
          <x14:cfRule type="containsText" priority="1029" operator="containsText" id="{69C36854-E032-4035-904F-11E4902917A7}">
            <xm:f>NOT(ISERROR(SEARCH('Listados Datos'!$P$5,AR596)))</xm:f>
            <xm:f>'Listados Datos'!$P$5</xm:f>
            <x14:dxf>
              <fill>
                <patternFill>
                  <bgColor rgb="FFFFFF00"/>
                </patternFill>
              </fill>
            </x14:dxf>
          </x14:cfRule>
          <x14:cfRule type="containsText" priority="1030" operator="containsText" id="{74279B78-ACFA-41C1-8207-706511BD2E20}">
            <xm:f>NOT(ISERROR(SEARCH('Listados Datos'!$P$6,AR596)))</xm:f>
            <xm:f>'Listados Datos'!$P$6</xm:f>
            <x14:dxf>
              <fill>
                <patternFill>
                  <bgColor rgb="FFFFC000"/>
                </patternFill>
              </fill>
            </x14:dxf>
          </x14:cfRule>
          <x14:cfRule type="containsText" priority="1031" operator="containsText" id="{1738DC2D-A0A2-4A6B-8D0F-2B6BA31AEEB2}">
            <xm:f>NOT(ISERROR(SEARCH('Listados Datos'!$P$7,AR596)))</xm:f>
            <xm:f>'Listados Datos'!$P$7</xm:f>
            <x14:dxf>
              <fill>
                <patternFill>
                  <bgColor rgb="FFFF0000"/>
                </patternFill>
              </fill>
            </x14:dxf>
          </x14:cfRule>
          <xm:sqref>AR596</xm:sqref>
        </x14:conditionalFormatting>
        <x14:conditionalFormatting xmlns:xm="http://schemas.microsoft.com/office/excel/2006/main">
          <x14:cfRule type="containsText" priority="1065" operator="containsText" id="{D7B5196D-A912-42B0-AB54-7A8B9DA06675}">
            <xm:f>NOT(ISERROR(SEARCH('Listados Datos'!$T$3,AF596)))</xm:f>
            <xm:f>'Listados Datos'!$T$3</xm:f>
            <x14:dxf>
              <fill>
                <patternFill patternType="solid">
                  <bgColor rgb="FFC00000"/>
                </patternFill>
              </fill>
            </x14:dxf>
          </x14:cfRule>
          <x14:cfRule type="containsText" priority="1066" operator="containsText" id="{547475CE-4C67-4928-B09F-97EE29C71C15}">
            <xm:f>NOT(ISERROR(SEARCH('Listados Datos'!$T$4,AF596)))</xm:f>
            <xm:f>'Listados Datos'!$T$4</xm:f>
            <x14:dxf>
              <font>
                <b/>
                <i val="0"/>
                <color theme="0"/>
              </font>
              <fill>
                <patternFill>
                  <bgColor rgb="FFE26B0A"/>
                </patternFill>
              </fill>
            </x14:dxf>
          </x14:cfRule>
          <x14:cfRule type="containsText" priority="1067" operator="containsText" id="{BC54D8E9-6B5D-4A16-8092-019024D36512}">
            <xm:f>NOT(ISERROR(SEARCH('Listados Datos'!$T$5,AF596)))</xm:f>
            <xm:f>'Listados Datos'!$T$5</xm:f>
            <x14:dxf>
              <font>
                <b/>
                <i val="0"/>
                <color auto="1"/>
              </font>
              <fill>
                <patternFill>
                  <bgColor rgb="FFFFFF00"/>
                </patternFill>
              </fill>
            </x14:dxf>
          </x14:cfRule>
          <x14:cfRule type="containsText" priority="1068" operator="containsText" id="{9F167AFB-ECE0-4FEF-94CD-0A2B56B1CD79}">
            <xm:f>NOT(ISERROR(SEARCH('Listados Datos'!$T$6,AF596)))</xm:f>
            <xm:f>'Listados Datos'!$T$6</xm:f>
            <x14:dxf>
              <font>
                <b/>
                <i val="0"/>
              </font>
              <fill>
                <patternFill>
                  <bgColor rgb="FF92D050"/>
                </patternFill>
              </fill>
            </x14:dxf>
          </x14:cfRule>
          <xm:sqref>AF596</xm:sqref>
        </x14:conditionalFormatting>
        <x14:conditionalFormatting xmlns:xm="http://schemas.microsoft.com/office/excel/2006/main">
          <x14:cfRule type="containsText" priority="1061" operator="containsText" id="{62653896-C162-499B-8872-AE0E7F56E2A4}">
            <xm:f>NOT(ISERROR(SEARCH('Listados Datos'!$T$3,AB596)))</xm:f>
            <xm:f>'Listados Datos'!$T$3</xm:f>
            <x14:dxf>
              <fill>
                <patternFill patternType="solid">
                  <bgColor rgb="FFC00000"/>
                </patternFill>
              </fill>
            </x14:dxf>
          </x14:cfRule>
          <x14:cfRule type="containsText" priority="1062" operator="containsText" id="{689432B1-2093-4FDE-85A3-2B2CD6B3E504}">
            <xm:f>NOT(ISERROR(SEARCH('Listados Datos'!$T$4,AB596)))</xm:f>
            <xm:f>'Listados Datos'!$T$4</xm:f>
            <x14:dxf>
              <font>
                <b/>
                <i val="0"/>
                <color theme="0"/>
              </font>
              <fill>
                <patternFill>
                  <bgColor rgb="FFE26B0A"/>
                </patternFill>
              </fill>
            </x14:dxf>
          </x14:cfRule>
          <x14:cfRule type="containsText" priority="1063" operator="containsText" id="{31D1946C-CEDB-4795-9F0E-07D68A660A1D}">
            <xm:f>NOT(ISERROR(SEARCH('Listados Datos'!$T$5,AB596)))</xm:f>
            <xm:f>'Listados Datos'!$T$5</xm:f>
            <x14:dxf>
              <font>
                <b/>
                <i val="0"/>
                <color auto="1"/>
              </font>
              <fill>
                <patternFill>
                  <bgColor rgb="FFFFFF00"/>
                </patternFill>
              </fill>
            </x14:dxf>
          </x14:cfRule>
          <x14:cfRule type="containsText" priority="1064" operator="containsText" id="{891A42B0-29CF-4E8E-8424-2DED77879DD7}">
            <xm:f>NOT(ISERROR(SEARCH('Listados Datos'!$T$6,AB596)))</xm:f>
            <xm:f>'Listados Datos'!$T$6</xm:f>
            <x14:dxf>
              <font>
                <b/>
                <i val="0"/>
              </font>
              <fill>
                <patternFill>
                  <bgColor rgb="FF92D050"/>
                </patternFill>
              </fill>
            </x14:dxf>
          </x14:cfRule>
          <xm:sqref>AB596</xm:sqref>
        </x14:conditionalFormatting>
        <x14:conditionalFormatting xmlns:xm="http://schemas.microsoft.com/office/excel/2006/main">
          <x14:cfRule type="containsText" priority="1051" operator="containsText" id="{B1A648A7-3116-458D-ACC4-154812F6F42E}">
            <xm:f>NOT(ISERROR(SEARCH('Listados Datos'!$P$3,Z596)))</xm:f>
            <xm:f>'Listados Datos'!$P$3</xm:f>
            <x14:dxf>
              <fill>
                <patternFill>
                  <bgColor rgb="FF99CC00"/>
                </patternFill>
              </fill>
            </x14:dxf>
          </x14:cfRule>
          <x14:cfRule type="containsText" priority="1052" operator="containsText" id="{C6E968C1-74FD-4829-A4E7-F5D8A931E2C5}">
            <xm:f>NOT(ISERROR(SEARCH('Listados Datos'!$P$4,Z596)))</xm:f>
            <xm:f>'Listados Datos'!$P$4</xm:f>
            <x14:dxf>
              <fill>
                <patternFill>
                  <bgColor rgb="FF33CC33"/>
                </patternFill>
              </fill>
            </x14:dxf>
          </x14:cfRule>
          <x14:cfRule type="containsText" priority="1053" operator="containsText" id="{AE79DEBF-9C5D-4422-9FB6-09328A27B022}">
            <xm:f>NOT(ISERROR(SEARCH('Listados Datos'!$P$5,Z596)))</xm:f>
            <xm:f>'Listados Datos'!$P$5</xm:f>
            <x14:dxf>
              <fill>
                <patternFill>
                  <bgColor rgb="FFFFFF00"/>
                </patternFill>
              </fill>
            </x14:dxf>
          </x14:cfRule>
          <x14:cfRule type="containsText" priority="1054" operator="containsText" id="{71CA6B23-342C-4648-841D-EB916AD1E404}">
            <xm:f>NOT(ISERROR(SEARCH('Listados Datos'!$P$6,Z596)))</xm:f>
            <xm:f>'Listados Datos'!$P$6</xm:f>
            <x14:dxf>
              <fill>
                <patternFill>
                  <bgColor rgb="FFFFC000"/>
                </patternFill>
              </fill>
            </x14:dxf>
          </x14:cfRule>
          <x14:cfRule type="containsText" priority="1055" operator="containsText" id="{7CFC864C-5973-4BFF-9210-6064A62241B5}">
            <xm:f>NOT(ISERROR(SEARCH('Listados Datos'!$P$7,Z596)))</xm:f>
            <xm:f>'Listados Datos'!$P$7</xm:f>
            <x14:dxf>
              <fill>
                <patternFill>
                  <bgColor rgb="FFFF0000"/>
                </patternFill>
              </fill>
            </x14:dxf>
          </x14:cfRule>
          <xm:sqref>Z596</xm:sqref>
        </x14:conditionalFormatting>
        <x14:conditionalFormatting xmlns:xm="http://schemas.microsoft.com/office/excel/2006/main">
          <x14:cfRule type="containsText" priority="1037" operator="containsText" id="{4FFF4240-FFC6-4C8C-98B9-69F9B2F422EC}">
            <xm:f>NOT(ISERROR(SEARCH('Listados Datos'!$T$3,AT596)))</xm:f>
            <xm:f>'Listados Datos'!$T$3</xm:f>
            <x14:dxf>
              <fill>
                <patternFill patternType="solid">
                  <bgColor rgb="FFC00000"/>
                </patternFill>
              </fill>
            </x14:dxf>
          </x14:cfRule>
          <x14:cfRule type="containsText" priority="1038" operator="containsText" id="{2660F2BB-E15C-4DF5-8695-290A777ECD53}">
            <xm:f>NOT(ISERROR(SEARCH('Listados Datos'!$T$4,AT596)))</xm:f>
            <xm:f>'Listados Datos'!$T$4</xm:f>
            <x14:dxf>
              <font>
                <b/>
                <i val="0"/>
                <color theme="0"/>
              </font>
              <fill>
                <patternFill>
                  <bgColor rgb="FFE26B0A"/>
                </patternFill>
              </fill>
            </x14:dxf>
          </x14:cfRule>
          <x14:cfRule type="containsText" priority="1039" operator="containsText" id="{94D990D9-CFF9-4E07-9013-258C6C331621}">
            <xm:f>NOT(ISERROR(SEARCH('Listados Datos'!$T$5,AT596)))</xm:f>
            <xm:f>'Listados Datos'!$T$5</xm:f>
            <x14:dxf>
              <font>
                <b/>
                <i val="0"/>
                <color auto="1"/>
              </font>
              <fill>
                <patternFill>
                  <bgColor rgb="FFFFFF00"/>
                </patternFill>
              </fill>
            </x14:dxf>
          </x14:cfRule>
          <x14:cfRule type="containsText" priority="1040" operator="containsText" id="{A2FC6A64-8B83-4461-A2AF-337344126ECE}">
            <xm:f>NOT(ISERROR(SEARCH('Listados Datos'!$T$6,AT596)))</xm:f>
            <xm:f>'Listados Datos'!$T$6</xm:f>
            <x14:dxf>
              <font>
                <b/>
                <i val="0"/>
              </font>
              <fill>
                <patternFill>
                  <bgColor rgb="FF92D050"/>
                </patternFill>
              </fill>
            </x14:dxf>
          </x14:cfRule>
          <xm:sqref>AT596</xm:sqref>
        </x14:conditionalFormatting>
        <x14:conditionalFormatting xmlns:xm="http://schemas.microsoft.com/office/excel/2006/main">
          <x14:cfRule type="containsText" priority="877" operator="containsText" id="{D611A8F8-C13B-46B7-837D-12D12DB5481F}">
            <xm:f>NOT(ISERROR(SEARCH('Listados Datos'!$P$3,AR607)))</xm:f>
            <xm:f>'Listados Datos'!$P$3</xm:f>
            <x14:dxf>
              <fill>
                <patternFill>
                  <bgColor rgb="FF99CC00"/>
                </patternFill>
              </fill>
            </x14:dxf>
          </x14:cfRule>
          <x14:cfRule type="containsText" priority="878" operator="containsText" id="{121CD0E6-AB6F-4954-A88B-5F720F8548A6}">
            <xm:f>NOT(ISERROR(SEARCH('Listados Datos'!$P$4,AR607)))</xm:f>
            <xm:f>'Listados Datos'!$P$4</xm:f>
            <x14:dxf>
              <fill>
                <patternFill>
                  <bgColor rgb="FF33CC33"/>
                </patternFill>
              </fill>
            </x14:dxf>
          </x14:cfRule>
          <x14:cfRule type="containsText" priority="879" operator="containsText" id="{3024BFF9-99E2-46D3-91A9-C629A920AD18}">
            <xm:f>NOT(ISERROR(SEARCH('Listados Datos'!$P$5,AR607)))</xm:f>
            <xm:f>'Listados Datos'!$P$5</xm:f>
            <x14:dxf>
              <fill>
                <patternFill>
                  <bgColor rgb="FFFFFF00"/>
                </patternFill>
              </fill>
            </x14:dxf>
          </x14:cfRule>
          <x14:cfRule type="containsText" priority="880" operator="containsText" id="{1B263425-1774-4DB0-AC9A-089ECBB432A3}">
            <xm:f>NOT(ISERROR(SEARCH('Listados Datos'!$P$6,AR607)))</xm:f>
            <xm:f>'Listados Datos'!$P$6</xm:f>
            <x14:dxf>
              <fill>
                <patternFill>
                  <bgColor rgb="FFFFC000"/>
                </patternFill>
              </fill>
            </x14:dxf>
          </x14:cfRule>
          <x14:cfRule type="containsText" priority="881" operator="containsText" id="{C1F433B4-2AB2-4513-9303-7AF019AE9879}">
            <xm:f>NOT(ISERROR(SEARCH('Listados Datos'!$P$7,AR607)))</xm:f>
            <xm:f>'Listados Datos'!$P$7</xm:f>
            <x14:dxf>
              <fill>
                <patternFill>
                  <bgColor rgb="FFFF0000"/>
                </patternFill>
              </fill>
            </x14:dxf>
          </x14:cfRule>
          <xm:sqref>AR607</xm:sqref>
        </x14:conditionalFormatting>
        <x14:conditionalFormatting xmlns:xm="http://schemas.microsoft.com/office/excel/2006/main">
          <x14:cfRule type="containsText" priority="943" operator="containsText" id="{4EC1C675-6EC1-48BC-8270-C29AADA2C9A6}">
            <xm:f>NOT(ISERROR(SEARCH('Listados Datos'!$T$3,AT609)))</xm:f>
            <xm:f>'Listados Datos'!$T$3</xm:f>
            <x14:dxf>
              <fill>
                <patternFill patternType="solid">
                  <bgColor rgb="FFC00000"/>
                </patternFill>
              </fill>
            </x14:dxf>
          </x14:cfRule>
          <x14:cfRule type="containsText" priority="944" operator="containsText" id="{A4965A7D-0F2F-4081-B12D-5D89716144D0}">
            <xm:f>NOT(ISERROR(SEARCH('Listados Datos'!$T$4,AT609)))</xm:f>
            <xm:f>'Listados Datos'!$T$4</xm:f>
            <x14:dxf>
              <font>
                <b/>
                <i val="0"/>
                <color theme="0"/>
              </font>
              <fill>
                <patternFill>
                  <bgColor rgb="FFE26B0A"/>
                </patternFill>
              </fill>
            </x14:dxf>
          </x14:cfRule>
          <x14:cfRule type="containsText" priority="945" operator="containsText" id="{608BA686-89C7-4A6B-84E5-FCB672AA674E}">
            <xm:f>NOT(ISERROR(SEARCH('Listados Datos'!$T$5,AT609)))</xm:f>
            <xm:f>'Listados Datos'!$T$5</xm:f>
            <x14:dxf>
              <font>
                <b/>
                <i val="0"/>
                <color auto="1"/>
              </font>
              <fill>
                <patternFill>
                  <bgColor rgb="FFFFFF00"/>
                </patternFill>
              </fill>
            </x14:dxf>
          </x14:cfRule>
          <x14:cfRule type="containsText" priority="946" operator="containsText" id="{7F19878D-9ADE-4033-B308-BEFAA1A41806}">
            <xm:f>NOT(ISERROR(SEARCH('Listados Datos'!$T$6,AT609)))</xm:f>
            <xm:f>'Listados Datos'!$T$6</xm:f>
            <x14:dxf>
              <font>
                <b/>
                <i val="0"/>
              </font>
              <fill>
                <patternFill>
                  <bgColor rgb="FF92D050"/>
                </patternFill>
              </fill>
            </x14:dxf>
          </x14:cfRule>
          <xm:sqref>AT609</xm:sqref>
        </x14:conditionalFormatting>
        <x14:conditionalFormatting xmlns:xm="http://schemas.microsoft.com/office/excel/2006/main">
          <x14:cfRule type="containsText" priority="933" operator="containsText" id="{D0C01F2A-44C9-46DA-83F4-0D81F5D0C24D}">
            <xm:f>NOT(ISERROR(SEARCH('Listados Datos'!$P$3,AR609)))</xm:f>
            <xm:f>'Listados Datos'!$P$3</xm:f>
            <x14:dxf>
              <fill>
                <patternFill>
                  <bgColor rgb="FF99CC00"/>
                </patternFill>
              </fill>
            </x14:dxf>
          </x14:cfRule>
          <x14:cfRule type="containsText" priority="934" operator="containsText" id="{C9192645-0750-4D75-8396-6AAD94C1667F}">
            <xm:f>NOT(ISERROR(SEARCH('Listados Datos'!$P$4,AR609)))</xm:f>
            <xm:f>'Listados Datos'!$P$4</xm:f>
            <x14:dxf>
              <fill>
                <patternFill>
                  <bgColor rgb="FF33CC33"/>
                </patternFill>
              </fill>
            </x14:dxf>
          </x14:cfRule>
          <x14:cfRule type="containsText" priority="935" operator="containsText" id="{5C382CF4-886E-4D80-919A-B389473CD271}">
            <xm:f>NOT(ISERROR(SEARCH('Listados Datos'!$P$5,AR609)))</xm:f>
            <xm:f>'Listados Datos'!$P$5</xm:f>
            <x14:dxf>
              <fill>
                <patternFill>
                  <bgColor rgb="FFFFFF00"/>
                </patternFill>
              </fill>
            </x14:dxf>
          </x14:cfRule>
          <x14:cfRule type="containsText" priority="936" operator="containsText" id="{0F371081-F46F-45B8-A59A-38D280EC55E6}">
            <xm:f>NOT(ISERROR(SEARCH('Listados Datos'!$P$6,AR609)))</xm:f>
            <xm:f>'Listados Datos'!$P$6</xm:f>
            <x14:dxf>
              <fill>
                <patternFill>
                  <bgColor rgb="FFFFC000"/>
                </patternFill>
              </fill>
            </x14:dxf>
          </x14:cfRule>
          <x14:cfRule type="containsText" priority="937" operator="containsText" id="{C36A59F4-E937-4FBC-918F-81127B425325}">
            <xm:f>NOT(ISERROR(SEARCH('Listados Datos'!$P$7,AR609)))</xm:f>
            <xm:f>'Listados Datos'!$P$7</xm:f>
            <x14:dxf>
              <fill>
                <patternFill>
                  <bgColor rgb="FFFF0000"/>
                </patternFill>
              </fill>
            </x14:dxf>
          </x14:cfRule>
          <xm:sqref>AR609</xm:sqref>
        </x14:conditionalFormatting>
        <x14:conditionalFormatting xmlns:xm="http://schemas.microsoft.com/office/excel/2006/main">
          <x14:cfRule type="containsText" priority="901" operator="containsText" id="{8FD47F3A-4CFF-4116-9C8D-3F34FBEFEBDD}">
            <xm:f>NOT(ISERROR(SEARCH('Listados Datos'!$T$3,AT606)))</xm:f>
            <xm:f>'Listados Datos'!$T$3</xm:f>
            <x14:dxf>
              <fill>
                <patternFill patternType="solid">
                  <bgColor rgb="FFC00000"/>
                </patternFill>
              </fill>
            </x14:dxf>
          </x14:cfRule>
          <x14:cfRule type="containsText" priority="902" operator="containsText" id="{DFF64188-C1DB-4F30-9A4D-08506BF4DB32}">
            <xm:f>NOT(ISERROR(SEARCH('Listados Datos'!$T$4,AT606)))</xm:f>
            <xm:f>'Listados Datos'!$T$4</xm:f>
            <x14:dxf>
              <font>
                <b/>
                <i val="0"/>
                <color theme="0"/>
              </font>
              <fill>
                <patternFill>
                  <bgColor rgb="FFE26B0A"/>
                </patternFill>
              </fill>
            </x14:dxf>
          </x14:cfRule>
          <x14:cfRule type="containsText" priority="903" operator="containsText" id="{CE686288-B72A-4017-A9F1-A9F107F05168}">
            <xm:f>NOT(ISERROR(SEARCH('Listados Datos'!$T$5,AT606)))</xm:f>
            <xm:f>'Listados Datos'!$T$5</xm:f>
            <x14:dxf>
              <font>
                <b/>
                <i val="0"/>
                <color auto="1"/>
              </font>
              <fill>
                <patternFill>
                  <bgColor rgb="FFFFFF00"/>
                </patternFill>
              </fill>
            </x14:dxf>
          </x14:cfRule>
          <x14:cfRule type="containsText" priority="904" operator="containsText" id="{0DA38BC2-4B90-4487-8ABF-254C0DCA2B56}">
            <xm:f>NOT(ISERROR(SEARCH('Listados Datos'!$T$6,AT606)))</xm:f>
            <xm:f>'Listados Datos'!$T$6</xm:f>
            <x14:dxf>
              <font>
                <b/>
                <i val="0"/>
              </font>
              <fill>
                <patternFill>
                  <bgColor rgb="FF92D050"/>
                </patternFill>
              </fill>
            </x14:dxf>
          </x14:cfRule>
          <xm:sqref>AT606</xm:sqref>
        </x14:conditionalFormatting>
        <x14:conditionalFormatting xmlns:xm="http://schemas.microsoft.com/office/excel/2006/main">
          <x14:cfRule type="containsText" priority="891" operator="containsText" id="{DB5F8D38-318A-4416-B1EB-5BFE71DEC569}">
            <xm:f>NOT(ISERROR(SEARCH('Listados Datos'!$P$3,AR606)))</xm:f>
            <xm:f>'Listados Datos'!$P$3</xm:f>
            <x14:dxf>
              <fill>
                <patternFill>
                  <bgColor rgb="FF99CC00"/>
                </patternFill>
              </fill>
            </x14:dxf>
          </x14:cfRule>
          <x14:cfRule type="containsText" priority="892" operator="containsText" id="{60670F18-FA31-48D5-A009-61103F0CA22E}">
            <xm:f>NOT(ISERROR(SEARCH('Listados Datos'!$P$4,AR606)))</xm:f>
            <xm:f>'Listados Datos'!$P$4</xm:f>
            <x14:dxf>
              <fill>
                <patternFill>
                  <bgColor rgb="FF33CC33"/>
                </patternFill>
              </fill>
            </x14:dxf>
          </x14:cfRule>
          <x14:cfRule type="containsText" priority="893" operator="containsText" id="{0E324994-0AB9-4188-B793-2D1EF4A40D2D}">
            <xm:f>NOT(ISERROR(SEARCH('Listados Datos'!$P$5,AR606)))</xm:f>
            <xm:f>'Listados Datos'!$P$5</xm:f>
            <x14:dxf>
              <fill>
                <patternFill>
                  <bgColor rgb="FFFFFF00"/>
                </patternFill>
              </fill>
            </x14:dxf>
          </x14:cfRule>
          <x14:cfRule type="containsText" priority="894" operator="containsText" id="{9F5EEE02-3EAD-435D-8E70-7CE5174B481B}">
            <xm:f>NOT(ISERROR(SEARCH('Listados Datos'!$P$6,AR606)))</xm:f>
            <xm:f>'Listados Datos'!$P$6</xm:f>
            <x14:dxf>
              <fill>
                <patternFill>
                  <bgColor rgb="FFFFC000"/>
                </patternFill>
              </fill>
            </x14:dxf>
          </x14:cfRule>
          <x14:cfRule type="containsText" priority="895" operator="containsText" id="{7F10CD46-1C63-49C6-BEA4-D26B2CF429F5}">
            <xm:f>NOT(ISERROR(SEARCH('Listados Datos'!$P$7,AR606)))</xm:f>
            <xm:f>'Listados Datos'!$P$7</xm:f>
            <x14:dxf>
              <fill>
                <patternFill>
                  <bgColor rgb="FFFF0000"/>
                </patternFill>
              </fill>
            </x14:dxf>
          </x14:cfRule>
          <xm:sqref>AR606</xm:sqref>
        </x14:conditionalFormatting>
        <x14:conditionalFormatting xmlns:xm="http://schemas.microsoft.com/office/excel/2006/main">
          <x14:cfRule type="containsText" priority="1009" operator="containsText" id="{DA9D8E8A-6EB5-45BF-A719-9E39AF1FD8F1}">
            <xm:f>NOT(ISERROR(SEARCH('Listados Datos'!$T$3,AF604)))</xm:f>
            <xm:f>'Listados Datos'!$T$3</xm:f>
            <x14:dxf>
              <fill>
                <patternFill patternType="solid">
                  <bgColor rgb="FFC00000"/>
                </patternFill>
              </fill>
            </x14:dxf>
          </x14:cfRule>
          <x14:cfRule type="containsText" priority="1010" operator="containsText" id="{6C7497CD-7ED1-4C6B-9A3D-AC0D708E5C68}">
            <xm:f>NOT(ISERROR(SEARCH('Listados Datos'!$T$4,AF604)))</xm:f>
            <xm:f>'Listados Datos'!$T$4</xm:f>
            <x14:dxf>
              <font>
                <b/>
                <i val="0"/>
                <color theme="0"/>
              </font>
              <fill>
                <patternFill>
                  <bgColor rgb="FFE26B0A"/>
                </patternFill>
              </fill>
            </x14:dxf>
          </x14:cfRule>
          <x14:cfRule type="containsText" priority="1011" operator="containsText" id="{7D779B99-C28D-449C-88B8-B6106E0FE384}">
            <xm:f>NOT(ISERROR(SEARCH('Listados Datos'!$T$5,AF604)))</xm:f>
            <xm:f>'Listados Datos'!$T$5</xm:f>
            <x14:dxf>
              <font>
                <b/>
                <i val="0"/>
                <color auto="1"/>
              </font>
              <fill>
                <patternFill>
                  <bgColor rgb="FFFFFF00"/>
                </patternFill>
              </fill>
            </x14:dxf>
          </x14:cfRule>
          <x14:cfRule type="containsText" priority="1012" operator="containsText" id="{83035FBB-0BE8-4917-9558-27353CFFC10C}">
            <xm:f>NOT(ISERROR(SEARCH('Listados Datos'!$T$6,AF604)))</xm:f>
            <xm:f>'Listados Datos'!$T$6</xm:f>
            <x14:dxf>
              <font>
                <b/>
                <i val="0"/>
              </font>
              <fill>
                <patternFill>
                  <bgColor rgb="FF92D050"/>
                </patternFill>
              </fill>
            </x14:dxf>
          </x14:cfRule>
          <xm:sqref>AF604:AF605 AF609</xm:sqref>
        </x14:conditionalFormatting>
        <x14:conditionalFormatting xmlns:xm="http://schemas.microsoft.com/office/excel/2006/main">
          <x14:cfRule type="containsText" priority="1005" operator="containsText" id="{FCEED7D5-B499-4C2A-AC76-D2C3F0C497E3}">
            <xm:f>NOT(ISERROR(SEARCH('Listados Datos'!$T$3,AB604)))</xm:f>
            <xm:f>'Listados Datos'!$T$3</xm:f>
            <x14:dxf>
              <fill>
                <patternFill patternType="solid">
                  <bgColor rgb="FFC00000"/>
                </patternFill>
              </fill>
            </x14:dxf>
          </x14:cfRule>
          <x14:cfRule type="containsText" priority="1006" operator="containsText" id="{48FB936E-5825-40EE-BCD1-4B74F5210EC4}">
            <xm:f>NOT(ISERROR(SEARCH('Listados Datos'!$T$4,AB604)))</xm:f>
            <xm:f>'Listados Datos'!$T$4</xm:f>
            <x14:dxf>
              <font>
                <b/>
                <i val="0"/>
                <color theme="0"/>
              </font>
              <fill>
                <patternFill>
                  <bgColor rgb="FFE26B0A"/>
                </patternFill>
              </fill>
            </x14:dxf>
          </x14:cfRule>
          <x14:cfRule type="containsText" priority="1007" operator="containsText" id="{F679DA59-3367-43F5-9C12-D97C15CD6CE7}">
            <xm:f>NOT(ISERROR(SEARCH('Listados Datos'!$T$5,AB604)))</xm:f>
            <xm:f>'Listados Datos'!$T$5</xm:f>
            <x14:dxf>
              <font>
                <b/>
                <i val="0"/>
                <color auto="1"/>
              </font>
              <fill>
                <patternFill>
                  <bgColor rgb="FFFFFF00"/>
                </patternFill>
              </fill>
            </x14:dxf>
          </x14:cfRule>
          <x14:cfRule type="containsText" priority="1008" operator="containsText" id="{118AA135-CA54-4ACE-A61C-D51A49499500}">
            <xm:f>NOT(ISERROR(SEARCH('Listados Datos'!$T$6,AB604)))</xm:f>
            <xm:f>'Listados Datos'!$T$6</xm:f>
            <x14:dxf>
              <font>
                <b/>
                <i val="0"/>
              </font>
              <fill>
                <patternFill>
                  <bgColor rgb="FF92D050"/>
                </patternFill>
              </fill>
            </x14:dxf>
          </x14:cfRule>
          <xm:sqref>AB604:AB605</xm:sqref>
        </x14:conditionalFormatting>
        <x14:conditionalFormatting xmlns:xm="http://schemas.microsoft.com/office/excel/2006/main">
          <x14:cfRule type="containsText" priority="995" operator="containsText" id="{BB6CB36C-9643-4D36-88DA-3195B72F5E64}">
            <xm:f>NOT(ISERROR(SEARCH('Listados Datos'!$P$3,Z604)))</xm:f>
            <xm:f>'Listados Datos'!$P$3</xm:f>
            <x14:dxf>
              <fill>
                <patternFill>
                  <bgColor rgb="FF99CC00"/>
                </patternFill>
              </fill>
            </x14:dxf>
          </x14:cfRule>
          <x14:cfRule type="containsText" priority="996" operator="containsText" id="{322BDF4A-67A5-4928-88C4-0A15CB71644D}">
            <xm:f>NOT(ISERROR(SEARCH('Listados Datos'!$P$4,Z604)))</xm:f>
            <xm:f>'Listados Datos'!$P$4</xm:f>
            <x14:dxf>
              <fill>
                <patternFill>
                  <bgColor rgb="FF33CC33"/>
                </patternFill>
              </fill>
            </x14:dxf>
          </x14:cfRule>
          <x14:cfRule type="containsText" priority="997" operator="containsText" id="{1E7CF4B7-C68E-4668-98F7-85B024BDA7C3}">
            <xm:f>NOT(ISERROR(SEARCH('Listados Datos'!$P$5,Z604)))</xm:f>
            <xm:f>'Listados Datos'!$P$5</xm:f>
            <x14:dxf>
              <fill>
                <patternFill>
                  <bgColor rgb="FFFFFF00"/>
                </patternFill>
              </fill>
            </x14:dxf>
          </x14:cfRule>
          <x14:cfRule type="containsText" priority="998" operator="containsText" id="{63533B93-9AED-4AF2-B355-712A96B93DD2}">
            <xm:f>NOT(ISERROR(SEARCH('Listados Datos'!$P$6,Z604)))</xm:f>
            <xm:f>'Listados Datos'!$P$6</xm:f>
            <x14:dxf>
              <fill>
                <patternFill>
                  <bgColor rgb="FFFFC000"/>
                </patternFill>
              </fill>
            </x14:dxf>
          </x14:cfRule>
          <x14:cfRule type="containsText" priority="999" operator="containsText" id="{9771496C-4618-45DD-9DBB-C80C7250BF9E}">
            <xm:f>NOT(ISERROR(SEARCH('Listados Datos'!$P$7,Z604)))</xm:f>
            <xm:f>'Listados Datos'!$P$7</xm:f>
            <x14:dxf>
              <fill>
                <patternFill>
                  <bgColor rgb="FFFF0000"/>
                </patternFill>
              </fill>
            </x14:dxf>
          </x14:cfRule>
          <xm:sqref>Z604:Z605</xm:sqref>
        </x14:conditionalFormatting>
        <x14:conditionalFormatting xmlns:xm="http://schemas.microsoft.com/office/excel/2006/main">
          <x14:cfRule type="containsText" priority="971" operator="containsText" id="{86D03118-7487-4504-8C7C-B83E779CAD30}">
            <xm:f>NOT(ISERROR(SEARCH('Listados Datos'!$T$3,AT604)))</xm:f>
            <xm:f>'Listados Datos'!$T$3</xm:f>
            <x14:dxf>
              <fill>
                <patternFill patternType="solid">
                  <bgColor rgb="FFC00000"/>
                </patternFill>
              </fill>
            </x14:dxf>
          </x14:cfRule>
          <x14:cfRule type="containsText" priority="972" operator="containsText" id="{F373506E-B9A2-40B0-805E-D5292A862D1F}">
            <xm:f>NOT(ISERROR(SEARCH('Listados Datos'!$T$4,AT604)))</xm:f>
            <xm:f>'Listados Datos'!$T$4</xm:f>
            <x14:dxf>
              <font>
                <b/>
                <i val="0"/>
                <color theme="0"/>
              </font>
              <fill>
                <patternFill>
                  <bgColor rgb="FFE26B0A"/>
                </patternFill>
              </fill>
            </x14:dxf>
          </x14:cfRule>
          <x14:cfRule type="containsText" priority="973" operator="containsText" id="{8B676739-27A4-446C-9FBC-74292B3A6D90}">
            <xm:f>NOT(ISERROR(SEARCH('Listados Datos'!$T$5,AT604)))</xm:f>
            <xm:f>'Listados Datos'!$T$5</xm:f>
            <x14:dxf>
              <font>
                <b/>
                <i val="0"/>
                <color auto="1"/>
              </font>
              <fill>
                <patternFill>
                  <bgColor rgb="FFFFFF00"/>
                </patternFill>
              </fill>
            </x14:dxf>
          </x14:cfRule>
          <x14:cfRule type="containsText" priority="974" operator="containsText" id="{79F9F7D7-E93E-491D-BE8E-C6A09FFB1AEA}">
            <xm:f>NOT(ISERROR(SEARCH('Listados Datos'!$T$6,AT604)))</xm:f>
            <xm:f>'Listados Datos'!$T$6</xm:f>
            <x14:dxf>
              <font>
                <b/>
                <i val="0"/>
              </font>
              <fill>
                <patternFill>
                  <bgColor rgb="FF92D050"/>
                </patternFill>
              </fill>
            </x14:dxf>
          </x14:cfRule>
          <xm:sqref>AT604</xm:sqref>
        </x14:conditionalFormatting>
        <x14:conditionalFormatting xmlns:xm="http://schemas.microsoft.com/office/excel/2006/main">
          <x14:cfRule type="containsText" priority="961" operator="containsText" id="{173E09DA-9467-438A-A1E6-9EB8F30932B7}">
            <xm:f>NOT(ISERROR(SEARCH('Listados Datos'!$P$3,AR604)))</xm:f>
            <xm:f>'Listados Datos'!$P$3</xm:f>
            <x14:dxf>
              <fill>
                <patternFill>
                  <bgColor rgb="FF99CC00"/>
                </patternFill>
              </fill>
            </x14:dxf>
          </x14:cfRule>
          <x14:cfRule type="containsText" priority="962" operator="containsText" id="{71434932-571F-44AE-B780-9EFD85DF3474}">
            <xm:f>NOT(ISERROR(SEARCH('Listados Datos'!$P$4,AR604)))</xm:f>
            <xm:f>'Listados Datos'!$P$4</xm:f>
            <x14:dxf>
              <fill>
                <patternFill>
                  <bgColor rgb="FF33CC33"/>
                </patternFill>
              </fill>
            </x14:dxf>
          </x14:cfRule>
          <x14:cfRule type="containsText" priority="963" operator="containsText" id="{A720FB80-B4B3-4E0C-9ACA-E8ADFA8E92E2}">
            <xm:f>NOT(ISERROR(SEARCH('Listados Datos'!$P$5,AR604)))</xm:f>
            <xm:f>'Listados Datos'!$P$5</xm:f>
            <x14:dxf>
              <fill>
                <patternFill>
                  <bgColor rgb="FFFFFF00"/>
                </patternFill>
              </fill>
            </x14:dxf>
          </x14:cfRule>
          <x14:cfRule type="containsText" priority="964" operator="containsText" id="{78733A81-4384-4883-9F41-43334681FC8D}">
            <xm:f>NOT(ISERROR(SEARCH('Listados Datos'!$P$6,AR604)))</xm:f>
            <xm:f>'Listados Datos'!$P$6</xm:f>
            <x14:dxf>
              <fill>
                <patternFill>
                  <bgColor rgb="FFFFC000"/>
                </patternFill>
              </fill>
            </x14:dxf>
          </x14:cfRule>
          <x14:cfRule type="containsText" priority="965" operator="containsText" id="{32CB1753-3ACE-41B0-BBFC-D6C172C7656D}">
            <xm:f>NOT(ISERROR(SEARCH('Listados Datos'!$P$7,AR604)))</xm:f>
            <xm:f>'Listados Datos'!$P$7</xm:f>
            <x14:dxf>
              <fill>
                <patternFill>
                  <bgColor rgb="FFFF0000"/>
                </patternFill>
              </fill>
            </x14:dxf>
          </x14:cfRule>
          <xm:sqref>AR604</xm:sqref>
        </x14:conditionalFormatting>
        <x14:conditionalFormatting xmlns:xm="http://schemas.microsoft.com/office/excel/2006/main">
          <x14:cfRule type="containsText" priority="957" operator="containsText" id="{B9D5F037-FC71-4915-AA8F-8A2CE5BDC97A}">
            <xm:f>NOT(ISERROR(SEARCH('Listados Datos'!$T$3,AT605)))</xm:f>
            <xm:f>'Listados Datos'!$T$3</xm:f>
            <x14:dxf>
              <fill>
                <patternFill patternType="solid">
                  <bgColor rgb="FFC00000"/>
                </patternFill>
              </fill>
            </x14:dxf>
          </x14:cfRule>
          <x14:cfRule type="containsText" priority="958" operator="containsText" id="{E19383CA-93BB-4B2B-9EAF-DC649D549327}">
            <xm:f>NOT(ISERROR(SEARCH('Listados Datos'!$T$4,AT605)))</xm:f>
            <xm:f>'Listados Datos'!$T$4</xm:f>
            <x14:dxf>
              <font>
                <b/>
                <i val="0"/>
                <color theme="0"/>
              </font>
              <fill>
                <patternFill>
                  <bgColor rgb="FFE26B0A"/>
                </patternFill>
              </fill>
            </x14:dxf>
          </x14:cfRule>
          <x14:cfRule type="containsText" priority="959" operator="containsText" id="{54F36399-7A85-4084-99F4-1AD0589EFD36}">
            <xm:f>NOT(ISERROR(SEARCH('Listados Datos'!$T$5,AT605)))</xm:f>
            <xm:f>'Listados Datos'!$T$5</xm:f>
            <x14:dxf>
              <font>
                <b/>
                <i val="0"/>
                <color auto="1"/>
              </font>
              <fill>
                <patternFill>
                  <bgColor rgb="FFFFFF00"/>
                </patternFill>
              </fill>
            </x14:dxf>
          </x14:cfRule>
          <x14:cfRule type="containsText" priority="960" operator="containsText" id="{AD326BA4-F4B1-48F1-B9E4-F13D2C33288B}">
            <xm:f>NOT(ISERROR(SEARCH('Listados Datos'!$T$6,AT605)))</xm:f>
            <xm:f>'Listados Datos'!$T$6</xm:f>
            <x14:dxf>
              <font>
                <b/>
                <i val="0"/>
              </font>
              <fill>
                <patternFill>
                  <bgColor rgb="FF92D050"/>
                </patternFill>
              </fill>
            </x14:dxf>
          </x14:cfRule>
          <xm:sqref>AT605</xm:sqref>
        </x14:conditionalFormatting>
        <x14:conditionalFormatting xmlns:xm="http://schemas.microsoft.com/office/excel/2006/main">
          <x14:cfRule type="containsText" priority="947" operator="containsText" id="{EEF6366E-DBFA-4C52-A727-0BE824B3C5A7}">
            <xm:f>NOT(ISERROR(SEARCH('Listados Datos'!$P$3,AR605)))</xm:f>
            <xm:f>'Listados Datos'!$P$3</xm:f>
            <x14:dxf>
              <fill>
                <patternFill>
                  <bgColor rgb="FF99CC00"/>
                </patternFill>
              </fill>
            </x14:dxf>
          </x14:cfRule>
          <x14:cfRule type="containsText" priority="948" operator="containsText" id="{B2729B6D-9EB3-457B-BC1F-2911100F5E13}">
            <xm:f>NOT(ISERROR(SEARCH('Listados Datos'!$P$4,AR605)))</xm:f>
            <xm:f>'Listados Datos'!$P$4</xm:f>
            <x14:dxf>
              <fill>
                <patternFill>
                  <bgColor rgb="FF33CC33"/>
                </patternFill>
              </fill>
            </x14:dxf>
          </x14:cfRule>
          <x14:cfRule type="containsText" priority="949" operator="containsText" id="{C2F4A4D3-10E9-4282-85F6-4C665796BBB5}">
            <xm:f>NOT(ISERROR(SEARCH('Listados Datos'!$P$5,AR605)))</xm:f>
            <xm:f>'Listados Datos'!$P$5</xm:f>
            <x14:dxf>
              <fill>
                <patternFill>
                  <bgColor rgb="FFFFFF00"/>
                </patternFill>
              </fill>
            </x14:dxf>
          </x14:cfRule>
          <x14:cfRule type="containsText" priority="950" operator="containsText" id="{4759C8D9-3FC9-4D9E-B9DD-B266C3F833FC}">
            <xm:f>NOT(ISERROR(SEARCH('Listados Datos'!$P$6,AR605)))</xm:f>
            <xm:f>'Listados Datos'!$P$6</xm:f>
            <x14:dxf>
              <fill>
                <patternFill>
                  <bgColor rgb="FFFFC000"/>
                </patternFill>
              </fill>
            </x14:dxf>
          </x14:cfRule>
          <x14:cfRule type="containsText" priority="951" operator="containsText" id="{D6B44317-36EB-4FD1-A10C-D878AB064C46}">
            <xm:f>NOT(ISERROR(SEARCH('Listados Datos'!$P$7,AR605)))</xm:f>
            <xm:f>'Listados Datos'!$P$7</xm:f>
            <x14:dxf>
              <fill>
                <patternFill>
                  <bgColor rgb="FFFF0000"/>
                </patternFill>
              </fill>
            </x14:dxf>
          </x14:cfRule>
          <xm:sqref>AR605</xm:sqref>
        </x14:conditionalFormatting>
        <x14:conditionalFormatting xmlns:xm="http://schemas.microsoft.com/office/excel/2006/main">
          <x14:cfRule type="containsText" priority="929" operator="containsText" id="{BDC2824C-A52E-4EEE-8A48-C8542C3E73B5}">
            <xm:f>NOT(ISERROR(SEARCH('Listados Datos'!$T$3,AF606)))</xm:f>
            <xm:f>'Listados Datos'!$T$3</xm:f>
            <x14:dxf>
              <fill>
                <patternFill patternType="solid">
                  <bgColor rgb="FFC00000"/>
                </patternFill>
              </fill>
            </x14:dxf>
          </x14:cfRule>
          <x14:cfRule type="containsText" priority="930" operator="containsText" id="{4AC36657-D236-44A3-AAC0-13F3A80447C5}">
            <xm:f>NOT(ISERROR(SEARCH('Listados Datos'!$T$4,AF606)))</xm:f>
            <xm:f>'Listados Datos'!$T$4</xm:f>
            <x14:dxf>
              <font>
                <b/>
                <i val="0"/>
                <color theme="0"/>
              </font>
              <fill>
                <patternFill>
                  <bgColor rgb="FFE26B0A"/>
                </patternFill>
              </fill>
            </x14:dxf>
          </x14:cfRule>
          <x14:cfRule type="containsText" priority="931" operator="containsText" id="{675640C6-03D5-4DEF-930D-9486E5A381AB}">
            <xm:f>NOT(ISERROR(SEARCH('Listados Datos'!$T$5,AF606)))</xm:f>
            <xm:f>'Listados Datos'!$T$5</xm:f>
            <x14:dxf>
              <font>
                <b/>
                <i val="0"/>
                <color auto="1"/>
              </font>
              <fill>
                <patternFill>
                  <bgColor rgb="FFFFFF00"/>
                </patternFill>
              </fill>
            </x14:dxf>
          </x14:cfRule>
          <x14:cfRule type="containsText" priority="932" operator="containsText" id="{8A0FE3C6-8338-452A-940F-E77458E718A6}">
            <xm:f>NOT(ISERROR(SEARCH('Listados Datos'!$T$6,AF606)))</xm:f>
            <xm:f>'Listados Datos'!$T$6</xm:f>
            <x14:dxf>
              <font>
                <b/>
                <i val="0"/>
              </font>
              <fill>
                <patternFill>
                  <bgColor rgb="FF92D050"/>
                </patternFill>
              </fill>
            </x14:dxf>
          </x14:cfRule>
          <xm:sqref>AF606:AF607</xm:sqref>
        </x14:conditionalFormatting>
        <x14:conditionalFormatting xmlns:xm="http://schemas.microsoft.com/office/excel/2006/main">
          <x14:cfRule type="containsText" priority="925" operator="containsText" id="{137EBC31-263F-4992-B40E-46369D5BF41B}">
            <xm:f>NOT(ISERROR(SEARCH('Listados Datos'!$T$3,AB606)))</xm:f>
            <xm:f>'Listados Datos'!$T$3</xm:f>
            <x14:dxf>
              <fill>
                <patternFill patternType="solid">
                  <bgColor rgb="FFC00000"/>
                </patternFill>
              </fill>
            </x14:dxf>
          </x14:cfRule>
          <x14:cfRule type="containsText" priority="926" operator="containsText" id="{25B87CAB-61CB-4873-9672-171EE955F820}">
            <xm:f>NOT(ISERROR(SEARCH('Listados Datos'!$T$4,AB606)))</xm:f>
            <xm:f>'Listados Datos'!$T$4</xm:f>
            <x14:dxf>
              <font>
                <b/>
                <i val="0"/>
                <color theme="0"/>
              </font>
              <fill>
                <patternFill>
                  <bgColor rgb="FFE26B0A"/>
                </patternFill>
              </fill>
            </x14:dxf>
          </x14:cfRule>
          <x14:cfRule type="containsText" priority="927" operator="containsText" id="{DB0BFEC5-89E1-430C-BC92-6BC06EC52493}">
            <xm:f>NOT(ISERROR(SEARCH('Listados Datos'!$T$5,AB606)))</xm:f>
            <xm:f>'Listados Datos'!$T$5</xm:f>
            <x14:dxf>
              <font>
                <b/>
                <i val="0"/>
                <color auto="1"/>
              </font>
              <fill>
                <patternFill>
                  <bgColor rgb="FFFFFF00"/>
                </patternFill>
              </fill>
            </x14:dxf>
          </x14:cfRule>
          <x14:cfRule type="containsText" priority="928" operator="containsText" id="{7022B4FE-44D3-4E74-8751-5C7BDA9C3EE9}">
            <xm:f>NOT(ISERROR(SEARCH('Listados Datos'!$T$6,AB606)))</xm:f>
            <xm:f>'Listados Datos'!$T$6</xm:f>
            <x14:dxf>
              <font>
                <b/>
                <i val="0"/>
              </font>
              <fill>
                <patternFill>
                  <bgColor rgb="FF92D050"/>
                </patternFill>
              </fill>
            </x14:dxf>
          </x14:cfRule>
          <xm:sqref>AB606:AB607</xm:sqref>
        </x14:conditionalFormatting>
        <x14:conditionalFormatting xmlns:xm="http://schemas.microsoft.com/office/excel/2006/main">
          <x14:cfRule type="containsText" priority="915" operator="containsText" id="{CDFAFF3D-0781-4F4D-8FF5-A72C7F84F4D0}">
            <xm:f>NOT(ISERROR(SEARCH('Listados Datos'!$P$3,Z606)))</xm:f>
            <xm:f>'Listados Datos'!$P$3</xm:f>
            <x14:dxf>
              <fill>
                <patternFill>
                  <bgColor rgb="FF99CC00"/>
                </patternFill>
              </fill>
            </x14:dxf>
          </x14:cfRule>
          <x14:cfRule type="containsText" priority="916" operator="containsText" id="{DFF83235-C53E-45D1-8BC5-604B3997711B}">
            <xm:f>NOT(ISERROR(SEARCH('Listados Datos'!$P$4,Z606)))</xm:f>
            <xm:f>'Listados Datos'!$P$4</xm:f>
            <x14:dxf>
              <fill>
                <patternFill>
                  <bgColor rgb="FF33CC33"/>
                </patternFill>
              </fill>
            </x14:dxf>
          </x14:cfRule>
          <x14:cfRule type="containsText" priority="917" operator="containsText" id="{6721855A-9ED7-4C44-B2DF-27BDF35B7B1A}">
            <xm:f>NOT(ISERROR(SEARCH('Listados Datos'!$P$5,Z606)))</xm:f>
            <xm:f>'Listados Datos'!$P$5</xm:f>
            <x14:dxf>
              <fill>
                <patternFill>
                  <bgColor rgb="FFFFFF00"/>
                </patternFill>
              </fill>
            </x14:dxf>
          </x14:cfRule>
          <x14:cfRule type="containsText" priority="918" operator="containsText" id="{9055BD48-D7DF-4200-95FF-E5D0A5784660}">
            <xm:f>NOT(ISERROR(SEARCH('Listados Datos'!$P$6,Z606)))</xm:f>
            <xm:f>'Listados Datos'!$P$6</xm:f>
            <x14:dxf>
              <fill>
                <patternFill>
                  <bgColor rgb="FFFFC000"/>
                </patternFill>
              </fill>
            </x14:dxf>
          </x14:cfRule>
          <x14:cfRule type="containsText" priority="919" operator="containsText" id="{998A773E-616E-43DF-8D2F-377C034DCD27}">
            <xm:f>NOT(ISERROR(SEARCH('Listados Datos'!$P$7,Z606)))</xm:f>
            <xm:f>'Listados Datos'!$P$7</xm:f>
            <x14:dxf>
              <fill>
                <patternFill>
                  <bgColor rgb="FFFF0000"/>
                </patternFill>
              </fill>
            </x14:dxf>
          </x14:cfRule>
          <xm:sqref>Z606:Z607</xm:sqref>
        </x14:conditionalFormatting>
        <x14:conditionalFormatting xmlns:xm="http://schemas.microsoft.com/office/excel/2006/main">
          <x14:cfRule type="containsText" priority="887" operator="containsText" id="{EF80960A-9EFB-4001-8790-F49C4C065658}">
            <xm:f>NOT(ISERROR(SEARCH('Listados Datos'!$T$3,AT607)))</xm:f>
            <xm:f>'Listados Datos'!$T$3</xm:f>
            <x14:dxf>
              <fill>
                <patternFill patternType="solid">
                  <bgColor rgb="FFC00000"/>
                </patternFill>
              </fill>
            </x14:dxf>
          </x14:cfRule>
          <x14:cfRule type="containsText" priority="888" operator="containsText" id="{3C9C14F9-5EFE-4CE4-B850-72873D5C3E6F}">
            <xm:f>NOT(ISERROR(SEARCH('Listados Datos'!$T$4,AT607)))</xm:f>
            <xm:f>'Listados Datos'!$T$4</xm:f>
            <x14:dxf>
              <font>
                <b/>
                <i val="0"/>
                <color theme="0"/>
              </font>
              <fill>
                <patternFill>
                  <bgColor rgb="FFE26B0A"/>
                </patternFill>
              </fill>
            </x14:dxf>
          </x14:cfRule>
          <x14:cfRule type="containsText" priority="889" operator="containsText" id="{E9C11CD4-3947-4669-9CD9-6B75BFC505D9}">
            <xm:f>NOT(ISERROR(SEARCH('Listados Datos'!$T$5,AT607)))</xm:f>
            <xm:f>'Listados Datos'!$T$5</xm:f>
            <x14:dxf>
              <font>
                <b/>
                <i val="0"/>
                <color auto="1"/>
              </font>
              <fill>
                <patternFill>
                  <bgColor rgb="FFFFFF00"/>
                </patternFill>
              </fill>
            </x14:dxf>
          </x14:cfRule>
          <x14:cfRule type="containsText" priority="890" operator="containsText" id="{B75FA70E-0BB4-4C3C-AFE2-62389D454F22}">
            <xm:f>NOT(ISERROR(SEARCH('Listados Datos'!$T$6,AT607)))</xm:f>
            <xm:f>'Listados Datos'!$T$6</xm:f>
            <x14:dxf>
              <font>
                <b/>
                <i val="0"/>
              </font>
              <fill>
                <patternFill>
                  <bgColor rgb="FF92D050"/>
                </patternFill>
              </fill>
            </x14:dxf>
          </x14:cfRule>
          <xm:sqref>AT607</xm:sqref>
        </x14:conditionalFormatting>
        <x14:conditionalFormatting xmlns:xm="http://schemas.microsoft.com/office/excel/2006/main">
          <x14:cfRule type="containsText" priority="835" operator="containsText" id="{3F379997-26EB-4D11-9085-0456A26D80DF}">
            <xm:f>NOT(ISERROR(SEARCH('Listados Datos'!$P$3,AR608)))</xm:f>
            <xm:f>'Listados Datos'!$P$3</xm:f>
            <x14:dxf>
              <fill>
                <patternFill>
                  <bgColor rgb="FF99CC00"/>
                </patternFill>
              </fill>
            </x14:dxf>
          </x14:cfRule>
          <x14:cfRule type="containsText" priority="836" operator="containsText" id="{4E37C0F3-7930-419D-81F4-26D0F9F42F89}">
            <xm:f>NOT(ISERROR(SEARCH('Listados Datos'!$P$4,AR608)))</xm:f>
            <xm:f>'Listados Datos'!$P$4</xm:f>
            <x14:dxf>
              <fill>
                <patternFill>
                  <bgColor rgb="FF33CC33"/>
                </patternFill>
              </fill>
            </x14:dxf>
          </x14:cfRule>
          <x14:cfRule type="containsText" priority="837" operator="containsText" id="{D49B734D-6B32-4901-AAF6-1E4CE4ADEC70}">
            <xm:f>NOT(ISERROR(SEARCH('Listados Datos'!$P$5,AR608)))</xm:f>
            <xm:f>'Listados Datos'!$P$5</xm:f>
            <x14:dxf>
              <fill>
                <patternFill>
                  <bgColor rgb="FFFFFF00"/>
                </patternFill>
              </fill>
            </x14:dxf>
          </x14:cfRule>
          <x14:cfRule type="containsText" priority="838" operator="containsText" id="{7B6298C7-3784-456E-AD8B-2B5A2C3E0D8C}">
            <xm:f>NOT(ISERROR(SEARCH('Listados Datos'!$P$6,AR608)))</xm:f>
            <xm:f>'Listados Datos'!$P$6</xm:f>
            <x14:dxf>
              <fill>
                <patternFill>
                  <bgColor rgb="FFFFC000"/>
                </patternFill>
              </fill>
            </x14:dxf>
          </x14:cfRule>
          <x14:cfRule type="containsText" priority="839" operator="containsText" id="{6ACBC633-6D4C-4ABD-96B6-83A6D6568E81}">
            <xm:f>NOT(ISERROR(SEARCH('Listados Datos'!$P$7,AR608)))</xm:f>
            <xm:f>'Listados Datos'!$P$7</xm:f>
            <x14:dxf>
              <fill>
                <patternFill>
                  <bgColor rgb="FFFF0000"/>
                </patternFill>
              </fill>
            </x14:dxf>
          </x14:cfRule>
          <xm:sqref>AR608</xm:sqref>
        </x14:conditionalFormatting>
        <x14:conditionalFormatting xmlns:xm="http://schemas.microsoft.com/office/excel/2006/main">
          <x14:cfRule type="containsText" priority="873" operator="containsText" id="{48CE063D-8683-40DF-B50E-43DB40AC5C4D}">
            <xm:f>NOT(ISERROR(SEARCH('Listados Datos'!$T$3,AF608)))</xm:f>
            <xm:f>'Listados Datos'!$T$3</xm:f>
            <x14:dxf>
              <fill>
                <patternFill patternType="solid">
                  <bgColor rgb="FFC00000"/>
                </patternFill>
              </fill>
            </x14:dxf>
          </x14:cfRule>
          <x14:cfRule type="containsText" priority="874" operator="containsText" id="{1E3E7F06-9DAA-49C6-826B-5BF5A77D0B70}">
            <xm:f>NOT(ISERROR(SEARCH('Listados Datos'!$T$4,AF608)))</xm:f>
            <xm:f>'Listados Datos'!$T$4</xm:f>
            <x14:dxf>
              <font>
                <b/>
                <i val="0"/>
                <color theme="0"/>
              </font>
              <fill>
                <patternFill>
                  <bgColor rgb="FFE26B0A"/>
                </patternFill>
              </fill>
            </x14:dxf>
          </x14:cfRule>
          <x14:cfRule type="containsText" priority="875" operator="containsText" id="{0ACAEF7A-8AE9-4466-B88F-A15FF7B54B1B}">
            <xm:f>NOT(ISERROR(SEARCH('Listados Datos'!$T$5,AF608)))</xm:f>
            <xm:f>'Listados Datos'!$T$5</xm:f>
            <x14:dxf>
              <font>
                <b/>
                <i val="0"/>
                <color auto="1"/>
              </font>
              <fill>
                <patternFill>
                  <bgColor rgb="FFFFFF00"/>
                </patternFill>
              </fill>
            </x14:dxf>
          </x14:cfRule>
          <x14:cfRule type="containsText" priority="876" operator="containsText" id="{BEE62A5C-C038-4300-992D-B1084B657F6D}">
            <xm:f>NOT(ISERROR(SEARCH('Listados Datos'!$T$6,AF608)))</xm:f>
            <xm:f>'Listados Datos'!$T$6</xm:f>
            <x14:dxf>
              <font>
                <b/>
                <i val="0"/>
              </font>
              <fill>
                <patternFill>
                  <bgColor rgb="FF92D050"/>
                </patternFill>
              </fill>
            </x14:dxf>
          </x14:cfRule>
          <xm:sqref>AF608</xm:sqref>
        </x14:conditionalFormatting>
        <x14:conditionalFormatting xmlns:xm="http://schemas.microsoft.com/office/excel/2006/main">
          <x14:cfRule type="containsText" priority="869" operator="containsText" id="{C1A044DE-0ED0-492F-8590-7B75BC9D0D65}">
            <xm:f>NOT(ISERROR(SEARCH('Listados Datos'!$T$3,AB608)))</xm:f>
            <xm:f>'Listados Datos'!$T$3</xm:f>
            <x14:dxf>
              <fill>
                <patternFill patternType="solid">
                  <bgColor rgb="FFC00000"/>
                </patternFill>
              </fill>
            </x14:dxf>
          </x14:cfRule>
          <x14:cfRule type="containsText" priority="870" operator="containsText" id="{07E3D933-53A7-469C-86BD-F12F6990EAE7}">
            <xm:f>NOT(ISERROR(SEARCH('Listados Datos'!$T$4,AB608)))</xm:f>
            <xm:f>'Listados Datos'!$T$4</xm:f>
            <x14:dxf>
              <font>
                <b/>
                <i val="0"/>
                <color theme="0"/>
              </font>
              <fill>
                <patternFill>
                  <bgColor rgb="FFE26B0A"/>
                </patternFill>
              </fill>
            </x14:dxf>
          </x14:cfRule>
          <x14:cfRule type="containsText" priority="871" operator="containsText" id="{A655ECE4-78D4-49CB-9B1B-B0B8FC35B699}">
            <xm:f>NOT(ISERROR(SEARCH('Listados Datos'!$T$5,AB608)))</xm:f>
            <xm:f>'Listados Datos'!$T$5</xm:f>
            <x14:dxf>
              <font>
                <b/>
                <i val="0"/>
                <color auto="1"/>
              </font>
              <fill>
                <patternFill>
                  <bgColor rgb="FFFFFF00"/>
                </patternFill>
              </fill>
            </x14:dxf>
          </x14:cfRule>
          <x14:cfRule type="containsText" priority="872" operator="containsText" id="{59C006F0-4179-490B-9B1F-17BC1813BB2B}">
            <xm:f>NOT(ISERROR(SEARCH('Listados Datos'!$T$6,AB608)))</xm:f>
            <xm:f>'Listados Datos'!$T$6</xm:f>
            <x14:dxf>
              <font>
                <b/>
                <i val="0"/>
              </font>
              <fill>
                <patternFill>
                  <bgColor rgb="FF92D050"/>
                </patternFill>
              </fill>
            </x14:dxf>
          </x14:cfRule>
          <xm:sqref>AB608</xm:sqref>
        </x14:conditionalFormatting>
        <x14:conditionalFormatting xmlns:xm="http://schemas.microsoft.com/office/excel/2006/main">
          <x14:cfRule type="containsText" priority="859" operator="containsText" id="{9E3E431A-9FA2-4DEB-8A65-02415B1687D7}">
            <xm:f>NOT(ISERROR(SEARCH('Listados Datos'!$P$3,Z608)))</xm:f>
            <xm:f>'Listados Datos'!$P$3</xm:f>
            <x14:dxf>
              <fill>
                <patternFill>
                  <bgColor rgb="FF99CC00"/>
                </patternFill>
              </fill>
            </x14:dxf>
          </x14:cfRule>
          <x14:cfRule type="containsText" priority="860" operator="containsText" id="{5BBA6DE0-0218-4F0A-A205-D73E54D1B522}">
            <xm:f>NOT(ISERROR(SEARCH('Listados Datos'!$P$4,Z608)))</xm:f>
            <xm:f>'Listados Datos'!$P$4</xm:f>
            <x14:dxf>
              <fill>
                <patternFill>
                  <bgColor rgb="FF33CC33"/>
                </patternFill>
              </fill>
            </x14:dxf>
          </x14:cfRule>
          <x14:cfRule type="containsText" priority="861" operator="containsText" id="{E0429C54-1377-4C76-9A62-F6AA9790D9FC}">
            <xm:f>NOT(ISERROR(SEARCH('Listados Datos'!$P$5,Z608)))</xm:f>
            <xm:f>'Listados Datos'!$P$5</xm:f>
            <x14:dxf>
              <fill>
                <patternFill>
                  <bgColor rgb="FFFFFF00"/>
                </patternFill>
              </fill>
            </x14:dxf>
          </x14:cfRule>
          <x14:cfRule type="containsText" priority="862" operator="containsText" id="{542E8AF8-9E0D-48FA-8FA2-13AA60C3EC37}">
            <xm:f>NOT(ISERROR(SEARCH('Listados Datos'!$P$6,Z608)))</xm:f>
            <xm:f>'Listados Datos'!$P$6</xm:f>
            <x14:dxf>
              <fill>
                <patternFill>
                  <bgColor rgb="FFFFC000"/>
                </patternFill>
              </fill>
            </x14:dxf>
          </x14:cfRule>
          <x14:cfRule type="containsText" priority="863" operator="containsText" id="{D1E188D6-404E-4009-AE56-8BC7A0945682}">
            <xm:f>NOT(ISERROR(SEARCH('Listados Datos'!$P$7,Z608)))</xm:f>
            <xm:f>'Listados Datos'!$P$7</xm:f>
            <x14:dxf>
              <fill>
                <patternFill>
                  <bgColor rgb="FFFF0000"/>
                </patternFill>
              </fill>
            </x14:dxf>
          </x14:cfRule>
          <xm:sqref>Z608</xm:sqref>
        </x14:conditionalFormatting>
        <x14:conditionalFormatting xmlns:xm="http://schemas.microsoft.com/office/excel/2006/main">
          <x14:cfRule type="containsText" priority="845" operator="containsText" id="{96A39F01-2250-47B3-8534-06303FBBE809}">
            <xm:f>NOT(ISERROR(SEARCH('Listados Datos'!$T$3,AT608)))</xm:f>
            <xm:f>'Listados Datos'!$T$3</xm:f>
            <x14:dxf>
              <fill>
                <patternFill patternType="solid">
                  <bgColor rgb="FFC00000"/>
                </patternFill>
              </fill>
            </x14:dxf>
          </x14:cfRule>
          <x14:cfRule type="containsText" priority="846" operator="containsText" id="{794412BF-A21F-404B-9106-ED7C5BEDB04B}">
            <xm:f>NOT(ISERROR(SEARCH('Listados Datos'!$T$4,AT608)))</xm:f>
            <xm:f>'Listados Datos'!$T$4</xm:f>
            <x14:dxf>
              <font>
                <b/>
                <i val="0"/>
                <color theme="0"/>
              </font>
              <fill>
                <patternFill>
                  <bgColor rgb="FFE26B0A"/>
                </patternFill>
              </fill>
            </x14:dxf>
          </x14:cfRule>
          <x14:cfRule type="containsText" priority="847" operator="containsText" id="{0D59FE01-F0C4-4098-9199-260BEEAC8EC8}">
            <xm:f>NOT(ISERROR(SEARCH('Listados Datos'!$T$5,AT608)))</xm:f>
            <xm:f>'Listados Datos'!$T$5</xm:f>
            <x14:dxf>
              <font>
                <b/>
                <i val="0"/>
                <color auto="1"/>
              </font>
              <fill>
                <patternFill>
                  <bgColor rgb="FFFFFF00"/>
                </patternFill>
              </fill>
            </x14:dxf>
          </x14:cfRule>
          <x14:cfRule type="containsText" priority="848" operator="containsText" id="{D066B420-839B-4197-9BA5-359342DA0A50}">
            <xm:f>NOT(ISERROR(SEARCH('Listados Datos'!$T$6,AT608)))</xm:f>
            <xm:f>'Listados Datos'!$T$6</xm:f>
            <x14:dxf>
              <font>
                <b/>
                <i val="0"/>
              </font>
              <fill>
                <patternFill>
                  <bgColor rgb="FF92D050"/>
                </patternFill>
              </fill>
            </x14:dxf>
          </x14:cfRule>
          <xm:sqref>AT608</xm:sqref>
        </x14:conditionalFormatting>
        <x14:conditionalFormatting xmlns:xm="http://schemas.microsoft.com/office/excel/2006/main">
          <x14:cfRule type="containsText" priority="685" operator="containsText" id="{6140F64C-6957-4F03-8653-6EC508B4D3AA}">
            <xm:f>NOT(ISERROR(SEARCH('Listados Datos'!$P$3,AR613)))</xm:f>
            <xm:f>'Listados Datos'!$P$3</xm:f>
            <x14:dxf>
              <fill>
                <patternFill>
                  <bgColor rgb="FF99CC00"/>
                </patternFill>
              </fill>
            </x14:dxf>
          </x14:cfRule>
          <x14:cfRule type="containsText" priority="686" operator="containsText" id="{87FE2F56-2A42-412B-B27F-C87BB98A6E3A}">
            <xm:f>NOT(ISERROR(SEARCH('Listados Datos'!$P$4,AR613)))</xm:f>
            <xm:f>'Listados Datos'!$P$4</xm:f>
            <x14:dxf>
              <fill>
                <patternFill>
                  <bgColor rgb="FF33CC33"/>
                </patternFill>
              </fill>
            </x14:dxf>
          </x14:cfRule>
          <x14:cfRule type="containsText" priority="687" operator="containsText" id="{862AC0C3-B498-477E-BDC8-D241EBDAF5AF}">
            <xm:f>NOT(ISERROR(SEARCH('Listados Datos'!$P$5,AR613)))</xm:f>
            <xm:f>'Listados Datos'!$P$5</xm:f>
            <x14:dxf>
              <fill>
                <patternFill>
                  <bgColor rgb="FFFFFF00"/>
                </patternFill>
              </fill>
            </x14:dxf>
          </x14:cfRule>
          <x14:cfRule type="containsText" priority="688" operator="containsText" id="{8256C739-13C5-4E84-835E-EAB16E0D4A21}">
            <xm:f>NOT(ISERROR(SEARCH('Listados Datos'!$P$6,AR613)))</xm:f>
            <xm:f>'Listados Datos'!$P$6</xm:f>
            <x14:dxf>
              <fill>
                <patternFill>
                  <bgColor rgb="FFFFC000"/>
                </patternFill>
              </fill>
            </x14:dxf>
          </x14:cfRule>
          <x14:cfRule type="containsText" priority="689" operator="containsText" id="{F8A5BF1A-8EEE-44A7-B677-E6A3999394B8}">
            <xm:f>NOT(ISERROR(SEARCH('Listados Datos'!$P$7,AR613)))</xm:f>
            <xm:f>'Listados Datos'!$P$7</xm:f>
            <x14:dxf>
              <fill>
                <patternFill>
                  <bgColor rgb="FFFF0000"/>
                </patternFill>
              </fill>
            </x14:dxf>
          </x14:cfRule>
          <xm:sqref>AR613</xm:sqref>
        </x14:conditionalFormatting>
        <x14:conditionalFormatting xmlns:xm="http://schemas.microsoft.com/office/excel/2006/main">
          <x14:cfRule type="containsText" priority="751" operator="containsText" id="{35C40663-08BD-465C-A19A-9A8DC436D8AA}">
            <xm:f>NOT(ISERROR(SEARCH('Listados Datos'!$T$3,AT615)))</xm:f>
            <xm:f>'Listados Datos'!$T$3</xm:f>
            <x14:dxf>
              <fill>
                <patternFill patternType="solid">
                  <bgColor rgb="FFC00000"/>
                </patternFill>
              </fill>
            </x14:dxf>
          </x14:cfRule>
          <x14:cfRule type="containsText" priority="752" operator="containsText" id="{62020F2D-0459-43AB-B21A-46876734D1E4}">
            <xm:f>NOT(ISERROR(SEARCH('Listados Datos'!$T$4,AT615)))</xm:f>
            <xm:f>'Listados Datos'!$T$4</xm:f>
            <x14:dxf>
              <font>
                <b/>
                <i val="0"/>
                <color theme="0"/>
              </font>
              <fill>
                <patternFill>
                  <bgColor rgb="FFE26B0A"/>
                </patternFill>
              </fill>
            </x14:dxf>
          </x14:cfRule>
          <x14:cfRule type="containsText" priority="753" operator="containsText" id="{450F1C97-C95A-4A91-8B3D-90EF8396A28E}">
            <xm:f>NOT(ISERROR(SEARCH('Listados Datos'!$T$5,AT615)))</xm:f>
            <xm:f>'Listados Datos'!$T$5</xm:f>
            <x14:dxf>
              <font>
                <b/>
                <i val="0"/>
                <color auto="1"/>
              </font>
              <fill>
                <patternFill>
                  <bgColor rgb="FFFFFF00"/>
                </patternFill>
              </fill>
            </x14:dxf>
          </x14:cfRule>
          <x14:cfRule type="containsText" priority="754" operator="containsText" id="{6FB00488-BE02-4F66-AD62-FC9EB6B377E1}">
            <xm:f>NOT(ISERROR(SEARCH('Listados Datos'!$T$6,AT615)))</xm:f>
            <xm:f>'Listados Datos'!$T$6</xm:f>
            <x14:dxf>
              <font>
                <b/>
                <i val="0"/>
              </font>
              <fill>
                <patternFill>
                  <bgColor rgb="FF92D050"/>
                </patternFill>
              </fill>
            </x14:dxf>
          </x14:cfRule>
          <xm:sqref>AT615</xm:sqref>
        </x14:conditionalFormatting>
        <x14:conditionalFormatting xmlns:xm="http://schemas.microsoft.com/office/excel/2006/main">
          <x14:cfRule type="containsText" priority="741" operator="containsText" id="{9CA57DD0-EF11-4894-9CA9-1AF7513D9BDC}">
            <xm:f>NOT(ISERROR(SEARCH('Listados Datos'!$P$3,AR615)))</xm:f>
            <xm:f>'Listados Datos'!$P$3</xm:f>
            <x14:dxf>
              <fill>
                <patternFill>
                  <bgColor rgb="FF99CC00"/>
                </patternFill>
              </fill>
            </x14:dxf>
          </x14:cfRule>
          <x14:cfRule type="containsText" priority="742" operator="containsText" id="{848723FA-A41C-4953-8A03-781045DAA704}">
            <xm:f>NOT(ISERROR(SEARCH('Listados Datos'!$P$4,AR615)))</xm:f>
            <xm:f>'Listados Datos'!$P$4</xm:f>
            <x14:dxf>
              <fill>
                <patternFill>
                  <bgColor rgb="FF33CC33"/>
                </patternFill>
              </fill>
            </x14:dxf>
          </x14:cfRule>
          <x14:cfRule type="containsText" priority="743" operator="containsText" id="{582304C5-5947-414D-91E2-F0E404CC0A0F}">
            <xm:f>NOT(ISERROR(SEARCH('Listados Datos'!$P$5,AR615)))</xm:f>
            <xm:f>'Listados Datos'!$P$5</xm:f>
            <x14:dxf>
              <fill>
                <patternFill>
                  <bgColor rgb="FFFFFF00"/>
                </patternFill>
              </fill>
            </x14:dxf>
          </x14:cfRule>
          <x14:cfRule type="containsText" priority="744" operator="containsText" id="{3D95BC87-663C-4C80-A8D7-4D2ABA147A6E}">
            <xm:f>NOT(ISERROR(SEARCH('Listados Datos'!$P$6,AR615)))</xm:f>
            <xm:f>'Listados Datos'!$P$6</xm:f>
            <x14:dxf>
              <fill>
                <patternFill>
                  <bgColor rgb="FFFFC000"/>
                </patternFill>
              </fill>
            </x14:dxf>
          </x14:cfRule>
          <x14:cfRule type="containsText" priority="745" operator="containsText" id="{4D2F079D-1B50-4F1A-BB77-913A7625AD1D}">
            <xm:f>NOT(ISERROR(SEARCH('Listados Datos'!$P$7,AR615)))</xm:f>
            <xm:f>'Listados Datos'!$P$7</xm:f>
            <x14:dxf>
              <fill>
                <patternFill>
                  <bgColor rgb="FFFF0000"/>
                </patternFill>
              </fill>
            </x14:dxf>
          </x14:cfRule>
          <xm:sqref>AR615</xm:sqref>
        </x14:conditionalFormatting>
        <x14:conditionalFormatting xmlns:xm="http://schemas.microsoft.com/office/excel/2006/main">
          <x14:cfRule type="containsText" priority="709" operator="containsText" id="{E84C8D0B-FC4A-4751-8FB0-2332AC4C7E40}">
            <xm:f>NOT(ISERROR(SEARCH('Listados Datos'!$T$3,AT612)))</xm:f>
            <xm:f>'Listados Datos'!$T$3</xm:f>
            <x14:dxf>
              <fill>
                <patternFill patternType="solid">
                  <bgColor rgb="FFC00000"/>
                </patternFill>
              </fill>
            </x14:dxf>
          </x14:cfRule>
          <x14:cfRule type="containsText" priority="710" operator="containsText" id="{7D0AE7E7-3479-4532-BCFF-ED956A7AD1FF}">
            <xm:f>NOT(ISERROR(SEARCH('Listados Datos'!$T$4,AT612)))</xm:f>
            <xm:f>'Listados Datos'!$T$4</xm:f>
            <x14:dxf>
              <font>
                <b/>
                <i val="0"/>
                <color theme="0"/>
              </font>
              <fill>
                <patternFill>
                  <bgColor rgb="FFE26B0A"/>
                </patternFill>
              </fill>
            </x14:dxf>
          </x14:cfRule>
          <x14:cfRule type="containsText" priority="711" operator="containsText" id="{B0765539-9A47-44CA-A358-5F4C919D0D6A}">
            <xm:f>NOT(ISERROR(SEARCH('Listados Datos'!$T$5,AT612)))</xm:f>
            <xm:f>'Listados Datos'!$T$5</xm:f>
            <x14:dxf>
              <font>
                <b/>
                <i val="0"/>
                <color auto="1"/>
              </font>
              <fill>
                <patternFill>
                  <bgColor rgb="FFFFFF00"/>
                </patternFill>
              </fill>
            </x14:dxf>
          </x14:cfRule>
          <x14:cfRule type="containsText" priority="712" operator="containsText" id="{919D977D-0582-4A99-9B9C-D68930B5A926}">
            <xm:f>NOT(ISERROR(SEARCH('Listados Datos'!$T$6,AT612)))</xm:f>
            <xm:f>'Listados Datos'!$T$6</xm:f>
            <x14:dxf>
              <font>
                <b/>
                <i val="0"/>
              </font>
              <fill>
                <patternFill>
                  <bgColor rgb="FF92D050"/>
                </patternFill>
              </fill>
            </x14:dxf>
          </x14:cfRule>
          <xm:sqref>AT612</xm:sqref>
        </x14:conditionalFormatting>
        <x14:conditionalFormatting xmlns:xm="http://schemas.microsoft.com/office/excel/2006/main">
          <x14:cfRule type="containsText" priority="699" operator="containsText" id="{C3CF35DA-5638-495B-8B76-B96542BA2F1A}">
            <xm:f>NOT(ISERROR(SEARCH('Listados Datos'!$P$3,AR612)))</xm:f>
            <xm:f>'Listados Datos'!$P$3</xm:f>
            <x14:dxf>
              <fill>
                <patternFill>
                  <bgColor rgb="FF99CC00"/>
                </patternFill>
              </fill>
            </x14:dxf>
          </x14:cfRule>
          <x14:cfRule type="containsText" priority="700" operator="containsText" id="{AF09A5B9-947B-458B-9D38-550F9ACF8BA7}">
            <xm:f>NOT(ISERROR(SEARCH('Listados Datos'!$P$4,AR612)))</xm:f>
            <xm:f>'Listados Datos'!$P$4</xm:f>
            <x14:dxf>
              <fill>
                <patternFill>
                  <bgColor rgb="FF33CC33"/>
                </patternFill>
              </fill>
            </x14:dxf>
          </x14:cfRule>
          <x14:cfRule type="containsText" priority="701" operator="containsText" id="{06B5626B-9D5C-41B8-98D0-6F0527FF4EF5}">
            <xm:f>NOT(ISERROR(SEARCH('Listados Datos'!$P$5,AR612)))</xm:f>
            <xm:f>'Listados Datos'!$P$5</xm:f>
            <x14:dxf>
              <fill>
                <patternFill>
                  <bgColor rgb="FFFFFF00"/>
                </patternFill>
              </fill>
            </x14:dxf>
          </x14:cfRule>
          <x14:cfRule type="containsText" priority="702" operator="containsText" id="{92A0F039-AEBF-417B-878F-5C4A8D30A92B}">
            <xm:f>NOT(ISERROR(SEARCH('Listados Datos'!$P$6,AR612)))</xm:f>
            <xm:f>'Listados Datos'!$P$6</xm:f>
            <x14:dxf>
              <fill>
                <patternFill>
                  <bgColor rgb="FFFFC000"/>
                </patternFill>
              </fill>
            </x14:dxf>
          </x14:cfRule>
          <x14:cfRule type="containsText" priority="703" operator="containsText" id="{81616B66-D0F5-4E64-B364-8A079602ED84}">
            <xm:f>NOT(ISERROR(SEARCH('Listados Datos'!$P$7,AR612)))</xm:f>
            <xm:f>'Listados Datos'!$P$7</xm:f>
            <x14:dxf>
              <fill>
                <patternFill>
                  <bgColor rgb="FFFF0000"/>
                </patternFill>
              </fill>
            </x14:dxf>
          </x14:cfRule>
          <xm:sqref>AR612</xm:sqref>
        </x14:conditionalFormatting>
        <x14:conditionalFormatting xmlns:xm="http://schemas.microsoft.com/office/excel/2006/main">
          <x14:cfRule type="containsText" priority="817" operator="containsText" id="{8350A178-4634-4AC7-8A18-DC4E35B5D441}">
            <xm:f>NOT(ISERROR(SEARCH('Listados Datos'!$T$3,AF610)))</xm:f>
            <xm:f>'Listados Datos'!$T$3</xm:f>
            <x14:dxf>
              <fill>
                <patternFill patternType="solid">
                  <bgColor rgb="FFC00000"/>
                </patternFill>
              </fill>
            </x14:dxf>
          </x14:cfRule>
          <x14:cfRule type="containsText" priority="818" operator="containsText" id="{0042D843-DFBF-4E88-A53B-47B68B6885F1}">
            <xm:f>NOT(ISERROR(SEARCH('Listados Datos'!$T$4,AF610)))</xm:f>
            <xm:f>'Listados Datos'!$T$4</xm:f>
            <x14:dxf>
              <font>
                <b/>
                <i val="0"/>
                <color theme="0"/>
              </font>
              <fill>
                <patternFill>
                  <bgColor rgb="FFE26B0A"/>
                </patternFill>
              </fill>
            </x14:dxf>
          </x14:cfRule>
          <x14:cfRule type="containsText" priority="819" operator="containsText" id="{E603C671-DB50-4F77-9591-576C2A09AF44}">
            <xm:f>NOT(ISERROR(SEARCH('Listados Datos'!$T$5,AF610)))</xm:f>
            <xm:f>'Listados Datos'!$T$5</xm:f>
            <x14:dxf>
              <font>
                <b/>
                <i val="0"/>
                <color auto="1"/>
              </font>
              <fill>
                <patternFill>
                  <bgColor rgb="FFFFFF00"/>
                </patternFill>
              </fill>
            </x14:dxf>
          </x14:cfRule>
          <x14:cfRule type="containsText" priority="820" operator="containsText" id="{CFC76240-061A-413F-B138-F526003A212A}">
            <xm:f>NOT(ISERROR(SEARCH('Listados Datos'!$T$6,AF610)))</xm:f>
            <xm:f>'Listados Datos'!$T$6</xm:f>
            <x14:dxf>
              <font>
                <b/>
                <i val="0"/>
              </font>
              <fill>
                <patternFill>
                  <bgColor rgb="FF92D050"/>
                </patternFill>
              </fill>
            </x14:dxf>
          </x14:cfRule>
          <xm:sqref>AF610:AF611 AF615</xm:sqref>
        </x14:conditionalFormatting>
        <x14:conditionalFormatting xmlns:xm="http://schemas.microsoft.com/office/excel/2006/main">
          <x14:cfRule type="containsText" priority="813" operator="containsText" id="{FB78A588-D0E2-4C8A-9E03-BED91B6E6A38}">
            <xm:f>NOT(ISERROR(SEARCH('Listados Datos'!$T$3,AB610)))</xm:f>
            <xm:f>'Listados Datos'!$T$3</xm:f>
            <x14:dxf>
              <fill>
                <patternFill patternType="solid">
                  <bgColor rgb="FFC00000"/>
                </patternFill>
              </fill>
            </x14:dxf>
          </x14:cfRule>
          <x14:cfRule type="containsText" priority="814" operator="containsText" id="{36D7F7D1-795C-4A2D-B998-5C5E69F04DEE}">
            <xm:f>NOT(ISERROR(SEARCH('Listados Datos'!$T$4,AB610)))</xm:f>
            <xm:f>'Listados Datos'!$T$4</xm:f>
            <x14:dxf>
              <font>
                <b/>
                <i val="0"/>
                <color theme="0"/>
              </font>
              <fill>
                <patternFill>
                  <bgColor rgb="FFE26B0A"/>
                </patternFill>
              </fill>
            </x14:dxf>
          </x14:cfRule>
          <x14:cfRule type="containsText" priority="815" operator="containsText" id="{702FEB0B-C281-4097-9E24-148C176DCBD4}">
            <xm:f>NOT(ISERROR(SEARCH('Listados Datos'!$T$5,AB610)))</xm:f>
            <xm:f>'Listados Datos'!$T$5</xm:f>
            <x14:dxf>
              <font>
                <b/>
                <i val="0"/>
                <color auto="1"/>
              </font>
              <fill>
                <patternFill>
                  <bgColor rgb="FFFFFF00"/>
                </patternFill>
              </fill>
            </x14:dxf>
          </x14:cfRule>
          <x14:cfRule type="containsText" priority="816" operator="containsText" id="{138BB5E7-6CBB-4919-8568-A73FFD5E96EE}">
            <xm:f>NOT(ISERROR(SEARCH('Listados Datos'!$T$6,AB610)))</xm:f>
            <xm:f>'Listados Datos'!$T$6</xm:f>
            <x14:dxf>
              <font>
                <b/>
                <i val="0"/>
              </font>
              <fill>
                <patternFill>
                  <bgColor rgb="FF92D050"/>
                </patternFill>
              </fill>
            </x14:dxf>
          </x14:cfRule>
          <xm:sqref>AB610:AB611</xm:sqref>
        </x14:conditionalFormatting>
        <x14:conditionalFormatting xmlns:xm="http://schemas.microsoft.com/office/excel/2006/main">
          <x14:cfRule type="containsText" priority="803" operator="containsText" id="{B5F2E334-8D04-408E-8F29-CF3CFBC3C01B}">
            <xm:f>NOT(ISERROR(SEARCH('Listados Datos'!$P$3,Z610)))</xm:f>
            <xm:f>'Listados Datos'!$P$3</xm:f>
            <x14:dxf>
              <fill>
                <patternFill>
                  <bgColor rgb="FF99CC00"/>
                </patternFill>
              </fill>
            </x14:dxf>
          </x14:cfRule>
          <x14:cfRule type="containsText" priority="804" operator="containsText" id="{084E2E48-C5F2-4013-BC1E-EE69B6355328}">
            <xm:f>NOT(ISERROR(SEARCH('Listados Datos'!$P$4,Z610)))</xm:f>
            <xm:f>'Listados Datos'!$P$4</xm:f>
            <x14:dxf>
              <fill>
                <patternFill>
                  <bgColor rgb="FF33CC33"/>
                </patternFill>
              </fill>
            </x14:dxf>
          </x14:cfRule>
          <x14:cfRule type="containsText" priority="805" operator="containsText" id="{A93BA26F-33C2-49FA-879C-1CD67E5C74BC}">
            <xm:f>NOT(ISERROR(SEARCH('Listados Datos'!$P$5,Z610)))</xm:f>
            <xm:f>'Listados Datos'!$P$5</xm:f>
            <x14:dxf>
              <fill>
                <patternFill>
                  <bgColor rgb="FFFFFF00"/>
                </patternFill>
              </fill>
            </x14:dxf>
          </x14:cfRule>
          <x14:cfRule type="containsText" priority="806" operator="containsText" id="{FE411612-B5E9-41D7-9863-06A71C2E48A4}">
            <xm:f>NOT(ISERROR(SEARCH('Listados Datos'!$P$6,Z610)))</xm:f>
            <xm:f>'Listados Datos'!$P$6</xm:f>
            <x14:dxf>
              <fill>
                <patternFill>
                  <bgColor rgb="FFFFC000"/>
                </patternFill>
              </fill>
            </x14:dxf>
          </x14:cfRule>
          <x14:cfRule type="containsText" priority="807" operator="containsText" id="{27015CD8-3794-40BE-8DF7-A53BB1F89819}">
            <xm:f>NOT(ISERROR(SEARCH('Listados Datos'!$P$7,Z610)))</xm:f>
            <xm:f>'Listados Datos'!$P$7</xm:f>
            <x14:dxf>
              <fill>
                <patternFill>
                  <bgColor rgb="FFFF0000"/>
                </patternFill>
              </fill>
            </x14:dxf>
          </x14:cfRule>
          <xm:sqref>Z610:Z611</xm:sqref>
        </x14:conditionalFormatting>
        <x14:conditionalFormatting xmlns:xm="http://schemas.microsoft.com/office/excel/2006/main">
          <x14:cfRule type="containsText" priority="779" operator="containsText" id="{3A0D2259-4726-4B1A-80FF-A0CD7C1F9C8C}">
            <xm:f>NOT(ISERROR(SEARCH('Listados Datos'!$T$3,AT610)))</xm:f>
            <xm:f>'Listados Datos'!$T$3</xm:f>
            <x14:dxf>
              <fill>
                <patternFill patternType="solid">
                  <bgColor rgb="FFC00000"/>
                </patternFill>
              </fill>
            </x14:dxf>
          </x14:cfRule>
          <x14:cfRule type="containsText" priority="780" operator="containsText" id="{8F64D3C2-C55C-49FE-8ABF-845E9DEACBE9}">
            <xm:f>NOT(ISERROR(SEARCH('Listados Datos'!$T$4,AT610)))</xm:f>
            <xm:f>'Listados Datos'!$T$4</xm:f>
            <x14:dxf>
              <font>
                <b/>
                <i val="0"/>
                <color theme="0"/>
              </font>
              <fill>
                <patternFill>
                  <bgColor rgb="FFE26B0A"/>
                </patternFill>
              </fill>
            </x14:dxf>
          </x14:cfRule>
          <x14:cfRule type="containsText" priority="781" operator="containsText" id="{84EB7C05-B689-4546-8173-0BD0C0CA8044}">
            <xm:f>NOT(ISERROR(SEARCH('Listados Datos'!$T$5,AT610)))</xm:f>
            <xm:f>'Listados Datos'!$T$5</xm:f>
            <x14:dxf>
              <font>
                <b/>
                <i val="0"/>
                <color auto="1"/>
              </font>
              <fill>
                <patternFill>
                  <bgColor rgb="FFFFFF00"/>
                </patternFill>
              </fill>
            </x14:dxf>
          </x14:cfRule>
          <x14:cfRule type="containsText" priority="782" operator="containsText" id="{5F6C31C2-E024-40C4-ACC4-31050085C4DC}">
            <xm:f>NOT(ISERROR(SEARCH('Listados Datos'!$T$6,AT610)))</xm:f>
            <xm:f>'Listados Datos'!$T$6</xm:f>
            <x14:dxf>
              <font>
                <b/>
                <i val="0"/>
              </font>
              <fill>
                <patternFill>
                  <bgColor rgb="FF92D050"/>
                </patternFill>
              </fill>
            </x14:dxf>
          </x14:cfRule>
          <xm:sqref>AT610</xm:sqref>
        </x14:conditionalFormatting>
        <x14:conditionalFormatting xmlns:xm="http://schemas.microsoft.com/office/excel/2006/main">
          <x14:cfRule type="containsText" priority="769" operator="containsText" id="{DF838700-FCE9-4A76-9390-80E2FB4C487F}">
            <xm:f>NOT(ISERROR(SEARCH('Listados Datos'!$P$3,AR610)))</xm:f>
            <xm:f>'Listados Datos'!$P$3</xm:f>
            <x14:dxf>
              <fill>
                <patternFill>
                  <bgColor rgb="FF99CC00"/>
                </patternFill>
              </fill>
            </x14:dxf>
          </x14:cfRule>
          <x14:cfRule type="containsText" priority="770" operator="containsText" id="{429CE026-F371-4201-9ADF-F8B4973B0CD5}">
            <xm:f>NOT(ISERROR(SEARCH('Listados Datos'!$P$4,AR610)))</xm:f>
            <xm:f>'Listados Datos'!$P$4</xm:f>
            <x14:dxf>
              <fill>
                <patternFill>
                  <bgColor rgb="FF33CC33"/>
                </patternFill>
              </fill>
            </x14:dxf>
          </x14:cfRule>
          <x14:cfRule type="containsText" priority="771" operator="containsText" id="{4B0C87EC-27E1-4F3E-9805-40507BCE4E5A}">
            <xm:f>NOT(ISERROR(SEARCH('Listados Datos'!$P$5,AR610)))</xm:f>
            <xm:f>'Listados Datos'!$P$5</xm:f>
            <x14:dxf>
              <fill>
                <patternFill>
                  <bgColor rgb="FFFFFF00"/>
                </patternFill>
              </fill>
            </x14:dxf>
          </x14:cfRule>
          <x14:cfRule type="containsText" priority="772" operator="containsText" id="{B41146C1-6C7A-4721-83E6-AF6CDDB24E6C}">
            <xm:f>NOT(ISERROR(SEARCH('Listados Datos'!$P$6,AR610)))</xm:f>
            <xm:f>'Listados Datos'!$P$6</xm:f>
            <x14:dxf>
              <fill>
                <patternFill>
                  <bgColor rgb="FFFFC000"/>
                </patternFill>
              </fill>
            </x14:dxf>
          </x14:cfRule>
          <x14:cfRule type="containsText" priority="773" operator="containsText" id="{C451BB2C-962D-498C-8B48-A10F076461A4}">
            <xm:f>NOT(ISERROR(SEARCH('Listados Datos'!$P$7,AR610)))</xm:f>
            <xm:f>'Listados Datos'!$P$7</xm:f>
            <x14:dxf>
              <fill>
                <patternFill>
                  <bgColor rgb="FFFF0000"/>
                </patternFill>
              </fill>
            </x14:dxf>
          </x14:cfRule>
          <xm:sqref>AR610</xm:sqref>
        </x14:conditionalFormatting>
        <x14:conditionalFormatting xmlns:xm="http://schemas.microsoft.com/office/excel/2006/main">
          <x14:cfRule type="containsText" priority="765" operator="containsText" id="{5897E0EB-AB61-45D7-89D8-F1126EC814D7}">
            <xm:f>NOT(ISERROR(SEARCH('Listados Datos'!$T$3,AT611)))</xm:f>
            <xm:f>'Listados Datos'!$T$3</xm:f>
            <x14:dxf>
              <fill>
                <patternFill patternType="solid">
                  <bgColor rgb="FFC00000"/>
                </patternFill>
              </fill>
            </x14:dxf>
          </x14:cfRule>
          <x14:cfRule type="containsText" priority="766" operator="containsText" id="{AB241C6D-C10A-4CE5-BCDE-589DD7BEA38C}">
            <xm:f>NOT(ISERROR(SEARCH('Listados Datos'!$T$4,AT611)))</xm:f>
            <xm:f>'Listados Datos'!$T$4</xm:f>
            <x14:dxf>
              <font>
                <b/>
                <i val="0"/>
                <color theme="0"/>
              </font>
              <fill>
                <patternFill>
                  <bgColor rgb="FFE26B0A"/>
                </patternFill>
              </fill>
            </x14:dxf>
          </x14:cfRule>
          <x14:cfRule type="containsText" priority="767" operator="containsText" id="{4133D354-6BB4-4393-AB17-2446212E4188}">
            <xm:f>NOT(ISERROR(SEARCH('Listados Datos'!$T$5,AT611)))</xm:f>
            <xm:f>'Listados Datos'!$T$5</xm:f>
            <x14:dxf>
              <font>
                <b/>
                <i val="0"/>
                <color auto="1"/>
              </font>
              <fill>
                <patternFill>
                  <bgColor rgb="FFFFFF00"/>
                </patternFill>
              </fill>
            </x14:dxf>
          </x14:cfRule>
          <x14:cfRule type="containsText" priority="768" operator="containsText" id="{F996B1F5-72F8-411C-A5C9-7F61715E33C4}">
            <xm:f>NOT(ISERROR(SEARCH('Listados Datos'!$T$6,AT611)))</xm:f>
            <xm:f>'Listados Datos'!$T$6</xm:f>
            <x14:dxf>
              <font>
                <b/>
                <i val="0"/>
              </font>
              <fill>
                <patternFill>
                  <bgColor rgb="FF92D050"/>
                </patternFill>
              </fill>
            </x14:dxf>
          </x14:cfRule>
          <xm:sqref>AT611</xm:sqref>
        </x14:conditionalFormatting>
        <x14:conditionalFormatting xmlns:xm="http://schemas.microsoft.com/office/excel/2006/main">
          <x14:cfRule type="containsText" priority="755" operator="containsText" id="{900D8DB4-A817-40B9-AE0E-A3B4F21EF762}">
            <xm:f>NOT(ISERROR(SEARCH('Listados Datos'!$P$3,AR611)))</xm:f>
            <xm:f>'Listados Datos'!$P$3</xm:f>
            <x14:dxf>
              <fill>
                <patternFill>
                  <bgColor rgb="FF99CC00"/>
                </patternFill>
              </fill>
            </x14:dxf>
          </x14:cfRule>
          <x14:cfRule type="containsText" priority="756" operator="containsText" id="{83D01E96-AABD-4F14-AD5E-F6A49F3A1DCE}">
            <xm:f>NOT(ISERROR(SEARCH('Listados Datos'!$P$4,AR611)))</xm:f>
            <xm:f>'Listados Datos'!$P$4</xm:f>
            <x14:dxf>
              <fill>
                <patternFill>
                  <bgColor rgb="FF33CC33"/>
                </patternFill>
              </fill>
            </x14:dxf>
          </x14:cfRule>
          <x14:cfRule type="containsText" priority="757" operator="containsText" id="{2F873465-0911-4BCC-85E5-07723F513A43}">
            <xm:f>NOT(ISERROR(SEARCH('Listados Datos'!$P$5,AR611)))</xm:f>
            <xm:f>'Listados Datos'!$P$5</xm:f>
            <x14:dxf>
              <fill>
                <patternFill>
                  <bgColor rgb="FFFFFF00"/>
                </patternFill>
              </fill>
            </x14:dxf>
          </x14:cfRule>
          <x14:cfRule type="containsText" priority="758" operator="containsText" id="{2AE30AA1-0FC5-4869-B280-9EA7180ABA41}">
            <xm:f>NOT(ISERROR(SEARCH('Listados Datos'!$P$6,AR611)))</xm:f>
            <xm:f>'Listados Datos'!$P$6</xm:f>
            <x14:dxf>
              <fill>
                <patternFill>
                  <bgColor rgb="FFFFC000"/>
                </patternFill>
              </fill>
            </x14:dxf>
          </x14:cfRule>
          <x14:cfRule type="containsText" priority="759" operator="containsText" id="{E67E58F0-DE92-4FE3-931B-3673115146D0}">
            <xm:f>NOT(ISERROR(SEARCH('Listados Datos'!$P$7,AR611)))</xm:f>
            <xm:f>'Listados Datos'!$P$7</xm:f>
            <x14:dxf>
              <fill>
                <patternFill>
                  <bgColor rgb="FFFF0000"/>
                </patternFill>
              </fill>
            </x14:dxf>
          </x14:cfRule>
          <xm:sqref>AR611</xm:sqref>
        </x14:conditionalFormatting>
        <x14:conditionalFormatting xmlns:xm="http://schemas.microsoft.com/office/excel/2006/main">
          <x14:cfRule type="containsText" priority="737" operator="containsText" id="{AA2156CA-A757-48CA-9058-697553FA6C1C}">
            <xm:f>NOT(ISERROR(SEARCH('Listados Datos'!$T$3,AF612)))</xm:f>
            <xm:f>'Listados Datos'!$T$3</xm:f>
            <x14:dxf>
              <fill>
                <patternFill patternType="solid">
                  <bgColor rgb="FFC00000"/>
                </patternFill>
              </fill>
            </x14:dxf>
          </x14:cfRule>
          <x14:cfRule type="containsText" priority="738" operator="containsText" id="{548CE39F-B118-4424-9039-7DE525FDD179}">
            <xm:f>NOT(ISERROR(SEARCH('Listados Datos'!$T$4,AF612)))</xm:f>
            <xm:f>'Listados Datos'!$T$4</xm:f>
            <x14:dxf>
              <font>
                <b/>
                <i val="0"/>
                <color theme="0"/>
              </font>
              <fill>
                <patternFill>
                  <bgColor rgb="FFE26B0A"/>
                </patternFill>
              </fill>
            </x14:dxf>
          </x14:cfRule>
          <x14:cfRule type="containsText" priority="739" operator="containsText" id="{068D88C7-A160-4843-9FFD-F2D715AFE848}">
            <xm:f>NOT(ISERROR(SEARCH('Listados Datos'!$T$5,AF612)))</xm:f>
            <xm:f>'Listados Datos'!$T$5</xm:f>
            <x14:dxf>
              <font>
                <b/>
                <i val="0"/>
                <color auto="1"/>
              </font>
              <fill>
                <patternFill>
                  <bgColor rgb="FFFFFF00"/>
                </patternFill>
              </fill>
            </x14:dxf>
          </x14:cfRule>
          <x14:cfRule type="containsText" priority="740" operator="containsText" id="{B9D58290-330E-4A8E-8EEF-670EA7DE7ABD}">
            <xm:f>NOT(ISERROR(SEARCH('Listados Datos'!$T$6,AF612)))</xm:f>
            <xm:f>'Listados Datos'!$T$6</xm:f>
            <x14:dxf>
              <font>
                <b/>
                <i val="0"/>
              </font>
              <fill>
                <patternFill>
                  <bgColor rgb="FF92D050"/>
                </patternFill>
              </fill>
            </x14:dxf>
          </x14:cfRule>
          <xm:sqref>AF612:AF613</xm:sqref>
        </x14:conditionalFormatting>
        <x14:conditionalFormatting xmlns:xm="http://schemas.microsoft.com/office/excel/2006/main">
          <x14:cfRule type="containsText" priority="733" operator="containsText" id="{E31651EA-675E-413C-B2F4-34FB148AD998}">
            <xm:f>NOT(ISERROR(SEARCH('Listados Datos'!$T$3,AB612)))</xm:f>
            <xm:f>'Listados Datos'!$T$3</xm:f>
            <x14:dxf>
              <fill>
                <patternFill patternType="solid">
                  <bgColor rgb="FFC00000"/>
                </patternFill>
              </fill>
            </x14:dxf>
          </x14:cfRule>
          <x14:cfRule type="containsText" priority="734" operator="containsText" id="{76F3D2E1-21C1-4E7D-B5C2-FFF2870B2A25}">
            <xm:f>NOT(ISERROR(SEARCH('Listados Datos'!$T$4,AB612)))</xm:f>
            <xm:f>'Listados Datos'!$T$4</xm:f>
            <x14:dxf>
              <font>
                <b/>
                <i val="0"/>
                <color theme="0"/>
              </font>
              <fill>
                <patternFill>
                  <bgColor rgb="FFE26B0A"/>
                </patternFill>
              </fill>
            </x14:dxf>
          </x14:cfRule>
          <x14:cfRule type="containsText" priority="735" operator="containsText" id="{F33E3D16-DFDB-4C9C-A4D5-7C6FE1D653A2}">
            <xm:f>NOT(ISERROR(SEARCH('Listados Datos'!$T$5,AB612)))</xm:f>
            <xm:f>'Listados Datos'!$T$5</xm:f>
            <x14:dxf>
              <font>
                <b/>
                <i val="0"/>
                <color auto="1"/>
              </font>
              <fill>
                <patternFill>
                  <bgColor rgb="FFFFFF00"/>
                </patternFill>
              </fill>
            </x14:dxf>
          </x14:cfRule>
          <x14:cfRule type="containsText" priority="736" operator="containsText" id="{9EB91DB1-07F7-4AFB-B6AE-43E3E582955B}">
            <xm:f>NOT(ISERROR(SEARCH('Listados Datos'!$T$6,AB612)))</xm:f>
            <xm:f>'Listados Datos'!$T$6</xm:f>
            <x14:dxf>
              <font>
                <b/>
                <i val="0"/>
              </font>
              <fill>
                <patternFill>
                  <bgColor rgb="FF92D050"/>
                </patternFill>
              </fill>
            </x14:dxf>
          </x14:cfRule>
          <xm:sqref>AB612:AB613</xm:sqref>
        </x14:conditionalFormatting>
        <x14:conditionalFormatting xmlns:xm="http://schemas.microsoft.com/office/excel/2006/main">
          <x14:cfRule type="containsText" priority="723" operator="containsText" id="{F0106594-759F-4DD9-B1DB-BB2F4B036E07}">
            <xm:f>NOT(ISERROR(SEARCH('Listados Datos'!$P$3,Z612)))</xm:f>
            <xm:f>'Listados Datos'!$P$3</xm:f>
            <x14:dxf>
              <fill>
                <patternFill>
                  <bgColor rgb="FF99CC00"/>
                </patternFill>
              </fill>
            </x14:dxf>
          </x14:cfRule>
          <x14:cfRule type="containsText" priority="724" operator="containsText" id="{FFC8D2E0-3523-4C98-A868-7C72699BB56C}">
            <xm:f>NOT(ISERROR(SEARCH('Listados Datos'!$P$4,Z612)))</xm:f>
            <xm:f>'Listados Datos'!$P$4</xm:f>
            <x14:dxf>
              <fill>
                <patternFill>
                  <bgColor rgb="FF33CC33"/>
                </patternFill>
              </fill>
            </x14:dxf>
          </x14:cfRule>
          <x14:cfRule type="containsText" priority="725" operator="containsText" id="{7CF24048-BBC5-41BB-B463-BDF33BD8649D}">
            <xm:f>NOT(ISERROR(SEARCH('Listados Datos'!$P$5,Z612)))</xm:f>
            <xm:f>'Listados Datos'!$P$5</xm:f>
            <x14:dxf>
              <fill>
                <patternFill>
                  <bgColor rgb="FFFFFF00"/>
                </patternFill>
              </fill>
            </x14:dxf>
          </x14:cfRule>
          <x14:cfRule type="containsText" priority="726" operator="containsText" id="{0E216628-98C3-4DC9-8130-09EE96B19F48}">
            <xm:f>NOT(ISERROR(SEARCH('Listados Datos'!$P$6,Z612)))</xm:f>
            <xm:f>'Listados Datos'!$P$6</xm:f>
            <x14:dxf>
              <fill>
                <patternFill>
                  <bgColor rgb="FFFFC000"/>
                </patternFill>
              </fill>
            </x14:dxf>
          </x14:cfRule>
          <x14:cfRule type="containsText" priority="727" operator="containsText" id="{34A08DD7-7052-4026-8E47-4CDAC1EA9741}">
            <xm:f>NOT(ISERROR(SEARCH('Listados Datos'!$P$7,Z612)))</xm:f>
            <xm:f>'Listados Datos'!$P$7</xm:f>
            <x14:dxf>
              <fill>
                <patternFill>
                  <bgColor rgb="FFFF0000"/>
                </patternFill>
              </fill>
            </x14:dxf>
          </x14:cfRule>
          <xm:sqref>Z612:Z613</xm:sqref>
        </x14:conditionalFormatting>
        <x14:conditionalFormatting xmlns:xm="http://schemas.microsoft.com/office/excel/2006/main">
          <x14:cfRule type="containsText" priority="695" operator="containsText" id="{98D3C2A3-177D-4DF8-8930-3B8B804752AD}">
            <xm:f>NOT(ISERROR(SEARCH('Listados Datos'!$T$3,AT613)))</xm:f>
            <xm:f>'Listados Datos'!$T$3</xm:f>
            <x14:dxf>
              <fill>
                <patternFill patternType="solid">
                  <bgColor rgb="FFC00000"/>
                </patternFill>
              </fill>
            </x14:dxf>
          </x14:cfRule>
          <x14:cfRule type="containsText" priority="696" operator="containsText" id="{4DE335F7-74CA-472B-B377-DC2D200B19FB}">
            <xm:f>NOT(ISERROR(SEARCH('Listados Datos'!$T$4,AT613)))</xm:f>
            <xm:f>'Listados Datos'!$T$4</xm:f>
            <x14:dxf>
              <font>
                <b/>
                <i val="0"/>
                <color theme="0"/>
              </font>
              <fill>
                <patternFill>
                  <bgColor rgb="FFE26B0A"/>
                </patternFill>
              </fill>
            </x14:dxf>
          </x14:cfRule>
          <x14:cfRule type="containsText" priority="697" operator="containsText" id="{8DD6BEA2-EEE5-48B5-8400-82BF4DD13AB1}">
            <xm:f>NOT(ISERROR(SEARCH('Listados Datos'!$T$5,AT613)))</xm:f>
            <xm:f>'Listados Datos'!$T$5</xm:f>
            <x14:dxf>
              <font>
                <b/>
                <i val="0"/>
                <color auto="1"/>
              </font>
              <fill>
                <patternFill>
                  <bgColor rgb="FFFFFF00"/>
                </patternFill>
              </fill>
            </x14:dxf>
          </x14:cfRule>
          <x14:cfRule type="containsText" priority="698" operator="containsText" id="{A9D2DE99-A582-4036-9394-421B9D05A0D7}">
            <xm:f>NOT(ISERROR(SEARCH('Listados Datos'!$T$6,AT613)))</xm:f>
            <xm:f>'Listados Datos'!$T$6</xm:f>
            <x14:dxf>
              <font>
                <b/>
                <i val="0"/>
              </font>
              <fill>
                <patternFill>
                  <bgColor rgb="FF92D050"/>
                </patternFill>
              </fill>
            </x14:dxf>
          </x14:cfRule>
          <xm:sqref>AT613</xm:sqref>
        </x14:conditionalFormatting>
        <x14:conditionalFormatting xmlns:xm="http://schemas.microsoft.com/office/excel/2006/main">
          <x14:cfRule type="containsText" priority="643" operator="containsText" id="{7BC78BA0-2CC5-444E-9AD3-518825839FA4}">
            <xm:f>NOT(ISERROR(SEARCH('Listados Datos'!$P$3,AR614)))</xm:f>
            <xm:f>'Listados Datos'!$P$3</xm:f>
            <x14:dxf>
              <fill>
                <patternFill>
                  <bgColor rgb="FF99CC00"/>
                </patternFill>
              </fill>
            </x14:dxf>
          </x14:cfRule>
          <x14:cfRule type="containsText" priority="644" operator="containsText" id="{D2354D1A-E022-45F6-907B-08B7219B91B7}">
            <xm:f>NOT(ISERROR(SEARCH('Listados Datos'!$P$4,AR614)))</xm:f>
            <xm:f>'Listados Datos'!$P$4</xm:f>
            <x14:dxf>
              <fill>
                <patternFill>
                  <bgColor rgb="FF33CC33"/>
                </patternFill>
              </fill>
            </x14:dxf>
          </x14:cfRule>
          <x14:cfRule type="containsText" priority="645" operator="containsText" id="{09DDD77E-23D3-4EA5-BD7F-7D454F8B2B56}">
            <xm:f>NOT(ISERROR(SEARCH('Listados Datos'!$P$5,AR614)))</xm:f>
            <xm:f>'Listados Datos'!$P$5</xm:f>
            <x14:dxf>
              <fill>
                <patternFill>
                  <bgColor rgb="FFFFFF00"/>
                </patternFill>
              </fill>
            </x14:dxf>
          </x14:cfRule>
          <x14:cfRule type="containsText" priority="646" operator="containsText" id="{3586C411-7930-41D7-948F-CFEFEEBFA358}">
            <xm:f>NOT(ISERROR(SEARCH('Listados Datos'!$P$6,AR614)))</xm:f>
            <xm:f>'Listados Datos'!$P$6</xm:f>
            <x14:dxf>
              <fill>
                <patternFill>
                  <bgColor rgb="FFFFC000"/>
                </patternFill>
              </fill>
            </x14:dxf>
          </x14:cfRule>
          <x14:cfRule type="containsText" priority="647" operator="containsText" id="{AB28A304-40F8-4C91-BF40-012E3C4352C2}">
            <xm:f>NOT(ISERROR(SEARCH('Listados Datos'!$P$7,AR614)))</xm:f>
            <xm:f>'Listados Datos'!$P$7</xm:f>
            <x14:dxf>
              <fill>
                <patternFill>
                  <bgColor rgb="FFFF0000"/>
                </patternFill>
              </fill>
            </x14:dxf>
          </x14:cfRule>
          <xm:sqref>AR614</xm:sqref>
        </x14:conditionalFormatting>
        <x14:conditionalFormatting xmlns:xm="http://schemas.microsoft.com/office/excel/2006/main">
          <x14:cfRule type="containsText" priority="681" operator="containsText" id="{2D26E875-7BDC-40A8-A22C-CF3B690385B1}">
            <xm:f>NOT(ISERROR(SEARCH('Listados Datos'!$T$3,AF614)))</xm:f>
            <xm:f>'Listados Datos'!$T$3</xm:f>
            <x14:dxf>
              <fill>
                <patternFill patternType="solid">
                  <bgColor rgb="FFC00000"/>
                </patternFill>
              </fill>
            </x14:dxf>
          </x14:cfRule>
          <x14:cfRule type="containsText" priority="682" operator="containsText" id="{266951D7-5930-490D-A1DE-851161AE6AEB}">
            <xm:f>NOT(ISERROR(SEARCH('Listados Datos'!$T$4,AF614)))</xm:f>
            <xm:f>'Listados Datos'!$T$4</xm:f>
            <x14:dxf>
              <font>
                <b/>
                <i val="0"/>
                <color theme="0"/>
              </font>
              <fill>
                <patternFill>
                  <bgColor rgb="FFE26B0A"/>
                </patternFill>
              </fill>
            </x14:dxf>
          </x14:cfRule>
          <x14:cfRule type="containsText" priority="683" operator="containsText" id="{3D1400E5-7C10-4D21-9288-2FCA958E6F5D}">
            <xm:f>NOT(ISERROR(SEARCH('Listados Datos'!$T$5,AF614)))</xm:f>
            <xm:f>'Listados Datos'!$T$5</xm:f>
            <x14:dxf>
              <font>
                <b/>
                <i val="0"/>
                <color auto="1"/>
              </font>
              <fill>
                <patternFill>
                  <bgColor rgb="FFFFFF00"/>
                </patternFill>
              </fill>
            </x14:dxf>
          </x14:cfRule>
          <x14:cfRule type="containsText" priority="684" operator="containsText" id="{A79C11E1-D3DB-402C-BADD-897132219A68}">
            <xm:f>NOT(ISERROR(SEARCH('Listados Datos'!$T$6,AF614)))</xm:f>
            <xm:f>'Listados Datos'!$T$6</xm:f>
            <x14:dxf>
              <font>
                <b/>
                <i val="0"/>
              </font>
              <fill>
                <patternFill>
                  <bgColor rgb="FF92D050"/>
                </patternFill>
              </fill>
            </x14:dxf>
          </x14:cfRule>
          <xm:sqref>AF614</xm:sqref>
        </x14:conditionalFormatting>
        <x14:conditionalFormatting xmlns:xm="http://schemas.microsoft.com/office/excel/2006/main">
          <x14:cfRule type="containsText" priority="677" operator="containsText" id="{040EC522-BC09-46FE-9149-F4B4DEA54957}">
            <xm:f>NOT(ISERROR(SEARCH('Listados Datos'!$T$3,AB614)))</xm:f>
            <xm:f>'Listados Datos'!$T$3</xm:f>
            <x14:dxf>
              <fill>
                <patternFill patternType="solid">
                  <bgColor rgb="FFC00000"/>
                </patternFill>
              </fill>
            </x14:dxf>
          </x14:cfRule>
          <x14:cfRule type="containsText" priority="678" operator="containsText" id="{41B651EA-1B3D-4123-A802-954FD28A86ED}">
            <xm:f>NOT(ISERROR(SEARCH('Listados Datos'!$T$4,AB614)))</xm:f>
            <xm:f>'Listados Datos'!$T$4</xm:f>
            <x14:dxf>
              <font>
                <b/>
                <i val="0"/>
                <color theme="0"/>
              </font>
              <fill>
                <patternFill>
                  <bgColor rgb="FFE26B0A"/>
                </patternFill>
              </fill>
            </x14:dxf>
          </x14:cfRule>
          <x14:cfRule type="containsText" priority="679" operator="containsText" id="{F0941B33-2FA1-436D-990B-6F0F262FDEAF}">
            <xm:f>NOT(ISERROR(SEARCH('Listados Datos'!$T$5,AB614)))</xm:f>
            <xm:f>'Listados Datos'!$T$5</xm:f>
            <x14:dxf>
              <font>
                <b/>
                <i val="0"/>
                <color auto="1"/>
              </font>
              <fill>
                <patternFill>
                  <bgColor rgb="FFFFFF00"/>
                </patternFill>
              </fill>
            </x14:dxf>
          </x14:cfRule>
          <x14:cfRule type="containsText" priority="680" operator="containsText" id="{DE2BD47A-1CA4-4D0E-B348-711F11AF1214}">
            <xm:f>NOT(ISERROR(SEARCH('Listados Datos'!$T$6,AB614)))</xm:f>
            <xm:f>'Listados Datos'!$T$6</xm:f>
            <x14:dxf>
              <font>
                <b/>
                <i val="0"/>
              </font>
              <fill>
                <patternFill>
                  <bgColor rgb="FF92D050"/>
                </patternFill>
              </fill>
            </x14:dxf>
          </x14:cfRule>
          <xm:sqref>AB614</xm:sqref>
        </x14:conditionalFormatting>
        <x14:conditionalFormatting xmlns:xm="http://schemas.microsoft.com/office/excel/2006/main">
          <x14:cfRule type="containsText" priority="667" operator="containsText" id="{26541652-6DAF-4845-B4B6-BA8E6F12B49A}">
            <xm:f>NOT(ISERROR(SEARCH('Listados Datos'!$P$3,Z614)))</xm:f>
            <xm:f>'Listados Datos'!$P$3</xm:f>
            <x14:dxf>
              <fill>
                <patternFill>
                  <bgColor rgb="FF99CC00"/>
                </patternFill>
              </fill>
            </x14:dxf>
          </x14:cfRule>
          <x14:cfRule type="containsText" priority="668" operator="containsText" id="{51BF6CEE-6772-42D9-9541-91A3E1F5428B}">
            <xm:f>NOT(ISERROR(SEARCH('Listados Datos'!$P$4,Z614)))</xm:f>
            <xm:f>'Listados Datos'!$P$4</xm:f>
            <x14:dxf>
              <fill>
                <patternFill>
                  <bgColor rgb="FF33CC33"/>
                </patternFill>
              </fill>
            </x14:dxf>
          </x14:cfRule>
          <x14:cfRule type="containsText" priority="669" operator="containsText" id="{DFA0212F-69C9-4EBD-B9E6-4C8CA83538AE}">
            <xm:f>NOT(ISERROR(SEARCH('Listados Datos'!$P$5,Z614)))</xm:f>
            <xm:f>'Listados Datos'!$P$5</xm:f>
            <x14:dxf>
              <fill>
                <patternFill>
                  <bgColor rgb="FFFFFF00"/>
                </patternFill>
              </fill>
            </x14:dxf>
          </x14:cfRule>
          <x14:cfRule type="containsText" priority="670" operator="containsText" id="{368310F6-D4B3-4D48-9827-03D09B76D702}">
            <xm:f>NOT(ISERROR(SEARCH('Listados Datos'!$P$6,Z614)))</xm:f>
            <xm:f>'Listados Datos'!$P$6</xm:f>
            <x14:dxf>
              <fill>
                <patternFill>
                  <bgColor rgb="FFFFC000"/>
                </patternFill>
              </fill>
            </x14:dxf>
          </x14:cfRule>
          <x14:cfRule type="containsText" priority="671" operator="containsText" id="{D55B44B8-1D42-47E8-B8DB-F8B5C9706A29}">
            <xm:f>NOT(ISERROR(SEARCH('Listados Datos'!$P$7,Z614)))</xm:f>
            <xm:f>'Listados Datos'!$P$7</xm:f>
            <x14:dxf>
              <fill>
                <patternFill>
                  <bgColor rgb="FFFF0000"/>
                </patternFill>
              </fill>
            </x14:dxf>
          </x14:cfRule>
          <xm:sqref>Z614</xm:sqref>
        </x14:conditionalFormatting>
        <x14:conditionalFormatting xmlns:xm="http://schemas.microsoft.com/office/excel/2006/main">
          <x14:cfRule type="containsText" priority="653" operator="containsText" id="{C954E76C-863C-4E73-95CB-54F23287C3F7}">
            <xm:f>NOT(ISERROR(SEARCH('Listados Datos'!$T$3,AT614)))</xm:f>
            <xm:f>'Listados Datos'!$T$3</xm:f>
            <x14:dxf>
              <fill>
                <patternFill patternType="solid">
                  <bgColor rgb="FFC00000"/>
                </patternFill>
              </fill>
            </x14:dxf>
          </x14:cfRule>
          <x14:cfRule type="containsText" priority="654" operator="containsText" id="{404709D3-1036-4AB9-B19D-27004F74B58E}">
            <xm:f>NOT(ISERROR(SEARCH('Listados Datos'!$T$4,AT614)))</xm:f>
            <xm:f>'Listados Datos'!$T$4</xm:f>
            <x14:dxf>
              <font>
                <b/>
                <i val="0"/>
                <color theme="0"/>
              </font>
              <fill>
                <patternFill>
                  <bgColor rgb="FFE26B0A"/>
                </patternFill>
              </fill>
            </x14:dxf>
          </x14:cfRule>
          <x14:cfRule type="containsText" priority="655" operator="containsText" id="{B3237CC6-2431-4D9A-84CE-D1C2ACBA18D4}">
            <xm:f>NOT(ISERROR(SEARCH('Listados Datos'!$T$5,AT614)))</xm:f>
            <xm:f>'Listados Datos'!$T$5</xm:f>
            <x14:dxf>
              <font>
                <b/>
                <i val="0"/>
                <color auto="1"/>
              </font>
              <fill>
                <patternFill>
                  <bgColor rgb="FFFFFF00"/>
                </patternFill>
              </fill>
            </x14:dxf>
          </x14:cfRule>
          <x14:cfRule type="containsText" priority="656" operator="containsText" id="{3D02FB64-51A2-4830-909E-CEBF242380F0}">
            <xm:f>NOT(ISERROR(SEARCH('Listados Datos'!$T$6,AT614)))</xm:f>
            <xm:f>'Listados Datos'!$T$6</xm:f>
            <x14:dxf>
              <font>
                <b/>
                <i val="0"/>
              </font>
              <fill>
                <patternFill>
                  <bgColor rgb="FF92D050"/>
                </patternFill>
              </fill>
            </x14:dxf>
          </x14:cfRule>
          <xm:sqref>AT614</xm:sqref>
        </x14:conditionalFormatting>
        <x14:conditionalFormatting xmlns:xm="http://schemas.microsoft.com/office/excel/2006/main">
          <x14:cfRule type="containsText" priority="223" operator="containsText" id="{F25CABE1-5856-42D1-887D-24E28BDD2945}">
            <xm:f>NOT(ISERROR(SEARCH('Listados Datos'!$D$3,B142)))</xm:f>
            <xm:f>'Listados Datos'!$D$3</xm:f>
            <x14:dxf>
              <font>
                <b/>
                <i val="0"/>
                <color theme="0"/>
              </font>
              <fill>
                <patternFill>
                  <bgColor rgb="FFC00000"/>
                </patternFill>
              </fill>
            </x14:dxf>
          </x14:cfRule>
          <x14:cfRule type="containsText" priority="224" operator="containsText" id="{AB8EB6AD-21AF-4E43-9B72-FE996A6E6AB5}">
            <xm:f>NOT(ISERROR(SEARCH('Listados Datos'!$D$4,B142)))</xm:f>
            <xm:f>'Listados Datos'!$D$4</xm:f>
            <x14:dxf>
              <font>
                <b/>
                <i val="0"/>
                <color theme="0"/>
              </font>
              <fill>
                <patternFill>
                  <bgColor rgb="FFC00000"/>
                </patternFill>
              </fill>
            </x14:dxf>
          </x14:cfRule>
          <x14:cfRule type="containsText" priority="225" operator="containsText" id="{8B134B48-FE99-4300-9141-9238D7B9440C}">
            <xm:f>NOT(ISERROR(SEARCH('Listados Datos'!$D$5,B142)))</xm:f>
            <xm:f>'Listados Datos'!$D$5</xm:f>
            <x14:dxf>
              <font>
                <b/>
                <i val="0"/>
                <color theme="0"/>
              </font>
              <fill>
                <patternFill>
                  <bgColor rgb="FFC00000"/>
                </patternFill>
              </fill>
            </x14:dxf>
          </x14:cfRule>
          <x14:cfRule type="containsText" priority="226" operator="containsText" id="{8FADE1B9-0331-477E-9D7B-A345BF9C943D}">
            <xm:f>NOT(ISERROR(SEARCH('Listados Datos'!$D$6,B142)))</xm:f>
            <xm:f>'Listados Datos'!$D$6</xm:f>
            <x14:dxf>
              <font>
                <b/>
                <i val="0"/>
                <color theme="0"/>
              </font>
              <fill>
                <patternFill>
                  <bgColor rgb="FFE3351F"/>
                </patternFill>
              </fill>
            </x14:dxf>
          </x14:cfRule>
          <x14:cfRule type="containsText" priority="227" operator="containsText" id="{A94452E8-C5A4-4363-8BFF-D362377830CE}">
            <xm:f>NOT(ISERROR(SEARCH('Listados Datos'!$D$7,B142)))</xm:f>
            <xm:f>'Listados Datos'!$D$7</xm:f>
            <x14:dxf>
              <font>
                <b/>
                <i val="0"/>
                <color theme="0"/>
              </font>
              <fill>
                <patternFill>
                  <bgColor rgb="FFE3351F"/>
                </patternFill>
              </fill>
            </x14:dxf>
          </x14:cfRule>
          <x14:cfRule type="containsText" priority="228" operator="containsText" id="{E51D09F2-3CD9-4E48-9909-2712B9EFEEE6}">
            <xm:f>NOT(ISERROR(SEARCH('Listados Datos'!$D$8,B142)))</xm:f>
            <xm:f>'Listados Datos'!$D$8</xm:f>
            <x14:dxf>
              <font>
                <b/>
                <i val="0"/>
                <color theme="0"/>
              </font>
              <fill>
                <patternFill>
                  <bgColor rgb="FFE3351F"/>
                </patternFill>
              </fill>
            </x14:dxf>
          </x14:cfRule>
          <x14:cfRule type="containsText" priority="229" operator="containsText" id="{89872EE1-DD70-420B-A81F-6C13C7157509}">
            <xm:f>NOT(ISERROR(SEARCH('Listados Datos'!$D$9,B142)))</xm:f>
            <xm:f>'Listados Datos'!$D$9</xm:f>
            <x14:dxf>
              <font>
                <b/>
                <i val="0"/>
                <color theme="0"/>
              </font>
              <fill>
                <patternFill>
                  <bgColor rgb="FFFFC000"/>
                </patternFill>
              </fill>
            </x14:dxf>
          </x14:cfRule>
          <x14:cfRule type="containsText" priority="230" operator="containsText" id="{8ECAC2B0-533D-4316-9631-7CAC72ED8B2E}">
            <xm:f>NOT(ISERROR(SEARCH('Listados Datos'!$D$10,B142)))</xm:f>
            <xm:f>'Listados Datos'!$D$10</xm:f>
            <x14:dxf>
              <font>
                <b/>
                <i val="0"/>
                <color theme="0"/>
              </font>
              <fill>
                <patternFill>
                  <bgColor rgb="FFFFC000"/>
                </patternFill>
              </fill>
            </x14:dxf>
          </x14:cfRule>
          <x14:cfRule type="containsText" priority="231" operator="containsText" id="{B6ED755D-B657-4CB4-B8E1-D8F1B29DB582}">
            <xm:f>NOT(ISERROR(SEARCH('Listados Datos'!$D$11,B142)))</xm:f>
            <xm:f>'Listados Datos'!$D$11</xm:f>
            <x14:dxf>
              <font>
                <b/>
                <i val="0"/>
                <color theme="0"/>
              </font>
              <fill>
                <patternFill>
                  <bgColor rgb="FFFFC000"/>
                </patternFill>
              </fill>
            </x14:dxf>
          </x14:cfRule>
          <x14:cfRule type="containsText" priority="232" operator="containsText" id="{76E1F0AF-46B7-414F-8C68-136DF8F09469}">
            <xm:f>NOT(ISERROR(SEARCH('Listados Datos'!$D$12,B142)))</xm:f>
            <xm:f>'Listados Datos'!$D$12</xm:f>
            <x14:dxf>
              <font>
                <b/>
                <i val="0"/>
                <color theme="0"/>
              </font>
              <fill>
                <patternFill>
                  <bgColor rgb="FFFFC000"/>
                </patternFill>
              </fill>
            </x14:dxf>
          </x14:cfRule>
          <x14:cfRule type="containsText" priority="233" operator="containsText" id="{5D642ADF-0695-4D87-A2BB-B0CD8CEFFDB5}">
            <xm:f>NOT(ISERROR(SEARCH('Listados Datos'!$D$13,B142)))</xm:f>
            <xm:f>'Listados Datos'!$D$13</xm:f>
            <x14:dxf>
              <font>
                <b/>
                <i val="0"/>
                <color theme="0"/>
              </font>
              <fill>
                <patternFill>
                  <bgColor rgb="FFFFC000"/>
                </patternFill>
              </fill>
            </x14:dxf>
          </x14:cfRule>
          <x14:cfRule type="containsText" priority="234" operator="containsText" id="{99617D29-4E88-443C-A1A1-114DC218DBF7}">
            <xm:f>NOT(ISERROR(SEARCH('Listados Datos'!$D$14,B142)))</xm:f>
            <xm:f>'Listados Datos'!$D$14</xm:f>
            <x14:dxf>
              <font>
                <b/>
                <i val="0"/>
                <color theme="0"/>
              </font>
              <fill>
                <patternFill>
                  <bgColor rgb="FFFF0000"/>
                </patternFill>
              </fill>
            </x14:dxf>
          </x14:cfRule>
          <x14:cfRule type="containsText" priority="235" operator="containsText" id="{A2B2DA2A-6227-4C08-85E7-552FF70D9721}">
            <xm:f>NOT(ISERROR(SEARCH('Listados Datos'!$D$15,B142)))</xm:f>
            <xm:f>'Listados Datos'!$D$15</xm:f>
            <x14:dxf>
              <font>
                <b/>
                <i val="0"/>
                <color theme="0"/>
              </font>
              <fill>
                <patternFill>
                  <bgColor rgb="FFFF0000"/>
                </patternFill>
              </fill>
            </x14:dxf>
          </x14:cfRule>
          <x14:cfRule type="containsText" priority="236" operator="containsText" id="{E860AF6B-E3ED-4F97-9735-3AC9E074733D}">
            <xm:f>NOT(ISERROR(SEARCH('Listados Datos'!$D$16,B142)))</xm:f>
            <xm:f>'Listados Datos'!$D$16</xm:f>
            <x14:dxf>
              <font>
                <b/>
                <i val="0"/>
                <color theme="0"/>
              </font>
              <fill>
                <patternFill>
                  <bgColor rgb="FFFF0000"/>
                </patternFill>
              </fill>
            </x14:dxf>
          </x14:cfRule>
          <xm:sqref>B142</xm:sqref>
        </x14:conditionalFormatting>
        <x14:conditionalFormatting xmlns:xm="http://schemas.microsoft.com/office/excel/2006/main">
          <x14:cfRule type="containsText" priority="209" operator="containsText" id="{79F9FF85-FB22-410D-A488-F8DA76BA2A17}">
            <xm:f>NOT(ISERROR(SEARCH('Listados Datos'!$D$3,B190)))</xm:f>
            <xm:f>'Listados Datos'!$D$3</xm:f>
            <x14:dxf>
              <font>
                <b/>
                <i val="0"/>
                <color theme="0"/>
              </font>
              <fill>
                <patternFill>
                  <bgColor rgb="FFC00000"/>
                </patternFill>
              </fill>
            </x14:dxf>
          </x14:cfRule>
          <x14:cfRule type="containsText" priority="210" operator="containsText" id="{C71A1533-7323-4526-9099-8B59D562E411}">
            <xm:f>NOT(ISERROR(SEARCH('Listados Datos'!$D$4,B190)))</xm:f>
            <xm:f>'Listados Datos'!$D$4</xm:f>
            <x14:dxf>
              <font>
                <b/>
                <i val="0"/>
                <color theme="0"/>
              </font>
              <fill>
                <patternFill>
                  <bgColor rgb="FFC00000"/>
                </patternFill>
              </fill>
            </x14:dxf>
          </x14:cfRule>
          <x14:cfRule type="containsText" priority="211" operator="containsText" id="{D6A458C5-089E-40C9-A535-1B785ADB3961}">
            <xm:f>NOT(ISERROR(SEARCH('Listados Datos'!$D$5,B190)))</xm:f>
            <xm:f>'Listados Datos'!$D$5</xm:f>
            <x14:dxf>
              <font>
                <b/>
                <i val="0"/>
                <color theme="0"/>
              </font>
              <fill>
                <patternFill>
                  <bgColor rgb="FFC00000"/>
                </patternFill>
              </fill>
            </x14:dxf>
          </x14:cfRule>
          <x14:cfRule type="containsText" priority="212" operator="containsText" id="{2F76D759-830C-4321-8492-9D9AC61B73E1}">
            <xm:f>NOT(ISERROR(SEARCH('Listados Datos'!$D$6,B190)))</xm:f>
            <xm:f>'Listados Datos'!$D$6</xm:f>
            <x14:dxf>
              <font>
                <b/>
                <i val="0"/>
                <color theme="0"/>
              </font>
              <fill>
                <patternFill>
                  <bgColor rgb="FFE3351F"/>
                </patternFill>
              </fill>
            </x14:dxf>
          </x14:cfRule>
          <x14:cfRule type="containsText" priority="213" operator="containsText" id="{EE84C0CD-8638-43B4-965E-26A852DE0669}">
            <xm:f>NOT(ISERROR(SEARCH('Listados Datos'!$D$7,B190)))</xm:f>
            <xm:f>'Listados Datos'!$D$7</xm:f>
            <x14:dxf>
              <font>
                <b/>
                <i val="0"/>
                <color theme="0"/>
              </font>
              <fill>
                <patternFill>
                  <bgColor rgb="FFE3351F"/>
                </patternFill>
              </fill>
            </x14:dxf>
          </x14:cfRule>
          <x14:cfRule type="containsText" priority="214" operator="containsText" id="{7BE246CB-7B37-4984-B317-688EAAA8582C}">
            <xm:f>NOT(ISERROR(SEARCH('Listados Datos'!$D$8,B190)))</xm:f>
            <xm:f>'Listados Datos'!$D$8</xm:f>
            <x14:dxf>
              <font>
                <b/>
                <i val="0"/>
                <color theme="0"/>
              </font>
              <fill>
                <patternFill>
                  <bgColor rgb="FFE3351F"/>
                </patternFill>
              </fill>
            </x14:dxf>
          </x14:cfRule>
          <x14:cfRule type="containsText" priority="215" operator="containsText" id="{76E4DF3E-5FF5-4A0D-A076-9F00268CDF6C}">
            <xm:f>NOT(ISERROR(SEARCH('Listados Datos'!$D$9,B190)))</xm:f>
            <xm:f>'Listados Datos'!$D$9</xm:f>
            <x14:dxf>
              <font>
                <b/>
                <i val="0"/>
                <color theme="0"/>
              </font>
              <fill>
                <patternFill>
                  <bgColor rgb="FFFFC000"/>
                </patternFill>
              </fill>
            </x14:dxf>
          </x14:cfRule>
          <x14:cfRule type="containsText" priority="216" operator="containsText" id="{8B07A8B0-EDE2-4B56-8823-C66EC7704F48}">
            <xm:f>NOT(ISERROR(SEARCH('Listados Datos'!$D$10,B190)))</xm:f>
            <xm:f>'Listados Datos'!$D$10</xm:f>
            <x14:dxf>
              <font>
                <b/>
                <i val="0"/>
                <color theme="0"/>
              </font>
              <fill>
                <patternFill>
                  <bgColor rgb="FFFFC000"/>
                </patternFill>
              </fill>
            </x14:dxf>
          </x14:cfRule>
          <x14:cfRule type="containsText" priority="217" operator="containsText" id="{6A81971F-ECA5-477C-86B5-2F14FCC6329A}">
            <xm:f>NOT(ISERROR(SEARCH('Listados Datos'!$D$11,B190)))</xm:f>
            <xm:f>'Listados Datos'!$D$11</xm:f>
            <x14:dxf>
              <font>
                <b/>
                <i val="0"/>
                <color theme="0"/>
              </font>
              <fill>
                <patternFill>
                  <bgColor rgb="FFFFC000"/>
                </patternFill>
              </fill>
            </x14:dxf>
          </x14:cfRule>
          <x14:cfRule type="containsText" priority="218" operator="containsText" id="{4A7E3548-09BB-46F6-AA8E-DFDFC3124308}">
            <xm:f>NOT(ISERROR(SEARCH('Listados Datos'!$D$12,B190)))</xm:f>
            <xm:f>'Listados Datos'!$D$12</xm:f>
            <x14:dxf>
              <font>
                <b/>
                <i val="0"/>
                <color theme="0"/>
              </font>
              <fill>
                <patternFill>
                  <bgColor rgb="FFFFC000"/>
                </patternFill>
              </fill>
            </x14:dxf>
          </x14:cfRule>
          <x14:cfRule type="containsText" priority="219" operator="containsText" id="{893FD713-7AC8-4CE3-BDA0-0DA5B485E374}">
            <xm:f>NOT(ISERROR(SEARCH('Listados Datos'!$D$13,B190)))</xm:f>
            <xm:f>'Listados Datos'!$D$13</xm:f>
            <x14:dxf>
              <font>
                <b/>
                <i val="0"/>
                <color theme="0"/>
              </font>
              <fill>
                <patternFill>
                  <bgColor rgb="FFFFC000"/>
                </patternFill>
              </fill>
            </x14:dxf>
          </x14:cfRule>
          <x14:cfRule type="containsText" priority="220" operator="containsText" id="{E2C04C28-6101-44AF-8EDC-E3FC11496E99}">
            <xm:f>NOT(ISERROR(SEARCH('Listados Datos'!$D$14,B190)))</xm:f>
            <xm:f>'Listados Datos'!$D$14</xm:f>
            <x14:dxf>
              <font>
                <b/>
                <i val="0"/>
                <color theme="0"/>
              </font>
              <fill>
                <patternFill>
                  <bgColor rgb="FFFF0000"/>
                </patternFill>
              </fill>
            </x14:dxf>
          </x14:cfRule>
          <x14:cfRule type="containsText" priority="221" operator="containsText" id="{35E8DCD2-9FBA-4397-AD37-C5FEFFCF97ED}">
            <xm:f>NOT(ISERROR(SEARCH('Listados Datos'!$D$15,B190)))</xm:f>
            <xm:f>'Listados Datos'!$D$15</xm:f>
            <x14:dxf>
              <font>
                <b/>
                <i val="0"/>
                <color theme="0"/>
              </font>
              <fill>
                <patternFill>
                  <bgColor rgb="FFFF0000"/>
                </patternFill>
              </fill>
            </x14:dxf>
          </x14:cfRule>
          <x14:cfRule type="containsText" priority="222" operator="containsText" id="{372E2BA0-45C6-4E8F-A502-B28EAF539A24}">
            <xm:f>NOT(ISERROR(SEARCH('Listados Datos'!$D$16,B190)))</xm:f>
            <xm:f>'Listados Datos'!$D$16</xm:f>
            <x14:dxf>
              <font>
                <b/>
                <i val="0"/>
                <color theme="0"/>
              </font>
              <fill>
                <patternFill>
                  <bgColor rgb="FFFF0000"/>
                </patternFill>
              </fill>
            </x14:dxf>
          </x14:cfRule>
          <xm:sqref>B190</xm:sqref>
        </x14:conditionalFormatting>
        <x14:conditionalFormatting xmlns:xm="http://schemas.microsoft.com/office/excel/2006/main">
          <x14:cfRule type="containsText" priority="205" operator="containsText" id="{4C004DF1-27C7-4C32-BC4B-EDC80110B5B0}">
            <xm:f>NOT(ISERROR(SEARCH('Listados Datos'!$T$3,AF130)))</xm:f>
            <xm:f>'Listados Datos'!$T$3</xm:f>
            <x14:dxf>
              <fill>
                <patternFill patternType="solid">
                  <bgColor rgb="FFC00000"/>
                </patternFill>
              </fill>
            </x14:dxf>
          </x14:cfRule>
          <x14:cfRule type="containsText" priority="206" operator="containsText" id="{53B27EA5-5300-427C-8278-FACAD0714732}">
            <xm:f>NOT(ISERROR(SEARCH('Listados Datos'!$T$4,AF130)))</xm:f>
            <xm:f>'Listados Datos'!$T$4</xm:f>
            <x14:dxf>
              <font>
                <b/>
                <i val="0"/>
                <color theme="0"/>
              </font>
              <fill>
                <patternFill>
                  <bgColor rgb="FFE26B0A"/>
                </patternFill>
              </fill>
            </x14:dxf>
          </x14:cfRule>
          <x14:cfRule type="containsText" priority="207" operator="containsText" id="{D5E2A4F4-F596-4422-9ED8-22621093A5F3}">
            <xm:f>NOT(ISERROR(SEARCH('Listados Datos'!$T$5,AF130)))</xm:f>
            <xm:f>'Listados Datos'!$T$5</xm:f>
            <x14:dxf>
              <font>
                <b/>
                <i val="0"/>
                <color auto="1"/>
              </font>
              <fill>
                <patternFill>
                  <bgColor rgb="FFFFFF00"/>
                </patternFill>
              </fill>
            </x14:dxf>
          </x14:cfRule>
          <x14:cfRule type="containsText" priority="208" operator="containsText" id="{02CBE63D-EAB1-49DE-BED5-F55CED555BC9}">
            <xm:f>NOT(ISERROR(SEARCH('Listados Datos'!$T$6,AF130)))</xm:f>
            <xm:f>'Listados Datos'!$T$6</xm:f>
            <x14:dxf>
              <font>
                <b/>
                <i val="0"/>
              </font>
              <fill>
                <patternFill>
                  <bgColor rgb="FF92D050"/>
                </patternFill>
              </fill>
            </x14:dxf>
          </x14:cfRule>
          <xm:sqref>AF130:AF131 AF135</xm:sqref>
        </x14:conditionalFormatting>
        <x14:conditionalFormatting xmlns:xm="http://schemas.microsoft.com/office/excel/2006/main">
          <x14:cfRule type="containsText" priority="201" operator="containsText" id="{87843ECF-2EF7-4EB5-8CB0-D8EDB89A733B}">
            <xm:f>NOT(ISERROR(SEARCH('Listados Datos'!$T$3,AB130)))</xm:f>
            <xm:f>'Listados Datos'!$T$3</xm:f>
            <x14:dxf>
              <fill>
                <patternFill patternType="solid">
                  <bgColor rgb="FFC00000"/>
                </patternFill>
              </fill>
            </x14:dxf>
          </x14:cfRule>
          <x14:cfRule type="containsText" priority="202" operator="containsText" id="{DE71A750-E73E-4FC0-A736-683AC2E88660}">
            <xm:f>NOT(ISERROR(SEARCH('Listados Datos'!$T$4,AB130)))</xm:f>
            <xm:f>'Listados Datos'!$T$4</xm:f>
            <x14:dxf>
              <font>
                <b/>
                <i val="0"/>
                <color theme="0"/>
              </font>
              <fill>
                <patternFill>
                  <bgColor rgb="FFE26B0A"/>
                </patternFill>
              </fill>
            </x14:dxf>
          </x14:cfRule>
          <x14:cfRule type="containsText" priority="203" operator="containsText" id="{004A02B6-3ADB-44B0-B3EC-D8765106497E}">
            <xm:f>NOT(ISERROR(SEARCH('Listados Datos'!$T$5,AB130)))</xm:f>
            <xm:f>'Listados Datos'!$T$5</xm:f>
            <x14:dxf>
              <font>
                <b/>
                <i val="0"/>
                <color auto="1"/>
              </font>
              <fill>
                <patternFill>
                  <bgColor rgb="FFFFFF00"/>
                </patternFill>
              </fill>
            </x14:dxf>
          </x14:cfRule>
          <x14:cfRule type="containsText" priority="204" operator="containsText" id="{5A0B3054-BE9F-42FF-A528-B4C3800F3EE5}">
            <xm:f>NOT(ISERROR(SEARCH('Listados Datos'!$T$6,AB130)))</xm:f>
            <xm:f>'Listados Datos'!$T$6</xm:f>
            <x14:dxf>
              <font>
                <b/>
                <i val="0"/>
              </font>
              <fill>
                <patternFill>
                  <bgColor rgb="FF92D050"/>
                </patternFill>
              </fill>
            </x14:dxf>
          </x14:cfRule>
          <xm:sqref>AB130:AB131</xm:sqref>
        </x14:conditionalFormatting>
        <x14:conditionalFormatting xmlns:xm="http://schemas.microsoft.com/office/excel/2006/main">
          <x14:cfRule type="containsText" priority="191" operator="containsText" id="{658C5725-CD42-44CE-A9AC-23C1EA5A3DEC}">
            <xm:f>NOT(ISERROR(SEARCH('Listados Datos'!$P$3,Z130)))</xm:f>
            <xm:f>'Listados Datos'!$P$3</xm:f>
            <x14:dxf>
              <fill>
                <patternFill>
                  <bgColor rgb="FF99CC00"/>
                </patternFill>
              </fill>
            </x14:dxf>
          </x14:cfRule>
          <x14:cfRule type="containsText" priority="192" operator="containsText" id="{7BC210D5-0163-49AD-BAD4-57F830FA7F51}">
            <xm:f>NOT(ISERROR(SEARCH('Listados Datos'!$P$4,Z130)))</xm:f>
            <xm:f>'Listados Datos'!$P$4</xm:f>
            <x14:dxf>
              <fill>
                <patternFill>
                  <bgColor rgb="FF33CC33"/>
                </patternFill>
              </fill>
            </x14:dxf>
          </x14:cfRule>
          <x14:cfRule type="containsText" priority="193" operator="containsText" id="{64DFD87E-C3A5-47FB-B5FB-6879954470B2}">
            <xm:f>NOT(ISERROR(SEARCH('Listados Datos'!$P$5,Z130)))</xm:f>
            <xm:f>'Listados Datos'!$P$5</xm:f>
            <x14:dxf>
              <fill>
                <patternFill>
                  <bgColor rgb="FFFFFF00"/>
                </patternFill>
              </fill>
            </x14:dxf>
          </x14:cfRule>
          <x14:cfRule type="containsText" priority="194" operator="containsText" id="{E85603D5-DFC8-426B-8312-D7E29F24A63C}">
            <xm:f>NOT(ISERROR(SEARCH('Listados Datos'!$P$6,Z130)))</xm:f>
            <xm:f>'Listados Datos'!$P$6</xm:f>
            <x14:dxf>
              <fill>
                <patternFill>
                  <bgColor rgb="FFFFC000"/>
                </patternFill>
              </fill>
            </x14:dxf>
          </x14:cfRule>
          <x14:cfRule type="containsText" priority="195" operator="containsText" id="{A6508CC2-7A52-4F1B-95E2-EF515AA59AA8}">
            <xm:f>NOT(ISERROR(SEARCH('Listados Datos'!$P$7,Z130)))</xm:f>
            <xm:f>'Listados Datos'!$P$7</xm:f>
            <x14:dxf>
              <fill>
                <patternFill>
                  <bgColor rgb="FFFF0000"/>
                </patternFill>
              </fill>
            </x14:dxf>
          </x14:cfRule>
          <xm:sqref>Z130:Z131</xm:sqref>
        </x14:conditionalFormatting>
        <x14:conditionalFormatting xmlns:xm="http://schemas.microsoft.com/office/excel/2006/main">
          <x14:cfRule type="containsText" priority="167" operator="containsText" id="{77A70695-6874-4120-93FC-E6445B6FC577}">
            <xm:f>NOT(ISERROR(SEARCH('Listados Datos'!$T$3,AT130)))</xm:f>
            <xm:f>'Listados Datos'!$T$3</xm:f>
            <x14:dxf>
              <fill>
                <patternFill patternType="solid">
                  <bgColor rgb="FFC00000"/>
                </patternFill>
              </fill>
            </x14:dxf>
          </x14:cfRule>
          <x14:cfRule type="containsText" priority="168" operator="containsText" id="{C1EF7BDC-BA2E-4312-ABD7-7544158E350D}">
            <xm:f>NOT(ISERROR(SEARCH('Listados Datos'!$T$4,AT130)))</xm:f>
            <xm:f>'Listados Datos'!$T$4</xm:f>
            <x14:dxf>
              <font>
                <b/>
                <i val="0"/>
                <color theme="0"/>
              </font>
              <fill>
                <patternFill>
                  <bgColor rgb="FFE26B0A"/>
                </patternFill>
              </fill>
            </x14:dxf>
          </x14:cfRule>
          <x14:cfRule type="containsText" priority="169" operator="containsText" id="{DB9970A8-A79F-4840-BD83-724F4353B29E}">
            <xm:f>NOT(ISERROR(SEARCH('Listados Datos'!$T$5,AT130)))</xm:f>
            <xm:f>'Listados Datos'!$T$5</xm:f>
            <x14:dxf>
              <font>
                <b/>
                <i val="0"/>
                <color auto="1"/>
              </font>
              <fill>
                <patternFill>
                  <bgColor rgb="FFFFFF00"/>
                </patternFill>
              </fill>
            </x14:dxf>
          </x14:cfRule>
          <x14:cfRule type="containsText" priority="170" operator="containsText" id="{9B2D7A6D-12CD-46A3-A9DD-5ABB26BCBDF2}">
            <xm:f>NOT(ISERROR(SEARCH('Listados Datos'!$T$6,AT130)))</xm:f>
            <xm:f>'Listados Datos'!$T$6</xm:f>
            <x14:dxf>
              <font>
                <b/>
                <i val="0"/>
              </font>
              <fill>
                <patternFill>
                  <bgColor rgb="FF92D050"/>
                </patternFill>
              </fill>
            </x14:dxf>
          </x14:cfRule>
          <xm:sqref>AT130</xm:sqref>
        </x14:conditionalFormatting>
        <x14:conditionalFormatting xmlns:xm="http://schemas.microsoft.com/office/excel/2006/main">
          <x14:cfRule type="containsText" priority="157" operator="containsText" id="{C08BFE56-D0A8-4A75-A6EC-4F31CDC0BD9E}">
            <xm:f>NOT(ISERROR(SEARCH('Listados Datos'!$P$3,AR130)))</xm:f>
            <xm:f>'Listados Datos'!$P$3</xm:f>
            <x14:dxf>
              <fill>
                <patternFill>
                  <bgColor rgb="FF99CC00"/>
                </patternFill>
              </fill>
            </x14:dxf>
          </x14:cfRule>
          <x14:cfRule type="containsText" priority="158" operator="containsText" id="{5DFBAD42-E7AD-4E2B-9E2F-96D3DE007775}">
            <xm:f>NOT(ISERROR(SEARCH('Listados Datos'!$P$4,AR130)))</xm:f>
            <xm:f>'Listados Datos'!$P$4</xm:f>
            <x14:dxf>
              <fill>
                <patternFill>
                  <bgColor rgb="FF33CC33"/>
                </patternFill>
              </fill>
            </x14:dxf>
          </x14:cfRule>
          <x14:cfRule type="containsText" priority="159" operator="containsText" id="{8954AADE-DA80-40DA-B5BF-B767583737C5}">
            <xm:f>NOT(ISERROR(SEARCH('Listados Datos'!$P$5,AR130)))</xm:f>
            <xm:f>'Listados Datos'!$P$5</xm:f>
            <x14:dxf>
              <fill>
                <patternFill>
                  <bgColor rgb="FFFFFF00"/>
                </patternFill>
              </fill>
            </x14:dxf>
          </x14:cfRule>
          <x14:cfRule type="containsText" priority="160" operator="containsText" id="{324B629E-E8C5-4B15-B406-3D240A42D6D3}">
            <xm:f>NOT(ISERROR(SEARCH('Listados Datos'!$P$6,AR130)))</xm:f>
            <xm:f>'Listados Datos'!$P$6</xm:f>
            <x14:dxf>
              <fill>
                <patternFill>
                  <bgColor rgb="FFFFC000"/>
                </patternFill>
              </fill>
            </x14:dxf>
          </x14:cfRule>
          <x14:cfRule type="containsText" priority="161" operator="containsText" id="{7C9A3A49-9258-4452-AAF8-829383985A89}">
            <xm:f>NOT(ISERROR(SEARCH('Listados Datos'!$P$7,AR130)))</xm:f>
            <xm:f>'Listados Datos'!$P$7</xm:f>
            <x14:dxf>
              <fill>
                <patternFill>
                  <bgColor rgb="FFFF0000"/>
                </patternFill>
              </fill>
            </x14:dxf>
          </x14:cfRule>
          <xm:sqref>AR130</xm:sqref>
        </x14:conditionalFormatting>
        <x14:conditionalFormatting xmlns:xm="http://schemas.microsoft.com/office/excel/2006/main">
          <x14:cfRule type="containsText" priority="153" operator="containsText" id="{4B64FCD0-BCA8-44A7-9E3D-F45E926A3AB6}">
            <xm:f>NOT(ISERROR(SEARCH('Listados Datos'!$T$3,AT131)))</xm:f>
            <xm:f>'Listados Datos'!$T$3</xm:f>
            <x14:dxf>
              <fill>
                <patternFill patternType="solid">
                  <bgColor rgb="FFC00000"/>
                </patternFill>
              </fill>
            </x14:dxf>
          </x14:cfRule>
          <x14:cfRule type="containsText" priority="154" operator="containsText" id="{779889D1-1BA9-46CB-B18C-DB10D707905F}">
            <xm:f>NOT(ISERROR(SEARCH('Listados Datos'!$T$4,AT131)))</xm:f>
            <xm:f>'Listados Datos'!$T$4</xm:f>
            <x14:dxf>
              <font>
                <b/>
                <i val="0"/>
                <color theme="0"/>
              </font>
              <fill>
                <patternFill>
                  <bgColor rgb="FFE26B0A"/>
                </patternFill>
              </fill>
            </x14:dxf>
          </x14:cfRule>
          <x14:cfRule type="containsText" priority="155" operator="containsText" id="{97E41556-3DAD-4082-931A-577526AD590F}">
            <xm:f>NOT(ISERROR(SEARCH('Listados Datos'!$T$5,AT131)))</xm:f>
            <xm:f>'Listados Datos'!$T$5</xm:f>
            <x14:dxf>
              <font>
                <b/>
                <i val="0"/>
                <color auto="1"/>
              </font>
              <fill>
                <patternFill>
                  <bgColor rgb="FFFFFF00"/>
                </patternFill>
              </fill>
            </x14:dxf>
          </x14:cfRule>
          <x14:cfRule type="containsText" priority="156" operator="containsText" id="{89998797-6424-450F-9B0B-ADB9CCD75D92}">
            <xm:f>NOT(ISERROR(SEARCH('Listados Datos'!$T$6,AT131)))</xm:f>
            <xm:f>'Listados Datos'!$T$6</xm:f>
            <x14:dxf>
              <font>
                <b/>
                <i val="0"/>
              </font>
              <fill>
                <patternFill>
                  <bgColor rgb="FF92D050"/>
                </patternFill>
              </fill>
            </x14:dxf>
          </x14:cfRule>
          <xm:sqref>AT131</xm:sqref>
        </x14:conditionalFormatting>
        <x14:conditionalFormatting xmlns:xm="http://schemas.microsoft.com/office/excel/2006/main">
          <x14:cfRule type="containsText" priority="143" operator="containsText" id="{18354E4F-6344-4348-822C-B4CB389569F0}">
            <xm:f>NOT(ISERROR(SEARCH('Listados Datos'!$P$3,AR131)))</xm:f>
            <xm:f>'Listados Datos'!$P$3</xm:f>
            <x14:dxf>
              <fill>
                <patternFill>
                  <bgColor rgb="FF99CC00"/>
                </patternFill>
              </fill>
            </x14:dxf>
          </x14:cfRule>
          <x14:cfRule type="containsText" priority="144" operator="containsText" id="{5FD19150-1E4A-46BE-91AF-404816D06928}">
            <xm:f>NOT(ISERROR(SEARCH('Listados Datos'!$P$4,AR131)))</xm:f>
            <xm:f>'Listados Datos'!$P$4</xm:f>
            <x14:dxf>
              <fill>
                <patternFill>
                  <bgColor rgb="FF33CC33"/>
                </patternFill>
              </fill>
            </x14:dxf>
          </x14:cfRule>
          <x14:cfRule type="containsText" priority="145" operator="containsText" id="{D34FCB20-D1C4-4AE8-89BC-8003BDACC4B7}">
            <xm:f>NOT(ISERROR(SEARCH('Listados Datos'!$P$5,AR131)))</xm:f>
            <xm:f>'Listados Datos'!$P$5</xm:f>
            <x14:dxf>
              <fill>
                <patternFill>
                  <bgColor rgb="FFFFFF00"/>
                </patternFill>
              </fill>
            </x14:dxf>
          </x14:cfRule>
          <x14:cfRule type="containsText" priority="146" operator="containsText" id="{876B4DC0-A3C2-4D13-A1A8-98FF89B6C15E}">
            <xm:f>NOT(ISERROR(SEARCH('Listados Datos'!$P$6,AR131)))</xm:f>
            <xm:f>'Listados Datos'!$P$6</xm:f>
            <x14:dxf>
              <fill>
                <patternFill>
                  <bgColor rgb="FFFFC000"/>
                </patternFill>
              </fill>
            </x14:dxf>
          </x14:cfRule>
          <x14:cfRule type="containsText" priority="147" operator="containsText" id="{4C7BC536-99EC-4CC2-B5B1-49090BB1A03D}">
            <xm:f>NOT(ISERROR(SEARCH('Listados Datos'!$P$7,AR131)))</xm:f>
            <xm:f>'Listados Datos'!$P$7</xm:f>
            <x14:dxf>
              <fill>
                <patternFill>
                  <bgColor rgb="FFFF0000"/>
                </patternFill>
              </fill>
            </x14:dxf>
          </x14:cfRule>
          <xm:sqref>AR131</xm:sqref>
        </x14:conditionalFormatting>
        <x14:conditionalFormatting xmlns:xm="http://schemas.microsoft.com/office/excel/2006/main">
          <x14:cfRule type="containsText" priority="139" operator="containsText" id="{AE597E42-2EE1-4B78-B139-1F7EACC1E3FB}">
            <xm:f>NOT(ISERROR(SEARCH('Listados Datos'!$T$3,AT135)))</xm:f>
            <xm:f>'Listados Datos'!$T$3</xm:f>
            <x14:dxf>
              <fill>
                <patternFill patternType="solid">
                  <bgColor rgb="FFC00000"/>
                </patternFill>
              </fill>
            </x14:dxf>
          </x14:cfRule>
          <x14:cfRule type="containsText" priority="140" operator="containsText" id="{270E1A11-3D4A-47F6-9A19-AC9DB0280C7B}">
            <xm:f>NOT(ISERROR(SEARCH('Listados Datos'!$T$4,AT135)))</xm:f>
            <xm:f>'Listados Datos'!$T$4</xm:f>
            <x14:dxf>
              <font>
                <b/>
                <i val="0"/>
                <color theme="0"/>
              </font>
              <fill>
                <patternFill>
                  <bgColor rgb="FFE26B0A"/>
                </patternFill>
              </fill>
            </x14:dxf>
          </x14:cfRule>
          <x14:cfRule type="containsText" priority="141" operator="containsText" id="{79539F2E-27FC-4544-B347-71FF280E09C2}">
            <xm:f>NOT(ISERROR(SEARCH('Listados Datos'!$T$5,AT135)))</xm:f>
            <xm:f>'Listados Datos'!$T$5</xm:f>
            <x14:dxf>
              <font>
                <b/>
                <i val="0"/>
                <color auto="1"/>
              </font>
              <fill>
                <patternFill>
                  <bgColor rgb="FFFFFF00"/>
                </patternFill>
              </fill>
            </x14:dxf>
          </x14:cfRule>
          <x14:cfRule type="containsText" priority="142" operator="containsText" id="{3A375C31-4B9A-4E14-A0C2-E9E2DB95445F}">
            <xm:f>NOT(ISERROR(SEARCH('Listados Datos'!$T$6,AT135)))</xm:f>
            <xm:f>'Listados Datos'!$T$6</xm:f>
            <x14:dxf>
              <font>
                <b/>
                <i val="0"/>
              </font>
              <fill>
                <patternFill>
                  <bgColor rgb="FF92D050"/>
                </patternFill>
              </fill>
            </x14:dxf>
          </x14:cfRule>
          <xm:sqref>AT135</xm:sqref>
        </x14:conditionalFormatting>
        <x14:conditionalFormatting xmlns:xm="http://schemas.microsoft.com/office/excel/2006/main">
          <x14:cfRule type="containsText" priority="129" operator="containsText" id="{EBCEACE2-1747-49ED-AEBD-272ABF47726C}">
            <xm:f>NOT(ISERROR(SEARCH('Listados Datos'!$P$3,AR135)))</xm:f>
            <xm:f>'Listados Datos'!$P$3</xm:f>
            <x14:dxf>
              <fill>
                <patternFill>
                  <bgColor rgb="FF99CC00"/>
                </patternFill>
              </fill>
            </x14:dxf>
          </x14:cfRule>
          <x14:cfRule type="containsText" priority="130" operator="containsText" id="{995348F3-D589-4AC3-8034-7AD874917198}">
            <xm:f>NOT(ISERROR(SEARCH('Listados Datos'!$P$4,AR135)))</xm:f>
            <xm:f>'Listados Datos'!$P$4</xm:f>
            <x14:dxf>
              <fill>
                <patternFill>
                  <bgColor rgb="FF33CC33"/>
                </patternFill>
              </fill>
            </x14:dxf>
          </x14:cfRule>
          <x14:cfRule type="containsText" priority="131" operator="containsText" id="{2C815E68-BF47-4EF7-8F89-61B2B53832A6}">
            <xm:f>NOT(ISERROR(SEARCH('Listados Datos'!$P$5,AR135)))</xm:f>
            <xm:f>'Listados Datos'!$P$5</xm:f>
            <x14:dxf>
              <fill>
                <patternFill>
                  <bgColor rgb="FFFFFF00"/>
                </patternFill>
              </fill>
            </x14:dxf>
          </x14:cfRule>
          <x14:cfRule type="containsText" priority="132" operator="containsText" id="{357F6729-185F-431C-9231-BEF6C55E5F14}">
            <xm:f>NOT(ISERROR(SEARCH('Listados Datos'!$P$6,AR135)))</xm:f>
            <xm:f>'Listados Datos'!$P$6</xm:f>
            <x14:dxf>
              <fill>
                <patternFill>
                  <bgColor rgb="FFFFC000"/>
                </patternFill>
              </fill>
            </x14:dxf>
          </x14:cfRule>
          <x14:cfRule type="containsText" priority="133" operator="containsText" id="{D588C292-06CC-497C-9A66-144BCF2936AB}">
            <xm:f>NOT(ISERROR(SEARCH('Listados Datos'!$P$7,AR135)))</xm:f>
            <xm:f>'Listados Datos'!$P$7</xm:f>
            <x14:dxf>
              <fill>
                <patternFill>
                  <bgColor rgb="FFFF0000"/>
                </patternFill>
              </fill>
            </x14:dxf>
          </x14:cfRule>
          <xm:sqref>AR135</xm:sqref>
        </x14:conditionalFormatting>
        <x14:conditionalFormatting xmlns:xm="http://schemas.microsoft.com/office/excel/2006/main">
          <x14:cfRule type="containsText" priority="125" operator="containsText" id="{068A6F5D-CCD7-4455-B281-9C41FC5B41F8}">
            <xm:f>NOT(ISERROR(SEARCH('Listados Datos'!$T$3,AF132)))</xm:f>
            <xm:f>'Listados Datos'!$T$3</xm:f>
            <x14:dxf>
              <fill>
                <patternFill patternType="solid">
                  <bgColor rgb="FFC00000"/>
                </patternFill>
              </fill>
            </x14:dxf>
          </x14:cfRule>
          <x14:cfRule type="containsText" priority="126" operator="containsText" id="{24B03833-EA0B-43BD-929F-D12A65584580}">
            <xm:f>NOT(ISERROR(SEARCH('Listados Datos'!$T$4,AF132)))</xm:f>
            <xm:f>'Listados Datos'!$T$4</xm:f>
            <x14:dxf>
              <font>
                <b/>
                <i val="0"/>
                <color theme="0"/>
              </font>
              <fill>
                <patternFill>
                  <bgColor rgb="FFE26B0A"/>
                </patternFill>
              </fill>
            </x14:dxf>
          </x14:cfRule>
          <x14:cfRule type="containsText" priority="127" operator="containsText" id="{8FD5E28C-E3E3-434A-98CE-D5968E7F5BC4}">
            <xm:f>NOT(ISERROR(SEARCH('Listados Datos'!$T$5,AF132)))</xm:f>
            <xm:f>'Listados Datos'!$T$5</xm:f>
            <x14:dxf>
              <font>
                <b/>
                <i val="0"/>
                <color auto="1"/>
              </font>
              <fill>
                <patternFill>
                  <bgColor rgb="FFFFFF00"/>
                </patternFill>
              </fill>
            </x14:dxf>
          </x14:cfRule>
          <x14:cfRule type="containsText" priority="128" operator="containsText" id="{6E0AA703-13C6-4EE3-958E-D82AB0CB1734}">
            <xm:f>NOT(ISERROR(SEARCH('Listados Datos'!$T$6,AF132)))</xm:f>
            <xm:f>'Listados Datos'!$T$6</xm:f>
            <x14:dxf>
              <font>
                <b/>
                <i val="0"/>
              </font>
              <fill>
                <patternFill>
                  <bgColor rgb="FF92D050"/>
                </patternFill>
              </fill>
            </x14:dxf>
          </x14:cfRule>
          <xm:sqref>AF132:AF133</xm:sqref>
        </x14:conditionalFormatting>
        <x14:conditionalFormatting xmlns:xm="http://schemas.microsoft.com/office/excel/2006/main">
          <x14:cfRule type="containsText" priority="121" operator="containsText" id="{2D292F64-BCC5-4603-89F6-52FC70483D17}">
            <xm:f>NOT(ISERROR(SEARCH('Listados Datos'!$T$3,AB132)))</xm:f>
            <xm:f>'Listados Datos'!$T$3</xm:f>
            <x14:dxf>
              <fill>
                <patternFill patternType="solid">
                  <bgColor rgb="FFC00000"/>
                </patternFill>
              </fill>
            </x14:dxf>
          </x14:cfRule>
          <x14:cfRule type="containsText" priority="122" operator="containsText" id="{F4570DFF-2E1C-45E3-AD5D-08CD03D22733}">
            <xm:f>NOT(ISERROR(SEARCH('Listados Datos'!$T$4,AB132)))</xm:f>
            <xm:f>'Listados Datos'!$T$4</xm:f>
            <x14:dxf>
              <font>
                <b/>
                <i val="0"/>
                <color theme="0"/>
              </font>
              <fill>
                <patternFill>
                  <bgColor rgb="FFE26B0A"/>
                </patternFill>
              </fill>
            </x14:dxf>
          </x14:cfRule>
          <x14:cfRule type="containsText" priority="123" operator="containsText" id="{1636DF8D-AF74-420F-A578-1D00EB818020}">
            <xm:f>NOT(ISERROR(SEARCH('Listados Datos'!$T$5,AB132)))</xm:f>
            <xm:f>'Listados Datos'!$T$5</xm:f>
            <x14:dxf>
              <font>
                <b/>
                <i val="0"/>
                <color auto="1"/>
              </font>
              <fill>
                <patternFill>
                  <bgColor rgb="FFFFFF00"/>
                </patternFill>
              </fill>
            </x14:dxf>
          </x14:cfRule>
          <x14:cfRule type="containsText" priority="124" operator="containsText" id="{4AFC9A0E-FC72-4705-B629-F6810F941F6A}">
            <xm:f>NOT(ISERROR(SEARCH('Listados Datos'!$T$6,AB132)))</xm:f>
            <xm:f>'Listados Datos'!$T$6</xm:f>
            <x14:dxf>
              <font>
                <b/>
                <i val="0"/>
              </font>
              <fill>
                <patternFill>
                  <bgColor rgb="FF92D050"/>
                </patternFill>
              </fill>
            </x14:dxf>
          </x14:cfRule>
          <xm:sqref>AB132:AB133</xm:sqref>
        </x14:conditionalFormatting>
        <x14:conditionalFormatting xmlns:xm="http://schemas.microsoft.com/office/excel/2006/main">
          <x14:cfRule type="containsText" priority="111" operator="containsText" id="{A2723DCA-96A1-475A-AD3B-198408963420}">
            <xm:f>NOT(ISERROR(SEARCH('Listados Datos'!$P$3,Z132)))</xm:f>
            <xm:f>'Listados Datos'!$P$3</xm:f>
            <x14:dxf>
              <fill>
                <patternFill>
                  <bgColor rgb="FF99CC00"/>
                </patternFill>
              </fill>
            </x14:dxf>
          </x14:cfRule>
          <x14:cfRule type="containsText" priority="112" operator="containsText" id="{2671E301-07C5-4E9A-965B-58633A717F33}">
            <xm:f>NOT(ISERROR(SEARCH('Listados Datos'!$P$4,Z132)))</xm:f>
            <xm:f>'Listados Datos'!$P$4</xm:f>
            <x14:dxf>
              <fill>
                <patternFill>
                  <bgColor rgb="FF33CC33"/>
                </patternFill>
              </fill>
            </x14:dxf>
          </x14:cfRule>
          <x14:cfRule type="containsText" priority="113" operator="containsText" id="{2BE7CE64-6C76-46AA-8193-000F59EB76B9}">
            <xm:f>NOT(ISERROR(SEARCH('Listados Datos'!$P$5,Z132)))</xm:f>
            <xm:f>'Listados Datos'!$P$5</xm:f>
            <x14:dxf>
              <fill>
                <patternFill>
                  <bgColor rgb="FFFFFF00"/>
                </patternFill>
              </fill>
            </x14:dxf>
          </x14:cfRule>
          <x14:cfRule type="containsText" priority="114" operator="containsText" id="{A6A565C6-2124-40DE-B694-615FD6297070}">
            <xm:f>NOT(ISERROR(SEARCH('Listados Datos'!$P$6,Z132)))</xm:f>
            <xm:f>'Listados Datos'!$P$6</xm:f>
            <x14:dxf>
              <fill>
                <patternFill>
                  <bgColor rgb="FFFFC000"/>
                </patternFill>
              </fill>
            </x14:dxf>
          </x14:cfRule>
          <x14:cfRule type="containsText" priority="115" operator="containsText" id="{F8C9DD11-C426-400C-AA1B-303EBC6480EB}">
            <xm:f>NOT(ISERROR(SEARCH('Listados Datos'!$P$7,Z132)))</xm:f>
            <xm:f>'Listados Datos'!$P$7</xm:f>
            <x14:dxf>
              <fill>
                <patternFill>
                  <bgColor rgb="FFFF0000"/>
                </patternFill>
              </fill>
            </x14:dxf>
          </x14:cfRule>
          <xm:sqref>Z132:Z133</xm:sqref>
        </x14:conditionalFormatting>
        <x14:conditionalFormatting xmlns:xm="http://schemas.microsoft.com/office/excel/2006/main">
          <x14:cfRule type="containsText" priority="97" operator="containsText" id="{840DAA41-3B72-47F4-83C0-39414CC8A9F3}">
            <xm:f>NOT(ISERROR(SEARCH('Listados Datos'!$T$3,AT132)))</xm:f>
            <xm:f>'Listados Datos'!$T$3</xm:f>
            <x14:dxf>
              <fill>
                <patternFill patternType="solid">
                  <bgColor rgb="FFC00000"/>
                </patternFill>
              </fill>
            </x14:dxf>
          </x14:cfRule>
          <x14:cfRule type="containsText" priority="98" operator="containsText" id="{0089FE89-7AF6-40D1-9D8E-5D7BED279173}">
            <xm:f>NOT(ISERROR(SEARCH('Listados Datos'!$T$4,AT132)))</xm:f>
            <xm:f>'Listados Datos'!$T$4</xm:f>
            <x14:dxf>
              <font>
                <b/>
                <i val="0"/>
                <color theme="0"/>
              </font>
              <fill>
                <patternFill>
                  <bgColor rgb="FFE26B0A"/>
                </patternFill>
              </fill>
            </x14:dxf>
          </x14:cfRule>
          <x14:cfRule type="containsText" priority="99" operator="containsText" id="{CC5D6EA9-8E96-4617-B1C3-6AD4551336C8}">
            <xm:f>NOT(ISERROR(SEARCH('Listados Datos'!$T$5,AT132)))</xm:f>
            <xm:f>'Listados Datos'!$T$5</xm:f>
            <x14:dxf>
              <font>
                <b/>
                <i val="0"/>
                <color auto="1"/>
              </font>
              <fill>
                <patternFill>
                  <bgColor rgb="FFFFFF00"/>
                </patternFill>
              </fill>
            </x14:dxf>
          </x14:cfRule>
          <x14:cfRule type="containsText" priority="100" operator="containsText" id="{3A045F2A-04BA-4A97-A79A-436ED056F394}">
            <xm:f>NOT(ISERROR(SEARCH('Listados Datos'!$T$6,AT132)))</xm:f>
            <xm:f>'Listados Datos'!$T$6</xm:f>
            <x14:dxf>
              <font>
                <b/>
                <i val="0"/>
              </font>
              <fill>
                <patternFill>
                  <bgColor rgb="FF92D050"/>
                </patternFill>
              </fill>
            </x14:dxf>
          </x14:cfRule>
          <xm:sqref>AT132</xm:sqref>
        </x14:conditionalFormatting>
        <x14:conditionalFormatting xmlns:xm="http://schemas.microsoft.com/office/excel/2006/main">
          <x14:cfRule type="containsText" priority="87" operator="containsText" id="{83B7BC05-9183-4CF7-B556-F0197ABA6211}">
            <xm:f>NOT(ISERROR(SEARCH('Listados Datos'!$P$3,AR132)))</xm:f>
            <xm:f>'Listados Datos'!$P$3</xm:f>
            <x14:dxf>
              <fill>
                <patternFill>
                  <bgColor rgb="FF99CC00"/>
                </patternFill>
              </fill>
            </x14:dxf>
          </x14:cfRule>
          <x14:cfRule type="containsText" priority="88" operator="containsText" id="{5BE6CA62-812A-43EE-9447-6D2354B3BEF2}">
            <xm:f>NOT(ISERROR(SEARCH('Listados Datos'!$P$4,AR132)))</xm:f>
            <xm:f>'Listados Datos'!$P$4</xm:f>
            <x14:dxf>
              <fill>
                <patternFill>
                  <bgColor rgb="FF33CC33"/>
                </patternFill>
              </fill>
            </x14:dxf>
          </x14:cfRule>
          <x14:cfRule type="containsText" priority="89" operator="containsText" id="{9A085CE4-AE65-4F5D-85D8-72A413716DAE}">
            <xm:f>NOT(ISERROR(SEARCH('Listados Datos'!$P$5,AR132)))</xm:f>
            <xm:f>'Listados Datos'!$P$5</xm:f>
            <x14:dxf>
              <fill>
                <patternFill>
                  <bgColor rgb="FFFFFF00"/>
                </patternFill>
              </fill>
            </x14:dxf>
          </x14:cfRule>
          <x14:cfRule type="containsText" priority="90" operator="containsText" id="{0C71313D-01E8-41E7-909C-C00175D70A8B}">
            <xm:f>NOT(ISERROR(SEARCH('Listados Datos'!$P$6,AR132)))</xm:f>
            <xm:f>'Listados Datos'!$P$6</xm:f>
            <x14:dxf>
              <fill>
                <patternFill>
                  <bgColor rgb="FFFFC000"/>
                </patternFill>
              </fill>
            </x14:dxf>
          </x14:cfRule>
          <x14:cfRule type="containsText" priority="91" operator="containsText" id="{BAE9BCBD-FFAB-4A20-9526-E45E9D77984F}">
            <xm:f>NOT(ISERROR(SEARCH('Listados Datos'!$P$7,AR132)))</xm:f>
            <xm:f>'Listados Datos'!$P$7</xm:f>
            <x14:dxf>
              <fill>
                <patternFill>
                  <bgColor rgb="FFFF0000"/>
                </patternFill>
              </fill>
            </x14:dxf>
          </x14:cfRule>
          <xm:sqref>AR132</xm:sqref>
        </x14:conditionalFormatting>
        <x14:conditionalFormatting xmlns:xm="http://schemas.microsoft.com/office/excel/2006/main">
          <x14:cfRule type="containsText" priority="83" operator="containsText" id="{FC54184A-1BC7-46F4-9F4C-05774574D738}">
            <xm:f>NOT(ISERROR(SEARCH('Listados Datos'!$T$3,AT133)))</xm:f>
            <xm:f>'Listados Datos'!$T$3</xm:f>
            <x14:dxf>
              <fill>
                <patternFill patternType="solid">
                  <bgColor rgb="FFC00000"/>
                </patternFill>
              </fill>
            </x14:dxf>
          </x14:cfRule>
          <x14:cfRule type="containsText" priority="84" operator="containsText" id="{5AA8225C-B257-4349-A8E8-5AAB98B7C17C}">
            <xm:f>NOT(ISERROR(SEARCH('Listados Datos'!$T$4,AT133)))</xm:f>
            <xm:f>'Listados Datos'!$T$4</xm:f>
            <x14:dxf>
              <font>
                <b/>
                <i val="0"/>
                <color theme="0"/>
              </font>
              <fill>
                <patternFill>
                  <bgColor rgb="FFE26B0A"/>
                </patternFill>
              </fill>
            </x14:dxf>
          </x14:cfRule>
          <x14:cfRule type="containsText" priority="85" operator="containsText" id="{CACA0A96-E5DC-4737-8712-8A92FBA86099}">
            <xm:f>NOT(ISERROR(SEARCH('Listados Datos'!$T$5,AT133)))</xm:f>
            <xm:f>'Listados Datos'!$T$5</xm:f>
            <x14:dxf>
              <font>
                <b/>
                <i val="0"/>
                <color auto="1"/>
              </font>
              <fill>
                <patternFill>
                  <bgColor rgb="FFFFFF00"/>
                </patternFill>
              </fill>
            </x14:dxf>
          </x14:cfRule>
          <x14:cfRule type="containsText" priority="86" operator="containsText" id="{F2DD260A-1690-4B89-84EE-F41BD97572E6}">
            <xm:f>NOT(ISERROR(SEARCH('Listados Datos'!$T$6,AT133)))</xm:f>
            <xm:f>'Listados Datos'!$T$6</xm:f>
            <x14:dxf>
              <font>
                <b/>
                <i val="0"/>
              </font>
              <fill>
                <patternFill>
                  <bgColor rgb="FF92D050"/>
                </patternFill>
              </fill>
            </x14:dxf>
          </x14:cfRule>
          <xm:sqref>AT133</xm:sqref>
        </x14:conditionalFormatting>
        <x14:conditionalFormatting xmlns:xm="http://schemas.microsoft.com/office/excel/2006/main">
          <x14:cfRule type="containsText" priority="73" operator="containsText" id="{42130589-8386-4CDE-B8D0-66D9EA5E4D9E}">
            <xm:f>NOT(ISERROR(SEARCH('Listados Datos'!$P$3,AR133)))</xm:f>
            <xm:f>'Listados Datos'!$P$3</xm:f>
            <x14:dxf>
              <fill>
                <patternFill>
                  <bgColor rgb="FF99CC00"/>
                </patternFill>
              </fill>
            </x14:dxf>
          </x14:cfRule>
          <x14:cfRule type="containsText" priority="74" operator="containsText" id="{0EDABA26-6FC8-4C52-A339-AD33A91BB426}">
            <xm:f>NOT(ISERROR(SEARCH('Listados Datos'!$P$4,AR133)))</xm:f>
            <xm:f>'Listados Datos'!$P$4</xm:f>
            <x14:dxf>
              <fill>
                <patternFill>
                  <bgColor rgb="FF33CC33"/>
                </patternFill>
              </fill>
            </x14:dxf>
          </x14:cfRule>
          <x14:cfRule type="containsText" priority="75" operator="containsText" id="{60EDA3C3-64C0-4AB8-8A38-BD25B1B0985A}">
            <xm:f>NOT(ISERROR(SEARCH('Listados Datos'!$P$5,AR133)))</xm:f>
            <xm:f>'Listados Datos'!$P$5</xm:f>
            <x14:dxf>
              <fill>
                <patternFill>
                  <bgColor rgb="FFFFFF00"/>
                </patternFill>
              </fill>
            </x14:dxf>
          </x14:cfRule>
          <x14:cfRule type="containsText" priority="76" operator="containsText" id="{43F70A6B-5D1D-427E-B578-C975322C7814}">
            <xm:f>NOT(ISERROR(SEARCH('Listados Datos'!$P$6,AR133)))</xm:f>
            <xm:f>'Listados Datos'!$P$6</xm:f>
            <x14:dxf>
              <fill>
                <patternFill>
                  <bgColor rgb="FFFFC000"/>
                </patternFill>
              </fill>
            </x14:dxf>
          </x14:cfRule>
          <x14:cfRule type="containsText" priority="77" operator="containsText" id="{EEFF2A33-AE6C-4252-B9B6-C1446F3BF805}">
            <xm:f>NOT(ISERROR(SEARCH('Listados Datos'!$P$7,AR133)))</xm:f>
            <xm:f>'Listados Datos'!$P$7</xm:f>
            <x14:dxf>
              <fill>
                <patternFill>
                  <bgColor rgb="FFFF0000"/>
                </patternFill>
              </fill>
            </x14:dxf>
          </x14:cfRule>
          <xm:sqref>AR133</xm:sqref>
        </x14:conditionalFormatting>
        <x14:conditionalFormatting xmlns:xm="http://schemas.microsoft.com/office/excel/2006/main">
          <x14:cfRule type="containsText" priority="69" operator="containsText" id="{2017F431-9A71-46C1-B8C2-6C5B6647E0A1}">
            <xm:f>NOT(ISERROR(SEARCH('Listados Datos'!$T$3,AF134)))</xm:f>
            <xm:f>'Listados Datos'!$T$3</xm:f>
            <x14:dxf>
              <fill>
                <patternFill patternType="solid">
                  <bgColor rgb="FFC00000"/>
                </patternFill>
              </fill>
            </x14:dxf>
          </x14:cfRule>
          <x14:cfRule type="containsText" priority="70" operator="containsText" id="{9B5D7910-8E8E-4E67-9827-46B24216F33D}">
            <xm:f>NOT(ISERROR(SEARCH('Listados Datos'!$T$4,AF134)))</xm:f>
            <xm:f>'Listados Datos'!$T$4</xm:f>
            <x14:dxf>
              <font>
                <b/>
                <i val="0"/>
                <color theme="0"/>
              </font>
              <fill>
                <patternFill>
                  <bgColor rgb="FFE26B0A"/>
                </patternFill>
              </fill>
            </x14:dxf>
          </x14:cfRule>
          <x14:cfRule type="containsText" priority="71" operator="containsText" id="{82B82369-ABEC-49B1-A296-0B32FFE1158A}">
            <xm:f>NOT(ISERROR(SEARCH('Listados Datos'!$T$5,AF134)))</xm:f>
            <xm:f>'Listados Datos'!$T$5</xm:f>
            <x14:dxf>
              <font>
                <b/>
                <i val="0"/>
                <color auto="1"/>
              </font>
              <fill>
                <patternFill>
                  <bgColor rgb="FFFFFF00"/>
                </patternFill>
              </fill>
            </x14:dxf>
          </x14:cfRule>
          <x14:cfRule type="containsText" priority="72" operator="containsText" id="{6A951F21-85B7-481E-9BCC-2A070D774DEF}">
            <xm:f>NOT(ISERROR(SEARCH('Listados Datos'!$T$6,AF134)))</xm:f>
            <xm:f>'Listados Datos'!$T$6</xm:f>
            <x14:dxf>
              <font>
                <b/>
                <i val="0"/>
              </font>
              <fill>
                <patternFill>
                  <bgColor rgb="FF92D050"/>
                </patternFill>
              </fill>
            </x14:dxf>
          </x14:cfRule>
          <xm:sqref>AF134</xm:sqref>
        </x14:conditionalFormatting>
        <x14:conditionalFormatting xmlns:xm="http://schemas.microsoft.com/office/excel/2006/main">
          <x14:cfRule type="containsText" priority="65" operator="containsText" id="{928131C8-9ABE-405E-80EC-F62ADFAA6AE4}">
            <xm:f>NOT(ISERROR(SEARCH('Listados Datos'!$T$3,AB134)))</xm:f>
            <xm:f>'Listados Datos'!$T$3</xm:f>
            <x14:dxf>
              <fill>
                <patternFill patternType="solid">
                  <bgColor rgb="FFC00000"/>
                </patternFill>
              </fill>
            </x14:dxf>
          </x14:cfRule>
          <x14:cfRule type="containsText" priority="66" operator="containsText" id="{266057A9-FC90-4895-B81C-C95ED79E77C0}">
            <xm:f>NOT(ISERROR(SEARCH('Listados Datos'!$T$4,AB134)))</xm:f>
            <xm:f>'Listados Datos'!$T$4</xm:f>
            <x14:dxf>
              <font>
                <b/>
                <i val="0"/>
                <color theme="0"/>
              </font>
              <fill>
                <patternFill>
                  <bgColor rgb="FFE26B0A"/>
                </patternFill>
              </fill>
            </x14:dxf>
          </x14:cfRule>
          <x14:cfRule type="containsText" priority="67" operator="containsText" id="{E50BC235-03DA-400C-AD24-54A1B075F6AA}">
            <xm:f>NOT(ISERROR(SEARCH('Listados Datos'!$T$5,AB134)))</xm:f>
            <xm:f>'Listados Datos'!$T$5</xm:f>
            <x14:dxf>
              <font>
                <b/>
                <i val="0"/>
                <color auto="1"/>
              </font>
              <fill>
                <patternFill>
                  <bgColor rgb="FFFFFF00"/>
                </patternFill>
              </fill>
            </x14:dxf>
          </x14:cfRule>
          <x14:cfRule type="containsText" priority="68" operator="containsText" id="{B5514541-78CC-4447-8B56-16413AB6D00B}">
            <xm:f>NOT(ISERROR(SEARCH('Listados Datos'!$T$6,AB134)))</xm:f>
            <xm:f>'Listados Datos'!$T$6</xm:f>
            <x14:dxf>
              <font>
                <b/>
                <i val="0"/>
              </font>
              <fill>
                <patternFill>
                  <bgColor rgb="FF92D050"/>
                </patternFill>
              </fill>
            </x14:dxf>
          </x14:cfRule>
          <xm:sqref>AB134</xm:sqref>
        </x14:conditionalFormatting>
        <x14:conditionalFormatting xmlns:xm="http://schemas.microsoft.com/office/excel/2006/main">
          <x14:cfRule type="containsText" priority="55" operator="containsText" id="{C3D8F2AA-9432-40B0-9812-3A73EC2AC878}">
            <xm:f>NOT(ISERROR(SEARCH('Listados Datos'!$P$3,Z134)))</xm:f>
            <xm:f>'Listados Datos'!$P$3</xm:f>
            <x14:dxf>
              <fill>
                <patternFill>
                  <bgColor rgb="FF99CC00"/>
                </patternFill>
              </fill>
            </x14:dxf>
          </x14:cfRule>
          <x14:cfRule type="containsText" priority="56" operator="containsText" id="{3875B181-8451-4456-9C06-5702CBE565FB}">
            <xm:f>NOT(ISERROR(SEARCH('Listados Datos'!$P$4,Z134)))</xm:f>
            <xm:f>'Listados Datos'!$P$4</xm:f>
            <x14:dxf>
              <fill>
                <patternFill>
                  <bgColor rgb="FF33CC33"/>
                </patternFill>
              </fill>
            </x14:dxf>
          </x14:cfRule>
          <x14:cfRule type="containsText" priority="57" operator="containsText" id="{FEDE3C93-43BD-4D01-BD09-3CCFF89ED826}">
            <xm:f>NOT(ISERROR(SEARCH('Listados Datos'!$P$5,Z134)))</xm:f>
            <xm:f>'Listados Datos'!$P$5</xm:f>
            <x14:dxf>
              <fill>
                <patternFill>
                  <bgColor rgb="FFFFFF00"/>
                </patternFill>
              </fill>
            </x14:dxf>
          </x14:cfRule>
          <x14:cfRule type="containsText" priority="58" operator="containsText" id="{E68E91CF-FF58-4ACC-A300-949C84A11BE8}">
            <xm:f>NOT(ISERROR(SEARCH('Listados Datos'!$P$6,Z134)))</xm:f>
            <xm:f>'Listados Datos'!$P$6</xm:f>
            <x14:dxf>
              <fill>
                <patternFill>
                  <bgColor rgb="FFFFC000"/>
                </patternFill>
              </fill>
            </x14:dxf>
          </x14:cfRule>
          <x14:cfRule type="containsText" priority="59" operator="containsText" id="{3C23C136-1AF0-47A4-98B0-7023111D5FCC}">
            <xm:f>NOT(ISERROR(SEARCH('Listados Datos'!$P$7,Z134)))</xm:f>
            <xm:f>'Listados Datos'!$P$7</xm:f>
            <x14:dxf>
              <fill>
                <patternFill>
                  <bgColor rgb="FFFF0000"/>
                </patternFill>
              </fill>
            </x14:dxf>
          </x14:cfRule>
          <xm:sqref>Z134</xm:sqref>
        </x14:conditionalFormatting>
        <x14:conditionalFormatting xmlns:xm="http://schemas.microsoft.com/office/excel/2006/main">
          <x14:cfRule type="containsText" priority="41" operator="containsText" id="{E586A25C-654D-4741-A0AF-6F70281E4714}">
            <xm:f>NOT(ISERROR(SEARCH('Listados Datos'!$T$3,AT134)))</xm:f>
            <xm:f>'Listados Datos'!$T$3</xm:f>
            <x14:dxf>
              <fill>
                <patternFill patternType="solid">
                  <bgColor rgb="FFC00000"/>
                </patternFill>
              </fill>
            </x14:dxf>
          </x14:cfRule>
          <x14:cfRule type="containsText" priority="42" operator="containsText" id="{2F512C64-0FA0-4C6D-9652-4DF31CD504E2}">
            <xm:f>NOT(ISERROR(SEARCH('Listados Datos'!$T$4,AT134)))</xm:f>
            <xm:f>'Listados Datos'!$T$4</xm:f>
            <x14:dxf>
              <font>
                <b/>
                <i val="0"/>
                <color theme="0"/>
              </font>
              <fill>
                <patternFill>
                  <bgColor rgb="FFE26B0A"/>
                </patternFill>
              </fill>
            </x14:dxf>
          </x14:cfRule>
          <x14:cfRule type="containsText" priority="43" operator="containsText" id="{1BF3A862-3815-499D-840C-2BA41D1B04EE}">
            <xm:f>NOT(ISERROR(SEARCH('Listados Datos'!$T$5,AT134)))</xm:f>
            <xm:f>'Listados Datos'!$T$5</xm:f>
            <x14:dxf>
              <font>
                <b/>
                <i val="0"/>
                <color auto="1"/>
              </font>
              <fill>
                <patternFill>
                  <bgColor rgb="FFFFFF00"/>
                </patternFill>
              </fill>
            </x14:dxf>
          </x14:cfRule>
          <x14:cfRule type="containsText" priority="44" operator="containsText" id="{92106083-F019-4820-A0F1-CB8CF2DECDFA}">
            <xm:f>NOT(ISERROR(SEARCH('Listados Datos'!$T$6,AT134)))</xm:f>
            <xm:f>'Listados Datos'!$T$6</xm:f>
            <x14:dxf>
              <font>
                <b/>
                <i val="0"/>
              </font>
              <fill>
                <patternFill>
                  <bgColor rgb="FF92D050"/>
                </patternFill>
              </fill>
            </x14:dxf>
          </x14:cfRule>
          <xm:sqref>AT134</xm:sqref>
        </x14:conditionalFormatting>
        <x14:conditionalFormatting xmlns:xm="http://schemas.microsoft.com/office/excel/2006/main">
          <x14:cfRule type="containsText" priority="31" operator="containsText" id="{0D113414-D315-4F3A-893F-661AFB0DD4CA}">
            <xm:f>NOT(ISERROR(SEARCH('Listados Datos'!$P$3,AR134)))</xm:f>
            <xm:f>'Listados Datos'!$P$3</xm:f>
            <x14:dxf>
              <fill>
                <patternFill>
                  <bgColor rgb="FF99CC00"/>
                </patternFill>
              </fill>
            </x14:dxf>
          </x14:cfRule>
          <x14:cfRule type="containsText" priority="32" operator="containsText" id="{5386FE3A-4FEF-44C9-9230-00099ABF25AB}">
            <xm:f>NOT(ISERROR(SEARCH('Listados Datos'!$P$4,AR134)))</xm:f>
            <xm:f>'Listados Datos'!$P$4</xm:f>
            <x14:dxf>
              <fill>
                <patternFill>
                  <bgColor rgb="FF33CC33"/>
                </patternFill>
              </fill>
            </x14:dxf>
          </x14:cfRule>
          <x14:cfRule type="containsText" priority="33" operator="containsText" id="{AF7AD83B-CA9B-4D76-9C8C-E8F2C9238CFE}">
            <xm:f>NOT(ISERROR(SEARCH('Listados Datos'!$P$5,AR134)))</xm:f>
            <xm:f>'Listados Datos'!$P$5</xm:f>
            <x14:dxf>
              <fill>
                <patternFill>
                  <bgColor rgb="FFFFFF00"/>
                </patternFill>
              </fill>
            </x14:dxf>
          </x14:cfRule>
          <x14:cfRule type="containsText" priority="34" operator="containsText" id="{EB9278D7-3F78-43C6-8AF1-74B9056CCD70}">
            <xm:f>NOT(ISERROR(SEARCH('Listados Datos'!$P$6,AR134)))</xm:f>
            <xm:f>'Listados Datos'!$P$6</xm:f>
            <x14:dxf>
              <fill>
                <patternFill>
                  <bgColor rgb="FFFFC000"/>
                </patternFill>
              </fill>
            </x14:dxf>
          </x14:cfRule>
          <x14:cfRule type="containsText" priority="35" operator="containsText" id="{BB8FC5F1-ECD2-4B06-AF7B-DB6262C5AC25}">
            <xm:f>NOT(ISERROR(SEARCH('Listados Datos'!$P$7,AR134)))</xm:f>
            <xm:f>'Listados Datos'!$P$7</xm:f>
            <x14:dxf>
              <fill>
                <patternFill>
                  <bgColor rgb="FFFF0000"/>
                </patternFill>
              </fill>
            </x14:dxf>
          </x14:cfRule>
          <xm:sqref>AR134</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100-000000000000}">
          <x14:formula1>
            <xm:f>'C:\Users\Janus\Downloads\[SEGUIMIENTO MAPA DE RIESGOS INSTITUCIONAL 1ER CUATRIMESTRE 30 DE ABRIL DE 2022 (2).xlsx]Listados Datos'!#REF!</xm:f>
          </x14:formula1>
          <xm:sqref>BO246 BH246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F465"/>
  <sheetViews>
    <sheetView view="pageBreakPreview" topLeftCell="A374" zoomScaleSheetLayoutView="100" workbookViewId="0">
      <selection activeCell="C385" sqref="C385:D385"/>
    </sheetView>
  </sheetViews>
  <sheetFormatPr baseColWidth="10" defaultColWidth="11.42578125" defaultRowHeight="15"/>
  <cols>
    <col min="1" max="1" width="2.140625" style="8" customWidth="1"/>
    <col min="2" max="2" width="11.42578125" style="8"/>
    <col min="3" max="3" width="34.28515625" style="8" customWidth="1"/>
    <col min="4" max="4" width="36.42578125" style="8" customWidth="1"/>
    <col min="5" max="6" width="13.85546875" style="17" customWidth="1"/>
    <col min="7" max="7" width="1.5703125" style="8" customWidth="1"/>
    <col min="8" max="16384" width="11.42578125" style="8"/>
  </cols>
  <sheetData>
    <row r="1" spans="2:6" ht="11.25" customHeight="1" thickBot="1">
      <c r="B1" s="773" t="s">
        <v>183</v>
      </c>
      <c r="C1" s="773"/>
      <c r="D1" s="773"/>
      <c r="E1" s="773"/>
      <c r="F1" s="773"/>
    </row>
    <row r="2" spans="2:6" ht="20.25" thickBot="1">
      <c r="B2" s="774" t="s">
        <v>1010</v>
      </c>
      <c r="C2" s="775"/>
      <c r="D2" s="775"/>
      <c r="E2" s="775"/>
      <c r="F2" s="776"/>
    </row>
    <row r="3" spans="2:6">
      <c r="B3" s="777" t="s">
        <v>1011</v>
      </c>
      <c r="C3" s="778"/>
      <c r="D3" s="778"/>
      <c r="E3" s="778"/>
      <c r="F3" s="779"/>
    </row>
    <row r="4" spans="2:6" ht="27.6" customHeight="1" thickBot="1">
      <c r="B4" s="783" t="s">
        <v>236</v>
      </c>
      <c r="C4" s="784"/>
      <c r="D4" s="784"/>
      <c r="E4" s="784"/>
      <c r="F4" s="785"/>
    </row>
    <row r="5" spans="2:6" ht="15.75" customHeight="1">
      <c r="B5" s="767" t="s">
        <v>172</v>
      </c>
      <c r="C5" s="769" t="s">
        <v>1012</v>
      </c>
      <c r="D5" s="769"/>
      <c r="E5" s="769" t="s">
        <v>1013</v>
      </c>
      <c r="F5" s="771"/>
    </row>
    <row r="6" spans="2:6" ht="15.75" thickBot="1">
      <c r="B6" s="768"/>
      <c r="C6" s="770"/>
      <c r="D6" s="770"/>
      <c r="E6" s="22" t="s">
        <v>745</v>
      </c>
      <c r="F6" s="23" t="s">
        <v>470</v>
      </c>
    </row>
    <row r="7" spans="2:6" ht="23.25" customHeight="1">
      <c r="B7" s="24">
        <v>1</v>
      </c>
      <c r="C7" s="772" t="s">
        <v>1014</v>
      </c>
      <c r="D7" s="772"/>
      <c r="E7" s="25" t="s">
        <v>1015</v>
      </c>
      <c r="F7" s="26"/>
    </row>
    <row r="8" spans="2:6" ht="23.25" customHeight="1">
      <c r="B8" s="27">
        <v>2</v>
      </c>
      <c r="C8" s="457" t="s">
        <v>1016</v>
      </c>
      <c r="D8" s="457"/>
      <c r="E8" s="12" t="s">
        <v>1015</v>
      </c>
      <c r="F8" s="28"/>
    </row>
    <row r="9" spans="2:6" ht="23.25" customHeight="1">
      <c r="B9" s="27">
        <v>3</v>
      </c>
      <c r="C9" s="457" t="s">
        <v>1017</v>
      </c>
      <c r="D9" s="457"/>
      <c r="E9" s="12" t="s">
        <v>1015</v>
      </c>
      <c r="F9" s="28"/>
    </row>
    <row r="10" spans="2:6" ht="24.75" customHeight="1">
      <c r="B10" s="27">
        <v>4</v>
      </c>
      <c r="C10" s="457" t="s">
        <v>1018</v>
      </c>
      <c r="D10" s="457"/>
      <c r="E10" s="12"/>
      <c r="F10" s="28" t="s">
        <v>1015</v>
      </c>
    </row>
    <row r="11" spans="2:6" ht="23.25" customHeight="1">
      <c r="B11" s="27">
        <v>5</v>
      </c>
      <c r="C11" s="457" t="s">
        <v>1019</v>
      </c>
      <c r="D11" s="457"/>
      <c r="E11" s="12" t="s">
        <v>1015</v>
      </c>
      <c r="F11" s="28"/>
    </row>
    <row r="12" spans="2:6" ht="23.25" customHeight="1">
      <c r="B12" s="27">
        <v>6</v>
      </c>
      <c r="C12" s="457" t="s">
        <v>1020</v>
      </c>
      <c r="D12" s="457"/>
      <c r="E12" s="12"/>
      <c r="F12" s="28" t="s">
        <v>1015</v>
      </c>
    </row>
    <row r="13" spans="2:6" ht="23.25" customHeight="1">
      <c r="B13" s="27">
        <v>7</v>
      </c>
      <c r="C13" s="457" t="s">
        <v>1021</v>
      </c>
      <c r="D13" s="457"/>
      <c r="E13" s="12"/>
      <c r="F13" s="28" t="s">
        <v>1015</v>
      </c>
    </row>
    <row r="14" spans="2:6" ht="25.5" customHeight="1">
      <c r="B14" s="27">
        <v>8</v>
      </c>
      <c r="C14" s="457" t="s">
        <v>1022</v>
      </c>
      <c r="D14" s="457"/>
      <c r="E14" s="12"/>
      <c r="F14" s="28" t="s">
        <v>1015</v>
      </c>
    </row>
    <row r="15" spans="2:6" ht="23.25" customHeight="1">
      <c r="B15" s="27">
        <v>9</v>
      </c>
      <c r="C15" s="457" t="s">
        <v>1023</v>
      </c>
      <c r="D15" s="457"/>
      <c r="E15" s="12"/>
      <c r="F15" s="28" t="s">
        <v>1015</v>
      </c>
    </row>
    <row r="16" spans="2:6" ht="23.25" customHeight="1">
      <c r="B16" s="27">
        <v>10</v>
      </c>
      <c r="C16" s="457" t="s">
        <v>1024</v>
      </c>
      <c r="D16" s="457"/>
      <c r="E16" s="12"/>
      <c r="F16" s="28" t="s">
        <v>1015</v>
      </c>
    </row>
    <row r="17" spans="2:6" ht="23.25" customHeight="1">
      <c r="B17" s="27">
        <v>11</v>
      </c>
      <c r="C17" s="457" t="s">
        <v>1025</v>
      </c>
      <c r="D17" s="457"/>
      <c r="E17" s="12"/>
      <c r="F17" s="28" t="s">
        <v>1015</v>
      </c>
    </row>
    <row r="18" spans="2:6" ht="23.25" customHeight="1">
      <c r="B18" s="27">
        <v>12</v>
      </c>
      <c r="C18" s="457" t="s">
        <v>1026</v>
      </c>
      <c r="D18" s="457"/>
      <c r="E18" s="12" t="s">
        <v>1015</v>
      </c>
      <c r="F18" s="28"/>
    </row>
    <row r="19" spans="2:6" ht="23.25" customHeight="1">
      <c r="B19" s="27">
        <v>13</v>
      </c>
      <c r="C19" s="457" t="s">
        <v>1027</v>
      </c>
      <c r="D19" s="457"/>
      <c r="E19" s="12"/>
      <c r="F19" s="28" t="s">
        <v>1015</v>
      </c>
    </row>
    <row r="20" spans="2:6" ht="23.25" customHeight="1">
      <c r="B20" s="27">
        <v>14</v>
      </c>
      <c r="C20" s="457" t="s">
        <v>1028</v>
      </c>
      <c r="D20" s="457"/>
      <c r="E20" s="12"/>
      <c r="F20" s="28" t="s">
        <v>1015</v>
      </c>
    </row>
    <row r="21" spans="2:6" ht="23.25" customHeight="1">
      <c r="B21" s="27">
        <v>15</v>
      </c>
      <c r="C21" s="457" t="s">
        <v>1029</v>
      </c>
      <c r="D21" s="457"/>
      <c r="E21" s="12"/>
      <c r="F21" s="28" t="s">
        <v>1015</v>
      </c>
    </row>
    <row r="22" spans="2:6" ht="23.25" customHeight="1">
      <c r="B22" s="27">
        <v>16</v>
      </c>
      <c r="C22" s="457" t="s">
        <v>1030</v>
      </c>
      <c r="D22" s="457"/>
      <c r="E22" s="12"/>
      <c r="F22" s="28" t="s">
        <v>1015</v>
      </c>
    </row>
    <row r="23" spans="2:6" ht="23.25" customHeight="1">
      <c r="B23" s="27">
        <v>17</v>
      </c>
      <c r="C23" s="457" t="s">
        <v>1031</v>
      </c>
      <c r="D23" s="457"/>
      <c r="E23" s="12"/>
      <c r="F23" s="28" t="s">
        <v>1015</v>
      </c>
    </row>
    <row r="24" spans="2:6" ht="23.25" customHeight="1">
      <c r="B24" s="27">
        <v>18</v>
      </c>
      <c r="C24" s="762" t="s">
        <v>1032</v>
      </c>
      <c r="D24" s="762"/>
      <c r="E24" s="29"/>
      <c r="F24" s="30" t="s">
        <v>1015</v>
      </c>
    </row>
    <row r="25" spans="2:6" ht="23.25" customHeight="1" thickBot="1">
      <c r="B25" s="27">
        <v>19</v>
      </c>
      <c r="C25" s="762" t="s">
        <v>1033</v>
      </c>
      <c r="D25" s="762"/>
      <c r="E25" s="29"/>
      <c r="F25" s="30" t="s">
        <v>1015</v>
      </c>
    </row>
    <row r="26" spans="2:6" ht="15.75" customHeight="1" thickBot="1">
      <c r="B26" s="763" t="s">
        <v>1034</v>
      </c>
      <c r="C26" s="764"/>
      <c r="D26" s="764"/>
      <c r="E26" s="764">
        <f>COUNTIF(E7:E25,"X")</f>
        <v>5</v>
      </c>
      <c r="F26" s="765"/>
    </row>
    <row r="27" spans="2:6" ht="72" customHeight="1">
      <c r="B27" s="766" t="s">
        <v>1035</v>
      </c>
      <c r="C27" s="766"/>
      <c r="D27" s="766"/>
      <c r="E27" s="766"/>
      <c r="F27" s="766"/>
    </row>
    <row r="28" spans="2:6">
      <c r="B28" s="761" t="s">
        <v>1036</v>
      </c>
      <c r="C28" s="761"/>
      <c r="D28" s="761"/>
      <c r="E28" s="761"/>
      <c r="F28" s="761"/>
    </row>
    <row r="29" spans="2:6">
      <c r="B29" s="761" t="s">
        <v>1037</v>
      </c>
      <c r="C29" s="761"/>
      <c r="D29" s="761"/>
      <c r="E29" s="761"/>
      <c r="F29" s="761"/>
    </row>
    <row r="30" spans="2:6">
      <c r="B30" s="761" t="s">
        <v>1038</v>
      </c>
      <c r="C30" s="761"/>
      <c r="D30" s="761"/>
      <c r="E30" s="761"/>
      <c r="F30" s="761"/>
    </row>
    <row r="31" spans="2:6" ht="9.75" customHeight="1">
      <c r="B31" s="786"/>
      <c r="C31" s="786"/>
      <c r="D31" s="786"/>
      <c r="E31" s="786"/>
      <c r="F31" s="786"/>
    </row>
    <row r="32" spans="2:6" ht="16.5" thickBot="1">
      <c r="B32" s="773" t="s">
        <v>258</v>
      </c>
      <c r="C32" s="773"/>
      <c r="D32" s="773"/>
      <c r="E32" s="773"/>
      <c r="F32" s="773"/>
    </row>
    <row r="33" spans="2:6" ht="20.25" thickBot="1">
      <c r="B33" s="774" t="s">
        <v>1010</v>
      </c>
      <c r="C33" s="775"/>
      <c r="D33" s="775"/>
      <c r="E33" s="775"/>
      <c r="F33" s="776"/>
    </row>
    <row r="34" spans="2:6">
      <c r="B34" s="777" t="s">
        <v>1011</v>
      </c>
      <c r="C34" s="778"/>
      <c r="D34" s="778"/>
      <c r="E34" s="778"/>
      <c r="F34" s="779"/>
    </row>
    <row r="35" spans="2:6" ht="27.6" customHeight="1" thickBot="1">
      <c r="B35" s="783" t="s">
        <v>1039</v>
      </c>
      <c r="C35" s="784"/>
      <c r="D35" s="784"/>
      <c r="E35" s="784"/>
      <c r="F35" s="785"/>
    </row>
    <row r="36" spans="2:6">
      <c r="B36" s="767" t="s">
        <v>172</v>
      </c>
      <c r="C36" s="769" t="s">
        <v>1012</v>
      </c>
      <c r="D36" s="769"/>
      <c r="E36" s="769" t="s">
        <v>1013</v>
      </c>
      <c r="F36" s="771"/>
    </row>
    <row r="37" spans="2:6" ht="15.75" thickBot="1">
      <c r="B37" s="768"/>
      <c r="C37" s="770"/>
      <c r="D37" s="770"/>
      <c r="E37" s="22" t="s">
        <v>745</v>
      </c>
      <c r="F37" s="23" t="s">
        <v>470</v>
      </c>
    </row>
    <row r="38" spans="2:6">
      <c r="B38" s="24">
        <v>1</v>
      </c>
      <c r="C38" s="772" t="s">
        <v>1014</v>
      </c>
      <c r="D38" s="772"/>
      <c r="E38" s="25"/>
      <c r="F38" s="26" t="s">
        <v>1015</v>
      </c>
    </row>
    <row r="39" spans="2:6">
      <c r="B39" s="27">
        <v>2</v>
      </c>
      <c r="C39" s="457" t="s">
        <v>1016</v>
      </c>
      <c r="D39" s="457"/>
      <c r="E39" s="12" t="s">
        <v>1015</v>
      </c>
      <c r="F39" s="28"/>
    </row>
    <row r="40" spans="2:6">
      <c r="B40" s="27">
        <v>3</v>
      </c>
      <c r="C40" s="457" t="s">
        <v>1017</v>
      </c>
      <c r="D40" s="457"/>
      <c r="E40" s="12" t="s">
        <v>1015</v>
      </c>
      <c r="F40" s="28"/>
    </row>
    <row r="41" spans="2:6">
      <c r="B41" s="27">
        <v>4</v>
      </c>
      <c r="C41" s="457" t="s">
        <v>1018</v>
      </c>
      <c r="D41" s="457"/>
      <c r="E41" s="12"/>
      <c r="F41" s="28" t="s">
        <v>1015</v>
      </c>
    </row>
    <row r="42" spans="2:6">
      <c r="B42" s="27">
        <v>5</v>
      </c>
      <c r="C42" s="457" t="s">
        <v>1019</v>
      </c>
      <c r="D42" s="457"/>
      <c r="E42" s="12" t="s">
        <v>1015</v>
      </c>
      <c r="F42" s="28"/>
    </row>
    <row r="43" spans="2:6">
      <c r="B43" s="27">
        <v>6</v>
      </c>
      <c r="C43" s="457" t="s">
        <v>1020</v>
      </c>
      <c r="D43" s="457"/>
      <c r="E43" s="12"/>
      <c r="F43" s="28" t="s">
        <v>1015</v>
      </c>
    </row>
    <row r="44" spans="2:6">
      <c r="B44" s="27">
        <v>7</v>
      </c>
      <c r="C44" s="457" t="s">
        <v>1021</v>
      </c>
      <c r="D44" s="457"/>
      <c r="E44" s="12" t="s">
        <v>1015</v>
      </c>
      <c r="F44" s="28"/>
    </row>
    <row r="45" spans="2:6" ht="29.45" customHeight="1">
      <c r="B45" s="27">
        <v>8</v>
      </c>
      <c r="C45" s="457" t="s">
        <v>1022</v>
      </c>
      <c r="D45" s="457"/>
      <c r="E45" s="12"/>
      <c r="F45" s="28" t="s">
        <v>1015</v>
      </c>
    </row>
    <row r="46" spans="2:6">
      <c r="B46" s="27">
        <v>9</v>
      </c>
      <c r="C46" s="457" t="s">
        <v>1023</v>
      </c>
      <c r="D46" s="457"/>
      <c r="E46" s="12"/>
      <c r="F46" s="28" t="s">
        <v>1015</v>
      </c>
    </row>
    <row r="47" spans="2:6">
      <c r="B47" s="27">
        <v>10</v>
      </c>
      <c r="C47" s="457" t="s">
        <v>1024</v>
      </c>
      <c r="D47" s="457"/>
      <c r="E47" s="12"/>
      <c r="F47" s="28" t="s">
        <v>1015</v>
      </c>
    </row>
    <row r="48" spans="2:6">
      <c r="B48" s="27">
        <v>11</v>
      </c>
      <c r="C48" s="457" t="s">
        <v>1025</v>
      </c>
      <c r="D48" s="457"/>
      <c r="E48" s="12"/>
      <c r="F48" s="28" t="s">
        <v>1015</v>
      </c>
    </row>
    <row r="49" spans="2:6">
      <c r="B49" s="27">
        <v>12</v>
      </c>
      <c r="C49" s="457" t="s">
        <v>1026</v>
      </c>
      <c r="D49" s="457"/>
      <c r="E49" s="12" t="s">
        <v>1015</v>
      </c>
      <c r="F49" s="28"/>
    </row>
    <row r="50" spans="2:6">
      <c r="B50" s="27">
        <v>13</v>
      </c>
      <c r="C50" s="457" t="s">
        <v>1027</v>
      </c>
      <c r="D50" s="457"/>
      <c r="E50" s="12"/>
      <c r="F50" s="28" t="s">
        <v>1015</v>
      </c>
    </row>
    <row r="51" spans="2:6">
      <c r="B51" s="27">
        <v>14</v>
      </c>
      <c r="C51" s="457" t="s">
        <v>1028</v>
      </c>
      <c r="D51" s="457"/>
      <c r="E51" s="12"/>
      <c r="F51" s="28" t="s">
        <v>1015</v>
      </c>
    </row>
    <row r="52" spans="2:6">
      <c r="B52" s="27">
        <v>15</v>
      </c>
      <c r="C52" s="457" t="s">
        <v>1029</v>
      </c>
      <c r="D52" s="457"/>
      <c r="E52" s="12"/>
      <c r="F52" s="28" t="s">
        <v>1015</v>
      </c>
    </row>
    <row r="53" spans="2:6">
      <c r="B53" s="27">
        <v>16</v>
      </c>
      <c r="C53" s="457" t="s">
        <v>1030</v>
      </c>
      <c r="D53" s="457"/>
      <c r="E53" s="12"/>
      <c r="F53" s="28" t="s">
        <v>1015</v>
      </c>
    </row>
    <row r="54" spans="2:6">
      <c r="B54" s="27">
        <v>17</v>
      </c>
      <c r="C54" s="457" t="s">
        <v>1031</v>
      </c>
      <c r="D54" s="457"/>
      <c r="E54" s="12"/>
      <c r="F54" s="28" t="s">
        <v>1015</v>
      </c>
    </row>
    <row r="55" spans="2:6">
      <c r="B55" s="27">
        <v>18</v>
      </c>
      <c r="C55" s="762" t="s">
        <v>1032</v>
      </c>
      <c r="D55" s="762"/>
      <c r="E55" s="29"/>
      <c r="F55" s="30" t="s">
        <v>1015</v>
      </c>
    </row>
    <row r="56" spans="2:6" ht="15.75" thickBot="1">
      <c r="B56" s="27">
        <v>19</v>
      </c>
      <c r="C56" s="762" t="s">
        <v>1033</v>
      </c>
      <c r="D56" s="762"/>
      <c r="E56" s="29"/>
      <c r="F56" s="30" t="s">
        <v>1015</v>
      </c>
    </row>
    <row r="57" spans="2:6" ht="16.5" thickBot="1">
      <c r="B57" s="763" t="s">
        <v>1034</v>
      </c>
      <c r="C57" s="764"/>
      <c r="D57" s="764"/>
      <c r="E57" s="764">
        <f>COUNTIF(E38:E56,"X")</f>
        <v>5</v>
      </c>
      <c r="F57" s="765"/>
    </row>
    <row r="58" spans="2:6" ht="60.95" customHeight="1">
      <c r="B58" s="766" t="s">
        <v>1035</v>
      </c>
      <c r="C58" s="766"/>
      <c r="D58" s="766"/>
      <c r="E58" s="766"/>
      <c r="F58" s="766"/>
    </row>
    <row r="59" spans="2:6">
      <c r="B59" s="786"/>
      <c r="C59" s="786"/>
      <c r="D59" s="786"/>
      <c r="E59" s="786"/>
      <c r="F59" s="786"/>
    </row>
    <row r="60" spans="2:6">
      <c r="B60" s="761" t="s">
        <v>1036</v>
      </c>
      <c r="C60" s="761"/>
      <c r="D60" s="761"/>
      <c r="E60" s="761"/>
      <c r="F60" s="761"/>
    </row>
    <row r="61" spans="2:6">
      <c r="B61" s="761" t="s">
        <v>1037</v>
      </c>
      <c r="C61" s="761"/>
      <c r="D61" s="761"/>
      <c r="E61" s="761"/>
      <c r="F61" s="761"/>
    </row>
    <row r="62" spans="2:6">
      <c r="B62" s="761" t="s">
        <v>1038</v>
      </c>
      <c r="C62" s="761"/>
      <c r="D62" s="761"/>
      <c r="E62" s="761"/>
      <c r="F62" s="761"/>
    </row>
    <row r="63" spans="2:6">
      <c r="B63" s="36"/>
      <c r="C63" s="36"/>
      <c r="D63" s="36"/>
      <c r="E63" s="36"/>
      <c r="F63" s="36"/>
    </row>
    <row r="64" spans="2:6" ht="16.5" thickBot="1">
      <c r="B64" s="773" t="s">
        <v>311</v>
      </c>
      <c r="C64" s="773"/>
      <c r="D64" s="773"/>
      <c r="E64" s="773"/>
      <c r="F64" s="773"/>
    </row>
    <row r="65" spans="2:6" ht="20.25" thickBot="1">
      <c r="B65" s="774" t="s">
        <v>1010</v>
      </c>
      <c r="C65" s="775"/>
      <c r="D65" s="775"/>
      <c r="E65" s="775"/>
      <c r="F65" s="776"/>
    </row>
    <row r="66" spans="2:6">
      <c r="B66" s="777" t="s">
        <v>1011</v>
      </c>
      <c r="C66" s="778"/>
      <c r="D66" s="778"/>
      <c r="E66" s="778"/>
      <c r="F66" s="779"/>
    </row>
    <row r="67" spans="2:6" ht="30" customHeight="1" thickBot="1">
      <c r="B67" s="783" t="s">
        <v>1040</v>
      </c>
      <c r="C67" s="784"/>
      <c r="D67" s="784"/>
      <c r="E67" s="784"/>
      <c r="F67" s="785"/>
    </row>
    <row r="68" spans="2:6">
      <c r="B68" s="767" t="s">
        <v>172</v>
      </c>
      <c r="C68" s="769" t="s">
        <v>1012</v>
      </c>
      <c r="D68" s="769"/>
      <c r="E68" s="769" t="s">
        <v>1013</v>
      </c>
      <c r="F68" s="771"/>
    </row>
    <row r="69" spans="2:6" ht="15.75" thickBot="1">
      <c r="B69" s="768"/>
      <c r="C69" s="770"/>
      <c r="D69" s="770"/>
      <c r="E69" s="22" t="s">
        <v>745</v>
      </c>
      <c r="F69" s="23" t="s">
        <v>470</v>
      </c>
    </row>
    <row r="70" spans="2:6">
      <c r="B70" s="24">
        <v>1</v>
      </c>
      <c r="C70" s="772" t="s">
        <v>1014</v>
      </c>
      <c r="D70" s="772"/>
      <c r="E70" s="25" t="s">
        <v>1015</v>
      </c>
      <c r="F70" s="26"/>
    </row>
    <row r="71" spans="2:6">
      <c r="B71" s="27">
        <v>2</v>
      </c>
      <c r="C71" s="457" t="s">
        <v>1016</v>
      </c>
      <c r="D71" s="457"/>
      <c r="E71" s="12" t="s">
        <v>1015</v>
      </c>
      <c r="F71" s="28"/>
    </row>
    <row r="72" spans="2:6">
      <c r="B72" s="27">
        <v>3</v>
      </c>
      <c r="C72" s="457" t="s">
        <v>1017</v>
      </c>
      <c r="D72" s="457"/>
      <c r="E72" s="12" t="s">
        <v>1015</v>
      </c>
      <c r="F72" s="28"/>
    </row>
    <row r="73" spans="2:6">
      <c r="B73" s="27">
        <v>4</v>
      </c>
      <c r="C73" s="457" t="s">
        <v>1018</v>
      </c>
      <c r="D73" s="457"/>
      <c r="E73" s="12"/>
      <c r="F73" s="28" t="s">
        <v>1015</v>
      </c>
    </row>
    <row r="74" spans="2:6">
      <c r="B74" s="27">
        <v>5</v>
      </c>
      <c r="C74" s="457" t="s">
        <v>1019</v>
      </c>
      <c r="D74" s="457"/>
      <c r="E74" s="12" t="s">
        <v>1015</v>
      </c>
      <c r="F74" s="28"/>
    </row>
    <row r="75" spans="2:6">
      <c r="B75" s="27">
        <v>6</v>
      </c>
      <c r="C75" s="457" t="s">
        <v>1020</v>
      </c>
      <c r="D75" s="457"/>
      <c r="E75" s="12"/>
      <c r="F75" s="28" t="s">
        <v>1015</v>
      </c>
    </row>
    <row r="76" spans="2:6">
      <c r="B76" s="27">
        <v>7</v>
      </c>
      <c r="C76" s="457" t="s">
        <v>1021</v>
      </c>
      <c r="D76" s="457"/>
      <c r="E76" s="12" t="s">
        <v>1015</v>
      </c>
      <c r="F76" s="28"/>
    </row>
    <row r="77" spans="2:6" ht="33" customHeight="1">
      <c r="B77" s="27">
        <v>8</v>
      </c>
      <c r="C77" s="457" t="s">
        <v>1022</v>
      </c>
      <c r="D77" s="457"/>
      <c r="E77" s="12"/>
      <c r="F77" s="28" t="s">
        <v>1015</v>
      </c>
    </row>
    <row r="78" spans="2:6">
      <c r="B78" s="27">
        <v>9</v>
      </c>
      <c r="C78" s="457" t="s">
        <v>1023</v>
      </c>
      <c r="D78" s="457"/>
      <c r="E78" s="12"/>
      <c r="F78" s="28" t="s">
        <v>1015</v>
      </c>
    </row>
    <row r="79" spans="2:6">
      <c r="B79" s="27">
        <v>10</v>
      </c>
      <c r="C79" s="457" t="s">
        <v>1024</v>
      </c>
      <c r="D79" s="457"/>
      <c r="E79" s="12"/>
      <c r="F79" s="28" t="s">
        <v>1015</v>
      </c>
    </row>
    <row r="80" spans="2:6">
      <c r="B80" s="27">
        <v>11</v>
      </c>
      <c r="C80" s="457" t="s">
        <v>1025</v>
      </c>
      <c r="D80" s="457"/>
      <c r="E80" s="12"/>
      <c r="F80" s="28" t="s">
        <v>1015</v>
      </c>
    </row>
    <row r="81" spans="2:6">
      <c r="B81" s="27">
        <v>12</v>
      </c>
      <c r="C81" s="457" t="s">
        <v>1026</v>
      </c>
      <c r="D81" s="457"/>
      <c r="E81" s="12" t="s">
        <v>1015</v>
      </c>
      <c r="F81" s="28"/>
    </row>
    <row r="82" spans="2:6">
      <c r="B82" s="27">
        <v>13</v>
      </c>
      <c r="C82" s="457" t="s">
        <v>1027</v>
      </c>
      <c r="D82" s="457"/>
      <c r="E82" s="12"/>
      <c r="F82" s="28" t="s">
        <v>1015</v>
      </c>
    </row>
    <row r="83" spans="2:6">
      <c r="B83" s="27">
        <v>14</v>
      </c>
      <c r="C83" s="457" t="s">
        <v>1028</v>
      </c>
      <c r="D83" s="457"/>
      <c r="E83" s="12"/>
      <c r="F83" s="28" t="s">
        <v>1015</v>
      </c>
    </row>
    <row r="84" spans="2:6">
      <c r="B84" s="27">
        <v>15</v>
      </c>
      <c r="C84" s="457" t="s">
        <v>1029</v>
      </c>
      <c r="D84" s="457"/>
      <c r="E84" s="12"/>
      <c r="F84" s="28" t="s">
        <v>1015</v>
      </c>
    </row>
    <row r="85" spans="2:6">
      <c r="B85" s="27">
        <v>16</v>
      </c>
      <c r="C85" s="457" t="s">
        <v>1030</v>
      </c>
      <c r="D85" s="457"/>
      <c r="E85" s="12"/>
      <c r="F85" s="28" t="s">
        <v>1015</v>
      </c>
    </row>
    <row r="86" spans="2:6">
      <c r="B86" s="27">
        <v>17</v>
      </c>
      <c r="C86" s="457" t="s">
        <v>1031</v>
      </c>
      <c r="D86" s="457"/>
      <c r="E86" s="12"/>
      <c r="F86" s="28" t="s">
        <v>1015</v>
      </c>
    </row>
    <row r="87" spans="2:6">
      <c r="B87" s="27">
        <v>18</v>
      </c>
      <c r="C87" s="762" t="s">
        <v>1032</v>
      </c>
      <c r="D87" s="762"/>
      <c r="E87" s="29"/>
      <c r="F87" s="30" t="s">
        <v>1015</v>
      </c>
    </row>
    <row r="88" spans="2:6" ht="15.75" thickBot="1">
      <c r="B88" s="27">
        <v>19</v>
      </c>
      <c r="C88" s="762" t="s">
        <v>1033</v>
      </c>
      <c r="D88" s="762"/>
      <c r="E88" s="29"/>
      <c r="F88" s="30" t="s">
        <v>1015</v>
      </c>
    </row>
    <row r="89" spans="2:6" ht="16.5" thickBot="1">
      <c r="B89" s="763" t="s">
        <v>1034</v>
      </c>
      <c r="C89" s="764"/>
      <c r="D89" s="764"/>
      <c r="E89" s="764">
        <f>COUNTIF(E70:E88,"X")</f>
        <v>6</v>
      </c>
      <c r="F89" s="765"/>
    </row>
    <row r="90" spans="2:6" ht="49.5" customHeight="1">
      <c r="B90" s="766" t="s">
        <v>1035</v>
      </c>
      <c r="C90" s="766"/>
      <c r="D90" s="766"/>
      <c r="E90" s="766"/>
      <c r="F90" s="766"/>
    </row>
    <row r="91" spans="2:6">
      <c r="B91" s="761" t="s">
        <v>1036</v>
      </c>
      <c r="C91" s="761"/>
      <c r="D91" s="761"/>
      <c r="E91" s="761"/>
      <c r="F91" s="761"/>
    </row>
    <row r="92" spans="2:6">
      <c r="B92" s="761" t="s">
        <v>1037</v>
      </c>
      <c r="C92" s="761"/>
      <c r="D92" s="761"/>
      <c r="E92" s="761"/>
      <c r="F92" s="761"/>
    </row>
    <row r="93" spans="2:6">
      <c r="B93" s="761" t="s">
        <v>1038</v>
      </c>
      <c r="C93" s="761"/>
      <c r="D93" s="761"/>
      <c r="E93" s="761"/>
      <c r="F93" s="761"/>
    </row>
    <row r="94" spans="2:6">
      <c r="B94" s="36"/>
      <c r="C94" s="36"/>
      <c r="D94" s="36"/>
      <c r="E94" s="36"/>
      <c r="F94" s="36"/>
    </row>
    <row r="95" spans="2:6" ht="16.5" thickBot="1">
      <c r="B95" s="773" t="s">
        <v>421</v>
      </c>
      <c r="C95" s="773"/>
      <c r="D95" s="773"/>
      <c r="E95" s="773"/>
      <c r="F95" s="773"/>
    </row>
    <row r="96" spans="2:6" ht="20.25" thickBot="1">
      <c r="B96" s="774" t="s">
        <v>1010</v>
      </c>
      <c r="C96" s="775"/>
      <c r="D96" s="775"/>
      <c r="E96" s="775"/>
      <c r="F96" s="776"/>
    </row>
    <row r="97" spans="2:6">
      <c r="B97" s="777" t="s">
        <v>1011</v>
      </c>
      <c r="C97" s="778"/>
      <c r="D97" s="778"/>
      <c r="E97" s="778"/>
      <c r="F97" s="779"/>
    </row>
    <row r="98" spans="2:6" ht="33.6" customHeight="1" thickBot="1">
      <c r="B98" s="783" t="s">
        <v>1041</v>
      </c>
      <c r="C98" s="784"/>
      <c r="D98" s="784"/>
      <c r="E98" s="784"/>
      <c r="F98" s="785"/>
    </row>
    <row r="99" spans="2:6">
      <c r="B99" s="767" t="s">
        <v>172</v>
      </c>
      <c r="C99" s="769" t="s">
        <v>1012</v>
      </c>
      <c r="D99" s="769"/>
      <c r="E99" s="769" t="s">
        <v>1013</v>
      </c>
      <c r="F99" s="771"/>
    </row>
    <row r="100" spans="2:6" ht="15.75" thickBot="1">
      <c r="B100" s="768"/>
      <c r="C100" s="770"/>
      <c r="D100" s="770"/>
      <c r="E100" s="22" t="s">
        <v>745</v>
      </c>
      <c r="F100" s="23" t="s">
        <v>470</v>
      </c>
    </row>
    <row r="101" spans="2:6">
      <c r="B101" s="24">
        <v>1</v>
      </c>
      <c r="C101" s="772" t="s">
        <v>1014</v>
      </c>
      <c r="D101" s="772"/>
      <c r="E101" s="25"/>
      <c r="F101" s="26" t="s">
        <v>1015</v>
      </c>
    </row>
    <row r="102" spans="2:6">
      <c r="B102" s="27">
        <v>2</v>
      </c>
      <c r="C102" s="457" t="s">
        <v>1016</v>
      </c>
      <c r="D102" s="457"/>
      <c r="E102" s="12" t="s">
        <v>1015</v>
      </c>
      <c r="F102" s="28"/>
    </row>
    <row r="103" spans="2:6">
      <c r="B103" s="27">
        <v>3</v>
      </c>
      <c r="C103" s="457" t="s">
        <v>1017</v>
      </c>
      <c r="D103" s="457"/>
      <c r="E103" s="12" t="s">
        <v>1015</v>
      </c>
      <c r="F103" s="28"/>
    </row>
    <row r="104" spans="2:6" ht="26.1" customHeight="1">
      <c r="B104" s="27">
        <v>4</v>
      </c>
      <c r="C104" s="457" t="s">
        <v>1018</v>
      </c>
      <c r="D104" s="457"/>
      <c r="E104" s="12" t="s">
        <v>1015</v>
      </c>
      <c r="F104" s="28"/>
    </row>
    <row r="105" spans="2:6">
      <c r="B105" s="27">
        <v>5</v>
      </c>
      <c r="C105" s="457" t="s">
        <v>1019</v>
      </c>
      <c r="D105" s="457"/>
      <c r="E105" s="12" t="s">
        <v>1015</v>
      </c>
      <c r="F105" s="28"/>
    </row>
    <row r="106" spans="2:6">
      <c r="B106" s="27">
        <v>6</v>
      </c>
      <c r="C106" s="457" t="s">
        <v>1020</v>
      </c>
      <c r="D106" s="457"/>
      <c r="E106" s="12" t="s">
        <v>1015</v>
      </c>
      <c r="F106" s="28"/>
    </row>
    <row r="107" spans="2:6">
      <c r="B107" s="27">
        <v>7</v>
      </c>
      <c r="C107" s="457" t="s">
        <v>1021</v>
      </c>
      <c r="D107" s="457"/>
      <c r="E107" s="12"/>
      <c r="F107" s="28" t="s">
        <v>1015</v>
      </c>
    </row>
    <row r="108" spans="2:6" ht="30" customHeight="1">
      <c r="B108" s="27">
        <v>8</v>
      </c>
      <c r="C108" s="457" t="s">
        <v>1022</v>
      </c>
      <c r="D108" s="457"/>
      <c r="E108" s="12"/>
      <c r="F108" s="28" t="s">
        <v>1015</v>
      </c>
    </row>
    <row r="109" spans="2:6">
      <c r="B109" s="27">
        <v>9</v>
      </c>
      <c r="C109" s="457" t="s">
        <v>1023</v>
      </c>
      <c r="D109" s="457"/>
      <c r="E109" s="12"/>
      <c r="F109" s="28" t="s">
        <v>1015</v>
      </c>
    </row>
    <row r="110" spans="2:6">
      <c r="B110" s="27">
        <v>10</v>
      </c>
      <c r="C110" s="457" t="s">
        <v>1024</v>
      </c>
      <c r="D110" s="457"/>
      <c r="E110" s="12"/>
      <c r="F110" s="28" t="s">
        <v>1015</v>
      </c>
    </row>
    <row r="111" spans="2:6">
      <c r="B111" s="27">
        <v>11</v>
      </c>
      <c r="C111" s="457" t="s">
        <v>1025</v>
      </c>
      <c r="D111" s="457"/>
      <c r="E111" s="12"/>
      <c r="F111" s="28" t="s">
        <v>1015</v>
      </c>
    </row>
    <row r="112" spans="2:6">
      <c r="B112" s="27">
        <v>12</v>
      </c>
      <c r="C112" s="457" t="s">
        <v>1026</v>
      </c>
      <c r="D112" s="457"/>
      <c r="E112" s="12" t="s">
        <v>1015</v>
      </c>
      <c r="F112" s="28"/>
    </row>
    <row r="113" spans="2:6">
      <c r="B113" s="27">
        <v>13</v>
      </c>
      <c r="C113" s="457" t="s">
        <v>1027</v>
      </c>
      <c r="D113" s="457"/>
      <c r="E113" s="12"/>
      <c r="F113" s="28" t="s">
        <v>1015</v>
      </c>
    </row>
    <row r="114" spans="2:6">
      <c r="B114" s="27">
        <v>14</v>
      </c>
      <c r="C114" s="457" t="s">
        <v>1028</v>
      </c>
      <c r="D114" s="457"/>
      <c r="E114" s="12"/>
      <c r="F114" s="28" t="s">
        <v>1015</v>
      </c>
    </row>
    <row r="115" spans="2:6">
      <c r="B115" s="27">
        <v>15</v>
      </c>
      <c r="C115" s="457" t="s">
        <v>1029</v>
      </c>
      <c r="D115" s="457"/>
      <c r="E115" s="12"/>
      <c r="F115" s="28" t="s">
        <v>1015</v>
      </c>
    </row>
    <row r="116" spans="2:6">
      <c r="B116" s="27">
        <v>16</v>
      </c>
      <c r="C116" s="457" t="s">
        <v>1030</v>
      </c>
      <c r="D116" s="457"/>
      <c r="E116" s="12"/>
      <c r="F116" s="28" t="s">
        <v>1015</v>
      </c>
    </row>
    <row r="117" spans="2:6">
      <c r="B117" s="27">
        <v>17</v>
      </c>
      <c r="C117" s="457" t="s">
        <v>1031</v>
      </c>
      <c r="D117" s="457"/>
      <c r="E117" s="12"/>
      <c r="F117" s="28" t="s">
        <v>1015</v>
      </c>
    </row>
    <row r="118" spans="2:6">
      <c r="B118" s="27">
        <v>18</v>
      </c>
      <c r="C118" s="762" t="s">
        <v>1032</v>
      </c>
      <c r="D118" s="762"/>
      <c r="E118" s="29"/>
      <c r="F118" s="30" t="s">
        <v>1015</v>
      </c>
    </row>
    <row r="119" spans="2:6" ht="15.75" thickBot="1">
      <c r="B119" s="27">
        <v>19</v>
      </c>
      <c r="C119" s="762" t="s">
        <v>1033</v>
      </c>
      <c r="D119" s="762"/>
      <c r="E119" s="29"/>
      <c r="F119" s="30" t="s">
        <v>1015</v>
      </c>
    </row>
    <row r="120" spans="2:6" ht="16.5" thickBot="1">
      <c r="B120" s="763" t="s">
        <v>1034</v>
      </c>
      <c r="C120" s="764"/>
      <c r="D120" s="764"/>
      <c r="E120" s="764">
        <f>COUNTIF(E101:E119,"X")</f>
        <v>6</v>
      </c>
      <c r="F120" s="765"/>
    </row>
    <row r="121" spans="2:6" ht="64.5" customHeight="1">
      <c r="B121" s="766" t="s">
        <v>1035</v>
      </c>
      <c r="C121" s="766"/>
      <c r="D121" s="766"/>
      <c r="E121" s="766"/>
      <c r="F121" s="766"/>
    </row>
    <row r="122" spans="2:6">
      <c r="B122" s="761" t="s">
        <v>1036</v>
      </c>
      <c r="C122" s="761"/>
      <c r="D122" s="761"/>
      <c r="E122" s="761"/>
      <c r="F122" s="761"/>
    </row>
    <row r="123" spans="2:6">
      <c r="B123" s="761" t="s">
        <v>1037</v>
      </c>
      <c r="C123" s="761"/>
      <c r="D123" s="761"/>
      <c r="E123" s="761"/>
      <c r="F123" s="761"/>
    </row>
    <row r="124" spans="2:6">
      <c r="B124" s="761" t="s">
        <v>1038</v>
      </c>
      <c r="C124" s="761"/>
      <c r="D124" s="761"/>
      <c r="E124" s="761"/>
      <c r="F124" s="761"/>
    </row>
    <row r="126" spans="2:6" ht="16.5" thickBot="1">
      <c r="B126" s="773" t="s">
        <v>421</v>
      </c>
      <c r="C126" s="773"/>
      <c r="D126" s="773"/>
      <c r="E126" s="773"/>
      <c r="F126" s="773"/>
    </row>
    <row r="127" spans="2:6" ht="20.25" thickBot="1">
      <c r="B127" s="774" t="s">
        <v>1010</v>
      </c>
      <c r="C127" s="775"/>
      <c r="D127" s="775"/>
      <c r="E127" s="775"/>
      <c r="F127" s="776"/>
    </row>
    <row r="128" spans="2:6">
      <c r="B128" s="777" t="s">
        <v>1011</v>
      </c>
      <c r="C128" s="778"/>
      <c r="D128" s="778"/>
      <c r="E128" s="778"/>
      <c r="F128" s="779"/>
    </row>
    <row r="129" spans="2:6" ht="33.6" customHeight="1" thickBot="1">
      <c r="B129" s="783" t="s">
        <v>1042</v>
      </c>
      <c r="C129" s="784"/>
      <c r="D129" s="784"/>
      <c r="E129" s="784"/>
      <c r="F129" s="785"/>
    </row>
    <row r="130" spans="2:6">
      <c r="B130" s="767" t="s">
        <v>172</v>
      </c>
      <c r="C130" s="769" t="s">
        <v>1012</v>
      </c>
      <c r="D130" s="769"/>
      <c r="E130" s="769" t="s">
        <v>1013</v>
      </c>
      <c r="F130" s="771"/>
    </row>
    <row r="131" spans="2:6" ht="15.75" thickBot="1">
      <c r="B131" s="768"/>
      <c r="C131" s="770"/>
      <c r="D131" s="770"/>
      <c r="E131" s="22" t="s">
        <v>745</v>
      </c>
      <c r="F131" s="23" t="s">
        <v>470</v>
      </c>
    </row>
    <row r="132" spans="2:6">
      <c r="B132" s="24">
        <v>1</v>
      </c>
      <c r="C132" s="772" t="s">
        <v>1014</v>
      </c>
      <c r="D132" s="772"/>
      <c r="E132" s="25"/>
      <c r="F132" s="26" t="s">
        <v>1015</v>
      </c>
    </row>
    <row r="133" spans="2:6">
      <c r="B133" s="27">
        <v>2</v>
      </c>
      <c r="C133" s="457" t="s">
        <v>1016</v>
      </c>
      <c r="D133" s="457"/>
      <c r="E133" s="12" t="s">
        <v>1015</v>
      </c>
      <c r="F133" s="28"/>
    </row>
    <row r="134" spans="2:6">
      <c r="B134" s="27">
        <v>3</v>
      </c>
      <c r="C134" s="457" t="s">
        <v>1017</v>
      </c>
      <c r="D134" s="457"/>
      <c r="E134" s="12" t="s">
        <v>1015</v>
      </c>
      <c r="F134" s="28"/>
    </row>
    <row r="135" spans="2:6" ht="26.1" customHeight="1">
      <c r="B135" s="27">
        <v>4</v>
      </c>
      <c r="C135" s="457" t="s">
        <v>1018</v>
      </c>
      <c r="D135" s="457"/>
      <c r="E135" s="12" t="s">
        <v>1015</v>
      </c>
      <c r="F135" s="28"/>
    </row>
    <row r="136" spans="2:6">
      <c r="B136" s="27">
        <v>5</v>
      </c>
      <c r="C136" s="457" t="s">
        <v>1019</v>
      </c>
      <c r="D136" s="457"/>
      <c r="E136" s="12" t="s">
        <v>1015</v>
      </c>
      <c r="F136" s="28"/>
    </row>
    <row r="137" spans="2:6">
      <c r="B137" s="27">
        <v>6</v>
      </c>
      <c r="C137" s="457" t="s">
        <v>1020</v>
      </c>
      <c r="D137" s="457"/>
      <c r="E137" s="12" t="s">
        <v>1015</v>
      </c>
      <c r="F137" s="28"/>
    </row>
    <row r="138" spans="2:6">
      <c r="B138" s="27">
        <v>7</v>
      </c>
      <c r="C138" s="457" t="s">
        <v>1021</v>
      </c>
      <c r="D138" s="457"/>
      <c r="E138" s="12"/>
      <c r="F138" s="28" t="s">
        <v>1015</v>
      </c>
    </row>
    <row r="139" spans="2:6" ht="30" customHeight="1">
      <c r="B139" s="27">
        <v>8</v>
      </c>
      <c r="C139" s="457" t="s">
        <v>1022</v>
      </c>
      <c r="D139" s="457"/>
      <c r="E139" s="12"/>
      <c r="F139" s="28" t="s">
        <v>1015</v>
      </c>
    </row>
    <row r="140" spans="2:6">
      <c r="B140" s="27">
        <v>9</v>
      </c>
      <c r="C140" s="457" t="s">
        <v>1023</v>
      </c>
      <c r="D140" s="457"/>
      <c r="E140" s="12"/>
      <c r="F140" s="28" t="s">
        <v>1015</v>
      </c>
    </row>
    <row r="141" spans="2:6">
      <c r="B141" s="27">
        <v>10</v>
      </c>
      <c r="C141" s="457" t="s">
        <v>1024</v>
      </c>
      <c r="D141" s="457"/>
      <c r="E141" s="12"/>
      <c r="F141" s="28" t="s">
        <v>1015</v>
      </c>
    </row>
    <row r="142" spans="2:6">
      <c r="B142" s="27">
        <v>11</v>
      </c>
      <c r="C142" s="457" t="s">
        <v>1025</v>
      </c>
      <c r="D142" s="457"/>
      <c r="E142" s="12"/>
      <c r="F142" s="28" t="s">
        <v>1015</v>
      </c>
    </row>
    <row r="143" spans="2:6">
      <c r="B143" s="27">
        <v>12</v>
      </c>
      <c r="C143" s="457" t="s">
        <v>1026</v>
      </c>
      <c r="D143" s="457"/>
      <c r="E143" s="12" t="s">
        <v>1015</v>
      </c>
      <c r="F143" s="28"/>
    </row>
    <row r="144" spans="2:6">
      <c r="B144" s="27">
        <v>13</v>
      </c>
      <c r="C144" s="457" t="s">
        <v>1027</v>
      </c>
      <c r="D144" s="457"/>
      <c r="E144" s="12"/>
      <c r="F144" s="28" t="s">
        <v>1015</v>
      </c>
    </row>
    <row r="145" spans="2:6">
      <c r="B145" s="27">
        <v>14</v>
      </c>
      <c r="C145" s="457" t="s">
        <v>1028</v>
      </c>
      <c r="D145" s="457"/>
      <c r="E145" s="12"/>
      <c r="F145" s="28" t="s">
        <v>1015</v>
      </c>
    </row>
    <row r="146" spans="2:6">
      <c r="B146" s="27">
        <v>15</v>
      </c>
      <c r="C146" s="457" t="s">
        <v>1029</v>
      </c>
      <c r="D146" s="457"/>
      <c r="E146" s="12"/>
      <c r="F146" s="28" t="s">
        <v>1015</v>
      </c>
    </row>
    <row r="147" spans="2:6">
      <c r="B147" s="27">
        <v>16</v>
      </c>
      <c r="C147" s="457" t="s">
        <v>1030</v>
      </c>
      <c r="D147" s="457"/>
      <c r="E147" s="12"/>
      <c r="F147" s="28" t="s">
        <v>1015</v>
      </c>
    </row>
    <row r="148" spans="2:6">
      <c r="B148" s="27">
        <v>17</v>
      </c>
      <c r="C148" s="457" t="s">
        <v>1031</v>
      </c>
      <c r="D148" s="457"/>
      <c r="E148" s="12"/>
      <c r="F148" s="28" t="s">
        <v>1015</v>
      </c>
    </row>
    <row r="149" spans="2:6">
      <c r="B149" s="27">
        <v>18</v>
      </c>
      <c r="C149" s="762" t="s">
        <v>1032</v>
      </c>
      <c r="D149" s="762"/>
      <c r="E149" s="29"/>
      <c r="F149" s="30" t="s">
        <v>1015</v>
      </c>
    </row>
    <row r="150" spans="2:6" ht="15.75" thickBot="1">
      <c r="B150" s="27">
        <v>19</v>
      </c>
      <c r="C150" s="762" t="s">
        <v>1033</v>
      </c>
      <c r="D150" s="762"/>
      <c r="E150" s="29"/>
      <c r="F150" s="30" t="s">
        <v>1015</v>
      </c>
    </row>
    <row r="151" spans="2:6" ht="16.5" thickBot="1">
      <c r="B151" s="763" t="s">
        <v>1034</v>
      </c>
      <c r="C151" s="764"/>
      <c r="D151" s="764"/>
      <c r="E151" s="764">
        <f>COUNTIF(E132:E150,"X")</f>
        <v>6</v>
      </c>
      <c r="F151" s="765"/>
    </row>
    <row r="152" spans="2:6" ht="64.5" customHeight="1">
      <c r="B152" s="766" t="s">
        <v>1035</v>
      </c>
      <c r="C152" s="766"/>
      <c r="D152" s="766"/>
      <c r="E152" s="766"/>
      <c r="F152" s="766"/>
    </row>
    <row r="153" spans="2:6">
      <c r="B153" s="761" t="s">
        <v>1036</v>
      </c>
      <c r="C153" s="761"/>
      <c r="D153" s="761"/>
      <c r="E153" s="761"/>
      <c r="F153" s="761"/>
    </row>
    <row r="154" spans="2:6">
      <c r="B154" s="761" t="s">
        <v>1037</v>
      </c>
      <c r="C154" s="761"/>
      <c r="D154" s="761"/>
      <c r="E154" s="761"/>
      <c r="F154" s="761"/>
    </row>
    <row r="155" spans="2:6">
      <c r="B155" s="761" t="s">
        <v>1038</v>
      </c>
      <c r="C155" s="761"/>
      <c r="D155" s="761"/>
      <c r="E155" s="761"/>
      <c r="F155" s="761"/>
    </row>
    <row r="157" spans="2:6" ht="16.5" thickBot="1">
      <c r="B157" s="773" t="s">
        <v>504</v>
      </c>
      <c r="C157" s="773"/>
      <c r="D157" s="773"/>
      <c r="E157" s="773"/>
      <c r="F157" s="773"/>
    </row>
    <row r="158" spans="2:6" ht="20.25" thickBot="1">
      <c r="B158" s="774" t="s">
        <v>1010</v>
      </c>
      <c r="C158" s="775"/>
      <c r="D158" s="775"/>
      <c r="E158" s="775"/>
      <c r="F158" s="776"/>
    </row>
    <row r="159" spans="2:6">
      <c r="B159" s="777" t="s">
        <v>1011</v>
      </c>
      <c r="C159" s="778"/>
      <c r="D159" s="778"/>
      <c r="E159" s="778"/>
      <c r="F159" s="779"/>
    </row>
    <row r="160" spans="2:6" ht="33.6" customHeight="1" thickBot="1">
      <c r="B160" s="783" t="s">
        <v>1043</v>
      </c>
      <c r="C160" s="784"/>
      <c r="D160" s="784"/>
      <c r="E160" s="784"/>
      <c r="F160" s="785"/>
    </row>
    <row r="161" spans="2:6">
      <c r="B161" s="767" t="s">
        <v>172</v>
      </c>
      <c r="C161" s="769" t="s">
        <v>1012</v>
      </c>
      <c r="D161" s="769"/>
      <c r="E161" s="769" t="s">
        <v>1013</v>
      </c>
      <c r="F161" s="771"/>
    </row>
    <row r="162" spans="2:6" ht="15.75" thickBot="1">
      <c r="B162" s="768"/>
      <c r="C162" s="770"/>
      <c r="D162" s="770"/>
      <c r="E162" s="22" t="s">
        <v>745</v>
      </c>
      <c r="F162" s="23" t="s">
        <v>470</v>
      </c>
    </row>
    <row r="163" spans="2:6">
      <c r="B163" s="24">
        <v>1</v>
      </c>
      <c r="C163" s="772" t="s">
        <v>1014</v>
      </c>
      <c r="D163" s="772"/>
      <c r="E163" s="25"/>
      <c r="F163" s="26" t="s">
        <v>1015</v>
      </c>
    </row>
    <row r="164" spans="2:6">
      <c r="B164" s="27">
        <v>2</v>
      </c>
      <c r="C164" s="457" t="s">
        <v>1016</v>
      </c>
      <c r="D164" s="457"/>
      <c r="E164" s="12"/>
      <c r="F164" s="28" t="s">
        <v>1015</v>
      </c>
    </row>
    <row r="165" spans="2:6">
      <c r="B165" s="27">
        <v>3</v>
      </c>
      <c r="C165" s="457" t="s">
        <v>1017</v>
      </c>
      <c r="D165" s="457"/>
      <c r="E165" s="12" t="s">
        <v>1015</v>
      </c>
      <c r="F165" s="28"/>
    </row>
    <row r="166" spans="2:6" ht="26.1" customHeight="1">
      <c r="B166" s="27">
        <v>4</v>
      </c>
      <c r="C166" s="457" t="s">
        <v>1018</v>
      </c>
      <c r="D166" s="457"/>
      <c r="E166" s="12" t="s">
        <v>1015</v>
      </c>
      <c r="F166" s="28"/>
    </row>
    <row r="167" spans="2:6">
      <c r="B167" s="27">
        <v>5</v>
      </c>
      <c r="C167" s="457" t="s">
        <v>1019</v>
      </c>
      <c r="D167" s="457"/>
      <c r="E167" s="12" t="s">
        <v>1015</v>
      </c>
      <c r="F167" s="28"/>
    </row>
    <row r="168" spans="2:6">
      <c r="B168" s="27">
        <v>6</v>
      </c>
      <c r="C168" s="457" t="s">
        <v>1020</v>
      </c>
      <c r="D168" s="457"/>
      <c r="E168" s="12" t="s">
        <v>1015</v>
      </c>
      <c r="F168" s="28"/>
    </row>
    <row r="169" spans="2:6">
      <c r="B169" s="27">
        <v>7</v>
      </c>
      <c r="C169" s="457" t="s">
        <v>1021</v>
      </c>
      <c r="D169" s="457"/>
      <c r="E169" s="12"/>
      <c r="F169" s="28" t="s">
        <v>1015</v>
      </c>
    </row>
    <row r="170" spans="2:6" ht="30" customHeight="1">
      <c r="B170" s="27">
        <v>8</v>
      </c>
      <c r="C170" s="457" t="s">
        <v>1022</v>
      </c>
      <c r="D170" s="457"/>
      <c r="E170" s="12"/>
      <c r="F170" s="28" t="s">
        <v>1015</v>
      </c>
    </row>
    <row r="171" spans="2:6">
      <c r="B171" s="27">
        <v>9</v>
      </c>
      <c r="C171" s="457" t="s">
        <v>1023</v>
      </c>
      <c r="D171" s="457"/>
      <c r="E171" s="12"/>
      <c r="F171" s="28" t="s">
        <v>1015</v>
      </c>
    </row>
    <row r="172" spans="2:6">
      <c r="B172" s="27">
        <v>10</v>
      </c>
      <c r="C172" s="457" t="s">
        <v>1024</v>
      </c>
      <c r="D172" s="457"/>
      <c r="E172" s="12"/>
      <c r="F172" s="28" t="s">
        <v>1015</v>
      </c>
    </row>
    <row r="173" spans="2:6">
      <c r="B173" s="27">
        <v>11</v>
      </c>
      <c r="C173" s="457" t="s">
        <v>1025</v>
      </c>
      <c r="D173" s="457"/>
      <c r="E173" s="12"/>
      <c r="F173" s="28" t="s">
        <v>1015</v>
      </c>
    </row>
    <row r="174" spans="2:6">
      <c r="B174" s="27">
        <v>12</v>
      </c>
      <c r="C174" s="457" t="s">
        <v>1026</v>
      </c>
      <c r="D174" s="457"/>
      <c r="E174" s="12" t="s">
        <v>1015</v>
      </c>
      <c r="F174" s="28"/>
    </row>
    <row r="175" spans="2:6">
      <c r="B175" s="27">
        <v>13</v>
      </c>
      <c r="C175" s="457" t="s">
        <v>1027</v>
      </c>
      <c r="D175" s="457"/>
      <c r="E175" s="12"/>
      <c r="F175" s="28" t="s">
        <v>1015</v>
      </c>
    </row>
    <row r="176" spans="2:6">
      <c r="B176" s="27">
        <v>14</v>
      </c>
      <c r="C176" s="457" t="s">
        <v>1028</v>
      </c>
      <c r="D176" s="457"/>
      <c r="E176" s="12"/>
      <c r="F176" s="28" t="s">
        <v>1015</v>
      </c>
    </row>
    <row r="177" spans="2:6">
      <c r="B177" s="27">
        <v>15</v>
      </c>
      <c r="C177" s="457" t="s">
        <v>1029</v>
      </c>
      <c r="D177" s="457"/>
      <c r="E177" s="12"/>
      <c r="F177" s="28" t="s">
        <v>1015</v>
      </c>
    </row>
    <row r="178" spans="2:6">
      <c r="B178" s="27">
        <v>16</v>
      </c>
      <c r="C178" s="457" t="s">
        <v>1030</v>
      </c>
      <c r="D178" s="457"/>
      <c r="E178" s="12"/>
      <c r="F178" s="28" t="s">
        <v>1015</v>
      </c>
    </row>
    <row r="179" spans="2:6">
      <c r="B179" s="27">
        <v>17</v>
      </c>
      <c r="C179" s="457" t="s">
        <v>1031</v>
      </c>
      <c r="D179" s="457"/>
      <c r="E179" s="12"/>
      <c r="F179" s="28" t="s">
        <v>1015</v>
      </c>
    </row>
    <row r="180" spans="2:6">
      <c r="B180" s="27">
        <v>18</v>
      </c>
      <c r="C180" s="762" t="s">
        <v>1032</v>
      </c>
      <c r="D180" s="762"/>
      <c r="E180" s="29"/>
      <c r="F180" s="30" t="s">
        <v>1015</v>
      </c>
    </row>
    <row r="181" spans="2:6" ht="15.75" thickBot="1">
      <c r="B181" s="27">
        <v>19</v>
      </c>
      <c r="C181" s="762" t="s">
        <v>1033</v>
      </c>
      <c r="D181" s="762"/>
      <c r="E181" s="29"/>
      <c r="F181" s="30" t="s">
        <v>1015</v>
      </c>
    </row>
    <row r="182" spans="2:6" ht="16.5" thickBot="1">
      <c r="B182" s="763" t="s">
        <v>1034</v>
      </c>
      <c r="C182" s="764"/>
      <c r="D182" s="764"/>
      <c r="E182" s="764">
        <f>COUNTIF(E163:E181,"X")</f>
        <v>5</v>
      </c>
      <c r="F182" s="765"/>
    </row>
    <row r="183" spans="2:6" ht="64.5" customHeight="1">
      <c r="B183" s="766" t="s">
        <v>1035</v>
      </c>
      <c r="C183" s="766"/>
      <c r="D183" s="766"/>
      <c r="E183" s="766"/>
      <c r="F183" s="766"/>
    </row>
    <row r="184" spans="2:6">
      <c r="B184" s="761" t="s">
        <v>1036</v>
      </c>
      <c r="C184" s="761"/>
      <c r="D184" s="761"/>
      <c r="E184" s="761"/>
      <c r="F184" s="761"/>
    </row>
    <row r="185" spans="2:6">
      <c r="B185" s="761" t="s">
        <v>1037</v>
      </c>
      <c r="C185" s="761"/>
      <c r="D185" s="761"/>
      <c r="E185" s="761"/>
      <c r="F185" s="761"/>
    </row>
    <row r="186" spans="2:6">
      <c r="B186" s="761" t="s">
        <v>1038</v>
      </c>
      <c r="C186" s="761"/>
      <c r="D186" s="761"/>
      <c r="E186" s="761"/>
      <c r="F186" s="761"/>
    </row>
    <row r="188" spans="2:6" ht="16.5" thickBot="1">
      <c r="B188" s="773" t="s">
        <v>542</v>
      </c>
      <c r="C188" s="773"/>
      <c r="D188" s="773"/>
      <c r="E188" s="773"/>
      <c r="F188" s="773"/>
    </row>
    <row r="189" spans="2:6" ht="20.25" thickBot="1">
      <c r="B189" s="774" t="s">
        <v>1010</v>
      </c>
      <c r="C189" s="775"/>
      <c r="D189" s="775"/>
      <c r="E189" s="775"/>
      <c r="F189" s="776"/>
    </row>
    <row r="190" spans="2:6">
      <c r="B190" s="777" t="s">
        <v>1011</v>
      </c>
      <c r="C190" s="778"/>
      <c r="D190" s="778"/>
      <c r="E190" s="778"/>
      <c r="F190" s="779"/>
    </row>
    <row r="191" spans="2:6" ht="33.6" customHeight="1" thickBot="1">
      <c r="B191" s="783"/>
      <c r="C191" s="784"/>
      <c r="D191" s="784"/>
      <c r="E191" s="784"/>
      <c r="F191" s="785"/>
    </row>
    <row r="192" spans="2:6">
      <c r="B192" s="767" t="s">
        <v>172</v>
      </c>
      <c r="C192" s="769" t="s">
        <v>1012</v>
      </c>
      <c r="D192" s="769"/>
      <c r="E192" s="769" t="s">
        <v>1013</v>
      </c>
      <c r="F192" s="771"/>
    </row>
    <row r="193" spans="2:6" ht="15.75" thickBot="1">
      <c r="B193" s="768"/>
      <c r="C193" s="770"/>
      <c r="D193" s="770"/>
      <c r="E193" s="22" t="s">
        <v>745</v>
      </c>
      <c r="F193" s="23" t="s">
        <v>470</v>
      </c>
    </row>
    <row r="194" spans="2:6">
      <c r="B194" s="24">
        <v>1</v>
      </c>
      <c r="C194" s="772" t="s">
        <v>1014</v>
      </c>
      <c r="D194" s="772"/>
      <c r="E194" s="25"/>
      <c r="F194" s="26"/>
    </row>
    <row r="195" spans="2:6">
      <c r="B195" s="27">
        <v>2</v>
      </c>
      <c r="C195" s="457" t="s">
        <v>1016</v>
      </c>
      <c r="D195" s="457"/>
      <c r="E195" s="12"/>
      <c r="F195" s="28"/>
    </row>
    <row r="196" spans="2:6">
      <c r="B196" s="27">
        <v>3</v>
      </c>
      <c r="C196" s="457" t="s">
        <v>1017</v>
      </c>
      <c r="D196" s="457"/>
      <c r="E196" s="12"/>
      <c r="F196" s="28"/>
    </row>
    <row r="197" spans="2:6" ht="26.1" customHeight="1">
      <c r="B197" s="27">
        <v>4</v>
      </c>
      <c r="C197" s="457" t="s">
        <v>1018</v>
      </c>
      <c r="D197" s="457"/>
      <c r="E197" s="12"/>
      <c r="F197" s="28"/>
    </row>
    <row r="198" spans="2:6">
      <c r="B198" s="27">
        <v>5</v>
      </c>
      <c r="C198" s="457" t="s">
        <v>1019</v>
      </c>
      <c r="D198" s="457"/>
      <c r="E198" s="12"/>
      <c r="F198" s="28"/>
    </row>
    <row r="199" spans="2:6">
      <c r="B199" s="27">
        <v>6</v>
      </c>
      <c r="C199" s="457" t="s">
        <v>1020</v>
      </c>
      <c r="D199" s="457"/>
      <c r="E199" s="12"/>
      <c r="F199" s="28"/>
    </row>
    <row r="200" spans="2:6">
      <c r="B200" s="27">
        <v>7</v>
      </c>
      <c r="C200" s="457" t="s">
        <v>1021</v>
      </c>
      <c r="D200" s="457"/>
      <c r="E200" s="12"/>
      <c r="F200" s="28"/>
    </row>
    <row r="201" spans="2:6" ht="30" customHeight="1">
      <c r="B201" s="27">
        <v>8</v>
      </c>
      <c r="C201" s="457" t="s">
        <v>1022</v>
      </c>
      <c r="D201" s="457"/>
      <c r="E201" s="12"/>
      <c r="F201" s="28"/>
    </row>
    <row r="202" spans="2:6">
      <c r="B202" s="27">
        <v>9</v>
      </c>
      <c r="C202" s="457" t="s">
        <v>1023</v>
      </c>
      <c r="D202" s="457"/>
      <c r="E202" s="12"/>
      <c r="F202" s="28"/>
    </row>
    <row r="203" spans="2:6">
      <c r="B203" s="27">
        <v>10</v>
      </c>
      <c r="C203" s="457" t="s">
        <v>1024</v>
      </c>
      <c r="D203" s="457"/>
      <c r="E203" s="12"/>
      <c r="F203" s="28"/>
    </row>
    <row r="204" spans="2:6">
      <c r="B204" s="27">
        <v>11</v>
      </c>
      <c r="C204" s="457" t="s">
        <v>1025</v>
      </c>
      <c r="D204" s="457"/>
      <c r="E204" s="12"/>
      <c r="F204" s="28"/>
    </row>
    <row r="205" spans="2:6">
      <c r="B205" s="27">
        <v>12</v>
      </c>
      <c r="C205" s="457" t="s">
        <v>1026</v>
      </c>
      <c r="D205" s="457"/>
      <c r="E205" s="12"/>
      <c r="F205" s="28"/>
    </row>
    <row r="206" spans="2:6">
      <c r="B206" s="27">
        <v>13</v>
      </c>
      <c r="C206" s="457" t="s">
        <v>1027</v>
      </c>
      <c r="D206" s="457"/>
      <c r="E206" s="12"/>
      <c r="F206" s="28"/>
    </row>
    <row r="207" spans="2:6">
      <c r="B207" s="27">
        <v>14</v>
      </c>
      <c r="C207" s="457" t="s">
        <v>1028</v>
      </c>
      <c r="D207" s="457"/>
      <c r="E207" s="12"/>
      <c r="F207" s="28"/>
    </row>
    <row r="208" spans="2:6">
      <c r="B208" s="27">
        <v>15</v>
      </c>
      <c r="C208" s="457" t="s">
        <v>1029</v>
      </c>
      <c r="D208" s="457"/>
      <c r="E208" s="12"/>
      <c r="F208" s="28"/>
    </row>
    <row r="209" spans="2:6">
      <c r="B209" s="27">
        <v>16</v>
      </c>
      <c r="C209" s="457" t="s">
        <v>1030</v>
      </c>
      <c r="D209" s="457"/>
      <c r="E209" s="12"/>
      <c r="F209" s="28"/>
    </row>
    <row r="210" spans="2:6">
      <c r="B210" s="27">
        <v>17</v>
      </c>
      <c r="C210" s="457" t="s">
        <v>1031</v>
      </c>
      <c r="D210" s="457"/>
      <c r="E210" s="12"/>
      <c r="F210" s="28"/>
    </row>
    <row r="211" spans="2:6">
      <c r="B211" s="27">
        <v>18</v>
      </c>
      <c r="C211" s="762" t="s">
        <v>1032</v>
      </c>
      <c r="D211" s="762"/>
      <c r="E211" s="29"/>
      <c r="F211" s="30"/>
    </row>
    <row r="212" spans="2:6" ht="15.75" thickBot="1">
      <c r="B212" s="27">
        <v>19</v>
      </c>
      <c r="C212" s="762" t="s">
        <v>1033</v>
      </c>
      <c r="D212" s="762"/>
      <c r="E212" s="29"/>
      <c r="F212" s="30"/>
    </row>
    <row r="213" spans="2:6" ht="16.5" thickBot="1">
      <c r="B213" s="763" t="s">
        <v>1034</v>
      </c>
      <c r="C213" s="764"/>
      <c r="D213" s="764"/>
      <c r="E213" s="764">
        <f>COUNTIF(E194:E212,"X")</f>
        <v>0</v>
      </c>
      <c r="F213" s="765"/>
    </row>
    <row r="214" spans="2:6" ht="64.5" customHeight="1">
      <c r="B214" s="766" t="s">
        <v>1035</v>
      </c>
      <c r="C214" s="766"/>
      <c r="D214" s="766"/>
      <c r="E214" s="766"/>
      <c r="F214" s="766"/>
    </row>
    <row r="215" spans="2:6">
      <c r="B215" s="761" t="s">
        <v>1036</v>
      </c>
      <c r="C215" s="761"/>
      <c r="D215" s="761"/>
      <c r="E215" s="761"/>
      <c r="F215" s="761"/>
    </row>
    <row r="216" spans="2:6">
      <c r="B216" s="761" t="s">
        <v>1037</v>
      </c>
      <c r="C216" s="761"/>
      <c r="D216" s="761"/>
      <c r="E216" s="761"/>
      <c r="F216" s="761"/>
    </row>
    <row r="217" spans="2:6">
      <c r="B217" s="761" t="s">
        <v>1038</v>
      </c>
      <c r="C217" s="761"/>
      <c r="D217" s="761"/>
      <c r="E217" s="761"/>
      <c r="F217" s="761"/>
    </row>
    <row r="219" spans="2:6" ht="16.5" thickBot="1">
      <c r="B219" s="773" t="s">
        <v>661</v>
      </c>
      <c r="C219" s="773"/>
      <c r="D219" s="773"/>
      <c r="E219" s="773"/>
      <c r="F219" s="773"/>
    </row>
    <row r="220" spans="2:6" ht="20.25" thickBot="1">
      <c r="B220" s="774" t="s">
        <v>1010</v>
      </c>
      <c r="C220" s="775"/>
      <c r="D220" s="775"/>
      <c r="E220" s="775"/>
      <c r="F220" s="776"/>
    </row>
    <row r="221" spans="2:6">
      <c r="B221" s="777" t="s">
        <v>1011</v>
      </c>
      <c r="C221" s="778"/>
      <c r="D221" s="778"/>
      <c r="E221" s="778"/>
      <c r="F221" s="779"/>
    </row>
    <row r="222" spans="2:6" ht="33.6" customHeight="1" thickBot="1">
      <c r="B222" s="783" t="s">
        <v>1044</v>
      </c>
      <c r="C222" s="784"/>
      <c r="D222" s="784"/>
      <c r="E222" s="784"/>
      <c r="F222" s="785"/>
    </row>
    <row r="223" spans="2:6">
      <c r="B223" s="767" t="s">
        <v>172</v>
      </c>
      <c r="C223" s="769" t="s">
        <v>1012</v>
      </c>
      <c r="D223" s="769"/>
      <c r="E223" s="769" t="s">
        <v>1013</v>
      </c>
      <c r="F223" s="771"/>
    </row>
    <row r="224" spans="2:6" ht="15.75" thickBot="1">
      <c r="B224" s="768"/>
      <c r="C224" s="770"/>
      <c r="D224" s="770"/>
      <c r="E224" s="22" t="s">
        <v>745</v>
      </c>
      <c r="F224" s="23" t="s">
        <v>470</v>
      </c>
    </row>
    <row r="225" spans="2:6">
      <c r="B225" s="24">
        <v>1</v>
      </c>
      <c r="C225" s="772" t="s">
        <v>1014</v>
      </c>
      <c r="D225" s="772"/>
      <c r="E225" s="25"/>
      <c r="F225" s="26" t="s">
        <v>1015</v>
      </c>
    </row>
    <row r="226" spans="2:6">
      <c r="B226" s="27">
        <v>2</v>
      </c>
      <c r="C226" s="457" t="s">
        <v>1016</v>
      </c>
      <c r="D226" s="457"/>
      <c r="E226" s="12"/>
      <c r="F226" s="28" t="s">
        <v>1015</v>
      </c>
    </row>
    <row r="227" spans="2:6">
      <c r="B227" s="27">
        <v>3</v>
      </c>
      <c r="C227" s="457" t="s">
        <v>1017</v>
      </c>
      <c r="D227" s="457"/>
      <c r="E227" s="12" t="s">
        <v>1015</v>
      </c>
      <c r="F227" s="28"/>
    </row>
    <row r="228" spans="2:6" ht="26.1" customHeight="1">
      <c r="B228" s="27">
        <v>4</v>
      </c>
      <c r="C228" s="457" t="s">
        <v>1018</v>
      </c>
      <c r="D228" s="457"/>
      <c r="E228" s="12" t="s">
        <v>1015</v>
      </c>
      <c r="F228" s="28"/>
    </row>
    <row r="229" spans="2:6">
      <c r="B229" s="27">
        <v>5</v>
      </c>
      <c r="C229" s="457" t="s">
        <v>1019</v>
      </c>
      <c r="D229" s="457"/>
      <c r="E229" s="12" t="s">
        <v>1015</v>
      </c>
      <c r="F229" s="28"/>
    </row>
    <row r="230" spans="2:6">
      <c r="B230" s="27">
        <v>6</v>
      </c>
      <c r="C230" s="457" t="s">
        <v>1020</v>
      </c>
      <c r="D230" s="457"/>
      <c r="E230" s="12" t="s">
        <v>1015</v>
      </c>
      <c r="F230" s="28"/>
    </row>
    <row r="231" spans="2:6">
      <c r="B231" s="27">
        <v>7</v>
      </c>
      <c r="C231" s="457" t="s">
        <v>1021</v>
      </c>
      <c r="D231" s="457"/>
      <c r="E231" s="12"/>
      <c r="F231" s="28" t="s">
        <v>1015</v>
      </c>
    </row>
    <row r="232" spans="2:6" ht="30" customHeight="1">
      <c r="B232" s="27">
        <v>8</v>
      </c>
      <c r="C232" s="457" t="s">
        <v>1022</v>
      </c>
      <c r="D232" s="457"/>
      <c r="E232" s="12"/>
      <c r="F232" s="28" t="s">
        <v>1015</v>
      </c>
    </row>
    <row r="233" spans="2:6">
      <c r="B233" s="27">
        <v>9</v>
      </c>
      <c r="C233" s="457" t="s">
        <v>1023</v>
      </c>
      <c r="D233" s="457"/>
      <c r="E233" s="12"/>
      <c r="F233" s="28" t="s">
        <v>1015</v>
      </c>
    </row>
    <row r="234" spans="2:6">
      <c r="B234" s="27">
        <v>10</v>
      </c>
      <c r="C234" s="457" t="s">
        <v>1024</v>
      </c>
      <c r="D234" s="457"/>
      <c r="E234" s="12"/>
      <c r="F234" s="28" t="s">
        <v>1015</v>
      </c>
    </row>
    <row r="235" spans="2:6">
      <c r="B235" s="27">
        <v>11</v>
      </c>
      <c r="C235" s="457" t="s">
        <v>1025</v>
      </c>
      <c r="D235" s="457"/>
      <c r="E235" s="12"/>
      <c r="F235" s="28" t="s">
        <v>1015</v>
      </c>
    </row>
    <row r="236" spans="2:6">
      <c r="B236" s="27">
        <v>12</v>
      </c>
      <c r="C236" s="457" t="s">
        <v>1026</v>
      </c>
      <c r="D236" s="457"/>
      <c r="E236" s="12" t="s">
        <v>1015</v>
      </c>
      <c r="F236" s="28"/>
    </row>
    <row r="237" spans="2:6">
      <c r="B237" s="27">
        <v>13</v>
      </c>
      <c r="C237" s="457" t="s">
        <v>1027</v>
      </c>
      <c r="D237" s="457"/>
      <c r="E237" s="12"/>
      <c r="F237" s="28" t="s">
        <v>1015</v>
      </c>
    </row>
    <row r="238" spans="2:6">
      <c r="B238" s="27">
        <v>14</v>
      </c>
      <c r="C238" s="457" t="s">
        <v>1028</v>
      </c>
      <c r="D238" s="457"/>
      <c r="E238" s="12"/>
      <c r="F238" s="28" t="s">
        <v>1015</v>
      </c>
    </row>
    <row r="239" spans="2:6">
      <c r="B239" s="27">
        <v>15</v>
      </c>
      <c r="C239" s="457" t="s">
        <v>1029</v>
      </c>
      <c r="D239" s="457"/>
      <c r="E239" s="12"/>
      <c r="F239" s="28" t="s">
        <v>1015</v>
      </c>
    </row>
    <row r="240" spans="2:6">
      <c r="B240" s="27">
        <v>16</v>
      </c>
      <c r="C240" s="457" t="s">
        <v>1030</v>
      </c>
      <c r="D240" s="457"/>
      <c r="E240" s="12"/>
      <c r="F240" s="28" t="s">
        <v>1015</v>
      </c>
    </row>
    <row r="241" spans="2:6">
      <c r="B241" s="27">
        <v>17</v>
      </c>
      <c r="C241" s="457" t="s">
        <v>1031</v>
      </c>
      <c r="D241" s="457"/>
      <c r="E241" s="12"/>
      <c r="F241" s="28" t="s">
        <v>1015</v>
      </c>
    </row>
    <row r="242" spans="2:6">
      <c r="B242" s="27">
        <v>18</v>
      </c>
      <c r="C242" s="762" t="s">
        <v>1032</v>
      </c>
      <c r="D242" s="762"/>
      <c r="E242" s="29"/>
      <c r="F242" s="30" t="s">
        <v>1015</v>
      </c>
    </row>
    <row r="243" spans="2:6" ht="15.75" thickBot="1">
      <c r="B243" s="27">
        <v>19</v>
      </c>
      <c r="C243" s="762" t="s">
        <v>1033</v>
      </c>
      <c r="D243" s="762"/>
      <c r="E243" s="29"/>
      <c r="F243" s="30" t="s">
        <v>1015</v>
      </c>
    </row>
    <row r="244" spans="2:6" ht="16.5" thickBot="1">
      <c r="B244" s="763" t="s">
        <v>1034</v>
      </c>
      <c r="C244" s="764"/>
      <c r="D244" s="764"/>
      <c r="E244" s="764">
        <f>COUNTIF(E225:E243,"X")</f>
        <v>5</v>
      </c>
      <c r="F244" s="765"/>
    </row>
    <row r="245" spans="2:6" ht="64.5" customHeight="1">
      <c r="B245" s="766" t="s">
        <v>1035</v>
      </c>
      <c r="C245" s="766"/>
      <c r="D245" s="766"/>
      <c r="E245" s="766"/>
      <c r="F245" s="766"/>
    </row>
    <row r="246" spans="2:6">
      <c r="B246" s="761" t="s">
        <v>1036</v>
      </c>
      <c r="C246" s="761"/>
      <c r="D246" s="761"/>
      <c r="E246" s="761"/>
      <c r="F246" s="761"/>
    </row>
    <row r="247" spans="2:6">
      <c r="B247" s="761" t="s">
        <v>1037</v>
      </c>
      <c r="C247" s="761"/>
      <c r="D247" s="761"/>
      <c r="E247" s="761"/>
      <c r="F247" s="761"/>
    </row>
    <row r="248" spans="2:6">
      <c r="B248" s="761" t="s">
        <v>1038</v>
      </c>
      <c r="C248" s="761"/>
      <c r="D248" s="761"/>
      <c r="E248" s="761"/>
      <c r="F248" s="761"/>
    </row>
    <row r="250" spans="2:6" ht="16.5" thickBot="1">
      <c r="B250" s="773" t="s">
        <v>661</v>
      </c>
      <c r="C250" s="773"/>
      <c r="D250" s="773"/>
      <c r="E250" s="773"/>
      <c r="F250" s="773"/>
    </row>
    <row r="251" spans="2:6" ht="20.25" thickBot="1">
      <c r="B251" s="774" t="s">
        <v>1010</v>
      </c>
      <c r="C251" s="775"/>
      <c r="D251" s="775"/>
      <c r="E251" s="775"/>
      <c r="F251" s="776"/>
    </row>
    <row r="252" spans="2:6">
      <c r="B252" s="777" t="s">
        <v>1011</v>
      </c>
      <c r="C252" s="778"/>
      <c r="D252" s="778"/>
      <c r="E252" s="778"/>
      <c r="F252" s="779"/>
    </row>
    <row r="253" spans="2:6" ht="33.6" customHeight="1" thickBot="1">
      <c r="B253" s="783" t="s">
        <v>1045</v>
      </c>
      <c r="C253" s="784"/>
      <c r="D253" s="784"/>
      <c r="E253" s="784"/>
      <c r="F253" s="785"/>
    </row>
    <row r="254" spans="2:6">
      <c r="B254" s="767" t="s">
        <v>172</v>
      </c>
      <c r="C254" s="769" t="s">
        <v>1012</v>
      </c>
      <c r="D254" s="769"/>
      <c r="E254" s="769" t="s">
        <v>1013</v>
      </c>
      <c r="F254" s="771"/>
    </row>
    <row r="255" spans="2:6" ht="15.75" thickBot="1">
      <c r="B255" s="768"/>
      <c r="C255" s="770"/>
      <c r="D255" s="770"/>
      <c r="E255" s="22" t="s">
        <v>745</v>
      </c>
      <c r="F255" s="23" t="s">
        <v>470</v>
      </c>
    </row>
    <row r="256" spans="2:6">
      <c r="B256" s="24">
        <v>1</v>
      </c>
      <c r="C256" s="772" t="s">
        <v>1014</v>
      </c>
      <c r="D256" s="772"/>
      <c r="E256" s="25"/>
      <c r="F256" s="26" t="s">
        <v>1015</v>
      </c>
    </row>
    <row r="257" spans="2:6">
      <c r="B257" s="27">
        <v>2</v>
      </c>
      <c r="C257" s="457" t="s">
        <v>1016</v>
      </c>
      <c r="D257" s="457"/>
      <c r="E257" s="12"/>
      <c r="F257" s="28" t="s">
        <v>1015</v>
      </c>
    </row>
    <row r="258" spans="2:6">
      <c r="B258" s="27">
        <v>3</v>
      </c>
      <c r="C258" s="457" t="s">
        <v>1017</v>
      </c>
      <c r="D258" s="457"/>
      <c r="E258" s="12" t="s">
        <v>1015</v>
      </c>
      <c r="F258" s="28"/>
    </row>
    <row r="259" spans="2:6" ht="26.1" customHeight="1">
      <c r="B259" s="27">
        <v>4</v>
      </c>
      <c r="C259" s="457" t="s">
        <v>1018</v>
      </c>
      <c r="D259" s="457"/>
      <c r="E259" s="12" t="s">
        <v>1015</v>
      </c>
      <c r="F259" s="28"/>
    </row>
    <row r="260" spans="2:6">
      <c r="B260" s="27">
        <v>5</v>
      </c>
      <c r="C260" s="457" t="s">
        <v>1019</v>
      </c>
      <c r="D260" s="457"/>
      <c r="E260" s="12" t="s">
        <v>1015</v>
      </c>
      <c r="F260" s="28"/>
    </row>
    <row r="261" spans="2:6">
      <c r="B261" s="27">
        <v>6</v>
      </c>
      <c r="C261" s="457" t="s">
        <v>1020</v>
      </c>
      <c r="D261" s="457"/>
      <c r="E261" s="12" t="s">
        <v>1015</v>
      </c>
      <c r="F261" s="28"/>
    </row>
    <row r="262" spans="2:6">
      <c r="B262" s="27">
        <v>7</v>
      </c>
      <c r="C262" s="457" t="s">
        <v>1021</v>
      </c>
      <c r="D262" s="457"/>
      <c r="E262" s="12"/>
      <c r="F262" s="28" t="s">
        <v>1015</v>
      </c>
    </row>
    <row r="263" spans="2:6" ht="30" customHeight="1">
      <c r="B263" s="27">
        <v>8</v>
      </c>
      <c r="C263" s="457" t="s">
        <v>1022</v>
      </c>
      <c r="D263" s="457"/>
      <c r="E263" s="12"/>
      <c r="F263" s="28" t="s">
        <v>1015</v>
      </c>
    </row>
    <row r="264" spans="2:6">
      <c r="B264" s="27">
        <v>9</v>
      </c>
      <c r="C264" s="457" t="s">
        <v>1023</v>
      </c>
      <c r="D264" s="457"/>
      <c r="E264" s="12"/>
      <c r="F264" s="28" t="s">
        <v>1015</v>
      </c>
    </row>
    <row r="265" spans="2:6">
      <c r="B265" s="27">
        <v>10</v>
      </c>
      <c r="C265" s="457" t="s">
        <v>1024</v>
      </c>
      <c r="D265" s="457"/>
      <c r="E265" s="12"/>
      <c r="F265" s="28" t="s">
        <v>1015</v>
      </c>
    </row>
    <row r="266" spans="2:6">
      <c r="B266" s="27">
        <v>11</v>
      </c>
      <c r="C266" s="457" t="s">
        <v>1025</v>
      </c>
      <c r="D266" s="457"/>
      <c r="E266" s="12"/>
      <c r="F266" s="28" t="s">
        <v>1015</v>
      </c>
    </row>
    <row r="267" spans="2:6">
      <c r="B267" s="27">
        <v>12</v>
      </c>
      <c r="C267" s="457" t="s">
        <v>1026</v>
      </c>
      <c r="D267" s="457"/>
      <c r="E267" s="12" t="s">
        <v>1015</v>
      </c>
      <c r="F267" s="28"/>
    </row>
    <row r="268" spans="2:6">
      <c r="B268" s="27">
        <v>13</v>
      </c>
      <c r="C268" s="457" t="s">
        <v>1027</v>
      </c>
      <c r="D268" s="457"/>
      <c r="E268" s="12"/>
      <c r="F268" s="28" t="s">
        <v>1015</v>
      </c>
    </row>
    <row r="269" spans="2:6">
      <c r="B269" s="27">
        <v>14</v>
      </c>
      <c r="C269" s="457" t="s">
        <v>1028</v>
      </c>
      <c r="D269" s="457"/>
      <c r="E269" s="12"/>
      <c r="F269" s="28" t="s">
        <v>1015</v>
      </c>
    </row>
    <row r="270" spans="2:6">
      <c r="B270" s="27">
        <v>15</v>
      </c>
      <c r="C270" s="457" t="s">
        <v>1029</v>
      </c>
      <c r="D270" s="457"/>
      <c r="E270" s="12"/>
      <c r="F270" s="28" t="s">
        <v>1015</v>
      </c>
    </row>
    <row r="271" spans="2:6">
      <c r="B271" s="27">
        <v>16</v>
      </c>
      <c r="C271" s="457" t="s">
        <v>1030</v>
      </c>
      <c r="D271" s="457"/>
      <c r="E271" s="12"/>
      <c r="F271" s="28" t="s">
        <v>1015</v>
      </c>
    </row>
    <row r="272" spans="2:6">
      <c r="B272" s="27">
        <v>17</v>
      </c>
      <c r="C272" s="457" t="s">
        <v>1031</v>
      </c>
      <c r="D272" s="457"/>
      <c r="E272" s="12"/>
      <c r="F272" s="28" t="s">
        <v>1015</v>
      </c>
    </row>
    <row r="273" spans="2:6">
      <c r="B273" s="27">
        <v>18</v>
      </c>
      <c r="C273" s="762" t="s">
        <v>1032</v>
      </c>
      <c r="D273" s="762"/>
      <c r="E273" s="29"/>
      <c r="F273" s="30" t="s">
        <v>1015</v>
      </c>
    </row>
    <row r="274" spans="2:6" ht="15.75" thickBot="1">
      <c r="B274" s="27">
        <v>19</v>
      </c>
      <c r="C274" s="762" t="s">
        <v>1033</v>
      </c>
      <c r="D274" s="762"/>
      <c r="E274" s="29"/>
      <c r="F274" s="30" t="s">
        <v>1015</v>
      </c>
    </row>
    <row r="275" spans="2:6" ht="16.5" thickBot="1">
      <c r="B275" s="763" t="s">
        <v>1034</v>
      </c>
      <c r="C275" s="764"/>
      <c r="D275" s="764"/>
      <c r="E275" s="764">
        <f>COUNTIF(E256:E274,"X")</f>
        <v>5</v>
      </c>
      <c r="F275" s="765"/>
    </row>
    <row r="276" spans="2:6" ht="64.5" customHeight="1">
      <c r="B276" s="766" t="s">
        <v>1035</v>
      </c>
      <c r="C276" s="766"/>
      <c r="D276" s="766"/>
      <c r="E276" s="766"/>
      <c r="F276" s="766"/>
    </row>
    <row r="277" spans="2:6">
      <c r="B277" s="761" t="s">
        <v>1036</v>
      </c>
      <c r="C277" s="761"/>
      <c r="D277" s="761"/>
      <c r="E277" s="761"/>
      <c r="F277" s="761"/>
    </row>
    <row r="278" spans="2:6">
      <c r="B278" s="761" t="s">
        <v>1037</v>
      </c>
      <c r="C278" s="761"/>
      <c r="D278" s="761"/>
      <c r="E278" s="761"/>
      <c r="F278" s="761"/>
    </row>
    <row r="279" spans="2:6">
      <c r="B279" s="761" t="s">
        <v>1038</v>
      </c>
      <c r="C279" s="761"/>
      <c r="D279" s="761"/>
      <c r="E279" s="761"/>
      <c r="F279" s="761"/>
    </row>
    <row r="281" spans="2:6" ht="16.5" thickBot="1">
      <c r="B281" s="773" t="s">
        <v>737</v>
      </c>
      <c r="C281" s="773"/>
      <c r="D281" s="773"/>
      <c r="E281" s="773"/>
      <c r="F281" s="773"/>
    </row>
    <row r="282" spans="2:6" ht="20.25" thickBot="1">
      <c r="B282" s="774" t="s">
        <v>1010</v>
      </c>
      <c r="C282" s="775"/>
      <c r="D282" s="775"/>
      <c r="E282" s="775"/>
      <c r="F282" s="776"/>
    </row>
    <row r="283" spans="2:6">
      <c r="B283" s="777" t="s">
        <v>1011</v>
      </c>
      <c r="C283" s="778"/>
      <c r="D283" s="778"/>
      <c r="E283" s="778"/>
      <c r="F283" s="779"/>
    </row>
    <row r="284" spans="2:6" ht="33.6" customHeight="1" thickBot="1">
      <c r="B284" s="783"/>
      <c r="C284" s="784"/>
      <c r="D284" s="784"/>
      <c r="E284" s="784"/>
      <c r="F284" s="785"/>
    </row>
    <row r="285" spans="2:6">
      <c r="B285" s="767" t="s">
        <v>172</v>
      </c>
      <c r="C285" s="769" t="s">
        <v>1012</v>
      </c>
      <c r="D285" s="769"/>
      <c r="E285" s="769" t="s">
        <v>1013</v>
      </c>
      <c r="F285" s="771"/>
    </row>
    <row r="286" spans="2:6" ht="15.75" thickBot="1">
      <c r="B286" s="768"/>
      <c r="C286" s="770"/>
      <c r="D286" s="770"/>
      <c r="E286" s="22" t="s">
        <v>745</v>
      </c>
      <c r="F286" s="23" t="s">
        <v>470</v>
      </c>
    </row>
    <row r="287" spans="2:6">
      <c r="B287" s="24">
        <v>1</v>
      </c>
      <c r="C287" s="772" t="s">
        <v>1014</v>
      </c>
      <c r="D287" s="772"/>
      <c r="E287" s="25"/>
      <c r="F287" s="26"/>
    </row>
    <row r="288" spans="2:6">
      <c r="B288" s="27">
        <v>2</v>
      </c>
      <c r="C288" s="457" t="s">
        <v>1016</v>
      </c>
      <c r="D288" s="457"/>
      <c r="E288" s="12"/>
      <c r="F288" s="28"/>
    </row>
    <row r="289" spans="2:6">
      <c r="B289" s="27">
        <v>3</v>
      </c>
      <c r="C289" s="457" t="s">
        <v>1017</v>
      </c>
      <c r="D289" s="457"/>
      <c r="E289" s="12"/>
      <c r="F289" s="28"/>
    </row>
    <row r="290" spans="2:6" ht="26.1" customHeight="1">
      <c r="B290" s="27">
        <v>4</v>
      </c>
      <c r="C290" s="457" t="s">
        <v>1018</v>
      </c>
      <c r="D290" s="457"/>
      <c r="E290" s="12"/>
      <c r="F290" s="28"/>
    </row>
    <row r="291" spans="2:6">
      <c r="B291" s="27">
        <v>5</v>
      </c>
      <c r="C291" s="457" t="s">
        <v>1019</v>
      </c>
      <c r="D291" s="457"/>
      <c r="E291" s="12"/>
      <c r="F291" s="28"/>
    </row>
    <row r="292" spans="2:6">
      <c r="B292" s="27">
        <v>6</v>
      </c>
      <c r="C292" s="457" t="s">
        <v>1020</v>
      </c>
      <c r="D292" s="457"/>
      <c r="E292" s="12"/>
      <c r="F292" s="28"/>
    </row>
    <row r="293" spans="2:6">
      <c r="B293" s="27">
        <v>7</v>
      </c>
      <c r="C293" s="457" t="s">
        <v>1021</v>
      </c>
      <c r="D293" s="457"/>
      <c r="E293" s="12"/>
      <c r="F293" s="28"/>
    </row>
    <row r="294" spans="2:6" ht="30" customHeight="1">
      <c r="B294" s="27">
        <v>8</v>
      </c>
      <c r="C294" s="457" t="s">
        <v>1022</v>
      </c>
      <c r="D294" s="457"/>
      <c r="E294" s="12"/>
      <c r="F294" s="28"/>
    </row>
    <row r="295" spans="2:6">
      <c r="B295" s="27">
        <v>9</v>
      </c>
      <c r="C295" s="457" t="s">
        <v>1023</v>
      </c>
      <c r="D295" s="457"/>
      <c r="E295" s="12"/>
      <c r="F295" s="28"/>
    </row>
    <row r="296" spans="2:6">
      <c r="B296" s="27">
        <v>10</v>
      </c>
      <c r="C296" s="457" t="s">
        <v>1024</v>
      </c>
      <c r="D296" s="457"/>
      <c r="E296" s="12"/>
      <c r="F296" s="28"/>
    </row>
    <row r="297" spans="2:6">
      <c r="B297" s="27">
        <v>11</v>
      </c>
      <c r="C297" s="457" t="s">
        <v>1025</v>
      </c>
      <c r="D297" s="457"/>
      <c r="E297" s="12"/>
      <c r="F297" s="28"/>
    </row>
    <row r="298" spans="2:6">
      <c r="B298" s="27">
        <v>12</v>
      </c>
      <c r="C298" s="457" t="s">
        <v>1026</v>
      </c>
      <c r="D298" s="457"/>
      <c r="E298" s="12"/>
      <c r="F298" s="28"/>
    </row>
    <row r="299" spans="2:6">
      <c r="B299" s="27">
        <v>13</v>
      </c>
      <c r="C299" s="457" t="s">
        <v>1027</v>
      </c>
      <c r="D299" s="457"/>
      <c r="E299" s="12"/>
      <c r="F299" s="28"/>
    </row>
    <row r="300" spans="2:6">
      <c r="B300" s="27">
        <v>14</v>
      </c>
      <c r="C300" s="457" t="s">
        <v>1028</v>
      </c>
      <c r="D300" s="457"/>
      <c r="E300" s="12"/>
      <c r="F300" s="28"/>
    </row>
    <row r="301" spans="2:6">
      <c r="B301" s="27">
        <v>15</v>
      </c>
      <c r="C301" s="457" t="s">
        <v>1029</v>
      </c>
      <c r="D301" s="457"/>
      <c r="E301" s="12"/>
      <c r="F301" s="28"/>
    </row>
    <row r="302" spans="2:6">
      <c r="B302" s="27">
        <v>16</v>
      </c>
      <c r="C302" s="457" t="s">
        <v>1030</v>
      </c>
      <c r="D302" s="457"/>
      <c r="E302" s="12"/>
      <c r="F302" s="28"/>
    </row>
    <row r="303" spans="2:6">
      <c r="B303" s="27">
        <v>17</v>
      </c>
      <c r="C303" s="457" t="s">
        <v>1031</v>
      </c>
      <c r="D303" s="457"/>
      <c r="E303" s="12"/>
      <c r="F303" s="28"/>
    </row>
    <row r="304" spans="2:6">
      <c r="B304" s="27">
        <v>18</v>
      </c>
      <c r="C304" s="762" t="s">
        <v>1032</v>
      </c>
      <c r="D304" s="762"/>
      <c r="E304" s="29"/>
      <c r="F304" s="30"/>
    </row>
    <row r="305" spans="2:6" ht="15.75" thickBot="1">
      <c r="B305" s="27">
        <v>19</v>
      </c>
      <c r="C305" s="762" t="s">
        <v>1033</v>
      </c>
      <c r="D305" s="762"/>
      <c r="E305" s="29"/>
      <c r="F305" s="30"/>
    </row>
    <row r="306" spans="2:6" ht="16.5" thickBot="1">
      <c r="B306" s="763" t="s">
        <v>1034</v>
      </c>
      <c r="C306" s="764"/>
      <c r="D306" s="764"/>
      <c r="E306" s="764">
        <f>COUNTIF(E287:E305,"X")</f>
        <v>0</v>
      </c>
      <c r="F306" s="765"/>
    </row>
    <row r="307" spans="2:6" ht="64.5" customHeight="1">
      <c r="B307" s="766" t="s">
        <v>1035</v>
      </c>
      <c r="C307" s="766"/>
      <c r="D307" s="766"/>
      <c r="E307" s="766"/>
      <c r="F307" s="766"/>
    </row>
    <row r="308" spans="2:6">
      <c r="B308" s="761" t="s">
        <v>1036</v>
      </c>
      <c r="C308" s="761"/>
      <c r="D308" s="761"/>
      <c r="E308" s="761"/>
      <c r="F308" s="761"/>
    </row>
    <row r="309" spans="2:6">
      <c r="B309" s="761" t="s">
        <v>1037</v>
      </c>
      <c r="C309" s="761"/>
      <c r="D309" s="761"/>
      <c r="E309" s="761"/>
      <c r="F309" s="761"/>
    </row>
    <row r="310" spans="2:6">
      <c r="B310" s="761" t="s">
        <v>1038</v>
      </c>
      <c r="C310" s="761"/>
      <c r="D310" s="761"/>
      <c r="E310" s="761"/>
      <c r="F310" s="761"/>
    </row>
    <row r="312" spans="2:6" ht="16.5" thickBot="1">
      <c r="B312" s="773" t="s">
        <v>793</v>
      </c>
      <c r="C312" s="773"/>
      <c r="D312" s="773"/>
      <c r="E312" s="773"/>
      <c r="F312" s="773"/>
    </row>
    <row r="313" spans="2:6" ht="20.25" thickBot="1">
      <c r="B313" s="774" t="s">
        <v>1010</v>
      </c>
      <c r="C313" s="775"/>
      <c r="D313" s="775"/>
      <c r="E313" s="775"/>
      <c r="F313" s="776"/>
    </row>
    <row r="314" spans="2:6">
      <c r="B314" s="777" t="s">
        <v>1011</v>
      </c>
      <c r="C314" s="778"/>
      <c r="D314" s="778"/>
      <c r="E314" s="778"/>
      <c r="F314" s="779"/>
    </row>
    <row r="315" spans="2:6" ht="33.6" customHeight="1" thickBot="1">
      <c r="B315" s="783" t="s">
        <v>1046</v>
      </c>
      <c r="C315" s="784"/>
      <c r="D315" s="784"/>
      <c r="E315" s="784"/>
      <c r="F315" s="785"/>
    </row>
    <row r="316" spans="2:6">
      <c r="B316" s="767" t="s">
        <v>172</v>
      </c>
      <c r="C316" s="769" t="s">
        <v>1012</v>
      </c>
      <c r="D316" s="769"/>
      <c r="E316" s="769" t="s">
        <v>1013</v>
      </c>
      <c r="F316" s="771"/>
    </row>
    <row r="317" spans="2:6" ht="15.75" thickBot="1">
      <c r="B317" s="768"/>
      <c r="C317" s="770"/>
      <c r="D317" s="770"/>
      <c r="E317" s="22" t="s">
        <v>745</v>
      </c>
      <c r="F317" s="23" t="s">
        <v>470</v>
      </c>
    </row>
    <row r="318" spans="2:6">
      <c r="B318" s="24">
        <v>1</v>
      </c>
      <c r="C318" s="772" t="s">
        <v>1014</v>
      </c>
      <c r="D318" s="772"/>
      <c r="E318" s="25"/>
      <c r="F318" s="26" t="s">
        <v>1015</v>
      </c>
    </row>
    <row r="319" spans="2:6">
      <c r="B319" s="27">
        <v>2</v>
      </c>
      <c r="C319" s="457" t="s">
        <v>1016</v>
      </c>
      <c r="D319" s="457"/>
      <c r="E319" s="12"/>
      <c r="F319" s="28" t="s">
        <v>1015</v>
      </c>
    </row>
    <row r="320" spans="2:6">
      <c r="B320" s="27">
        <v>3</v>
      </c>
      <c r="C320" s="457" t="s">
        <v>1017</v>
      </c>
      <c r="D320" s="457"/>
      <c r="E320" s="12" t="s">
        <v>1015</v>
      </c>
      <c r="F320" s="28"/>
    </row>
    <row r="321" spans="2:6" ht="26.1" customHeight="1">
      <c r="B321" s="27">
        <v>4</v>
      </c>
      <c r="C321" s="457" t="s">
        <v>1018</v>
      </c>
      <c r="D321" s="457"/>
      <c r="E321" s="12" t="s">
        <v>1015</v>
      </c>
      <c r="F321" s="28"/>
    </row>
    <row r="322" spans="2:6">
      <c r="B322" s="27">
        <v>5</v>
      </c>
      <c r="C322" s="457" t="s">
        <v>1019</v>
      </c>
      <c r="D322" s="457"/>
      <c r="E322" s="12" t="s">
        <v>1015</v>
      </c>
      <c r="F322" s="28"/>
    </row>
    <row r="323" spans="2:6">
      <c r="B323" s="27">
        <v>6</v>
      </c>
      <c r="C323" s="457" t="s">
        <v>1020</v>
      </c>
      <c r="D323" s="457"/>
      <c r="E323" s="12" t="s">
        <v>1015</v>
      </c>
      <c r="F323" s="28"/>
    </row>
    <row r="324" spans="2:6">
      <c r="B324" s="27">
        <v>7</v>
      </c>
      <c r="C324" s="457" t="s">
        <v>1021</v>
      </c>
      <c r="D324" s="457"/>
      <c r="E324" s="12"/>
      <c r="F324" s="28" t="s">
        <v>1015</v>
      </c>
    </row>
    <row r="325" spans="2:6" ht="30" customHeight="1">
      <c r="B325" s="27">
        <v>8</v>
      </c>
      <c r="C325" s="457" t="s">
        <v>1022</v>
      </c>
      <c r="D325" s="457"/>
      <c r="E325" s="12"/>
      <c r="F325" s="28" t="s">
        <v>1015</v>
      </c>
    </row>
    <row r="326" spans="2:6">
      <c r="B326" s="27">
        <v>9</v>
      </c>
      <c r="C326" s="457" t="s">
        <v>1023</v>
      </c>
      <c r="D326" s="457"/>
      <c r="E326" s="12"/>
      <c r="F326" s="28" t="s">
        <v>1015</v>
      </c>
    </row>
    <row r="327" spans="2:6">
      <c r="B327" s="27">
        <v>10</v>
      </c>
      <c r="C327" s="457" t="s">
        <v>1024</v>
      </c>
      <c r="D327" s="457"/>
      <c r="E327" s="12"/>
      <c r="F327" s="28" t="s">
        <v>1015</v>
      </c>
    </row>
    <row r="328" spans="2:6">
      <c r="B328" s="27">
        <v>11</v>
      </c>
      <c r="C328" s="457" t="s">
        <v>1025</v>
      </c>
      <c r="D328" s="457"/>
      <c r="E328" s="12"/>
      <c r="F328" s="28" t="s">
        <v>1015</v>
      </c>
    </row>
    <row r="329" spans="2:6">
      <c r="B329" s="27">
        <v>12</v>
      </c>
      <c r="C329" s="457" t="s">
        <v>1026</v>
      </c>
      <c r="D329" s="457"/>
      <c r="E329" s="12" t="s">
        <v>1015</v>
      </c>
      <c r="F329" s="28"/>
    </row>
    <row r="330" spans="2:6">
      <c r="B330" s="27">
        <v>13</v>
      </c>
      <c r="C330" s="457" t="s">
        <v>1027</v>
      </c>
      <c r="D330" s="457"/>
      <c r="E330" s="12"/>
      <c r="F330" s="28" t="s">
        <v>1015</v>
      </c>
    </row>
    <row r="331" spans="2:6">
      <c r="B331" s="27">
        <v>14</v>
      </c>
      <c r="C331" s="457" t="s">
        <v>1028</v>
      </c>
      <c r="D331" s="457"/>
      <c r="E331" s="12"/>
      <c r="F331" s="28" t="s">
        <v>1015</v>
      </c>
    </row>
    <row r="332" spans="2:6">
      <c r="B332" s="27">
        <v>15</v>
      </c>
      <c r="C332" s="457" t="s">
        <v>1029</v>
      </c>
      <c r="D332" s="457"/>
      <c r="E332" s="12"/>
      <c r="F332" s="28" t="s">
        <v>1015</v>
      </c>
    </row>
    <row r="333" spans="2:6">
      <c r="B333" s="27">
        <v>16</v>
      </c>
      <c r="C333" s="457" t="s">
        <v>1030</v>
      </c>
      <c r="D333" s="457"/>
      <c r="E333" s="12"/>
      <c r="F333" s="28" t="s">
        <v>1015</v>
      </c>
    </row>
    <row r="334" spans="2:6">
      <c r="B334" s="27">
        <v>17</v>
      </c>
      <c r="C334" s="457" t="s">
        <v>1031</v>
      </c>
      <c r="D334" s="457"/>
      <c r="E334" s="12"/>
      <c r="F334" s="28" t="s">
        <v>1015</v>
      </c>
    </row>
    <row r="335" spans="2:6">
      <c r="B335" s="27">
        <v>18</v>
      </c>
      <c r="C335" s="762" t="s">
        <v>1032</v>
      </c>
      <c r="D335" s="762"/>
      <c r="E335" s="29"/>
      <c r="F335" s="30" t="s">
        <v>1015</v>
      </c>
    </row>
    <row r="336" spans="2:6" ht="15.75" thickBot="1">
      <c r="B336" s="27">
        <v>19</v>
      </c>
      <c r="C336" s="762" t="s">
        <v>1033</v>
      </c>
      <c r="D336" s="762"/>
      <c r="E336" s="29"/>
      <c r="F336" s="30" t="s">
        <v>1015</v>
      </c>
    </row>
    <row r="337" spans="2:6" ht="16.5" thickBot="1">
      <c r="B337" s="763" t="s">
        <v>1034</v>
      </c>
      <c r="C337" s="764"/>
      <c r="D337" s="764"/>
      <c r="E337" s="764">
        <f>COUNTIF(E318:E336,"X")</f>
        <v>5</v>
      </c>
      <c r="F337" s="765"/>
    </row>
    <row r="338" spans="2:6" ht="64.5" customHeight="1">
      <c r="B338" s="766" t="s">
        <v>1035</v>
      </c>
      <c r="C338" s="766"/>
      <c r="D338" s="766"/>
      <c r="E338" s="766"/>
      <c r="F338" s="766"/>
    </row>
    <row r="339" spans="2:6">
      <c r="B339" s="761" t="s">
        <v>1036</v>
      </c>
      <c r="C339" s="761"/>
      <c r="D339" s="761"/>
      <c r="E339" s="761"/>
      <c r="F339" s="761"/>
    </row>
    <row r="340" spans="2:6">
      <c r="B340" s="761" t="s">
        <v>1037</v>
      </c>
      <c r="C340" s="761"/>
      <c r="D340" s="761"/>
      <c r="E340" s="761"/>
      <c r="F340" s="761"/>
    </row>
    <row r="341" spans="2:6">
      <c r="B341" s="761" t="s">
        <v>1038</v>
      </c>
      <c r="C341" s="761"/>
      <c r="D341" s="761"/>
      <c r="E341" s="761"/>
      <c r="F341" s="761"/>
    </row>
    <row r="343" spans="2:6" ht="16.5" thickBot="1">
      <c r="B343" s="773" t="s">
        <v>840</v>
      </c>
      <c r="C343" s="773"/>
      <c r="D343" s="773"/>
      <c r="E343" s="773"/>
      <c r="F343" s="773"/>
    </row>
    <row r="344" spans="2:6" ht="20.25" thickBot="1">
      <c r="B344" s="774" t="s">
        <v>1010</v>
      </c>
      <c r="C344" s="775"/>
      <c r="D344" s="775"/>
      <c r="E344" s="775"/>
      <c r="F344" s="776"/>
    </row>
    <row r="345" spans="2:6">
      <c r="B345" s="777" t="s">
        <v>1011</v>
      </c>
      <c r="C345" s="778"/>
      <c r="D345" s="778"/>
      <c r="E345" s="778"/>
      <c r="F345" s="779"/>
    </row>
    <row r="346" spans="2:6" ht="33.6" customHeight="1" thickBot="1">
      <c r="B346" s="783" t="s">
        <v>1047</v>
      </c>
      <c r="C346" s="784"/>
      <c r="D346" s="784"/>
      <c r="E346" s="784"/>
      <c r="F346" s="785"/>
    </row>
    <row r="347" spans="2:6">
      <c r="B347" s="767" t="s">
        <v>172</v>
      </c>
      <c r="C347" s="769" t="s">
        <v>1012</v>
      </c>
      <c r="D347" s="769"/>
      <c r="E347" s="769" t="s">
        <v>1013</v>
      </c>
      <c r="F347" s="771"/>
    </row>
    <row r="348" spans="2:6" ht="15.75" thickBot="1">
      <c r="B348" s="768"/>
      <c r="C348" s="770"/>
      <c r="D348" s="770"/>
      <c r="E348" s="22" t="s">
        <v>745</v>
      </c>
      <c r="F348" s="23" t="s">
        <v>470</v>
      </c>
    </row>
    <row r="349" spans="2:6">
      <c r="B349" s="24">
        <v>1</v>
      </c>
      <c r="C349" s="772" t="s">
        <v>1014</v>
      </c>
      <c r="D349" s="772"/>
      <c r="E349" s="25"/>
      <c r="F349" s="26" t="s">
        <v>1015</v>
      </c>
    </row>
    <row r="350" spans="2:6">
      <c r="B350" s="27">
        <v>2</v>
      </c>
      <c r="C350" s="457" t="s">
        <v>1016</v>
      </c>
      <c r="D350" s="457"/>
      <c r="E350" s="12"/>
      <c r="F350" s="28" t="s">
        <v>1015</v>
      </c>
    </row>
    <row r="351" spans="2:6">
      <c r="B351" s="27">
        <v>3</v>
      </c>
      <c r="C351" s="457" t="s">
        <v>1017</v>
      </c>
      <c r="D351" s="457"/>
      <c r="E351" s="12" t="s">
        <v>1015</v>
      </c>
      <c r="F351" s="28"/>
    </row>
    <row r="352" spans="2:6" ht="26.1" customHeight="1">
      <c r="B352" s="27">
        <v>4</v>
      </c>
      <c r="C352" s="457" t="s">
        <v>1018</v>
      </c>
      <c r="D352" s="457"/>
      <c r="E352" s="12" t="s">
        <v>1015</v>
      </c>
      <c r="F352" s="28"/>
    </row>
    <row r="353" spans="2:6">
      <c r="B353" s="27">
        <v>5</v>
      </c>
      <c r="C353" s="457" t="s">
        <v>1019</v>
      </c>
      <c r="D353" s="457"/>
      <c r="E353" s="12" t="s">
        <v>1015</v>
      </c>
      <c r="F353" s="28"/>
    </row>
    <row r="354" spans="2:6">
      <c r="B354" s="27">
        <v>6</v>
      </c>
      <c r="C354" s="457" t="s">
        <v>1020</v>
      </c>
      <c r="D354" s="457"/>
      <c r="E354" s="12" t="s">
        <v>1015</v>
      </c>
      <c r="F354" s="28"/>
    </row>
    <row r="355" spans="2:6">
      <c r="B355" s="27">
        <v>7</v>
      </c>
      <c r="C355" s="457" t="s">
        <v>1021</v>
      </c>
      <c r="D355" s="457"/>
      <c r="E355" s="12"/>
      <c r="F355" s="28" t="s">
        <v>1015</v>
      </c>
    </row>
    <row r="356" spans="2:6" ht="30" customHeight="1">
      <c r="B356" s="27">
        <v>8</v>
      </c>
      <c r="C356" s="457" t="s">
        <v>1022</v>
      </c>
      <c r="D356" s="457"/>
      <c r="E356" s="12"/>
      <c r="F356" s="28" t="s">
        <v>1015</v>
      </c>
    </row>
    <row r="357" spans="2:6">
      <c r="B357" s="27">
        <v>9</v>
      </c>
      <c r="C357" s="457" t="s">
        <v>1023</v>
      </c>
      <c r="D357" s="457"/>
      <c r="E357" s="12"/>
      <c r="F357" s="28" t="s">
        <v>1015</v>
      </c>
    </row>
    <row r="358" spans="2:6">
      <c r="B358" s="27">
        <v>10</v>
      </c>
      <c r="C358" s="457" t="s">
        <v>1024</v>
      </c>
      <c r="D358" s="457"/>
      <c r="E358" s="12"/>
      <c r="F358" s="28" t="s">
        <v>1015</v>
      </c>
    </row>
    <row r="359" spans="2:6">
      <c r="B359" s="27">
        <v>11</v>
      </c>
      <c r="C359" s="457" t="s">
        <v>1025</v>
      </c>
      <c r="D359" s="457"/>
      <c r="E359" s="12"/>
      <c r="F359" s="28" t="s">
        <v>1015</v>
      </c>
    </row>
    <row r="360" spans="2:6">
      <c r="B360" s="27">
        <v>12</v>
      </c>
      <c r="C360" s="457" t="s">
        <v>1026</v>
      </c>
      <c r="D360" s="457"/>
      <c r="E360" s="12" t="s">
        <v>1015</v>
      </c>
      <c r="F360" s="28"/>
    </row>
    <row r="361" spans="2:6">
      <c r="B361" s="27">
        <v>13</v>
      </c>
      <c r="C361" s="457" t="s">
        <v>1027</v>
      </c>
      <c r="D361" s="457"/>
      <c r="E361" s="12"/>
      <c r="F361" s="28" t="s">
        <v>1015</v>
      </c>
    </row>
    <row r="362" spans="2:6">
      <c r="B362" s="27">
        <v>14</v>
      </c>
      <c r="C362" s="457" t="s">
        <v>1028</v>
      </c>
      <c r="D362" s="457"/>
      <c r="E362" s="12"/>
      <c r="F362" s="28" t="s">
        <v>1015</v>
      </c>
    </row>
    <row r="363" spans="2:6">
      <c r="B363" s="27">
        <v>15</v>
      </c>
      <c r="C363" s="457" t="s">
        <v>1029</v>
      </c>
      <c r="D363" s="457"/>
      <c r="E363" s="12"/>
      <c r="F363" s="28" t="s">
        <v>1015</v>
      </c>
    </row>
    <row r="364" spans="2:6">
      <c r="B364" s="27">
        <v>16</v>
      </c>
      <c r="C364" s="457" t="s">
        <v>1030</v>
      </c>
      <c r="D364" s="457"/>
      <c r="E364" s="12"/>
      <c r="F364" s="28" t="s">
        <v>1015</v>
      </c>
    </row>
    <row r="365" spans="2:6">
      <c r="B365" s="27">
        <v>17</v>
      </c>
      <c r="C365" s="457" t="s">
        <v>1031</v>
      </c>
      <c r="D365" s="457"/>
      <c r="E365" s="12"/>
      <c r="F365" s="28" t="s">
        <v>1015</v>
      </c>
    </row>
    <row r="366" spans="2:6">
      <c r="B366" s="27">
        <v>18</v>
      </c>
      <c r="C366" s="762" t="s">
        <v>1032</v>
      </c>
      <c r="D366" s="762"/>
      <c r="E366" s="29"/>
      <c r="F366" s="30" t="s">
        <v>1015</v>
      </c>
    </row>
    <row r="367" spans="2:6" ht="15.75" thickBot="1">
      <c r="B367" s="27">
        <v>19</v>
      </c>
      <c r="C367" s="762" t="s">
        <v>1033</v>
      </c>
      <c r="D367" s="762"/>
      <c r="E367" s="29"/>
      <c r="F367" s="30" t="s">
        <v>1015</v>
      </c>
    </row>
    <row r="368" spans="2:6" ht="16.5" thickBot="1">
      <c r="B368" s="763" t="s">
        <v>1034</v>
      </c>
      <c r="C368" s="764"/>
      <c r="D368" s="764"/>
      <c r="E368" s="764">
        <f>COUNTIF(E349:E367,"X")</f>
        <v>5</v>
      </c>
      <c r="F368" s="765"/>
    </row>
    <row r="369" spans="2:6" ht="64.5" customHeight="1">
      <c r="B369" s="766" t="s">
        <v>1035</v>
      </c>
      <c r="C369" s="766"/>
      <c r="D369" s="766"/>
      <c r="E369" s="766"/>
      <c r="F369" s="766"/>
    </row>
    <row r="370" spans="2:6">
      <c r="B370" s="761" t="s">
        <v>1036</v>
      </c>
      <c r="C370" s="761"/>
      <c r="D370" s="761"/>
      <c r="E370" s="761"/>
      <c r="F370" s="761"/>
    </row>
    <row r="371" spans="2:6">
      <c r="B371" s="761" t="s">
        <v>1037</v>
      </c>
      <c r="C371" s="761"/>
      <c r="D371" s="761"/>
      <c r="E371" s="761"/>
      <c r="F371" s="761"/>
    </row>
    <row r="372" spans="2:6">
      <c r="B372" s="761" t="s">
        <v>1038</v>
      </c>
      <c r="C372" s="761"/>
      <c r="D372" s="761"/>
      <c r="E372" s="761"/>
      <c r="F372" s="761"/>
    </row>
    <row r="374" spans="2:6" ht="16.5" thickBot="1">
      <c r="B374" s="773" t="s">
        <v>891</v>
      </c>
      <c r="C374" s="773"/>
      <c r="D374" s="773"/>
      <c r="E374" s="773"/>
      <c r="F374" s="773"/>
    </row>
    <row r="375" spans="2:6" ht="20.25" thickBot="1">
      <c r="B375" s="774" t="s">
        <v>1010</v>
      </c>
      <c r="C375" s="775"/>
      <c r="D375" s="775"/>
      <c r="E375" s="775"/>
      <c r="F375" s="776"/>
    </row>
    <row r="376" spans="2:6">
      <c r="B376" s="777" t="s">
        <v>1011</v>
      </c>
      <c r="C376" s="778"/>
      <c r="D376" s="778"/>
      <c r="E376" s="778"/>
      <c r="F376" s="779"/>
    </row>
    <row r="377" spans="2:6" ht="33.6" customHeight="1" thickBot="1">
      <c r="B377" s="780" t="s">
        <v>235</v>
      </c>
      <c r="C377" s="781"/>
      <c r="D377" s="781"/>
      <c r="E377" s="781"/>
      <c r="F377" s="782"/>
    </row>
    <row r="378" spans="2:6">
      <c r="B378" s="767" t="s">
        <v>172</v>
      </c>
      <c r="C378" s="769" t="s">
        <v>1012</v>
      </c>
      <c r="D378" s="769"/>
      <c r="E378" s="769" t="s">
        <v>1013</v>
      </c>
      <c r="F378" s="771"/>
    </row>
    <row r="379" spans="2:6" ht="15.75" thickBot="1">
      <c r="B379" s="768"/>
      <c r="C379" s="770"/>
      <c r="D379" s="770"/>
      <c r="E379" s="22" t="s">
        <v>745</v>
      </c>
      <c r="F379" s="23" t="s">
        <v>470</v>
      </c>
    </row>
    <row r="380" spans="2:6">
      <c r="B380" s="24">
        <v>1</v>
      </c>
      <c r="C380" s="772" t="s">
        <v>1014</v>
      </c>
      <c r="D380" s="772"/>
      <c r="E380" s="25" t="s">
        <v>1015</v>
      </c>
      <c r="F380" s="26"/>
    </row>
    <row r="381" spans="2:6">
      <c r="B381" s="27">
        <v>2</v>
      </c>
      <c r="C381" s="457" t="s">
        <v>1016</v>
      </c>
      <c r="D381" s="457"/>
      <c r="E381" s="12" t="s">
        <v>1015</v>
      </c>
      <c r="F381" s="28"/>
    </row>
    <row r="382" spans="2:6">
      <c r="B382" s="27">
        <v>3</v>
      </c>
      <c r="C382" s="457" t="s">
        <v>1017</v>
      </c>
      <c r="D382" s="457"/>
      <c r="E382" s="12" t="s">
        <v>1015</v>
      </c>
      <c r="F382" s="28"/>
    </row>
    <row r="383" spans="2:6" ht="26.1" customHeight="1">
      <c r="B383" s="27">
        <v>4</v>
      </c>
      <c r="C383" s="457" t="s">
        <v>1018</v>
      </c>
      <c r="D383" s="457"/>
      <c r="E383" s="12"/>
      <c r="F383" s="28" t="s">
        <v>1015</v>
      </c>
    </row>
    <row r="384" spans="2:6">
      <c r="B384" s="27">
        <v>5</v>
      </c>
      <c r="C384" s="457" t="s">
        <v>1019</v>
      </c>
      <c r="D384" s="457"/>
      <c r="E384" s="12" t="s">
        <v>1015</v>
      </c>
      <c r="F384" s="28"/>
    </row>
    <row r="385" spans="2:6">
      <c r="B385" s="27">
        <v>6</v>
      </c>
      <c r="C385" s="457" t="s">
        <v>1020</v>
      </c>
      <c r="D385" s="457"/>
      <c r="E385" s="12"/>
      <c r="F385" s="28" t="s">
        <v>1015</v>
      </c>
    </row>
    <row r="386" spans="2:6">
      <c r="B386" s="27">
        <v>7</v>
      </c>
      <c r="C386" s="457" t="s">
        <v>1021</v>
      </c>
      <c r="D386" s="457"/>
      <c r="E386" s="12"/>
      <c r="F386" s="28" t="s">
        <v>1015</v>
      </c>
    </row>
    <row r="387" spans="2:6" ht="30" customHeight="1">
      <c r="B387" s="27">
        <v>8</v>
      </c>
      <c r="C387" s="457" t="s">
        <v>1022</v>
      </c>
      <c r="D387" s="457"/>
      <c r="E387" s="12"/>
      <c r="F387" s="28" t="s">
        <v>1015</v>
      </c>
    </row>
    <row r="388" spans="2:6">
      <c r="B388" s="27">
        <v>9</v>
      </c>
      <c r="C388" s="457" t="s">
        <v>1023</v>
      </c>
      <c r="D388" s="457"/>
      <c r="E388" s="12"/>
      <c r="F388" s="28" t="s">
        <v>1015</v>
      </c>
    </row>
    <row r="389" spans="2:6">
      <c r="B389" s="27">
        <v>10</v>
      </c>
      <c r="C389" s="457" t="s">
        <v>1024</v>
      </c>
      <c r="D389" s="457"/>
      <c r="E389" s="12"/>
      <c r="F389" s="28" t="s">
        <v>1015</v>
      </c>
    </row>
    <row r="390" spans="2:6">
      <c r="B390" s="27">
        <v>11</v>
      </c>
      <c r="C390" s="457" t="s">
        <v>1025</v>
      </c>
      <c r="D390" s="457"/>
      <c r="E390" s="12"/>
      <c r="F390" s="28" t="s">
        <v>1015</v>
      </c>
    </row>
    <row r="391" spans="2:6">
      <c r="B391" s="27">
        <v>12</v>
      </c>
      <c r="C391" s="457" t="s">
        <v>1026</v>
      </c>
      <c r="D391" s="457"/>
      <c r="E391" s="12" t="s">
        <v>1015</v>
      </c>
      <c r="F391" s="28"/>
    </row>
    <row r="392" spans="2:6">
      <c r="B392" s="27">
        <v>13</v>
      </c>
      <c r="C392" s="457" t="s">
        <v>1027</v>
      </c>
      <c r="D392" s="457"/>
      <c r="E392" s="12"/>
      <c r="F392" s="28" t="s">
        <v>1015</v>
      </c>
    </row>
    <row r="393" spans="2:6">
      <c r="B393" s="27">
        <v>14</v>
      </c>
      <c r="C393" s="457" t="s">
        <v>1028</v>
      </c>
      <c r="D393" s="457"/>
      <c r="E393" s="12"/>
      <c r="F393" s="28" t="s">
        <v>1015</v>
      </c>
    </row>
    <row r="394" spans="2:6">
      <c r="B394" s="27">
        <v>15</v>
      </c>
      <c r="C394" s="457" t="s">
        <v>1029</v>
      </c>
      <c r="D394" s="457"/>
      <c r="E394" s="12"/>
      <c r="F394" s="28" t="s">
        <v>1015</v>
      </c>
    </row>
    <row r="395" spans="2:6">
      <c r="B395" s="27">
        <v>16</v>
      </c>
      <c r="C395" s="457" t="s">
        <v>1030</v>
      </c>
      <c r="D395" s="457"/>
      <c r="E395" s="12"/>
      <c r="F395" s="28" t="s">
        <v>1015</v>
      </c>
    </row>
    <row r="396" spans="2:6">
      <c r="B396" s="27">
        <v>17</v>
      </c>
      <c r="C396" s="457" t="s">
        <v>1031</v>
      </c>
      <c r="D396" s="457"/>
      <c r="E396" s="12"/>
      <c r="F396" s="28" t="s">
        <v>1015</v>
      </c>
    </row>
    <row r="397" spans="2:6">
      <c r="B397" s="27">
        <v>18</v>
      </c>
      <c r="C397" s="762" t="s">
        <v>1032</v>
      </c>
      <c r="D397" s="762"/>
      <c r="E397" s="29"/>
      <c r="F397" s="30" t="s">
        <v>1015</v>
      </c>
    </row>
    <row r="398" spans="2:6" ht="15.75" thickBot="1">
      <c r="B398" s="27">
        <v>19</v>
      </c>
      <c r="C398" s="762" t="s">
        <v>1033</v>
      </c>
      <c r="D398" s="762"/>
      <c r="E398" s="29"/>
      <c r="F398" s="30" t="s">
        <v>1015</v>
      </c>
    </row>
    <row r="399" spans="2:6" ht="16.5" thickBot="1">
      <c r="B399" s="763" t="s">
        <v>1034</v>
      </c>
      <c r="C399" s="764"/>
      <c r="D399" s="764"/>
      <c r="E399" s="764">
        <f>COUNTIF(E380:E398,"X")</f>
        <v>5</v>
      </c>
      <c r="F399" s="765"/>
    </row>
    <row r="400" spans="2:6" ht="64.5" customHeight="1">
      <c r="B400" s="766" t="s">
        <v>1035</v>
      </c>
      <c r="C400" s="766"/>
      <c r="D400" s="766"/>
      <c r="E400" s="766"/>
      <c r="F400" s="766"/>
    </row>
    <row r="401" spans="2:6">
      <c r="B401" s="761" t="s">
        <v>1036</v>
      </c>
      <c r="C401" s="761"/>
      <c r="D401" s="761"/>
      <c r="E401" s="761"/>
      <c r="F401" s="761"/>
    </row>
    <row r="402" spans="2:6">
      <c r="B402" s="761" t="s">
        <v>1037</v>
      </c>
      <c r="C402" s="761"/>
      <c r="D402" s="761"/>
      <c r="E402" s="761"/>
      <c r="F402" s="761"/>
    </row>
    <row r="403" spans="2:6">
      <c r="B403" s="761" t="s">
        <v>1038</v>
      </c>
      <c r="C403" s="761"/>
      <c r="D403" s="761"/>
      <c r="E403" s="761"/>
      <c r="F403" s="761"/>
    </row>
    <row r="405" spans="2:6" ht="16.5" thickBot="1">
      <c r="B405" s="773" t="s">
        <v>917</v>
      </c>
      <c r="C405" s="773"/>
      <c r="D405" s="773"/>
      <c r="E405" s="773"/>
      <c r="F405" s="773"/>
    </row>
    <row r="406" spans="2:6" ht="20.25" thickBot="1">
      <c r="B406" s="774" t="s">
        <v>1010</v>
      </c>
      <c r="C406" s="775"/>
      <c r="D406" s="775"/>
      <c r="E406" s="775"/>
      <c r="F406" s="776"/>
    </row>
    <row r="407" spans="2:6">
      <c r="B407" s="777" t="s">
        <v>1011</v>
      </c>
      <c r="C407" s="778"/>
      <c r="D407" s="778"/>
      <c r="E407" s="778"/>
      <c r="F407" s="779"/>
    </row>
    <row r="408" spans="2:6" ht="42.6" customHeight="1" thickBot="1">
      <c r="B408" s="780" t="s">
        <v>1048</v>
      </c>
      <c r="C408" s="781"/>
      <c r="D408" s="781"/>
      <c r="E408" s="781"/>
      <c r="F408" s="782"/>
    </row>
    <row r="409" spans="2:6">
      <c r="B409" s="767" t="s">
        <v>172</v>
      </c>
      <c r="C409" s="769" t="s">
        <v>1012</v>
      </c>
      <c r="D409" s="769"/>
      <c r="E409" s="769" t="s">
        <v>1013</v>
      </c>
      <c r="F409" s="771"/>
    </row>
    <row r="410" spans="2:6" ht="15.75" thickBot="1">
      <c r="B410" s="768"/>
      <c r="C410" s="770"/>
      <c r="D410" s="770"/>
      <c r="E410" s="22" t="s">
        <v>745</v>
      </c>
      <c r="F410" s="23" t="s">
        <v>470</v>
      </c>
    </row>
    <row r="411" spans="2:6">
      <c r="B411" s="24">
        <v>1</v>
      </c>
      <c r="C411" s="772" t="s">
        <v>1014</v>
      </c>
      <c r="D411" s="772"/>
      <c r="E411" s="25"/>
      <c r="F411" s="26" t="s">
        <v>1015</v>
      </c>
    </row>
    <row r="412" spans="2:6">
      <c r="B412" s="27">
        <v>2</v>
      </c>
      <c r="C412" s="457" t="s">
        <v>1016</v>
      </c>
      <c r="D412" s="457"/>
      <c r="E412" s="12"/>
      <c r="F412" s="28" t="s">
        <v>1015</v>
      </c>
    </row>
    <row r="413" spans="2:6">
      <c r="B413" s="27">
        <v>3</v>
      </c>
      <c r="C413" s="457" t="s">
        <v>1017</v>
      </c>
      <c r="D413" s="457"/>
      <c r="E413" s="12" t="s">
        <v>1015</v>
      </c>
      <c r="F413" s="28"/>
    </row>
    <row r="414" spans="2:6">
      <c r="B414" s="27">
        <v>4</v>
      </c>
      <c r="C414" s="457" t="s">
        <v>1018</v>
      </c>
      <c r="D414" s="457"/>
      <c r="E414" s="12" t="s">
        <v>1015</v>
      </c>
      <c r="F414" s="28"/>
    </row>
    <row r="415" spans="2:6">
      <c r="B415" s="27">
        <v>5</v>
      </c>
      <c r="C415" s="457" t="s">
        <v>1019</v>
      </c>
      <c r="D415" s="457"/>
      <c r="E415" s="12" t="s">
        <v>1015</v>
      </c>
      <c r="F415" s="28"/>
    </row>
    <row r="416" spans="2:6">
      <c r="B416" s="27">
        <v>6</v>
      </c>
      <c r="C416" s="457" t="s">
        <v>1020</v>
      </c>
      <c r="D416" s="457"/>
      <c r="E416" s="12" t="s">
        <v>1015</v>
      </c>
      <c r="F416" s="28"/>
    </row>
    <row r="417" spans="2:6">
      <c r="B417" s="27">
        <v>7</v>
      </c>
      <c r="C417" s="457" t="s">
        <v>1021</v>
      </c>
      <c r="D417" s="457"/>
      <c r="E417" s="12"/>
      <c r="F417" s="28" t="s">
        <v>1015</v>
      </c>
    </row>
    <row r="418" spans="2:6">
      <c r="B418" s="27">
        <v>8</v>
      </c>
      <c r="C418" s="457" t="s">
        <v>1022</v>
      </c>
      <c r="D418" s="457"/>
      <c r="E418" s="12"/>
      <c r="F418" s="28" t="s">
        <v>1015</v>
      </c>
    </row>
    <row r="419" spans="2:6">
      <c r="B419" s="27">
        <v>9</v>
      </c>
      <c r="C419" s="457" t="s">
        <v>1023</v>
      </c>
      <c r="D419" s="457"/>
      <c r="E419" s="12"/>
      <c r="F419" s="28" t="s">
        <v>1015</v>
      </c>
    </row>
    <row r="420" spans="2:6">
      <c r="B420" s="27">
        <v>10</v>
      </c>
      <c r="C420" s="457" t="s">
        <v>1024</v>
      </c>
      <c r="D420" s="457"/>
      <c r="E420" s="12"/>
      <c r="F420" s="28" t="s">
        <v>1015</v>
      </c>
    </row>
    <row r="421" spans="2:6">
      <c r="B421" s="27">
        <v>11</v>
      </c>
      <c r="C421" s="457" t="s">
        <v>1025</v>
      </c>
      <c r="D421" s="457"/>
      <c r="E421" s="12"/>
      <c r="F421" s="28" t="s">
        <v>1015</v>
      </c>
    </row>
    <row r="422" spans="2:6">
      <c r="B422" s="27">
        <v>12</v>
      </c>
      <c r="C422" s="457" t="s">
        <v>1026</v>
      </c>
      <c r="D422" s="457"/>
      <c r="E422" s="12" t="s">
        <v>1015</v>
      </c>
      <c r="F422" s="28"/>
    </row>
    <row r="423" spans="2:6">
      <c r="B423" s="27">
        <v>13</v>
      </c>
      <c r="C423" s="457" t="s">
        <v>1027</v>
      </c>
      <c r="D423" s="457"/>
      <c r="E423" s="12"/>
      <c r="F423" s="28" t="s">
        <v>1015</v>
      </c>
    </row>
    <row r="424" spans="2:6">
      <c r="B424" s="27">
        <v>14</v>
      </c>
      <c r="C424" s="457" t="s">
        <v>1028</v>
      </c>
      <c r="D424" s="457"/>
      <c r="E424" s="12"/>
      <c r="F424" s="28" t="s">
        <v>1015</v>
      </c>
    </row>
    <row r="425" spans="2:6">
      <c r="B425" s="27">
        <v>15</v>
      </c>
      <c r="C425" s="457" t="s">
        <v>1029</v>
      </c>
      <c r="D425" s="457"/>
      <c r="E425" s="12"/>
      <c r="F425" s="28" t="s">
        <v>1015</v>
      </c>
    </row>
    <row r="426" spans="2:6">
      <c r="B426" s="27">
        <v>16</v>
      </c>
      <c r="C426" s="457" t="s">
        <v>1030</v>
      </c>
      <c r="D426" s="457"/>
      <c r="E426" s="12"/>
      <c r="F426" s="28" t="s">
        <v>1015</v>
      </c>
    </row>
    <row r="427" spans="2:6">
      <c r="B427" s="27">
        <v>17</v>
      </c>
      <c r="C427" s="457" t="s">
        <v>1031</v>
      </c>
      <c r="D427" s="457"/>
      <c r="E427" s="12"/>
      <c r="F427" s="28" t="s">
        <v>1015</v>
      </c>
    </row>
    <row r="428" spans="2:6">
      <c r="B428" s="27">
        <v>18</v>
      </c>
      <c r="C428" s="762" t="s">
        <v>1032</v>
      </c>
      <c r="D428" s="762"/>
      <c r="E428" s="29"/>
      <c r="F428" s="30" t="s">
        <v>1015</v>
      </c>
    </row>
    <row r="429" spans="2:6" ht="15.75" thickBot="1">
      <c r="B429" s="27">
        <v>19</v>
      </c>
      <c r="C429" s="762" t="s">
        <v>1033</v>
      </c>
      <c r="D429" s="762"/>
      <c r="E429" s="29"/>
      <c r="F429" s="30" t="s">
        <v>1015</v>
      </c>
    </row>
    <row r="430" spans="2:6" ht="16.5" thickBot="1">
      <c r="B430" s="763" t="s">
        <v>1034</v>
      </c>
      <c r="C430" s="764"/>
      <c r="D430" s="764"/>
      <c r="E430" s="764">
        <f>COUNTIF(E411:E429,"X")</f>
        <v>5</v>
      </c>
      <c r="F430" s="765"/>
    </row>
    <row r="431" spans="2:6">
      <c r="B431" s="766" t="s">
        <v>1035</v>
      </c>
      <c r="C431" s="766"/>
      <c r="D431" s="766"/>
      <c r="E431" s="766"/>
      <c r="F431" s="766"/>
    </row>
    <row r="432" spans="2:6">
      <c r="B432" s="761" t="s">
        <v>1036</v>
      </c>
      <c r="C432" s="761"/>
      <c r="D432" s="761"/>
      <c r="E432" s="761"/>
      <c r="F432" s="761"/>
    </row>
    <row r="433" spans="2:6">
      <c r="B433" s="761" t="s">
        <v>1037</v>
      </c>
      <c r="C433" s="761"/>
      <c r="D433" s="761"/>
      <c r="E433" s="761"/>
      <c r="F433" s="761"/>
    </row>
    <row r="434" spans="2:6">
      <c r="B434" s="761" t="s">
        <v>1038</v>
      </c>
      <c r="C434" s="761"/>
      <c r="D434" s="761"/>
      <c r="E434" s="761"/>
      <c r="F434" s="761"/>
    </row>
    <row r="436" spans="2:6" ht="16.5" thickBot="1">
      <c r="B436" s="773"/>
      <c r="C436" s="773"/>
      <c r="D436" s="773"/>
      <c r="E436" s="773"/>
      <c r="F436" s="773"/>
    </row>
    <row r="437" spans="2:6" ht="20.25" thickBot="1">
      <c r="B437" s="774" t="s">
        <v>1010</v>
      </c>
      <c r="C437" s="775"/>
      <c r="D437" s="775"/>
      <c r="E437" s="775"/>
      <c r="F437" s="776"/>
    </row>
    <row r="438" spans="2:6">
      <c r="B438" s="777" t="s">
        <v>1011</v>
      </c>
      <c r="C438" s="778"/>
      <c r="D438" s="778"/>
      <c r="E438" s="778"/>
      <c r="F438" s="779"/>
    </row>
    <row r="439" spans="2:6" ht="15.75" thickBot="1">
      <c r="B439" s="780" t="s">
        <v>1048</v>
      </c>
      <c r="C439" s="781"/>
      <c r="D439" s="781"/>
      <c r="E439" s="781"/>
      <c r="F439" s="782"/>
    </row>
    <row r="440" spans="2:6">
      <c r="B440" s="767" t="s">
        <v>172</v>
      </c>
      <c r="C440" s="769" t="s">
        <v>1012</v>
      </c>
      <c r="D440" s="769"/>
      <c r="E440" s="769" t="s">
        <v>1013</v>
      </c>
      <c r="F440" s="771"/>
    </row>
    <row r="441" spans="2:6" ht="15.75" thickBot="1">
      <c r="B441" s="768"/>
      <c r="C441" s="770"/>
      <c r="D441" s="770"/>
      <c r="E441" s="22" t="s">
        <v>745</v>
      </c>
      <c r="F441" s="23" t="s">
        <v>470</v>
      </c>
    </row>
    <row r="442" spans="2:6">
      <c r="B442" s="24">
        <v>1</v>
      </c>
      <c r="C442" s="772" t="s">
        <v>1014</v>
      </c>
      <c r="D442" s="772"/>
      <c r="E442" s="25"/>
      <c r="F442" s="26" t="s">
        <v>1015</v>
      </c>
    </row>
    <row r="443" spans="2:6">
      <c r="B443" s="27">
        <v>2</v>
      </c>
      <c r="C443" s="457" t="s">
        <v>1016</v>
      </c>
      <c r="D443" s="457"/>
      <c r="E443" s="12"/>
      <c r="F443" s="28" t="s">
        <v>1015</v>
      </c>
    </row>
    <row r="444" spans="2:6">
      <c r="B444" s="27">
        <v>3</v>
      </c>
      <c r="C444" s="457" t="s">
        <v>1017</v>
      </c>
      <c r="D444" s="457"/>
      <c r="E444" s="12" t="s">
        <v>1015</v>
      </c>
      <c r="F444" s="28"/>
    </row>
    <row r="445" spans="2:6">
      <c r="B445" s="27">
        <v>4</v>
      </c>
      <c r="C445" s="457" t="s">
        <v>1018</v>
      </c>
      <c r="D445" s="457"/>
      <c r="E445" s="12" t="s">
        <v>1015</v>
      </c>
      <c r="F445" s="28"/>
    </row>
    <row r="446" spans="2:6">
      <c r="B446" s="27">
        <v>5</v>
      </c>
      <c r="C446" s="457" t="s">
        <v>1019</v>
      </c>
      <c r="D446" s="457"/>
      <c r="E446" s="12" t="s">
        <v>1015</v>
      </c>
      <c r="F446" s="28"/>
    </row>
    <row r="447" spans="2:6">
      <c r="B447" s="27">
        <v>6</v>
      </c>
      <c r="C447" s="457" t="s">
        <v>1020</v>
      </c>
      <c r="D447" s="457"/>
      <c r="E447" s="12" t="s">
        <v>1015</v>
      </c>
      <c r="F447" s="28"/>
    </row>
    <row r="448" spans="2:6">
      <c r="B448" s="27">
        <v>7</v>
      </c>
      <c r="C448" s="457" t="s">
        <v>1021</v>
      </c>
      <c r="D448" s="457"/>
      <c r="E448" s="12"/>
      <c r="F448" s="28" t="s">
        <v>1015</v>
      </c>
    </row>
    <row r="449" spans="2:6">
      <c r="B449" s="27">
        <v>8</v>
      </c>
      <c r="C449" s="457" t="s">
        <v>1022</v>
      </c>
      <c r="D449" s="457"/>
      <c r="E449" s="12"/>
      <c r="F449" s="28" t="s">
        <v>1015</v>
      </c>
    </row>
    <row r="450" spans="2:6">
      <c r="B450" s="27">
        <v>9</v>
      </c>
      <c r="C450" s="457" t="s">
        <v>1023</v>
      </c>
      <c r="D450" s="457"/>
      <c r="E450" s="12"/>
      <c r="F450" s="28" t="s">
        <v>1015</v>
      </c>
    </row>
    <row r="451" spans="2:6">
      <c r="B451" s="27">
        <v>10</v>
      </c>
      <c r="C451" s="457" t="s">
        <v>1024</v>
      </c>
      <c r="D451" s="457"/>
      <c r="E451" s="12"/>
      <c r="F451" s="28" t="s">
        <v>1015</v>
      </c>
    </row>
    <row r="452" spans="2:6">
      <c r="B452" s="27">
        <v>11</v>
      </c>
      <c r="C452" s="457" t="s">
        <v>1025</v>
      </c>
      <c r="D452" s="457"/>
      <c r="E452" s="12"/>
      <c r="F452" s="28" t="s">
        <v>1015</v>
      </c>
    </row>
    <row r="453" spans="2:6">
      <c r="B453" s="27">
        <v>12</v>
      </c>
      <c r="C453" s="457" t="s">
        <v>1026</v>
      </c>
      <c r="D453" s="457"/>
      <c r="E453" s="12" t="s">
        <v>1015</v>
      </c>
      <c r="F453" s="28"/>
    </row>
    <row r="454" spans="2:6">
      <c r="B454" s="27">
        <v>13</v>
      </c>
      <c r="C454" s="457" t="s">
        <v>1027</v>
      </c>
      <c r="D454" s="457"/>
      <c r="E454" s="12"/>
      <c r="F454" s="28" t="s">
        <v>1015</v>
      </c>
    </row>
    <row r="455" spans="2:6">
      <c r="B455" s="27">
        <v>14</v>
      </c>
      <c r="C455" s="457" t="s">
        <v>1028</v>
      </c>
      <c r="D455" s="457"/>
      <c r="E455" s="12"/>
      <c r="F455" s="28" t="s">
        <v>1015</v>
      </c>
    </row>
    <row r="456" spans="2:6">
      <c r="B456" s="27">
        <v>15</v>
      </c>
      <c r="C456" s="457" t="s">
        <v>1029</v>
      </c>
      <c r="D456" s="457"/>
      <c r="E456" s="12"/>
      <c r="F456" s="28" t="s">
        <v>1015</v>
      </c>
    </row>
    <row r="457" spans="2:6">
      <c r="B457" s="27">
        <v>16</v>
      </c>
      <c r="C457" s="457" t="s">
        <v>1030</v>
      </c>
      <c r="D457" s="457"/>
      <c r="E457" s="12"/>
      <c r="F457" s="28" t="s">
        <v>1015</v>
      </c>
    </row>
    <row r="458" spans="2:6">
      <c r="B458" s="27">
        <v>17</v>
      </c>
      <c r="C458" s="457" t="s">
        <v>1031</v>
      </c>
      <c r="D458" s="457"/>
      <c r="E458" s="12"/>
      <c r="F458" s="28" t="s">
        <v>1015</v>
      </c>
    </row>
    <row r="459" spans="2:6">
      <c r="B459" s="27">
        <v>18</v>
      </c>
      <c r="C459" s="762" t="s">
        <v>1032</v>
      </c>
      <c r="D459" s="762"/>
      <c r="E459" s="29"/>
      <c r="F459" s="30" t="s">
        <v>1015</v>
      </c>
    </row>
    <row r="460" spans="2:6" ht="15.75" thickBot="1">
      <c r="B460" s="27">
        <v>19</v>
      </c>
      <c r="C460" s="762" t="s">
        <v>1033</v>
      </c>
      <c r="D460" s="762"/>
      <c r="E460" s="29"/>
      <c r="F460" s="30" t="s">
        <v>1015</v>
      </c>
    </row>
    <row r="461" spans="2:6" ht="16.5" thickBot="1">
      <c r="B461" s="763" t="s">
        <v>1034</v>
      </c>
      <c r="C461" s="764"/>
      <c r="D461" s="764"/>
      <c r="E461" s="764">
        <f>COUNTIF(E442:E460,"X")</f>
        <v>5</v>
      </c>
      <c r="F461" s="765"/>
    </row>
    <row r="462" spans="2:6">
      <c r="B462" s="766" t="s">
        <v>1035</v>
      </c>
      <c r="C462" s="766"/>
      <c r="D462" s="766"/>
      <c r="E462" s="766"/>
      <c r="F462" s="766"/>
    </row>
    <row r="463" spans="2:6">
      <c r="B463" s="761" t="s">
        <v>1036</v>
      </c>
      <c r="C463" s="761"/>
      <c r="D463" s="761"/>
      <c r="E463" s="761"/>
      <c r="F463" s="761"/>
    </row>
    <row r="464" spans="2:6">
      <c r="B464" s="761" t="s">
        <v>1037</v>
      </c>
      <c r="C464" s="761"/>
      <c r="D464" s="761"/>
      <c r="E464" s="761"/>
      <c r="F464" s="761"/>
    </row>
    <row r="465" spans="2:6">
      <c r="B465" s="761" t="s">
        <v>1038</v>
      </c>
      <c r="C465" s="761"/>
      <c r="D465" s="761"/>
      <c r="E465" s="761"/>
      <c r="F465" s="761"/>
    </row>
  </sheetData>
  <mergeCells count="482">
    <mergeCell ref="B1:F1"/>
    <mergeCell ref="B32:F32"/>
    <mergeCell ref="E120:F120"/>
    <mergeCell ref="B121:F121"/>
    <mergeCell ref="B122:F122"/>
    <mergeCell ref="B123:F123"/>
    <mergeCell ref="B124:F124"/>
    <mergeCell ref="C116:D116"/>
    <mergeCell ref="C117:D117"/>
    <mergeCell ref="C118:D118"/>
    <mergeCell ref="C119:D119"/>
    <mergeCell ref="B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E89:F89"/>
    <mergeCell ref="B90:F90"/>
    <mergeCell ref="B91:F91"/>
    <mergeCell ref="B92:F92"/>
    <mergeCell ref="B93:F93"/>
    <mergeCell ref="C85:D85"/>
    <mergeCell ref="C86:D86"/>
    <mergeCell ref="C87:D87"/>
    <mergeCell ref="C88:D88"/>
    <mergeCell ref="B89:D89"/>
    <mergeCell ref="C84:D84"/>
    <mergeCell ref="C75:D75"/>
    <mergeCell ref="C76:D76"/>
    <mergeCell ref="C77:D77"/>
    <mergeCell ref="C78:D78"/>
    <mergeCell ref="C79:D79"/>
    <mergeCell ref="C70:D70"/>
    <mergeCell ref="C71:D71"/>
    <mergeCell ref="C72:D72"/>
    <mergeCell ref="C73:D73"/>
    <mergeCell ref="C74:D74"/>
    <mergeCell ref="C80:D80"/>
    <mergeCell ref="C81:D81"/>
    <mergeCell ref="C82:D82"/>
    <mergeCell ref="C83:D83"/>
    <mergeCell ref="B65:F65"/>
    <mergeCell ref="B66:F66"/>
    <mergeCell ref="B67:F67"/>
    <mergeCell ref="B68:B69"/>
    <mergeCell ref="C68:D69"/>
    <mergeCell ref="E68:F68"/>
    <mergeCell ref="B60:F60"/>
    <mergeCell ref="B61:F61"/>
    <mergeCell ref="B62:F62"/>
    <mergeCell ref="B64:F64"/>
    <mergeCell ref="C44:D44"/>
    <mergeCell ref="C45:D45"/>
    <mergeCell ref="C46:D46"/>
    <mergeCell ref="C47:D47"/>
    <mergeCell ref="C48:D48"/>
    <mergeCell ref="C39:D39"/>
    <mergeCell ref="C40:D40"/>
    <mergeCell ref="C41:D41"/>
    <mergeCell ref="C42:D42"/>
    <mergeCell ref="C43:D43"/>
    <mergeCell ref="C55:D55"/>
    <mergeCell ref="C51:D51"/>
    <mergeCell ref="C56:D56"/>
    <mergeCell ref="B57:D57"/>
    <mergeCell ref="E57:F57"/>
    <mergeCell ref="B58:F58"/>
    <mergeCell ref="B59:F59"/>
    <mergeCell ref="C49:D49"/>
    <mergeCell ref="C50:D50"/>
    <mergeCell ref="C52:D52"/>
    <mergeCell ref="C53:D53"/>
    <mergeCell ref="C54:D54"/>
    <mergeCell ref="B33:F33"/>
    <mergeCell ref="B36:B37"/>
    <mergeCell ref="C36:D37"/>
    <mergeCell ref="E36:F36"/>
    <mergeCell ref="C38:D38"/>
    <mergeCell ref="B34:F34"/>
    <mergeCell ref="B35:F35"/>
    <mergeCell ref="B2:F2"/>
    <mergeCell ref="C15:D15"/>
    <mergeCell ref="B5:B6"/>
    <mergeCell ref="C5:D6"/>
    <mergeCell ref="E5:F5"/>
    <mergeCell ref="C7:D7"/>
    <mergeCell ref="C8:D8"/>
    <mergeCell ref="C9:D9"/>
    <mergeCell ref="C10:D10"/>
    <mergeCell ref="C11:D11"/>
    <mergeCell ref="C12:D12"/>
    <mergeCell ref="C13:D13"/>
    <mergeCell ref="C14:D14"/>
    <mergeCell ref="B3:F3"/>
    <mergeCell ref="B4:F4"/>
    <mergeCell ref="B31:F31"/>
    <mergeCell ref="C16:D16"/>
    <mergeCell ref="B27:F27"/>
    <mergeCell ref="B28:F28"/>
    <mergeCell ref="B29:F29"/>
    <mergeCell ref="B30:F30"/>
    <mergeCell ref="C17:D17"/>
    <mergeCell ref="C18:D18"/>
    <mergeCell ref="C19:D19"/>
    <mergeCell ref="C21:D21"/>
    <mergeCell ref="C22:D22"/>
    <mergeCell ref="C23:D23"/>
    <mergeCell ref="C25:D25"/>
    <mergeCell ref="B26:D26"/>
    <mergeCell ref="E26:F26"/>
    <mergeCell ref="C20:D20"/>
    <mergeCell ref="C24:D24"/>
    <mergeCell ref="B95:F95"/>
    <mergeCell ref="B126:F126"/>
    <mergeCell ref="B127:F127"/>
    <mergeCell ref="B128:F128"/>
    <mergeCell ref="B129:F129"/>
    <mergeCell ref="B130:B131"/>
    <mergeCell ref="C130:D131"/>
    <mergeCell ref="E130:F130"/>
    <mergeCell ref="C132:D132"/>
    <mergeCell ref="C103:D103"/>
    <mergeCell ref="C104:D104"/>
    <mergeCell ref="C105:D105"/>
    <mergeCell ref="B96:F96"/>
    <mergeCell ref="B97:F97"/>
    <mergeCell ref="B98:F98"/>
    <mergeCell ref="B99:B100"/>
    <mergeCell ref="C99:D100"/>
    <mergeCell ref="E99:F99"/>
    <mergeCell ref="C133:D133"/>
    <mergeCell ref="C134:D134"/>
    <mergeCell ref="C135:D135"/>
    <mergeCell ref="C136:D136"/>
    <mergeCell ref="C137:D137"/>
    <mergeCell ref="C138:D138"/>
    <mergeCell ref="C139:D139"/>
    <mergeCell ref="C140:D140"/>
    <mergeCell ref="C141:D141"/>
    <mergeCell ref="C142:D142"/>
    <mergeCell ref="C143:D143"/>
    <mergeCell ref="C144:D144"/>
    <mergeCell ref="C145:D145"/>
    <mergeCell ref="C146:D146"/>
    <mergeCell ref="C147:D147"/>
    <mergeCell ref="C148:D148"/>
    <mergeCell ref="C149:D149"/>
    <mergeCell ref="C150:D150"/>
    <mergeCell ref="B151:D151"/>
    <mergeCell ref="E151:F151"/>
    <mergeCell ref="B152:F152"/>
    <mergeCell ref="B153:F153"/>
    <mergeCell ref="B154:F154"/>
    <mergeCell ref="B155:F155"/>
    <mergeCell ref="B157:F157"/>
    <mergeCell ref="B158:F158"/>
    <mergeCell ref="B159:F159"/>
    <mergeCell ref="B160:F160"/>
    <mergeCell ref="B161:B162"/>
    <mergeCell ref="C161:D162"/>
    <mergeCell ref="E161:F161"/>
    <mergeCell ref="C163:D163"/>
    <mergeCell ref="C164:D164"/>
    <mergeCell ref="C165:D165"/>
    <mergeCell ref="C166:D166"/>
    <mergeCell ref="C167:D167"/>
    <mergeCell ref="C168:D168"/>
    <mergeCell ref="C169:D169"/>
    <mergeCell ref="C170:D170"/>
    <mergeCell ref="C171:D171"/>
    <mergeCell ref="C172:D172"/>
    <mergeCell ref="C173:D173"/>
    <mergeCell ref="C174:D174"/>
    <mergeCell ref="C175:D175"/>
    <mergeCell ref="C176:D176"/>
    <mergeCell ref="C177:D177"/>
    <mergeCell ref="C178:D178"/>
    <mergeCell ref="C179:D179"/>
    <mergeCell ref="C180:D180"/>
    <mergeCell ref="C181:D181"/>
    <mergeCell ref="B182:D182"/>
    <mergeCell ref="E182:F182"/>
    <mergeCell ref="B183:F183"/>
    <mergeCell ref="B184:F184"/>
    <mergeCell ref="B185:F185"/>
    <mergeCell ref="B186:F186"/>
    <mergeCell ref="B188:F188"/>
    <mergeCell ref="B189:F189"/>
    <mergeCell ref="B190:F190"/>
    <mergeCell ref="B191:F191"/>
    <mergeCell ref="B192:B193"/>
    <mergeCell ref="C192:D193"/>
    <mergeCell ref="E192:F192"/>
    <mergeCell ref="C194:D194"/>
    <mergeCell ref="C195:D195"/>
    <mergeCell ref="C196:D196"/>
    <mergeCell ref="C197:D197"/>
    <mergeCell ref="C198:D198"/>
    <mergeCell ref="C199:D199"/>
    <mergeCell ref="C200:D200"/>
    <mergeCell ref="C201:D201"/>
    <mergeCell ref="C202:D202"/>
    <mergeCell ref="C203:D203"/>
    <mergeCell ref="C204:D204"/>
    <mergeCell ref="C205:D205"/>
    <mergeCell ref="C206:D206"/>
    <mergeCell ref="C207:D207"/>
    <mergeCell ref="C208:D208"/>
    <mergeCell ref="C209:D209"/>
    <mergeCell ref="C210:D210"/>
    <mergeCell ref="C211:D211"/>
    <mergeCell ref="C212:D212"/>
    <mergeCell ref="B213:D213"/>
    <mergeCell ref="E213:F213"/>
    <mergeCell ref="B214:F214"/>
    <mergeCell ref="B215:F215"/>
    <mergeCell ref="B216:F216"/>
    <mergeCell ref="B217:F217"/>
    <mergeCell ref="B219:F219"/>
    <mergeCell ref="B220:F220"/>
    <mergeCell ref="B221:F221"/>
    <mergeCell ref="B222:F222"/>
    <mergeCell ref="B223:B224"/>
    <mergeCell ref="C223:D224"/>
    <mergeCell ref="E223:F223"/>
    <mergeCell ref="C225:D225"/>
    <mergeCell ref="C226:D226"/>
    <mergeCell ref="C227:D227"/>
    <mergeCell ref="C228:D228"/>
    <mergeCell ref="C229:D229"/>
    <mergeCell ref="C230:D230"/>
    <mergeCell ref="C231:D231"/>
    <mergeCell ref="C232:D232"/>
    <mergeCell ref="C233:D233"/>
    <mergeCell ref="C234:D234"/>
    <mergeCell ref="C235:D235"/>
    <mergeCell ref="C236:D236"/>
    <mergeCell ref="C237:D237"/>
    <mergeCell ref="C238:D238"/>
    <mergeCell ref="C239:D239"/>
    <mergeCell ref="C240:D240"/>
    <mergeCell ref="C241:D241"/>
    <mergeCell ref="C242:D242"/>
    <mergeCell ref="C243:D243"/>
    <mergeCell ref="B244:D244"/>
    <mergeCell ref="E244:F244"/>
    <mergeCell ref="B245:F245"/>
    <mergeCell ref="B246:F246"/>
    <mergeCell ref="B247:F247"/>
    <mergeCell ref="B248:F248"/>
    <mergeCell ref="B250:F250"/>
    <mergeCell ref="B251:F251"/>
    <mergeCell ref="B252:F252"/>
    <mergeCell ref="B253:F253"/>
    <mergeCell ref="B254:B255"/>
    <mergeCell ref="C254:D255"/>
    <mergeCell ref="E254:F254"/>
    <mergeCell ref="C256:D256"/>
    <mergeCell ref="C257:D257"/>
    <mergeCell ref="C258:D258"/>
    <mergeCell ref="C259:D259"/>
    <mergeCell ref="C260:D260"/>
    <mergeCell ref="C261:D261"/>
    <mergeCell ref="C262:D262"/>
    <mergeCell ref="C263:D263"/>
    <mergeCell ref="C264:D264"/>
    <mergeCell ref="C265:D265"/>
    <mergeCell ref="C266:D266"/>
    <mergeCell ref="C267:D267"/>
    <mergeCell ref="C268:D268"/>
    <mergeCell ref="C269:D269"/>
    <mergeCell ref="C270:D270"/>
    <mergeCell ref="C271:D271"/>
    <mergeCell ref="C272:D272"/>
    <mergeCell ref="C273:D273"/>
    <mergeCell ref="C274:D274"/>
    <mergeCell ref="B275:D275"/>
    <mergeCell ref="E275:F275"/>
    <mergeCell ref="B276:F276"/>
    <mergeCell ref="B277:F277"/>
    <mergeCell ref="B278:F278"/>
    <mergeCell ref="B279:F279"/>
    <mergeCell ref="B281:F281"/>
    <mergeCell ref="B282:F282"/>
    <mergeCell ref="B283:F283"/>
    <mergeCell ref="B284:F284"/>
    <mergeCell ref="B285:B286"/>
    <mergeCell ref="C285:D286"/>
    <mergeCell ref="E285:F285"/>
    <mergeCell ref="C287:D287"/>
    <mergeCell ref="C288:D288"/>
    <mergeCell ref="C289:D289"/>
    <mergeCell ref="C290:D290"/>
    <mergeCell ref="C291:D291"/>
    <mergeCell ref="C292:D292"/>
    <mergeCell ref="C293:D293"/>
    <mergeCell ref="C294:D294"/>
    <mergeCell ref="C295:D295"/>
    <mergeCell ref="C296:D296"/>
    <mergeCell ref="C297:D297"/>
    <mergeCell ref="C298:D298"/>
    <mergeCell ref="C299:D299"/>
    <mergeCell ref="C300:D300"/>
    <mergeCell ref="C301:D301"/>
    <mergeCell ref="C302:D302"/>
    <mergeCell ref="C303:D303"/>
    <mergeCell ref="C304:D304"/>
    <mergeCell ref="C305:D305"/>
    <mergeCell ref="B306:D306"/>
    <mergeCell ref="E306:F306"/>
    <mergeCell ref="B307:F307"/>
    <mergeCell ref="B308:F308"/>
    <mergeCell ref="B309:F309"/>
    <mergeCell ref="B310:F310"/>
    <mergeCell ref="B312:F312"/>
    <mergeCell ref="B313:F313"/>
    <mergeCell ref="B314:F314"/>
    <mergeCell ref="B315:F315"/>
    <mergeCell ref="B316:B317"/>
    <mergeCell ref="C316:D317"/>
    <mergeCell ref="E316:F316"/>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B337:D337"/>
    <mergeCell ref="E337:F337"/>
    <mergeCell ref="B338:F338"/>
    <mergeCell ref="B339:F339"/>
    <mergeCell ref="B340:F340"/>
    <mergeCell ref="B341:F341"/>
    <mergeCell ref="B343:F343"/>
    <mergeCell ref="B344:F344"/>
    <mergeCell ref="B345:F345"/>
    <mergeCell ref="B346:F346"/>
    <mergeCell ref="B347:B348"/>
    <mergeCell ref="C347:D348"/>
    <mergeCell ref="E347:F347"/>
    <mergeCell ref="C349:D349"/>
    <mergeCell ref="C350:D350"/>
    <mergeCell ref="C351:D351"/>
    <mergeCell ref="C352:D352"/>
    <mergeCell ref="C353:D353"/>
    <mergeCell ref="C354:D354"/>
    <mergeCell ref="C355:D355"/>
    <mergeCell ref="C356:D356"/>
    <mergeCell ref="C357:D357"/>
    <mergeCell ref="C358:D358"/>
    <mergeCell ref="C359:D359"/>
    <mergeCell ref="C360:D360"/>
    <mergeCell ref="C361:D361"/>
    <mergeCell ref="C362:D362"/>
    <mergeCell ref="C363:D363"/>
    <mergeCell ref="C364:D364"/>
    <mergeCell ref="C365:D365"/>
    <mergeCell ref="C366:D366"/>
    <mergeCell ref="C367:D367"/>
    <mergeCell ref="B368:D368"/>
    <mergeCell ref="E368:F368"/>
    <mergeCell ref="B369:F369"/>
    <mergeCell ref="B370:F370"/>
    <mergeCell ref="B371:F371"/>
    <mergeCell ref="B372:F372"/>
    <mergeCell ref="B374:F374"/>
    <mergeCell ref="B375:F375"/>
    <mergeCell ref="B376:F376"/>
    <mergeCell ref="B377:F377"/>
    <mergeCell ref="B378:B379"/>
    <mergeCell ref="C378:D379"/>
    <mergeCell ref="E378:F378"/>
    <mergeCell ref="C380:D380"/>
    <mergeCell ref="C381:D381"/>
    <mergeCell ref="C382:D382"/>
    <mergeCell ref="C383:D383"/>
    <mergeCell ref="C384:D384"/>
    <mergeCell ref="C385:D385"/>
    <mergeCell ref="C386:D386"/>
    <mergeCell ref="C387:D387"/>
    <mergeCell ref="C388:D388"/>
    <mergeCell ref="C398:D398"/>
    <mergeCell ref="B399:D399"/>
    <mergeCell ref="E399:F399"/>
    <mergeCell ref="B400:F400"/>
    <mergeCell ref="B401:F401"/>
    <mergeCell ref="B402:F402"/>
    <mergeCell ref="B403:F403"/>
    <mergeCell ref="C389:D389"/>
    <mergeCell ref="C390:D390"/>
    <mergeCell ref="C391:D391"/>
    <mergeCell ref="C392:D392"/>
    <mergeCell ref="C393:D393"/>
    <mergeCell ref="C394:D394"/>
    <mergeCell ref="C395:D395"/>
    <mergeCell ref="C396:D396"/>
    <mergeCell ref="C397:D397"/>
    <mergeCell ref="B405:F405"/>
    <mergeCell ref="B406:F406"/>
    <mergeCell ref="B407:F407"/>
    <mergeCell ref="B408:F408"/>
    <mergeCell ref="B409:B410"/>
    <mergeCell ref="C409:D410"/>
    <mergeCell ref="E409:F409"/>
    <mergeCell ref="C411:D411"/>
    <mergeCell ref="C412:D412"/>
    <mergeCell ref="C413:D413"/>
    <mergeCell ref="C414:D414"/>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B430:D430"/>
    <mergeCell ref="E430:F430"/>
    <mergeCell ref="B431:F431"/>
    <mergeCell ref="B432:F432"/>
    <mergeCell ref="B433:F433"/>
    <mergeCell ref="B434:F434"/>
    <mergeCell ref="B436:F436"/>
    <mergeCell ref="B437:F437"/>
    <mergeCell ref="B438:F438"/>
    <mergeCell ref="B439:F439"/>
    <mergeCell ref="B440:B441"/>
    <mergeCell ref="C440:D441"/>
    <mergeCell ref="E440:F440"/>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5:D455"/>
    <mergeCell ref="C456:D456"/>
    <mergeCell ref="B465:F465"/>
    <mergeCell ref="C457:D457"/>
    <mergeCell ref="C458:D458"/>
    <mergeCell ref="C459:D459"/>
    <mergeCell ref="C460:D460"/>
    <mergeCell ref="B461:D461"/>
    <mergeCell ref="E461:F461"/>
    <mergeCell ref="B462:F462"/>
    <mergeCell ref="B463:F463"/>
    <mergeCell ref="B464:F464"/>
  </mergeCells>
  <dataValidations count="1">
    <dataValidation type="list" allowBlank="1" showInputMessage="1" showErrorMessage="1" sqref="E7:F25 E38:F56 E70:F88 E101:F119 E132:F150 E349:F367 E194:F212 E163:F181 E225:F243 E287:F305 E256:F274 E318:F336 E442:F460 E411:F429 E380:F398" xr:uid="{00000000-0002-0000-0200-000000000000}">
      <formula1>"X"</formula1>
    </dataValidation>
  </dataValidations>
  <printOptions horizontalCentered="1"/>
  <pageMargins left="0.25" right="0.25" top="0.75" bottom="0.75" header="0.3" footer="0.3"/>
  <pageSetup scale="10" orientation="landscape" r:id="rId1"/>
  <rowBreaks count="1" manualBreakCount="1">
    <brk id="249"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35"/>
  <sheetViews>
    <sheetView topLeftCell="A8" zoomScale="55" zoomScaleNormal="55" workbookViewId="0">
      <selection activeCell="D4" sqref="D4"/>
    </sheetView>
  </sheetViews>
  <sheetFormatPr baseColWidth="10" defaultColWidth="17.85546875" defaultRowHeight="15.75"/>
  <cols>
    <col min="1" max="1" width="10.85546875" style="17" customWidth="1"/>
    <col min="2" max="2" width="13.42578125" style="17" customWidth="1"/>
    <col min="3" max="3" width="10.85546875" style="17" customWidth="1"/>
    <col min="4" max="6" width="17.85546875" style="155"/>
    <col min="7" max="9" width="17.85546875" style="32"/>
    <col min="10" max="36" width="17.85546875" style="17"/>
    <col min="37" max="37" width="24.42578125" style="17" customWidth="1"/>
    <col min="38" max="38" width="17.85546875" style="17"/>
    <col min="39" max="39" width="17.42578125" style="17" customWidth="1"/>
    <col min="40" max="40" width="23" style="17" customWidth="1"/>
    <col min="41" max="41" width="16.7109375" style="17" customWidth="1"/>
    <col min="42" max="42" width="23.85546875" style="17" customWidth="1"/>
    <col min="43" max="43" width="16.5703125" style="17" customWidth="1"/>
    <col min="44" max="44" width="15" style="17" customWidth="1"/>
    <col min="45" max="16384" width="17.85546875" style="17"/>
  </cols>
  <sheetData>
    <row r="1" spans="1:52">
      <c r="A1" s="793" t="s">
        <v>1049</v>
      </c>
      <c r="B1" s="793"/>
      <c r="C1" s="793"/>
      <c r="L1" s="791" t="s">
        <v>1050</v>
      </c>
      <c r="M1" s="792"/>
      <c r="N1" s="788" t="s">
        <v>1051</v>
      </c>
      <c r="O1" s="788"/>
      <c r="P1" s="788"/>
      <c r="Q1" s="788"/>
      <c r="R1" s="788"/>
      <c r="S1" s="788"/>
      <c r="T1" s="788"/>
      <c r="U1" s="789" t="s">
        <v>1052</v>
      </c>
      <c r="V1" s="789"/>
      <c r="W1" s="789"/>
    </row>
    <row r="2" spans="1:52" ht="141.75">
      <c r="A2" s="14" t="s">
        <v>1053</v>
      </c>
      <c r="B2" s="84" t="s">
        <v>1054</v>
      </c>
      <c r="C2" s="85" t="s">
        <v>1055</v>
      </c>
      <c r="D2" s="69" t="s">
        <v>1056</v>
      </c>
      <c r="E2" s="69" t="s">
        <v>15</v>
      </c>
      <c r="F2" s="69" t="s">
        <v>155</v>
      </c>
      <c r="G2" s="86" t="s">
        <v>19</v>
      </c>
      <c r="H2" s="86" t="s">
        <v>1057</v>
      </c>
      <c r="I2" s="86" t="s">
        <v>27</v>
      </c>
      <c r="J2" s="86" t="s">
        <v>1058</v>
      </c>
      <c r="K2" s="86" t="s">
        <v>37</v>
      </c>
      <c r="L2" s="86" t="s">
        <v>1059</v>
      </c>
      <c r="M2" s="86" t="s">
        <v>1060</v>
      </c>
      <c r="N2" s="788" t="s">
        <v>1061</v>
      </c>
      <c r="O2" s="788"/>
      <c r="P2" s="69" t="s">
        <v>1062</v>
      </c>
      <c r="Q2" s="69" t="s">
        <v>55</v>
      </c>
      <c r="R2" s="69" t="s">
        <v>1063</v>
      </c>
      <c r="S2" s="69" t="s">
        <v>1064</v>
      </c>
      <c r="T2" s="69" t="s">
        <v>1065</v>
      </c>
      <c r="U2" s="69" t="s">
        <v>1066</v>
      </c>
      <c r="V2" s="69" t="s">
        <v>1067</v>
      </c>
      <c r="W2" s="69" t="s">
        <v>1065</v>
      </c>
      <c r="X2" s="87" t="s">
        <v>174</v>
      </c>
      <c r="Y2" s="69" t="s">
        <v>175</v>
      </c>
      <c r="Z2" s="69" t="s">
        <v>177</v>
      </c>
      <c r="AA2" s="69" t="s">
        <v>178</v>
      </c>
      <c r="AB2" s="69" t="s">
        <v>179</v>
      </c>
      <c r="AC2" s="69" t="s">
        <v>1068</v>
      </c>
      <c r="AD2" s="69" t="s">
        <v>142</v>
      </c>
      <c r="AF2" s="39" t="s">
        <v>1069</v>
      </c>
      <c r="AH2" s="37" t="s">
        <v>1070</v>
      </c>
      <c r="AI2" s="441" t="s">
        <v>1071</v>
      </c>
      <c r="AJ2" s="441"/>
      <c r="AK2" s="37" t="s">
        <v>1072</v>
      </c>
      <c r="AM2" s="17" t="s">
        <v>1073</v>
      </c>
    </row>
    <row r="3" spans="1:52" ht="102" customHeight="1" thickBot="1">
      <c r="A3" s="17" t="s">
        <v>1074</v>
      </c>
      <c r="B3" s="118" t="s">
        <v>1075</v>
      </c>
      <c r="C3" s="17" t="s">
        <v>1076</v>
      </c>
      <c r="D3" s="231" t="s">
        <v>183</v>
      </c>
      <c r="E3" s="231" t="s">
        <v>1077</v>
      </c>
      <c r="F3" s="231" t="s">
        <v>1078</v>
      </c>
      <c r="G3" s="155" t="s">
        <v>1079</v>
      </c>
      <c r="H3" s="155" t="s">
        <v>185</v>
      </c>
      <c r="I3" s="17" t="s">
        <v>1080</v>
      </c>
      <c r="J3" s="17" t="s">
        <v>189</v>
      </c>
      <c r="K3" s="17" t="s">
        <v>190</v>
      </c>
      <c r="L3" s="17" t="s">
        <v>566</v>
      </c>
      <c r="M3" s="17" t="s">
        <v>1081</v>
      </c>
      <c r="N3" s="32" t="s">
        <v>1082</v>
      </c>
      <c r="O3" s="32" t="s">
        <v>1082</v>
      </c>
      <c r="P3" s="79" t="s">
        <v>1083</v>
      </c>
      <c r="Q3" s="70">
        <v>0.2</v>
      </c>
      <c r="R3" s="17" t="s">
        <v>1084</v>
      </c>
      <c r="S3" s="17" t="s">
        <v>352</v>
      </c>
      <c r="T3" s="78" t="s">
        <v>1085</v>
      </c>
      <c r="U3" s="60" t="s">
        <v>240</v>
      </c>
      <c r="V3" s="79" t="s">
        <v>1086</v>
      </c>
      <c r="W3" s="17" t="s">
        <v>1087</v>
      </c>
      <c r="X3" s="17" t="s">
        <v>193</v>
      </c>
      <c r="Y3" s="17" t="s">
        <v>551</v>
      </c>
      <c r="Z3" s="17" t="s">
        <v>195</v>
      </c>
      <c r="AA3" s="17" t="s">
        <v>196</v>
      </c>
      <c r="AB3" s="17" t="s">
        <v>197</v>
      </c>
      <c r="AC3" s="17" t="s">
        <v>198</v>
      </c>
      <c r="AD3" s="17" t="s">
        <v>205</v>
      </c>
      <c r="AF3" s="17" t="s">
        <v>1088</v>
      </c>
      <c r="AH3" s="441" t="s">
        <v>1089</v>
      </c>
      <c r="AI3" s="12" t="s">
        <v>1090</v>
      </c>
      <c r="AJ3" s="12" t="s">
        <v>1088</v>
      </c>
      <c r="AK3" s="12" t="s">
        <v>208</v>
      </c>
      <c r="AM3" s="17" t="s">
        <v>1091</v>
      </c>
      <c r="AN3" s="787" t="s">
        <v>1092</v>
      </c>
      <c r="AO3" s="787"/>
      <c r="AP3" s="790" t="s">
        <v>1093</v>
      </c>
      <c r="AQ3" s="790"/>
      <c r="AR3" s="790"/>
    </row>
    <row r="4" spans="1:52" ht="69.599999999999994" customHeight="1" thickBot="1">
      <c r="A4" s="17" t="s">
        <v>1094</v>
      </c>
      <c r="B4" s="118" t="s">
        <v>1095</v>
      </c>
      <c r="C4" s="17" t="s">
        <v>1096</v>
      </c>
      <c r="D4" s="231" t="s">
        <v>258</v>
      </c>
      <c r="E4" s="231" t="s">
        <v>1097</v>
      </c>
      <c r="F4" s="231" t="s">
        <v>1098</v>
      </c>
      <c r="G4" s="155" t="s">
        <v>1099</v>
      </c>
      <c r="H4" s="155" t="s">
        <v>663</v>
      </c>
      <c r="I4" s="17" t="s">
        <v>210</v>
      </c>
      <c r="J4" s="17" t="s">
        <v>238</v>
      </c>
      <c r="K4" s="17" t="s">
        <v>1100</v>
      </c>
      <c r="L4" s="17" t="s">
        <v>1101</v>
      </c>
      <c r="M4" s="17" t="s">
        <v>1102</v>
      </c>
      <c r="N4" s="32" t="s">
        <v>1103</v>
      </c>
      <c r="O4" s="17" t="s">
        <v>1084</v>
      </c>
      <c r="P4" s="80" t="s">
        <v>1104</v>
      </c>
      <c r="Q4" s="71">
        <v>0.4</v>
      </c>
      <c r="R4" s="17" t="s">
        <v>1105</v>
      </c>
      <c r="S4" s="17" t="s">
        <v>1106</v>
      </c>
      <c r="T4" s="75" t="s">
        <v>1107</v>
      </c>
      <c r="U4" s="61" t="s">
        <v>1108</v>
      </c>
      <c r="V4" s="80" t="s">
        <v>1109</v>
      </c>
      <c r="W4" s="17" t="s">
        <v>1110</v>
      </c>
      <c r="X4" s="17" t="s">
        <v>1111</v>
      </c>
      <c r="Y4" s="17" t="s">
        <v>194</v>
      </c>
      <c r="Z4" s="17" t="s">
        <v>1112</v>
      </c>
      <c r="AA4" s="17" t="s">
        <v>1113</v>
      </c>
      <c r="AB4" s="17" t="s">
        <v>1114</v>
      </c>
      <c r="AC4" s="17" t="s">
        <v>1115</v>
      </c>
      <c r="AD4" s="17" t="s">
        <v>208</v>
      </c>
      <c r="AF4" s="17" t="s">
        <v>241</v>
      </c>
      <c r="AH4" s="441"/>
      <c r="AI4" s="12" t="s">
        <v>1116</v>
      </c>
      <c r="AJ4" s="12" t="s">
        <v>241</v>
      </c>
      <c r="AK4" s="12" t="s">
        <v>1117</v>
      </c>
      <c r="AM4" s="17" t="s">
        <v>1118</v>
      </c>
      <c r="AN4" s="17" t="s">
        <v>1119</v>
      </c>
      <c r="AO4" s="17" t="s">
        <v>1120</v>
      </c>
      <c r="AP4" s="17" t="s">
        <v>1119</v>
      </c>
      <c r="AQ4" s="17" t="s">
        <v>1121</v>
      </c>
      <c r="AR4" s="17" t="s">
        <v>1120</v>
      </c>
    </row>
    <row r="5" spans="1:52" ht="108.6" customHeight="1" thickBot="1">
      <c r="A5" s="17" t="s">
        <v>1122</v>
      </c>
      <c r="B5" s="118" t="s">
        <v>1123</v>
      </c>
      <c r="C5" s="17" t="s">
        <v>1124</v>
      </c>
      <c r="D5" s="231" t="s">
        <v>311</v>
      </c>
      <c r="E5" s="231" t="s">
        <v>1125</v>
      </c>
      <c r="F5" s="231" t="s">
        <v>1126</v>
      </c>
      <c r="G5" s="155" t="s">
        <v>1127</v>
      </c>
      <c r="H5" s="155" t="s">
        <v>201</v>
      </c>
      <c r="I5" s="17" t="s">
        <v>187</v>
      </c>
      <c r="J5" s="17" t="s">
        <v>250</v>
      </c>
      <c r="K5" s="17" t="s">
        <v>239</v>
      </c>
      <c r="L5" s="17" t="s">
        <v>590</v>
      </c>
      <c r="M5" s="17" t="s">
        <v>1128</v>
      </c>
      <c r="N5" s="32"/>
      <c r="O5" s="17" t="s">
        <v>1105</v>
      </c>
      <c r="P5" s="81" t="s">
        <v>241</v>
      </c>
      <c r="Q5" s="72">
        <v>0.6</v>
      </c>
      <c r="R5" s="17" t="s">
        <v>1129</v>
      </c>
      <c r="S5" s="17" t="s">
        <v>218</v>
      </c>
      <c r="T5" s="76" t="s">
        <v>241</v>
      </c>
      <c r="U5" s="62" t="s">
        <v>1130</v>
      </c>
      <c r="V5" s="81" t="s">
        <v>241</v>
      </c>
      <c r="W5" s="17" t="s">
        <v>1131</v>
      </c>
      <c r="X5" s="17" t="s">
        <v>1132</v>
      </c>
      <c r="AC5" s="17" t="s">
        <v>1133</v>
      </c>
      <c r="AD5" s="32"/>
      <c r="AE5" s="32"/>
      <c r="AF5" s="17" t="s">
        <v>1134</v>
      </c>
      <c r="AH5" s="441"/>
      <c r="AI5" s="12" t="s">
        <v>1135</v>
      </c>
      <c r="AJ5" s="12" t="s">
        <v>1134</v>
      </c>
      <c r="AK5" s="12" t="s">
        <v>1117</v>
      </c>
      <c r="AL5" s="32"/>
      <c r="AM5" s="17" t="s">
        <v>1136</v>
      </c>
      <c r="AN5" s="17" t="s">
        <v>1119</v>
      </c>
      <c r="AO5" s="17" t="s">
        <v>1120</v>
      </c>
      <c r="AP5" s="17" t="s">
        <v>1119</v>
      </c>
      <c r="AQ5" s="17" t="s">
        <v>1121</v>
      </c>
      <c r="AR5" s="17" t="s">
        <v>1120</v>
      </c>
      <c r="AS5" s="32"/>
      <c r="AT5" s="32"/>
      <c r="AU5" s="32"/>
      <c r="AV5" s="32"/>
      <c r="AW5" s="32"/>
      <c r="AX5" s="32"/>
      <c r="AY5" s="32"/>
      <c r="AZ5" s="32"/>
    </row>
    <row r="6" spans="1:52" ht="63.95" customHeight="1">
      <c r="A6" s="17" t="s">
        <v>1137</v>
      </c>
      <c r="B6" s="118" t="s">
        <v>1138</v>
      </c>
      <c r="C6" s="17" t="s">
        <v>1139</v>
      </c>
      <c r="D6" s="232" t="s">
        <v>359</v>
      </c>
      <c r="E6" s="232" t="s">
        <v>1140</v>
      </c>
      <c r="F6" s="232" t="s">
        <v>1141</v>
      </c>
      <c r="G6" s="155" t="s">
        <v>1142</v>
      </c>
      <c r="H6" s="155" t="s">
        <v>918</v>
      </c>
      <c r="J6" s="32"/>
      <c r="K6" s="17" t="s">
        <v>251</v>
      </c>
      <c r="L6" s="17" t="s">
        <v>415</v>
      </c>
      <c r="M6" s="17" t="s">
        <v>1143</v>
      </c>
      <c r="N6" s="68" t="s">
        <v>1144</v>
      </c>
      <c r="O6" s="17" t="s">
        <v>1129</v>
      </c>
      <c r="P6" s="82" t="s">
        <v>343</v>
      </c>
      <c r="Q6" s="73">
        <v>0.8</v>
      </c>
      <c r="R6" s="17" t="s">
        <v>1145</v>
      </c>
      <c r="S6" s="17" t="s">
        <v>1146</v>
      </c>
      <c r="T6" s="77" t="s">
        <v>1147</v>
      </c>
      <c r="U6" s="63" t="s">
        <v>1148</v>
      </c>
      <c r="V6" s="82" t="s">
        <v>343</v>
      </c>
      <c r="W6" s="17" t="s">
        <v>1149</v>
      </c>
      <c r="AC6" s="17" t="s">
        <v>1150</v>
      </c>
      <c r="AD6" s="32"/>
      <c r="AE6" s="32"/>
      <c r="AF6" s="32"/>
      <c r="AG6" s="32"/>
      <c r="AH6" s="441" t="s">
        <v>1151</v>
      </c>
      <c r="AI6" s="12" t="s">
        <v>1152</v>
      </c>
      <c r="AJ6" s="12" t="s">
        <v>241</v>
      </c>
      <c r="AK6" s="12" t="s">
        <v>1117</v>
      </c>
      <c r="AL6" s="32"/>
      <c r="AN6" s="38" t="s">
        <v>1153</v>
      </c>
      <c r="AP6" s="40" t="s">
        <v>1154</v>
      </c>
      <c r="AS6" s="32"/>
      <c r="AT6" s="32"/>
      <c r="AU6" s="32"/>
      <c r="AV6" s="32"/>
      <c r="AW6" s="32"/>
      <c r="AX6" s="32"/>
      <c r="AY6" s="32"/>
      <c r="AZ6" s="32"/>
    </row>
    <row r="7" spans="1:52" ht="108.95" customHeight="1">
      <c r="A7" s="17" t="s">
        <v>1155</v>
      </c>
      <c r="B7" s="17" t="s">
        <v>1156</v>
      </c>
      <c r="C7" s="17" t="s">
        <v>1157</v>
      </c>
      <c r="D7" s="232" t="s">
        <v>421</v>
      </c>
      <c r="E7" s="232" t="s">
        <v>1158</v>
      </c>
      <c r="F7" s="232" t="s">
        <v>1159</v>
      </c>
      <c r="G7" s="155"/>
      <c r="H7" s="155" t="s">
        <v>544</v>
      </c>
      <c r="J7" s="32"/>
      <c r="K7" s="17" t="s">
        <v>1160</v>
      </c>
      <c r="L7" s="17" t="s">
        <v>650</v>
      </c>
      <c r="M7" s="17" t="s">
        <v>1161</v>
      </c>
      <c r="N7" s="68" t="s">
        <v>1162</v>
      </c>
      <c r="O7" s="17" t="s">
        <v>1145</v>
      </c>
      <c r="P7" s="83" t="s">
        <v>1163</v>
      </c>
      <c r="Q7" s="74">
        <v>1</v>
      </c>
      <c r="R7" s="17" t="s">
        <v>1164</v>
      </c>
      <c r="S7" s="17" t="s">
        <v>1165</v>
      </c>
      <c r="T7" s="32"/>
      <c r="U7" s="64" t="s">
        <v>1166</v>
      </c>
      <c r="V7" s="83" t="s">
        <v>1163</v>
      </c>
      <c r="W7" s="32"/>
      <c r="X7" s="32"/>
      <c r="Y7" s="32"/>
      <c r="Z7" s="32"/>
      <c r="AA7" s="32"/>
      <c r="AB7" s="32"/>
      <c r="AD7" s="32"/>
      <c r="AE7" s="32"/>
      <c r="AF7" s="32"/>
      <c r="AG7" s="32"/>
      <c r="AH7" s="441"/>
      <c r="AI7" s="12" t="s">
        <v>1167</v>
      </c>
      <c r="AJ7" s="12" t="s">
        <v>241</v>
      </c>
      <c r="AK7" s="12" t="s">
        <v>1117</v>
      </c>
      <c r="AL7" s="32"/>
      <c r="AN7" s="17" t="s">
        <v>1168</v>
      </c>
      <c r="AO7" s="17">
        <v>2</v>
      </c>
      <c r="AP7" s="17" t="s">
        <v>1168</v>
      </c>
      <c r="AQ7" s="17">
        <v>2</v>
      </c>
      <c r="AS7" s="32"/>
      <c r="AT7" s="32"/>
      <c r="AU7" s="32"/>
      <c r="AV7" s="32"/>
      <c r="AW7" s="32"/>
      <c r="AX7" s="32"/>
      <c r="AY7" s="32"/>
      <c r="AZ7" s="32"/>
    </row>
    <row r="8" spans="1:52" ht="130.5" customHeight="1">
      <c r="A8" s="17" t="s">
        <v>1169</v>
      </c>
      <c r="B8" s="17" t="s">
        <v>1170</v>
      </c>
      <c r="C8" s="17" t="s">
        <v>1171</v>
      </c>
      <c r="D8" s="232" t="s">
        <v>504</v>
      </c>
      <c r="E8" s="232" t="s">
        <v>1172</v>
      </c>
      <c r="F8" s="232" t="s">
        <v>1173</v>
      </c>
      <c r="G8" s="155"/>
      <c r="H8" s="155" t="s">
        <v>313</v>
      </c>
      <c r="J8" s="32"/>
      <c r="K8" s="17" t="s">
        <v>291</v>
      </c>
      <c r="L8" s="17" t="s">
        <v>602</v>
      </c>
      <c r="M8" s="17" t="s">
        <v>1174</v>
      </c>
      <c r="N8" s="32"/>
      <c r="O8" s="17" t="s">
        <v>1164</v>
      </c>
      <c r="T8" s="32"/>
      <c r="V8" s="32"/>
      <c r="W8" s="32"/>
      <c r="X8" s="32"/>
      <c r="Y8" s="32"/>
      <c r="Z8" s="32"/>
      <c r="AA8" s="32"/>
      <c r="AB8" s="32"/>
      <c r="AC8" s="32"/>
      <c r="AD8" s="32"/>
      <c r="AE8" s="32"/>
      <c r="AF8" s="32"/>
      <c r="AG8" s="32"/>
      <c r="AH8" s="441"/>
      <c r="AI8" s="12" t="s">
        <v>1175</v>
      </c>
      <c r="AJ8" s="12" t="s">
        <v>1134</v>
      </c>
      <c r="AK8" s="12" t="s">
        <v>1117</v>
      </c>
      <c r="AL8" s="32"/>
      <c r="AN8" s="17" t="s">
        <v>1176</v>
      </c>
      <c r="AO8" s="17">
        <v>1</v>
      </c>
      <c r="AP8" s="17" t="s">
        <v>1177</v>
      </c>
      <c r="AQ8" s="17">
        <v>1</v>
      </c>
      <c r="AS8" s="32"/>
      <c r="AT8" s="32"/>
      <c r="AU8" s="32"/>
      <c r="AV8" s="32"/>
      <c r="AW8" s="32"/>
      <c r="AX8" s="32"/>
      <c r="AY8" s="32"/>
      <c r="AZ8" s="32"/>
    </row>
    <row r="9" spans="1:52" ht="131.44999999999999" customHeight="1">
      <c r="B9" s="17" t="s">
        <v>1178</v>
      </c>
      <c r="C9" s="17" t="s">
        <v>1179</v>
      </c>
      <c r="D9" s="233" t="s">
        <v>542</v>
      </c>
      <c r="E9" s="233" t="s">
        <v>1180</v>
      </c>
      <c r="F9" s="233" t="s">
        <v>1181</v>
      </c>
      <c r="G9" s="155"/>
      <c r="H9" s="155" t="s">
        <v>423</v>
      </c>
      <c r="K9" s="17" t="s">
        <v>1182</v>
      </c>
      <c r="L9" s="17" t="s">
        <v>252</v>
      </c>
      <c r="N9" s="32"/>
      <c r="O9" s="32" t="s">
        <v>1103</v>
      </c>
      <c r="P9" s="32"/>
      <c r="Q9" s="32"/>
      <c r="R9" s="32"/>
      <c r="S9" s="32"/>
      <c r="AH9" s="441" t="s">
        <v>1183</v>
      </c>
      <c r="AI9" s="12" t="s">
        <v>1184</v>
      </c>
      <c r="AJ9" s="12" t="s">
        <v>1134</v>
      </c>
      <c r="AK9" s="12" t="s">
        <v>1117</v>
      </c>
      <c r="AP9" s="17" t="s">
        <v>1176</v>
      </c>
      <c r="AQ9" s="17">
        <v>1</v>
      </c>
    </row>
    <row r="10" spans="1:52" ht="117.6" customHeight="1">
      <c r="D10" s="233" t="s">
        <v>793</v>
      </c>
      <c r="E10" s="233" t="s">
        <v>1185</v>
      </c>
      <c r="F10" s="233" t="s">
        <v>1186</v>
      </c>
      <c r="G10" s="155"/>
      <c r="H10" s="155" t="s">
        <v>260</v>
      </c>
      <c r="K10" s="54"/>
      <c r="N10" s="32"/>
      <c r="O10" s="17" t="s">
        <v>352</v>
      </c>
      <c r="AH10" s="441"/>
      <c r="AI10" s="12" t="s">
        <v>1187</v>
      </c>
      <c r="AJ10" s="12" t="s">
        <v>1134</v>
      </c>
      <c r="AK10" s="12" t="s">
        <v>1117</v>
      </c>
    </row>
    <row r="11" spans="1:52" ht="135" customHeight="1">
      <c r="D11" s="233" t="s">
        <v>737</v>
      </c>
      <c r="E11" s="233" t="s">
        <v>1188</v>
      </c>
      <c r="F11" s="233" t="s">
        <v>1189</v>
      </c>
      <c r="G11" s="155"/>
      <c r="H11" s="155"/>
      <c r="K11" s="54"/>
      <c r="N11" s="32"/>
      <c r="O11" s="17" t="s">
        <v>1106</v>
      </c>
      <c r="AH11" s="441"/>
      <c r="AI11" s="12" t="s">
        <v>1190</v>
      </c>
      <c r="AJ11" s="12" t="s">
        <v>1134</v>
      </c>
      <c r="AK11" s="12" t="s">
        <v>1117</v>
      </c>
    </row>
    <row r="12" spans="1:52" ht="121.5" customHeight="1">
      <c r="D12" s="233" t="s">
        <v>840</v>
      </c>
      <c r="E12" s="233" t="s">
        <v>1191</v>
      </c>
      <c r="F12" s="233" t="s">
        <v>1192</v>
      </c>
      <c r="G12" s="155"/>
      <c r="H12" s="155"/>
      <c r="N12" s="32"/>
      <c r="O12" s="17" t="s">
        <v>218</v>
      </c>
    </row>
    <row r="13" spans="1:52" ht="117" customHeight="1">
      <c r="D13" s="233" t="s">
        <v>661</v>
      </c>
      <c r="E13" s="233" t="s">
        <v>1193</v>
      </c>
      <c r="F13" s="233" t="s">
        <v>1194</v>
      </c>
      <c r="G13" s="155"/>
      <c r="H13" s="155"/>
      <c r="J13" s="32"/>
      <c r="L13" s="32"/>
      <c r="M13" s="32"/>
      <c r="N13" s="32"/>
      <c r="O13" s="17" t="s">
        <v>1146</v>
      </c>
      <c r="T13" s="32"/>
      <c r="U13" s="32"/>
      <c r="V13" s="32"/>
      <c r="W13" s="32"/>
      <c r="X13" s="32"/>
      <c r="Y13" s="32"/>
      <c r="Z13" s="32"/>
      <c r="AA13" s="32"/>
      <c r="AB13" s="32"/>
      <c r="AE13" s="32"/>
      <c r="AF13" s="32"/>
      <c r="AG13" s="32"/>
      <c r="AH13" s="32"/>
      <c r="AI13" s="32"/>
      <c r="AJ13" s="32"/>
      <c r="AK13" s="32"/>
      <c r="AL13" s="32"/>
      <c r="AS13" s="32"/>
      <c r="AT13" s="32"/>
      <c r="AU13" s="32"/>
      <c r="AV13" s="32"/>
      <c r="AW13" s="32"/>
      <c r="AX13" s="32"/>
      <c r="AY13" s="32"/>
      <c r="AZ13" s="32"/>
    </row>
    <row r="14" spans="1:52" ht="143.1" customHeight="1">
      <c r="D14" s="234" t="s">
        <v>891</v>
      </c>
      <c r="E14" s="234" t="s">
        <v>1195</v>
      </c>
      <c r="F14" s="234" t="s">
        <v>1196</v>
      </c>
      <c r="G14" s="155"/>
      <c r="H14" s="155"/>
      <c r="J14" s="32"/>
      <c r="K14" s="32"/>
      <c r="L14" s="32"/>
      <c r="M14" s="32"/>
      <c r="O14" s="17" t="s">
        <v>1165</v>
      </c>
      <c r="T14" s="32"/>
      <c r="U14" s="32"/>
      <c r="V14" s="32"/>
      <c r="W14" s="32"/>
      <c r="X14" s="32"/>
      <c r="Y14" s="32"/>
      <c r="Z14" s="32"/>
      <c r="AA14" s="32"/>
      <c r="AB14" s="32"/>
      <c r="AE14" s="32"/>
      <c r="AF14" s="32"/>
      <c r="AG14" s="32"/>
      <c r="AH14" s="32"/>
      <c r="AI14" s="32"/>
      <c r="AJ14" s="32"/>
      <c r="AK14" s="32"/>
      <c r="AL14" s="32"/>
      <c r="AS14" s="32"/>
      <c r="AT14" s="32"/>
      <c r="AU14" s="32"/>
      <c r="AV14" s="32"/>
      <c r="AW14" s="32"/>
      <c r="AX14" s="32"/>
      <c r="AY14" s="32"/>
      <c r="AZ14" s="32"/>
    </row>
    <row r="15" spans="1:52" ht="128.44999999999999" customHeight="1">
      <c r="D15" s="234" t="s">
        <v>917</v>
      </c>
      <c r="E15" s="234" t="s">
        <v>1197</v>
      </c>
      <c r="F15" s="234" t="s">
        <v>1198</v>
      </c>
      <c r="G15" s="155"/>
      <c r="H15" s="155"/>
      <c r="J15" s="32"/>
      <c r="K15" s="32"/>
      <c r="L15" s="32"/>
      <c r="M15" s="32"/>
      <c r="O15" s="32"/>
      <c r="P15" s="32"/>
      <c r="Q15" s="32"/>
      <c r="R15" s="32"/>
      <c r="S15" s="32"/>
      <c r="T15" s="32"/>
      <c r="U15" s="34"/>
      <c r="V15" s="34"/>
      <c r="W15" s="34"/>
      <c r="X15" s="32"/>
      <c r="Y15" s="32"/>
      <c r="Z15" s="32"/>
      <c r="AA15" s="32"/>
      <c r="AB15" s="32"/>
      <c r="AC15" s="32"/>
      <c r="AD15" s="32"/>
      <c r="AE15" s="32"/>
      <c r="AF15" s="32"/>
      <c r="AG15" s="32"/>
      <c r="AH15" s="32"/>
      <c r="AI15" s="32"/>
      <c r="AJ15" s="32"/>
      <c r="AK15" s="32"/>
      <c r="AL15" s="32"/>
      <c r="AS15" s="32"/>
      <c r="AT15" s="32"/>
      <c r="AU15" s="32"/>
      <c r="AV15" s="32"/>
      <c r="AW15" s="32"/>
      <c r="AX15" s="32"/>
      <c r="AY15" s="32"/>
      <c r="AZ15" s="32"/>
    </row>
    <row r="16" spans="1:52" ht="147.6" customHeight="1">
      <c r="D16" s="234" t="s">
        <v>979</v>
      </c>
      <c r="E16" s="234" t="s">
        <v>1199</v>
      </c>
      <c r="F16" s="234" t="s">
        <v>1200</v>
      </c>
      <c r="G16" s="155"/>
      <c r="H16" s="155"/>
      <c r="J16" s="34"/>
      <c r="K16" s="34"/>
      <c r="L16" s="34"/>
      <c r="M16" s="34"/>
      <c r="O16" s="34"/>
      <c r="P16" s="34"/>
      <c r="Q16" s="34"/>
      <c r="R16" s="34"/>
      <c r="S16" s="34"/>
      <c r="T16" s="32"/>
      <c r="U16" s="34"/>
      <c r="W16" s="34"/>
      <c r="X16" s="34"/>
      <c r="Y16" s="34"/>
      <c r="Z16" s="34"/>
      <c r="AA16" s="34"/>
      <c r="AB16" s="34"/>
      <c r="AC16" s="34"/>
      <c r="AD16" s="32"/>
      <c r="AE16" s="32"/>
      <c r="AF16" s="32"/>
      <c r="AG16" s="32"/>
      <c r="AH16" s="32"/>
      <c r="AI16" s="32"/>
      <c r="AJ16" s="32"/>
      <c r="AK16" s="32"/>
      <c r="AL16" s="32"/>
      <c r="AS16" s="32"/>
      <c r="AT16" s="32"/>
      <c r="AU16" s="32"/>
      <c r="AV16" s="32"/>
      <c r="AW16" s="32"/>
      <c r="AX16" s="32"/>
      <c r="AY16" s="32"/>
      <c r="AZ16" s="32"/>
    </row>
    <row r="17" spans="4:52" ht="108.95" customHeight="1">
      <c r="D17" s="17"/>
      <c r="E17" s="17"/>
      <c r="F17" s="17"/>
      <c r="G17" s="155"/>
      <c r="H17" s="155"/>
      <c r="J17" s="34"/>
      <c r="K17" s="34"/>
      <c r="L17" s="34"/>
      <c r="M17" s="34"/>
      <c r="N17" s="34"/>
      <c r="T17" s="32"/>
      <c r="U17" s="34"/>
      <c r="W17" s="34"/>
      <c r="X17" s="34"/>
      <c r="Y17" s="34"/>
      <c r="Z17" s="34"/>
      <c r="AA17" s="34"/>
      <c r="AB17" s="34"/>
      <c r="AC17" s="34"/>
      <c r="AD17" s="32"/>
      <c r="AE17" s="32"/>
      <c r="AF17" s="32"/>
      <c r="AG17" s="32"/>
      <c r="AH17" s="32"/>
      <c r="AI17" s="32"/>
      <c r="AJ17" s="32"/>
      <c r="AK17" s="32"/>
      <c r="AL17" s="32"/>
      <c r="AS17" s="32"/>
      <c r="AT17" s="32"/>
      <c r="AU17" s="32"/>
      <c r="AV17" s="32"/>
      <c r="AW17" s="32"/>
      <c r="AX17" s="32"/>
      <c r="AY17" s="32"/>
      <c r="AZ17" s="32"/>
    </row>
    <row r="18" spans="4:52" ht="132.94999999999999" customHeight="1">
      <c r="D18" s="17"/>
      <c r="E18" s="17"/>
      <c r="F18" s="17"/>
      <c r="G18" s="155"/>
      <c r="H18" s="155"/>
      <c r="J18" s="34"/>
      <c r="K18" s="34"/>
      <c r="L18" s="34"/>
      <c r="M18" s="34"/>
      <c r="N18" s="34"/>
      <c r="T18" s="32"/>
      <c r="U18" s="34"/>
      <c r="V18" s="34"/>
      <c r="W18" s="34"/>
      <c r="X18" s="34"/>
      <c r="Y18" s="34"/>
      <c r="Z18" s="34"/>
      <c r="AA18" s="34"/>
      <c r="AB18" s="34"/>
      <c r="AC18" s="34"/>
      <c r="AD18" s="32"/>
      <c r="AE18" s="32"/>
      <c r="AF18" s="32"/>
      <c r="AG18" s="32"/>
      <c r="AH18" s="32"/>
      <c r="AI18" s="32"/>
      <c r="AJ18" s="32"/>
      <c r="AK18" s="32"/>
      <c r="AL18" s="32"/>
      <c r="AS18" s="32"/>
      <c r="AT18" s="32"/>
      <c r="AU18" s="32"/>
      <c r="AV18" s="32"/>
      <c r="AW18" s="32"/>
      <c r="AX18" s="32"/>
      <c r="AY18" s="32"/>
      <c r="AZ18" s="32"/>
    </row>
    <row r="19" spans="4:52">
      <c r="D19" s="156"/>
      <c r="E19" s="156"/>
      <c r="F19" s="156"/>
      <c r="G19" s="33"/>
      <c r="H19" s="33"/>
      <c r="I19" s="33"/>
      <c r="J19" s="34"/>
      <c r="K19" s="34"/>
      <c r="L19" s="34"/>
      <c r="M19" s="34"/>
      <c r="N19" s="34"/>
      <c r="O19" s="34"/>
      <c r="P19" s="34"/>
      <c r="Q19" s="34"/>
      <c r="R19" s="34"/>
      <c r="S19" s="34"/>
      <c r="T19" s="32"/>
      <c r="U19" s="34"/>
      <c r="V19" s="34"/>
      <c r="W19" s="34"/>
      <c r="X19" s="34"/>
      <c r="Y19" s="34"/>
      <c r="Z19" s="34"/>
      <c r="AA19" s="34"/>
      <c r="AB19" s="34"/>
      <c r="AC19" s="34"/>
      <c r="AD19" s="32"/>
      <c r="AE19" s="32"/>
      <c r="AF19" s="32"/>
      <c r="AG19" s="32"/>
      <c r="AH19" s="32"/>
      <c r="AI19" s="32"/>
      <c r="AJ19" s="32"/>
      <c r="AK19" s="32"/>
      <c r="AL19" s="32"/>
      <c r="AS19" s="32"/>
      <c r="AT19" s="32"/>
      <c r="AU19" s="32"/>
      <c r="AV19" s="32"/>
      <c r="AW19" s="32"/>
      <c r="AX19" s="32"/>
      <c r="AY19" s="32"/>
      <c r="AZ19" s="32"/>
    </row>
    <row r="20" spans="4:52">
      <c r="J20" s="34"/>
      <c r="K20" s="34"/>
      <c r="L20" s="34"/>
      <c r="M20" s="34"/>
      <c r="N20" s="34"/>
      <c r="O20" s="34"/>
      <c r="P20" s="34"/>
      <c r="Q20" s="34"/>
      <c r="R20" s="34"/>
      <c r="S20" s="34"/>
      <c r="T20" s="32"/>
      <c r="U20" s="34"/>
      <c r="V20" s="34"/>
      <c r="W20" s="34"/>
      <c r="X20" s="34"/>
      <c r="Y20" s="34"/>
      <c r="Z20" s="34"/>
      <c r="AA20" s="34"/>
      <c r="AB20" s="34"/>
      <c r="AC20" s="34"/>
      <c r="AD20" s="32"/>
      <c r="AE20" s="32"/>
      <c r="AF20" s="32"/>
      <c r="AG20" s="32"/>
      <c r="AH20" s="32"/>
      <c r="AI20" s="32"/>
      <c r="AJ20" s="32"/>
      <c r="AK20" s="32"/>
      <c r="AL20" s="32"/>
      <c r="AS20" s="32"/>
      <c r="AT20" s="32"/>
      <c r="AU20" s="32"/>
      <c r="AV20" s="32"/>
      <c r="AW20" s="32"/>
      <c r="AX20" s="32"/>
      <c r="AY20" s="32"/>
      <c r="AZ20" s="32"/>
    </row>
    <row r="21" spans="4:52">
      <c r="J21" s="34"/>
      <c r="K21" s="34"/>
      <c r="L21" s="34"/>
      <c r="M21" s="34"/>
      <c r="N21" s="34"/>
      <c r="O21" s="34"/>
      <c r="P21" s="34"/>
      <c r="Q21" s="34"/>
      <c r="R21" s="34"/>
      <c r="S21" s="34"/>
      <c r="T21" s="32"/>
      <c r="U21" s="34"/>
      <c r="W21" s="34"/>
      <c r="X21" s="34"/>
      <c r="Y21" s="34"/>
      <c r="Z21" s="34"/>
      <c r="AA21" s="34"/>
      <c r="AB21" s="34"/>
      <c r="AC21" s="34"/>
      <c r="AD21" s="32"/>
      <c r="AE21" s="32"/>
      <c r="AF21" s="32"/>
      <c r="AG21" s="32"/>
      <c r="AH21" s="32"/>
      <c r="AI21" s="32"/>
      <c r="AJ21" s="32"/>
      <c r="AK21" s="32"/>
      <c r="AL21" s="32"/>
      <c r="AS21" s="32"/>
      <c r="AT21" s="32"/>
      <c r="AU21" s="32"/>
      <c r="AV21" s="32"/>
      <c r="AW21" s="32"/>
      <c r="AX21" s="32"/>
      <c r="AY21" s="32"/>
      <c r="AZ21" s="32"/>
    </row>
    <row r="22" spans="4:52">
      <c r="J22" s="34"/>
      <c r="K22" s="34"/>
      <c r="L22" s="34"/>
      <c r="M22" s="34"/>
      <c r="N22" s="34"/>
      <c r="T22" s="32"/>
      <c r="U22" s="34"/>
      <c r="V22" s="34"/>
      <c r="W22" s="34"/>
      <c r="X22" s="34"/>
      <c r="Y22" s="34"/>
      <c r="Z22" s="34"/>
      <c r="AA22" s="34"/>
      <c r="AB22" s="34"/>
      <c r="AC22" s="34"/>
      <c r="AD22" s="32"/>
      <c r="AE22" s="32"/>
      <c r="AF22" s="32"/>
      <c r="AG22" s="32"/>
      <c r="AH22" s="32"/>
      <c r="AI22" s="32"/>
      <c r="AJ22" s="32"/>
      <c r="AK22" s="32"/>
      <c r="AL22" s="32"/>
      <c r="AS22" s="32"/>
      <c r="AT22" s="32"/>
      <c r="AU22" s="32"/>
      <c r="AV22" s="32"/>
      <c r="AW22" s="32"/>
      <c r="AX22" s="32"/>
      <c r="AY22" s="32"/>
      <c r="AZ22" s="32"/>
    </row>
    <row r="23" spans="4:52">
      <c r="J23" s="34"/>
      <c r="K23" s="34"/>
      <c r="L23" s="34"/>
      <c r="M23" s="34"/>
      <c r="N23" s="34"/>
      <c r="O23" s="34"/>
      <c r="P23" s="34"/>
      <c r="Q23" s="34"/>
      <c r="R23" s="34"/>
      <c r="S23" s="34"/>
      <c r="T23" s="32"/>
      <c r="U23" s="34"/>
      <c r="V23" s="34"/>
      <c r="W23" s="34"/>
      <c r="X23" s="34"/>
      <c r="Y23" s="34"/>
      <c r="Z23" s="34"/>
      <c r="AA23" s="34"/>
      <c r="AB23" s="34"/>
      <c r="AC23" s="34"/>
      <c r="AD23" s="32"/>
      <c r="AE23" s="32"/>
      <c r="AF23" s="32"/>
      <c r="AG23" s="32"/>
      <c r="AH23" s="32"/>
      <c r="AI23" s="32"/>
      <c r="AJ23" s="32"/>
      <c r="AK23" s="32"/>
      <c r="AL23" s="32"/>
      <c r="AS23" s="32"/>
      <c r="AT23" s="32"/>
      <c r="AU23" s="32"/>
      <c r="AV23" s="32"/>
      <c r="AW23" s="32"/>
      <c r="AX23" s="32"/>
      <c r="AY23" s="32"/>
      <c r="AZ23" s="32"/>
    </row>
    <row r="24" spans="4:52">
      <c r="D24" s="156"/>
      <c r="E24" s="156"/>
      <c r="F24" s="156"/>
      <c r="G24" s="33"/>
      <c r="H24" s="33"/>
      <c r="I24" s="33"/>
      <c r="J24" s="34"/>
      <c r="K24" s="34"/>
      <c r="L24" s="34"/>
      <c r="M24" s="34"/>
      <c r="N24" s="34"/>
      <c r="O24" s="34"/>
      <c r="P24" s="34"/>
      <c r="Q24" s="34"/>
      <c r="R24" s="34"/>
      <c r="S24" s="34"/>
      <c r="T24" s="32"/>
      <c r="U24" s="34"/>
      <c r="V24" s="34"/>
      <c r="W24" s="34"/>
      <c r="X24" s="34"/>
      <c r="Y24" s="34"/>
      <c r="Z24" s="34"/>
      <c r="AA24" s="34"/>
      <c r="AB24" s="34"/>
      <c r="AC24" s="34"/>
      <c r="AD24" s="32"/>
      <c r="AE24" s="32"/>
      <c r="AF24" s="32"/>
      <c r="AG24" s="32"/>
      <c r="AH24" s="32"/>
      <c r="AI24" s="32"/>
      <c r="AJ24" s="32"/>
      <c r="AK24" s="32"/>
      <c r="AL24" s="32"/>
      <c r="AS24" s="32"/>
      <c r="AT24" s="32"/>
      <c r="AU24" s="32"/>
      <c r="AV24" s="32"/>
      <c r="AW24" s="32"/>
      <c r="AX24" s="32"/>
      <c r="AY24" s="32"/>
      <c r="AZ24" s="32"/>
    </row>
    <row r="25" spans="4:52">
      <c r="D25" s="156"/>
      <c r="E25" s="156"/>
      <c r="F25" s="156"/>
      <c r="G25" s="33"/>
      <c r="H25" s="33"/>
      <c r="I25" s="33"/>
      <c r="J25" s="34"/>
      <c r="K25" s="34"/>
      <c r="L25" s="34"/>
      <c r="M25" s="34"/>
      <c r="N25" s="34"/>
      <c r="O25" s="34"/>
      <c r="P25" s="34"/>
      <c r="Q25" s="34"/>
      <c r="R25" s="34"/>
      <c r="S25" s="34"/>
      <c r="T25" s="32"/>
      <c r="U25" s="34"/>
      <c r="V25" s="34"/>
      <c r="W25" s="34"/>
      <c r="X25" s="34"/>
      <c r="Y25" s="34"/>
      <c r="Z25" s="34"/>
      <c r="AA25" s="34"/>
      <c r="AB25" s="34"/>
      <c r="AC25" s="34"/>
      <c r="AD25" s="32"/>
      <c r="AE25" s="32"/>
      <c r="AF25" s="32"/>
      <c r="AG25" s="32"/>
      <c r="AH25" s="32"/>
      <c r="AI25" s="32"/>
      <c r="AJ25" s="32"/>
      <c r="AK25" s="32"/>
      <c r="AL25" s="32"/>
      <c r="AS25" s="32"/>
      <c r="AT25" s="32"/>
      <c r="AU25" s="32"/>
      <c r="AV25" s="32"/>
      <c r="AW25" s="32"/>
      <c r="AX25" s="32"/>
      <c r="AY25" s="32"/>
      <c r="AZ25" s="32"/>
    </row>
    <row r="26" spans="4:52">
      <c r="D26" s="156"/>
      <c r="E26" s="156"/>
      <c r="F26" s="156"/>
      <c r="G26" s="33"/>
      <c r="H26" s="33"/>
      <c r="I26" s="33"/>
      <c r="J26" s="34"/>
      <c r="K26" s="34"/>
      <c r="L26" s="34"/>
      <c r="M26" s="34"/>
      <c r="N26" s="34"/>
      <c r="O26" s="34"/>
      <c r="P26" s="34"/>
      <c r="Q26" s="34"/>
      <c r="R26" s="34"/>
      <c r="S26" s="34"/>
      <c r="T26" s="32"/>
      <c r="U26" s="34"/>
      <c r="V26" s="34"/>
      <c r="W26" s="34"/>
      <c r="X26" s="34"/>
      <c r="Y26" s="34"/>
      <c r="Z26" s="34"/>
      <c r="AA26" s="34"/>
      <c r="AB26" s="34"/>
      <c r="AC26" s="34"/>
      <c r="AD26" s="32"/>
      <c r="AE26" s="32"/>
      <c r="AF26" s="32"/>
      <c r="AG26" s="32"/>
      <c r="AH26" s="32"/>
      <c r="AI26" s="32"/>
      <c r="AJ26" s="32"/>
      <c r="AK26" s="32"/>
      <c r="AL26" s="32"/>
      <c r="AS26" s="32"/>
      <c r="AT26" s="32"/>
      <c r="AU26" s="32"/>
      <c r="AV26" s="32"/>
      <c r="AW26" s="32"/>
      <c r="AX26" s="32"/>
      <c r="AY26" s="32"/>
      <c r="AZ26" s="32"/>
    </row>
    <row r="27" spans="4:52">
      <c r="D27" s="156"/>
      <c r="E27" s="156"/>
      <c r="F27" s="156"/>
      <c r="G27" s="33"/>
      <c r="H27" s="33"/>
      <c r="I27" s="33"/>
      <c r="J27" s="34"/>
      <c r="K27" s="34"/>
      <c r="L27" s="34"/>
      <c r="M27" s="34"/>
      <c r="N27" s="34"/>
      <c r="O27" s="34"/>
      <c r="P27" s="34"/>
      <c r="Q27" s="34"/>
      <c r="R27" s="34"/>
      <c r="S27" s="34"/>
      <c r="T27" s="32"/>
      <c r="U27" s="34"/>
      <c r="V27" s="34"/>
      <c r="W27" s="34"/>
      <c r="X27" s="34"/>
      <c r="Y27" s="34"/>
      <c r="Z27" s="34"/>
      <c r="AA27" s="34"/>
      <c r="AB27" s="34"/>
      <c r="AC27" s="34"/>
      <c r="AD27" s="32"/>
      <c r="AE27" s="32"/>
      <c r="AF27" s="32"/>
      <c r="AG27" s="32"/>
      <c r="AH27" s="32"/>
      <c r="AI27" s="32"/>
      <c r="AJ27" s="32"/>
      <c r="AK27" s="32"/>
      <c r="AL27" s="32"/>
      <c r="AS27" s="32"/>
      <c r="AT27" s="32"/>
      <c r="AU27" s="32"/>
      <c r="AV27" s="32"/>
      <c r="AW27" s="32"/>
      <c r="AX27" s="32"/>
      <c r="AY27" s="32"/>
      <c r="AZ27" s="32"/>
    </row>
    <row r="28" spans="4:52">
      <c r="D28" s="156"/>
      <c r="E28" s="156"/>
      <c r="F28" s="156"/>
      <c r="G28" s="33"/>
      <c r="H28" s="33"/>
      <c r="I28" s="33"/>
      <c r="J28" s="34"/>
      <c r="K28" s="34"/>
      <c r="L28" s="34"/>
      <c r="M28" s="34"/>
      <c r="N28" s="34"/>
      <c r="O28" s="34"/>
      <c r="P28" s="34"/>
      <c r="Q28" s="34"/>
      <c r="R28" s="34"/>
      <c r="S28" s="34"/>
      <c r="T28" s="32"/>
      <c r="U28" s="34"/>
      <c r="V28" s="34"/>
      <c r="W28" s="34"/>
      <c r="X28" s="34"/>
      <c r="Y28" s="34"/>
      <c r="Z28" s="34"/>
      <c r="AA28" s="34"/>
      <c r="AB28" s="34"/>
      <c r="AC28" s="34"/>
      <c r="AD28" s="32"/>
      <c r="AE28" s="32"/>
      <c r="AF28" s="32"/>
      <c r="AG28" s="32"/>
      <c r="AH28" s="32"/>
      <c r="AI28" s="32"/>
      <c r="AJ28" s="32"/>
      <c r="AK28" s="32"/>
      <c r="AL28" s="32"/>
      <c r="AS28" s="32"/>
      <c r="AT28" s="32"/>
      <c r="AU28" s="32"/>
      <c r="AV28" s="32"/>
      <c r="AW28" s="32"/>
      <c r="AX28" s="32"/>
      <c r="AY28" s="32"/>
      <c r="AZ28" s="32"/>
    </row>
    <row r="29" spans="4:52">
      <c r="D29" s="156"/>
      <c r="E29" s="156"/>
      <c r="F29" s="156"/>
      <c r="G29" s="33"/>
      <c r="H29" s="33"/>
      <c r="I29" s="33"/>
      <c r="J29" s="34"/>
      <c r="K29" s="34"/>
      <c r="L29" s="34"/>
      <c r="M29" s="34"/>
      <c r="N29" s="34"/>
      <c r="O29" s="34"/>
      <c r="P29" s="34"/>
      <c r="Q29" s="34"/>
      <c r="R29" s="34"/>
      <c r="S29" s="34"/>
      <c r="T29" s="32"/>
      <c r="U29" s="34"/>
      <c r="V29" s="34"/>
      <c r="W29" s="34"/>
      <c r="X29" s="34"/>
      <c r="Y29" s="34"/>
      <c r="Z29" s="34"/>
      <c r="AA29" s="34"/>
      <c r="AB29" s="34"/>
      <c r="AC29" s="34"/>
      <c r="AD29" s="32"/>
      <c r="AE29" s="32"/>
      <c r="AF29" s="32"/>
      <c r="AG29" s="32"/>
      <c r="AH29" s="32"/>
      <c r="AI29" s="32"/>
      <c r="AJ29" s="32"/>
      <c r="AK29" s="32"/>
      <c r="AL29" s="32"/>
      <c r="AS29" s="32"/>
      <c r="AT29" s="32"/>
      <c r="AU29" s="32"/>
      <c r="AV29" s="32"/>
      <c r="AW29" s="32"/>
      <c r="AX29" s="32"/>
      <c r="AY29" s="32"/>
      <c r="AZ29" s="32"/>
    </row>
    <row r="30" spans="4:52">
      <c r="D30" s="156"/>
      <c r="E30" s="156"/>
      <c r="F30" s="156"/>
      <c r="G30" s="33"/>
      <c r="H30" s="33"/>
      <c r="I30" s="33"/>
      <c r="J30" s="34"/>
      <c r="K30" s="34"/>
      <c r="L30" s="34"/>
      <c r="M30" s="34"/>
      <c r="N30" s="34"/>
      <c r="O30" s="34"/>
      <c r="P30" s="34"/>
      <c r="Q30" s="34"/>
      <c r="R30" s="34"/>
      <c r="S30" s="34"/>
      <c r="T30" s="32"/>
      <c r="U30" s="34"/>
      <c r="V30" s="34"/>
      <c r="W30" s="34"/>
      <c r="X30" s="34"/>
      <c r="Y30" s="34"/>
      <c r="Z30" s="34"/>
      <c r="AA30" s="34"/>
      <c r="AB30" s="34"/>
      <c r="AC30" s="34"/>
      <c r="AD30" s="32"/>
      <c r="AE30" s="32"/>
      <c r="AF30" s="32"/>
      <c r="AG30" s="32"/>
      <c r="AH30" s="32"/>
      <c r="AI30" s="32"/>
      <c r="AJ30" s="32"/>
      <c r="AK30" s="32"/>
      <c r="AL30" s="32"/>
      <c r="AS30" s="32"/>
      <c r="AT30" s="32"/>
      <c r="AU30" s="32"/>
      <c r="AV30" s="32"/>
      <c r="AW30" s="32"/>
      <c r="AX30" s="32"/>
      <c r="AY30" s="32"/>
      <c r="AZ30" s="32"/>
    </row>
    <row r="31" spans="4:52">
      <c r="D31" s="156"/>
      <c r="E31" s="156"/>
      <c r="F31" s="156"/>
      <c r="G31" s="33"/>
      <c r="H31" s="33"/>
      <c r="I31" s="33"/>
      <c r="J31" s="34"/>
      <c r="K31" s="34"/>
      <c r="L31" s="34"/>
      <c r="M31" s="34"/>
      <c r="N31" s="34"/>
      <c r="O31" s="34"/>
      <c r="P31" s="34"/>
      <c r="Q31" s="34"/>
      <c r="R31" s="34"/>
      <c r="S31" s="34"/>
      <c r="T31" s="32"/>
      <c r="U31" s="34"/>
      <c r="V31" s="34"/>
      <c r="W31" s="34"/>
      <c r="X31" s="34"/>
      <c r="Y31" s="34"/>
      <c r="Z31" s="34"/>
      <c r="AA31" s="34"/>
      <c r="AB31" s="34"/>
      <c r="AC31" s="34"/>
      <c r="AD31" s="32"/>
      <c r="AE31" s="32"/>
      <c r="AF31" s="32"/>
      <c r="AG31" s="32"/>
      <c r="AH31" s="32"/>
      <c r="AI31" s="32"/>
      <c r="AJ31" s="32"/>
      <c r="AK31" s="32"/>
      <c r="AL31" s="32"/>
      <c r="AS31" s="32"/>
      <c r="AT31" s="32"/>
      <c r="AU31" s="32"/>
      <c r="AV31" s="32"/>
      <c r="AW31" s="32"/>
      <c r="AX31" s="32"/>
      <c r="AY31" s="32"/>
      <c r="AZ31" s="32"/>
    </row>
    <row r="32" spans="4:52">
      <c r="D32" s="156"/>
      <c r="E32" s="156"/>
      <c r="F32" s="156"/>
      <c r="G32" s="33"/>
      <c r="H32" s="33"/>
      <c r="I32" s="33"/>
      <c r="J32" s="34"/>
      <c r="K32" s="34"/>
      <c r="L32" s="34"/>
      <c r="M32" s="34"/>
      <c r="N32" s="34"/>
      <c r="O32" s="34"/>
      <c r="P32" s="34"/>
      <c r="Q32" s="34"/>
      <c r="R32" s="34"/>
      <c r="S32" s="34"/>
      <c r="T32" s="32"/>
      <c r="U32" s="34"/>
      <c r="V32" s="34"/>
      <c r="W32" s="34"/>
      <c r="X32" s="34"/>
      <c r="Y32" s="34"/>
      <c r="Z32" s="34"/>
      <c r="AA32" s="34"/>
      <c r="AB32" s="34"/>
      <c r="AC32" s="34"/>
      <c r="AD32" s="32"/>
      <c r="AE32" s="32"/>
      <c r="AF32" s="32"/>
      <c r="AG32" s="32"/>
      <c r="AH32" s="32"/>
      <c r="AI32" s="32"/>
      <c r="AJ32" s="32"/>
      <c r="AK32" s="32"/>
      <c r="AL32" s="32"/>
      <c r="AS32" s="32"/>
      <c r="AT32" s="32"/>
      <c r="AU32" s="32"/>
      <c r="AV32" s="32"/>
      <c r="AW32" s="32"/>
      <c r="AX32" s="32"/>
      <c r="AY32" s="32"/>
      <c r="AZ32" s="32"/>
    </row>
    <row r="33" spans="4:52">
      <c r="D33" s="156"/>
      <c r="E33" s="156"/>
      <c r="F33" s="156"/>
      <c r="G33" s="33"/>
      <c r="H33" s="33"/>
      <c r="I33" s="33"/>
      <c r="J33" s="34"/>
      <c r="K33" s="34"/>
      <c r="L33" s="34"/>
      <c r="M33" s="34"/>
      <c r="N33" s="34"/>
      <c r="O33" s="34"/>
      <c r="P33" s="34"/>
      <c r="Q33" s="34"/>
      <c r="R33" s="34"/>
      <c r="S33" s="34"/>
      <c r="T33" s="32"/>
      <c r="U33" s="34"/>
      <c r="V33" s="34"/>
      <c r="W33" s="34"/>
      <c r="X33" s="34"/>
      <c r="Y33" s="34"/>
      <c r="Z33" s="34"/>
      <c r="AA33" s="34"/>
      <c r="AB33" s="34"/>
      <c r="AC33" s="34"/>
      <c r="AD33" s="32"/>
      <c r="AE33" s="32"/>
      <c r="AF33" s="32"/>
      <c r="AG33" s="32"/>
      <c r="AH33" s="32"/>
      <c r="AI33" s="32"/>
      <c r="AJ33" s="32"/>
      <c r="AK33" s="32"/>
      <c r="AL33" s="32"/>
      <c r="AS33" s="32"/>
      <c r="AT33" s="32"/>
      <c r="AU33" s="32"/>
      <c r="AV33" s="32"/>
      <c r="AW33" s="32"/>
      <c r="AX33" s="32"/>
      <c r="AY33" s="32"/>
      <c r="AZ33" s="32"/>
    </row>
    <row r="34" spans="4:52">
      <c r="D34" s="156"/>
      <c r="E34" s="156"/>
      <c r="F34" s="156"/>
      <c r="G34" s="33"/>
      <c r="H34" s="33"/>
      <c r="I34" s="33"/>
      <c r="J34" s="34"/>
      <c r="K34" s="34"/>
      <c r="L34" s="34"/>
      <c r="M34" s="34"/>
      <c r="N34" s="34"/>
      <c r="O34" s="34"/>
      <c r="P34" s="34"/>
      <c r="Q34" s="34"/>
      <c r="R34" s="34"/>
      <c r="S34" s="34"/>
      <c r="T34" s="32"/>
      <c r="U34" s="34"/>
      <c r="V34" s="34"/>
      <c r="W34" s="34"/>
      <c r="X34" s="34"/>
      <c r="Y34" s="34"/>
      <c r="Z34" s="34"/>
      <c r="AA34" s="34"/>
      <c r="AB34" s="34"/>
      <c r="AC34" s="34"/>
      <c r="AD34" s="32"/>
      <c r="AE34" s="32"/>
      <c r="AF34" s="32"/>
      <c r="AG34" s="32"/>
      <c r="AH34" s="32"/>
      <c r="AI34" s="32"/>
      <c r="AJ34" s="32"/>
      <c r="AK34" s="32"/>
      <c r="AL34" s="32"/>
      <c r="AS34" s="32"/>
      <c r="AT34" s="32"/>
      <c r="AU34" s="32"/>
      <c r="AV34" s="32"/>
      <c r="AW34" s="32"/>
      <c r="AX34" s="32"/>
      <c r="AY34" s="32"/>
      <c r="AZ34" s="32"/>
    </row>
    <row r="35" spans="4:52">
      <c r="D35" s="156"/>
      <c r="E35" s="156"/>
      <c r="F35" s="156"/>
      <c r="G35" s="33"/>
      <c r="H35" s="33"/>
      <c r="I35" s="33"/>
      <c r="J35" s="34"/>
      <c r="K35" s="34"/>
      <c r="L35" s="34"/>
      <c r="M35" s="34"/>
      <c r="N35" s="34"/>
      <c r="O35" s="34"/>
      <c r="P35" s="34"/>
      <c r="Q35" s="34"/>
      <c r="R35" s="34"/>
      <c r="S35" s="34"/>
      <c r="T35" s="32"/>
      <c r="U35" s="34"/>
      <c r="V35" s="34"/>
      <c r="W35" s="34"/>
      <c r="X35" s="34"/>
      <c r="Y35" s="34"/>
      <c r="Z35" s="34"/>
      <c r="AA35" s="34"/>
      <c r="AB35" s="34"/>
      <c r="AC35" s="34"/>
      <c r="AD35" s="32"/>
      <c r="AE35" s="32"/>
      <c r="AF35" s="32"/>
      <c r="AG35" s="32"/>
      <c r="AH35" s="32"/>
      <c r="AI35" s="32"/>
      <c r="AJ35" s="32"/>
      <c r="AK35" s="32"/>
      <c r="AL35" s="32"/>
      <c r="AS35" s="32"/>
      <c r="AT35" s="32"/>
      <c r="AU35" s="32"/>
      <c r="AV35" s="32"/>
      <c r="AW35" s="32"/>
      <c r="AX35" s="32"/>
      <c r="AY35" s="32"/>
      <c r="AZ35" s="32"/>
    </row>
    <row r="36" spans="4:52">
      <c r="D36" s="156"/>
      <c r="E36" s="156"/>
      <c r="F36" s="156"/>
      <c r="G36" s="33"/>
      <c r="H36" s="33"/>
      <c r="I36" s="33"/>
      <c r="J36" s="34"/>
      <c r="K36" s="34"/>
      <c r="L36" s="34"/>
      <c r="M36" s="34"/>
      <c r="N36" s="34"/>
      <c r="O36" s="34"/>
      <c r="P36" s="34"/>
      <c r="Q36" s="34"/>
      <c r="R36" s="34"/>
      <c r="S36" s="34"/>
      <c r="T36" s="32"/>
      <c r="U36" s="34"/>
      <c r="V36" s="34"/>
      <c r="W36" s="34"/>
      <c r="X36" s="34"/>
      <c r="Y36" s="34"/>
      <c r="Z36" s="34"/>
      <c r="AA36" s="34"/>
      <c r="AB36" s="34"/>
      <c r="AC36" s="34"/>
      <c r="AD36" s="32"/>
      <c r="AE36" s="32"/>
      <c r="AF36" s="32"/>
      <c r="AG36" s="32"/>
      <c r="AH36" s="32"/>
      <c r="AI36" s="32"/>
      <c r="AJ36" s="32"/>
      <c r="AK36" s="32"/>
      <c r="AL36" s="32"/>
      <c r="AS36" s="32"/>
      <c r="AT36" s="32"/>
      <c r="AU36" s="32"/>
      <c r="AV36" s="32"/>
      <c r="AW36" s="32"/>
      <c r="AX36" s="32"/>
      <c r="AY36" s="32"/>
      <c r="AZ36" s="32"/>
    </row>
    <row r="37" spans="4:52">
      <c r="D37" s="156"/>
      <c r="E37" s="156"/>
      <c r="F37" s="156"/>
      <c r="G37" s="33"/>
      <c r="H37" s="33"/>
      <c r="I37" s="33"/>
      <c r="J37" s="34"/>
      <c r="K37" s="34"/>
      <c r="L37" s="34"/>
      <c r="M37" s="34"/>
      <c r="N37" s="34"/>
      <c r="O37" s="34"/>
      <c r="P37" s="34"/>
      <c r="Q37" s="34"/>
      <c r="R37" s="34"/>
      <c r="S37" s="34"/>
      <c r="T37" s="32"/>
      <c r="U37" s="34"/>
      <c r="V37" s="34"/>
      <c r="W37" s="34"/>
      <c r="X37" s="34"/>
      <c r="Y37" s="34"/>
      <c r="Z37" s="34"/>
      <c r="AA37" s="34"/>
      <c r="AB37" s="34"/>
      <c r="AC37" s="34"/>
      <c r="AD37" s="32"/>
      <c r="AE37" s="32"/>
      <c r="AF37" s="32"/>
      <c r="AG37" s="32"/>
      <c r="AH37" s="32"/>
      <c r="AI37" s="32"/>
      <c r="AJ37" s="32"/>
      <c r="AK37" s="32"/>
      <c r="AL37" s="32"/>
      <c r="AS37" s="32"/>
      <c r="AT37" s="32"/>
      <c r="AU37" s="32"/>
      <c r="AV37" s="32"/>
      <c r="AW37" s="32"/>
      <c r="AX37" s="32"/>
      <c r="AY37" s="32"/>
      <c r="AZ37" s="32"/>
    </row>
    <row r="38" spans="4:52">
      <c r="D38" s="156"/>
      <c r="E38" s="156"/>
      <c r="F38" s="156"/>
      <c r="G38" s="33"/>
      <c r="H38" s="33"/>
      <c r="I38" s="33"/>
      <c r="J38" s="34"/>
      <c r="K38" s="34"/>
      <c r="L38" s="34"/>
      <c r="M38" s="34"/>
      <c r="N38" s="34"/>
      <c r="O38" s="34"/>
      <c r="P38" s="34"/>
      <c r="Q38" s="34"/>
      <c r="R38" s="34"/>
      <c r="S38" s="34"/>
      <c r="T38" s="32"/>
      <c r="U38" s="34"/>
      <c r="V38" s="34"/>
      <c r="W38" s="34"/>
      <c r="X38" s="34"/>
      <c r="Y38" s="34"/>
      <c r="Z38" s="34"/>
      <c r="AA38" s="34"/>
      <c r="AB38" s="34"/>
      <c r="AC38" s="34"/>
      <c r="AD38" s="32"/>
      <c r="AE38" s="32"/>
      <c r="AF38" s="32"/>
      <c r="AG38" s="32"/>
      <c r="AH38" s="32"/>
      <c r="AI38" s="32"/>
      <c r="AJ38" s="32"/>
      <c r="AK38" s="32"/>
      <c r="AL38" s="32"/>
      <c r="AS38" s="32"/>
      <c r="AT38" s="32"/>
      <c r="AU38" s="32"/>
      <c r="AV38" s="32"/>
      <c r="AW38" s="32"/>
      <c r="AX38" s="32"/>
      <c r="AY38" s="32"/>
      <c r="AZ38" s="32"/>
    </row>
    <row r="39" spans="4:52">
      <c r="D39" s="156"/>
      <c r="E39" s="156"/>
      <c r="F39" s="156"/>
      <c r="G39" s="33"/>
      <c r="H39" s="33"/>
      <c r="I39" s="33"/>
      <c r="J39" s="34"/>
      <c r="K39" s="34"/>
      <c r="L39" s="34"/>
      <c r="M39" s="34"/>
      <c r="N39" s="34"/>
      <c r="O39" s="34"/>
      <c r="P39" s="34"/>
      <c r="Q39" s="34"/>
      <c r="R39" s="34"/>
      <c r="S39" s="34"/>
      <c r="T39" s="32"/>
      <c r="U39" s="34"/>
      <c r="V39" s="34"/>
      <c r="W39" s="34"/>
      <c r="X39" s="34"/>
      <c r="Y39" s="34"/>
      <c r="Z39" s="34"/>
      <c r="AA39" s="34"/>
      <c r="AB39" s="34"/>
      <c r="AC39" s="34"/>
      <c r="AD39" s="32"/>
      <c r="AE39" s="32"/>
      <c r="AF39" s="32"/>
      <c r="AG39" s="32"/>
      <c r="AH39" s="32"/>
      <c r="AI39" s="32"/>
      <c r="AJ39" s="32"/>
      <c r="AK39" s="32"/>
      <c r="AL39" s="32"/>
      <c r="AS39" s="32"/>
      <c r="AT39" s="32"/>
      <c r="AU39" s="32"/>
      <c r="AV39" s="32"/>
      <c r="AW39" s="32"/>
      <c r="AX39" s="32"/>
      <c r="AY39" s="32"/>
      <c r="AZ39" s="32"/>
    </row>
    <row r="40" spans="4:52">
      <c r="D40" s="156"/>
      <c r="E40" s="156"/>
      <c r="F40" s="156"/>
      <c r="G40" s="33"/>
      <c r="H40" s="33"/>
      <c r="I40" s="33"/>
      <c r="J40" s="34"/>
      <c r="K40" s="34"/>
      <c r="L40" s="34"/>
      <c r="M40" s="34"/>
      <c r="N40" s="34"/>
      <c r="O40" s="34"/>
      <c r="P40" s="34"/>
      <c r="Q40" s="34"/>
      <c r="R40" s="34"/>
      <c r="S40" s="34"/>
      <c r="T40" s="32"/>
      <c r="U40" s="34"/>
      <c r="V40" s="34"/>
      <c r="W40" s="34"/>
      <c r="X40" s="34"/>
      <c r="Y40" s="34"/>
      <c r="Z40" s="34"/>
      <c r="AA40" s="34"/>
      <c r="AB40" s="34"/>
      <c r="AC40" s="34"/>
      <c r="AD40" s="32"/>
      <c r="AE40" s="32"/>
      <c r="AF40" s="32"/>
      <c r="AG40" s="32"/>
      <c r="AH40" s="32"/>
      <c r="AI40" s="32"/>
      <c r="AJ40" s="32"/>
      <c r="AK40" s="32"/>
      <c r="AL40" s="32"/>
      <c r="AS40" s="32"/>
      <c r="AT40" s="32"/>
      <c r="AU40" s="32"/>
      <c r="AV40" s="32"/>
      <c r="AW40" s="32"/>
      <c r="AX40" s="32"/>
      <c r="AY40" s="32"/>
      <c r="AZ40" s="32"/>
    </row>
    <row r="41" spans="4:52">
      <c r="D41" s="156"/>
      <c r="E41" s="156"/>
      <c r="F41" s="156"/>
      <c r="G41" s="33"/>
      <c r="H41" s="33"/>
      <c r="I41" s="33"/>
      <c r="J41" s="34"/>
      <c r="K41" s="34"/>
      <c r="L41" s="34"/>
      <c r="M41" s="34"/>
      <c r="N41" s="34"/>
      <c r="O41" s="34"/>
      <c r="P41" s="34"/>
      <c r="Q41" s="34"/>
      <c r="R41" s="34"/>
      <c r="S41" s="34"/>
      <c r="T41" s="32"/>
      <c r="U41" s="34"/>
      <c r="V41" s="34"/>
      <c r="W41" s="34"/>
      <c r="X41" s="34"/>
      <c r="Y41" s="34"/>
      <c r="Z41" s="34"/>
      <c r="AA41" s="34"/>
      <c r="AB41" s="34"/>
      <c r="AC41" s="34"/>
      <c r="AD41" s="32"/>
      <c r="AE41" s="32"/>
      <c r="AF41" s="32"/>
      <c r="AG41" s="32"/>
      <c r="AH41" s="32"/>
      <c r="AI41" s="32"/>
      <c r="AJ41" s="32"/>
      <c r="AK41" s="32"/>
      <c r="AL41" s="32"/>
      <c r="AS41" s="32"/>
      <c r="AT41" s="32"/>
      <c r="AU41" s="32"/>
      <c r="AV41" s="32"/>
      <c r="AW41" s="32"/>
      <c r="AX41" s="32"/>
      <c r="AY41" s="32"/>
      <c r="AZ41" s="32"/>
    </row>
    <row r="42" spans="4:52">
      <c r="D42" s="156"/>
      <c r="E42" s="156"/>
      <c r="F42" s="156"/>
      <c r="G42" s="33"/>
      <c r="H42" s="33"/>
      <c r="I42" s="33"/>
      <c r="J42" s="34"/>
      <c r="K42" s="34"/>
      <c r="L42" s="34"/>
      <c r="M42" s="34"/>
      <c r="N42" s="34"/>
      <c r="O42" s="34"/>
      <c r="P42" s="34"/>
      <c r="Q42" s="34"/>
      <c r="R42" s="34"/>
      <c r="S42" s="34"/>
      <c r="T42" s="32"/>
      <c r="U42" s="34"/>
      <c r="V42" s="34"/>
      <c r="W42" s="34"/>
      <c r="X42" s="34"/>
      <c r="Y42" s="34"/>
      <c r="Z42" s="34"/>
      <c r="AA42" s="34"/>
      <c r="AB42" s="34"/>
      <c r="AC42" s="34"/>
      <c r="AD42" s="32"/>
      <c r="AE42" s="32"/>
      <c r="AF42" s="32"/>
      <c r="AG42" s="32"/>
      <c r="AH42" s="32"/>
      <c r="AI42" s="32"/>
      <c r="AJ42" s="32"/>
      <c r="AK42" s="32"/>
      <c r="AL42" s="32"/>
      <c r="AS42" s="32"/>
      <c r="AT42" s="32"/>
      <c r="AU42" s="32"/>
      <c r="AV42" s="32"/>
      <c r="AW42" s="32"/>
      <c r="AX42" s="32"/>
      <c r="AY42" s="32"/>
      <c r="AZ42" s="32"/>
    </row>
    <row r="43" spans="4:52">
      <c r="D43" s="156"/>
      <c r="E43" s="156"/>
      <c r="F43" s="156"/>
      <c r="G43" s="33"/>
      <c r="H43" s="33"/>
      <c r="I43" s="33"/>
      <c r="J43" s="34"/>
      <c r="K43" s="34"/>
      <c r="L43" s="34"/>
      <c r="M43" s="34"/>
      <c r="N43" s="34"/>
      <c r="O43" s="34"/>
      <c r="P43" s="34"/>
      <c r="Q43" s="34"/>
      <c r="R43" s="34"/>
      <c r="S43" s="34"/>
      <c r="T43" s="32"/>
      <c r="U43" s="34"/>
      <c r="V43" s="34"/>
      <c r="W43" s="34"/>
      <c r="X43" s="34"/>
      <c r="Y43" s="34"/>
      <c r="Z43" s="34"/>
      <c r="AA43" s="34"/>
      <c r="AB43" s="34"/>
      <c r="AC43" s="34"/>
      <c r="AD43" s="32"/>
      <c r="AE43" s="32"/>
      <c r="AF43" s="32"/>
      <c r="AG43" s="32"/>
      <c r="AH43" s="32"/>
      <c r="AI43" s="32"/>
      <c r="AJ43" s="32"/>
      <c r="AK43" s="32"/>
      <c r="AL43" s="32"/>
      <c r="AS43" s="32"/>
      <c r="AT43" s="32"/>
      <c r="AU43" s="32"/>
      <c r="AV43" s="32"/>
      <c r="AW43" s="32"/>
      <c r="AX43" s="32"/>
      <c r="AY43" s="32"/>
      <c r="AZ43" s="32"/>
    </row>
    <row r="44" spans="4:52">
      <c r="D44" s="156"/>
      <c r="E44" s="156"/>
      <c r="F44" s="156"/>
      <c r="G44" s="33"/>
      <c r="H44" s="33"/>
      <c r="I44" s="33"/>
      <c r="J44" s="34"/>
      <c r="K44" s="34"/>
      <c r="L44" s="34"/>
      <c r="M44" s="34"/>
      <c r="N44" s="34"/>
      <c r="O44" s="34"/>
      <c r="P44" s="34"/>
      <c r="Q44" s="34"/>
      <c r="R44" s="34"/>
      <c r="S44" s="34"/>
      <c r="T44" s="32"/>
      <c r="U44" s="34"/>
      <c r="V44" s="34"/>
      <c r="W44" s="34"/>
      <c r="X44" s="34"/>
      <c r="Y44" s="34"/>
      <c r="Z44" s="34"/>
      <c r="AA44" s="34"/>
      <c r="AB44" s="34"/>
      <c r="AC44" s="34"/>
      <c r="AD44" s="32"/>
      <c r="AE44" s="32"/>
      <c r="AF44" s="32"/>
      <c r="AG44" s="32"/>
      <c r="AH44" s="32"/>
      <c r="AI44" s="32"/>
      <c r="AJ44" s="32"/>
      <c r="AK44" s="32"/>
      <c r="AL44" s="32"/>
      <c r="AS44" s="32"/>
      <c r="AT44" s="32"/>
      <c r="AU44" s="32"/>
      <c r="AV44" s="32"/>
      <c r="AW44" s="32"/>
      <c r="AX44" s="32"/>
      <c r="AY44" s="32"/>
      <c r="AZ44" s="32"/>
    </row>
    <row r="45" spans="4:52">
      <c r="D45" s="157"/>
      <c r="E45" s="157"/>
      <c r="F45" s="157"/>
      <c r="G45" s="34"/>
      <c r="H45" s="34"/>
      <c r="I45" s="34"/>
      <c r="J45" s="34"/>
      <c r="K45" s="34"/>
      <c r="L45" s="34"/>
      <c r="M45" s="34"/>
      <c r="N45" s="34"/>
      <c r="O45" s="34"/>
      <c r="P45" s="34"/>
      <c r="Q45" s="34"/>
      <c r="R45" s="34"/>
      <c r="S45" s="34"/>
      <c r="T45" s="32"/>
      <c r="U45" s="34"/>
      <c r="V45" s="34"/>
      <c r="W45" s="34"/>
      <c r="X45" s="34"/>
      <c r="Y45" s="34"/>
      <c r="Z45" s="34"/>
      <c r="AA45" s="34"/>
      <c r="AB45" s="34"/>
      <c r="AC45" s="34"/>
      <c r="AD45" s="32"/>
      <c r="AE45" s="32"/>
      <c r="AF45" s="32"/>
      <c r="AG45" s="32"/>
      <c r="AH45" s="32"/>
      <c r="AI45" s="32"/>
      <c r="AJ45" s="32"/>
      <c r="AK45" s="32"/>
      <c r="AL45" s="32"/>
      <c r="AS45" s="32"/>
      <c r="AT45" s="32"/>
      <c r="AU45" s="32"/>
      <c r="AV45" s="32"/>
      <c r="AW45" s="32"/>
      <c r="AX45" s="32"/>
      <c r="AY45" s="32"/>
      <c r="AZ45" s="32"/>
    </row>
    <row r="46" spans="4:52">
      <c r="D46" s="157"/>
      <c r="E46" s="157"/>
      <c r="F46" s="157"/>
      <c r="G46" s="34"/>
      <c r="H46" s="34"/>
      <c r="I46" s="34"/>
      <c r="J46" s="34"/>
      <c r="K46" s="34"/>
      <c r="L46" s="34"/>
      <c r="M46" s="34"/>
      <c r="N46" s="34"/>
      <c r="O46" s="34"/>
      <c r="P46" s="34"/>
      <c r="Q46" s="34"/>
      <c r="R46" s="34"/>
      <c r="S46" s="34"/>
      <c r="T46" s="32"/>
      <c r="U46" s="34"/>
      <c r="V46" s="34"/>
      <c r="W46" s="34"/>
      <c r="X46" s="34"/>
      <c r="Y46" s="34"/>
      <c r="Z46" s="34"/>
      <c r="AA46" s="34"/>
      <c r="AB46" s="34"/>
      <c r="AC46" s="34"/>
      <c r="AD46" s="32"/>
      <c r="AE46" s="32"/>
      <c r="AF46" s="32"/>
      <c r="AG46" s="32"/>
      <c r="AH46" s="32"/>
      <c r="AI46" s="32"/>
      <c r="AJ46" s="32"/>
      <c r="AK46" s="32"/>
      <c r="AL46" s="32"/>
      <c r="AS46" s="32"/>
      <c r="AT46" s="32"/>
      <c r="AU46" s="32"/>
      <c r="AV46" s="32"/>
      <c r="AW46" s="32"/>
      <c r="AX46" s="32"/>
      <c r="AY46" s="32"/>
      <c r="AZ46" s="32"/>
    </row>
    <row r="47" spans="4:52">
      <c r="D47" s="157"/>
      <c r="E47" s="157"/>
      <c r="F47" s="157"/>
      <c r="G47" s="34"/>
      <c r="H47" s="34"/>
      <c r="I47" s="34"/>
      <c r="J47" s="34"/>
      <c r="K47" s="34"/>
      <c r="L47" s="34"/>
      <c r="M47" s="34"/>
      <c r="N47" s="34"/>
      <c r="O47" s="34"/>
      <c r="P47" s="34"/>
      <c r="Q47" s="34"/>
      <c r="R47" s="34"/>
      <c r="S47" s="34"/>
      <c r="T47" s="32"/>
      <c r="U47" s="34"/>
      <c r="V47" s="34"/>
      <c r="W47" s="34"/>
      <c r="X47" s="34"/>
      <c r="Y47" s="34"/>
      <c r="Z47" s="34"/>
      <c r="AA47" s="34"/>
      <c r="AB47" s="34"/>
      <c r="AC47" s="34"/>
      <c r="AD47" s="32"/>
      <c r="AE47" s="32"/>
      <c r="AF47" s="32"/>
      <c r="AG47" s="32"/>
      <c r="AH47" s="32"/>
      <c r="AI47" s="32"/>
      <c r="AJ47" s="32"/>
      <c r="AK47" s="32"/>
      <c r="AL47" s="32"/>
      <c r="AS47" s="32"/>
      <c r="AT47" s="32"/>
      <c r="AU47" s="32"/>
      <c r="AV47" s="32"/>
      <c r="AW47" s="32"/>
      <c r="AX47" s="32"/>
      <c r="AY47" s="32"/>
      <c r="AZ47" s="32"/>
    </row>
    <row r="48" spans="4:52">
      <c r="D48" s="157"/>
      <c r="E48" s="157"/>
      <c r="F48" s="157"/>
      <c r="G48" s="34"/>
      <c r="H48" s="34"/>
      <c r="I48" s="34"/>
      <c r="J48" s="34"/>
      <c r="K48" s="34"/>
      <c r="L48" s="34"/>
      <c r="M48" s="34"/>
      <c r="N48" s="34"/>
      <c r="O48" s="34"/>
      <c r="P48" s="34"/>
      <c r="Q48" s="34"/>
      <c r="R48" s="34"/>
      <c r="S48" s="34"/>
      <c r="T48" s="32"/>
      <c r="U48" s="34"/>
      <c r="V48" s="34"/>
      <c r="W48" s="34"/>
      <c r="X48" s="34"/>
      <c r="Y48" s="34"/>
      <c r="Z48" s="34"/>
      <c r="AA48" s="34"/>
      <c r="AB48" s="34"/>
      <c r="AC48" s="34"/>
      <c r="AD48" s="32"/>
      <c r="AE48" s="32"/>
      <c r="AF48" s="32"/>
      <c r="AG48" s="32"/>
      <c r="AH48" s="32"/>
      <c r="AI48" s="32"/>
      <c r="AJ48" s="32"/>
      <c r="AK48" s="32"/>
      <c r="AL48" s="32"/>
      <c r="AS48" s="32"/>
      <c r="AT48" s="32"/>
      <c r="AU48" s="32"/>
      <c r="AV48" s="32"/>
      <c r="AW48" s="32"/>
      <c r="AX48" s="32"/>
      <c r="AY48" s="32"/>
      <c r="AZ48" s="32"/>
    </row>
    <row r="49" spans="4:52">
      <c r="D49" s="157"/>
      <c r="E49" s="157"/>
      <c r="F49" s="157"/>
      <c r="G49" s="34"/>
      <c r="H49" s="34"/>
      <c r="I49" s="34"/>
      <c r="J49" s="34"/>
      <c r="K49" s="34"/>
      <c r="L49" s="34"/>
      <c r="M49" s="34"/>
      <c r="N49" s="34"/>
      <c r="O49" s="34"/>
      <c r="P49" s="34"/>
      <c r="Q49" s="34"/>
      <c r="R49" s="34"/>
      <c r="S49" s="34"/>
      <c r="T49" s="32"/>
      <c r="U49" s="34"/>
      <c r="V49" s="34"/>
      <c r="W49" s="34"/>
      <c r="X49" s="34"/>
      <c r="Y49" s="34"/>
      <c r="Z49" s="34"/>
      <c r="AA49" s="34"/>
      <c r="AB49" s="34"/>
      <c r="AC49" s="34"/>
      <c r="AD49" s="32"/>
      <c r="AE49" s="32"/>
      <c r="AF49" s="32"/>
      <c r="AG49" s="32"/>
      <c r="AH49" s="32"/>
      <c r="AI49" s="32"/>
      <c r="AJ49" s="32"/>
      <c r="AK49" s="32"/>
      <c r="AL49" s="32"/>
      <c r="AS49" s="32"/>
      <c r="AT49" s="32"/>
      <c r="AU49" s="32"/>
      <c r="AV49" s="32"/>
      <c r="AW49" s="32"/>
      <c r="AX49" s="32"/>
      <c r="AY49" s="32"/>
      <c r="AZ49" s="32"/>
    </row>
    <row r="50" spans="4:52">
      <c r="D50" s="157"/>
      <c r="E50" s="157"/>
      <c r="F50" s="157"/>
      <c r="G50" s="34"/>
      <c r="H50" s="34"/>
      <c r="I50" s="34"/>
      <c r="J50" s="34"/>
      <c r="K50" s="34"/>
      <c r="L50" s="34"/>
      <c r="M50" s="34"/>
      <c r="N50" s="34"/>
      <c r="O50" s="34"/>
      <c r="P50" s="34"/>
      <c r="Q50" s="34"/>
      <c r="R50" s="34"/>
      <c r="S50" s="34"/>
      <c r="T50" s="32"/>
      <c r="U50" s="34"/>
      <c r="V50" s="34"/>
      <c r="W50" s="34"/>
      <c r="X50" s="34"/>
      <c r="Y50" s="34"/>
      <c r="Z50" s="34"/>
      <c r="AA50" s="34"/>
      <c r="AB50" s="34"/>
      <c r="AC50" s="34"/>
      <c r="AD50" s="32"/>
      <c r="AE50" s="32"/>
      <c r="AF50" s="32"/>
      <c r="AG50" s="32"/>
      <c r="AH50" s="32"/>
      <c r="AI50" s="32"/>
      <c r="AJ50" s="32"/>
      <c r="AK50" s="32"/>
      <c r="AL50" s="32"/>
      <c r="AS50" s="32"/>
      <c r="AT50" s="32"/>
      <c r="AU50" s="32"/>
      <c r="AV50" s="32"/>
      <c r="AW50" s="32"/>
      <c r="AX50" s="32"/>
      <c r="AY50" s="32"/>
      <c r="AZ50" s="32"/>
    </row>
    <row r="51" spans="4:52">
      <c r="D51" s="157"/>
      <c r="E51" s="157"/>
      <c r="F51" s="157"/>
      <c r="G51" s="34"/>
      <c r="H51" s="34"/>
      <c r="I51" s="34"/>
      <c r="J51" s="34"/>
      <c r="K51" s="34"/>
      <c r="L51" s="34"/>
      <c r="M51" s="34"/>
      <c r="N51" s="34"/>
      <c r="O51" s="34"/>
      <c r="P51" s="34"/>
      <c r="Q51" s="34"/>
      <c r="R51" s="34"/>
      <c r="S51" s="34"/>
      <c r="T51" s="32"/>
      <c r="U51" s="34"/>
      <c r="V51" s="34"/>
      <c r="W51" s="34"/>
      <c r="X51" s="34"/>
      <c r="Y51" s="34"/>
      <c r="Z51" s="34"/>
      <c r="AA51" s="34"/>
      <c r="AB51" s="34"/>
      <c r="AC51" s="34"/>
      <c r="AD51" s="32"/>
      <c r="AE51" s="32"/>
      <c r="AF51" s="32"/>
      <c r="AG51" s="32"/>
      <c r="AH51" s="32"/>
      <c r="AI51" s="32"/>
      <c r="AJ51" s="32"/>
      <c r="AK51" s="32"/>
      <c r="AL51" s="32"/>
      <c r="AS51" s="32"/>
      <c r="AT51" s="32"/>
      <c r="AU51" s="32"/>
      <c r="AV51" s="32"/>
      <c r="AW51" s="32"/>
      <c r="AX51" s="32"/>
      <c r="AY51" s="32"/>
      <c r="AZ51" s="32"/>
    </row>
    <row r="52" spans="4:52">
      <c r="D52" s="157"/>
      <c r="E52" s="157"/>
      <c r="F52" s="157"/>
      <c r="G52" s="34"/>
      <c r="H52" s="34"/>
      <c r="I52" s="34"/>
      <c r="J52" s="34"/>
      <c r="K52" s="34"/>
      <c r="L52" s="34"/>
      <c r="M52" s="34"/>
      <c r="N52" s="34"/>
      <c r="O52" s="34"/>
      <c r="P52" s="34"/>
      <c r="Q52" s="34"/>
      <c r="R52" s="34"/>
      <c r="S52" s="34"/>
      <c r="T52" s="32"/>
      <c r="U52" s="34"/>
      <c r="V52" s="34"/>
      <c r="W52" s="34"/>
      <c r="X52" s="34"/>
      <c r="Y52" s="34"/>
      <c r="Z52" s="34"/>
      <c r="AA52" s="34"/>
      <c r="AB52" s="34"/>
      <c r="AC52" s="34"/>
      <c r="AD52" s="32"/>
      <c r="AE52" s="32"/>
      <c r="AF52" s="32"/>
      <c r="AG52" s="32"/>
      <c r="AH52" s="32"/>
      <c r="AI52" s="32"/>
      <c r="AJ52" s="32"/>
      <c r="AK52" s="32"/>
      <c r="AL52" s="32"/>
      <c r="AS52" s="32"/>
      <c r="AT52" s="32"/>
      <c r="AU52" s="32"/>
      <c r="AV52" s="32"/>
      <c r="AW52" s="32"/>
      <c r="AX52" s="32"/>
      <c r="AY52" s="32"/>
      <c r="AZ52" s="32"/>
    </row>
    <row r="53" spans="4:52">
      <c r="D53" s="157"/>
      <c r="E53" s="157"/>
      <c r="F53" s="157"/>
      <c r="G53" s="34"/>
      <c r="H53" s="34"/>
      <c r="I53" s="34"/>
      <c r="J53" s="34"/>
      <c r="K53" s="34"/>
      <c r="L53" s="34"/>
      <c r="M53" s="34"/>
      <c r="N53" s="34"/>
      <c r="O53" s="34"/>
      <c r="P53" s="34"/>
      <c r="Q53" s="34"/>
      <c r="R53" s="34"/>
      <c r="S53" s="34"/>
      <c r="T53" s="32"/>
      <c r="U53" s="34"/>
      <c r="V53" s="34"/>
      <c r="W53" s="34"/>
      <c r="X53" s="34"/>
      <c r="Y53" s="34"/>
      <c r="Z53" s="34"/>
      <c r="AA53" s="34"/>
      <c r="AB53" s="34"/>
      <c r="AC53" s="34"/>
      <c r="AD53" s="32"/>
      <c r="AE53" s="32"/>
      <c r="AF53" s="32"/>
      <c r="AG53" s="32"/>
      <c r="AH53" s="32"/>
      <c r="AI53" s="32"/>
      <c r="AJ53" s="32"/>
      <c r="AK53" s="32"/>
      <c r="AL53" s="32"/>
      <c r="AS53" s="32"/>
      <c r="AT53" s="32"/>
      <c r="AU53" s="32"/>
      <c r="AV53" s="32"/>
      <c r="AW53" s="32"/>
      <c r="AX53" s="32"/>
      <c r="AY53" s="32"/>
      <c r="AZ53" s="32"/>
    </row>
    <row r="54" spans="4:52">
      <c r="D54" s="157"/>
      <c r="E54" s="157"/>
      <c r="F54" s="157"/>
      <c r="G54" s="34"/>
      <c r="H54" s="34"/>
      <c r="I54" s="34"/>
      <c r="J54" s="34"/>
      <c r="K54" s="34"/>
      <c r="L54" s="34"/>
      <c r="M54" s="34"/>
      <c r="N54" s="34"/>
      <c r="O54" s="34"/>
      <c r="P54" s="34"/>
      <c r="Q54" s="34"/>
      <c r="R54" s="34"/>
      <c r="S54" s="34"/>
      <c r="T54" s="32"/>
      <c r="U54" s="34"/>
      <c r="V54" s="34"/>
      <c r="W54" s="34"/>
      <c r="X54" s="34"/>
      <c r="Y54" s="34"/>
      <c r="Z54" s="34"/>
      <c r="AA54" s="34"/>
      <c r="AB54" s="34"/>
      <c r="AC54" s="34"/>
      <c r="AD54" s="32"/>
      <c r="AE54" s="32"/>
      <c r="AF54" s="32"/>
      <c r="AG54" s="32"/>
      <c r="AH54" s="32"/>
      <c r="AI54" s="32"/>
      <c r="AJ54" s="32"/>
      <c r="AK54" s="32"/>
      <c r="AL54" s="32"/>
      <c r="AS54" s="32"/>
      <c r="AT54" s="32"/>
      <c r="AU54" s="32"/>
      <c r="AV54" s="32"/>
      <c r="AW54" s="32"/>
      <c r="AX54" s="32"/>
      <c r="AY54" s="32"/>
      <c r="AZ54" s="32"/>
    </row>
    <row r="55" spans="4:52">
      <c r="D55" s="157"/>
      <c r="E55" s="157"/>
      <c r="F55" s="157"/>
      <c r="G55" s="34"/>
      <c r="H55" s="34"/>
      <c r="I55" s="34"/>
      <c r="J55" s="34"/>
      <c r="K55" s="34"/>
      <c r="L55" s="34"/>
      <c r="M55" s="34"/>
      <c r="N55" s="34"/>
      <c r="O55" s="34"/>
      <c r="P55" s="34"/>
      <c r="Q55" s="34"/>
      <c r="R55" s="34"/>
      <c r="S55" s="34"/>
      <c r="T55" s="32"/>
      <c r="U55" s="34"/>
      <c r="V55" s="34"/>
      <c r="W55" s="34"/>
      <c r="X55" s="34"/>
      <c r="Y55" s="34"/>
      <c r="Z55" s="34"/>
      <c r="AA55" s="34"/>
      <c r="AB55" s="34"/>
      <c r="AC55" s="34"/>
      <c r="AD55" s="32"/>
      <c r="AE55" s="32"/>
      <c r="AF55" s="32"/>
      <c r="AG55" s="32"/>
      <c r="AH55" s="32"/>
      <c r="AI55" s="32"/>
      <c r="AJ55" s="32"/>
      <c r="AK55" s="32"/>
      <c r="AL55" s="32"/>
      <c r="AS55" s="32"/>
      <c r="AT55" s="32"/>
      <c r="AU55" s="32"/>
      <c r="AV55" s="32"/>
      <c r="AW55" s="32"/>
      <c r="AX55" s="32"/>
      <c r="AY55" s="32"/>
      <c r="AZ55" s="32"/>
    </row>
    <row r="56" spans="4:52">
      <c r="D56" s="157"/>
      <c r="E56" s="157"/>
      <c r="F56" s="157"/>
      <c r="G56" s="34"/>
      <c r="H56" s="34"/>
      <c r="I56" s="34"/>
      <c r="J56" s="34"/>
      <c r="K56" s="34"/>
      <c r="L56" s="34"/>
      <c r="M56" s="34"/>
      <c r="N56" s="34"/>
      <c r="O56" s="34"/>
      <c r="P56" s="34"/>
      <c r="Q56" s="34"/>
      <c r="R56" s="34"/>
      <c r="S56" s="34"/>
      <c r="T56" s="32"/>
      <c r="U56" s="34"/>
      <c r="V56" s="34"/>
      <c r="W56" s="34"/>
      <c r="X56" s="34"/>
      <c r="Y56" s="34"/>
      <c r="Z56" s="34"/>
      <c r="AA56" s="34"/>
      <c r="AB56" s="34"/>
      <c r="AC56" s="34"/>
      <c r="AD56" s="32"/>
      <c r="AE56" s="32"/>
      <c r="AF56" s="32"/>
      <c r="AG56" s="32"/>
      <c r="AH56" s="32"/>
      <c r="AI56" s="32"/>
      <c r="AJ56" s="32"/>
      <c r="AK56" s="32"/>
      <c r="AL56" s="32"/>
      <c r="AS56" s="32"/>
      <c r="AT56" s="32"/>
      <c r="AU56" s="32"/>
      <c r="AV56" s="32"/>
      <c r="AW56" s="32"/>
      <c r="AX56" s="32"/>
      <c r="AY56" s="32"/>
      <c r="AZ56" s="32"/>
    </row>
    <row r="57" spans="4:52">
      <c r="D57" s="157"/>
      <c r="E57" s="157"/>
      <c r="F57" s="157"/>
      <c r="G57" s="34"/>
      <c r="H57" s="34"/>
      <c r="I57" s="34"/>
      <c r="J57" s="34"/>
      <c r="K57" s="34"/>
      <c r="L57" s="34"/>
      <c r="M57" s="34"/>
      <c r="N57" s="34"/>
      <c r="O57" s="34"/>
      <c r="P57" s="34"/>
      <c r="Q57" s="34"/>
      <c r="R57" s="34"/>
      <c r="S57" s="34"/>
      <c r="T57" s="32"/>
      <c r="U57" s="34"/>
      <c r="V57" s="34"/>
      <c r="W57" s="34"/>
      <c r="X57" s="34"/>
      <c r="Y57" s="34"/>
      <c r="Z57" s="34"/>
      <c r="AA57" s="34"/>
      <c r="AB57" s="34"/>
      <c r="AC57" s="34"/>
      <c r="AD57" s="32"/>
      <c r="AE57" s="32"/>
      <c r="AF57" s="32"/>
      <c r="AG57" s="32"/>
      <c r="AH57" s="32"/>
      <c r="AI57" s="32"/>
      <c r="AJ57" s="32"/>
      <c r="AK57" s="32"/>
      <c r="AL57" s="32"/>
      <c r="AS57" s="32"/>
      <c r="AT57" s="32"/>
      <c r="AU57" s="32"/>
      <c r="AV57" s="32"/>
      <c r="AW57" s="32"/>
      <c r="AX57" s="32"/>
      <c r="AY57" s="32"/>
      <c r="AZ57" s="32"/>
    </row>
    <row r="58" spans="4:52">
      <c r="D58" s="157"/>
      <c r="E58" s="157"/>
      <c r="F58" s="157"/>
      <c r="G58" s="34"/>
      <c r="H58" s="34"/>
      <c r="I58" s="34"/>
      <c r="J58" s="34"/>
      <c r="K58" s="34"/>
      <c r="L58" s="34"/>
      <c r="M58" s="34"/>
      <c r="N58" s="34"/>
      <c r="O58" s="34"/>
      <c r="P58" s="34"/>
      <c r="Q58" s="34"/>
      <c r="R58" s="34"/>
      <c r="S58" s="34"/>
      <c r="T58" s="32"/>
      <c r="U58" s="34"/>
      <c r="V58" s="34"/>
      <c r="W58" s="34"/>
      <c r="X58" s="34"/>
      <c r="Y58" s="34"/>
      <c r="Z58" s="34"/>
      <c r="AA58" s="34"/>
      <c r="AB58" s="34"/>
      <c r="AC58" s="34"/>
      <c r="AD58" s="32"/>
      <c r="AE58" s="32"/>
      <c r="AF58" s="32"/>
      <c r="AG58" s="32"/>
      <c r="AH58" s="32"/>
      <c r="AI58" s="32"/>
      <c r="AJ58" s="32"/>
      <c r="AK58" s="32"/>
      <c r="AL58" s="32"/>
      <c r="AS58" s="32"/>
      <c r="AT58" s="32"/>
      <c r="AU58" s="32"/>
      <c r="AV58" s="32"/>
      <c r="AW58" s="32"/>
      <c r="AX58" s="32"/>
      <c r="AY58" s="32"/>
      <c r="AZ58" s="32"/>
    </row>
    <row r="59" spans="4:52">
      <c r="D59" s="157"/>
      <c r="E59" s="157"/>
      <c r="F59" s="157"/>
      <c r="G59" s="34"/>
      <c r="H59" s="34"/>
      <c r="I59" s="34"/>
      <c r="J59" s="34"/>
      <c r="K59" s="34"/>
      <c r="L59" s="34"/>
      <c r="M59" s="34"/>
      <c r="N59" s="34"/>
      <c r="O59" s="34"/>
      <c r="P59" s="34"/>
      <c r="Q59" s="34"/>
      <c r="R59" s="34"/>
      <c r="S59" s="34"/>
      <c r="T59" s="32"/>
      <c r="U59" s="34"/>
      <c r="V59" s="34"/>
      <c r="W59" s="34"/>
      <c r="X59" s="34"/>
      <c r="Y59" s="34"/>
      <c r="Z59" s="34"/>
      <c r="AA59" s="34"/>
      <c r="AB59" s="34"/>
      <c r="AC59" s="34"/>
      <c r="AD59" s="32"/>
      <c r="AE59" s="32"/>
      <c r="AF59" s="32"/>
      <c r="AG59" s="32"/>
      <c r="AH59" s="32"/>
      <c r="AI59" s="32"/>
      <c r="AJ59" s="32"/>
      <c r="AK59" s="32"/>
      <c r="AL59" s="32"/>
      <c r="AS59" s="32"/>
      <c r="AT59" s="32"/>
      <c r="AU59" s="32"/>
      <c r="AV59" s="32"/>
      <c r="AW59" s="32"/>
      <c r="AX59" s="32"/>
      <c r="AY59" s="32"/>
      <c r="AZ59" s="32"/>
    </row>
    <row r="60" spans="4:52">
      <c r="D60" s="157"/>
      <c r="E60" s="157"/>
      <c r="F60" s="157"/>
      <c r="G60" s="34"/>
      <c r="H60" s="34"/>
      <c r="I60" s="34"/>
      <c r="J60" s="34"/>
      <c r="K60" s="34"/>
      <c r="L60" s="34"/>
      <c r="M60" s="34"/>
      <c r="N60" s="34"/>
      <c r="O60" s="34"/>
      <c r="P60" s="34"/>
      <c r="Q60" s="34"/>
      <c r="R60" s="34"/>
      <c r="S60" s="34"/>
      <c r="T60" s="32"/>
      <c r="U60" s="34"/>
      <c r="V60" s="34"/>
      <c r="W60" s="34"/>
      <c r="X60" s="34"/>
      <c r="Y60" s="34"/>
      <c r="Z60" s="34"/>
      <c r="AA60" s="34"/>
      <c r="AB60" s="34"/>
      <c r="AC60" s="34"/>
      <c r="AD60" s="32"/>
      <c r="AE60" s="32"/>
      <c r="AF60" s="32"/>
      <c r="AG60" s="32"/>
      <c r="AH60" s="32"/>
      <c r="AI60" s="32"/>
      <c r="AJ60" s="32"/>
      <c r="AK60" s="32"/>
      <c r="AL60" s="32"/>
      <c r="AS60" s="32"/>
      <c r="AT60" s="32"/>
      <c r="AU60" s="32"/>
      <c r="AV60" s="32"/>
      <c r="AW60" s="32"/>
      <c r="AX60" s="32"/>
      <c r="AY60" s="32"/>
      <c r="AZ60" s="32"/>
    </row>
    <row r="61" spans="4:52">
      <c r="D61" s="157"/>
      <c r="E61" s="157"/>
      <c r="F61" s="157"/>
      <c r="G61" s="34"/>
      <c r="H61" s="34"/>
      <c r="I61" s="34"/>
      <c r="J61" s="34"/>
      <c r="K61" s="34"/>
      <c r="L61" s="34"/>
      <c r="M61" s="34"/>
      <c r="N61" s="34"/>
      <c r="O61" s="34"/>
      <c r="P61" s="34"/>
      <c r="Q61" s="34"/>
      <c r="R61" s="34"/>
      <c r="S61" s="34"/>
      <c r="T61" s="32"/>
      <c r="U61" s="34"/>
      <c r="V61" s="34"/>
      <c r="W61" s="34"/>
      <c r="X61" s="34"/>
      <c r="Y61" s="34"/>
      <c r="Z61" s="34"/>
      <c r="AA61" s="34"/>
      <c r="AB61" s="34"/>
      <c r="AC61" s="34"/>
      <c r="AD61" s="32"/>
      <c r="AE61" s="32"/>
      <c r="AF61" s="32"/>
      <c r="AG61" s="32"/>
      <c r="AH61" s="32"/>
      <c r="AI61" s="32"/>
      <c r="AJ61" s="32"/>
      <c r="AK61" s="32"/>
      <c r="AL61" s="32"/>
      <c r="AS61" s="32"/>
      <c r="AT61" s="32"/>
      <c r="AU61" s="32"/>
      <c r="AV61" s="32"/>
      <c r="AW61" s="32"/>
      <c r="AX61" s="32"/>
      <c r="AY61" s="32"/>
      <c r="AZ61" s="32"/>
    </row>
    <row r="62" spans="4:52">
      <c r="D62" s="157"/>
      <c r="E62" s="157"/>
      <c r="F62" s="157"/>
      <c r="G62" s="34"/>
      <c r="H62" s="34"/>
      <c r="I62" s="34"/>
      <c r="J62" s="34"/>
      <c r="K62" s="34"/>
      <c r="L62" s="34"/>
      <c r="M62" s="34"/>
      <c r="N62" s="34"/>
      <c r="O62" s="34"/>
      <c r="P62" s="34"/>
      <c r="Q62" s="34"/>
      <c r="R62" s="34"/>
      <c r="S62" s="34"/>
      <c r="T62" s="32"/>
      <c r="U62" s="34"/>
      <c r="V62" s="34"/>
      <c r="W62" s="34"/>
      <c r="X62" s="34"/>
      <c r="Y62" s="34"/>
      <c r="Z62" s="34"/>
      <c r="AA62" s="34"/>
      <c r="AB62" s="34"/>
      <c r="AC62" s="34"/>
      <c r="AD62" s="32"/>
      <c r="AE62" s="32"/>
      <c r="AF62" s="32"/>
      <c r="AG62" s="32"/>
      <c r="AH62" s="32"/>
      <c r="AI62" s="32"/>
      <c r="AJ62" s="32"/>
      <c r="AK62" s="32"/>
      <c r="AL62" s="32"/>
      <c r="AS62" s="32"/>
      <c r="AT62" s="32"/>
      <c r="AU62" s="32"/>
      <c r="AV62" s="32"/>
      <c r="AW62" s="32"/>
      <c r="AX62" s="32"/>
      <c r="AY62" s="32"/>
      <c r="AZ62" s="32"/>
    </row>
    <row r="63" spans="4:52">
      <c r="D63" s="157"/>
      <c r="E63" s="157"/>
      <c r="F63" s="157"/>
      <c r="G63" s="34"/>
      <c r="H63" s="34"/>
      <c r="I63" s="34"/>
      <c r="J63" s="34"/>
      <c r="K63" s="34"/>
      <c r="L63" s="34"/>
      <c r="M63" s="34"/>
      <c r="N63" s="34"/>
      <c r="O63" s="34"/>
      <c r="P63" s="34"/>
      <c r="Q63" s="34"/>
      <c r="R63" s="34"/>
      <c r="S63" s="34"/>
      <c r="T63" s="32"/>
      <c r="U63" s="34"/>
      <c r="V63" s="34"/>
      <c r="W63" s="34"/>
      <c r="X63" s="34"/>
      <c r="Y63" s="34"/>
      <c r="Z63" s="34"/>
      <c r="AA63" s="34"/>
      <c r="AB63" s="34"/>
      <c r="AC63" s="34"/>
      <c r="AD63" s="32"/>
      <c r="AE63" s="32"/>
      <c r="AF63" s="32"/>
      <c r="AG63" s="32"/>
      <c r="AH63" s="32"/>
      <c r="AI63" s="32"/>
      <c r="AJ63" s="32"/>
      <c r="AK63" s="32"/>
      <c r="AL63" s="32"/>
      <c r="AS63" s="32"/>
      <c r="AT63" s="32"/>
      <c r="AU63" s="32"/>
      <c r="AV63" s="32"/>
      <c r="AW63" s="32"/>
      <c r="AX63" s="32"/>
      <c r="AY63" s="32"/>
      <c r="AZ63" s="32"/>
    </row>
    <row r="64" spans="4:52">
      <c r="D64" s="157"/>
      <c r="E64" s="157"/>
      <c r="F64" s="157"/>
      <c r="G64" s="34"/>
      <c r="H64" s="34"/>
      <c r="I64" s="34"/>
      <c r="J64" s="34"/>
      <c r="K64" s="34"/>
      <c r="L64" s="34"/>
      <c r="M64" s="34"/>
      <c r="N64" s="34"/>
      <c r="O64" s="34"/>
      <c r="P64" s="34"/>
      <c r="Q64" s="34"/>
      <c r="R64" s="34"/>
      <c r="S64" s="34"/>
      <c r="T64" s="32"/>
      <c r="U64" s="34"/>
      <c r="V64" s="34"/>
      <c r="W64" s="34"/>
      <c r="X64" s="34"/>
      <c r="Y64" s="34"/>
      <c r="Z64" s="34"/>
      <c r="AA64" s="34"/>
      <c r="AB64" s="34"/>
      <c r="AC64" s="34"/>
      <c r="AD64" s="32"/>
      <c r="AE64" s="32"/>
      <c r="AF64" s="32"/>
      <c r="AG64" s="32"/>
      <c r="AH64" s="32"/>
      <c r="AI64" s="32"/>
      <c r="AJ64" s="32"/>
      <c r="AK64" s="32"/>
      <c r="AL64" s="32"/>
      <c r="AS64" s="32"/>
      <c r="AT64" s="32"/>
      <c r="AU64" s="32"/>
      <c r="AV64" s="32"/>
      <c r="AW64" s="32"/>
      <c r="AX64" s="32"/>
      <c r="AY64" s="32"/>
      <c r="AZ64" s="32"/>
    </row>
    <row r="65" spans="4:52">
      <c r="D65" s="157"/>
      <c r="E65" s="157"/>
      <c r="F65" s="157"/>
      <c r="G65" s="34"/>
      <c r="H65" s="34"/>
      <c r="I65" s="34"/>
      <c r="J65" s="34"/>
      <c r="K65" s="34"/>
      <c r="L65" s="34"/>
      <c r="M65" s="34"/>
      <c r="N65" s="34"/>
      <c r="O65" s="34"/>
      <c r="P65" s="34"/>
      <c r="Q65" s="34"/>
      <c r="R65" s="34"/>
      <c r="S65" s="34"/>
      <c r="T65" s="32"/>
      <c r="U65" s="34"/>
      <c r="V65" s="34"/>
      <c r="W65" s="34"/>
      <c r="X65" s="34"/>
      <c r="Y65" s="34"/>
      <c r="Z65" s="34"/>
      <c r="AA65" s="34"/>
      <c r="AB65" s="34"/>
      <c r="AC65" s="34"/>
      <c r="AD65" s="32"/>
      <c r="AE65" s="32"/>
      <c r="AF65" s="32"/>
      <c r="AG65" s="32"/>
      <c r="AH65" s="32"/>
      <c r="AI65" s="32"/>
      <c r="AJ65" s="32"/>
      <c r="AK65" s="32"/>
      <c r="AL65" s="32"/>
      <c r="AS65" s="32"/>
      <c r="AT65" s="32"/>
      <c r="AU65" s="32"/>
      <c r="AV65" s="32"/>
      <c r="AW65" s="32"/>
      <c r="AX65" s="32"/>
      <c r="AY65" s="32"/>
      <c r="AZ65" s="32"/>
    </row>
    <row r="66" spans="4:52">
      <c r="D66" s="157"/>
      <c r="E66" s="157"/>
      <c r="F66" s="157"/>
      <c r="G66" s="34"/>
      <c r="H66" s="34"/>
      <c r="I66" s="34"/>
      <c r="J66" s="34"/>
      <c r="K66" s="34"/>
      <c r="L66" s="34"/>
      <c r="M66" s="34"/>
      <c r="N66" s="34"/>
      <c r="O66" s="34"/>
      <c r="P66" s="34"/>
      <c r="Q66" s="34"/>
      <c r="R66" s="34"/>
      <c r="S66" s="34"/>
      <c r="T66" s="32"/>
      <c r="U66" s="34"/>
      <c r="V66" s="34"/>
      <c r="W66" s="34"/>
      <c r="X66" s="34"/>
      <c r="Y66" s="34"/>
      <c r="Z66" s="34"/>
      <c r="AA66" s="34"/>
      <c r="AB66" s="34"/>
      <c r="AC66" s="34"/>
      <c r="AD66" s="32"/>
      <c r="AE66" s="32"/>
      <c r="AF66" s="32"/>
      <c r="AG66" s="32"/>
      <c r="AH66" s="32"/>
      <c r="AI66" s="32"/>
      <c r="AJ66" s="32"/>
      <c r="AK66" s="32"/>
      <c r="AL66" s="32"/>
      <c r="AS66" s="32"/>
      <c r="AT66" s="32"/>
      <c r="AU66" s="32"/>
      <c r="AV66" s="32"/>
      <c r="AW66" s="32"/>
      <c r="AX66" s="32"/>
      <c r="AY66" s="32"/>
      <c r="AZ66" s="32"/>
    </row>
    <row r="67" spans="4:52">
      <c r="D67" s="157"/>
      <c r="E67" s="157"/>
      <c r="F67" s="157"/>
      <c r="G67" s="34"/>
      <c r="H67" s="34"/>
      <c r="I67" s="34"/>
      <c r="J67" s="34"/>
      <c r="K67" s="34"/>
      <c r="L67" s="34"/>
      <c r="M67" s="34"/>
      <c r="N67" s="34"/>
      <c r="O67" s="34"/>
      <c r="P67" s="34"/>
      <c r="Q67" s="34"/>
      <c r="R67" s="34"/>
      <c r="S67" s="34"/>
      <c r="T67" s="32"/>
      <c r="U67" s="34"/>
      <c r="V67" s="34"/>
      <c r="W67" s="34"/>
      <c r="X67" s="34"/>
      <c r="Y67" s="34"/>
      <c r="Z67" s="34"/>
      <c r="AA67" s="34"/>
      <c r="AB67" s="34"/>
      <c r="AC67" s="34"/>
      <c r="AD67" s="32"/>
      <c r="AE67" s="32"/>
      <c r="AF67" s="32"/>
      <c r="AG67" s="32"/>
      <c r="AH67" s="32"/>
      <c r="AI67" s="32"/>
      <c r="AJ67" s="32"/>
      <c r="AK67" s="32"/>
      <c r="AL67" s="32"/>
      <c r="AS67" s="32"/>
      <c r="AT67" s="32"/>
      <c r="AU67" s="32"/>
      <c r="AV67" s="32"/>
      <c r="AW67" s="32"/>
      <c r="AX67" s="32"/>
      <c r="AY67" s="32"/>
      <c r="AZ67" s="32"/>
    </row>
    <row r="68" spans="4:52">
      <c r="D68" s="157"/>
      <c r="E68" s="157"/>
      <c r="F68" s="157"/>
      <c r="G68" s="34"/>
      <c r="H68" s="34"/>
      <c r="I68" s="34"/>
      <c r="J68" s="34"/>
      <c r="K68" s="34"/>
      <c r="L68" s="34"/>
      <c r="M68" s="34"/>
      <c r="N68" s="34"/>
      <c r="O68" s="34"/>
      <c r="P68" s="34"/>
      <c r="Q68" s="34"/>
      <c r="R68" s="34"/>
      <c r="S68" s="34"/>
      <c r="T68" s="32"/>
      <c r="U68" s="34"/>
      <c r="V68" s="34"/>
      <c r="W68" s="34"/>
      <c r="X68" s="34"/>
      <c r="Y68" s="34"/>
      <c r="Z68" s="34"/>
      <c r="AA68" s="34"/>
      <c r="AB68" s="34"/>
      <c r="AC68" s="34"/>
      <c r="AD68" s="32"/>
      <c r="AE68" s="32"/>
      <c r="AF68" s="32"/>
      <c r="AG68" s="32"/>
      <c r="AH68" s="32"/>
      <c r="AI68" s="32"/>
      <c r="AJ68" s="32"/>
      <c r="AK68" s="32"/>
      <c r="AL68" s="32"/>
      <c r="AS68" s="32"/>
      <c r="AT68" s="32"/>
      <c r="AU68" s="32"/>
      <c r="AV68" s="32"/>
      <c r="AW68" s="32"/>
      <c r="AX68" s="32"/>
      <c r="AY68" s="32"/>
      <c r="AZ68" s="32"/>
    </row>
    <row r="69" spans="4:52">
      <c r="D69" s="157"/>
      <c r="E69" s="157"/>
      <c r="F69" s="157"/>
      <c r="G69" s="34"/>
      <c r="H69" s="34"/>
      <c r="I69" s="34"/>
      <c r="J69" s="34"/>
      <c r="K69" s="34"/>
      <c r="L69" s="34"/>
      <c r="M69" s="34"/>
      <c r="N69" s="34"/>
      <c r="O69" s="34"/>
      <c r="P69" s="34"/>
      <c r="Q69" s="34"/>
      <c r="R69" s="34"/>
      <c r="S69" s="34"/>
      <c r="T69" s="32"/>
      <c r="U69" s="34"/>
      <c r="V69" s="34"/>
      <c r="W69" s="34"/>
      <c r="X69" s="34"/>
      <c r="Y69" s="34"/>
      <c r="Z69" s="34"/>
      <c r="AA69" s="34"/>
      <c r="AB69" s="34"/>
      <c r="AC69" s="34"/>
      <c r="AD69" s="32"/>
      <c r="AE69" s="32"/>
      <c r="AF69" s="32"/>
      <c r="AG69" s="32"/>
      <c r="AH69" s="32"/>
      <c r="AI69" s="32"/>
      <c r="AJ69" s="32"/>
      <c r="AK69" s="32"/>
      <c r="AL69" s="32"/>
      <c r="AS69" s="32"/>
      <c r="AT69" s="32"/>
      <c r="AU69" s="32"/>
      <c r="AV69" s="32"/>
      <c r="AW69" s="32"/>
      <c r="AX69" s="32"/>
      <c r="AY69" s="32"/>
      <c r="AZ69" s="32"/>
    </row>
    <row r="70" spans="4:52">
      <c r="D70" s="157"/>
      <c r="E70" s="157"/>
      <c r="F70" s="157"/>
      <c r="G70" s="34"/>
      <c r="H70" s="34"/>
      <c r="I70" s="34"/>
      <c r="J70" s="34"/>
      <c r="K70" s="34"/>
      <c r="L70" s="34"/>
      <c r="M70" s="34"/>
      <c r="N70" s="34"/>
      <c r="O70" s="34"/>
      <c r="P70" s="34"/>
      <c r="Q70" s="34"/>
      <c r="R70" s="34"/>
      <c r="S70" s="34"/>
      <c r="T70" s="32"/>
      <c r="U70" s="34"/>
      <c r="V70" s="34"/>
      <c r="W70" s="34"/>
      <c r="X70" s="34"/>
      <c r="Y70" s="34"/>
      <c r="Z70" s="34"/>
      <c r="AA70" s="34"/>
      <c r="AB70" s="34"/>
      <c r="AC70" s="34"/>
      <c r="AD70" s="32"/>
      <c r="AE70" s="32"/>
      <c r="AF70" s="32"/>
      <c r="AG70" s="32"/>
      <c r="AH70" s="32"/>
      <c r="AI70" s="32"/>
      <c r="AJ70" s="32"/>
      <c r="AK70" s="32"/>
      <c r="AL70" s="32"/>
      <c r="AS70" s="32"/>
      <c r="AT70" s="32"/>
      <c r="AU70" s="32"/>
      <c r="AV70" s="32"/>
      <c r="AW70" s="32"/>
      <c r="AX70" s="32"/>
      <c r="AY70" s="32"/>
      <c r="AZ70" s="32"/>
    </row>
    <row r="71" spans="4:52">
      <c r="D71" s="157"/>
      <c r="E71" s="157"/>
      <c r="F71" s="157"/>
      <c r="G71" s="34"/>
      <c r="H71" s="34"/>
      <c r="I71" s="34"/>
      <c r="J71" s="34"/>
      <c r="K71" s="34"/>
      <c r="L71" s="34"/>
      <c r="M71" s="34"/>
      <c r="N71" s="34"/>
      <c r="O71" s="34"/>
      <c r="P71" s="34"/>
      <c r="Q71" s="34"/>
      <c r="R71" s="34"/>
      <c r="S71" s="34"/>
      <c r="T71" s="32"/>
      <c r="U71" s="34"/>
      <c r="V71" s="34"/>
      <c r="W71" s="34"/>
      <c r="X71" s="34"/>
      <c r="Y71" s="34"/>
      <c r="Z71" s="34"/>
      <c r="AA71" s="34"/>
      <c r="AB71" s="34"/>
      <c r="AC71" s="34"/>
      <c r="AD71" s="32"/>
      <c r="AE71" s="32"/>
      <c r="AF71" s="32"/>
      <c r="AG71" s="32"/>
      <c r="AH71" s="32"/>
      <c r="AI71" s="32"/>
      <c r="AJ71" s="32"/>
      <c r="AK71" s="32"/>
      <c r="AL71" s="32"/>
      <c r="AS71" s="32"/>
      <c r="AT71" s="32"/>
      <c r="AU71" s="32"/>
      <c r="AV71" s="32"/>
      <c r="AW71" s="32"/>
      <c r="AX71" s="32"/>
      <c r="AY71" s="32"/>
      <c r="AZ71" s="32"/>
    </row>
    <row r="72" spans="4:52">
      <c r="D72" s="157"/>
      <c r="E72" s="157"/>
      <c r="F72" s="157"/>
      <c r="G72" s="34"/>
      <c r="H72" s="34"/>
      <c r="I72" s="34"/>
      <c r="J72" s="34"/>
      <c r="K72" s="34"/>
      <c r="L72" s="34"/>
      <c r="M72" s="34"/>
      <c r="N72" s="34"/>
      <c r="O72" s="34"/>
      <c r="P72" s="34"/>
      <c r="Q72" s="34"/>
      <c r="R72" s="34"/>
      <c r="S72" s="34"/>
      <c r="T72" s="32"/>
      <c r="U72" s="34"/>
      <c r="V72" s="34"/>
      <c r="W72" s="34"/>
      <c r="X72" s="34"/>
      <c r="Y72" s="34"/>
      <c r="Z72" s="34"/>
      <c r="AA72" s="34"/>
      <c r="AB72" s="34"/>
      <c r="AC72" s="34"/>
      <c r="AD72" s="32"/>
      <c r="AE72" s="32"/>
      <c r="AF72" s="32"/>
      <c r="AG72" s="32"/>
      <c r="AH72" s="32"/>
      <c r="AI72" s="32"/>
      <c r="AJ72" s="32"/>
      <c r="AK72" s="32"/>
      <c r="AL72" s="32"/>
      <c r="AS72" s="32"/>
      <c r="AT72" s="32"/>
      <c r="AU72" s="32"/>
      <c r="AV72" s="32"/>
      <c r="AW72" s="32"/>
      <c r="AX72" s="32"/>
      <c r="AY72" s="32"/>
      <c r="AZ72" s="32"/>
    </row>
    <row r="73" spans="4:52">
      <c r="D73" s="157"/>
      <c r="E73" s="157"/>
      <c r="F73" s="157"/>
      <c r="G73" s="34"/>
      <c r="H73" s="34"/>
      <c r="I73" s="34"/>
      <c r="J73" s="34"/>
      <c r="K73" s="34"/>
      <c r="L73" s="34"/>
      <c r="M73" s="34"/>
      <c r="N73" s="34"/>
      <c r="O73" s="34"/>
      <c r="P73" s="34"/>
      <c r="Q73" s="34"/>
      <c r="R73" s="34"/>
      <c r="S73" s="34"/>
      <c r="T73" s="32"/>
      <c r="U73" s="34"/>
      <c r="V73" s="34"/>
      <c r="W73" s="34"/>
      <c r="X73" s="34"/>
      <c r="Y73" s="34"/>
      <c r="Z73" s="34"/>
      <c r="AA73" s="34"/>
      <c r="AB73" s="34"/>
      <c r="AC73" s="34"/>
      <c r="AD73" s="32"/>
      <c r="AE73" s="32"/>
      <c r="AF73" s="32"/>
      <c r="AG73" s="32"/>
      <c r="AH73" s="32"/>
      <c r="AI73" s="32"/>
      <c r="AJ73" s="32"/>
      <c r="AK73" s="32"/>
      <c r="AL73" s="32"/>
      <c r="AS73" s="32"/>
      <c r="AT73" s="32"/>
      <c r="AU73" s="32"/>
      <c r="AV73" s="32"/>
      <c r="AW73" s="32"/>
      <c r="AX73" s="32"/>
      <c r="AY73" s="32"/>
      <c r="AZ73" s="32"/>
    </row>
    <row r="74" spans="4:52">
      <c r="D74" s="157"/>
      <c r="E74" s="157"/>
      <c r="F74" s="157"/>
      <c r="G74" s="34"/>
      <c r="H74" s="34"/>
      <c r="I74" s="34"/>
      <c r="J74" s="34"/>
      <c r="K74" s="34"/>
      <c r="L74" s="34"/>
      <c r="M74" s="34"/>
      <c r="N74" s="34"/>
      <c r="O74" s="34"/>
      <c r="P74" s="34"/>
      <c r="Q74" s="34"/>
      <c r="R74" s="34"/>
      <c r="S74" s="34"/>
      <c r="T74" s="32"/>
      <c r="U74" s="34"/>
      <c r="V74" s="34"/>
      <c r="W74" s="34"/>
      <c r="X74" s="34"/>
      <c r="Y74" s="34"/>
      <c r="Z74" s="34"/>
      <c r="AA74" s="34"/>
      <c r="AB74" s="34"/>
      <c r="AC74" s="34"/>
      <c r="AD74" s="32"/>
      <c r="AE74" s="32"/>
      <c r="AF74" s="32"/>
      <c r="AG74" s="32"/>
      <c r="AH74" s="32"/>
      <c r="AI74" s="32"/>
      <c r="AJ74" s="32"/>
      <c r="AK74" s="32"/>
      <c r="AL74" s="32"/>
      <c r="AS74" s="32"/>
      <c r="AT74" s="32"/>
      <c r="AU74" s="32"/>
      <c r="AV74" s="32"/>
      <c r="AW74" s="32"/>
      <c r="AX74" s="32"/>
      <c r="AY74" s="32"/>
      <c r="AZ74" s="32"/>
    </row>
    <row r="75" spans="4:52">
      <c r="D75" s="157"/>
      <c r="E75" s="157"/>
      <c r="F75" s="157"/>
      <c r="G75" s="34"/>
      <c r="H75" s="34"/>
      <c r="I75" s="34"/>
      <c r="J75" s="34"/>
      <c r="K75" s="34"/>
      <c r="L75" s="34"/>
      <c r="M75" s="34"/>
      <c r="N75" s="34"/>
      <c r="O75" s="34"/>
      <c r="P75" s="34"/>
      <c r="Q75" s="34"/>
      <c r="R75" s="34"/>
      <c r="S75" s="34"/>
      <c r="T75" s="32"/>
      <c r="U75" s="34"/>
      <c r="V75" s="34"/>
      <c r="W75" s="34"/>
      <c r="X75" s="34"/>
      <c r="Y75" s="34"/>
      <c r="Z75" s="34"/>
      <c r="AA75" s="34"/>
      <c r="AB75" s="34"/>
      <c r="AC75" s="34"/>
      <c r="AD75" s="32"/>
      <c r="AE75" s="32"/>
      <c r="AF75" s="32"/>
      <c r="AG75" s="32"/>
      <c r="AH75" s="32"/>
      <c r="AI75" s="32"/>
      <c r="AJ75" s="32"/>
      <c r="AK75" s="32"/>
      <c r="AL75" s="32"/>
      <c r="AS75" s="32"/>
      <c r="AT75" s="32"/>
      <c r="AU75" s="32"/>
      <c r="AV75" s="32"/>
      <c r="AW75" s="32"/>
      <c r="AX75" s="32"/>
      <c r="AY75" s="32"/>
      <c r="AZ75" s="32"/>
    </row>
    <row r="76" spans="4:52">
      <c r="D76" s="157"/>
      <c r="E76" s="157"/>
      <c r="F76" s="157"/>
      <c r="G76" s="34"/>
      <c r="H76" s="34"/>
      <c r="I76" s="34"/>
      <c r="J76" s="34"/>
      <c r="K76" s="34"/>
      <c r="L76" s="34"/>
      <c r="M76" s="34"/>
      <c r="N76" s="34"/>
      <c r="O76" s="34"/>
      <c r="P76" s="34"/>
      <c r="Q76" s="34"/>
      <c r="R76" s="34"/>
      <c r="S76" s="34"/>
      <c r="T76" s="32"/>
      <c r="U76" s="34"/>
      <c r="V76" s="34"/>
      <c r="W76" s="34"/>
      <c r="X76" s="34"/>
      <c r="Y76" s="34"/>
      <c r="Z76" s="34"/>
      <c r="AA76" s="34"/>
      <c r="AB76" s="34"/>
      <c r="AC76" s="34"/>
      <c r="AD76" s="32"/>
      <c r="AE76" s="32"/>
      <c r="AF76" s="32"/>
      <c r="AG76" s="32"/>
      <c r="AH76" s="32"/>
      <c r="AI76" s="32"/>
      <c r="AJ76" s="32"/>
      <c r="AK76" s="32"/>
      <c r="AL76" s="32"/>
      <c r="AS76" s="32"/>
      <c r="AT76" s="32"/>
      <c r="AU76" s="32"/>
      <c r="AV76" s="32"/>
      <c r="AW76" s="32"/>
      <c r="AX76" s="32"/>
      <c r="AY76" s="32"/>
      <c r="AZ76" s="32"/>
    </row>
    <row r="77" spans="4:52">
      <c r="D77" s="157"/>
      <c r="E77" s="157"/>
      <c r="F77" s="157"/>
      <c r="G77" s="34"/>
      <c r="H77" s="34"/>
      <c r="I77" s="34"/>
      <c r="J77" s="34"/>
      <c r="K77" s="34"/>
      <c r="L77" s="34"/>
      <c r="M77" s="34"/>
      <c r="N77" s="34"/>
      <c r="O77" s="34"/>
      <c r="P77" s="34"/>
      <c r="Q77" s="34"/>
      <c r="R77" s="34"/>
      <c r="S77" s="34"/>
      <c r="T77" s="32"/>
      <c r="U77" s="34"/>
      <c r="V77" s="34"/>
      <c r="W77" s="34"/>
      <c r="X77" s="34"/>
      <c r="Y77" s="34"/>
      <c r="Z77" s="34"/>
      <c r="AA77" s="34"/>
      <c r="AB77" s="34"/>
      <c r="AC77" s="34"/>
      <c r="AD77" s="32"/>
      <c r="AE77" s="32"/>
      <c r="AF77" s="32"/>
      <c r="AG77" s="32"/>
      <c r="AH77" s="32"/>
      <c r="AI77" s="32"/>
      <c r="AJ77" s="32"/>
      <c r="AK77" s="32"/>
      <c r="AL77" s="32"/>
      <c r="AS77" s="32"/>
      <c r="AT77" s="32"/>
      <c r="AU77" s="32"/>
      <c r="AV77" s="32"/>
      <c r="AW77" s="32"/>
      <c r="AX77" s="32"/>
      <c r="AY77" s="32"/>
      <c r="AZ77" s="32"/>
    </row>
    <row r="78" spans="4:52">
      <c r="D78" s="157"/>
      <c r="E78" s="157"/>
      <c r="F78" s="157"/>
      <c r="G78" s="34"/>
      <c r="H78" s="34"/>
      <c r="I78" s="34"/>
      <c r="J78" s="34"/>
      <c r="K78" s="34"/>
      <c r="L78" s="34"/>
      <c r="M78" s="34"/>
      <c r="N78" s="34"/>
      <c r="O78" s="34"/>
      <c r="P78" s="34"/>
      <c r="Q78" s="34"/>
      <c r="R78" s="34"/>
      <c r="S78" s="34"/>
      <c r="T78" s="32"/>
      <c r="U78" s="34"/>
      <c r="V78" s="34"/>
      <c r="W78" s="34"/>
      <c r="X78" s="34"/>
      <c r="Y78" s="34"/>
      <c r="Z78" s="34"/>
      <c r="AA78" s="34"/>
      <c r="AB78" s="34"/>
      <c r="AC78" s="34"/>
      <c r="AD78" s="32"/>
      <c r="AE78" s="32"/>
      <c r="AF78" s="32"/>
      <c r="AG78" s="32"/>
      <c r="AH78" s="32"/>
      <c r="AI78" s="32"/>
      <c r="AJ78" s="32"/>
      <c r="AK78" s="32"/>
      <c r="AL78" s="32"/>
      <c r="AS78" s="32"/>
      <c r="AT78" s="32"/>
      <c r="AU78" s="32"/>
      <c r="AV78" s="32"/>
      <c r="AW78" s="32"/>
      <c r="AX78" s="32"/>
      <c r="AY78" s="32"/>
      <c r="AZ78" s="32"/>
    </row>
    <row r="79" spans="4:52">
      <c r="D79" s="157"/>
      <c r="E79" s="157"/>
      <c r="F79" s="157"/>
      <c r="G79" s="34"/>
      <c r="H79" s="34"/>
      <c r="I79" s="34"/>
      <c r="J79" s="34"/>
      <c r="K79" s="34"/>
      <c r="L79" s="34"/>
      <c r="M79" s="34"/>
      <c r="N79" s="34"/>
      <c r="O79" s="34"/>
      <c r="P79" s="34"/>
      <c r="Q79" s="34"/>
      <c r="R79" s="34"/>
      <c r="S79" s="34"/>
      <c r="T79" s="32"/>
      <c r="U79" s="34"/>
      <c r="V79" s="34"/>
      <c r="W79" s="34"/>
      <c r="X79" s="34"/>
      <c r="Y79" s="34"/>
      <c r="Z79" s="34"/>
      <c r="AA79" s="34"/>
      <c r="AB79" s="34"/>
      <c r="AC79" s="34"/>
      <c r="AD79" s="32"/>
      <c r="AE79" s="32"/>
      <c r="AF79" s="32"/>
      <c r="AG79" s="32"/>
      <c r="AH79" s="32"/>
      <c r="AI79" s="32"/>
      <c r="AJ79" s="32"/>
      <c r="AK79" s="32"/>
      <c r="AL79" s="32"/>
      <c r="AS79" s="32"/>
      <c r="AT79" s="32"/>
      <c r="AU79" s="32"/>
      <c r="AV79" s="32"/>
      <c r="AW79" s="32"/>
      <c r="AX79" s="32"/>
      <c r="AY79" s="32"/>
      <c r="AZ79" s="32"/>
    </row>
    <row r="80" spans="4:52">
      <c r="D80" s="157"/>
      <c r="E80" s="157"/>
      <c r="F80" s="157"/>
      <c r="G80" s="34"/>
      <c r="H80" s="34"/>
      <c r="I80" s="34"/>
      <c r="J80" s="34"/>
      <c r="K80" s="34"/>
      <c r="L80" s="34"/>
      <c r="M80" s="34"/>
      <c r="N80" s="34"/>
      <c r="O80" s="34"/>
      <c r="P80" s="34"/>
      <c r="Q80" s="34"/>
      <c r="R80" s="34"/>
      <c r="S80" s="34"/>
      <c r="T80" s="32"/>
      <c r="U80" s="34"/>
      <c r="V80" s="34"/>
      <c r="W80" s="34"/>
      <c r="X80" s="34"/>
      <c r="Y80" s="34"/>
      <c r="Z80" s="34"/>
      <c r="AA80" s="34"/>
      <c r="AB80" s="34"/>
      <c r="AC80" s="34"/>
      <c r="AD80" s="32"/>
      <c r="AE80" s="32"/>
      <c r="AF80" s="32"/>
      <c r="AG80" s="32"/>
      <c r="AH80" s="32"/>
      <c r="AI80" s="32"/>
      <c r="AJ80" s="32"/>
      <c r="AK80" s="32"/>
      <c r="AL80" s="32"/>
      <c r="AS80" s="32"/>
      <c r="AT80" s="32"/>
      <c r="AU80" s="32"/>
      <c r="AV80" s="32"/>
      <c r="AW80" s="32"/>
      <c r="AX80" s="32"/>
      <c r="AY80" s="32"/>
      <c r="AZ80" s="32"/>
    </row>
    <row r="81" spans="4:52">
      <c r="D81" s="157"/>
      <c r="E81" s="157"/>
      <c r="F81" s="157"/>
      <c r="G81" s="34"/>
      <c r="H81" s="34"/>
      <c r="I81" s="34"/>
      <c r="J81" s="34"/>
      <c r="K81" s="34"/>
      <c r="L81" s="34"/>
      <c r="M81" s="34"/>
      <c r="N81" s="34"/>
      <c r="O81" s="34"/>
      <c r="P81" s="34"/>
      <c r="Q81" s="34"/>
      <c r="R81" s="34"/>
      <c r="S81" s="34"/>
      <c r="T81" s="32"/>
      <c r="U81" s="34"/>
      <c r="V81" s="34"/>
      <c r="W81" s="34"/>
      <c r="X81" s="34"/>
      <c r="Y81" s="34"/>
      <c r="Z81" s="34"/>
      <c r="AA81" s="34"/>
      <c r="AB81" s="34"/>
      <c r="AC81" s="34"/>
      <c r="AD81" s="32"/>
      <c r="AE81" s="32"/>
      <c r="AF81" s="32"/>
      <c r="AG81" s="32"/>
      <c r="AH81" s="32"/>
      <c r="AI81" s="32"/>
      <c r="AJ81" s="32"/>
      <c r="AK81" s="32"/>
      <c r="AL81" s="32"/>
      <c r="AS81" s="32"/>
      <c r="AT81" s="32"/>
      <c r="AU81" s="32"/>
      <c r="AV81" s="32"/>
      <c r="AW81" s="32"/>
      <c r="AX81" s="32"/>
      <c r="AY81" s="32"/>
      <c r="AZ81" s="32"/>
    </row>
    <row r="82" spans="4:52">
      <c r="D82" s="157"/>
      <c r="E82" s="157"/>
      <c r="F82" s="157"/>
      <c r="G82" s="34"/>
      <c r="H82" s="34"/>
      <c r="I82" s="34"/>
      <c r="J82" s="34"/>
      <c r="K82" s="34"/>
      <c r="L82" s="34"/>
      <c r="M82" s="34"/>
      <c r="N82" s="34"/>
      <c r="O82" s="34"/>
      <c r="P82" s="34"/>
      <c r="Q82" s="34"/>
      <c r="R82" s="34"/>
      <c r="S82" s="34"/>
      <c r="T82" s="32"/>
      <c r="U82" s="34"/>
      <c r="V82" s="34"/>
      <c r="W82" s="34"/>
      <c r="X82" s="34"/>
      <c r="Y82" s="34"/>
      <c r="Z82" s="34"/>
      <c r="AA82" s="34"/>
      <c r="AB82" s="34"/>
      <c r="AC82" s="34"/>
      <c r="AD82" s="32"/>
      <c r="AE82" s="32"/>
      <c r="AF82" s="32"/>
      <c r="AG82" s="32"/>
      <c r="AH82" s="32"/>
      <c r="AI82" s="32"/>
      <c r="AJ82" s="32"/>
      <c r="AK82" s="32"/>
      <c r="AL82" s="32"/>
      <c r="AS82" s="32"/>
      <c r="AT82" s="32"/>
      <c r="AU82" s="32"/>
      <c r="AV82" s="32"/>
      <c r="AW82" s="32"/>
      <c r="AX82" s="32"/>
      <c r="AY82" s="32"/>
      <c r="AZ82" s="32"/>
    </row>
    <row r="83" spans="4:52">
      <c r="D83" s="157"/>
      <c r="E83" s="157"/>
      <c r="F83" s="157"/>
      <c r="G83" s="34"/>
      <c r="H83" s="34"/>
      <c r="I83" s="34"/>
      <c r="J83" s="34"/>
      <c r="K83" s="34"/>
      <c r="L83" s="34"/>
      <c r="M83" s="34"/>
      <c r="N83" s="34"/>
      <c r="O83" s="34"/>
      <c r="P83" s="34"/>
      <c r="Q83" s="34"/>
      <c r="R83" s="34"/>
      <c r="S83" s="34"/>
      <c r="T83" s="32"/>
      <c r="U83" s="34"/>
      <c r="V83" s="34"/>
      <c r="W83" s="34"/>
      <c r="X83" s="34"/>
      <c r="Y83" s="34"/>
      <c r="Z83" s="34"/>
      <c r="AA83" s="34"/>
      <c r="AB83" s="34"/>
      <c r="AC83" s="34"/>
      <c r="AD83" s="32"/>
      <c r="AE83" s="32"/>
      <c r="AF83" s="32"/>
      <c r="AG83" s="32"/>
      <c r="AH83" s="32"/>
      <c r="AI83" s="32"/>
      <c r="AJ83" s="32"/>
      <c r="AK83" s="32"/>
      <c r="AL83" s="32"/>
      <c r="AS83" s="32"/>
      <c r="AT83" s="32"/>
      <c r="AU83" s="32"/>
      <c r="AV83" s="32"/>
      <c r="AW83" s="32"/>
      <c r="AX83" s="32"/>
      <c r="AY83" s="32"/>
      <c r="AZ83" s="32"/>
    </row>
    <row r="84" spans="4:52">
      <c r="D84" s="157"/>
      <c r="E84" s="157"/>
      <c r="F84" s="157"/>
      <c r="G84" s="34"/>
      <c r="H84" s="34"/>
      <c r="I84" s="34"/>
      <c r="J84" s="34"/>
      <c r="K84" s="34"/>
      <c r="L84" s="34"/>
      <c r="M84" s="34"/>
      <c r="N84" s="34"/>
      <c r="O84" s="34"/>
      <c r="P84" s="34"/>
      <c r="Q84" s="34"/>
      <c r="R84" s="34"/>
      <c r="S84" s="34"/>
      <c r="T84" s="32"/>
      <c r="U84" s="34"/>
      <c r="V84" s="34"/>
      <c r="W84" s="34"/>
      <c r="X84" s="34"/>
      <c r="Y84" s="34"/>
      <c r="Z84" s="34"/>
      <c r="AA84" s="34"/>
      <c r="AB84" s="34"/>
      <c r="AC84" s="34"/>
      <c r="AD84" s="32"/>
      <c r="AE84" s="32"/>
      <c r="AF84" s="32"/>
      <c r="AG84" s="32"/>
      <c r="AH84" s="32"/>
      <c r="AI84" s="32"/>
      <c r="AJ84" s="32"/>
      <c r="AK84" s="32"/>
      <c r="AL84" s="32"/>
      <c r="AS84" s="32"/>
      <c r="AT84" s="32"/>
      <c r="AU84" s="32"/>
      <c r="AV84" s="32"/>
      <c r="AW84" s="32"/>
      <c r="AX84" s="32"/>
      <c r="AY84" s="32"/>
      <c r="AZ84" s="32"/>
    </row>
    <row r="85" spans="4:52">
      <c r="D85" s="157"/>
      <c r="E85" s="157"/>
      <c r="F85" s="157"/>
      <c r="G85" s="34"/>
      <c r="H85" s="34"/>
      <c r="I85" s="34"/>
      <c r="J85" s="34"/>
      <c r="K85" s="34"/>
      <c r="L85" s="34"/>
      <c r="M85" s="34"/>
      <c r="N85" s="34"/>
      <c r="O85" s="34"/>
      <c r="P85" s="34"/>
      <c r="Q85" s="34"/>
      <c r="R85" s="34"/>
      <c r="S85" s="34"/>
      <c r="T85" s="32"/>
      <c r="U85" s="34"/>
      <c r="V85" s="34"/>
      <c r="W85" s="34"/>
      <c r="X85" s="34"/>
      <c r="Y85" s="34"/>
      <c r="Z85" s="34"/>
      <c r="AA85" s="34"/>
      <c r="AB85" s="34"/>
      <c r="AC85" s="34"/>
      <c r="AD85" s="32"/>
      <c r="AE85" s="32"/>
      <c r="AF85" s="32"/>
      <c r="AG85" s="32"/>
      <c r="AH85" s="32"/>
      <c r="AI85" s="32"/>
      <c r="AJ85" s="32"/>
      <c r="AK85" s="32"/>
      <c r="AL85" s="32"/>
      <c r="AS85" s="32"/>
      <c r="AT85" s="32"/>
      <c r="AU85" s="32"/>
      <c r="AV85" s="32"/>
      <c r="AW85" s="32"/>
      <c r="AX85" s="32"/>
      <c r="AY85" s="32"/>
      <c r="AZ85" s="32"/>
    </row>
    <row r="86" spans="4:52">
      <c r="D86" s="157"/>
      <c r="E86" s="157"/>
      <c r="F86" s="157"/>
      <c r="G86" s="34"/>
      <c r="H86" s="34"/>
      <c r="I86" s="34"/>
      <c r="J86" s="34"/>
      <c r="K86" s="34"/>
      <c r="L86" s="34"/>
      <c r="M86" s="34"/>
      <c r="N86" s="34"/>
      <c r="O86" s="34"/>
      <c r="P86" s="34"/>
      <c r="Q86" s="34"/>
      <c r="R86" s="34"/>
      <c r="S86" s="34"/>
      <c r="T86" s="32"/>
      <c r="U86" s="34"/>
      <c r="V86" s="34"/>
      <c r="W86" s="34"/>
      <c r="X86" s="34"/>
      <c r="Y86" s="34"/>
      <c r="Z86" s="34"/>
      <c r="AA86" s="34"/>
      <c r="AB86" s="34"/>
      <c r="AC86" s="34"/>
      <c r="AD86" s="32"/>
      <c r="AE86" s="32"/>
      <c r="AF86" s="32"/>
      <c r="AG86" s="32"/>
      <c r="AH86" s="32"/>
      <c r="AI86" s="32"/>
      <c r="AJ86" s="32"/>
      <c r="AK86" s="32"/>
      <c r="AL86" s="32"/>
      <c r="AS86" s="32"/>
      <c r="AT86" s="32"/>
      <c r="AU86" s="32"/>
      <c r="AV86" s="32"/>
      <c r="AW86" s="32"/>
      <c r="AX86" s="32"/>
      <c r="AY86" s="32"/>
      <c r="AZ86" s="32"/>
    </row>
    <row r="87" spans="4:52">
      <c r="D87" s="157"/>
      <c r="E87" s="157"/>
      <c r="F87" s="157"/>
      <c r="G87" s="34"/>
      <c r="H87" s="34"/>
      <c r="I87" s="34"/>
      <c r="J87" s="34"/>
      <c r="K87" s="34"/>
      <c r="L87" s="34"/>
      <c r="M87" s="34"/>
      <c r="N87" s="34"/>
      <c r="O87" s="34"/>
      <c r="P87" s="34"/>
      <c r="Q87" s="34"/>
      <c r="R87" s="34"/>
      <c r="S87" s="34"/>
      <c r="T87" s="32"/>
      <c r="U87" s="34"/>
      <c r="V87" s="34"/>
      <c r="W87" s="34"/>
      <c r="X87" s="34"/>
      <c r="Y87" s="34"/>
      <c r="Z87" s="34"/>
      <c r="AA87" s="34"/>
      <c r="AB87" s="34"/>
      <c r="AC87" s="34"/>
      <c r="AD87" s="32"/>
      <c r="AE87" s="32"/>
      <c r="AF87" s="32"/>
      <c r="AG87" s="32"/>
      <c r="AH87" s="32"/>
      <c r="AI87" s="32"/>
      <c r="AJ87" s="32"/>
      <c r="AK87" s="32"/>
      <c r="AL87" s="32"/>
      <c r="AS87" s="32"/>
      <c r="AT87" s="32"/>
      <c r="AU87" s="32"/>
      <c r="AV87" s="32"/>
      <c r="AW87" s="32"/>
      <c r="AX87" s="32"/>
      <c r="AY87" s="32"/>
      <c r="AZ87" s="32"/>
    </row>
    <row r="88" spans="4:52">
      <c r="D88" s="157"/>
      <c r="E88" s="157"/>
      <c r="F88" s="157"/>
      <c r="G88" s="34"/>
      <c r="H88" s="34"/>
      <c r="I88" s="34"/>
      <c r="J88" s="34"/>
      <c r="K88" s="34"/>
      <c r="L88" s="34"/>
      <c r="M88" s="34"/>
      <c r="N88" s="34"/>
      <c r="O88" s="34"/>
      <c r="P88" s="34"/>
      <c r="Q88" s="34"/>
      <c r="R88" s="34"/>
      <c r="S88" s="34"/>
      <c r="T88" s="32"/>
      <c r="U88" s="34"/>
      <c r="V88" s="34"/>
      <c r="W88" s="34"/>
      <c r="X88" s="34"/>
      <c r="Y88" s="34"/>
      <c r="Z88" s="34"/>
      <c r="AA88" s="34"/>
      <c r="AB88" s="34"/>
      <c r="AC88" s="34"/>
      <c r="AD88" s="32"/>
      <c r="AE88" s="32"/>
      <c r="AF88" s="32"/>
      <c r="AG88" s="32"/>
      <c r="AH88" s="32"/>
      <c r="AI88" s="32"/>
      <c r="AJ88" s="32"/>
      <c r="AK88" s="32"/>
      <c r="AL88" s="32"/>
      <c r="AS88" s="32"/>
      <c r="AT88" s="32"/>
      <c r="AU88" s="32"/>
      <c r="AV88" s="32"/>
      <c r="AW88" s="32"/>
      <c r="AX88" s="32"/>
      <c r="AY88" s="32"/>
      <c r="AZ88" s="32"/>
    </row>
    <row r="89" spans="4:52">
      <c r="D89" s="157"/>
      <c r="E89" s="157"/>
      <c r="F89" s="157"/>
      <c r="G89" s="34"/>
      <c r="H89" s="34"/>
      <c r="I89" s="34"/>
      <c r="J89" s="34"/>
      <c r="K89" s="34"/>
      <c r="L89" s="34"/>
      <c r="M89" s="34"/>
      <c r="N89" s="34"/>
      <c r="O89" s="34"/>
      <c r="P89" s="34"/>
      <c r="Q89" s="34"/>
      <c r="R89" s="34"/>
      <c r="S89" s="34"/>
      <c r="T89" s="32"/>
      <c r="U89" s="34"/>
      <c r="V89" s="34"/>
      <c r="W89" s="34"/>
      <c r="X89" s="34"/>
      <c r="Y89" s="34"/>
      <c r="Z89" s="34"/>
      <c r="AA89" s="34"/>
      <c r="AB89" s="34"/>
      <c r="AC89" s="34"/>
      <c r="AD89" s="32"/>
      <c r="AE89" s="32"/>
      <c r="AF89" s="32"/>
      <c r="AG89" s="32"/>
      <c r="AH89" s="32"/>
      <c r="AI89" s="32"/>
      <c r="AJ89" s="32"/>
      <c r="AK89" s="32"/>
      <c r="AL89" s="32"/>
      <c r="AS89" s="32"/>
      <c r="AT89" s="32"/>
      <c r="AU89" s="32"/>
      <c r="AV89" s="32"/>
      <c r="AW89" s="32"/>
      <c r="AX89" s="32"/>
      <c r="AY89" s="32"/>
      <c r="AZ89" s="32"/>
    </row>
    <row r="90" spans="4:52">
      <c r="D90" s="157"/>
      <c r="E90" s="157"/>
      <c r="F90" s="157"/>
      <c r="G90" s="34"/>
      <c r="H90" s="34"/>
      <c r="I90" s="34"/>
      <c r="J90" s="34"/>
      <c r="K90" s="34"/>
      <c r="L90" s="34"/>
      <c r="M90" s="34"/>
      <c r="N90" s="34"/>
      <c r="O90" s="34"/>
      <c r="P90" s="34"/>
      <c r="Q90" s="34"/>
      <c r="R90" s="34"/>
      <c r="S90" s="34"/>
      <c r="T90" s="32"/>
      <c r="U90" s="34"/>
      <c r="V90" s="34"/>
      <c r="W90" s="34"/>
      <c r="X90" s="34"/>
      <c r="Y90" s="34"/>
      <c r="Z90" s="34"/>
      <c r="AA90" s="34"/>
      <c r="AB90" s="34"/>
      <c r="AC90" s="34"/>
      <c r="AD90" s="32"/>
      <c r="AE90" s="32"/>
      <c r="AF90" s="32"/>
      <c r="AG90" s="32"/>
      <c r="AH90" s="32"/>
      <c r="AI90" s="32"/>
      <c r="AJ90" s="32"/>
      <c r="AK90" s="32"/>
      <c r="AL90" s="32"/>
      <c r="AS90" s="32"/>
      <c r="AT90" s="32"/>
      <c r="AU90" s="32"/>
      <c r="AV90" s="32"/>
      <c r="AW90" s="32"/>
      <c r="AX90" s="32"/>
      <c r="AY90" s="32"/>
      <c r="AZ90" s="32"/>
    </row>
    <row r="91" spans="4:52">
      <c r="D91" s="157"/>
      <c r="E91" s="157"/>
      <c r="F91" s="157"/>
      <c r="G91" s="34"/>
      <c r="H91" s="34"/>
      <c r="I91" s="34"/>
      <c r="J91" s="34"/>
      <c r="K91" s="34"/>
      <c r="L91" s="34"/>
      <c r="M91" s="34"/>
      <c r="N91" s="34"/>
      <c r="O91" s="34"/>
      <c r="P91" s="34"/>
      <c r="Q91" s="34"/>
      <c r="R91" s="34"/>
      <c r="S91" s="34"/>
      <c r="T91" s="32"/>
      <c r="U91" s="34"/>
      <c r="V91" s="34"/>
      <c r="W91" s="34"/>
      <c r="X91" s="34"/>
      <c r="Y91" s="34"/>
      <c r="Z91" s="34"/>
      <c r="AA91" s="34"/>
      <c r="AB91" s="34"/>
      <c r="AC91" s="34"/>
      <c r="AD91" s="32"/>
      <c r="AE91" s="32"/>
      <c r="AF91" s="32"/>
      <c r="AG91" s="32"/>
      <c r="AH91" s="32"/>
      <c r="AI91" s="32"/>
      <c r="AJ91" s="32"/>
      <c r="AK91" s="32"/>
      <c r="AL91" s="32"/>
      <c r="AS91" s="32"/>
      <c r="AT91" s="32"/>
      <c r="AU91" s="32"/>
      <c r="AV91" s="32"/>
      <c r="AW91" s="32"/>
      <c r="AX91" s="32"/>
      <c r="AY91" s="32"/>
      <c r="AZ91" s="32"/>
    </row>
    <row r="92" spans="4:52">
      <c r="D92" s="157"/>
      <c r="E92" s="157"/>
      <c r="F92" s="157"/>
      <c r="G92" s="34"/>
      <c r="H92" s="34"/>
      <c r="I92" s="34"/>
      <c r="J92" s="34"/>
      <c r="K92" s="34"/>
      <c r="L92" s="34"/>
      <c r="M92" s="34"/>
      <c r="N92" s="34"/>
      <c r="O92" s="34"/>
      <c r="P92" s="34"/>
      <c r="Q92" s="34"/>
      <c r="R92" s="34"/>
      <c r="S92" s="34"/>
      <c r="T92" s="32"/>
      <c r="U92" s="34"/>
      <c r="V92" s="34"/>
      <c r="W92" s="34"/>
      <c r="X92" s="34"/>
      <c r="Y92" s="34"/>
      <c r="Z92" s="34"/>
      <c r="AA92" s="34"/>
      <c r="AB92" s="34"/>
      <c r="AC92" s="34"/>
      <c r="AD92" s="32"/>
      <c r="AE92" s="32"/>
      <c r="AF92" s="32"/>
      <c r="AG92" s="32"/>
      <c r="AH92" s="32"/>
      <c r="AI92" s="32"/>
      <c r="AJ92" s="32"/>
      <c r="AK92" s="32"/>
      <c r="AL92" s="32"/>
      <c r="AS92" s="32"/>
      <c r="AT92" s="32"/>
      <c r="AU92" s="32"/>
      <c r="AV92" s="32"/>
      <c r="AW92" s="32"/>
      <c r="AX92" s="32"/>
      <c r="AY92" s="32"/>
      <c r="AZ92" s="32"/>
    </row>
    <row r="93" spans="4:52">
      <c r="D93" s="157"/>
      <c r="E93" s="157"/>
      <c r="F93" s="157"/>
      <c r="G93" s="34"/>
      <c r="H93" s="34"/>
      <c r="I93" s="34"/>
      <c r="J93" s="34"/>
      <c r="K93" s="34"/>
      <c r="L93" s="34"/>
      <c r="M93" s="34"/>
      <c r="N93" s="34"/>
      <c r="O93" s="34"/>
      <c r="P93" s="34"/>
      <c r="Q93" s="34"/>
      <c r="R93" s="34"/>
      <c r="S93" s="34"/>
      <c r="T93" s="32"/>
      <c r="U93" s="34"/>
      <c r="V93" s="34"/>
      <c r="W93" s="34"/>
      <c r="X93" s="34"/>
      <c r="Y93" s="34"/>
      <c r="Z93" s="34"/>
      <c r="AA93" s="34"/>
      <c r="AB93" s="34"/>
      <c r="AC93" s="34"/>
      <c r="AD93" s="32"/>
      <c r="AE93" s="32"/>
      <c r="AF93" s="32"/>
      <c r="AG93" s="32"/>
      <c r="AH93" s="32"/>
      <c r="AI93" s="32"/>
      <c r="AJ93" s="32"/>
      <c r="AK93" s="32"/>
      <c r="AL93" s="32"/>
      <c r="AS93" s="32"/>
      <c r="AT93" s="32"/>
      <c r="AU93" s="32"/>
      <c r="AV93" s="32"/>
      <c r="AW93" s="32"/>
      <c r="AX93" s="32"/>
      <c r="AY93" s="32"/>
      <c r="AZ93" s="32"/>
    </row>
    <row r="94" spans="4:52">
      <c r="D94" s="157"/>
      <c r="E94" s="157"/>
      <c r="F94" s="157"/>
      <c r="G94" s="34"/>
      <c r="H94" s="34"/>
      <c r="I94" s="34"/>
      <c r="J94" s="34"/>
      <c r="K94" s="34"/>
      <c r="L94" s="34"/>
      <c r="M94" s="34"/>
      <c r="N94" s="34"/>
      <c r="O94" s="34"/>
      <c r="P94" s="34"/>
      <c r="Q94" s="34"/>
      <c r="R94" s="34"/>
      <c r="S94" s="34"/>
      <c r="T94" s="32"/>
      <c r="U94" s="34"/>
      <c r="V94" s="34"/>
      <c r="W94" s="34"/>
      <c r="X94" s="34"/>
      <c r="Y94" s="34"/>
      <c r="Z94" s="34"/>
      <c r="AA94" s="34"/>
      <c r="AB94" s="34"/>
      <c r="AC94" s="34"/>
      <c r="AD94" s="32"/>
      <c r="AE94" s="32"/>
      <c r="AF94" s="32"/>
      <c r="AG94" s="32"/>
      <c r="AH94" s="32"/>
      <c r="AI94" s="32"/>
      <c r="AJ94" s="32"/>
      <c r="AK94" s="32"/>
      <c r="AL94" s="32"/>
      <c r="AS94" s="32"/>
      <c r="AT94" s="32"/>
      <c r="AU94" s="32"/>
      <c r="AV94" s="32"/>
      <c r="AW94" s="32"/>
      <c r="AX94" s="32"/>
      <c r="AY94" s="32"/>
      <c r="AZ94" s="32"/>
    </row>
    <row r="95" spans="4:52">
      <c r="D95" s="157"/>
      <c r="E95" s="157"/>
      <c r="F95" s="157"/>
      <c r="G95" s="34"/>
      <c r="H95" s="34"/>
      <c r="I95" s="34"/>
      <c r="J95" s="34"/>
      <c r="K95" s="34"/>
      <c r="L95" s="34"/>
      <c r="M95" s="34"/>
      <c r="N95" s="34"/>
      <c r="O95" s="34"/>
      <c r="P95" s="34"/>
      <c r="Q95" s="34"/>
      <c r="R95" s="34"/>
      <c r="S95" s="34"/>
      <c r="T95" s="32"/>
      <c r="U95" s="34"/>
      <c r="V95" s="34"/>
      <c r="W95" s="34"/>
      <c r="X95" s="34"/>
      <c r="Y95" s="34"/>
      <c r="Z95" s="34"/>
      <c r="AA95" s="34"/>
      <c r="AB95" s="34"/>
      <c r="AC95" s="34"/>
      <c r="AD95" s="32"/>
      <c r="AE95" s="32"/>
      <c r="AF95" s="32"/>
      <c r="AG95" s="32"/>
      <c r="AH95" s="32"/>
      <c r="AI95" s="32"/>
      <c r="AJ95" s="32"/>
      <c r="AK95" s="32"/>
      <c r="AL95" s="32"/>
      <c r="AS95" s="32"/>
      <c r="AT95" s="32"/>
      <c r="AU95" s="32"/>
      <c r="AV95" s="32"/>
      <c r="AW95" s="32"/>
      <c r="AX95" s="32"/>
      <c r="AY95" s="32"/>
      <c r="AZ95" s="32"/>
    </row>
    <row r="96" spans="4:52">
      <c r="D96" s="157"/>
      <c r="E96" s="157"/>
      <c r="F96" s="157"/>
      <c r="G96" s="34"/>
      <c r="H96" s="34"/>
      <c r="I96" s="34"/>
      <c r="J96" s="34"/>
      <c r="K96" s="34"/>
      <c r="L96" s="34"/>
      <c r="M96" s="34"/>
      <c r="N96" s="34"/>
      <c r="O96" s="34"/>
      <c r="P96" s="34"/>
      <c r="Q96" s="34"/>
      <c r="R96" s="34"/>
      <c r="S96" s="34"/>
      <c r="T96" s="32"/>
      <c r="U96" s="34"/>
      <c r="V96" s="34"/>
      <c r="W96" s="34"/>
      <c r="X96" s="34"/>
      <c r="Y96" s="34"/>
      <c r="Z96" s="34"/>
      <c r="AA96" s="34"/>
      <c r="AB96" s="34"/>
      <c r="AC96" s="34"/>
      <c r="AD96" s="32"/>
      <c r="AE96" s="32"/>
      <c r="AF96" s="32"/>
      <c r="AG96" s="32"/>
      <c r="AH96" s="32"/>
      <c r="AI96" s="32"/>
      <c r="AJ96" s="32"/>
      <c r="AK96" s="32"/>
      <c r="AL96" s="32"/>
      <c r="AS96" s="32"/>
      <c r="AT96" s="32"/>
      <c r="AU96" s="32"/>
      <c r="AV96" s="32"/>
      <c r="AW96" s="32"/>
      <c r="AX96" s="32"/>
      <c r="AY96" s="32"/>
      <c r="AZ96" s="32"/>
    </row>
    <row r="97" spans="4:52">
      <c r="D97" s="157"/>
      <c r="E97" s="157"/>
      <c r="F97" s="157"/>
      <c r="G97" s="34"/>
      <c r="H97" s="34"/>
      <c r="I97" s="34"/>
      <c r="J97" s="34"/>
      <c r="K97" s="34"/>
      <c r="L97" s="34"/>
      <c r="M97" s="34"/>
      <c r="N97" s="34"/>
      <c r="O97" s="34"/>
      <c r="P97" s="34"/>
      <c r="Q97" s="34"/>
      <c r="R97" s="34"/>
      <c r="S97" s="34"/>
      <c r="T97" s="32"/>
      <c r="U97" s="34"/>
      <c r="V97" s="34"/>
      <c r="W97" s="34"/>
      <c r="X97" s="34"/>
      <c r="Y97" s="34"/>
      <c r="Z97" s="34"/>
      <c r="AA97" s="34"/>
      <c r="AB97" s="34"/>
      <c r="AC97" s="34"/>
      <c r="AD97" s="32"/>
      <c r="AE97" s="32"/>
      <c r="AF97" s="32"/>
      <c r="AG97" s="32"/>
      <c r="AH97" s="32"/>
      <c r="AI97" s="32"/>
      <c r="AJ97" s="32"/>
      <c r="AK97" s="32"/>
      <c r="AL97" s="32"/>
      <c r="AS97" s="32"/>
      <c r="AT97" s="32"/>
      <c r="AU97" s="32"/>
      <c r="AV97" s="32"/>
      <c r="AW97" s="32"/>
      <c r="AX97" s="32"/>
      <c r="AY97" s="32"/>
      <c r="AZ97" s="32"/>
    </row>
    <row r="98" spans="4:52">
      <c r="D98" s="157"/>
      <c r="E98" s="157"/>
      <c r="F98" s="157"/>
      <c r="G98" s="34"/>
      <c r="H98" s="34"/>
      <c r="I98" s="34"/>
      <c r="J98" s="34"/>
      <c r="K98" s="34"/>
      <c r="L98" s="34"/>
      <c r="M98" s="34"/>
      <c r="N98" s="34"/>
      <c r="O98" s="34"/>
      <c r="P98" s="34"/>
      <c r="Q98" s="34"/>
      <c r="R98" s="34"/>
      <c r="S98" s="34"/>
      <c r="T98" s="32"/>
      <c r="U98" s="34"/>
      <c r="V98" s="34"/>
      <c r="W98" s="34"/>
      <c r="X98" s="34"/>
      <c r="Y98" s="34"/>
      <c r="Z98" s="34"/>
      <c r="AA98" s="34"/>
      <c r="AB98" s="34"/>
      <c r="AC98" s="34"/>
      <c r="AD98" s="32"/>
      <c r="AE98" s="32"/>
      <c r="AF98" s="32"/>
      <c r="AG98" s="32"/>
      <c r="AH98" s="32"/>
      <c r="AI98" s="32"/>
      <c r="AJ98" s="32"/>
      <c r="AK98" s="32"/>
      <c r="AL98" s="32"/>
      <c r="AS98" s="32"/>
      <c r="AT98" s="32"/>
      <c r="AU98" s="32"/>
      <c r="AV98" s="32"/>
      <c r="AW98" s="32"/>
      <c r="AX98" s="32"/>
      <c r="AY98" s="32"/>
      <c r="AZ98" s="32"/>
    </row>
    <row r="99" spans="4:52">
      <c r="D99" s="157"/>
      <c r="E99" s="157"/>
      <c r="F99" s="157"/>
      <c r="G99" s="34"/>
      <c r="H99" s="34"/>
      <c r="I99" s="34"/>
      <c r="J99" s="34"/>
      <c r="K99" s="34"/>
      <c r="L99" s="34"/>
      <c r="M99" s="34"/>
      <c r="N99" s="34"/>
      <c r="O99" s="34"/>
      <c r="P99" s="34"/>
      <c r="Q99" s="34"/>
      <c r="R99" s="34"/>
      <c r="S99" s="34"/>
      <c r="T99" s="32"/>
      <c r="U99" s="34"/>
      <c r="V99" s="34"/>
      <c r="W99" s="34"/>
      <c r="X99" s="34"/>
      <c r="Y99" s="34"/>
      <c r="Z99" s="34"/>
      <c r="AA99" s="34"/>
      <c r="AB99" s="34"/>
      <c r="AC99" s="34"/>
      <c r="AD99" s="32"/>
      <c r="AE99" s="32"/>
      <c r="AF99" s="32"/>
      <c r="AG99" s="32"/>
      <c r="AH99" s="32"/>
      <c r="AI99" s="32"/>
      <c r="AJ99" s="32"/>
      <c r="AK99" s="32"/>
      <c r="AL99" s="32"/>
      <c r="AS99" s="32"/>
      <c r="AT99" s="32"/>
      <c r="AU99" s="32"/>
      <c r="AV99" s="32"/>
      <c r="AW99" s="32"/>
      <c r="AX99" s="32"/>
      <c r="AY99" s="32"/>
      <c r="AZ99" s="32"/>
    </row>
    <row r="100" spans="4:52">
      <c r="D100" s="157"/>
      <c r="E100" s="157"/>
      <c r="F100" s="157"/>
      <c r="G100" s="34"/>
      <c r="H100" s="34"/>
      <c r="I100" s="34"/>
      <c r="J100" s="34"/>
      <c r="K100" s="34"/>
      <c r="L100" s="34"/>
      <c r="M100" s="34"/>
      <c r="N100" s="34"/>
      <c r="O100" s="34"/>
      <c r="P100" s="34"/>
      <c r="Q100" s="34"/>
      <c r="R100" s="34"/>
      <c r="S100" s="34"/>
      <c r="T100" s="32"/>
      <c r="U100" s="34"/>
      <c r="V100" s="34"/>
      <c r="W100" s="34"/>
      <c r="X100" s="34"/>
      <c r="Y100" s="34"/>
      <c r="Z100" s="34"/>
      <c r="AA100" s="34"/>
      <c r="AB100" s="34"/>
      <c r="AC100" s="34"/>
      <c r="AD100" s="32"/>
      <c r="AE100" s="32"/>
      <c r="AF100" s="32"/>
      <c r="AG100" s="32"/>
      <c r="AH100" s="32"/>
      <c r="AI100" s="32"/>
      <c r="AJ100" s="32"/>
      <c r="AK100" s="32"/>
      <c r="AL100" s="32"/>
      <c r="AS100" s="32"/>
      <c r="AT100" s="32"/>
      <c r="AU100" s="32"/>
      <c r="AV100" s="32"/>
      <c r="AW100" s="32"/>
      <c r="AX100" s="32"/>
      <c r="AY100" s="32"/>
      <c r="AZ100" s="32"/>
    </row>
    <row r="101" spans="4:52">
      <c r="D101" s="157"/>
      <c r="E101" s="157"/>
      <c r="F101" s="157"/>
      <c r="G101" s="34"/>
      <c r="H101" s="34"/>
      <c r="I101" s="34"/>
      <c r="J101" s="34"/>
      <c r="K101" s="34"/>
      <c r="L101" s="34"/>
      <c r="M101" s="34"/>
      <c r="N101" s="34"/>
      <c r="O101" s="34"/>
      <c r="P101" s="34"/>
      <c r="Q101" s="34"/>
      <c r="R101" s="34"/>
      <c r="S101" s="34"/>
      <c r="T101" s="32"/>
      <c r="U101" s="34"/>
      <c r="V101" s="34"/>
      <c r="W101" s="34"/>
      <c r="X101" s="34"/>
      <c r="Y101" s="34"/>
      <c r="Z101" s="34"/>
      <c r="AA101" s="34"/>
      <c r="AB101" s="34"/>
      <c r="AC101" s="34"/>
      <c r="AD101" s="32"/>
      <c r="AE101" s="32"/>
      <c r="AF101" s="32"/>
      <c r="AG101" s="32"/>
      <c r="AH101" s="32"/>
      <c r="AI101" s="32"/>
      <c r="AJ101" s="32"/>
      <c r="AK101" s="32"/>
      <c r="AL101" s="32"/>
      <c r="AS101" s="32"/>
      <c r="AT101" s="32"/>
      <c r="AU101" s="32"/>
      <c r="AV101" s="32"/>
      <c r="AW101" s="32"/>
      <c r="AX101" s="32"/>
      <c r="AY101" s="32"/>
      <c r="AZ101" s="32"/>
    </row>
    <row r="102" spans="4:52">
      <c r="D102" s="157"/>
      <c r="E102" s="157"/>
      <c r="F102" s="157"/>
      <c r="G102" s="34"/>
      <c r="H102" s="34"/>
      <c r="I102" s="34"/>
      <c r="J102" s="34"/>
      <c r="K102" s="34"/>
      <c r="L102" s="34"/>
      <c r="M102" s="34"/>
      <c r="N102" s="34"/>
      <c r="O102" s="34"/>
      <c r="P102" s="34"/>
      <c r="Q102" s="34"/>
      <c r="R102" s="34"/>
      <c r="S102" s="34"/>
      <c r="T102" s="32"/>
      <c r="U102" s="34"/>
      <c r="V102" s="34"/>
      <c r="W102" s="34"/>
      <c r="X102" s="34"/>
      <c r="Y102" s="34"/>
      <c r="Z102" s="34"/>
      <c r="AA102" s="34"/>
      <c r="AB102" s="34"/>
      <c r="AC102" s="34"/>
      <c r="AD102" s="32"/>
      <c r="AE102" s="32"/>
      <c r="AF102" s="32"/>
      <c r="AG102" s="32"/>
      <c r="AH102" s="32"/>
      <c r="AI102" s="32"/>
      <c r="AJ102" s="32"/>
      <c r="AK102" s="32"/>
      <c r="AL102" s="32"/>
      <c r="AS102" s="32"/>
      <c r="AT102" s="32"/>
      <c r="AU102" s="32"/>
      <c r="AV102" s="32"/>
      <c r="AW102" s="32"/>
      <c r="AX102" s="32"/>
      <c r="AY102" s="32"/>
      <c r="AZ102" s="32"/>
    </row>
    <row r="103" spans="4:52">
      <c r="D103" s="157"/>
      <c r="E103" s="157"/>
      <c r="F103" s="157"/>
      <c r="G103" s="34"/>
      <c r="H103" s="34"/>
      <c r="I103" s="34"/>
      <c r="J103" s="34"/>
      <c r="K103" s="34"/>
      <c r="L103" s="34"/>
      <c r="M103" s="34"/>
      <c r="N103" s="34"/>
      <c r="O103" s="34"/>
      <c r="P103" s="34"/>
      <c r="Q103" s="34"/>
      <c r="R103" s="34"/>
      <c r="S103" s="34"/>
      <c r="T103" s="32"/>
      <c r="U103" s="34"/>
      <c r="V103" s="34"/>
      <c r="W103" s="34"/>
      <c r="X103" s="34"/>
      <c r="Y103" s="34"/>
      <c r="Z103" s="34"/>
      <c r="AA103" s="34"/>
      <c r="AB103" s="34"/>
      <c r="AC103" s="34"/>
      <c r="AD103" s="32"/>
      <c r="AE103" s="32"/>
      <c r="AF103" s="32"/>
      <c r="AG103" s="32"/>
      <c r="AH103" s="32"/>
      <c r="AI103" s="32"/>
      <c r="AJ103" s="32"/>
      <c r="AK103" s="32"/>
      <c r="AL103" s="32"/>
      <c r="AS103" s="32"/>
      <c r="AT103" s="32"/>
      <c r="AU103" s="32"/>
      <c r="AV103" s="32"/>
      <c r="AW103" s="32"/>
      <c r="AX103" s="32"/>
      <c r="AY103" s="32"/>
      <c r="AZ103" s="32"/>
    </row>
    <row r="104" spans="4:52">
      <c r="D104" s="157"/>
      <c r="E104" s="157"/>
      <c r="F104" s="157"/>
      <c r="G104" s="34"/>
      <c r="H104" s="34"/>
      <c r="I104" s="34"/>
      <c r="J104" s="34"/>
      <c r="K104" s="34"/>
      <c r="L104" s="34"/>
      <c r="M104" s="34"/>
      <c r="N104" s="34"/>
      <c r="O104" s="34"/>
      <c r="P104" s="34"/>
      <c r="Q104" s="34"/>
      <c r="R104" s="34"/>
      <c r="S104" s="34"/>
      <c r="T104" s="32"/>
      <c r="U104" s="34"/>
      <c r="V104" s="34"/>
      <c r="W104" s="34"/>
      <c r="X104" s="34"/>
      <c r="Y104" s="34"/>
      <c r="Z104" s="34"/>
      <c r="AA104" s="34"/>
      <c r="AB104" s="34"/>
      <c r="AC104" s="34"/>
      <c r="AD104" s="32"/>
      <c r="AE104" s="32"/>
      <c r="AF104" s="32"/>
      <c r="AG104" s="32"/>
      <c r="AH104" s="32"/>
      <c r="AI104" s="32"/>
      <c r="AJ104" s="32"/>
      <c r="AK104" s="32"/>
      <c r="AL104" s="32"/>
      <c r="AS104" s="32"/>
      <c r="AT104" s="32"/>
      <c r="AU104" s="32"/>
      <c r="AV104" s="32"/>
      <c r="AW104" s="32"/>
      <c r="AX104" s="32"/>
      <c r="AY104" s="32"/>
      <c r="AZ104" s="32"/>
    </row>
    <row r="105" spans="4:52">
      <c r="D105" s="157"/>
      <c r="E105" s="157"/>
      <c r="F105" s="157"/>
      <c r="G105" s="34"/>
      <c r="H105" s="34"/>
      <c r="I105" s="34"/>
      <c r="J105" s="34"/>
      <c r="K105" s="34"/>
      <c r="L105" s="34"/>
      <c r="M105" s="34"/>
      <c r="N105" s="34"/>
      <c r="O105" s="34"/>
      <c r="P105" s="34"/>
      <c r="Q105" s="34"/>
      <c r="R105" s="34"/>
      <c r="S105" s="34"/>
      <c r="T105" s="32"/>
      <c r="U105" s="34"/>
      <c r="V105" s="34"/>
      <c r="W105" s="34"/>
      <c r="X105" s="34"/>
      <c r="Y105" s="34"/>
      <c r="Z105" s="34"/>
      <c r="AA105" s="34"/>
      <c r="AB105" s="34"/>
      <c r="AC105" s="34"/>
      <c r="AD105" s="32"/>
      <c r="AE105" s="32"/>
      <c r="AF105" s="32"/>
      <c r="AG105" s="32"/>
      <c r="AH105" s="32"/>
      <c r="AI105" s="32"/>
      <c r="AJ105" s="32"/>
      <c r="AK105" s="32"/>
      <c r="AL105" s="32"/>
      <c r="AS105" s="32"/>
      <c r="AT105" s="32"/>
      <c r="AU105" s="32"/>
      <c r="AV105" s="32"/>
      <c r="AW105" s="32"/>
      <c r="AX105" s="32"/>
      <c r="AY105" s="32"/>
      <c r="AZ105" s="32"/>
    </row>
    <row r="106" spans="4:52">
      <c r="D106" s="157"/>
      <c r="E106" s="157"/>
      <c r="F106" s="157"/>
      <c r="G106" s="34"/>
      <c r="H106" s="34"/>
      <c r="I106" s="34"/>
      <c r="J106" s="34"/>
      <c r="K106" s="34"/>
      <c r="L106" s="34"/>
      <c r="M106" s="34"/>
      <c r="N106" s="34"/>
      <c r="O106" s="34"/>
      <c r="P106" s="34"/>
      <c r="Q106" s="34"/>
      <c r="R106" s="34"/>
      <c r="S106" s="34"/>
      <c r="T106" s="32"/>
      <c r="U106" s="34"/>
      <c r="V106" s="34"/>
      <c r="W106" s="34"/>
      <c r="X106" s="34"/>
      <c r="Y106" s="34"/>
      <c r="Z106" s="34"/>
      <c r="AA106" s="34"/>
      <c r="AB106" s="34"/>
      <c r="AC106" s="34"/>
      <c r="AD106" s="32"/>
      <c r="AE106" s="32"/>
      <c r="AF106" s="32"/>
      <c r="AG106" s="32"/>
      <c r="AH106" s="32"/>
      <c r="AI106" s="32"/>
      <c r="AJ106" s="32"/>
      <c r="AK106" s="32"/>
      <c r="AL106" s="32"/>
      <c r="AS106" s="32"/>
      <c r="AT106" s="32"/>
      <c r="AU106" s="32"/>
      <c r="AV106" s="32"/>
      <c r="AW106" s="32"/>
      <c r="AX106" s="32"/>
      <c r="AY106" s="32"/>
      <c r="AZ106" s="32"/>
    </row>
    <row r="107" spans="4:52">
      <c r="D107" s="157"/>
      <c r="E107" s="157"/>
      <c r="F107" s="157"/>
      <c r="G107" s="34"/>
      <c r="H107" s="34"/>
      <c r="I107" s="34"/>
      <c r="J107" s="34"/>
      <c r="K107" s="34"/>
      <c r="L107" s="34"/>
      <c r="M107" s="34"/>
      <c r="N107" s="34"/>
      <c r="O107" s="34"/>
      <c r="P107" s="34"/>
      <c r="Q107" s="34"/>
      <c r="R107" s="34"/>
      <c r="S107" s="34"/>
      <c r="T107" s="32"/>
      <c r="U107" s="34"/>
      <c r="V107" s="34"/>
      <c r="W107" s="34"/>
      <c r="X107" s="34"/>
      <c r="Y107" s="34"/>
      <c r="Z107" s="34"/>
      <c r="AA107" s="34"/>
      <c r="AB107" s="34"/>
      <c r="AC107" s="34"/>
      <c r="AD107" s="32"/>
      <c r="AE107" s="32"/>
      <c r="AF107" s="32"/>
      <c r="AG107" s="32"/>
      <c r="AH107" s="32"/>
      <c r="AI107" s="32"/>
      <c r="AJ107" s="32"/>
      <c r="AK107" s="32"/>
      <c r="AL107" s="32"/>
      <c r="AS107" s="32"/>
      <c r="AT107" s="32"/>
      <c r="AU107" s="32"/>
      <c r="AV107" s="32"/>
      <c r="AW107" s="32"/>
      <c r="AX107" s="32"/>
      <c r="AY107" s="32"/>
      <c r="AZ107" s="32"/>
    </row>
    <row r="108" spans="4:52">
      <c r="D108" s="157"/>
      <c r="E108" s="157"/>
      <c r="F108" s="157"/>
      <c r="G108" s="34"/>
      <c r="H108" s="34"/>
      <c r="I108" s="34"/>
      <c r="J108" s="34"/>
      <c r="K108" s="34"/>
      <c r="L108" s="34"/>
      <c r="M108" s="34"/>
      <c r="N108" s="34"/>
      <c r="O108" s="34"/>
      <c r="P108" s="34"/>
      <c r="Q108" s="34"/>
      <c r="R108" s="34"/>
      <c r="S108" s="34"/>
      <c r="T108" s="32"/>
      <c r="U108" s="34"/>
      <c r="V108" s="34"/>
      <c r="W108" s="34"/>
      <c r="X108" s="34"/>
      <c r="Y108" s="34"/>
      <c r="Z108" s="34"/>
      <c r="AA108" s="34"/>
      <c r="AB108" s="34"/>
      <c r="AC108" s="34"/>
      <c r="AD108" s="32"/>
      <c r="AE108" s="32"/>
      <c r="AF108" s="32"/>
      <c r="AG108" s="32"/>
      <c r="AH108" s="32"/>
      <c r="AI108" s="32"/>
      <c r="AJ108" s="32"/>
      <c r="AK108" s="32"/>
      <c r="AL108" s="32"/>
      <c r="AS108" s="32"/>
      <c r="AT108" s="32"/>
      <c r="AU108" s="32"/>
      <c r="AV108" s="32"/>
      <c r="AW108" s="32"/>
      <c r="AX108" s="32"/>
      <c r="AY108" s="32"/>
      <c r="AZ108" s="32"/>
    </row>
    <row r="109" spans="4:52">
      <c r="D109" s="157"/>
      <c r="E109" s="157"/>
      <c r="F109" s="157"/>
      <c r="G109" s="34"/>
      <c r="H109" s="34"/>
      <c r="I109" s="34"/>
      <c r="J109" s="34"/>
      <c r="K109" s="34"/>
      <c r="L109" s="34"/>
      <c r="M109" s="34"/>
      <c r="N109" s="34"/>
      <c r="O109" s="34"/>
      <c r="P109" s="34"/>
      <c r="Q109" s="34"/>
      <c r="R109" s="34"/>
      <c r="S109" s="34"/>
      <c r="T109" s="32"/>
      <c r="U109" s="34"/>
      <c r="V109" s="34"/>
      <c r="W109" s="34"/>
      <c r="X109" s="34"/>
      <c r="Y109" s="34"/>
      <c r="Z109" s="34"/>
      <c r="AA109" s="34"/>
      <c r="AB109" s="34"/>
      <c r="AC109" s="34"/>
      <c r="AD109" s="32"/>
      <c r="AE109" s="32"/>
      <c r="AF109" s="32"/>
      <c r="AG109" s="32"/>
      <c r="AH109" s="32"/>
      <c r="AI109" s="32"/>
      <c r="AJ109" s="32"/>
      <c r="AK109" s="32"/>
      <c r="AL109" s="32"/>
      <c r="AS109" s="32"/>
      <c r="AT109" s="32"/>
      <c r="AU109" s="32"/>
      <c r="AV109" s="32"/>
      <c r="AW109" s="32"/>
      <c r="AX109" s="32"/>
      <c r="AY109" s="32"/>
      <c r="AZ109" s="32"/>
    </row>
    <row r="110" spans="4:52">
      <c r="D110" s="157"/>
      <c r="E110" s="157"/>
      <c r="F110" s="157"/>
      <c r="G110" s="34"/>
      <c r="H110" s="34"/>
      <c r="I110" s="34"/>
      <c r="J110" s="34"/>
      <c r="K110" s="34"/>
      <c r="L110" s="34"/>
      <c r="M110" s="34"/>
      <c r="N110" s="34"/>
      <c r="O110" s="34"/>
      <c r="P110" s="34"/>
      <c r="Q110" s="34"/>
      <c r="R110" s="34"/>
      <c r="S110" s="34"/>
      <c r="T110" s="32"/>
      <c r="U110" s="34"/>
      <c r="V110" s="34"/>
      <c r="W110" s="34"/>
      <c r="X110" s="34"/>
      <c r="Y110" s="34"/>
      <c r="Z110" s="34"/>
      <c r="AA110" s="34"/>
      <c r="AB110" s="34"/>
      <c r="AC110" s="34"/>
      <c r="AD110" s="32"/>
      <c r="AE110" s="32"/>
      <c r="AF110" s="32"/>
      <c r="AG110" s="32"/>
      <c r="AH110" s="32"/>
      <c r="AI110" s="32"/>
      <c r="AJ110" s="32"/>
      <c r="AK110" s="32"/>
      <c r="AL110" s="32"/>
      <c r="AS110" s="32"/>
      <c r="AT110" s="32"/>
      <c r="AU110" s="32"/>
      <c r="AV110" s="32"/>
      <c r="AW110" s="32"/>
      <c r="AX110" s="32"/>
      <c r="AY110" s="32"/>
      <c r="AZ110" s="32"/>
    </row>
    <row r="111" spans="4:52">
      <c r="D111" s="157"/>
      <c r="E111" s="157"/>
      <c r="F111" s="157"/>
      <c r="G111" s="34"/>
      <c r="H111" s="34"/>
      <c r="I111" s="34"/>
      <c r="J111" s="34"/>
      <c r="K111" s="34"/>
      <c r="L111" s="34"/>
      <c r="M111" s="34"/>
      <c r="N111" s="34"/>
      <c r="O111" s="34"/>
      <c r="P111" s="34"/>
      <c r="Q111" s="34"/>
      <c r="R111" s="34"/>
      <c r="S111" s="34"/>
      <c r="T111" s="32"/>
      <c r="U111" s="34"/>
      <c r="V111" s="34"/>
      <c r="W111" s="34"/>
      <c r="X111" s="34"/>
      <c r="Y111" s="34"/>
      <c r="Z111" s="34"/>
      <c r="AA111" s="34"/>
      <c r="AB111" s="34"/>
      <c r="AC111" s="34"/>
      <c r="AD111" s="32"/>
      <c r="AE111" s="32"/>
      <c r="AF111" s="32"/>
      <c r="AG111" s="32"/>
      <c r="AH111" s="32"/>
      <c r="AI111" s="32"/>
      <c r="AJ111" s="32"/>
      <c r="AK111" s="32"/>
      <c r="AL111" s="32"/>
      <c r="AS111" s="32"/>
      <c r="AT111" s="32"/>
      <c r="AU111" s="32"/>
      <c r="AV111" s="32"/>
      <c r="AW111" s="32"/>
      <c r="AX111" s="32"/>
      <c r="AY111" s="32"/>
      <c r="AZ111" s="32"/>
    </row>
    <row r="112" spans="4:52">
      <c r="D112" s="157"/>
      <c r="E112" s="157"/>
      <c r="F112" s="157"/>
      <c r="G112" s="34"/>
      <c r="H112" s="34"/>
      <c r="I112" s="34"/>
      <c r="J112" s="34"/>
      <c r="K112" s="34"/>
      <c r="L112" s="34"/>
      <c r="M112" s="34"/>
      <c r="N112" s="34"/>
      <c r="O112" s="34"/>
      <c r="P112" s="34"/>
      <c r="Q112" s="34"/>
      <c r="R112" s="34"/>
      <c r="S112" s="34"/>
      <c r="T112" s="32"/>
      <c r="U112" s="34"/>
      <c r="V112" s="34"/>
      <c r="W112" s="34"/>
      <c r="X112" s="34"/>
      <c r="Y112" s="34"/>
      <c r="Z112" s="34"/>
      <c r="AA112" s="34"/>
      <c r="AB112" s="34"/>
      <c r="AC112" s="34"/>
      <c r="AD112" s="32"/>
      <c r="AE112" s="32"/>
      <c r="AF112" s="32"/>
      <c r="AG112" s="32"/>
      <c r="AH112" s="32"/>
      <c r="AI112" s="32"/>
      <c r="AJ112" s="32"/>
      <c r="AK112" s="32"/>
      <c r="AL112" s="32"/>
      <c r="AS112" s="32"/>
      <c r="AT112" s="32"/>
      <c r="AU112" s="32"/>
      <c r="AV112" s="32"/>
      <c r="AW112" s="32"/>
      <c r="AX112" s="32"/>
      <c r="AY112" s="32"/>
      <c r="AZ112" s="32"/>
    </row>
    <row r="113" spans="4:52">
      <c r="D113" s="157"/>
      <c r="E113" s="157"/>
      <c r="F113" s="157"/>
      <c r="G113" s="34"/>
      <c r="H113" s="34"/>
      <c r="I113" s="34"/>
      <c r="J113" s="34"/>
      <c r="K113" s="34"/>
      <c r="L113" s="34"/>
      <c r="M113" s="34"/>
      <c r="N113" s="34"/>
      <c r="O113" s="34"/>
      <c r="P113" s="34"/>
      <c r="Q113" s="34"/>
      <c r="R113" s="34"/>
      <c r="S113" s="34"/>
      <c r="T113" s="32"/>
      <c r="U113" s="34"/>
      <c r="V113" s="34"/>
      <c r="W113" s="34"/>
      <c r="X113" s="34"/>
      <c r="Y113" s="34"/>
      <c r="Z113" s="34"/>
      <c r="AA113" s="34"/>
      <c r="AB113" s="34"/>
      <c r="AC113" s="34"/>
      <c r="AD113" s="32"/>
      <c r="AE113" s="32"/>
      <c r="AF113" s="32"/>
      <c r="AG113" s="32"/>
      <c r="AH113" s="32"/>
      <c r="AI113" s="32"/>
      <c r="AJ113" s="32"/>
      <c r="AK113" s="32"/>
      <c r="AL113" s="32"/>
      <c r="AS113" s="32"/>
      <c r="AT113" s="32"/>
      <c r="AU113" s="32"/>
      <c r="AV113" s="32"/>
      <c r="AW113" s="32"/>
      <c r="AX113" s="32"/>
      <c r="AY113" s="32"/>
      <c r="AZ113" s="32"/>
    </row>
    <row r="114" spans="4:52">
      <c r="D114" s="157"/>
      <c r="E114" s="157"/>
      <c r="F114" s="157"/>
      <c r="G114" s="34"/>
      <c r="H114" s="34"/>
      <c r="I114" s="34"/>
      <c r="J114" s="34"/>
      <c r="K114" s="34"/>
      <c r="L114" s="34"/>
      <c r="M114" s="34"/>
      <c r="N114" s="34"/>
      <c r="O114" s="34"/>
      <c r="P114" s="34"/>
      <c r="Q114" s="34"/>
      <c r="R114" s="34"/>
      <c r="S114" s="34"/>
      <c r="T114" s="32"/>
      <c r="U114" s="34"/>
      <c r="V114" s="34"/>
      <c r="W114" s="34"/>
      <c r="X114" s="34"/>
      <c r="Y114" s="34"/>
      <c r="Z114" s="34"/>
      <c r="AA114" s="34"/>
      <c r="AB114" s="34"/>
      <c r="AC114" s="34"/>
      <c r="AD114" s="32"/>
      <c r="AE114" s="32"/>
      <c r="AF114" s="32"/>
      <c r="AG114" s="32"/>
      <c r="AH114" s="32"/>
      <c r="AI114" s="32"/>
      <c r="AJ114" s="32"/>
      <c r="AK114" s="32"/>
      <c r="AL114" s="32"/>
      <c r="AS114" s="32"/>
      <c r="AT114" s="32"/>
      <c r="AU114" s="32"/>
      <c r="AV114" s="32"/>
      <c r="AW114" s="32"/>
      <c r="AX114" s="32"/>
      <c r="AY114" s="32"/>
      <c r="AZ114" s="32"/>
    </row>
    <row r="115" spans="4:52">
      <c r="D115" s="157"/>
      <c r="E115" s="157"/>
      <c r="F115" s="157"/>
      <c r="G115" s="34"/>
      <c r="H115" s="34"/>
      <c r="I115" s="34"/>
      <c r="J115" s="34"/>
      <c r="K115" s="34"/>
      <c r="L115" s="34"/>
      <c r="M115" s="34"/>
      <c r="N115" s="34"/>
      <c r="O115" s="34"/>
      <c r="P115" s="34"/>
      <c r="Q115" s="34"/>
      <c r="R115" s="34"/>
      <c r="S115" s="34"/>
      <c r="T115" s="32"/>
      <c r="U115" s="34"/>
      <c r="V115" s="34"/>
      <c r="W115" s="34"/>
      <c r="X115" s="34"/>
      <c r="Y115" s="34"/>
      <c r="Z115" s="34"/>
      <c r="AA115" s="34"/>
      <c r="AB115" s="34"/>
      <c r="AC115" s="34"/>
      <c r="AD115" s="32"/>
      <c r="AE115" s="32"/>
      <c r="AF115" s="32"/>
      <c r="AG115" s="32"/>
      <c r="AH115" s="32"/>
      <c r="AI115" s="32"/>
      <c r="AJ115" s="32"/>
      <c r="AK115" s="32"/>
      <c r="AL115" s="32"/>
      <c r="AS115" s="32"/>
      <c r="AT115" s="32"/>
      <c r="AU115" s="32"/>
      <c r="AV115" s="32"/>
      <c r="AW115" s="32"/>
      <c r="AX115" s="32"/>
      <c r="AY115" s="32"/>
      <c r="AZ115" s="32"/>
    </row>
    <row r="116" spans="4:52">
      <c r="D116" s="157"/>
      <c r="E116" s="157"/>
      <c r="F116" s="157"/>
      <c r="G116" s="34"/>
      <c r="H116" s="34"/>
      <c r="I116" s="34"/>
      <c r="J116" s="34"/>
      <c r="K116" s="34"/>
      <c r="L116" s="34"/>
      <c r="M116" s="34"/>
      <c r="N116" s="34"/>
      <c r="O116" s="34"/>
      <c r="P116" s="34"/>
      <c r="Q116" s="34"/>
      <c r="R116" s="34"/>
      <c r="S116" s="34"/>
      <c r="T116" s="32"/>
      <c r="U116" s="34"/>
      <c r="V116" s="34"/>
      <c r="W116" s="34"/>
      <c r="X116" s="34"/>
      <c r="Y116" s="34"/>
      <c r="Z116" s="34"/>
      <c r="AA116" s="34"/>
      <c r="AB116" s="34"/>
      <c r="AC116" s="34"/>
      <c r="AD116" s="32"/>
      <c r="AE116" s="32"/>
      <c r="AF116" s="32"/>
      <c r="AG116" s="32"/>
      <c r="AH116" s="32"/>
      <c r="AI116" s="32"/>
      <c r="AJ116" s="32"/>
      <c r="AK116" s="32"/>
      <c r="AL116" s="32"/>
      <c r="AS116" s="32"/>
      <c r="AT116" s="32"/>
      <c r="AU116" s="32"/>
      <c r="AV116" s="32"/>
      <c r="AW116" s="32"/>
      <c r="AX116" s="32"/>
      <c r="AY116" s="32"/>
      <c r="AZ116" s="32"/>
    </row>
    <row r="117" spans="4:52">
      <c r="D117" s="157"/>
      <c r="E117" s="157"/>
      <c r="F117" s="157"/>
      <c r="G117" s="34"/>
      <c r="H117" s="34"/>
      <c r="I117" s="34"/>
      <c r="J117" s="34"/>
      <c r="K117" s="34"/>
      <c r="L117" s="34"/>
      <c r="M117" s="34"/>
      <c r="N117" s="34"/>
      <c r="O117" s="34"/>
      <c r="P117" s="34"/>
      <c r="Q117" s="34"/>
      <c r="R117" s="34"/>
      <c r="S117" s="34"/>
      <c r="T117" s="32"/>
      <c r="U117" s="34"/>
      <c r="V117" s="34"/>
      <c r="W117" s="34"/>
      <c r="X117" s="34"/>
      <c r="Y117" s="34"/>
      <c r="Z117" s="34"/>
      <c r="AA117" s="34"/>
      <c r="AB117" s="34"/>
      <c r="AC117" s="34"/>
      <c r="AD117" s="32"/>
      <c r="AE117" s="32"/>
      <c r="AF117" s="32"/>
      <c r="AG117" s="32"/>
      <c r="AH117" s="32"/>
      <c r="AI117" s="32"/>
      <c r="AJ117" s="32"/>
      <c r="AK117" s="32"/>
      <c r="AL117" s="32"/>
      <c r="AS117" s="32"/>
      <c r="AT117" s="32"/>
      <c r="AU117" s="32"/>
      <c r="AV117" s="32"/>
      <c r="AW117" s="32"/>
      <c r="AX117" s="32"/>
      <c r="AY117" s="32"/>
      <c r="AZ117" s="32"/>
    </row>
    <row r="118" spans="4:52">
      <c r="D118" s="157"/>
      <c r="E118" s="157"/>
      <c r="F118" s="157"/>
      <c r="G118" s="34"/>
      <c r="H118" s="34"/>
      <c r="I118" s="34"/>
      <c r="J118" s="34"/>
      <c r="K118" s="34"/>
      <c r="L118" s="34"/>
      <c r="M118" s="34"/>
      <c r="N118" s="34"/>
      <c r="O118" s="34"/>
      <c r="P118" s="34"/>
      <c r="Q118" s="34"/>
      <c r="R118" s="34"/>
      <c r="S118" s="34"/>
      <c r="T118" s="32"/>
      <c r="U118" s="34"/>
      <c r="V118" s="34"/>
      <c r="W118" s="34"/>
      <c r="X118" s="34"/>
      <c r="Y118" s="34"/>
      <c r="Z118" s="34"/>
      <c r="AA118" s="34"/>
      <c r="AB118" s="34"/>
      <c r="AC118" s="34"/>
      <c r="AD118" s="32"/>
      <c r="AE118" s="32"/>
      <c r="AF118" s="32"/>
      <c r="AG118" s="32"/>
      <c r="AH118" s="32"/>
      <c r="AI118" s="32"/>
      <c r="AJ118" s="32"/>
      <c r="AK118" s="32"/>
      <c r="AL118" s="32"/>
      <c r="AS118" s="32"/>
      <c r="AT118" s="32"/>
      <c r="AU118" s="32"/>
      <c r="AV118" s="32"/>
      <c r="AW118" s="32"/>
      <c r="AX118" s="32"/>
      <c r="AY118" s="32"/>
      <c r="AZ118" s="32"/>
    </row>
    <row r="119" spans="4:52">
      <c r="D119" s="157"/>
      <c r="E119" s="157"/>
      <c r="F119" s="157"/>
      <c r="G119" s="34"/>
      <c r="H119" s="34"/>
      <c r="I119" s="34"/>
      <c r="J119" s="34"/>
      <c r="K119" s="34"/>
      <c r="L119" s="34"/>
      <c r="M119" s="34"/>
      <c r="N119" s="34"/>
      <c r="O119" s="34"/>
      <c r="P119" s="34"/>
      <c r="Q119" s="34"/>
      <c r="R119" s="34"/>
      <c r="S119" s="34"/>
      <c r="T119" s="32"/>
      <c r="U119" s="34"/>
      <c r="V119" s="34"/>
      <c r="W119" s="34"/>
      <c r="X119" s="34"/>
      <c r="Y119" s="34"/>
      <c r="Z119" s="34"/>
      <c r="AA119" s="34"/>
      <c r="AB119" s="34"/>
      <c r="AC119" s="34"/>
      <c r="AD119" s="32"/>
      <c r="AE119" s="32"/>
      <c r="AF119" s="32"/>
      <c r="AG119" s="32"/>
      <c r="AH119" s="32"/>
      <c r="AI119" s="32"/>
      <c r="AJ119" s="32"/>
      <c r="AK119" s="32"/>
      <c r="AL119" s="32"/>
      <c r="AS119" s="32"/>
      <c r="AT119" s="32"/>
      <c r="AU119" s="32"/>
      <c r="AV119" s="32"/>
      <c r="AW119" s="32"/>
      <c r="AX119" s="32"/>
      <c r="AY119" s="32"/>
      <c r="AZ119" s="32"/>
    </row>
    <row r="120" spans="4:52">
      <c r="D120" s="157"/>
      <c r="E120" s="157"/>
      <c r="F120" s="157"/>
      <c r="G120" s="34"/>
      <c r="H120" s="34"/>
      <c r="I120" s="34"/>
      <c r="J120" s="34"/>
      <c r="K120" s="34"/>
      <c r="L120" s="34"/>
      <c r="M120" s="34"/>
      <c r="N120" s="34"/>
      <c r="O120" s="34"/>
      <c r="P120" s="34"/>
      <c r="Q120" s="34"/>
      <c r="R120" s="34"/>
      <c r="S120" s="34"/>
      <c r="T120" s="32"/>
      <c r="U120" s="34"/>
      <c r="V120" s="34"/>
      <c r="W120" s="34"/>
      <c r="X120" s="34"/>
      <c r="Y120" s="34"/>
      <c r="Z120" s="34"/>
      <c r="AA120" s="34"/>
      <c r="AB120" s="34"/>
      <c r="AC120" s="34"/>
      <c r="AD120" s="32"/>
      <c r="AE120" s="32"/>
      <c r="AF120" s="32"/>
      <c r="AG120" s="32"/>
      <c r="AH120" s="32"/>
      <c r="AI120" s="32"/>
      <c r="AJ120" s="32"/>
      <c r="AK120" s="32"/>
      <c r="AL120" s="32"/>
      <c r="AS120" s="32"/>
      <c r="AT120" s="32"/>
      <c r="AU120" s="32"/>
      <c r="AV120" s="32"/>
      <c r="AW120" s="32"/>
      <c r="AX120" s="32"/>
      <c r="AY120" s="32"/>
      <c r="AZ120" s="32"/>
    </row>
    <row r="121" spans="4:52">
      <c r="D121" s="157"/>
      <c r="E121" s="157"/>
      <c r="F121" s="157"/>
      <c r="G121" s="34"/>
      <c r="H121" s="34"/>
      <c r="I121" s="34"/>
      <c r="J121" s="34"/>
      <c r="K121" s="34"/>
      <c r="L121" s="34"/>
      <c r="M121" s="34"/>
      <c r="N121" s="34"/>
      <c r="O121" s="34"/>
      <c r="P121" s="34"/>
      <c r="Q121" s="34"/>
      <c r="R121" s="34"/>
      <c r="S121" s="34"/>
      <c r="T121" s="32"/>
      <c r="U121" s="34"/>
      <c r="V121" s="34"/>
      <c r="W121" s="34"/>
      <c r="X121" s="34"/>
      <c r="Y121" s="34"/>
      <c r="Z121" s="34"/>
      <c r="AA121" s="34"/>
      <c r="AB121" s="34"/>
      <c r="AC121" s="34"/>
      <c r="AD121" s="32"/>
      <c r="AE121" s="32"/>
      <c r="AF121" s="32"/>
      <c r="AG121" s="32"/>
      <c r="AH121" s="32"/>
      <c r="AI121" s="32"/>
      <c r="AJ121" s="32"/>
      <c r="AK121" s="32"/>
      <c r="AL121" s="32"/>
      <c r="AS121" s="32"/>
      <c r="AT121" s="32"/>
      <c r="AU121" s="32"/>
      <c r="AV121" s="32"/>
      <c r="AW121" s="32"/>
      <c r="AX121" s="32"/>
      <c r="AY121" s="32"/>
      <c r="AZ121" s="32"/>
    </row>
    <row r="122" spans="4:52">
      <c r="D122" s="157"/>
      <c r="E122" s="157"/>
      <c r="F122" s="157"/>
      <c r="G122" s="34"/>
      <c r="H122" s="34"/>
      <c r="I122" s="34"/>
      <c r="J122" s="34"/>
      <c r="K122" s="34"/>
      <c r="L122" s="34"/>
      <c r="M122" s="34"/>
      <c r="N122" s="34"/>
      <c r="O122" s="34"/>
      <c r="P122" s="34"/>
      <c r="Q122" s="34"/>
      <c r="R122" s="34"/>
      <c r="S122" s="34"/>
      <c r="T122" s="32"/>
      <c r="U122" s="34"/>
      <c r="V122" s="34"/>
      <c r="W122" s="34"/>
      <c r="X122" s="34"/>
      <c r="Y122" s="34"/>
      <c r="Z122" s="34"/>
      <c r="AA122" s="34"/>
      <c r="AB122" s="34"/>
      <c r="AC122" s="34"/>
      <c r="AD122" s="32"/>
      <c r="AE122" s="32"/>
      <c r="AF122" s="32"/>
      <c r="AG122" s="32"/>
      <c r="AH122" s="32"/>
      <c r="AI122" s="32"/>
      <c r="AJ122" s="32"/>
      <c r="AK122" s="32"/>
      <c r="AL122" s="32"/>
      <c r="AS122" s="32"/>
      <c r="AT122" s="32"/>
      <c r="AU122" s="32"/>
      <c r="AV122" s="32"/>
      <c r="AW122" s="32"/>
      <c r="AX122" s="32"/>
      <c r="AY122" s="32"/>
      <c r="AZ122" s="32"/>
    </row>
    <row r="123" spans="4:52">
      <c r="D123" s="157"/>
      <c r="E123" s="157"/>
      <c r="F123" s="157"/>
      <c r="G123" s="34"/>
      <c r="H123" s="34"/>
      <c r="I123" s="34"/>
      <c r="J123" s="34"/>
      <c r="K123" s="34"/>
      <c r="L123" s="34"/>
      <c r="M123" s="34"/>
      <c r="N123" s="34"/>
      <c r="O123" s="34"/>
      <c r="P123" s="34"/>
      <c r="Q123" s="34"/>
      <c r="R123" s="34"/>
      <c r="S123" s="34"/>
      <c r="T123" s="32"/>
      <c r="U123" s="34"/>
      <c r="V123" s="34"/>
      <c r="W123" s="34"/>
      <c r="X123" s="34"/>
      <c r="Y123" s="34"/>
      <c r="Z123" s="34"/>
      <c r="AA123" s="34"/>
      <c r="AB123" s="34"/>
      <c r="AC123" s="34"/>
      <c r="AD123" s="32"/>
      <c r="AE123" s="32"/>
      <c r="AF123" s="32"/>
      <c r="AG123" s="32"/>
      <c r="AH123" s="32"/>
      <c r="AI123" s="32"/>
      <c r="AJ123" s="32"/>
      <c r="AK123" s="32"/>
      <c r="AL123" s="32"/>
      <c r="AS123" s="32"/>
      <c r="AT123" s="32"/>
      <c r="AU123" s="32"/>
      <c r="AV123" s="32"/>
      <c r="AW123" s="32"/>
      <c r="AX123" s="32"/>
      <c r="AY123" s="32"/>
      <c r="AZ123" s="32"/>
    </row>
    <row r="124" spans="4:52">
      <c r="D124" s="157"/>
      <c r="E124" s="157"/>
      <c r="F124" s="157"/>
      <c r="G124" s="34"/>
      <c r="H124" s="34"/>
      <c r="I124" s="34"/>
      <c r="J124" s="34"/>
      <c r="K124" s="34"/>
      <c r="L124" s="34"/>
      <c r="M124" s="34"/>
      <c r="N124" s="34"/>
      <c r="O124" s="34"/>
      <c r="P124" s="34"/>
      <c r="Q124" s="34"/>
      <c r="R124" s="34"/>
      <c r="S124" s="34"/>
      <c r="T124" s="32"/>
      <c r="U124" s="34"/>
      <c r="V124" s="34"/>
      <c r="W124" s="34"/>
      <c r="X124" s="34"/>
      <c r="Y124" s="34"/>
      <c r="Z124" s="34"/>
      <c r="AA124" s="34"/>
      <c r="AB124" s="34"/>
      <c r="AC124" s="34"/>
      <c r="AD124" s="32"/>
      <c r="AE124" s="32"/>
      <c r="AF124" s="32"/>
      <c r="AG124" s="32"/>
      <c r="AH124" s="32"/>
      <c r="AI124" s="32"/>
      <c r="AJ124" s="32"/>
      <c r="AK124" s="32"/>
      <c r="AL124" s="32"/>
      <c r="AS124" s="32"/>
      <c r="AT124" s="32"/>
      <c r="AU124" s="32"/>
      <c r="AV124" s="32"/>
      <c r="AW124" s="32"/>
      <c r="AX124" s="32"/>
      <c r="AY124" s="32"/>
      <c r="AZ124" s="32"/>
    </row>
    <row r="125" spans="4:52">
      <c r="D125" s="157"/>
      <c r="E125" s="157"/>
      <c r="F125" s="157"/>
      <c r="G125" s="34"/>
      <c r="H125" s="34"/>
      <c r="I125" s="34"/>
      <c r="J125" s="34"/>
      <c r="K125" s="34"/>
      <c r="L125" s="34"/>
      <c r="M125" s="34"/>
      <c r="N125" s="34"/>
      <c r="O125" s="34"/>
      <c r="P125" s="34"/>
      <c r="Q125" s="34"/>
      <c r="R125" s="34"/>
      <c r="S125" s="34"/>
      <c r="T125" s="32"/>
      <c r="U125" s="34"/>
      <c r="V125" s="34"/>
      <c r="W125" s="34"/>
      <c r="X125" s="34"/>
      <c r="Y125" s="34"/>
      <c r="Z125" s="34"/>
      <c r="AA125" s="34"/>
      <c r="AB125" s="34"/>
      <c r="AC125" s="34"/>
      <c r="AD125" s="32"/>
      <c r="AE125" s="32"/>
      <c r="AF125" s="32"/>
      <c r="AG125" s="32"/>
      <c r="AH125" s="32"/>
      <c r="AI125" s="32"/>
      <c r="AJ125" s="32"/>
      <c r="AK125" s="32"/>
      <c r="AL125" s="32"/>
      <c r="AS125" s="32"/>
      <c r="AT125" s="32"/>
      <c r="AU125" s="32"/>
      <c r="AV125" s="32"/>
      <c r="AW125" s="32"/>
      <c r="AX125" s="32"/>
      <c r="AY125" s="32"/>
      <c r="AZ125" s="32"/>
    </row>
    <row r="126" spans="4:52">
      <c r="D126" s="157"/>
      <c r="E126" s="157"/>
      <c r="F126" s="157"/>
      <c r="G126" s="34"/>
      <c r="H126" s="34"/>
      <c r="I126" s="34"/>
      <c r="J126" s="34"/>
      <c r="K126" s="34"/>
      <c r="L126" s="34"/>
      <c r="M126" s="34"/>
      <c r="N126" s="34"/>
      <c r="O126" s="34"/>
      <c r="P126" s="34"/>
      <c r="Q126" s="34"/>
      <c r="R126" s="34"/>
      <c r="S126" s="34"/>
      <c r="T126" s="32"/>
      <c r="U126" s="34"/>
      <c r="V126" s="34"/>
      <c r="W126" s="34"/>
      <c r="X126" s="34"/>
      <c r="Y126" s="34"/>
      <c r="Z126" s="34"/>
      <c r="AA126" s="34"/>
      <c r="AB126" s="34"/>
      <c r="AC126" s="34"/>
      <c r="AD126" s="32"/>
      <c r="AE126" s="32"/>
      <c r="AF126" s="32"/>
      <c r="AG126" s="32"/>
      <c r="AH126" s="32"/>
      <c r="AI126" s="32"/>
      <c r="AJ126" s="32"/>
      <c r="AK126" s="32"/>
      <c r="AL126" s="32"/>
      <c r="AS126" s="32"/>
      <c r="AT126" s="32"/>
      <c r="AU126" s="32"/>
      <c r="AV126" s="32"/>
      <c r="AW126" s="32"/>
      <c r="AX126" s="32"/>
      <c r="AY126" s="32"/>
      <c r="AZ126" s="32"/>
    </row>
    <row r="127" spans="4:52">
      <c r="D127" s="157"/>
      <c r="E127" s="157"/>
      <c r="F127" s="157"/>
      <c r="G127" s="34"/>
      <c r="H127" s="34"/>
      <c r="I127" s="34"/>
      <c r="J127" s="34"/>
      <c r="K127" s="34"/>
      <c r="L127" s="34"/>
      <c r="M127" s="34"/>
      <c r="N127" s="34"/>
      <c r="O127" s="34"/>
      <c r="P127" s="34"/>
      <c r="Q127" s="34"/>
      <c r="R127" s="34"/>
      <c r="S127" s="34"/>
      <c r="T127" s="32"/>
      <c r="U127" s="34"/>
      <c r="V127" s="34"/>
      <c r="W127" s="34"/>
      <c r="X127" s="34"/>
      <c r="Y127" s="34"/>
      <c r="Z127" s="34"/>
      <c r="AA127" s="34"/>
      <c r="AB127" s="34"/>
      <c r="AC127" s="34"/>
      <c r="AD127" s="32"/>
      <c r="AE127" s="32"/>
      <c r="AF127" s="32"/>
      <c r="AG127" s="32"/>
      <c r="AH127" s="32"/>
      <c r="AI127" s="32"/>
      <c r="AJ127" s="32"/>
      <c r="AK127" s="32"/>
      <c r="AL127" s="32"/>
      <c r="AS127" s="32"/>
      <c r="AT127" s="32"/>
      <c r="AU127" s="32"/>
      <c r="AV127" s="32"/>
      <c r="AW127" s="32"/>
      <c r="AX127" s="32"/>
      <c r="AY127" s="32"/>
      <c r="AZ127" s="32"/>
    </row>
    <row r="128" spans="4:52">
      <c r="D128" s="157"/>
      <c r="E128" s="157"/>
      <c r="F128" s="157"/>
      <c r="G128" s="34"/>
      <c r="H128" s="34"/>
      <c r="I128" s="34"/>
      <c r="J128" s="34"/>
      <c r="K128" s="34"/>
      <c r="L128" s="34"/>
      <c r="M128" s="34"/>
      <c r="N128" s="34"/>
      <c r="O128" s="34"/>
      <c r="P128" s="34"/>
      <c r="Q128" s="34"/>
      <c r="R128" s="34"/>
      <c r="S128" s="34"/>
      <c r="T128" s="32"/>
      <c r="U128" s="34"/>
      <c r="V128" s="34"/>
      <c r="W128" s="34"/>
      <c r="X128" s="34"/>
      <c r="Y128" s="34"/>
      <c r="Z128" s="34"/>
      <c r="AA128" s="34"/>
      <c r="AB128" s="34"/>
      <c r="AC128" s="34"/>
      <c r="AD128" s="32"/>
      <c r="AE128" s="32"/>
      <c r="AF128" s="32"/>
      <c r="AG128" s="32"/>
      <c r="AH128" s="32"/>
      <c r="AI128" s="32"/>
      <c r="AJ128" s="32"/>
      <c r="AK128" s="32"/>
      <c r="AL128" s="32"/>
      <c r="AS128" s="32"/>
      <c r="AT128" s="32"/>
      <c r="AU128" s="32"/>
      <c r="AV128" s="32"/>
      <c r="AW128" s="32"/>
      <c r="AX128" s="32"/>
      <c r="AY128" s="32"/>
      <c r="AZ128" s="32"/>
    </row>
    <row r="129" spans="4:52">
      <c r="D129" s="157"/>
      <c r="E129" s="157"/>
      <c r="F129" s="157"/>
      <c r="G129" s="34"/>
      <c r="H129" s="34"/>
      <c r="I129" s="34"/>
      <c r="J129" s="34"/>
      <c r="K129" s="34"/>
      <c r="L129" s="34"/>
      <c r="M129" s="34"/>
      <c r="N129" s="34"/>
      <c r="O129" s="34"/>
      <c r="P129" s="34"/>
      <c r="Q129" s="34"/>
      <c r="R129" s="34"/>
      <c r="S129" s="34"/>
      <c r="T129" s="32"/>
      <c r="U129" s="34"/>
      <c r="V129" s="34"/>
      <c r="W129" s="34"/>
      <c r="X129" s="34"/>
      <c r="Y129" s="34"/>
      <c r="Z129" s="34"/>
      <c r="AA129" s="34"/>
      <c r="AB129" s="34"/>
      <c r="AC129" s="34"/>
      <c r="AD129" s="32"/>
      <c r="AE129" s="32"/>
      <c r="AF129" s="32"/>
      <c r="AG129" s="32"/>
      <c r="AH129" s="32"/>
      <c r="AI129" s="32"/>
      <c r="AJ129" s="32"/>
      <c r="AK129" s="32"/>
      <c r="AL129" s="32"/>
      <c r="AS129" s="32"/>
      <c r="AT129" s="32"/>
      <c r="AU129" s="32"/>
      <c r="AV129" s="32"/>
      <c r="AW129" s="32"/>
      <c r="AX129" s="32"/>
      <c r="AY129" s="32"/>
      <c r="AZ129" s="32"/>
    </row>
    <row r="130" spans="4:52">
      <c r="D130" s="157"/>
      <c r="E130" s="157"/>
      <c r="F130" s="157"/>
      <c r="G130" s="34"/>
      <c r="H130" s="34"/>
      <c r="I130" s="34"/>
      <c r="J130" s="34"/>
      <c r="K130" s="34"/>
      <c r="L130" s="34"/>
      <c r="M130" s="34"/>
      <c r="N130" s="34"/>
      <c r="O130" s="34"/>
      <c r="P130" s="34"/>
      <c r="Q130" s="34"/>
      <c r="R130" s="34"/>
      <c r="S130" s="34"/>
      <c r="T130" s="32"/>
      <c r="U130" s="34"/>
      <c r="V130" s="34"/>
      <c r="W130" s="34"/>
      <c r="X130" s="34"/>
      <c r="Y130" s="34"/>
      <c r="Z130" s="34"/>
      <c r="AA130" s="34"/>
      <c r="AB130" s="34"/>
      <c r="AC130" s="34"/>
      <c r="AD130" s="32"/>
      <c r="AE130" s="32"/>
      <c r="AF130" s="32"/>
      <c r="AG130" s="32"/>
      <c r="AH130" s="32"/>
      <c r="AI130" s="32"/>
      <c r="AJ130" s="32"/>
      <c r="AK130" s="32"/>
      <c r="AL130" s="32"/>
      <c r="AS130" s="32"/>
      <c r="AT130" s="32"/>
      <c r="AU130" s="32"/>
      <c r="AV130" s="32"/>
      <c r="AW130" s="32"/>
      <c r="AX130" s="32"/>
      <c r="AY130" s="32"/>
      <c r="AZ130" s="32"/>
    </row>
    <row r="131" spans="4:52">
      <c r="D131" s="157"/>
      <c r="E131" s="157"/>
      <c r="F131" s="157"/>
      <c r="G131" s="34"/>
      <c r="H131" s="34"/>
      <c r="I131" s="34"/>
      <c r="J131" s="34"/>
      <c r="K131" s="34"/>
      <c r="L131" s="34"/>
      <c r="M131" s="34"/>
      <c r="N131" s="34"/>
      <c r="O131" s="34"/>
      <c r="P131" s="34"/>
      <c r="Q131" s="34"/>
      <c r="R131" s="34"/>
      <c r="S131" s="34"/>
      <c r="T131" s="32"/>
      <c r="U131" s="34"/>
      <c r="V131" s="34"/>
      <c r="W131" s="34"/>
      <c r="X131" s="34"/>
      <c r="Y131" s="34"/>
      <c r="Z131" s="34"/>
      <c r="AA131" s="34"/>
      <c r="AB131" s="34"/>
      <c r="AC131" s="34"/>
      <c r="AD131" s="32"/>
      <c r="AE131" s="32"/>
      <c r="AF131" s="32"/>
      <c r="AG131" s="32"/>
      <c r="AH131" s="32"/>
      <c r="AI131" s="32"/>
      <c r="AJ131" s="32"/>
      <c r="AK131" s="32"/>
      <c r="AL131" s="32"/>
      <c r="AS131" s="32"/>
      <c r="AT131" s="32"/>
      <c r="AU131" s="32"/>
      <c r="AV131" s="32"/>
      <c r="AW131" s="32"/>
      <c r="AX131" s="32"/>
      <c r="AY131" s="32"/>
      <c r="AZ131" s="32"/>
    </row>
    <row r="132" spans="4:52">
      <c r="D132" s="157"/>
      <c r="E132" s="157"/>
      <c r="F132" s="157"/>
      <c r="G132" s="34"/>
      <c r="H132" s="34"/>
      <c r="I132" s="34"/>
      <c r="J132" s="34"/>
      <c r="K132" s="34"/>
      <c r="L132" s="34"/>
      <c r="M132" s="34"/>
      <c r="N132" s="34"/>
      <c r="O132" s="34"/>
      <c r="P132" s="34"/>
      <c r="Q132" s="34"/>
      <c r="R132" s="34"/>
      <c r="S132" s="34"/>
      <c r="T132" s="32"/>
      <c r="U132" s="34"/>
      <c r="V132" s="34"/>
      <c r="W132" s="34"/>
      <c r="X132" s="34"/>
      <c r="Y132" s="34"/>
      <c r="Z132" s="34"/>
      <c r="AA132" s="34"/>
      <c r="AB132" s="34"/>
      <c r="AC132" s="34"/>
      <c r="AD132" s="32"/>
      <c r="AE132" s="32"/>
      <c r="AF132" s="32"/>
      <c r="AG132" s="32"/>
      <c r="AH132" s="32"/>
      <c r="AI132" s="32"/>
      <c r="AJ132" s="32"/>
      <c r="AK132" s="32"/>
      <c r="AL132" s="32"/>
      <c r="AS132" s="32"/>
      <c r="AT132" s="32"/>
      <c r="AU132" s="32"/>
      <c r="AV132" s="32"/>
      <c r="AW132" s="32"/>
      <c r="AX132" s="32"/>
      <c r="AY132" s="32"/>
      <c r="AZ132" s="32"/>
    </row>
    <row r="133" spans="4:52">
      <c r="D133" s="157"/>
      <c r="E133" s="157"/>
      <c r="F133" s="157"/>
      <c r="G133" s="34"/>
      <c r="H133" s="34"/>
      <c r="I133" s="34"/>
      <c r="J133" s="34"/>
      <c r="K133" s="34"/>
      <c r="L133" s="34"/>
      <c r="M133" s="34"/>
      <c r="N133" s="34"/>
      <c r="O133" s="34"/>
      <c r="P133" s="34"/>
      <c r="Q133" s="34"/>
      <c r="R133" s="34"/>
      <c r="S133" s="34"/>
      <c r="T133" s="32"/>
      <c r="U133" s="34"/>
      <c r="V133" s="34"/>
      <c r="W133" s="34"/>
      <c r="X133" s="34"/>
      <c r="Y133" s="34"/>
      <c r="Z133" s="34"/>
      <c r="AA133" s="34"/>
      <c r="AB133" s="34"/>
      <c r="AC133" s="34"/>
      <c r="AD133" s="32"/>
      <c r="AE133" s="32"/>
      <c r="AF133" s="32"/>
      <c r="AG133" s="32"/>
      <c r="AH133" s="32"/>
      <c r="AI133" s="32"/>
      <c r="AJ133" s="32"/>
      <c r="AK133" s="32"/>
      <c r="AL133" s="32"/>
      <c r="AS133" s="32"/>
      <c r="AT133" s="32"/>
      <c r="AU133" s="32"/>
      <c r="AV133" s="32"/>
      <c r="AW133" s="32"/>
      <c r="AX133" s="32"/>
      <c r="AY133" s="32"/>
      <c r="AZ133" s="32"/>
    </row>
    <row r="134" spans="4:52">
      <c r="D134" s="157"/>
      <c r="E134" s="157"/>
      <c r="F134" s="157"/>
      <c r="G134" s="34"/>
      <c r="H134" s="34"/>
      <c r="I134" s="34"/>
      <c r="J134" s="34"/>
      <c r="K134" s="34"/>
      <c r="L134" s="34"/>
      <c r="M134" s="34"/>
      <c r="N134" s="34"/>
      <c r="O134" s="34"/>
      <c r="P134" s="34"/>
      <c r="Q134" s="34"/>
      <c r="R134" s="34"/>
      <c r="S134" s="34"/>
      <c r="T134" s="32"/>
      <c r="U134" s="34"/>
      <c r="V134" s="34"/>
      <c r="W134" s="34"/>
      <c r="X134" s="34"/>
      <c r="Y134" s="34"/>
      <c r="Z134" s="34"/>
      <c r="AA134" s="34"/>
      <c r="AB134" s="34"/>
      <c r="AC134" s="34"/>
      <c r="AD134" s="32"/>
      <c r="AE134" s="32"/>
      <c r="AF134" s="32"/>
      <c r="AG134" s="32"/>
      <c r="AH134" s="32"/>
      <c r="AI134" s="32"/>
      <c r="AJ134" s="32"/>
      <c r="AK134" s="32"/>
      <c r="AL134" s="32"/>
      <c r="AS134" s="32"/>
      <c r="AT134" s="32"/>
      <c r="AU134" s="32"/>
      <c r="AV134" s="32"/>
      <c r="AW134" s="32"/>
      <c r="AX134" s="32"/>
      <c r="AY134" s="32"/>
      <c r="AZ134" s="32"/>
    </row>
    <row r="135" spans="4:52">
      <c r="D135" s="157"/>
      <c r="E135" s="157"/>
      <c r="F135" s="157"/>
      <c r="G135" s="34"/>
      <c r="H135" s="34"/>
      <c r="I135" s="34"/>
      <c r="J135" s="34"/>
      <c r="K135" s="34"/>
      <c r="L135" s="34"/>
      <c r="M135" s="34"/>
      <c r="N135" s="34"/>
      <c r="O135" s="34"/>
      <c r="P135" s="34"/>
      <c r="Q135" s="34"/>
      <c r="R135" s="34"/>
      <c r="S135" s="34"/>
      <c r="T135" s="32"/>
      <c r="X135" s="34"/>
      <c r="Y135" s="34"/>
      <c r="Z135" s="34"/>
      <c r="AA135" s="34"/>
      <c r="AB135" s="34"/>
      <c r="AC135" s="34"/>
      <c r="AD135" s="32"/>
      <c r="AE135" s="32"/>
      <c r="AF135" s="32"/>
      <c r="AG135" s="32"/>
      <c r="AH135" s="32"/>
      <c r="AI135" s="32"/>
      <c r="AJ135" s="32"/>
      <c r="AK135" s="32"/>
      <c r="AL135" s="32"/>
      <c r="AS135" s="32"/>
      <c r="AT135" s="32"/>
      <c r="AU135" s="32"/>
      <c r="AV135" s="32"/>
      <c r="AW135" s="32"/>
      <c r="AX135" s="32"/>
      <c r="AY135" s="32"/>
      <c r="AZ135" s="32"/>
    </row>
  </sheetData>
  <mergeCells count="11">
    <mergeCell ref="AP3:AR3"/>
    <mergeCell ref="AI2:AJ2"/>
    <mergeCell ref="AH3:AH5"/>
    <mergeCell ref="L1:M1"/>
    <mergeCell ref="A1:C1"/>
    <mergeCell ref="AH6:AH8"/>
    <mergeCell ref="AH9:AH11"/>
    <mergeCell ref="AN3:AO3"/>
    <mergeCell ref="N1:T1"/>
    <mergeCell ref="N2:O2"/>
    <mergeCell ref="U1:W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N56"/>
  <sheetViews>
    <sheetView view="pageBreakPreview" zoomScale="25" zoomScaleNormal="55" zoomScaleSheetLayoutView="25" workbookViewId="0">
      <selection activeCell="AX30" sqref="AX30"/>
    </sheetView>
  </sheetViews>
  <sheetFormatPr baseColWidth="10" defaultColWidth="11.42578125" defaultRowHeight="12.6" customHeight="1"/>
  <cols>
    <col min="1" max="9" width="5.42578125" style="56" customWidth="1"/>
    <col min="10" max="59" width="8.42578125" style="56" customWidth="1"/>
    <col min="60" max="66" width="5.42578125" style="56" customWidth="1"/>
    <col min="67" max="16384" width="11.42578125" style="56"/>
  </cols>
  <sheetData>
    <row r="2" spans="1:66" ht="17.100000000000001" customHeight="1">
      <c r="B2" s="794" t="s">
        <v>1201</v>
      </c>
      <c r="C2" s="794"/>
      <c r="D2" s="794"/>
      <c r="E2" s="794"/>
      <c r="F2" s="794"/>
      <c r="G2" s="794"/>
      <c r="H2" s="794"/>
      <c r="I2" s="794"/>
      <c r="J2" s="795" t="s">
        <v>27</v>
      </c>
      <c r="K2" s="795"/>
      <c r="L2" s="795"/>
      <c r="M2" s="795"/>
      <c r="N2" s="795"/>
      <c r="O2" s="795"/>
      <c r="P2" s="795"/>
      <c r="Q2" s="795"/>
      <c r="R2" s="795"/>
      <c r="S2" s="795"/>
      <c r="T2" s="79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c r="AT2" s="795"/>
      <c r="AU2" s="795"/>
      <c r="AV2" s="795"/>
      <c r="AW2" s="795"/>
      <c r="AX2" s="795"/>
      <c r="AY2" s="795"/>
      <c r="AZ2" s="795"/>
      <c r="BA2" s="795"/>
      <c r="BB2" s="795"/>
      <c r="BC2" s="795"/>
      <c r="BD2" s="795"/>
      <c r="BE2" s="795"/>
      <c r="BF2" s="795"/>
      <c r="BG2" s="795"/>
      <c r="BH2" s="57"/>
      <c r="BI2" s="57"/>
      <c r="BJ2" s="57"/>
      <c r="BK2" s="57"/>
      <c r="BL2" s="57"/>
      <c r="BM2" s="57"/>
      <c r="BN2" s="57"/>
    </row>
    <row r="3" spans="1:66" ht="17.100000000000001" customHeight="1">
      <c r="B3" s="794"/>
      <c r="C3" s="794"/>
      <c r="D3" s="794"/>
      <c r="E3" s="794"/>
      <c r="F3" s="794"/>
      <c r="G3" s="794"/>
      <c r="H3" s="794"/>
      <c r="I3" s="794"/>
      <c r="J3" s="795"/>
      <c r="K3" s="795"/>
      <c r="L3" s="795"/>
      <c r="M3" s="795"/>
      <c r="N3" s="795"/>
      <c r="O3" s="795"/>
      <c r="P3" s="795"/>
      <c r="Q3" s="795"/>
      <c r="R3" s="795"/>
      <c r="S3" s="795"/>
      <c r="T3" s="795"/>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c r="AT3" s="795"/>
      <c r="AU3" s="795"/>
      <c r="AV3" s="795"/>
      <c r="AW3" s="795"/>
      <c r="AX3" s="795"/>
      <c r="AY3" s="795"/>
      <c r="AZ3" s="795"/>
      <c r="BA3" s="795"/>
      <c r="BB3" s="795"/>
      <c r="BC3" s="795"/>
      <c r="BD3" s="795"/>
      <c r="BE3" s="795"/>
      <c r="BF3" s="795"/>
      <c r="BG3" s="795"/>
      <c r="BH3" s="57"/>
      <c r="BI3" s="57"/>
      <c r="BJ3" s="57"/>
      <c r="BK3" s="57"/>
      <c r="BL3" s="57"/>
      <c r="BM3" s="57"/>
      <c r="BN3" s="57"/>
    </row>
    <row r="4" spans="1:66" ht="17.100000000000001" customHeight="1">
      <c r="B4" s="794"/>
      <c r="C4" s="794"/>
      <c r="D4" s="794"/>
      <c r="E4" s="794"/>
      <c r="F4" s="794"/>
      <c r="G4" s="794"/>
      <c r="H4" s="794"/>
      <c r="I4" s="794"/>
      <c r="J4" s="795"/>
      <c r="K4" s="795"/>
      <c r="L4" s="795"/>
      <c r="M4" s="795"/>
      <c r="N4" s="795"/>
      <c r="O4" s="795"/>
      <c r="P4" s="795"/>
      <c r="Q4" s="795"/>
      <c r="R4" s="795"/>
      <c r="S4" s="795"/>
      <c r="T4" s="79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c r="AT4" s="795"/>
      <c r="AU4" s="795"/>
      <c r="AV4" s="795"/>
      <c r="AW4" s="795"/>
      <c r="AX4" s="795"/>
      <c r="AY4" s="795"/>
      <c r="AZ4" s="795"/>
      <c r="BA4" s="795"/>
      <c r="BB4" s="795"/>
      <c r="BC4" s="795"/>
      <c r="BD4" s="795"/>
      <c r="BE4" s="795"/>
      <c r="BF4" s="795"/>
      <c r="BG4" s="795"/>
      <c r="BH4" s="57"/>
      <c r="BI4" s="57"/>
      <c r="BJ4" s="57"/>
      <c r="BK4" s="57"/>
      <c r="BL4" s="57"/>
      <c r="BM4" s="57"/>
      <c r="BN4" s="57"/>
    </row>
    <row r="5" spans="1:66" ht="12.6" customHeight="1" thickBot="1">
      <c r="B5" s="57"/>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row>
    <row r="6" spans="1:66" ht="34.5" customHeight="1">
      <c r="B6" s="796" t="s">
        <v>67</v>
      </c>
      <c r="C6" s="796"/>
      <c r="D6" s="797"/>
      <c r="E6" s="798" t="s">
        <v>1202</v>
      </c>
      <c r="F6" s="799"/>
      <c r="G6" s="799"/>
      <c r="H6" s="799"/>
      <c r="I6" s="800"/>
      <c r="J6" s="263" t="str">
        <f>IF(AND('MAPA DE RIESGOS'!$V$10="Muy Alta",'MAPA DE RIESGOS'!$Z$10="Leve"),CONCATENATE("R",'MAPA DE RIESGOS'!$H$10),"")</f>
        <v/>
      </c>
      <c r="K6" s="264" t="str">
        <f>IF(AND('MAPA DE RIESGOS'!$V$16="Muy Alta",'MAPA DE RIESGOS'!$Z$16="Leve"),CONCATENATE("R",'MAPA DE RIESGOS'!$H$16),"")</f>
        <v/>
      </c>
      <c r="L6" s="264" t="str">
        <f>IF(AND('MAPA DE RIESGOS'!$V$22="Muy Alta",'MAPA DE RIESGOS'!$Z$22="Leve"),CONCATENATE("R",'MAPA DE RIESGOS'!$H$22),"")</f>
        <v/>
      </c>
      <c r="M6" s="264" t="str">
        <f>IF(AND('MAPA DE RIESGOS'!$V$28="Muy Alta",'MAPA DE RIESGOS'!$Z$28="Leve"),CONCATENATE("R",'MAPA DE RIESGOS'!$H$28),"")</f>
        <v/>
      </c>
      <c r="N6" s="264" t="str">
        <f>IF(AND('MAPA DE RIESGOS'!$V$34="Muy Alta",'MAPA DE RIESGOS'!$Z$34="Leve"),CONCATENATE("R",'MAPA DE RIESGOS'!$H$34),"")</f>
        <v/>
      </c>
      <c r="O6" s="264" t="str">
        <f>IF(AND('MAPA DE RIESGOS'!$V$40="Muy Alta",'MAPA DE RIESGOS'!$Z$40="Leve"),CONCATENATE("R",'MAPA DE RIESGOS'!$H$40),"")</f>
        <v/>
      </c>
      <c r="P6" s="264" t="str">
        <f>IF(AND('MAPA DE RIESGOS'!$V$46="Muy Alta",'MAPA DE RIESGOS'!$Z$46="Leve"),CONCATENATE("R",'MAPA DE RIESGOS'!$H$46),"")</f>
        <v/>
      </c>
      <c r="Q6" s="264" t="str">
        <f>IF(AND('MAPA DE RIESGOS'!$V$52="Muy Alta",'MAPA DE RIESGOS'!$Z$52="Leve"),CONCATENATE("R",'MAPA DE RIESGOS'!$H$52),"")</f>
        <v/>
      </c>
      <c r="R6" s="264" t="str">
        <f>IF(AND('MAPA DE RIESGOS'!$V$58="Muy Alta",'MAPA DE RIESGOS'!$Z$58="Leve"),CONCATENATE("R",'MAPA DE RIESGOS'!$H$58),"")</f>
        <v/>
      </c>
      <c r="S6" s="264" t="str">
        <f>IF(AND('MAPA DE RIESGOS'!$V$64="Muy Alta",'MAPA DE RIESGOS'!$Z$64="Leve"),CONCATENATE("R",'MAPA DE RIESGOS'!$H$64),"")</f>
        <v/>
      </c>
      <c r="T6" s="263" t="str">
        <f>IF(AND('MAPA DE RIESGOS'!$V$10="Muy Alta",'MAPA DE RIESGOS'!$Z$10="Menor"),CONCATENATE("R",'MAPA DE RIESGOS'!$H$10),"")</f>
        <v/>
      </c>
      <c r="U6" s="264" t="str">
        <f>IF(AND('MAPA DE RIESGOS'!$V$16="Muy Alta",'MAPA DE RIESGOS'!$Z$16="Menor"),CONCATENATE("R",'MAPA DE RIESGOS'!$H$16),"")</f>
        <v/>
      </c>
      <c r="V6" s="264" t="str">
        <f>IF(AND('MAPA DE RIESGOS'!$V$22="Muy Alta",'MAPA DE RIESGOS'!$Z$22="Menor"),CONCATENATE("R",'MAPA DE RIESGOS'!$H$22),"")</f>
        <v/>
      </c>
      <c r="W6" s="264" t="str">
        <f>IF(AND('MAPA DE RIESGOS'!$V$28="Muy Alta",'MAPA DE RIESGOS'!$Z$28="Menor"),CONCATENATE("R",'MAPA DE RIESGOS'!$H$28),"")</f>
        <v/>
      </c>
      <c r="X6" s="264" t="str">
        <f>IF(AND('MAPA DE RIESGOS'!$V$34="Muy Alta",'MAPA DE RIESGOS'!$Z$34="Menor"),CONCATENATE("R",'MAPA DE RIESGOS'!$H$34),"")</f>
        <v/>
      </c>
      <c r="Y6" s="264" t="str">
        <f>IF(AND('MAPA DE RIESGOS'!$V$40="Muy Alta",'MAPA DE RIESGOS'!$Z$40="Menor"),CONCATENATE("R",'MAPA DE RIESGOS'!$H$40),"")</f>
        <v/>
      </c>
      <c r="Z6" s="264" t="str">
        <f>IF(AND('MAPA DE RIESGOS'!$V$46="Muy Alta",'MAPA DE RIESGOS'!$Z$46="Menor"),CONCATENATE("R",'MAPA DE RIESGOS'!$H$46),"")</f>
        <v/>
      </c>
      <c r="AA6" s="264" t="str">
        <f>IF(AND('MAPA DE RIESGOS'!$V$52="Muy Alta",'MAPA DE RIESGOS'!$Z$52="Menor"),CONCATENATE("R",'MAPA DE RIESGOS'!$H$52),"")</f>
        <v/>
      </c>
      <c r="AB6" s="264" t="str">
        <f>IF(AND('MAPA DE RIESGOS'!$V$58="Muy Alta",'MAPA DE RIESGOS'!$Z$58="Menor"),CONCATENATE("R",'MAPA DE RIESGOS'!$H$58),"")</f>
        <v/>
      </c>
      <c r="AC6" s="267" t="str">
        <f>IF(AND('MAPA DE RIESGOS'!$V$64="Muy Alta",'MAPA DE RIESGOS'!$Z$64="Menor"),CONCATENATE("R",'MAPA DE RIESGOS'!$H$64),"")</f>
        <v/>
      </c>
      <c r="AD6" s="263" t="str">
        <f>IF(AND('MAPA DE RIESGOS'!$V$10="Muy Alta",'MAPA DE RIESGOS'!$Z$10="Moderado"),CONCATENATE("R",'MAPA DE RIESGOS'!$H$10),"")</f>
        <v/>
      </c>
      <c r="AE6" s="264" t="str">
        <f>IF(AND('MAPA DE RIESGOS'!$V$16="Muy Alta",'MAPA DE RIESGOS'!$Z$16="Moderado"),CONCATENATE("R",'MAPA DE RIESGOS'!$H$16),"")</f>
        <v/>
      </c>
      <c r="AF6" s="264" t="str">
        <f>IF(AND('MAPA DE RIESGOS'!$V$22="Muy Alta",'MAPA DE RIESGOS'!$Z$22="Moderado"),CONCATENATE("R",'MAPA DE RIESGOS'!$H$22),"")</f>
        <v/>
      </c>
      <c r="AG6" s="264" t="str">
        <f>IF(AND('MAPA DE RIESGOS'!$V$28="Muy Alta",'MAPA DE RIESGOS'!$Z$28="Moderado"),CONCATENATE("R",'MAPA DE RIESGOS'!$H$28),"")</f>
        <v/>
      </c>
      <c r="AH6" s="264" t="str">
        <f>IF(AND('MAPA DE RIESGOS'!$V$34="Muy Alta",'MAPA DE RIESGOS'!$Z$34="Moderado"),CONCATENATE("R",'MAPA DE RIESGOS'!$H$34),"")</f>
        <v/>
      </c>
      <c r="AI6" s="264" t="str">
        <f>IF(AND('MAPA DE RIESGOS'!$V$40="Muy Alta",'MAPA DE RIESGOS'!$Z$40="Moderado"),CONCATENATE("R",'MAPA DE RIESGOS'!$H$40),"")</f>
        <v/>
      </c>
      <c r="AJ6" s="264" t="str">
        <f>IF(AND('MAPA DE RIESGOS'!$V$46="Muy Alta",'MAPA DE RIESGOS'!$Z$46="Moderado"),CONCATENATE("R",'MAPA DE RIESGOS'!$H$46),"")</f>
        <v/>
      </c>
      <c r="AK6" s="264" t="str">
        <f>IF(AND('MAPA DE RIESGOS'!$V$52="Muy Alta",'MAPA DE RIESGOS'!$Z$52="Moderado"),CONCATENATE("R",'MAPA DE RIESGOS'!$H$52),"")</f>
        <v/>
      </c>
      <c r="AL6" s="264" t="str">
        <f>IF(AND('MAPA DE RIESGOS'!$V$58="Muy Alta",'MAPA DE RIESGOS'!$Z$58="Moderado"),CONCATENATE("R",'MAPA DE RIESGOS'!$H$58),"")</f>
        <v/>
      </c>
      <c r="AM6" s="267" t="str">
        <f>IF(AND('MAPA DE RIESGOS'!$V$64="Muy Alta",'MAPA DE RIESGOS'!$Z$64="Moderado"),CONCATENATE("R",'MAPA DE RIESGOS'!$H$64),"")</f>
        <v/>
      </c>
      <c r="AN6" s="263" t="str">
        <f>IF(AND('MAPA DE RIESGOS'!$V$10="Muy Alta",'MAPA DE RIESGOS'!$Z$10="Mayor"),CONCATENATE("R",'MAPA DE RIESGOS'!$H$10),"")</f>
        <v/>
      </c>
      <c r="AO6" s="264" t="str">
        <f>IF(AND('MAPA DE RIESGOS'!$V$16="Muy Alta",'MAPA DE RIESGOS'!$Z$16="Mayor"),CONCATENATE("R",'MAPA DE RIESGOS'!$H$16),"")</f>
        <v/>
      </c>
      <c r="AP6" s="264" t="str">
        <f>IF(AND('MAPA DE RIESGOS'!$V$22="Muy Alta",'MAPA DE RIESGOS'!$Z$22="Mayor"),CONCATENATE("R",'MAPA DE RIESGOS'!$H$22),"")</f>
        <v/>
      </c>
      <c r="AQ6" s="264" t="str">
        <f>IF(AND('MAPA DE RIESGOS'!$V$28="Muy Alta",'MAPA DE RIESGOS'!$Z$28="Mayor"),CONCATENATE("R",'MAPA DE RIESGOS'!$H$28),"")</f>
        <v/>
      </c>
      <c r="AR6" s="264" t="str">
        <f>IF(AND('MAPA DE RIESGOS'!$V$34="Muy Alta",'MAPA DE RIESGOS'!$Z$34="Mayor"),CONCATENATE("R",'MAPA DE RIESGOS'!$H$34),"")</f>
        <v/>
      </c>
      <c r="AS6" s="264" t="str">
        <f>IF(AND('MAPA DE RIESGOS'!$V$40="Muy Alta",'MAPA DE RIESGOS'!$Z$40="Mayor"),CONCATENATE("R",'MAPA DE RIESGOS'!$H$40),"")</f>
        <v/>
      </c>
      <c r="AT6" s="264" t="str">
        <f>IF(AND('MAPA DE RIESGOS'!$V$46="Muy Alta",'MAPA DE RIESGOS'!$Z$46="Mayor"),CONCATENATE("R",'MAPA DE RIESGOS'!$H$46),"")</f>
        <v/>
      </c>
      <c r="AU6" s="264" t="str">
        <f>IF(AND('MAPA DE RIESGOS'!$V$52="Muy Alta",'MAPA DE RIESGOS'!$Z$52="Mayor"),CONCATENATE("R",'MAPA DE RIESGOS'!$H$52),"")</f>
        <v/>
      </c>
      <c r="AV6" s="264" t="str">
        <f>IF(AND('MAPA DE RIESGOS'!$V$58="Muy Alta",'MAPA DE RIESGOS'!$Z$58="Mayor"),CONCATENATE("R",'MAPA DE RIESGOS'!$H$58),"")</f>
        <v/>
      </c>
      <c r="AW6" s="267" t="str">
        <f>IF(AND('MAPA DE RIESGOS'!$V$64="Muy Alta",'MAPA DE RIESGOS'!$Z$64="Mayor"),CONCATENATE("R",'MAPA DE RIESGOS'!$H$64),"")</f>
        <v/>
      </c>
      <c r="AX6" s="269" t="str">
        <f>IF(AND('MAPA DE RIESGOS'!$V$10="Muy Alta",'MAPA DE RIESGOS'!$Z$10="Catastrófico"),CONCATENATE("R",'MAPA DE RIESGOS'!$H$10),"")</f>
        <v/>
      </c>
      <c r="AY6" s="270" t="str">
        <f>IF(AND('MAPA DE RIESGOS'!$V$16="Muy Alta",'MAPA DE RIESGOS'!$Z$16="Catastrófico"),CONCATENATE("R",'MAPA DE RIESGOS'!$H$16),"")</f>
        <v/>
      </c>
      <c r="AZ6" s="270" t="str">
        <f>IF(AND('MAPA DE RIESGOS'!$V$22="Muy Alta",'MAPA DE RIESGOS'!$Z$22="Catastrófico"),CONCATENATE("R",'MAPA DE RIESGOS'!$H$22),"")</f>
        <v/>
      </c>
      <c r="BA6" s="270" t="str">
        <f>IF(AND('MAPA DE RIESGOS'!$V$28="Muy Alta",'MAPA DE RIESGOS'!$Z$28="Catastrófico"),CONCATENATE("R",'MAPA DE RIESGOS'!$H$28),"")</f>
        <v/>
      </c>
      <c r="BB6" s="270" t="str">
        <f>IF(AND('MAPA DE RIESGOS'!$V$34="Muy Alta",'MAPA DE RIESGOS'!$Z$34="Catastrófico"),CONCATENATE("R",'MAPA DE RIESGOS'!$H$34),"")</f>
        <v/>
      </c>
      <c r="BC6" s="270" t="str">
        <f>IF(AND('MAPA DE RIESGOS'!$V$40="Muy Alta",'MAPA DE RIESGOS'!$Z$40="Catastrófico"),CONCATENATE("R",'MAPA DE RIESGOS'!$H$40),"")</f>
        <v/>
      </c>
      <c r="BD6" s="270" t="str">
        <f>IF(AND('MAPA DE RIESGOS'!$V$46="Muy Alta",'MAPA DE RIESGOS'!$Z$46="Catastrófico"),CONCATENATE("R",'MAPA DE RIESGOS'!$H$46),"")</f>
        <v/>
      </c>
      <c r="BE6" s="270" t="str">
        <f>IF(AND('MAPA DE RIESGOS'!$V$52="Muy Alta",'MAPA DE RIESGOS'!$Z$52="Catastrófico"),CONCATENATE("R",'MAPA DE RIESGOS'!$H$52),"")</f>
        <v/>
      </c>
      <c r="BF6" s="270" t="str">
        <f>IF(AND('MAPA DE RIESGOS'!$V$58="Muy Alta",'MAPA DE RIESGOS'!$Z$58="Catastrófico"),CONCATENATE("R",'MAPA DE RIESGOS'!$H$58),"")</f>
        <v/>
      </c>
      <c r="BG6" s="273" t="str">
        <f>IF(AND('MAPA DE RIESGOS'!$V$64="Muy Alta",'MAPA DE RIESGOS'!$Z$64="Catastrófico"),CONCATENATE("R",'MAPA DE RIESGOS'!$H$64),"")</f>
        <v/>
      </c>
      <c r="BH6" s="58"/>
      <c r="BI6" s="807" t="s">
        <v>1085</v>
      </c>
      <c r="BJ6" s="808"/>
      <c r="BK6" s="808"/>
      <c r="BL6" s="808"/>
      <c r="BM6" s="808"/>
      <c r="BN6" s="809"/>
    </row>
    <row r="7" spans="1:66" ht="34.5" customHeight="1">
      <c r="B7" s="796"/>
      <c r="C7" s="796"/>
      <c r="D7" s="797"/>
      <c r="E7" s="801"/>
      <c r="F7" s="802"/>
      <c r="G7" s="802"/>
      <c r="H7" s="802"/>
      <c r="I7" s="803"/>
      <c r="J7" s="265" t="str">
        <f>IF(AND('MAPA DE RIESGOS'!$V$70="Muy Alta",'MAPA DE RIESGOS'!$Z$70="Leve"),CONCATENATE("R",'MAPA DE RIESGOS'!$H$70),"")</f>
        <v/>
      </c>
      <c r="K7" s="266" t="str">
        <f>IF(AND('MAPA DE RIESGOS'!$V$76="Muy Alta",'MAPA DE RIESGOS'!$Z$76="Leve"),CONCATENATE("R",'MAPA DE RIESGOS'!$H$76),"")</f>
        <v/>
      </c>
      <c r="L7" s="266" t="str">
        <f>IF(AND('MAPA DE RIESGOS'!$V$82="Muy Alta",'MAPA DE RIESGOS'!$Z$82="Leve"),CONCATENATE("R",'MAPA DE RIESGOS'!$H$82),"")</f>
        <v/>
      </c>
      <c r="M7" s="266" t="str">
        <f>IF(AND('MAPA DE RIESGOS'!$V$88="Muy Alta",'MAPA DE RIESGOS'!$Z$88="Leve"),CONCATENATE("R",'MAPA DE RIESGOS'!$H$88),"")</f>
        <v/>
      </c>
      <c r="N7" s="266" t="str">
        <f>IF(AND('MAPA DE RIESGOS'!$V$94="Muy Alta",'MAPA DE RIESGOS'!$Z$94="Leve"),CONCATENATE("R",'MAPA DE RIESGOS'!$H$94),"")</f>
        <v/>
      </c>
      <c r="O7" s="266" t="str">
        <f>IF(AND('MAPA DE RIESGOS'!$V$100="Muy Alta",'MAPA DE RIESGOS'!$Z$100="Leve"),CONCATENATE("R",'MAPA DE RIESGOS'!$H$100),"")</f>
        <v/>
      </c>
      <c r="P7" s="266" t="str">
        <f>IF(AND('MAPA DE RIESGOS'!$V$106="Muy Alta",'MAPA DE RIESGOS'!$Z$106="Leve"),CONCATENATE("R",'MAPA DE RIESGOS'!$H$106),"")</f>
        <v/>
      </c>
      <c r="Q7" s="266" t="str">
        <f>IF(AND('MAPA DE RIESGOS'!$V$112="Muy Alta",'MAPA DE RIESGOS'!$Z$112="Leve"),CONCATENATE("R",'MAPA DE RIESGOS'!$H$112),"")</f>
        <v/>
      </c>
      <c r="R7" s="266" t="str">
        <f>IF(AND('MAPA DE RIESGOS'!$V$118="Muy Alta",'MAPA DE RIESGOS'!$Z$118="Leve"),CONCATENATE("R",'MAPA DE RIESGOS'!$H$118),"")</f>
        <v/>
      </c>
      <c r="S7" s="268" t="str">
        <f>IF(AND('MAPA DE RIESGOS'!$V$124="Muy Alta",'MAPA DE RIESGOS'!$Z$124="Leve"),CONCATENATE("R",'MAPA DE RIESGOS'!$H$124),"")</f>
        <v/>
      </c>
      <c r="T7" s="265" t="str">
        <f>IF(AND('MAPA DE RIESGOS'!$V$70="Muy Alta",'MAPA DE RIESGOS'!$Z$70="Menor"),CONCATENATE("R",'MAPA DE RIESGOS'!$H$70),"")</f>
        <v/>
      </c>
      <c r="U7" s="266" t="str">
        <f>IF(AND('MAPA DE RIESGOS'!$V$76="Muy Alta",'MAPA DE RIESGOS'!$Z$76="Menor"),CONCATENATE("R",'MAPA DE RIESGOS'!$H$76),"")</f>
        <v/>
      </c>
      <c r="V7" s="266" t="str">
        <f>IF(AND('MAPA DE RIESGOS'!$V$82="Muy Alta",'MAPA DE RIESGOS'!$Z$82="Menor"),CONCATENATE("R",'MAPA DE RIESGOS'!$H$82),"")</f>
        <v/>
      </c>
      <c r="W7" s="266" t="str">
        <f>IF(AND('MAPA DE RIESGOS'!$V$88="Muy Alta",'MAPA DE RIESGOS'!$Z$88="Menor"),CONCATENATE("R",'MAPA DE RIESGOS'!$H$88),"")</f>
        <v/>
      </c>
      <c r="X7" s="266" t="str">
        <f>IF(AND('MAPA DE RIESGOS'!$V$94="Muy Alta",'MAPA DE RIESGOS'!$Z$94="Menor"),CONCATENATE("R",'MAPA DE RIESGOS'!$H$94),"")</f>
        <v/>
      </c>
      <c r="Y7" s="266" t="str">
        <f>IF(AND('MAPA DE RIESGOS'!$V$100="Muy Alta",'MAPA DE RIESGOS'!$Z$100="Menor"),CONCATENATE("R",'MAPA DE RIESGOS'!$H$100),"")</f>
        <v/>
      </c>
      <c r="Z7" s="266" t="str">
        <f>IF(AND('MAPA DE RIESGOS'!$V$106="Muy Alta",'MAPA DE RIESGOS'!$Z$106="Menor"),CONCATENATE("R",'MAPA DE RIESGOS'!$H$106),"")</f>
        <v/>
      </c>
      <c r="AA7" s="266" t="str">
        <f>IF(AND('MAPA DE RIESGOS'!$V$112="Muy Alta",'MAPA DE RIESGOS'!$Z$112="Menor"),CONCATENATE("R",'MAPA DE RIESGOS'!$H$112),"")</f>
        <v/>
      </c>
      <c r="AB7" s="266" t="str">
        <f>IF(AND('MAPA DE RIESGOS'!$V$118="Muy Alta",'MAPA DE RIESGOS'!$Z$118="Menor"),CONCATENATE("R",'MAPA DE RIESGOS'!$H$118),"")</f>
        <v/>
      </c>
      <c r="AC7" s="268" t="str">
        <f>IF(AND('MAPA DE RIESGOS'!$V$124="Muy Alta",'MAPA DE RIESGOS'!$Z$124="Menor"),CONCATENATE("R",'MAPA DE RIESGOS'!$H$124),"")</f>
        <v/>
      </c>
      <c r="AD7" s="265" t="str">
        <f>IF(AND('MAPA DE RIESGOS'!$V$70="Muy Alta",'MAPA DE RIESGOS'!$Z$70="Moderado"),CONCATENATE("R",'MAPA DE RIESGOS'!$H$70),"")</f>
        <v/>
      </c>
      <c r="AE7" s="266" t="str">
        <f>IF(AND('MAPA DE RIESGOS'!$V$76="Muy Alta",'MAPA DE RIESGOS'!$Z$76="Moderado"),CONCATENATE("R",'MAPA DE RIESGOS'!$H$76),"")</f>
        <v/>
      </c>
      <c r="AF7" s="266" t="str">
        <f>IF(AND('MAPA DE RIESGOS'!$V$82="Muy Alta",'MAPA DE RIESGOS'!$Z$82="Moderado"),CONCATENATE("R",'MAPA DE RIESGOS'!$H$82),"")</f>
        <v/>
      </c>
      <c r="AG7" s="266" t="str">
        <f>IF(AND('MAPA DE RIESGOS'!$V$88="Muy Alta",'MAPA DE RIESGOS'!$Z$88="Moderado"),CONCATENATE("R",'MAPA DE RIESGOS'!$H$88),"")</f>
        <v/>
      </c>
      <c r="AH7" s="266" t="str">
        <f>IF(AND('MAPA DE RIESGOS'!$V$94="Muy Alta",'MAPA DE RIESGOS'!$Z$94="Moderado"),CONCATENATE("R",'MAPA DE RIESGOS'!$H$94),"")</f>
        <v/>
      </c>
      <c r="AI7" s="266" t="str">
        <f>IF(AND('MAPA DE RIESGOS'!$V$100="Muy Alta",'MAPA DE RIESGOS'!$Z$100="Moderado"),CONCATENATE("R",'MAPA DE RIESGOS'!$H$100),"")</f>
        <v/>
      </c>
      <c r="AJ7" s="266" t="str">
        <f>IF(AND('MAPA DE RIESGOS'!$V$106="Muy Alta",'MAPA DE RIESGOS'!$Z$106="Moderado"),CONCATENATE("R",'MAPA DE RIESGOS'!$H$106),"")</f>
        <v/>
      </c>
      <c r="AK7" s="266" t="str">
        <f>IF(AND('MAPA DE RIESGOS'!$V$112="Muy Alta",'MAPA DE RIESGOS'!$Z$112="Moderado"),CONCATENATE("R",'MAPA DE RIESGOS'!$H$112),"")</f>
        <v/>
      </c>
      <c r="AL7" s="266" t="str">
        <f>IF(AND('MAPA DE RIESGOS'!$V$118="Muy Alta",'MAPA DE RIESGOS'!$Z$118="Moderado"),CONCATENATE("R",'MAPA DE RIESGOS'!$H$118),"")</f>
        <v/>
      </c>
      <c r="AM7" s="268" t="str">
        <f>IF(AND('MAPA DE RIESGOS'!$V$124="Muy Alta",'MAPA DE RIESGOS'!$Z$124="Moderado"),CONCATENATE("R",'MAPA DE RIESGOS'!$H$124),"")</f>
        <v/>
      </c>
      <c r="AN7" s="265" t="str">
        <f>IF(AND('MAPA DE RIESGOS'!$V$70="Muy Alta",'MAPA DE RIESGOS'!$Z$70="Mayor"),CONCATENATE("R",'MAPA DE RIESGOS'!$H$70),"")</f>
        <v/>
      </c>
      <c r="AO7" s="266" t="str">
        <f>IF(AND('MAPA DE RIESGOS'!$V$76="Muy Alta",'MAPA DE RIESGOS'!$Z$76="Mayor"),CONCATENATE("R",'MAPA DE RIESGOS'!$H$76),"")</f>
        <v/>
      </c>
      <c r="AP7" s="266" t="str">
        <f>IF(AND('MAPA DE RIESGOS'!$V$82="Muy Alta",'MAPA DE RIESGOS'!$Z$82="Mayor"),CONCATENATE("R",'MAPA DE RIESGOS'!$H$82),"")</f>
        <v/>
      </c>
      <c r="AQ7" s="266" t="str">
        <f>IF(AND('MAPA DE RIESGOS'!$V$88="Muy Alta",'MAPA DE RIESGOS'!$Z$88="Mayor"),CONCATENATE("R",'MAPA DE RIESGOS'!$H$88),"")</f>
        <v/>
      </c>
      <c r="AR7" s="266" t="str">
        <f>IF(AND('MAPA DE RIESGOS'!$V$94="Muy Alta",'MAPA DE RIESGOS'!$Z$94="Mayor"),CONCATENATE("R",'MAPA DE RIESGOS'!$H$94),"")</f>
        <v/>
      </c>
      <c r="AS7" s="266" t="str">
        <f>IF(AND('MAPA DE RIESGOS'!$V$100="Muy Alta",'MAPA DE RIESGOS'!$Z$100="Mayor"),CONCATENATE("R",'MAPA DE RIESGOS'!$H$100),"")</f>
        <v/>
      </c>
      <c r="AT7" s="266" t="str">
        <f>IF(AND('MAPA DE RIESGOS'!$V$106="Muy Alta",'MAPA DE RIESGOS'!$Z$106="Mayor"),CONCATENATE("R",'MAPA DE RIESGOS'!$H$106),"")</f>
        <v/>
      </c>
      <c r="AU7" s="266" t="str">
        <f>IF(AND('MAPA DE RIESGOS'!$V$112="Muy Alta",'MAPA DE RIESGOS'!$Z$112="Mayor"),CONCATENATE("R",'MAPA DE RIESGOS'!$H$112),"")</f>
        <v/>
      </c>
      <c r="AV7" s="266" t="str">
        <f>IF(AND('MAPA DE RIESGOS'!$V$118="Muy Alta",'MAPA DE RIESGOS'!$Z$118="Mayor"),CONCATENATE("R",'MAPA DE RIESGOS'!$H$118),"")</f>
        <v/>
      </c>
      <c r="AW7" s="268" t="str">
        <f>IF(AND('MAPA DE RIESGOS'!$V$124="Muy Alta",'MAPA DE RIESGOS'!$Z$124="Mayor"),CONCATENATE("R",'MAPA DE RIESGOS'!$H$124),"")</f>
        <v/>
      </c>
      <c r="AX7" s="271" t="str">
        <f>IF(AND('MAPA DE RIESGOS'!$V$70="Muy Alta",'MAPA DE RIESGOS'!$Z$70="Catastrófico"),CONCATENATE("R",'MAPA DE RIESGOS'!$H$70),"")</f>
        <v/>
      </c>
      <c r="AY7" s="272" t="str">
        <f>IF(AND('MAPA DE RIESGOS'!$V$76="Muy Alta",'MAPA DE RIESGOS'!$Z$76="Catastrófico"),CONCATENATE("R",'MAPA DE RIESGOS'!$H$76),"")</f>
        <v/>
      </c>
      <c r="AZ7" s="272" t="str">
        <f>IF(AND('MAPA DE RIESGOS'!$V$82="Muy Alta",'MAPA DE RIESGOS'!$Z$82="Catastrófico"),CONCATENATE("R",'MAPA DE RIESGOS'!$H$82),"")</f>
        <v/>
      </c>
      <c r="BA7" s="272" t="str">
        <f>IF(AND('MAPA DE RIESGOS'!$V$88="Muy Alta",'MAPA DE RIESGOS'!$Z$88="Catastrófico"),CONCATENATE("R",'MAPA DE RIESGOS'!$H$88),"")</f>
        <v/>
      </c>
      <c r="BB7" s="272" t="str">
        <f>IF(AND('MAPA DE RIESGOS'!$V$94="Muy Alta",'MAPA DE RIESGOS'!$Z$94="Catastrófico"),CONCATENATE("R",'MAPA DE RIESGOS'!$H$94),"")</f>
        <v/>
      </c>
      <c r="BC7" s="272" t="str">
        <f>IF(AND('MAPA DE RIESGOS'!$V$100="Muy Alta",'MAPA DE RIESGOS'!$Z$100="Catastrófico"),CONCATENATE("R",'MAPA DE RIESGOS'!$H$100),"")</f>
        <v/>
      </c>
      <c r="BD7" s="272" t="str">
        <f>IF(AND('MAPA DE RIESGOS'!$V$106="Muy Alta",'MAPA DE RIESGOS'!$Z$106="Catastrófico"),CONCATENATE("R",'MAPA DE RIESGOS'!$H$106),"")</f>
        <v/>
      </c>
      <c r="BE7" s="272" t="str">
        <f>IF(AND('MAPA DE RIESGOS'!$V$112="Muy Alta",'MAPA DE RIESGOS'!$Z$112="Catastrófico"),CONCATENATE("R",'MAPA DE RIESGOS'!$H$112),"")</f>
        <v/>
      </c>
      <c r="BF7" s="272" t="str">
        <f>IF(AND('MAPA DE RIESGOS'!$V$118="Muy Alta",'MAPA DE RIESGOS'!$Z$118="Catastrófico"),CONCATENATE("R",'MAPA DE RIESGOS'!$H$118),"")</f>
        <v/>
      </c>
      <c r="BG7" s="274" t="str">
        <f>IF(AND('MAPA DE RIESGOS'!$V$124="Muy Alta",'MAPA DE RIESGOS'!$Z$124="Catastrófico"),CONCATENATE("R",'MAPA DE RIESGOS'!$H$124),"")</f>
        <v/>
      </c>
      <c r="BH7" s="57"/>
      <c r="BI7" s="810"/>
      <c r="BJ7" s="811"/>
      <c r="BK7" s="811"/>
      <c r="BL7" s="811"/>
      <c r="BM7" s="811"/>
      <c r="BN7" s="812"/>
    </row>
    <row r="8" spans="1:66" ht="34.5" customHeight="1">
      <c r="B8" s="796"/>
      <c r="C8" s="796"/>
      <c r="D8" s="797"/>
      <c r="E8" s="801"/>
      <c r="F8" s="802"/>
      <c r="G8" s="802"/>
      <c r="H8" s="802"/>
      <c r="I8" s="803"/>
      <c r="J8" s="265" t="str">
        <f>IF(AND('MAPA DE RIESGOS'!$V$136="Muy Alta",'MAPA DE RIESGOS'!$Z$136="Leve"),CONCATENATE("R",'MAPA DE RIESGOS'!$H$136),"")</f>
        <v/>
      </c>
      <c r="K8" s="266" t="str">
        <f>IF(AND('MAPA DE RIESGOS'!$V$142="Muy Alta",'MAPA DE RIESGOS'!$Z$142="Leve"),CONCATENATE("R",'MAPA DE RIESGOS'!$H$142),"")</f>
        <v/>
      </c>
      <c r="L8" s="266" t="str">
        <f>IF(AND('MAPA DE RIESGOS'!$V$148="Muy Alta",'MAPA DE RIESGOS'!$Z$148="Leve"),CONCATENATE("R",'MAPA DE RIESGOS'!$H$148),"")</f>
        <v/>
      </c>
      <c r="M8" s="266" t="str">
        <f>IF(AND('MAPA DE RIESGOS'!$V$154="Muy Alta",'MAPA DE RIESGOS'!$Z$154="Leve"),CONCATENATE("R",'MAPA DE RIESGOS'!$H$154),"")</f>
        <v/>
      </c>
      <c r="N8" s="266" t="str">
        <f>IF(AND('MAPA DE RIESGOS'!$V$160="Muy Alta",'MAPA DE RIESGOS'!$Z$160="Leve"),CONCATENATE("R",'MAPA DE RIESGOS'!$H$160),"")</f>
        <v/>
      </c>
      <c r="O8" s="266" t="str">
        <f>IF(AND('MAPA DE RIESGOS'!$V$166="Muy Alta",'MAPA DE RIESGOS'!$Z$166="Leve"),CONCATENATE("R",'MAPA DE RIESGOS'!$H$166),"")</f>
        <v/>
      </c>
      <c r="P8" s="266" t="str">
        <f>IF(AND('MAPA DE RIESGOS'!$V$172="Muy Alta",'MAPA DE RIESGOS'!$Z$172="Leve"),CONCATENATE("R",'MAPA DE RIESGOS'!$H$172),"")</f>
        <v/>
      </c>
      <c r="Q8" s="266" t="str">
        <f>IF(AND('MAPA DE RIESGOS'!$V$178="Muy Alta",'MAPA DE RIESGOS'!$Z$178="Leve"),CONCATENATE("R",'MAPA DE RIESGOS'!$H$178),"")</f>
        <v/>
      </c>
      <c r="R8" s="266" t="str">
        <f>IF(AND('MAPA DE RIESGOS'!$V$184="Muy Alta",'MAPA DE RIESGOS'!$Z$184="Leve"),CONCATENATE("R",'MAPA DE RIESGOS'!$H$184),"")</f>
        <v/>
      </c>
      <c r="S8" s="268" t="str">
        <f>IF(AND('MAPA DE RIESGOS'!$V$190="Muy Alta",'MAPA DE RIESGOS'!$Z$190="Leve"),CONCATENATE("R",'MAPA DE RIESGOS'!$H$190),"")</f>
        <v/>
      </c>
      <c r="T8" s="265" t="str">
        <f>IF(AND('MAPA DE RIESGOS'!$V$136="Muy Alta",'MAPA DE RIESGOS'!$Z$136="Menor"),CONCATENATE("R",'MAPA DE RIESGOS'!$H$136),"")</f>
        <v/>
      </c>
      <c r="U8" s="266" t="str">
        <f>IF(AND('MAPA DE RIESGOS'!$V$142="Muy Alta",'MAPA DE RIESGOS'!$Z$142="Menor"),CONCATENATE("R",'MAPA DE RIESGOS'!$H$142),"")</f>
        <v/>
      </c>
      <c r="V8" s="266" t="str">
        <f>IF(AND('MAPA DE RIESGOS'!$V$148="Muy Alta",'MAPA DE RIESGOS'!$Z$148="Menor"),CONCATENATE("R",'MAPA DE RIESGOS'!$H$148),"")</f>
        <v/>
      </c>
      <c r="W8" s="266" t="str">
        <f>IF(AND('MAPA DE RIESGOS'!$V$154="Muy Alta",'MAPA DE RIESGOS'!$Z$154="Menor"),CONCATENATE("R",'MAPA DE RIESGOS'!$H$154),"")</f>
        <v/>
      </c>
      <c r="X8" s="266" t="str">
        <f>IF(AND('MAPA DE RIESGOS'!$V$160="Muy Alta",'MAPA DE RIESGOS'!$Z$160="Menor"),CONCATENATE("R",'MAPA DE RIESGOS'!$H$160),"")</f>
        <v/>
      </c>
      <c r="Y8" s="266" t="str">
        <f>IF(AND('MAPA DE RIESGOS'!$V$166="Muy Alta",'MAPA DE RIESGOS'!$Z$166="Menor"),CONCATENATE("R",'MAPA DE RIESGOS'!$H$166),"")</f>
        <v/>
      </c>
      <c r="Z8" s="266" t="str">
        <f>IF(AND('MAPA DE RIESGOS'!$V$172="Muy Alta",'MAPA DE RIESGOS'!$Z$172="Menor"),CONCATENATE("R",'MAPA DE RIESGOS'!$H$172),"")</f>
        <v/>
      </c>
      <c r="AA8" s="266" t="str">
        <f>IF(AND('MAPA DE RIESGOS'!$V$178="Muy Alta",'MAPA DE RIESGOS'!$Z$178="Menor"),CONCATENATE("R",'MAPA DE RIESGOS'!$H$178),"")</f>
        <v/>
      </c>
      <c r="AB8" s="266" t="str">
        <f>IF(AND('MAPA DE RIESGOS'!$V$184="Muy Alta",'MAPA DE RIESGOS'!$Z$184="Menor"),CONCATENATE("R",'MAPA DE RIESGOS'!$H$184),"")</f>
        <v/>
      </c>
      <c r="AC8" s="268" t="str">
        <f>IF(AND('MAPA DE RIESGOS'!$V$190="Muy Alta",'MAPA DE RIESGOS'!$Z$190="Menor"),CONCATENATE("R",'MAPA DE RIESGOS'!$H$190),"")</f>
        <v/>
      </c>
      <c r="AD8" s="265" t="str">
        <f>IF(AND('MAPA DE RIESGOS'!$V$136="Muy Alta",'MAPA DE RIESGOS'!$Z$136="Moderado"),CONCATENATE("R",'MAPA DE RIESGOS'!$H$136),"")</f>
        <v/>
      </c>
      <c r="AE8" s="266" t="str">
        <f>IF(AND('MAPA DE RIESGOS'!$V$142="Muy Alta",'MAPA DE RIESGOS'!$Z$142="Moderado"),CONCATENATE("R",'MAPA DE RIESGOS'!$H$142),"")</f>
        <v/>
      </c>
      <c r="AF8" s="266" t="str">
        <f>IF(AND('MAPA DE RIESGOS'!$V$148="Muy Alta",'MAPA DE RIESGOS'!$Z$148="Moderado"),CONCATENATE("R",'MAPA DE RIESGOS'!$H$148),"")</f>
        <v/>
      </c>
      <c r="AG8" s="266" t="str">
        <f>IF(AND('MAPA DE RIESGOS'!$V$154="Muy Alta",'MAPA DE RIESGOS'!$Z$154="Moderado"),CONCATENATE("R",'MAPA DE RIESGOS'!$H$154),"")</f>
        <v/>
      </c>
      <c r="AH8" s="266" t="str">
        <f>IF(AND('MAPA DE RIESGOS'!$V$160="Muy Alta",'MAPA DE RIESGOS'!$Z$160="Moderado"),CONCATENATE("R",'MAPA DE RIESGOS'!$H$160),"")</f>
        <v/>
      </c>
      <c r="AI8" s="266" t="str">
        <f>IF(AND('MAPA DE RIESGOS'!$V$166="Muy Alta",'MAPA DE RIESGOS'!$Z$166="Moderado"),CONCATENATE("R",'MAPA DE RIESGOS'!$H$166),"")</f>
        <v/>
      </c>
      <c r="AJ8" s="266" t="str">
        <f>IF(AND('MAPA DE RIESGOS'!$V$172="Muy Alta",'MAPA DE RIESGOS'!$Z$172="Moderado"),CONCATENATE("R",'MAPA DE RIESGOS'!$H$172),"")</f>
        <v/>
      </c>
      <c r="AK8" s="266" t="str">
        <f>IF(AND('MAPA DE RIESGOS'!$V$178="Muy Alta",'MAPA DE RIESGOS'!$Z$178="Moderado"),CONCATENATE("R",'MAPA DE RIESGOS'!$H$178),"")</f>
        <v/>
      </c>
      <c r="AL8" s="266" t="str">
        <f>IF(AND('MAPA DE RIESGOS'!$V$184="Muy Alta",'MAPA DE RIESGOS'!$Z$184="Moderado"),CONCATENATE("R",'MAPA DE RIESGOS'!$H$184),"")</f>
        <v/>
      </c>
      <c r="AM8" s="268" t="str">
        <f>IF(AND('MAPA DE RIESGOS'!$V$190="Muy Alta",'MAPA DE RIESGOS'!$Z$190="Moderado"),CONCATENATE("R",'MAPA DE RIESGOS'!$H$190),"")</f>
        <v/>
      </c>
      <c r="AN8" s="265" t="str">
        <f>IF(AND('MAPA DE RIESGOS'!$V$136="Muy Alta",'MAPA DE RIESGOS'!$Z$136="Mayor"),CONCATENATE("R",'MAPA DE RIESGOS'!$H$136),"")</f>
        <v/>
      </c>
      <c r="AO8" s="266" t="str">
        <f>IF(AND('MAPA DE RIESGOS'!$V$142="Muy Alta",'MAPA DE RIESGOS'!$Z$142="Mayor"),CONCATENATE("R",'MAPA DE RIESGOS'!$H$142),"")</f>
        <v/>
      </c>
      <c r="AP8" s="266" t="str">
        <f>IF(AND('MAPA DE RIESGOS'!$V$148="Muy Alta",'MAPA DE RIESGOS'!$Z$148="Mayor"),CONCATENATE("R",'MAPA DE RIESGOS'!$H$148),"")</f>
        <v/>
      </c>
      <c r="AQ8" s="266" t="str">
        <f>IF(AND('MAPA DE RIESGOS'!$V$154="Muy Alta",'MAPA DE RIESGOS'!$Z$154="Mayor"),CONCATENATE("R",'MAPA DE RIESGOS'!$H$154),"")</f>
        <v/>
      </c>
      <c r="AR8" s="266" t="str">
        <f>IF(AND('MAPA DE RIESGOS'!$V$160="Muy Alta",'MAPA DE RIESGOS'!$Z$160="Mayor"),CONCATENATE("R",'MAPA DE RIESGOS'!$H$160),"")</f>
        <v/>
      </c>
      <c r="AS8" s="266" t="str">
        <f>IF(AND('MAPA DE RIESGOS'!$V$166="Muy Alta",'MAPA DE RIESGOS'!$Z$166="Mayor"),CONCATENATE("R",'MAPA DE RIESGOS'!$H$166),"")</f>
        <v/>
      </c>
      <c r="AT8" s="266" t="str">
        <f>IF(AND('MAPA DE RIESGOS'!$V$172="Muy Alta",'MAPA DE RIESGOS'!$Z$172="Mayor"),CONCATENATE("R",'MAPA DE RIESGOS'!$H$172),"")</f>
        <v/>
      </c>
      <c r="AU8" s="266" t="str">
        <f>IF(AND('MAPA DE RIESGOS'!$V$178="Muy Alta",'MAPA DE RIESGOS'!$Z$178="Mayor"),CONCATENATE("R",'MAPA DE RIESGOS'!$H$178),"")</f>
        <v/>
      </c>
      <c r="AV8" s="266" t="str">
        <f>IF(AND('MAPA DE RIESGOS'!$V$184="Muy Alta",'MAPA DE RIESGOS'!$Z$184="Mayor"),CONCATENATE("R",'MAPA DE RIESGOS'!$H$184),"")</f>
        <v/>
      </c>
      <c r="AW8" s="268" t="str">
        <f>IF(AND('MAPA DE RIESGOS'!$V$190="Muy Alta",'MAPA DE RIESGOS'!$Z$190="Mayor"),CONCATENATE("R",'MAPA DE RIESGOS'!$H$190),"")</f>
        <v/>
      </c>
      <c r="AX8" s="271" t="str">
        <f>IF(AND('MAPA DE RIESGOS'!$V$136="Muy Alta",'MAPA DE RIESGOS'!$Z$136="Catastrófico"),CONCATENATE("R",'MAPA DE RIESGOS'!$H$136),"")</f>
        <v/>
      </c>
      <c r="AY8" s="272" t="str">
        <f>IF(AND('MAPA DE RIESGOS'!$V$142="Muy Alta",'MAPA DE RIESGOS'!$Z$142="Catastrófico"),CONCATENATE("R",'MAPA DE RIESGOS'!$H$142),"")</f>
        <v/>
      </c>
      <c r="AZ8" s="272" t="str">
        <f>IF(AND('MAPA DE RIESGOS'!$V$148="Muy Alta",'MAPA DE RIESGOS'!$Z$148="Catastrófico"),CONCATENATE("R",'MAPA DE RIESGOS'!$H$148),"")</f>
        <v/>
      </c>
      <c r="BA8" s="272" t="str">
        <f>IF(AND('MAPA DE RIESGOS'!$V$154="Muy Alta",'MAPA DE RIESGOS'!$Z$154="Catastrófico"),CONCATENATE("R",'MAPA DE RIESGOS'!$H$154),"")</f>
        <v/>
      </c>
      <c r="BB8" s="272" t="str">
        <f>IF(AND('MAPA DE RIESGOS'!$V$160="Muy Alta",'MAPA DE RIESGOS'!$Z$160="Catastrófico"),CONCATENATE("R",'MAPA DE RIESGOS'!$H$160),"")</f>
        <v/>
      </c>
      <c r="BC8" s="272" t="str">
        <f>IF(AND('MAPA DE RIESGOS'!$V$166="Muy Alta",'MAPA DE RIESGOS'!$Z$166="Catastrófico"),CONCATENATE("R",'MAPA DE RIESGOS'!$H$166),"")</f>
        <v/>
      </c>
      <c r="BD8" s="272" t="str">
        <f>IF(AND('MAPA DE RIESGOS'!$V$172="Muy Alta",'MAPA DE RIESGOS'!$Z$172="Catastrófico"),CONCATENATE("R",'MAPA DE RIESGOS'!$H$172),"")</f>
        <v/>
      </c>
      <c r="BE8" s="272" t="str">
        <f>IF(AND('MAPA DE RIESGOS'!$V$178="Muy Alta",'MAPA DE RIESGOS'!$Z$178="Catastrófico"),CONCATENATE("R",'MAPA DE RIESGOS'!$H$178),"")</f>
        <v/>
      </c>
      <c r="BF8" s="272" t="str">
        <f>IF(AND('MAPA DE RIESGOS'!$V$184="Muy Alta",'MAPA DE RIESGOS'!$Z$184="Catastrófico"),CONCATENATE("R",'MAPA DE RIESGOS'!$H$184),"")</f>
        <v/>
      </c>
      <c r="BG8" s="274" t="str">
        <f>IF(AND('MAPA DE RIESGOS'!$V$190="Muy Alta",'MAPA DE RIESGOS'!$Z$190="Catastrófico"),CONCATENATE("R",'MAPA DE RIESGOS'!$H$190),"")</f>
        <v/>
      </c>
      <c r="BH8" s="57"/>
      <c r="BI8" s="810"/>
      <c r="BJ8" s="811"/>
      <c r="BK8" s="811"/>
      <c r="BL8" s="811"/>
      <c r="BM8" s="811"/>
      <c r="BN8" s="812"/>
    </row>
    <row r="9" spans="1:66" ht="34.5" customHeight="1">
      <c r="B9" s="796"/>
      <c r="C9" s="796"/>
      <c r="D9" s="797"/>
      <c r="E9" s="801"/>
      <c r="F9" s="802"/>
      <c r="G9" s="802"/>
      <c r="H9" s="802"/>
      <c r="I9" s="803"/>
      <c r="J9" s="265" t="str">
        <f>IF(AND('MAPA DE RIESGOS'!$V$196="Muy Alta",'MAPA DE RIESGOS'!$Z$196="Leve"),CONCATENATE("R",'MAPA DE RIESGOS'!$H$196),"")</f>
        <v/>
      </c>
      <c r="K9" s="266" t="str">
        <f>IF(AND('MAPA DE RIESGOS'!$V$202="Muy Alta",'MAPA DE RIESGOS'!$Z$202="Leve"),CONCATENATE("R",'MAPA DE RIESGOS'!$H$202),"")</f>
        <v/>
      </c>
      <c r="L9" s="266" t="str">
        <f>IF(AND('MAPA DE RIESGOS'!$V$208="Muy Alta",'MAPA DE RIESGOS'!$Z$208="Leve"),CONCATENATE("R",'MAPA DE RIESGOS'!$H$208),"")</f>
        <v/>
      </c>
      <c r="M9" s="266" t="str">
        <f>IF(AND('MAPA DE RIESGOS'!$V$214="Muy Alta",'MAPA DE RIESGOS'!$Z$214="Leve"),CONCATENATE("R",'MAPA DE RIESGOS'!$H$214),"")</f>
        <v/>
      </c>
      <c r="N9" s="266" t="str">
        <f>IF(AND('MAPA DE RIESGOS'!$V$220="Muy Alta",'MAPA DE RIESGOS'!$Z$220="Leve"),CONCATENATE("R",'MAPA DE RIESGOS'!$H$220),"")</f>
        <v/>
      </c>
      <c r="O9" s="266" t="str">
        <f>IF(AND('MAPA DE RIESGOS'!$V$226="Muy Alta",'MAPA DE RIESGOS'!$Z$226="Leve"),CONCATENATE("R",'MAPA DE RIESGOS'!$H$226),"")</f>
        <v/>
      </c>
      <c r="P9" s="266" t="str">
        <f>IF(AND('MAPA DE RIESGOS'!$V$232="Muy Alta",'MAPA DE RIESGOS'!$Z$232="Leve"),CONCATENATE("R",'MAPA DE RIESGOS'!$H$232),"")</f>
        <v/>
      </c>
      <c r="Q9" s="266" t="str">
        <f>IF(AND('MAPA DE RIESGOS'!$V$238="Muy Alta",'MAPA DE RIESGOS'!$Z$238="Leve"),CONCATENATE("R",'MAPA DE RIESGOS'!$H$238),"")</f>
        <v/>
      </c>
      <c r="R9" s="266" t="str">
        <f>IF(AND('MAPA DE RIESGOS'!$V$244="Muy Alta",'MAPA DE RIESGOS'!$Z$244="Leve"),CONCATENATE("R",'MAPA DE RIESGOS'!$H$244),"")</f>
        <v/>
      </c>
      <c r="S9" s="268" t="str">
        <f>IF(AND('MAPA DE RIESGOS'!$V$250="Muy Alta",'MAPA DE RIESGOS'!$Z$250="Leve"),CONCATENATE("R",'MAPA DE RIESGOS'!$H$250),"")</f>
        <v/>
      </c>
      <c r="T9" s="265" t="str">
        <f>IF(AND('MAPA DE RIESGOS'!$V$196="Muy Alta",'MAPA DE RIESGOS'!$Z$196="Menor"),CONCATENATE("R",'MAPA DE RIESGOS'!$H$196),"")</f>
        <v/>
      </c>
      <c r="U9" s="266" t="str">
        <f>IF(AND('MAPA DE RIESGOS'!$V$202="Muy Alta",'MAPA DE RIESGOS'!$Z$202="Menor"),CONCATENATE("R",'MAPA DE RIESGOS'!$H$202),"")</f>
        <v/>
      </c>
      <c r="V9" s="266" t="str">
        <f>IF(AND('MAPA DE RIESGOS'!$V$208="Muy Alta",'MAPA DE RIESGOS'!$Z$208="Menor"),CONCATENATE("R",'MAPA DE RIESGOS'!$H$208),"")</f>
        <v/>
      </c>
      <c r="W9" s="266" t="str">
        <f>IF(AND('MAPA DE RIESGOS'!$V$214="Muy Alta",'MAPA DE RIESGOS'!$Z$214="Menor"),CONCATENATE("R",'MAPA DE RIESGOS'!$H$214),"")</f>
        <v/>
      </c>
      <c r="X9" s="266" t="str">
        <f>IF(AND('MAPA DE RIESGOS'!$V$220="Muy Alta",'MAPA DE RIESGOS'!$Z$220="Menor"),CONCATENATE("R",'MAPA DE RIESGOS'!$H$220),"")</f>
        <v/>
      </c>
      <c r="Y9" s="266" t="str">
        <f>IF(AND('MAPA DE RIESGOS'!$V$226="Muy Alta",'MAPA DE RIESGOS'!$Z$226="Menor"),CONCATENATE("R",'MAPA DE RIESGOS'!$H$226),"")</f>
        <v/>
      </c>
      <c r="Z9" s="266" t="str">
        <f>IF(AND('MAPA DE RIESGOS'!$V$232="Muy Alta",'MAPA DE RIESGOS'!$Z$232="Menor"),CONCATENATE("R",'MAPA DE RIESGOS'!$H$232),"")</f>
        <v/>
      </c>
      <c r="AA9" s="266" t="str">
        <f>IF(AND('MAPA DE RIESGOS'!$V$238="Muy Alta",'MAPA DE RIESGOS'!$Z$238="Menor"),CONCATENATE("R",'MAPA DE RIESGOS'!$H$238),"")</f>
        <v/>
      </c>
      <c r="AB9" s="266" t="str">
        <f>IF(AND('MAPA DE RIESGOS'!$V$244="Muy Alta",'MAPA DE RIESGOS'!$Z$244="Menor"),CONCATENATE("R",'MAPA DE RIESGOS'!$H$244),"")</f>
        <v/>
      </c>
      <c r="AC9" s="268" t="str">
        <f>IF(AND('MAPA DE RIESGOS'!$V$250="Muy Alta",'MAPA DE RIESGOS'!$Z$250="Menor"),CONCATENATE("R",'MAPA DE RIESGOS'!$H$250),"")</f>
        <v/>
      </c>
      <c r="AD9" s="265" t="str">
        <f>IF(AND('MAPA DE RIESGOS'!$V$196="Muy Alta",'MAPA DE RIESGOS'!$Z$196="Moderado"),CONCATENATE("R",'MAPA DE RIESGOS'!$H$196),"")</f>
        <v/>
      </c>
      <c r="AE9" s="266" t="str">
        <f>IF(AND('MAPA DE RIESGOS'!$V$202="Muy Alta",'MAPA DE RIESGOS'!$Z$202="Moderado"),CONCATENATE("R",'MAPA DE RIESGOS'!$H$202),"")</f>
        <v/>
      </c>
      <c r="AF9" s="266" t="str">
        <f>IF(AND('MAPA DE RIESGOS'!$V$208="Muy Alta",'MAPA DE RIESGOS'!$Z$208="Moderado"),CONCATENATE("R",'MAPA DE RIESGOS'!$H$208),"")</f>
        <v/>
      </c>
      <c r="AG9" s="266" t="str">
        <f>IF(AND('MAPA DE RIESGOS'!$V$214="Muy Alta",'MAPA DE RIESGOS'!$Z$214="Moderado"),CONCATENATE("R",'MAPA DE RIESGOS'!$H$214),"")</f>
        <v/>
      </c>
      <c r="AH9" s="266" t="str">
        <f>IF(AND('MAPA DE RIESGOS'!$V$220="Muy Alta",'MAPA DE RIESGOS'!$Z$220="Moderado"),CONCATENATE("R",'MAPA DE RIESGOS'!$H$220),"")</f>
        <v/>
      </c>
      <c r="AI9" s="266" t="str">
        <f>IF(AND('MAPA DE RIESGOS'!$V$226="Muy Alta",'MAPA DE RIESGOS'!$Z$226="Moderado"),CONCATENATE("R",'MAPA DE RIESGOS'!$H$226),"")</f>
        <v/>
      </c>
      <c r="AJ9" s="266" t="str">
        <f>IF(AND('MAPA DE RIESGOS'!$V$232="Muy Alta",'MAPA DE RIESGOS'!$Z$232="Moderado"),CONCATENATE("R",'MAPA DE RIESGOS'!$H$232),"")</f>
        <v/>
      </c>
      <c r="AK9" s="266" t="str">
        <f>IF(AND('MAPA DE RIESGOS'!$V$238="Muy Alta",'MAPA DE RIESGOS'!$Z$238="Moderado"),CONCATENATE("R",'MAPA DE RIESGOS'!$H$238),"")</f>
        <v/>
      </c>
      <c r="AL9" s="266" t="str">
        <f>IF(AND('MAPA DE RIESGOS'!$V$244="Muy Alta",'MAPA DE RIESGOS'!$Z$244="Moderado"),CONCATENATE("R",'MAPA DE RIESGOS'!$H$244),"")</f>
        <v/>
      </c>
      <c r="AM9" s="268" t="str">
        <f>IF(AND('MAPA DE RIESGOS'!$V$250="Muy Alta",'MAPA DE RIESGOS'!$Z$250="Moderado"),CONCATENATE("R",'MAPA DE RIESGOS'!$H$250),"")</f>
        <v/>
      </c>
      <c r="AN9" s="265" t="str">
        <f>IF(AND('MAPA DE RIESGOS'!$V$196="Muy Alta",'MAPA DE RIESGOS'!$Z$196="Mayor"),CONCATENATE("R",'MAPA DE RIESGOS'!$H$196),"")</f>
        <v/>
      </c>
      <c r="AO9" s="266" t="str">
        <f>IF(AND('MAPA DE RIESGOS'!$V$202="Muy Alta",'MAPA DE RIESGOS'!$Z$202="Mayor"),CONCATENATE("R",'MAPA DE RIESGOS'!$H$202),"")</f>
        <v/>
      </c>
      <c r="AP9" s="266" t="str">
        <f>IF(AND('MAPA DE RIESGOS'!$V$208="Muy Alta",'MAPA DE RIESGOS'!$Z$208="Mayor"),CONCATENATE("R",'MAPA DE RIESGOS'!$H$208),"")</f>
        <v/>
      </c>
      <c r="AQ9" s="266" t="str">
        <f>IF(AND('MAPA DE RIESGOS'!$V$214="Muy Alta",'MAPA DE RIESGOS'!$Z$214="Mayor"),CONCATENATE("R",'MAPA DE RIESGOS'!$H$214),"")</f>
        <v/>
      </c>
      <c r="AR9" s="266" t="str">
        <f>IF(AND('MAPA DE RIESGOS'!$V$220="Muy Alta",'MAPA DE RIESGOS'!$Z$220="Mayor"),CONCATENATE("R",'MAPA DE RIESGOS'!$H$220),"")</f>
        <v/>
      </c>
      <c r="AS9" s="266" t="str">
        <f>IF(AND('MAPA DE RIESGOS'!$V$226="Muy Alta",'MAPA DE RIESGOS'!$Z$226="Mayor"),CONCATENATE("R",'MAPA DE RIESGOS'!$H$226),"")</f>
        <v/>
      </c>
      <c r="AT9" s="266" t="str">
        <f>IF(AND('MAPA DE RIESGOS'!$V$232="Muy Alta",'MAPA DE RIESGOS'!$Z$232="Mayor"),CONCATENATE("R",'MAPA DE RIESGOS'!$H$232),"")</f>
        <v/>
      </c>
      <c r="AU9" s="266" t="str">
        <f>IF(AND('MAPA DE RIESGOS'!$V$238="Muy Alta",'MAPA DE RIESGOS'!$Z$238="Mayor"),CONCATENATE("R",'MAPA DE RIESGOS'!$H$238),"")</f>
        <v/>
      </c>
      <c r="AV9" s="266" t="str">
        <f>IF(AND('MAPA DE RIESGOS'!$V$244="Muy Alta",'MAPA DE RIESGOS'!$Z$244="Mayor"),CONCATENATE("R",'MAPA DE RIESGOS'!$H$244),"")</f>
        <v/>
      </c>
      <c r="AW9" s="268" t="str">
        <f>IF(AND('MAPA DE RIESGOS'!$V$250="Muy Alta",'MAPA DE RIESGOS'!$Z$250="Mayor"),CONCATENATE("R",'MAPA DE RIESGOS'!$H$250),"")</f>
        <v/>
      </c>
      <c r="AX9" s="271" t="str">
        <f>IF(AND('MAPA DE RIESGOS'!$V$196="Muy Alta",'MAPA DE RIESGOS'!$Z$196="Catastrófico"),CONCATENATE("R",'MAPA DE RIESGOS'!$H$196),"")</f>
        <v/>
      </c>
      <c r="AY9" s="272" t="str">
        <f>IF(AND('MAPA DE RIESGOS'!$V$202="Muy Alta",'MAPA DE RIESGOS'!$Z$202="Catastrófico"),CONCATENATE("R",'MAPA DE RIESGOS'!$H$202),"")</f>
        <v/>
      </c>
      <c r="AZ9" s="272" t="str">
        <f>IF(AND('MAPA DE RIESGOS'!$V$208="Muy Alta",'MAPA DE RIESGOS'!$Z$208="Catastrófico"),CONCATENATE("R",'MAPA DE RIESGOS'!$H$208),"")</f>
        <v/>
      </c>
      <c r="BA9" s="272" t="str">
        <f>IF(AND('MAPA DE RIESGOS'!$V$214="Muy Alta",'MAPA DE RIESGOS'!$Z$214="Catastrófico"),CONCATENATE("R",'MAPA DE RIESGOS'!$H$214),"")</f>
        <v/>
      </c>
      <c r="BB9" s="272" t="str">
        <f>IF(AND('MAPA DE RIESGOS'!$V$220="Muy Alta",'MAPA DE RIESGOS'!$Z$220="Catastrófico"),CONCATENATE("R",'MAPA DE RIESGOS'!$H$220),"")</f>
        <v/>
      </c>
      <c r="BC9" s="272" t="str">
        <f>IF(AND('MAPA DE RIESGOS'!$V$226="Muy Alta",'MAPA DE RIESGOS'!$Z$226="Catastrófico"),CONCATENATE("R",'MAPA DE RIESGOS'!$H$226),"")</f>
        <v/>
      </c>
      <c r="BD9" s="272" t="str">
        <f>IF(AND('MAPA DE RIESGOS'!$V$232="Muy Alta",'MAPA DE RIESGOS'!$Z$232="Catastrófico"),CONCATENATE("R",'MAPA DE RIESGOS'!$H$232),"")</f>
        <v/>
      </c>
      <c r="BE9" s="272" t="str">
        <f>IF(AND('MAPA DE RIESGOS'!$V$238="Muy Alta",'MAPA DE RIESGOS'!$Z$238="Catastrófico"),CONCATENATE("R",'MAPA DE RIESGOS'!$H$238),"")</f>
        <v/>
      </c>
      <c r="BF9" s="272" t="str">
        <f>IF(AND('MAPA DE RIESGOS'!$V$244="Muy Alta",'MAPA DE RIESGOS'!$Z$244="Catastrófico"),CONCATENATE("R",'MAPA DE RIESGOS'!$H$244),"")</f>
        <v/>
      </c>
      <c r="BG9" s="274" t="str">
        <f>IF(AND('MAPA DE RIESGOS'!$V$250="Muy Alta",'MAPA DE RIESGOS'!$Z$250="Catastrófico"),CONCATENATE("R",'MAPA DE RIESGOS'!$H$250),"")</f>
        <v/>
      </c>
      <c r="BH9" s="57"/>
      <c r="BI9" s="810"/>
      <c r="BJ9" s="811"/>
      <c r="BK9" s="811"/>
      <c r="BL9" s="811"/>
      <c r="BM9" s="811"/>
      <c r="BN9" s="812"/>
    </row>
    <row r="10" spans="1:66" ht="34.5" customHeight="1">
      <c r="B10" s="796"/>
      <c r="C10" s="796"/>
      <c r="D10" s="797"/>
      <c r="E10" s="801"/>
      <c r="F10" s="802"/>
      <c r="G10" s="802"/>
      <c r="H10" s="802"/>
      <c r="I10" s="803"/>
      <c r="J10" s="265" t="str">
        <f>IF(AND('MAPA DE RIESGOS'!$V$256="Muy Alta",'MAPA DE RIESGOS'!$Z$256="Leve"),CONCATENATE("R",'MAPA DE RIESGOS'!$H$256),"")</f>
        <v/>
      </c>
      <c r="K10" s="266" t="str">
        <f>IF(AND('MAPA DE RIESGOS'!$V$262="Muy Alta",'MAPA DE RIESGOS'!$Z$262="Leve"),CONCATENATE("R",'MAPA DE RIESGOS'!$H$262),"")</f>
        <v/>
      </c>
      <c r="L10" s="266" t="str">
        <f>IF(AND('MAPA DE RIESGOS'!$V$268="Muy Alta",'MAPA DE RIESGOS'!$Z$268="Leve"),CONCATENATE("R",'MAPA DE RIESGOS'!$H$268),"")</f>
        <v/>
      </c>
      <c r="M10" s="266" t="str">
        <f>IF(AND('MAPA DE RIESGOS'!$V$274="Muy Alta",'MAPA DE RIESGOS'!$Z$274="Leve"),CONCATENATE("R",'MAPA DE RIESGOS'!$H$274),"")</f>
        <v/>
      </c>
      <c r="N10" s="266" t="str">
        <f>IF(AND('MAPA DE RIESGOS'!$V$280="Muy Alta",'MAPA DE RIESGOS'!$Z$280="Leve"),CONCATENATE("R",'MAPA DE RIESGOS'!$H$280),"")</f>
        <v/>
      </c>
      <c r="O10" s="266" t="str">
        <f>IF(AND('MAPA DE RIESGOS'!$V$286="Muy Alta",'MAPA DE RIESGOS'!$Z$286="Leve"),CONCATENATE("R",'MAPA DE RIESGOS'!$H$286),"")</f>
        <v/>
      </c>
      <c r="P10" s="266" t="str">
        <f>IF(AND('MAPA DE RIESGOS'!$V$292="Muy Alta",'MAPA DE RIESGOS'!$Z$292="Leve"),CONCATENATE("R",'MAPA DE RIESGOS'!$H$292),"")</f>
        <v/>
      </c>
      <c r="Q10" s="266" t="str">
        <f>IF(AND('MAPA DE RIESGOS'!$V$298="Muy Alta",'MAPA DE RIESGOS'!$Z$298="Leve"),CONCATENATE("R",'MAPA DE RIESGOS'!$H$298),"")</f>
        <v/>
      </c>
      <c r="R10" s="266" t="str">
        <f>IF(AND('MAPA DE RIESGOS'!$V$304="Muy Alta",'MAPA DE RIESGOS'!$Z$304="Leve"),CONCATENATE("R",'MAPA DE RIESGOS'!$H$304),"")</f>
        <v/>
      </c>
      <c r="S10" s="268" t="str">
        <f>IF(AND('MAPA DE RIESGOS'!$V$310="Muy Alta",'MAPA DE RIESGOS'!$Z$310="Leve"),CONCATENATE("R",'MAPA DE RIESGOS'!$H$310),"")</f>
        <v/>
      </c>
      <c r="T10" s="265" t="str">
        <f>IF(AND('MAPA DE RIESGOS'!$V$256="Muy Alta",'MAPA DE RIESGOS'!$Z$256="Menor"),CONCATENATE("R",'MAPA DE RIESGOS'!$H$256),"")</f>
        <v/>
      </c>
      <c r="U10" s="266" t="str">
        <f>IF(AND('MAPA DE RIESGOS'!$V$262="Muy Alta",'MAPA DE RIESGOS'!$Z$262="Menor"),CONCATENATE("R",'MAPA DE RIESGOS'!$H$262),"")</f>
        <v/>
      </c>
      <c r="V10" s="266" t="str">
        <f>IF(AND('MAPA DE RIESGOS'!$V$268="Muy Alta",'MAPA DE RIESGOS'!$Z$268="Menor"),CONCATENATE("R",'MAPA DE RIESGOS'!$H$268),"")</f>
        <v/>
      </c>
      <c r="W10" s="266" t="str">
        <f>IF(AND('MAPA DE RIESGOS'!$V$274="Muy Alta",'MAPA DE RIESGOS'!$Z$274="Menor"),CONCATENATE("R",'MAPA DE RIESGOS'!$H$274),"")</f>
        <v/>
      </c>
      <c r="X10" s="266" t="str">
        <f>IF(AND('MAPA DE RIESGOS'!$V$280="Muy Alta",'MAPA DE RIESGOS'!$Z$280="Menor"),CONCATENATE("R",'MAPA DE RIESGOS'!$H$280),"")</f>
        <v/>
      </c>
      <c r="Y10" s="266" t="str">
        <f>IF(AND('MAPA DE RIESGOS'!$V$286="Muy Alta",'MAPA DE RIESGOS'!$Z$286="Menor"),CONCATENATE("R",'MAPA DE RIESGOS'!$H$286),"")</f>
        <v/>
      </c>
      <c r="Z10" s="266" t="str">
        <f>IF(AND('MAPA DE RIESGOS'!$V$292="Muy Alta",'MAPA DE RIESGOS'!$Z$292="Menor"),CONCATENATE("R",'MAPA DE RIESGOS'!$H$292),"")</f>
        <v/>
      </c>
      <c r="AA10" s="266" t="str">
        <f>IF(AND('MAPA DE RIESGOS'!$V$298="Muy Alta",'MAPA DE RIESGOS'!$Z$298="Menor"),CONCATENATE("R",'MAPA DE RIESGOS'!$H$298),"")</f>
        <v/>
      </c>
      <c r="AB10" s="266" t="str">
        <f>IF(AND('MAPA DE RIESGOS'!$V$304="Muy Alta",'MAPA DE RIESGOS'!$Z$304="Menor"),CONCATENATE("R",'MAPA DE RIESGOS'!$H$304),"")</f>
        <v/>
      </c>
      <c r="AC10" s="268" t="str">
        <f>IF(AND('MAPA DE RIESGOS'!$V$310="Muy Alta",'MAPA DE RIESGOS'!$Z$310="Menor"),CONCATENATE("R",'MAPA DE RIESGOS'!$H$310),"")</f>
        <v/>
      </c>
      <c r="AD10" s="265" t="str">
        <f>IF(AND('MAPA DE RIESGOS'!$V$256="Muy Alta",'MAPA DE RIESGOS'!$Z$256="Moderado"),CONCATENATE("R",'MAPA DE RIESGOS'!$H$256),"")</f>
        <v/>
      </c>
      <c r="AE10" s="266" t="str">
        <f>IF(AND('MAPA DE RIESGOS'!$V$262="Muy Alta",'MAPA DE RIESGOS'!$Z$262="Moderado"),CONCATENATE("R",'MAPA DE RIESGOS'!$H$262),"")</f>
        <v/>
      </c>
      <c r="AF10" s="266" t="str">
        <f>IF(AND('MAPA DE RIESGOS'!$V$268="Muy Alta",'MAPA DE RIESGOS'!$Z$268="Moderado"),CONCATENATE("R",'MAPA DE RIESGOS'!$H$268),"")</f>
        <v/>
      </c>
      <c r="AG10" s="266" t="str">
        <f>IF(AND('MAPA DE RIESGOS'!$V$274="Muy Alta",'MAPA DE RIESGOS'!$Z$274="Moderado"),CONCATENATE("R",'MAPA DE RIESGOS'!$H$274),"")</f>
        <v/>
      </c>
      <c r="AH10" s="266" t="str">
        <f>IF(AND('MAPA DE RIESGOS'!$V$280="Muy Alta",'MAPA DE RIESGOS'!$Z$280="Moderado"),CONCATENATE("R",'MAPA DE RIESGOS'!$H$280),"")</f>
        <v/>
      </c>
      <c r="AI10" s="266" t="str">
        <f>IF(AND('MAPA DE RIESGOS'!$V$286="Muy Alta",'MAPA DE RIESGOS'!$Z$286="Moderado"),CONCATENATE("R",'MAPA DE RIESGOS'!$H$286),"")</f>
        <v/>
      </c>
      <c r="AJ10" s="266" t="str">
        <f>IF(AND('MAPA DE RIESGOS'!$V$292="Muy Alta",'MAPA DE RIESGOS'!$Z$292="Moderado"),CONCATENATE("R",'MAPA DE RIESGOS'!$H$292),"")</f>
        <v/>
      </c>
      <c r="AK10" s="266" t="str">
        <f>IF(AND('MAPA DE RIESGOS'!$V$298="Muy Alta",'MAPA DE RIESGOS'!$Z$298="Moderado"),CONCATENATE("R",'MAPA DE RIESGOS'!$H$298),"")</f>
        <v/>
      </c>
      <c r="AL10" s="266" t="str">
        <f>IF(AND('MAPA DE RIESGOS'!$V$304="Muy Alta",'MAPA DE RIESGOS'!$Z$304="Moderado"),CONCATENATE("R",'MAPA DE RIESGOS'!$H$304),"")</f>
        <v/>
      </c>
      <c r="AM10" s="268" t="str">
        <f>IF(AND('MAPA DE RIESGOS'!$V$310="Muy Alta",'MAPA DE RIESGOS'!$Z$310="Moderado"),CONCATENATE("R",'MAPA DE RIESGOS'!$H$310),"")</f>
        <v/>
      </c>
      <c r="AN10" s="265" t="str">
        <f>IF(AND('MAPA DE RIESGOS'!$V$256="Muy Alta",'MAPA DE RIESGOS'!$Z$256="Mayor"),CONCATENATE("R",'MAPA DE RIESGOS'!$H$256),"")</f>
        <v/>
      </c>
      <c r="AO10" s="266" t="str">
        <f>IF(AND('MAPA DE RIESGOS'!$V$262="Muy Alta",'MAPA DE RIESGOS'!$Z$262="Mayor"),CONCATENATE("R",'MAPA DE RIESGOS'!$H$262),"")</f>
        <v/>
      </c>
      <c r="AP10" s="266" t="str">
        <f>IF(AND('MAPA DE RIESGOS'!$V$268="Muy Alta",'MAPA DE RIESGOS'!$Z$268="Mayor"),CONCATENATE("R",'MAPA DE RIESGOS'!$H$268),"")</f>
        <v/>
      </c>
      <c r="AQ10" s="266" t="str">
        <f>IF(AND('MAPA DE RIESGOS'!$V$274="Muy Alta",'MAPA DE RIESGOS'!$Z$274="Mayor"),CONCATENATE("R",'MAPA DE RIESGOS'!$H$274),"")</f>
        <v/>
      </c>
      <c r="AR10" s="266" t="str">
        <f>IF(AND('MAPA DE RIESGOS'!$V$280="Muy Alta",'MAPA DE RIESGOS'!$Z$280="Mayor"),CONCATENATE("R",'MAPA DE RIESGOS'!$H$280),"")</f>
        <v/>
      </c>
      <c r="AS10" s="266" t="str">
        <f>IF(AND('MAPA DE RIESGOS'!$V$286="Muy Alta",'MAPA DE RIESGOS'!$Z$286="Mayor"),CONCATENATE("R",'MAPA DE RIESGOS'!$H$286),"")</f>
        <v/>
      </c>
      <c r="AT10" s="266" t="str">
        <f>IF(AND('MAPA DE RIESGOS'!$V$292="Muy Alta",'MAPA DE RIESGOS'!$Z$292="Mayor"),CONCATENATE("R",'MAPA DE RIESGOS'!$H$292),"")</f>
        <v/>
      </c>
      <c r="AU10" s="266" t="str">
        <f>IF(AND('MAPA DE RIESGOS'!$V$298="Muy Alta",'MAPA DE RIESGOS'!$Z$298="Mayor"),CONCATENATE("R",'MAPA DE RIESGOS'!$H$298),"")</f>
        <v/>
      </c>
      <c r="AV10" s="266" t="str">
        <f>IF(AND('MAPA DE RIESGOS'!$V$304="Muy Alta",'MAPA DE RIESGOS'!$Z$304="Mayor"),CONCATENATE("R",'MAPA DE RIESGOS'!$H$304),"")</f>
        <v/>
      </c>
      <c r="AW10" s="268" t="str">
        <f>IF(AND('MAPA DE RIESGOS'!$V$310="Muy Alta",'MAPA DE RIESGOS'!$Z$310="Mayor"),CONCATENATE("R",'MAPA DE RIESGOS'!$H$310),"")</f>
        <v/>
      </c>
      <c r="AX10" s="271" t="str">
        <f>IF(AND('MAPA DE RIESGOS'!$V$256="Muy Alta",'MAPA DE RIESGOS'!$Z$256="Catastrófico"),CONCATENATE("R",'MAPA DE RIESGOS'!$H$256),"")</f>
        <v/>
      </c>
      <c r="AY10" s="272" t="str">
        <f>IF(AND('MAPA DE RIESGOS'!$V$262="Muy Alta",'MAPA DE RIESGOS'!$Z$262="Catastrófico"),CONCATENATE("R",'MAPA DE RIESGOS'!$H$262),"")</f>
        <v/>
      </c>
      <c r="AZ10" s="272" t="str">
        <f>IF(AND('MAPA DE RIESGOS'!$V$268="Muy Alta",'MAPA DE RIESGOS'!$Z$268="Catastrófico"),CONCATENATE("R",'MAPA DE RIESGOS'!$H$268),"")</f>
        <v/>
      </c>
      <c r="BA10" s="272" t="str">
        <f>IF(AND('MAPA DE RIESGOS'!$V$274="Muy Alta",'MAPA DE RIESGOS'!$Z$274="Catastrófico"),CONCATENATE("R",'MAPA DE RIESGOS'!$H$274),"")</f>
        <v/>
      </c>
      <c r="BB10" s="272" t="str">
        <f>IF(AND('MAPA DE RIESGOS'!$V$280="Muy Alta",'MAPA DE RIESGOS'!$Z$280="Catastrófico"),CONCATENATE("R",'MAPA DE RIESGOS'!$H$280),"")</f>
        <v/>
      </c>
      <c r="BC10" s="272" t="str">
        <f>IF(AND('MAPA DE RIESGOS'!$V$286="Muy Alta",'MAPA DE RIESGOS'!$Z$286="Catastrófico"),CONCATENATE("R",'MAPA DE RIESGOS'!$H$286),"")</f>
        <v/>
      </c>
      <c r="BD10" s="272" t="str">
        <f>IF(AND('MAPA DE RIESGOS'!$V$292="Muy Alta",'MAPA DE RIESGOS'!$Z$292="Catastrófico"),CONCATENATE("R",'MAPA DE RIESGOS'!$H$292),"")</f>
        <v/>
      </c>
      <c r="BE10" s="272" t="str">
        <f>IF(AND('MAPA DE RIESGOS'!$V$298="Muy Alta",'MAPA DE RIESGOS'!$Z$298="Catastrófico"),CONCATENATE("R",'MAPA DE RIESGOS'!$H$298),"")</f>
        <v/>
      </c>
      <c r="BF10" s="272" t="str">
        <f>IF(AND('MAPA DE RIESGOS'!$V$304="Muy Alta",'MAPA DE RIESGOS'!$Z$304="Catastrófico"),CONCATENATE("R",'MAPA DE RIESGOS'!$H$304),"")</f>
        <v/>
      </c>
      <c r="BG10" s="274" t="str">
        <f>IF(AND('MAPA DE RIESGOS'!$V$310="Muy Alta",'MAPA DE RIESGOS'!$Z$310="Catastrófico"),CONCATENATE("R",'MAPA DE RIESGOS'!$H$310),"")</f>
        <v/>
      </c>
      <c r="BH10" s="57"/>
      <c r="BI10" s="810"/>
      <c r="BJ10" s="811"/>
      <c r="BK10" s="811"/>
      <c r="BL10" s="811"/>
      <c r="BM10" s="811"/>
      <c r="BN10" s="812"/>
    </row>
    <row r="11" spans="1:66" ht="34.5" customHeight="1">
      <c r="A11" s="56" t="s">
        <v>381</v>
      </c>
      <c r="B11" s="796"/>
      <c r="C11" s="796"/>
      <c r="D11" s="797"/>
      <c r="E11" s="801"/>
      <c r="F11" s="802"/>
      <c r="G11" s="802"/>
      <c r="H11" s="802"/>
      <c r="I11" s="803"/>
      <c r="J11" s="265" t="str">
        <f>IF(AND('MAPA DE RIESGOS'!$V$316="Muy Alta",'MAPA DE RIESGOS'!$Z$316="Leve"),CONCATENATE("R",'MAPA DE RIESGOS'!$H$316),"")</f>
        <v/>
      </c>
      <c r="K11" s="266" t="str">
        <f>IF(AND('MAPA DE RIESGOS'!$V$322="Muy Alta",'MAPA DE RIESGOS'!$Z$322="Leve"),CONCATENATE("R",'MAPA DE RIESGOS'!$H$322),"")</f>
        <v/>
      </c>
      <c r="L11" s="266" t="str">
        <f>IF(AND('MAPA DE RIESGOS'!$V$328="Muy Alta",'MAPA DE RIESGOS'!$Z$328="Leve"),CONCATENATE("R",'MAPA DE RIESGOS'!$H$328),"")</f>
        <v/>
      </c>
      <c r="M11" s="266" t="str">
        <f>IF(AND('MAPA DE RIESGOS'!$V$334="Muy Alta",'MAPA DE RIESGOS'!$Z$334="Leve"),CONCATENATE("R",'MAPA DE RIESGOS'!$H$334),"")</f>
        <v/>
      </c>
      <c r="N11" s="266" t="str">
        <f>IF(AND('MAPA DE RIESGOS'!$V$340="Muy Alta",'MAPA DE RIESGOS'!$Z$340="Leve"),CONCATENATE("R",'MAPA DE RIESGOS'!$H$340),"")</f>
        <v/>
      </c>
      <c r="O11" s="266" t="str">
        <f>IF(AND('MAPA DE RIESGOS'!$V$346="Muy Alta",'MAPA DE RIESGOS'!$Z$346="Leve"),CONCATENATE("R",'MAPA DE RIESGOS'!$H$346),"")</f>
        <v/>
      </c>
      <c r="P11" s="266" t="str">
        <f>IF(AND('MAPA DE RIESGOS'!$V$352="Muy Alta",'MAPA DE RIESGOS'!$Z$352="Leve"),CONCATENATE("R",'MAPA DE RIESGOS'!$H$352),"")</f>
        <v/>
      </c>
      <c r="Q11" s="266" t="str">
        <f>IF(AND('MAPA DE RIESGOS'!$V$358="Muy Alta",'MAPA DE RIESGOS'!$Z$358="Leve"),CONCATENATE("R",'MAPA DE RIESGOS'!$H$358),"")</f>
        <v/>
      </c>
      <c r="R11" s="266" t="str">
        <f>IF(AND('MAPA DE RIESGOS'!$V$364="Muy Alta",'MAPA DE RIESGOS'!$Z$364="Leve"),CONCATENATE("R",'MAPA DE RIESGOS'!$H$364),"")</f>
        <v/>
      </c>
      <c r="S11" s="268" t="str">
        <f>IF(AND('MAPA DE RIESGOS'!$V$370="Muy Alta",'MAPA DE RIESGOS'!$Z$370="Leve"),CONCATENATE("R",'MAPA DE RIESGOS'!$H$370),"")</f>
        <v/>
      </c>
      <c r="T11" s="265" t="str">
        <f>IF(AND('MAPA DE RIESGOS'!$V$316="Muy Alta",'MAPA DE RIESGOS'!$Z$316="Menor"),CONCATENATE("R",'MAPA DE RIESGOS'!$H$316),"")</f>
        <v/>
      </c>
      <c r="U11" s="266" t="str">
        <f>IF(AND('MAPA DE RIESGOS'!$V$322="Muy Alta",'MAPA DE RIESGOS'!$Z$322="Menor"),CONCATENATE("R",'MAPA DE RIESGOS'!$H$322),"")</f>
        <v/>
      </c>
      <c r="V11" s="266" t="str">
        <f>IF(AND('MAPA DE RIESGOS'!$V$328="Muy Alta",'MAPA DE RIESGOS'!$Z$328="Menor"),CONCATENATE("R",'MAPA DE RIESGOS'!$H$328),"")</f>
        <v/>
      </c>
      <c r="W11" s="266" t="str">
        <f>IF(AND('MAPA DE RIESGOS'!$V$334="Muy Alta",'MAPA DE RIESGOS'!$Z$334="Menor"),CONCATENATE("R",'MAPA DE RIESGOS'!$H$334),"")</f>
        <v/>
      </c>
      <c r="X11" s="266" t="str">
        <f>IF(AND('MAPA DE RIESGOS'!$V$340="Muy Alta",'MAPA DE RIESGOS'!$Z$340="Menor"),CONCATENATE("R",'MAPA DE RIESGOS'!$H$340),"")</f>
        <v/>
      </c>
      <c r="Y11" s="266" t="str">
        <f>IF(AND('MAPA DE RIESGOS'!$V$346="Muy Alta",'MAPA DE RIESGOS'!$Z$346="Menor"),CONCATENATE("R",'MAPA DE RIESGOS'!$H$346),"")</f>
        <v/>
      </c>
      <c r="Z11" s="266" t="str">
        <f>IF(AND('MAPA DE RIESGOS'!$V$352="Muy Alta",'MAPA DE RIESGOS'!$Z$352="Menor"),CONCATENATE("R",'MAPA DE RIESGOS'!$H$352),"")</f>
        <v/>
      </c>
      <c r="AA11" s="266" t="str">
        <f>IF(AND('MAPA DE RIESGOS'!$V$358="Muy Alta",'MAPA DE RIESGOS'!$Z$358="Menor"),CONCATENATE("R",'MAPA DE RIESGOS'!$H$358),"")</f>
        <v/>
      </c>
      <c r="AB11" s="266" t="str">
        <f>IF(AND('MAPA DE RIESGOS'!$V$364="Muy Alta",'MAPA DE RIESGOS'!$Z$364="Menor"),CONCATENATE("R",'MAPA DE RIESGOS'!$H$364),"")</f>
        <v/>
      </c>
      <c r="AC11" s="268" t="str">
        <f>IF(AND('MAPA DE RIESGOS'!$V$370="Muy Alta",'MAPA DE RIESGOS'!$Z$370="Menor"),CONCATENATE("R",'MAPA DE RIESGOS'!$H$370),"")</f>
        <v/>
      </c>
      <c r="AD11" s="265" t="str">
        <f>IF(AND('MAPA DE RIESGOS'!$V$316="Muy Alta",'MAPA DE RIESGOS'!$Z$316="Moderado"),CONCATENATE("R",'MAPA DE RIESGOS'!$H$316),"")</f>
        <v/>
      </c>
      <c r="AE11" s="266" t="str">
        <f>IF(AND('MAPA DE RIESGOS'!$V$322="Muy Alta",'MAPA DE RIESGOS'!$Z$322="Moderado"),CONCATENATE("R",'MAPA DE RIESGOS'!$H$322),"")</f>
        <v/>
      </c>
      <c r="AF11" s="266" t="str">
        <f>IF(AND('MAPA DE RIESGOS'!$V$328="Muy Alta",'MAPA DE RIESGOS'!$Z$328="Moderado"),CONCATENATE("R",'MAPA DE RIESGOS'!$H$328),"")</f>
        <v/>
      </c>
      <c r="AG11" s="266" t="str">
        <f>IF(AND('MAPA DE RIESGOS'!$V$334="Muy Alta",'MAPA DE RIESGOS'!$Z$334="Moderado"),CONCATENATE("R",'MAPA DE RIESGOS'!$H$334),"")</f>
        <v/>
      </c>
      <c r="AH11" s="266" t="str">
        <f>IF(AND('MAPA DE RIESGOS'!$V$340="Muy Alta",'MAPA DE RIESGOS'!$Z$340="Moderado"),CONCATENATE("R",'MAPA DE RIESGOS'!$H$340),"")</f>
        <v/>
      </c>
      <c r="AI11" s="266" t="str">
        <f>IF(AND('MAPA DE RIESGOS'!$V$346="Muy Alta",'MAPA DE RIESGOS'!$Z$346="Moderado"),CONCATENATE("R",'MAPA DE RIESGOS'!$H$346),"")</f>
        <v/>
      </c>
      <c r="AJ11" s="266" t="str">
        <f>IF(AND('MAPA DE RIESGOS'!$V$352="Muy Alta",'MAPA DE RIESGOS'!$Z$352="Moderado"),CONCATENATE("R",'MAPA DE RIESGOS'!$H$352),"")</f>
        <v/>
      </c>
      <c r="AK11" s="266" t="str">
        <f>IF(AND('MAPA DE RIESGOS'!$V$358="Muy Alta",'MAPA DE RIESGOS'!$Z$358="Moderado"),CONCATENATE("R",'MAPA DE RIESGOS'!$H$358),"")</f>
        <v/>
      </c>
      <c r="AL11" s="266" t="str">
        <f>IF(AND('MAPA DE RIESGOS'!$V$364="Muy Alta",'MAPA DE RIESGOS'!$Z$364="Moderado"),CONCATENATE("R",'MAPA DE RIESGOS'!$H$364),"")</f>
        <v/>
      </c>
      <c r="AM11" s="268" t="str">
        <f>IF(AND('MAPA DE RIESGOS'!$V$370="Muy Alta",'MAPA DE RIESGOS'!$Z$370="Moderado"),CONCATENATE("R",'MAPA DE RIESGOS'!$H$370),"")</f>
        <v/>
      </c>
      <c r="AN11" s="265" t="str">
        <f>IF(AND('MAPA DE RIESGOS'!$V$316="Muy Alta",'MAPA DE RIESGOS'!$Z$316="Mayor"),CONCATENATE("R",'MAPA DE RIESGOS'!$H$316),"")</f>
        <v/>
      </c>
      <c r="AO11" s="266" t="str">
        <f>IF(AND('MAPA DE RIESGOS'!$V$322="Muy Alta",'MAPA DE RIESGOS'!$Z$322="Mayor"),CONCATENATE("R",'MAPA DE RIESGOS'!$H$322),"")</f>
        <v/>
      </c>
      <c r="AP11" s="266" t="str">
        <f>IF(AND('MAPA DE RIESGOS'!$V$328="Muy Alta",'MAPA DE RIESGOS'!$Z$328="Mayor"),CONCATENATE("R",'MAPA DE RIESGOS'!$H$328),"")</f>
        <v/>
      </c>
      <c r="AQ11" s="266" t="str">
        <f>IF(AND('MAPA DE RIESGOS'!$V$334="Muy Alta",'MAPA DE RIESGOS'!$Z$334="Mayor"),CONCATENATE("R",'MAPA DE RIESGOS'!$H$334),"")</f>
        <v/>
      </c>
      <c r="AR11" s="266" t="str">
        <f>IF(AND('MAPA DE RIESGOS'!$V$340="Muy Alta",'MAPA DE RIESGOS'!$Z$340="Mayor"),CONCATENATE("R",'MAPA DE RIESGOS'!$H$340),"")</f>
        <v/>
      </c>
      <c r="AS11" s="266" t="str">
        <f>IF(AND('MAPA DE RIESGOS'!$V$346="Muy Alta",'MAPA DE RIESGOS'!$Z$346="Mayor"),CONCATENATE("R",'MAPA DE RIESGOS'!$H$346),"")</f>
        <v/>
      </c>
      <c r="AT11" s="266" t="str">
        <f>IF(AND('MAPA DE RIESGOS'!$V$352="Muy Alta",'MAPA DE RIESGOS'!$Z$352="Mayor"),CONCATENATE("R",'MAPA DE RIESGOS'!$H$352),"")</f>
        <v/>
      </c>
      <c r="AU11" s="266" t="str">
        <f>IF(AND('MAPA DE RIESGOS'!$V$358="Muy Alta",'MAPA DE RIESGOS'!$Z$358="Mayor"),CONCATENATE("R",'MAPA DE RIESGOS'!$H$358),"")</f>
        <v/>
      </c>
      <c r="AV11" s="266" t="str">
        <f>IF(AND('MAPA DE RIESGOS'!$V$364="Muy Alta",'MAPA DE RIESGOS'!$Z$364="Mayor"),CONCATENATE("R",'MAPA DE RIESGOS'!$H$364),"")</f>
        <v/>
      </c>
      <c r="AW11" s="268" t="str">
        <f>IF(AND('MAPA DE RIESGOS'!$V$370="Muy Alta",'MAPA DE RIESGOS'!$Z$370="Mayor"),CONCATENATE("R",'MAPA DE RIESGOS'!$H$370),"")</f>
        <v/>
      </c>
      <c r="AX11" s="271" t="str">
        <f>IF(AND('MAPA DE RIESGOS'!$V$316="Muy Alta",'MAPA DE RIESGOS'!$Z$316="Catastrófico"),CONCATENATE("R",'MAPA DE RIESGOS'!$H$316),"")</f>
        <v/>
      </c>
      <c r="AY11" s="272" t="str">
        <f>IF(AND('MAPA DE RIESGOS'!$V$322="Muy Alta",'MAPA DE RIESGOS'!$Z$322="Catastrófico"),CONCATENATE("R",'MAPA DE RIESGOS'!$H$322),"")</f>
        <v/>
      </c>
      <c r="AZ11" s="272" t="str">
        <f>IF(AND('MAPA DE RIESGOS'!$V$328="Muy Alta",'MAPA DE RIESGOS'!$Z$328="Catastrófico"),CONCATENATE("R",'MAPA DE RIESGOS'!$H$328),"")</f>
        <v/>
      </c>
      <c r="BA11" s="272" t="str">
        <f>IF(AND('MAPA DE RIESGOS'!$V$334="Muy Alta",'MAPA DE RIESGOS'!$Z$334="Catastrófico"),CONCATENATE("R",'MAPA DE RIESGOS'!$H$334),"")</f>
        <v/>
      </c>
      <c r="BB11" s="272" t="str">
        <f>IF(AND('MAPA DE RIESGOS'!$V$340="Muy Alta",'MAPA DE RIESGOS'!$Z$340="Catastrófico"),CONCATENATE("R",'MAPA DE RIESGOS'!$H$340),"")</f>
        <v/>
      </c>
      <c r="BC11" s="272" t="str">
        <f>IF(AND('MAPA DE RIESGOS'!$V$346="Muy Alta",'MAPA DE RIESGOS'!$Z$346="Catastrófico"),CONCATENATE("R",'MAPA DE RIESGOS'!$H$346),"")</f>
        <v/>
      </c>
      <c r="BD11" s="272" t="str">
        <f>IF(AND('MAPA DE RIESGOS'!$V$352="Muy Alta",'MAPA DE RIESGOS'!$Z$352="Catastrófico"),CONCATENATE("R",'MAPA DE RIESGOS'!$H$352),"")</f>
        <v/>
      </c>
      <c r="BE11" s="272" t="str">
        <f>IF(AND('MAPA DE RIESGOS'!$V$358="Muy Alta",'MAPA DE RIESGOS'!$Z$358="Catastrófico"),CONCATENATE("R",'MAPA DE RIESGOS'!$H$358),"")</f>
        <v/>
      </c>
      <c r="BF11" s="272" t="str">
        <f>IF(AND('MAPA DE RIESGOS'!$V$364="Muy Alta",'MAPA DE RIESGOS'!$Z$364="Catastrófico"),CONCATENATE("R",'MAPA DE RIESGOS'!$H$364),"")</f>
        <v/>
      </c>
      <c r="BG11" s="274" t="str">
        <f>IF(AND('MAPA DE RIESGOS'!$V$370="Muy Alta",'MAPA DE RIESGOS'!$Z$370="Catastrófico"),CONCATENATE("R",'MAPA DE RIESGOS'!$H$370),"")</f>
        <v/>
      </c>
      <c r="BH11" s="57"/>
      <c r="BI11" s="810"/>
      <c r="BJ11" s="811"/>
      <c r="BK11" s="811"/>
      <c r="BL11" s="811"/>
      <c r="BM11" s="811"/>
      <c r="BN11" s="812"/>
    </row>
    <row r="12" spans="1:66" ht="34.5" customHeight="1">
      <c r="A12" s="56" t="s">
        <v>381</v>
      </c>
      <c r="B12" s="796"/>
      <c r="C12" s="796"/>
      <c r="D12" s="797"/>
      <c r="E12" s="801"/>
      <c r="F12" s="802"/>
      <c r="G12" s="802"/>
      <c r="H12" s="802"/>
      <c r="I12" s="803"/>
      <c r="J12" s="265" t="str">
        <f>IF(AND('MAPA DE RIESGOS'!$V$376="Muy Alta",'MAPA DE RIESGOS'!$Z$376="Leve"),CONCATENATE("R",'MAPA DE RIESGOS'!$H$376),"")</f>
        <v/>
      </c>
      <c r="K12" s="266" t="str">
        <f>IF(AND('MAPA DE RIESGOS'!$V$382="Muy Alta",'MAPA DE RIESGOS'!$Z$382="Leve"),CONCATENATE("R",'MAPA DE RIESGOS'!$H$382),"")</f>
        <v/>
      </c>
      <c r="L12" s="266" t="str">
        <f>IF(AND('MAPA DE RIESGOS'!$V$388="Muy Alta",'MAPA DE RIESGOS'!$Z$388="Leve"),CONCATENATE("R",'MAPA DE RIESGOS'!$H$388),"")</f>
        <v/>
      </c>
      <c r="M12" s="266" t="str">
        <f>IF(AND('MAPA DE RIESGOS'!$V$394="Muy Alta",'MAPA DE RIESGOS'!$Z$394="Leve"),CONCATENATE("R",'MAPA DE RIESGOS'!$H$394),"")</f>
        <v/>
      </c>
      <c r="N12" s="266" t="str">
        <f>IF(AND('MAPA DE RIESGOS'!$V$400="Muy Alta",'MAPA DE RIESGOS'!$Z$400="Leve"),CONCATENATE("R",'MAPA DE RIESGOS'!$H$400),"")</f>
        <v/>
      </c>
      <c r="O12" s="266" t="str">
        <f>IF(AND('MAPA DE RIESGOS'!$V$406="Muy Alta",'MAPA DE RIESGOS'!$Z$406="Leve"),CONCATENATE("R",'MAPA DE RIESGOS'!$H$406),"")</f>
        <v/>
      </c>
      <c r="P12" s="266" t="str">
        <f>IF(AND('MAPA DE RIESGOS'!$V$412="Muy Alta",'MAPA DE RIESGOS'!$Z$412="Leve"),CONCATENATE("R",'MAPA DE RIESGOS'!$H$412),"")</f>
        <v/>
      </c>
      <c r="Q12" s="266" t="str">
        <f>IF(AND('MAPA DE RIESGOS'!$V$418="Muy Alta",'MAPA DE RIESGOS'!$Z$418="Leve"),CONCATENATE("R",'MAPA DE RIESGOS'!$H$418),"")</f>
        <v/>
      </c>
      <c r="R12" s="266" t="str">
        <f>IF(AND('MAPA DE RIESGOS'!$V$424="Muy Alta",'MAPA DE RIESGOS'!$Z$424="Leve"),CONCATENATE("R",'MAPA DE RIESGOS'!$H$424),"")</f>
        <v/>
      </c>
      <c r="S12" s="268" t="str">
        <f>IF(AND('MAPA DE RIESGOS'!$V$430="Muy Alta",'MAPA DE RIESGOS'!$Z$430="Leve"),CONCATENATE("R",'MAPA DE RIESGOS'!$H$430),"")</f>
        <v/>
      </c>
      <c r="T12" s="265" t="str">
        <f>IF(AND('MAPA DE RIESGOS'!$V$376="Muy Alta",'MAPA DE RIESGOS'!$Z$376="Menor"),CONCATENATE("R",'MAPA DE RIESGOS'!$H$376),"")</f>
        <v/>
      </c>
      <c r="U12" s="266" t="str">
        <f>IF(AND('MAPA DE RIESGOS'!$V$382="Muy Alta",'MAPA DE RIESGOS'!$Z$382="Menor"),CONCATENATE("R",'MAPA DE RIESGOS'!$H$382),"")</f>
        <v/>
      </c>
      <c r="V12" s="266" t="str">
        <f>IF(AND('MAPA DE RIESGOS'!$V$388="Muy Alta",'MAPA DE RIESGOS'!$Z$388="Menor"),CONCATENATE("R",'MAPA DE RIESGOS'!$H$388),"")</f>
        <v/>
      </c>
      <c r="W12" s="266" t="str">
        <f>IF(AND('MAPA DE RIESGOS'!$V$394="Muy Alta",'MAPA DE RIESGOS'!$Z$394="Menor"),CONCATENATE("R",'MAPA DE RIESGOS'!$H$394),"")</f>
        <v/>
      </c>
      <c r="X12" s="266" t="str">
        <f>IF(AND('MAPA DE RIESGOS'!$V$400="Muy Alta",'MAPA DE RIESGOS'!$Z$400="Menor"),CONCATENATE("R",'MAPA DE RIESGOS'!$H$400),"")</f>
        <v/>
      </c>
      <c r="Y12" s="266" t="str">
        <f>IF(AND('MAPA DE RIESGOS'!$V$406="Muy Alta",'MAPA DE RIESGOS'!$Z$406="Menor"),CONCATENATE("R",'MAPA DE RIESGOS'!$H$406),"")</f>
        <v/>
      </c>
      <c r="Z12" s="266" t="str">
        <f>IF(AND('MAPA DE RIESGOS'!$V$412="Muy Alta",'MAPA DE RIESGOS'!$Z$412="Menor"),CONCATENATE("R",'MAPA DE RIESGOS'!$H$412),"")</f>
        <v/>
      </c>
      <c r="AA12" s="266" t="str">
        <f>IF(AND('MAPA DE RIESGOS'!$V$418="Muy Alta",'MAPA DE RIESGOS'!$Z$418="Menor"),CONCATENATE("R",'MAPA DE RIESGOS'!$H$418),"")</f>
        <v/>
      </c>
      <c r="AB12" s="266" t="str">
        <f>IF(AND('MAPA DE RIESGOS'!$V$424="Muy Alta",'MAPA DE RIESGOS'!$Z$424="Menor"),CONCATENATE("R",'MAPA DE RIESGOS'!$H$424),"")</f>
        <v/>
      </c>
      <c r="AC12" s="268" t="str">
        <f>IF(AND('MAPA DE RIESGOS'!$V$430="Muy Alta",'MAPA DE RIESGOS'!$Z$430="Menor"),CONCATENATE("R",'MAPA DE RIESGOS'!$H$430),"")</f>
        <v/>
      </c>
      <c r="AD12" s="265" t="str">
        <f>IF(AND('MAPA DE RIESGOS'!$V$376="Muy Alta",'MAPA DE RIESGOS'!$Z$376="Moderado"),CONCATENATE("R",'MAPA DE RIESGOS'!$H$376),"")</f>
        <v/>
      </c>
      <c r="AE12" s="266" t="str">
        <f>IF(AND('MAPA DE RIESGOS'!$V$382="Muy Alta",'MAPA DE RIESGOS'!$Z$382="Moderado"),CONCATENATE("R",'MAPA DE RIESGOS'!$H$382),"")</f>
        <v/>
      </c>
      <c r="AF12" s="266" t="str">
        <f>IF(AND('MAPA DE RIESGOS'!$V$388="Muy Alta",'MAPA DE RIESGOS'!$Z$388="Moderado"),CONCATENATE("R",'MAPA DE RIESGOS'!$H$388),"")</f>
        <v/>
      </c>
      <c r="AG12" s="266" t="str">
        <f>IF(AND('MAPA DE RIESGOS'!$V$394="Muy Alta",'MAPA DE RIESGOS'!$Z$394="Moderado"),CONCATENATE("R",'MAPA DE RIESGOS'!$H$394),"")</f>
        <v/>
      </c>
      <c r="AH12" s="266" t="str">
        <f>IF(AND('MAPA DE RIESGOS'!$V$400="Muy Alta",'MAPA DE RIESGOS'!$Z$400="Moderado"),CONCATENATE("R",'MAPA DE RIESGOS'!$H$400),"")</f>
        <v/>
      </c>
      <c r="AI12" s="266" t="str">
        <f>IF(AND('MAPA DE RIESGOS'!$V$406="Muy Alta",'MAPA DE RIESGOS'!$Z$406="Moderado"),CONCATENATE("R",'MAPA DE RIESGOS'!$H$406),"")</f>
        <v/>
      </c>
      <c r="AJ12" s="266" t="str">
        <f>IF(AND('MAPA DE RIESGOS'!$V$412="Muy Alta",'MAPA DE RIESGOS'!$Z$412="Moderado"),CONCATENATE("R",'MAPA DE RIESGOS'!$H$412),"")</f>
        <v/>
      </c>
      <c r="AK12" s="266" t="str">
        <f>IF(AND('MAPA DE RIESGOS'!$V$418="Muy Alta",'MAPA DE RIESGOS'!$Z$418="Moderado"),CONCATENATE("R",'MAPA DE RIESGOS'!$H$418),"")</f>
        <v/>
      </c>
      <c r="AL12" s="266" t="str">
        <f>IF(AND('MAPA DE RIESGOS'!$V$424="Muy Alta",'MAPA DE RIESGOS'!$Z$424="Moderado"),CONCATENATE("R",'MAPA DE RIESGOS'!$H$424),"")</f>
        <v/>
      </c>
      <c r="AM12" s="268" t="str">
        <f>IF(AND('MAPA DE RIESGOS'!$V$430="Muy Alta",'MAPA DE RIESGOS'!$Z$430="Moderado"),CONCATENATE("R",'MAPA DE RIESGOS'!$H$430),"")</f>
        <v/>
      </c>
      <c r="AN12" s="265" t="str">
        <f>IF(AND('MAPA DE RIESGOS'!$V$376="Muy Alta",'MAPA DE RIESGOS'!$Z$376="Mayor"),CONCATENATE("R",'MAPA DE RIESGOS'!$H$376),"")</f>
        <v/>
      </c>
      <c r="AO12" s="266" t="str">
        <f>IF(AND('MAPA DE RIESGOS'!$V$382="Muy Alta",'MAPA DE RIESGOS'!$Z$382="Mayor"),CONCATENATE("R",'MAPA DE RIESGOS'!$H$382),"")</f>
        <v/>
      </c>
      <c r="AP12" s="266" t="str">
        <f>IF(AND('MAPA DE RIESGOS'!$V$388="Muy Alta",'MAPA DE RIESGOS'!$Z$388="Mayor"),CONCATENATE("R",'MAPA DE RIESGOS'!$H$388),"")</f>
        <v/>
      </c>
      <c r="AQ12" s="266" t="str">
        <f>IF(AND('MAPA DE RIESGOS'!$V$394="Muy Alta",'MAPA DE RIESGOS'!$Z$394="Mayor"),CONCATENATE("R",'MAPA DE RIESGOS'!$H$394),"")</f>
        <v/>
      </c>
      <c r="AR12" s="266" t="str">
        <f>IF(AND('MAPA DE RIESGOS'!$V$400="Muy Alta",'MAPA DE RIESGOS'!$Z$400="Mayor"),CONCATENATE("R",'MAPA DE RIESGOS'!$H$400),"")</f>
        <v/>
      </c>
      <c r="AS12" s="266" t="str">
        <f>IF(AND('MAPA DE RIESGOS'!$V$406="Muy Alta",'MAPA DE RIESGOS'!$Z$406="Mayor"),CONCATENATE("R",'MAPA DE RIESGOS'!$H$406),"")</f>
        <v/>
      </c>
      <c r="AT12" s="266" t="str">
        <f>IF(AND('MAPA DE RIESGOS'!$V$412="Muy Alta",'MAPA DE RIESGOS'!$Z$412="Mayor"),CONCATENATE("R",'MAPA DE RIESGOS'!$H$412),"")</f>
        <v/>
      </c>
      <c r="AU12" s="266" t="str">
        <f>IF(AND('MAPA DE RIESGOS'!$V$418="Muy Alta",'MAPA DE RIESGOS'!$Z$418="Mayor"),CONCATENATE("R",'MAPA DE RIESGOS'!$H$418),"")</f>
        <v/>
      </c>
      <c r="AV12" s="266" t="str">
        <f>IF(AND('MAPA DE RIESGOS'!$V$424="Muy Alta",'MAPA DE RIESGOS'!$Z$424="Mayor"),CONCATENATE("R",'MAPA DE RIESGOS'!$H$424),"")</f>
        <v/>
      </c>
      <c r="AW12" s="268" t="str">
        <f>IF(AND('MAPA DE RIESGOS'!$V$430="Muy Alta",'MAPA DE RIESGOS'!$Z$430="Mayor"),CONCATENATE("R",'MAPA DE RIESGOS'!$H$430),"")</f>
        <v/>
      </c>
      <c r="AX12" s="271" t="str">
        <f>IF(AND('MAPA DE RIESGOS'!$V$376="Muy Alta",'MAPA DE RIESGOS'!$Z$376="Catastrófico"),CONCATENATE("R",'MAPA DE RIESGOS'!$H$376),"")</f>
        <v/>
      </c>
      <c r="AY12" s="272" t="str">
        <f>IF(AND('MAPA DE RIESGOS'!$V$382="Muy Alta",'MAPA DE RIESGOS'!$Z$382="Catastrófico"),CONCATENATE("R",'MAPA DE RIESGOS'!$H$382),"")</f>
        <v/>
      </c>
      <c r="AZ12" s="272" t="str">
        <f>IF(AND('MAPA DE RIESGOS'!$V$388="Muy Alta",'MAPA DE RIESGOS'!$Z$388="Catastrófico"),CONCATENATE("R",'MAPA DE RIESGOS'!$H$388),"")</f>
        <v/>
      </c>
      <c r="BA12" s="272" t="str">
        <f>IF(AND('MAPA DE RIESGOS'!$V$394="Muy Alta",'MAPA DE RIESGOS'!$Z$394="Catastrófico"),CONCATENATE("R",'MAPA DE RIESGOS'!$H$394),"")</f>
        <v/>
      </c>
      <c r="BB12" s="272" t="str">
        <f>IF(AND('MAPA DE RIESGOS'!$V$400="Muy Alta",'MAPA DE RIESGOS'!$Z$400="Catastrófico"),CONCATENATE("R",'MAPA DE RIESGOS'!$H$400),"")</f>
        <v/>
      </c>
      <c r="BC12" s="272" t="str">
        <f>IF(AND('MAPA DE RIESGOS'!$V$406="Muy Alta",'MAPA DE RIESGOS'!$Z$406="Catastrófico"),CONCATENATE("R",'MAPA DE RIESGOS'!$H$406),"")</f>
        <v/>
      </c>
      <c r="BD12" s="272" t="str">
        <f>IF(AND('MAPA DE RIESGOS'!$V$412="Muy Alta",'MAPA DE RIESGOS'!$Z$412="Catastrófico"),CONCATENATE("R",'MAPA DE RIESGOS'!$H$412),"")</f>
        <v/>
      </c>
      <c r="BE12" s="272" t="str">
        <f>IF(AND('MAPA DE RIESGOS'!$V$418="Muy Alta",'MAPA DE RIESGOS'!$Z$418="Catastrófico"),CONCATENATE("R",'MAPA DE RIESGOS'!$H$418),"")</f>
        <v/>
      </c>
      <c r="BF12" s="272" t="str">
        <f>IF(AND('MAPA DE RIESGOS'!$V$424="Muy Alta",'MAPA DE RIESGOS'!$Z$424="Catastrófico"),CONCATENATE("R",'MAPA DE RIESGOS'!$H$424),"")</f>
        <v/>
      </c>
      <c r="BG12" s="274" t="str">
        <f>IF(AND('MAPA DE RIESGOS'!$V$430="Muy Alta",'MAPA DE RIESGOS'!$Z$430="Catastrófico"),CONCATENATE("R",'MAPA DE RIESGOS'!$H$430),"")</f>
        <v/>
      </c>
      <c r="BH12" s="57"/>
      <c r="BI12" s="810"/>
      <c r="BJ12" s="811"/>
      <c r="BK12" s="811"/>
      <c r="BL12" s="811"/>
      <c r="BM12" s="811"/>
      <c r="BN12" s="812"/>
    </row>
    <row r="13" spans="1:66" ht="34.5" customHeight="1">
      <c r="B13" s="796"/>
      <c r="C13" s="796"/>
      <c r="D13" s="797"/>
      <c r="E13" s="801"/>
      <c r="F13" s="802"/>
      <c r="G13" s="802"/>
      <c r="H13" s="802"/>
      <c r="I13" s="803"/>
      <c r="J13" s="265" t="str">
        <f>IF(AND('MAPA DE RIESGOS'!$V$436="Muy Alta",'MAPA DE RIESGOS'!$Z$436="Leve"),CONCATENATE("R",'MAPA DE RIESGOS'!$H$436),"")</f>
        <v/>
      </c>
      <c r="K13" s="266" t="str">
        <f>IF(AND('MAPA DE RIESGOS'!$V$442="Muy Alta",'MAPA DE RIESGOS'!$Z$442="Leve"),CONCATENATE("R",'MAPA DE RIESGOS'!$H$442),"")</f>
        <v/>
      </c>
      <c r="L13" s="266" t="str">
        <f>IF(AND('MAPA DE RIESGOS'!$V$448="Muy Alta",'MAPA DE RIESGOS'!$Z$448="Leve"),CONCATENATE("R",'MAPA DE RIESGOS'!$H$448),"")</f>
        <v/>
      </c>
      <c r="M13" s="266" t="str">
        <f>IF(AND('MAPA DE RIESGOS'!$V$454="Muy Alta",'MAPA DE RIESGOS'!$Z$454="Leve"),CONCATENATE("R",'MAPA DE RIESGOS'!$H$454),"")</f>
        <v/>
      </c>
      <c r="N13" s="266" t="str">
        <f>IF(AND('MAPA DE RIESGOS'!$V$460="Muy Alta",'MAPA DE RIESGOS'!$Z$460="Leve"),CONCATENATE("R",'MAPA DE RIESGOS'!$H$460),"")</f>
        <v/>
      </c>
      <c r="O13" s="266" t="str">
        <f>IF(AND('MAPA DE RIESGOS'!$V$466="Muy Alta",'MAPA DE RIESGOS'!$Z$466="Leve"),CONCATENATE("R",'MAPA DE RIESGOS'!$H$466),"")</f>
        <v/>
      </c>
      <c r="P13" s="266" t="str">
        <f>IF(AND('MAPA DE RIESGOS'!$V$472="Muy Alta",'MAPA DE RIESGOS'!$Z$472="Leve"),CONCATENATE("R",'MAPA DE RIESGOS'!$H$472),"")</f>
        <v/>
      </c>
      <c r="Q13" s="266" t="str">
        <f>IF(AND('MAPA DE RIESGOS'!$V$478="Muy Alta",'MAPA DE RIESGOS'!$Z$478="Leve"),CONCATENATE("R",'MAPA DE RIESGOS'!$H$478),"")</f>
        <v/>
      </c>
      <c r="R13" s="266" t="str">
        <f>IF(AND('MAPA DE RIESGOS'!$V$484="Muy Alta",'MAPA DE RIESGOS'!$Z$484="Leve"),CONCATENATE("R",'MAPA DE RIESGOS'!$H$484),"")</f>
        <v/>
      </c>
      <c r="S13" s="268" t="str">
        <f>IF(AND('MAPA DE RIESGOS'!$V$490="Muy Alta",'MAPA DE RIESGOS'!$Z$490="Leve"),CONCATENATE("R",'MAPA DE RIESGOS'!$H$490),"")</f>
        <v/>
      </c>
      <c r="T13" s="265" t="str">
        <f>IF(AND('MAPA DE RIESGOS'!$V$436="Muy Alta",'MAPA DE RIESGOS'!$Z$436="Menor"),CONCATENATE("R",'MAPA DE RIESGOS'!$H$436),"")</f>
        <v/>
      </c>
      <c r="U13" s="266" t="str">
        <f>IF(AND('MAPA DE RIESGOS'!$V$442="Muy Alta",'MAPA DE RIESGOS'!$Z$442="Menor"),CONCATENATE("R",'MAPA DE RIESGOS'!$H$442),"")</f>
        <v/>
      </c>
      <c r="V13" s="266" t="str">
        <f>IF(AND('MAPA DE RIESGOS'!$V$448="Muy Alta",'MAPA DE RIESGOS'!$Z$448="Menor"),CONCATENATE("R",'MAPA DE RIESGOS'!$H$448),"")</f>
        <v/>
      </c>
      <c r="W13" s="266" t="str">
        <f>IF(AND('MAPA DE RIESGOS'!$V$454="Muy Alta",'MAPA DE RIESGOS'!$Z$454="Menor"),CONCATENATE("R",'MAPA DE RIESGOS'!$H$454),"")</f>
        <v/>
      </c>
      <c r="X13" s="266" t="str">
        <f>IF(AND('MAPA DE RIESGOS'!$V$460="Muy Alta",'MAPA DE RIESGOS'!$Z$460="Menor"),CONCATENATE("R",'MAPA DE RIESGOS'!$H$460),"")</f>
        <v/>
      </c>
      <c r="Y13" s="266" t="str">
        <f>IF(AND('MAPA DE RIESGOS'!$V$466="Muy Alta",'MAPA DE RIESGOS'!$Z$466="Menor"),CONCATENATE("R",'MAPA DE RIESGOS'!$H$466),"")</f>
        <v/>
      </c>
      <c r="Z13" s="266" t="str">
        <f>IF(AND('MAPA DE RIESGOS'!$V$472="Muy Alta",'MAPA DE RIESGOS'!$Z$472="Menor"),CONCATENATE("R",'MAPA DE RIESGOS'!$H$472),"")</f>
        <v/>
      </c>
      <c r="AA13" s="266" t="str">
        <f>IF(AND('MAPA DE RIESGOS'!$V$478="Muy Alta",'MAPA DE RIESGOS'!$Z$478="Menor"),CONCATENATE("R",'MAPA DE RIESGOS'!$H$478),"")</f>
        <v/>
      </c>
      <c r="AB13" s="266" t="str">
        <f>IF(AND('MAPA DE RIESGOS'!$V$484="Muy Alta",'MAPA DE RIESGOS'!$Z$484="Menor"),CONCATENATE("R",'MAPA DE RIESGOS'!$H$484),"")</f>
        <v/>
      </c>
      <c r="AC13" s="268" t="str">
        <f>IF(AND('MAPA DE RIESGOS'!$V$490="Muy Alta",'MAPA DE RIESGOS'!$Z$490="Menor"),CONCATENATE("R",'MAPA DE RIESGOS'!$H$490),"")</f>
        <v/>
      </c>
      <c r="AD13" s="265" t="str">
        <f>IF(AND('MAPA DE RIESGOS'!$V$436="Muy Alta",'MAPA DE RIESGOS'!$Z$436="Moderado"),CONCATENATE("R",'MAPA DE RIESGOS'!$H$436),"")</f>
        <v/>
      </c>
      <c r="AE13" s="266" t="str">
        <f>IF(AND('MAPA DE RIESGOS'!$V$442="Muy Alta",'MAPA DE RIESGOS'!$Z$442="Moderado"),CONCATENATE("R",'MAPA DE RIESGOS'!$H$442),"")</f>
        <v/>
      </c>
      <c r="AF13" s="266" t="str">
        <f>IF(AND('MAPA DE RIESGOS'!$V$448="Muy Alta",'MAPA DE RIESGOS'!$Z$448="Moderado"),CONCATENATE("R",'MAPA DE RIESGOS'!$H$448),"")</f>
        <v/>
      </c>
      <c r="AG13" s="266" t="str">
        <f>IF(AND('MAPA DE RIESGOS'!$V$454="Muy Alta",'MAPA DE RIESGOS'!$Z$454="Moderado"),CONCATENATE("R",'MAPA DE RIESGOS'!$H$454),"")</f>
        <v/>
      </c>
      <c r="AH13" s="266" t="str">
        <f>IF(AND('MAPA DE RIESGOS'!$V$460="Muy Alta",'MAPA DE RIESGOS'!$Z$460="Moderado"),CONCATENATE("R",'MAPA DE RIESGOS'!$H$460),"")</f>
        <v/>
      </c>
      <c r="AI13" s="266" t="str">
        <f>IF(AND('MAPA DE RIESGOS'!$V$466="Muy Alta",'MAPA DE RIESGOS'!$Z$466="Moderado"),CONCATENATE("R",'MAPA DE RIESGOS'!$H$466),"")</f>
        <v/>
      </c>
      <c r="AJ13" s="266" t="str">
        <f>IF(AND('MAPA DE RIESGOS'!$V$472="Muy Alta",'MAPA DE RIESGOS'!$Z$472="Moderado"),CONCATENATE("R",'MAPA DE RIESGOS'!$H$472),"")</f>
        <v/>
      </c>
      <c r="AK13" s="266" t="str">
        <f>IF(AND('MAPA DE RIESGOS'!$V$478="Muy Alta",'MAPA DE RIESGOS'!$Z$478="Moderado"),CONCATENATE("R",'MAPA DE RIESGOS'!$H$478),"")</f>
        <v/>
      </c>
      <c r="AL13" s="266" t="str">
        <f>IF(AND('MAPA DE RIESGOS'!$V$484="Muy Alta",'MAPA DE RIESGOS'!$Z$484="Moderado"),CONCATENATE("R",'MAPA DE RIESGOS'!$H$484),"")</f>
        <v/>
      </c>
      <c r="AM13" s="268" t="str">
        <f>IF(AND('MAPA DE RIESGOS'!$V$490="Muy Alta",'MAPA DE RIESGOS'!$Z$490="Moderado"),CONCATENATE("R",'MAPA DE RIESGOS'!$H$490),"")</f>
        <v/>
      </c>
      <c r="AN13" s="265" t="str">
        <f>IF(AND('MAPA DE RIESGOS'!$V$436="Muy Alta",'MAPA DE RIESGOS'!$Z$436="Mayor"),CONCATENATE("R",'MAPA DE RIESGOS'!$H$436),"")</f>
        <v/>
      </c>
      <c r="AO13" s="266" t="str">
        <f>IF(AND('MAPA DE RIESGOS'!$V$442="Muy Alta",'MAPA DE RIESGOS'!$Z$442="Mayor"),CONCATENATE("R",'MAPA DE RIESGOS'!$H$442),"")</f>
        <v/>
      </c>
      <c r="AP13" s="266" t="str">
        <f>IF(AND('MAPA DE RIESGOS'!$V$448="Muy Alta",'MAPA DE RIESGOS'!$Z$448="Mayor"),CONCATENATE("R",'MAPA DE RIESGOS'!$H$448),"")</f>
        <v/>
      </c>
      <c r="AQ13" s="266" t="str">
        <f>IF(AND('MAPA DE RIESGOS'!$V$454="Muy Alta",'MAPA DE RIESGOS'!$Z$454="Mayor"),CONCATENATE("R",'MAPA DE RIESGOS'!$H$454),"")</f>
        <v/>
      </c>
      <c r="AR13" s="266" t="str">
        <f>IF(AND('MAPA DE RIESGOS'!$V$460="Muy Alta",'MAPA DE RIESGOS'!$Z$460="Mayor"),CONCATENATE("R",'MAPA DE RIESGOS'!$H$460),"")</f>
        <v/>
      </c>
      <c r="AS13" s="266" t="str">
        <f>IF(AND('MAPA DE RIESGOS'!$V$466="Muy Alta",'MAPA DE RIESGOS'!$Z$466="Mayor"),CONCATENATE("R",'MAPA DE RIESGOS'!$H$466),"")</f>
        <v/>
      </c>
      <c r="AT13" s="266" t="str">
        <f>IF(AND('MAPA DE RIESGOS'!$V$472="Muy Alta",'MAPA DE RIESGOS'!$Z$472="Mayor"),CONCATENATE("R",'MAPA DE RIESGOS'!$H$472),"")</f>
        <v/>
      </c>
      <c r="AU13" s="266" t="str">
        <f>IF(AND('MAPA DE RIESGOS'!$V$478="Muy Alta",'MAPA DE RIESGOS'!$Z$478="Mayor"),CONCATENATE("R",'MAPA DE RIESGOS'!$H$478),"")</f>
        <v/>
      </c>
      <c r="AV13" s="266" t="str">
        <f>IF(AND('MAPA DE RIESGOS'!$V$484="Muy Alta",'MAPA DE RIESGOS'!$Z$484="Mayor"),CONCATENATE("R",'MAPA DE RIESGOS'!$H$484),"")</f>
        <v/>
      </c>
      <c r="AW13" s="268" t="str">
        <f>IF(AND('MAPA DE RIESGOS'!$V$490="Muy Alta",'MAPA DE RIESGOS'!$Z$490="Mayor"),CONCATENATE("R",'MAPA DE RIESGOS'!$H$490),"")</f>
        <v/>
      </c>
      <c r="AX13" s="271" t="str">
        <f>IF(AND('MAPA DE RIESGOS'!$V$436="Muy Alta",'MAPA DE RIESGOS'!$Z$436="Catastrófico"),CONCATENATE("R",'MAPA DE RIESGOS'!$H$436),"")</f>
        <v/>
      </c>
      <c r="AY13" s="272" t="str">
        <f>IF(AND('MAPA DE RIESGOS'!$V$442="Muy Alta",'MAPA DE RIESGOS'!$Z$442="Catastrófico"),CONCATENATE("R",'MAPA DE RIESGOS'!$H$442),"")</f>
        <v/>
      </c>
      <c r="AZ13" s="272" t="str">
        <f>IF(AND('MAPA DE RIESGOS'!$V$448="Muy Alta",'MAPA DE RIESGOS'!$Z$448="Catastrófico"),CONCATENATE("R",'MAPA DE RIESGOS'!$H$448),"")</f>
        <v/>
      </c>
      <c r="BA13" s="272" t="str">
        <f>IF(AND('MAPA DE RIESGOS'!$V$454="Muy Alta",'MAPA DE RIESGOS'!$Z$454="Catastrófico"),CONCATENATE("R",'MAPA DE RIESGOS'!$H$454),"")</f>
        <v/>
      </c>
      <c r="BB13" s="272" t="str">
        <f>IF(AND('MAPA DE RIESGOS'!$V$460="Muy Alta",'MAPA DE RIESGOS'!$Z$460="Catastrófico"),CONCATENATE("R",'MAPA DE RIESGOS'!$H$460),"")</f>
        <v/>
      </c>
      <c r="BC13" s="272" t="str">
        <f>IF(AND('MAPA DE RIESGOS'!$V$466="Muy Alta",'MAPA DE RIESGOS'!$Z$466="Catastrófico"),CONCATENATE("R",'MAPA DE RIESGOS'!$H$466),"")</f>
        <v/>
      </c>
      <c r="BD13" s="272" t="str">
        <f>IF(AND('MAPA DE RIESGOS'!$V$472="Muy Alta",'MAPA DE RIESGOS'!$Z$472="Catastrófico"),CONCATENATE("R",'MAPA DE RIESGOS'!$H$472),"")</f>
        <v/>
      </c>
      <c r="BE13" s="272" t="str">
        <f>IF(AND('MAPA DE RIESGOS'!$V$478="Muy Alta",'MAPA DE RIESGOS'!$Z$478="Catastrófico"),CONCATENATE("R",'MAPA DE RIESGOS'!$H$478),"")</f>
        <v/>
      </c>
      <c r="BF13" s="272" t="str">
        <f>IF(AND('MAPA DE RIESGOS'!$V$484="Muy Alta",'MAPA DE RIESGOS'!$Z$484="Catastrófico"),CONCATENATE("R",'MAPA DE RIESGOS'!$H$484),"")</f>
        <v/>
      </c>
      <c r="BG13" s="274" t="str">
        <f>IF(AND('MAPA DE RIESGOS'!$V$490="Muy Alta",'MAPA DE RIESGOS'!$Z$490="Catastrófico"),CONCATENATE("R",'MAPA DE RIESGOS'!$H$490),"")</f>
        <v/>
      </c>
      <c r="BH13" s="57"/>
      <c r="BI13" s="810"/>
      <c r="BJ13" s="811"/>
      <c r="BK13" s="811"/>
      <c r="BL13" s="811"/>
      <c r="BM13" s="811"/>
      <c r="BN13" s="812"/>
    </row>
    <row r="14" spans="1:66" ht="34.5" customHeight="1" thickBot="1">
      <c r="B14" s="796"/>
      <c r="C14" s="796"/>
      <c r="D14" s="797"/>
      <c r="E14" s="804"/>
      <c r="F14" s="805"/>
      <c r="G14" s="805"/>
      <c r="H14" s="805"/>
      <c r="I14" s="806"/>
      <c r="J14" s="265" t="str">
        <f>IF(AND('MAPA DE RIESGOS'!$V$496="Muy Alta",'MAPA DE RIESGOS'!$Z$496="Leve"),CONCATENATE("R",'MAPA DE RIESGOS'!$H$496),"")</f>
        <v/>
      </c>
      <c r="K14" s="266" t="str">
        <f>IF(AND('MAPA DE RIESGOS'!$V$502="Muy Alta",'MAPA DE RIESGOS'!$Z$502="Leve"),CONCATENATE("R",'MAPA DE RIESGOS'!$H$502),"")</f>
        <v/>
      </c>
      <c r="L14" s="266" t="str">
        <f>IF(AND('MAPA DE RIESGOS'!$V$508="Muy Alta",'MAPA DE RIESGOS'!$Z$508="Leve"),CONCATENATE("R",'MAPA DE RIESGOS'!$H$508),"")</f>
        <v/>
      </c>
      <c r="M14" s="266" t="str">
        <f>IF(AND('MAPA DE RIESGOS'!$V$514="Muy Alta",'MAPA DE RIESGOS'!$Z$514="Leve"),CONCATENATE("R",'MAPA DE RIESGOS'!$H$514),"")</f>
        <v/>
      </c>
      <c r="N14" s="266" t="str">
        <f>IF(AND('MAPA DE RIESGOS'!$V$520="Muy Alta",'MAPA DE RIESGOS'!$Z$520="Leve"),CONCATENATE("R",'MAPA DE RIESGOS'!$H$520),"")</f>
        <v/>
      </c>
      <c r="O14" s="266" t="str">
        <f>IF(AND('MAPA DE RIESGOS'!$V$526="Muy Alta",'MAPA DE RIESGOS'!$Z$526="Leve"),CONCATENATE("R",'MAPA DE RIESGOS'!$H$526),"")</f>
        <v/>
      </c>
      <c r="P14" s="266" t="str">
        <f>IF(AND('MAPA DE RIESGOS'!$V$532="Muy Alta",'MAPA DE RIESGOS'!$Z$532="Leve"),CONCATENATE("R",'MAPA DE RIESGOS'!$H$532),"")</f>
        <v/>
      </c>
      <c r="Q14" s="266"/>
      <c r="R14" s="276"/>
      <c r="S14" s="277"/>
      <c r="T14" s="275" t="str">
        <f>IF(AND('MAPA DE RIESGOS'!$V$496="Muy Alta",'MAPA DE RIESGOS'!$Z$496="Menor"),CONCATENATE("R",'MAPA DE RIESGOS'!$H$496),"")</f>
        <v/>
      </c>
      <c r="U14" s="276" t="str">
        <f>IF(AND('MAPA DE RIESGOS'!$V$502="Muy Alta",'MAPA DE RIESGOS'!$Z$502="Menor"),CONCATENATE("R",'MAPA DE RIESGOS'!$H$502),"")</f>
        <v/>
      </c>
      <c r="V14" s="276" t="str">
        <f>IF(AND('MAPA DE RIESGOS'!$V$508="Muy Alta",'MAPA DE RIESGOS'!$Z$508="Menor"),CONCATENATE("R",'MAPA DE RIESGOS'!$H$508),"")</f>
        <v/>
      </c>
      <c r="W14" s="276" t="str">
        <f>IF(AND('MAPA DE RIESGOS'!$V$514="Muy Alta",'MAPA DE RIESGOS'!$Z$514="Menor"),CONCATENATE("R",'MAPA DE RIESGOS'!$H$514),"")</f>
        <v/>
      </c>
      <c r="X14" s="276" t="str">
        <f>IF(AND('MAPA DE RIESGOS'!$V$520="Muy Alta",'MAPA DE RIESGOS'!$Z$520="Menor"),CONCATENATE("R",'MAPA DE RIESGOS'!$H$520),"")</f>
        <v/>
      </c>
      <c r="Y14" s="276" t="str">
        <f>IF(AND('MAPA DE RIESGOS'!$V$526="Muy Alta",'MAPA DE RIESGOS'!$Z$526="Menor"),CONCATENATE("R",'MAPA DE RIESGOS'!$H$526),"")</f>
        <v/>
      </c>
      <c r="Z14" s="276" t="str">
        <f>IF(AND('MAPA DE RIESGOS'!$V$532="Muy Alta",'MAPA DE RIESGOS'!$Z$532="Menor"),CONCATENATE("R",'MAPA DE RIESGOS'!$H$532),"")</f>
        <v/>
      </c>
      <c r="AA14" s="276"/>
      <c r="AB14" s="276"/>
      <c r="AC14" s="277"/>
      <c r="AD14" s="275" t="str">
        <f>IF(AND('MAPA DE RIESGOS'!$V$496="Muy Alta",'MAPA DE RIESGOS'!$Z$496="Moderado"),CONCATENATE("R",'MAPA DE RIESGOS'!$H$496),"")</f>
        <v/>
      </c>
      <c r="AE14" s="276" t="str">
        <f>IF(AND('MAPA DE RIESGOS'!$V$502="Muy Alta",'MAPA DE RIESGOS'!$Z$502="Moderado"),CONCATENATE("R",'MAPA DE RIESGOS'!$H$502),"")</f>
        <v/>
      </c>
      <c r="AF14" s="276" t="str">
        <f>IF(AND('MAPA DE RIESGOS'!$V$508="Muy Alta",'MAPA DE RIESGOS'!$Z$508="Moderado"),CONCATENATE("R",'MAPA DE RIESGOS'!$H$508),"")</f>
        <v/>
      </c>
      <c r="AG14" s="276" t="str">
        <f>IF(AND('MAPA DE RIESGOS'!$V$514="Muy Alta",'MAPA DE RIESGOS'!$Z$514="Moderado"),CONCATENATE("R",'MAPA DE RIESGOS'!$H$514),"")</f>
        <v/>
      </c>
      <c r="AH14" s="276" t="str">
        <f>IF(AND('MAPA DE RIESGOS'!$V$520="Muy Alta",'MAPA DE RIESGOS'!$Z$520="Moderado"),CONCATENATE("R",'MAPA DE RIESGOS'!$H$520),"")</f>
        <v/>
      </c>
      <c r="AI14" s="276" t="str">
        <f>IF(AND('MAPA DE RIESGOS'!$V$526="Muy Alta",'MAPA DE RIESGOS'!$Z$526="Moderado"),CONCATENATE("R",'MAPA DE RIESGOS'!$H$526),"")</f>
        <v/>
      </c>
      <c r="AJ14" s="276" t="str">
        <f>IF(AND('MAPA DE RIESGOS'!$V$532="Muy Alta",'MAPA DE RIESGOS'!$Z$532="Moderado"),CONCATENATE("R",'MAPA DE RIESGOS'!$H$532),"")</f>
        <v/>
      </c>
      <c r="AK14" s="276"/>
      <c r="AL14" s="276"/>
      <c r="AM14" s="277"/>
      <c r="AN14" s="275" t="str">
        <f>IF(AND('MAPA DE RIESGOS'!$V$496="Muy Alta",'MAPA DE RIESGOS'!$Z$496="Mayor"),CONCATENATE("R",'MAPA DE RIESGOS'!$H$496),"")</f>
        <v/>
      </c>
      <c r="AO14" s="276" t="str">
        <f>IF(AND('MAPA DE RIESGOS'!$V$502="Muy Alta",'MAPA DE RIESGOS'!$Z$502="Mayor"),CONCATENATE("R",'MAPA DE RIESGOS'!$H$502),"")</f>
        <v/>
      </c>
      <c r="AP14" s="276" t="str">
        <f>IF(AND('MAPA DE RIESGOS'!$V$508="Muy Alta",'MAPA DE RIESGOS'!$Z$508="Mayor"),CONCATENATE("R",'MAPA DE RIESGOS'!$H$508),"")</f>
        <v/>
      </c>
      <c r="AQ14" s="276" t="str">
        <f>IF(AND('MAPA DE RIESGOS'!$V$514="Muy Alta",'MAPA DE RIESGOS'!$Z$514="Mayor"),CONCATENATE("R",'MAPA DE RIESGOS'!$H$514),"")</f>
        <v/>
      </c>
      <c r="AR14" s="276" t="str">
        <f>IF(AND('MAPA DE RIESGOS'!$V$520="Muy Alta",'MAPA DE RIESGOS'!$Z$520="Mayor"),CONCATENATE("R",'MAPA DE RIESGOS'!$H$520),"")</f>
        <v/>
      </c>
      <c r="AS14" s="276" t="str">
        <f>IF(AND('MAPA DE RIESGOS'!$V$526="Muy Alta",'MAPA DE RIESGOS'!$Z$526="Mayor"),CONCATENATE("R",'MAPA DE RIESGOS'!$H$526),"")</f>
        <v/>
      </c>
      <c r="AT14" s="276" t="str">
        <f>IF(AND('MAPA DE RIESGOS'!$V$532="Muy Alta",'MAPA DE RIESGOS'!$Z$532="Mayor"),CONCATENATE("R",'MAPA DE RIESGOS'!$H$532),"")</f>
        <v/>
      </c>
      <c r="AU14" s="276"/>
      <c r="AV14" s="276"/>
      <c r="AW14" s="277"/>
      <c r="AX14" s="286" t="str">
        <f>IF(AND('MAPA DE RIESGOS'!$V$496="Muy Alta",'MAPA DE RIESGOS'!$Z$496="Catastrófico"),CONCATENATE("R",'MAPA DE RIESGOS'!$H$496),"")</f>
        <v/>
      </c>
      <c r="AY14" s="278" t="str">
        <f>IF(AND('MAPA DE RIESGOS'!$V$502="Muy Alta",'MAPA DE RIESGOS'!$Z$502="Catastrófico"),CONCATENATE("R",'MAPA DE RIESGOS'!$H$502),"")</f>
        <v/>
      </c>
      <c r="AZ14" s="278" t="str">
        <f>IF(AND('MAPA DE RIESGOS'!$V$508="Muy Alta",'MAPA DE RIESGOS'!$Z$508="Catastrófico"),CONCATENATE("R",'MAPA DE RIESGOS'!$H$508),"")</f>
        <v/>
      </c>
      <c r="BA14" s="278" t="str">
        <f>IF(AND('MAPA DE RIESGOS'!$V$514="Muy Alta",'MAPA DE RIESGOS'!$Z$514="Catastrófico"),CONCATENATE("R",'MAPA DE RIESGOS'!$H$514),"")</f>
        <v/>
      </c>
      <c r="BB14" s="278" t="str">
        <f>IF(AND('MAPA DE RIESGOS'!$V$520="Muy Alta",'MAPA DE RIESGOS'!$Z$520="Catastrófico"),CONCATENATE("R",'MAPA DE RIESGOS'!$H$520),"")</f>
        <v/>
      </c>
      <c r="BC14" s="278" t="str">
        <f>IF(AND('MAPA DE RIESGOS'!$V$526="Muy Alta",'MAPA DE RIESGOS'!$Z$526="Catastrófico"),CONCATENATE("R",'MAPA DE RIESGOS'!$H$526),"")</f>
        <v/>
      </c>
      <c r="BD14" s="278" t="str">
        <f>IF(AND('MAPA DE RIESGOS'!$V$532="Muy Alta",'MAPA DE RIESGOS'!$Z$532="Catastrófico"),CONCATENATE("R",'MAPA DE RIESGOS'!$H$532),"")</f>
        <v/>
      </c>
      <c r="BE14" s="278"/>
      <c r="BF14" s="278"/>
      <c r="BG14" s="279"/>
      <c r="BH14" s="57"/>
      <c r="BI14" s="813"/>
      <c r="BJ14" s="814"/>
      <c r="BK14" s="814"/>
      <c r="BL14" s="814"/>
      <c r="BM14" s="814"/>
      <c r="BN14" s="815"/>
    </row>
    <row r="15" spans="1:66" ht="34.5" customHeight="1">
      <c r="B15" s="796"/>
      <c r="C15" s="796"/>
      <c r="D15" s="797"/>
      <c r="E15" s="798" t="s">
        <v>1203</v>
      </c>
      <c r="F15" s="799"/>
      <c r="G15" s="799"/>
      <c r="H15" s="799"/>
      <c r="I15" s="799"/>
      <c r="J15" s="280" t="str">
        <f>IF(AND('MAPA DE RIESGOS'!$V$10="Alta",'MAPA DE RIESGOS'!$Z$10="Leve"),CONCATENATE("R",'MAPA DE RIESGOS'!$H$10),"")</f>
        <v/>
      </c>
      <c r="K15" s="281" t="str">
        <f>IF(AND('MAPA DE RIESGOS'!$V$16="Alta",'MAPA DE RIESGOS'!$Z$16="Leve"),CONCATENATE("R",'MAPA DE RIESGOS'!$H$16),"")</f>
        <v/>
      </c>
      <c r="L15" s="281" t="str">
        <f>IF(AND('MAPA DE RIESGOS'!$V$22="Alta",'MAPA DE RIESGOS'!$Z$22="Leve"),CONCATENATE("R",'MAPA DE RIESGOS'!$H$22),"")</f>
        <v/>
      </c>
      <c r="M15" s="281" t="str">
        <f>IF(AND('MAPA DE RIESGOS'!$V$28="Alta",'MAPA DE RIESGOS'!$Z$28="Leve"),CONCATENATE("R",'MAPA DE RIESGOS'!$H$28),"")</f>
        <v/>
      </c>
      <c r="N15" s="281" t="str">
        <f>IF(AND('MAPA DE RIESGOS'!$V$34="Alta",'MAPA DE RIESGOS'!$Z$34="Leve"),CONCATENATE("R",'MAPA DE RIESGOS'!$H$34),"")</f>
        <v/>
      </c>
      <c r="O15" s="281" t="str">
        <f>IF(AND('MAPA DE RIESGOS'!$V$40="Alta",'MAPA DE RIESGOS'!$Z$40="Leve"),CONCATENATE("R",'MAPA DE RIESGOS'!$H$40),"")</f>
        <v/>
      </c>
      <c r="P15" s="281" t="str">
        <f>IF(AND('MAPA DE RIESGOS'!$V$46="Alta",'MAPA DE RIESGOS'!$Z$46="Leve"),CONCATENATE("R",'MAPA DE RIESGOS'!$H$46),"")</f>
        <v/>
      </c>
      <c r="Q15" s="281" t="str">
        <f>IF(AND('MAPA DE RIESGOS'!$V$52="Alta",'MAPA DE RIESGOS'!$Z$52="Leve"),CONCATENATE("R",'MAPA DE RIESGOS'!$H$52),"")</f>
        <v/>
      </c>
      <c r="R15" s="281" t="str">
        <f>IF(AND('MAPA DE RIESGOS'!$V$58="Alta",'MAPA DE RIESGOS'!$Z$58="Leve"),CONCATENATE("R",'MAPA DE RIESGOS'!$H$58),"")</f>
        <v/>
      </c>
      <c r="S15" s="284" t="str">
        <f>IF(AND('MAPA DE RIESGOS'!$V$64="Alta",'MAPA DE RIESGOS'!$Z$64="Leve"),CONCATENATE("R",'MAPA DE RIESGOS'!$H$64),"")</f>
        <v/>
      </c>
      <c r="T15" s="280" t="str">
        <f>IF(AND('MAPA DE RIESGOS'!$V$10="Alta",'MAPA DE RIESGOS'!$Z$10="Menor"),CONCATENATE("R",'MAPA DE RIESGOS'!$H$10),"")</f>
        <v/>
      </c>
      <c r="U15" s="281" t="str">
        <f>IF(AND('MAPA DE RIESGOS'!$V$16="Alta",'MAPA DE RIESGOS'!$Z$16="Menor"),CONCATENATE("R",'MAPA DE RIESGOS'!$H$16),"")</f>
        <v/>
      </c>
      <c r="V15" s="281" t="str">
        <f>IF(AND('MAPA DE RIESGOS'!$V$22="Alta",'MAPA DE RIESGOS'!$Z$22="Menor"),CONCATENATE("R",'MAPA DE RIESGOS'!$H$22),"")</f>
        <v/>
      </c>
      <c r="W15" s="281" t="str">
        <f>IF(AND('MAPA DE RIESGOS'!$V$28="Alta",'MAPA DE RIESGOS'!$Z$28="Menor"),CONCATENATE("R",'MAPA DE RIESGOS'!$H$28),"")</f>
        <v/>
      </c>
      <c r="X15" s="281" t="str">
        <f>IF(AND('MAPA DE RIESGOS'!$V$34="Alta",'MAPA DE RIESGOS'!$Z$34="Menor"),CONCATENATE("R",'MAPA DE RIESGOS'!$H$34),"")</f>
        <v/>
      </c>
      <c r="Y15" s="281" t="str">
        <f>IF(AND('MAPA DE RIESGOS'!$V$40="Alta",'MAPA DE RIESGOS'!$Z$40="Menor"),CONCATENATE("R",'MAPA DE RIESGOS'!$H$40),"")</f>
        <v/>
      </c>
      <c r="Z15" s="281" t="str">
        <f>IF(AND('MAPA DE RIESGOS'!$V$46="Alta",'MAPA DE RIESGOS'!$Z$46="Menor"),CONCATENATE("R",'MAPA DE RIESGOS'!$H$46),"")</f>
        <v/>
      </c>
      <c r="AA15" s="281" t="str">
        <f>IF(AND('MAPA DE RIESGOS'!$V$52="Alta",'MAPA DE RIESGOS'!$Z$52="Menor"),CONCATENATE("R",'MAPA DE RIESGOS'!$H$52),"")</f>
        <v/>
      </c>
      <c r="AB15" s="281" t="str">
        <f>IF(AND('MAPA DE RIESGOS'!$V$58="Alta",'MAPA DE RIESGOS'!$Z$58="Menor"),CONCATENATE("R",'MAPA DE RIESGOS'!$H$58),"")</f>
        <v/>
      </c>
      <c r="AC15" s="284" t="str">
        <f>IF(AND('MAPA DE RIESGOS'!$V$64="Alta",'MAPA DE RIESGOS'!$Z$64="Menor"),CONCATENATE("R",'MAPA DE RIESGOS'!$H$64),"")</f>
        <v/>
      </c>
      <c r="AD15" s="263" t="str">
        <f>IF(AND('MAPA DE RIESGOS'!$V$10="Alta",'MAPA DE RIESGOS'!$Z$10="Moderado"),CONCATENATE("R",'MAPA DE RIESGOS'!$H$10),"")</f>
        <v/>
      </c>
      <c r="AE15" s="264" t="str">
        <f>IF(AND('MAPA DE RIESGOS'!$V$16="Alta",'MAPA DE RIESGOS'!$Z$16="Moderado"),CONCATENATE("R",'MAPA DE RIESGOS'!$H$16),"")</f>
        <v/>
      </c>
      <c r="AF15" s="264" t="str">
        <f>IF(AND('MAPA DE RIESGOS'!$V$22="Alta",'MAPA DE RIESGOS'!$Z$22="Moderado"),CONCATENATE("R",'MAPA DE RIESGOS'!$H$22),"")</f>
        <v/>
      </c>
      <c r="AG15" s="264" t="str">
        <f>IF(AND('MAPA DE RIESGOS'!$V$28="Alta",'MAPA DE RIESGOS'!$Z$28="Moderado"),CONCATENATE("R",'MAPA DE RIESGOS'!$H$28),"")</f>
        <v/>
      </c>
      <c r="AH15" s="264" t="str">
        <f>IF(AND('MAPA DE RIESGOS'!$V$34="Alta",'MAPA DE RIESGOS'!$Z$34="Moderado"),CONCATENATE("R",'MAPA DE RIESGOS'!$H$34),"")</f>
        <v/>
      </c>
      <c r="AI15" s="264" t="str">
        <f>IF(AND('MAPA DE RIESGOS'!$V$40="Alta",'MAPA DE RIESGOS'!$Z$40="Moderado"),CONCATENATE("R",'MAPA DE RIESGOS'!$H$40),"")</f>
        <v/>
      </c>
      <c r="AJ15" s="264" t="str">
        <f>IF(AND('MAPA DE RIESGOS'!$V$46="Alta",'MAPA DE RIESGOS'!$Z$46="Moderado"),CONCATENATE("R",'MAPA DE RIESGOS'!$H$46),"")</f>
        <v/>
      </c>
      <c r="AK15" s="264" t="str">
        <f>IF(AND('MAPA DE RIESGOS'!$V$52="Alta",'MAPA DE RIESGOS'!$Z$52="Moderado"),CONCATENATE("R",'MAPA DE RIESGOS'!$H$52),"")</f>
        <v/>
      </c>
      <c r="AL15" s="264" t="str">
        <f>IF(AND('MAPA DE RIESGOS'!$V$58="Alta",'MAPA DE RIESGOS'!$Z$58="Moderado"),CONCATENATE("R",'MAPA DE RIESGOS'!$H$58),"")</f>
        <v/>
      </c>
      <c r="AM15" s="267" t="str">
        <f>IF(AND('MAPA DE RIESGOS'!$V$64="Alta",'MAPA DE RIESGOS'!$Z$64="Moderado"),CONCATENATE("R",'MAPA DE RIESGOS'!$H$64),"")</f>
        <v/>
      </c>
      <c r="AN15" s="263" t="str">
        <f>IF(AND('MAPA DE RIESGOS'!$V$10="Alta",'MAPA DE RIESGOS'!$Z$10="Mayor"),CONCATENATE("R",'MAPA DE RIESGOS'!$H$10),"")</f>
        <v/>
      </c>
      <c r="AO15" s="264" t="str">
        <f>IF(AND('MAPA DE RIESGOS'!$V$16="Alta",'MAPA DE RIESGOS'!$Z$16="Mayor"),CONCATENATE("R",'MAPA DE RIESGOS'!$H$16),"")</f>
        <v/>
      </c>
      <c r="AP15" s="264" t="str">
        <f>IF(AND('MAPA DE RIESGOS'!$V$22="Alta",'MAPA DE RIESGOS'!$Z$22="Mayor"),CONCATENATE("R",'MAPA DE RIESGOS'!$H$22),"")</f>
        <v/>
      </c>
      <c r="AQ15" s="264" t="str">
        <f>IF(AND('MAPA DE RIESGOS'!$V$28="Alta",'MAPA DE RIESGOS'!$Z$28="Mayor"),CONCATENATE("R",'MAPA DE RIESGOS'!$H$28),"")</f>
        <v/>
      </c>
      <c r="AR15" s="264" t="str">
        <f>IF(AND('MAPA DE RIESGOS'!$V$34="Alta",'MAPA DE RIESGOS'!$Z$34="Mayor"),CONCATENATE("R",'MAPA DE RIESGOS'!$H$34),"")</f>
        <v/>
      </c>
      <c r="AS15" s="264" t="str">
        <f>IF(AND('MAPA DE RIESGOS'!$V$40="Alta",'MAPA DE RIESGOS'!$Z$40="Mayor"),CONCATENATE("R",'MAPA DE RIESGOS'!$H$40),"")</f>
        <v/>
      </c>
      <c r="AT15" s="264" t="str">
        <f>IF(AND('MAPA DE RIESGOS'!$V$46="Alta",'MAPA DE RIESGOS'!$Z$46="Mayor"),CONCATENATE("R",'MAPA DE RIESGOS'!$H$46),"")</f>
        <v/>
      </c>
      <c r="AU15" s="264" t="str">
        <f>IF(AND('MAPA DE RIESGOS'!$V$52="Alta",'MAPA DE RIESGOS'!$Z$52="Mayor"),CONCATENATE("R",'MAPA DE RIESGOS'!$H$52),"")</f>
        <v/>
      </c>
      <c r="AV15" s="264" t="str">
        <f>IF(AND('MAPA DE RIESGOS'!$V$58="Alta",'MAPA DE RIESGOS'!$Z$58="Mayor"),CONCATENATE("R",'MAPA DE RIESGOS'!$H$58),"")</f>
        <v/>
      </c>
      <c r="AW15" s="267" t="str">
        <f>IF(AND('MAPA DE RIESGOS'!$V$64="Alta",'MAPA DE RIESGOS'!$Z$64="Mayor"),CONCATENATE("R",'MAPA DE RIESGOS'!$H$64),"")</f>
        <v/>
      </c>
      <c r="AX15" s="269" t="str">
        <f>IF(AND('MAPA DE RIESGOS'!$V$10="Alta",'MAPA DE RIESGOS'!$Z$10="Catastrófico"),CONCATENATE("R",'MAPA DE RIESGOS'!$H$10),"")</f>
        <v/>
      </c>
      <c r="AY15" s="270" t="str">
        <f>IF(AND('MAPA DE RIESGOS'!$V$16="Alta",'MAPA DE RIESGOS'!$Z$16="Catastrófico"),CONCATENATE("R",'MAPA DE RIESGOS'!$H$16),"")</f>
        <v/>
      </c>
      <c r="AZ15" s="270" t="str">
        <f>IF(AND('MAPA DE RIESGOS'!$V$22="Alta",'MAPA DE RIESGOS'!$Z$22="Catastrófico"),CONCATENATE("R",'MAPA DE RIESGOS'!$H$22),"")</f>
        <v/>
      </c>
      <c r="BA15" s="270" t="str">
        <f>IF(AND('MAPA DE RIESGOS'!$V$28="Alta",'MAPA DE RIESGOS'!$Z$28="Catastrófico"),CONCATENATE("R",'MAPA DE RIESGOS'!$H$28),"")</f>
        <v/>
      </c>
      <c r="BB15" s="270" t="str">
        <f>IF(AND('MAPA DE RIESGOS'!$V$34="Alta",'MAPA DE RIESGOS'!$Z$34="Catastrófico"),CONCATENATE("R",'MAPA DE RIESGOS'!$H$34),"")</f>
        <v/>
      </c>
      <c r="BC15" s="270" t="str">
        <f>IF(AND('MAPA DE RIESGOS'!$V$40="Alta",'MAPA DE RIESGOS'!$Z$40="Catastrófico"),CONCATENATE("R",'MAPA DE RIESGOS'!$H$40),"")</f>
        <v/>
      </c>
      <c r="BD15" s="270" t="str">
        <f>IF(AND('MAPA DE RIESGOS'!$V$46="Alta",'MAPA DE RIESGOS'!$Z$46="Catastrófico"),CONCATENATE("R",'MAPA DE RIESGOS'!$H$46),"")</f>
        <v/>
      </c>
      <c r="BE15" s="270" t="str">
        <f>IF(AND('MAPA DE RIESGOS'!$V$52="Alta",'MAPA DE RIESGOS'!$Z$52="Catastrófico"),CONCATENATE("R",'MAPA DE RIESGOS'!$H$52),"")</f>
        <v/>
      </c>
      <c r="BF15" s="270" t="str">
        <f>IF(AND('MAPA DE RIESGOS'!$V$58="Alta",'MAPA DE RIESGOS'!$Z$58="Catastrófico"),CONCATENATE("R",'MAPA DE RIESGOS'!$H$58),"")</f>
        <v/>
      </c>
      <c r="BG15" s="273" t="str">
        <f>IF(AND('MAPA DE RIESGOS'!$V$64="Alta",'MAPA DE RIESGOS'!$Z$64="Catastrófico"),CONCATENATE("R",'MAPA DE RIESGOS'!$H$64),"")</f>
        <v/>
      </c>
      <c r="BH15" s="57"/>
      <c r="BI15" s="816" t="s">
        <v>1107</v>
      </c>
      <c r="BJ15" s="817"/>
      <c r="BK15" s="817"/>
      <c r="BL15" s="817"/>
      <c r="BM15" s="817"/>
      <c r="BN15" s="818"/>
    </row>
    <row r="16" spans="1:66" ht="34.5" customHeight="1">
      <c r="B16" s="796"/>
      <c r="C16" s="796"/>
      <c r="D16" s="797"/>
      <c r="E16" s="801"/>
      <c r="F16" s="802"/>
      <c r="G16" s="802"/>
      <c r="H16" s="802"/>
      <c r="I16" s="802"/>
      <c r="J16" s="282" t="str">
        <f>IF(AND('MAPA DE RIESGOS'!$V$70="Alta",'MAPA DE RIESGOS'!$Z$70="Leve"),CONCATENATE("R",'MAPA DE RIESGOS'!$H$70),"")</f>
        <v/>
      </c>
      <c r="K16" s="283" t="str">
        <f>IF(AND('MAPA DE RIESGOS'!$V$76="Alta",'MAPA DE RIESGOS'!$Z$76="Leve"),CONCATENATE("R",'MAPA DE RIESGOS'!$H$76),"")</f>
        <v/>
      </c>
      <c r="L16" s="283" t="str">
        <f>IF(AND('MAPA DE RIESGOS'!$V$82="Alta",'MAPA DE RIESGOS'!$Z$82="Leve"),CONCATENATE("R",'MAPA DE RIESGOS'!$H$82),"")</f>
        <v/>
      </c>
      <c r="M16" s="283" t="str">
        <f>IF(AND('MAPA DE RIESGOS'!$V$88="Alta",'MAPA DE RIESGOS'!$Z$88="Leve"),CONCATENATE("R",'MAPA DE RIESGOS'!$H$88),"")</f>
        <v/>
      </c>
      <c r="N16" s="283" t="str">
        <f>IF(AND('MAPA DE RIESGOS'!$V$94="Alta",'MAPA DE RIESGOS'!$Z$94="Leve"),CONCATENATE("R",'MAPA DE RIESGOS'!$H$94),"")</f>
        <v/>
      </c>
      <c r="O16" s="283" t="str">
        <f>IF(AND('MAPA DE RIESGOS'!$V$100="Alta",'MAPA DE RIESGOS'!$Z$100="Leve"),CONCATENATE("R",'MAPA DE RIESGOS'!$H$100),"")</f>
        <v/>
      </c>
      <c r="P16" s="283" t="str">
        <f>IF(AND('MAPA DE RIESGOS'!$V$106="Alta",'MAPA DE RIESGOS'!$Z$106="Leve"),CONCATENATE("R",'MAPA DE RIESGOS'!$H$106),"")</f>
        <v/>
      </c>
      <c r="Q16" s="283" t="str">
        <f>IF(AND('MAPA DE RIESGOS'!$V$112="Alta",'MAPA DE RIESGOS'!$Z$112="Leve"),CONCATENATE("R",'MAPA DE RIESGOS'!$H$112),"")</f>
        <v/>
      </c>
      <c r="R16" s="283" t="str">
        <f>IF(AND('MAPA DE RIESGOS'!$V$118="Alta",'MAPA DE RIESGOS'!$Z$118="Leve"),CONCATENATE("R",'MAPA DE RIESGOS'!$H$118),"")</f>
        <v/>
      </c>
      <c r="S16" s="285" t="str">
        <f>IF(AND('MAPA DE RIESGOS'!$V$124="Alta",'MAPA DE RIESGOS'!$Z$124="Leve"),CONCATENATE("R",'MAPA DE RIESGOS'!$H$124),"")</f>
        <v/>
      </c>
      <c r="T16" s="282" t="str">
        <f>IF(AND('MAPA DE RIESGOS'!$V$70="Alta",'MAPA DE RIESGOS'!$Z$70="Menor"),CONCATENATE("R",'MAPA DE RIESGOS'!$H$70),"")</f>
        <v/>
      </c>
      <c r="U16" s="283" t="str">
        <f>IF(AND('MAPA DE RIESGOS'!$V$76="Alta",'MAPA DE RIESGOS'!$Z$76="Menor"),CONCATENATE("R",'MAPA DE RIESGOS'!$H$76),"")</f>
        <v/>
      </c>
      <c r="V16" s="283" t="str">
        <f>IF(AND('MAPA DE RIESGOS'!$V$82="Alta",'MAPA DE RIESGOS'!$Z$82="Menor"),CONCATENATE("R",'MAPA DE RIESGOS'!$H$82),"")</f>
        <v/>
      </c>
      <c r="W16" s="283" t="str">
        <f>IF(AND('MAPA DE RIESGOS'!$V$88="Alta",'MAPA DE RIESGOS'!$Z$88="Menor"),CONCATENATE("R",'MAPA DE RIESGOS'!$H$88),"")</f>
        <v/>
      </c>
      <c r="X16" s="283" t="str">
        <f>IF(AND('MAPA DE RIESGOS'!$V$94="Alta",'MAPA DE RIESGOS'!$Z$94="Menor"),CONCATENATE("R",'MAPA DE RIESGOS'!$H$94),"")</f>
        <v/>
      </c>
      <c r="Y16" s="283" t="str">
        <f>IF(AND('MAPA DE RIESGOS'!$V$100="Alta",'MAPA DE RIESGOS'!$Z$100="Menor"),CONCATENATE("R",'MAPA DE RIESGOS'!$H$100),"")</f>
        <v/>
      </c>
      <c r="Z16" s="283" t="str">
        <f>IF(AND('MAPA DE RIESGOS'!$V$106="Alta",'MAPA DE RIESGOS'!$Z$106="Menor"),CONCATENATE("R",'MAPA DE RIESGOS'!$H$106),"")</f>
        <v/>
      </c>
      <c r="AA16" s="283" t="str">
        <f>IF(AND('MAPA DE RIESGOS'!$V$112="Alta",'MAPA DE RIESGOS'!$Z$112="Menor"),CONCATENATE("R",'MAPA DE RIESGOS'!$H$112),"")</f>
        <v/>
      </c>
      <c r="AB16" s="283" t="str">
        <f>IF(AND('MAPA DE RIESGOS'!$V$118="Alta",'MAPA DE RIESGOS'!$Z$118="Menor"),CONCATENATE("R",'MAPA DE RIESGOS'!$H$118),"")</f>
        <v/>
      </c>
      <c r="AC16" s="285" t="str">
        <f>IF(AND('MAPA DE RIESGOS'!$V$124="Alta",'MAPA DE RIESGOS'!$Z$124="Menor"),CONCATENATE("R",'MAPA DE RIESGOS'!$H$124),"")</f>
        <v/>
      </c>
      <c r="AD16" s="265" t="str">
        <f>IF(AND('MAPA DE RIESGOS'!$V$70="Alta",'MAPA DE RIESGOS'!$Z$70="Moderado"),CONCATENATE("R",'MAPA DE RIESGOS'!$H$70),"")</f>
        <v/>
      </c>
      <c r="AE16" s="266" t="str">
        <f>IF(AND('MAPA DE RIESGOS'!$V$76="Alta",'MAPA DE RIESGOS'!$Z$76="Moderado"),CONCATENATE("R",'MAPA DE RIESGOS'!$H$76),"")</f>
        <v/>
      </c>
      <c r="AF16" s="266" t="str">
        <f>IF(AND('MAPA DE RIESGOS'!$V$82="Alta",'MAPA DE RIESGOS'!$Z$82="Moderado"),CONCATENATE("R",'MAPA DE RIESGOS'!$H$82),"")</f>
        <v/>
      </c>
      <c r="AG16" s="266" t="str">
        <f>IF(AND('MAPA DE RIESGOS'!$V$88="Alta",'MAPA DE RIESGOS'!$Z$88="Moderado"),CONCATENATE("R",'MAPA DE RIESGOS'!$H$88),"")</f>
        <v/>
      </c>
      <c r="AH16" s="266" t="str">
        <f>IF(AND('MAPA DE RIESGOS'!$V$94="Alta",'MAPA DE RIESGOS'!$Z$94="Moderado"),CONCATENATE("R",'MAPA DE RIESGOS'!$H$94),"")</f>
        <v/>
      </c>
      <c r="AI16" s="266" t="str">
        <f>IF(AND('MAPA DE RIESGOS'!$V$100="Alta",'MAPA DE RIESGOS'!$Z$100="Moderado"),CONCATENATE("R",'MAPA DE RIESGOS'!$H$100),"")</f>
        <v/>
      </c>
      <c r="AJ16" s="266" t="str">
        <f>IF(AND('MAPA DE RIESGOS'!$V$106="Alta",'MAPA DE RIESGOS'!$Z$106="Moderado"),CONCATENATE("R",'MAPA DE RIESGOS'!$H$106),"")</f>
        <v/>
      </c>
      <c r="AK16" s="266" t="str">
        <f>IF(AND('MAPA DE RIESGOS'!$V$112="Alta",'MAPA DE RIESGOS'!$Z$112="Moderado"),CONCATENATE("R",'MAPA DE RIESGOS'!$H$112),"")</f>
        <v/>
      </c>
      <c r="AL16" s="266" t="str">
        <f>IF(AND('MAPA DE RIESGOS'!$V$118="Alta",'MAPA DE RIESGOS'!$Z$118="Moderado"),CONCATENATE("R",'MAPA DE RIESGOS'!$H$118),"")</f>
        <v/>
      </c>
      <c r="AM16" s="268" t="str">
        <f>IF(AND('MAPA DE RIESGOS'!$V$124="Alta",'MAPA DE RIESGOS'!$Z$124="Moderado"),CONCATENATE("R",'MAPA DE RIESGOS'!$H$124),"")</f>
        <v/>
      </c>
      <c r="AN16" s="265" t="str">
        <f>IF(AND('MAPA DE RIESGOS'!$V$70="Alta",'MAPA DE RIESGOS'!$Z$70="Mayor"),CONCATENATE("R",'MAPA DE RIESGOS'!$H$70),"")</f>
        <v/>
      </c>
      <c r="AO16" s="266" t="str">
        <f>IF(AND('MAPA DE RIESGOS'!$V$76="Alta",'MAPA DE RIESGOS'!$Z$76="Mayor"),CONCATENATE("R",'MAPA DE RIESGOS'!$H$76),"")</f>
        <v/>
      </c>
      <c r="AP16" s="266" t="str">
        <f>IF(AND('MAPA DE RIESGOS'!$V$82="Alta",'MAPA DE RIESGOS'!$Z$82="Mayor"),CONCATENATE("R",'MAPA DE RIESGOS'!$H$82),"")</f>
        <v/>
      </c>
      <c r="AQ16" s="266" t="str">
        <f>IF(AND('MAPA DE RIESGOS'!$V$88="Alta",'MAPA DE RIESGOS'!$Z$88="Mayor"),CONCATENATE("R",'MAPA DE RIESGOS'!$H$88),"")</f>
        <v/>
      </c>
      <c r="AR16" s="266" t="str">
        <f>IF(AND('MAPA DE RIESGOS'!$V$94="Alta",'MAPA DE RIESGOS'!$Z$94="Mayor"),CONCATENATE("R",'MAPA DE RIESGOS'!$H$94),"")</f>
        <v/>
      </c>
      <c r="AS16" s="266" t="str">
        <f>IF(AND('MAPA DE RIESGOS'!$V$100="Alta",'MAPA DE RIESGOS'!$Z$100="Mayor"),CONCATENATE("R",'MAPA DE RIESGOS'!$H$100),"")</f>
        <v/>
      </c>
      <c r="AT16" s="266" t="str">
        <f>IF(AND('MAPA DE RIESGOS'!$V$106="Alta",'MAPA DE RIESGOS'!$Z$106="Mayor"),CONCATENATE("R",'MAPA DE RIESGOS'!$H$106),"")</f>
        <v/>
      </c>
      <c r="AU16" s="266" t="str">
        <f>IF(AND('MAPA DE RIESGOS'!$V$112="Alta",'MAPA DE RIESGOS'!$Z$112="Mayor"),CONCATENATE("R",'MAPA DE RIESGOS'!$H$112),"")</f>
        <v/>
      </c>
      <c r="AV16" s="266" t="str">
        <f>IF(AND('MAPA DE RIESGOS'!$V$118="Alta",'MAPA DE RIESGOS'!$Z$118="Mayor"),CONCATENATE("R",'MAPA DE RIESGOS'!$H$118),"")</f>
        <v/>
      </c>
      <c r="AW16" s="268" t="str">
        <f>IF(AND('MAPA DE RIESGOS'!$V$124="Alta",'MAPA DE RIESGOS'!$Z$124="Mayor"),CONCATENATE("R",'MAPA DE RIESGOS'!$H$124),"")</f>
        <v/>
      </c>
      <c r="AX16" s="271" t="str">
        <f>IF(AND('MAPA DE RIESGOS'!$V$70="Alta",'MAPA DE RIESGOS'!$Z$70="Catastrófico"),CONCATENATE("R",'MAPA DE RIESGOS'!$H$70),"")</f>
        <v/>
      </c>
      <c r="AY16" s="272" t="str">
        <f>IF(AND('MAPA DE RIESGOS'!$V$76="Alta",'MAPA DE RIESGOS'!$Z$76="Catastrófico"),CONCATENATE("R",'MAPA DE RIESGOS'!$H$76),"")</f>
        <v/>
      </c>
      <c r="AZ16" s="272" t="str">
        <f>IF(AND('MAPA DE RIESGOS'!$V$82="Alta",'MAPA DE RIESGOS'!$Z$82="Catastrófico"),CONCATENATE("R",'MAPA DE RIESGOS'!$H$82),"")</f>
        <v/>
      </c>
      <c r="BA16" s="272" t="str">
        <f>IF(AND('MAPA DE RIESGOS'!$V$88="Alta",'MAPA DE RIESGOS'!$Z$88="Catastrófico"),CONCATENATE("R",'MAPA DE RIESGOS'!$H$88),"")</f>
        <v/>
      </c>
      <c r="BB16" s="272" t="str">
        <f>IF(AND('MAPA DE RIESGOS'!$V$94="Alta",'MAPA DE RIESGOS'!$Z$94="Catastrófico"),CONCATENATE("R",'MAPA DE RIESGOS'!$H$94),"")</f>
        <v/>
      </c>
      <c r="BC16" s="272" t="str">
        <f>IF(AND('MAPA DE RIESGOS'!$V$100="Alta",'MAPA DE RIESGOS'!$Z$100="Catastrófico"),CONCATENATE("R",'MAPA DE RIESGOS'!$H$100),"")</f>
        <v/>
      </c>
      <c r="BD16" s="272" t="str">
        <f>IF(AND('MAPA DE RIESGOS'!$V$106="Alta",'MAPA DE RIESGOS'!$Z$106="Catastrófico"),CONCATENATE("R",'MAPA DE RIESGOS'!$H$106),"")</f>
        <v/>
      </c>
      <c r="BE16" s="272" t="str">
        <f>IF(AND('MAPA DE RIESGOS'!$V$112="Alta",'MAPA DE RIESGOS'!$Z$112="Catastrófico"),CONCATENATE("R",'MAPA DE RIESGOS'!$H$112),"")</f>
        <v/>
      </c>
      <c r="BF16" s="272" t="str">
        <f>IF(AND('MAPA DE RIESGOS'!$V$118="Alta",'MAPA DE RIESGOS'!$Z$118="Catastrófico"),CONCATENATE("R",'MAPA DE RIESGOS'!$H$118),"")</f>
        <v/>
      </c>
      <c r="BG16" s="274" t="str">
        <f>IF(AND('MAPA DE RIESGOS'!$V$124="Alta",'MAPA DE RIESGOS'!$Z$124="Catastrófico"),CONCATENATE("R",'MAPA DE RIESGOS'!$H$124),"")</f>
        <v/>
      </c>
      <c r="BH16" s="57"/>
      <c r="BI16" s="819"/>
      <c r="BJ16" s="820"/>
      <c r="BK16" s="820"/>
      <c r="BL16" s="820"/>
      <c r="BM16" s="820"/>
      <c r="BN16" s="821"/>
    </row>
    <row r="17" spans="2:66" ht="34.5" customHeight="1">
      <c r="B17" s="796"/>
      <c r="C17" s="796"/>
      <c r="D17" s="797"/>
      <c r="E17" s="801"/>
      <c r="F17" s="802"/>
      <c r="G17" s="802"/>
      <c r="H17" s="802"/>
      <c r="I17" s="802"/>
      <c r="J17" s="282" t="str">
        <f>IF(AND('MAPA DE RIESGOS'!$V$136="Alta",'MAPA DE RIESGOS'!$Z$136="Leve"),CONCATENATE("R",'MAPA DE RIESGOS'!$H$136),"")</f>
        <v/>
      </c>
      <c r="K17" s="283" t="str">
        <f>IF(AND('MAPA DE RIESGOS'!$V$142="Alta",'MAPA DE RIESGOS'!$Z$142="Leve"),CONCATENATE("R",'MAPA DE RIESGOS'!$H$142),"")</f>
        <v/>
      </c>
      <c r="L17" s="283" t="str">
        <f>IF(AND('MAPA DE RIESGOS'!$V$148="Alta",'MAPA DE RIESGOS'!$Z$148="Leve"),CONCATENATE("R",'MAPA DE RIESGOS'!$H$148),"")</f>
        <v/>
      </c>
      <c r="M17" s="283" t="str">
        <f>IF(AND('MAPA DE RIESGOS'!$V$154="Alta",'MAPA DE RIESGOS'!$Z$154="Leve"),CONCATENATE("R",'MAPA DE RIESGOS'!$H$154),"")</f>
        <v/>
      </c>
      <c r="N17" s="283" t="str">
        <f>IF(AND('MAPA DE RIESGOS'!$V$160="Alta",'MAPA DE RIESGOS'!$Z$160="Leve"),CONCATENATE("R",'MAPA DE RIESGOS'!$H$160),"")</f>
        <v/>
      </c>
      <c r="O17" s="283" t="str">
        <f>IF(AND('MAPA DE RIESGOS'!$V$166="Alta",'MAPA DE RIESGOS'!$Z$166="Leve"),CONCATENATE("R",'MAPA DE RIESGOS'!$H$166),"")</f>
        <v/>
      </c>
      <c r="P17" s="283" t="str">
        <f>IF(AND('MAPA DE RIESGOS'!$V$172="Alta",'MAPA DE RIESGOS'!$Z$172="Leve"),CONCATENATE("R",'MAPA DE RIESGOS'!$H$172),"")</f>
        <v/>
      </c>
      <c r="Q17" s="283" t="str">
        <f>IF(AND('MAPA DE RIESGOS'!$V$178="Alta",'MAPA DE RIESGOS'!$Z$178="Leve"),CONCATENATE("R",'MAPA DE RIESGOS'!$H$178),"")</f>
        <v/>
      </c>
      <c r="R17" s="283" t="str">
        <f>IF(AND('MAPA DE RIESGOS'!$V$184="Alta",'MAPA DE RIESGOS'!$Z$184="Leve"),CONCATENATE("R",'MAPA DE RIESGOS'!$H$184),"")</f>
        <v/>
      </c>
      <c r="S17" s="285" t="str">
        <f>IF(AND('MAPA DE RIESGOS'!$V$190="Alta",'MAPA DE RIESGOS'!$Z$190="Leve"),CONCATENATE("R",'MAPA DE RIESGOS'!$H$190),"")</f>
        <v/>
      </c>
      <c r="T17" s="282" t="str">
        <f>IF(AND('MAPA DE RIESGOS'!$V$136="Alta",'MAPA DE RIESGOS'!$Z$136="Menor"),CONCATENATE("R",'MAPA DE RIESGOS'!$H$136),"")</f>
        <v/>
      </c>
      <c r="U17" s="283" t="str">
        <f>IF(AND('MAPA DE RIESGOS'!$V$142="Alta",'MAPA DE RIESGOS'!$Z$142="Menor"),CONCATENATE("R",'MAPA DE RIESGOS'!$H$142),"")</f>
        <v/>
      </c>
      <c r="V17" s="283" t="str">
        <f>IF(AND('MAPA DE RIESGOS'!$V$148="Alta",'MAPA DE RIESGOS'!$Z$148="Menor"),CONCATENATE("R",'MAPA DE RIESGOS'!$H$148),"")</f>
        <v/>
      </c>
      <c r="W17" s="283" t="str">
        <f>IF(AND('MAPA DE RIESGOS'!$V$154="Alta",'MAPA DE RIESGOS'!$Z$154="Menor"),CONCATENATE("R",'MAPA DE RIESGOS'!$H$154),"")</f>
        <v/>
      </c>
      <c r="X17" s="283" t="str">
        <f>IF(AND('MAPA DE RIESGOS'!$V$160="Alta",'MAPA DE RIESGOS'!$Z$160="Menor"),CONCATENATE("R",'MAPA DE RIESGOS'!$H$160),"")</f>
        <v/>
      </c>
      <c r="Y17" s="283" t="str">
        <f>IF(AND('MAPA DE RIESGOS'!$V$166="Alta",'MAPA DE RIESGOS'!$Z$166="Menor"),CONCATENATE("R",'MAPA DE RIESGOS'!$H$166),"")</f>
        <v/>
      </c>
      <c r="Z17" s="283" t="str">
        <f>IF(AND('MAPA DE RIESGOS'!$V$172="Alta",'MAPA DE RIESGOS'!$Z$172="Menor"),CONCATENATE("R",'MAPA DE RIESGOS'!$H$172),"")</f>
        <v/>
      </c>
      <c r="AA17" s="283" t="str">
        <f>IF(AND('MAPA DE RIESGOS'!$V$178="Alta",'MAPA DE RIESGOS'!$Z$178="Menor"),CONCATENATE("R",'MAPA DE RIESGOS'!$H$178),"")</f>
        <v/>
      </c>
      <c r="AB17" s="283" t="str">
        <f>IF(AND('MAPA DE RIESGOS'!$V$184="Alta",'MAPA DE RIESGOS'!$Z$184="Menor"),CONCATENATE("R",'MAPA DE RIESGOS'!$H$184),"")</f>
        <v/>
      </c>
      <c r="AC17" s="285" t="str">
        <f>IF(AND('MAPA DE RIESGOS'!$V$190="Alta",'MAPA DE RIESGOS'!$Z$190="Menor"),CONCATENATE("R",'MAPA DE RIESGOS'!$H$190),"")</f>
        <v/>
      </c>
      <c r="AD17" s="265" t="str">
        <f>IF(AND('MAPA DE RIESGOS'!$V$136="Alta",'MAPA DE RIESGOS'!$Z$136="Moderado"),CONCATENATE("R",'MAPA DE RIESGOS'!$H$136),"")</f>
        <v/>
      </c>
      <c r="AE17" s="266" t="str">
        <f>IF(AND('MAPA DE RIESGOS'!$V$142="Alta",'MAPA DE RIESGOS'!$Z$142="Moderado"),CONCATENATE("R",'MAPA DE RIESGOS'!$H$142),"")</f>
        <v/>
      </c>
      <c r="AF17" s="266" t="str">
        <f>IF(AND('MAPA DE RIESGOS'!$V$148="Alta",'MAPA DE RIESGOS'!$Z$148="Moderado"),CONCATENATE("R",'MAPA DE RIESGOS'!$H$148),"")</f>
        <v/>
      </c>
      <c r="AG17" s="266" t="str">
        <f>IF(AND('MAPA DE RIESGOS'!$V$154="Alta",'MAPA DE RIESGOS'!$Z$154="Moderado"),CONCATENATE("R",'MAPA DE RIESGOS'!$H$154),"")</f>
        <v/>
      </c>
      <c r="AH17" s="266" t="str">
        <f>IF(AND('MAPA DE RIESGOS'!$V$160="Alta",'MAPA DE RIESGOS'!$Z$160="Moderado"),CONCATENATE("R",'MAPA DE RIESGOS'!$H$160),"")</f>
        <v/>
      </c>
      <c r="AI17" s="266" t="str">
        <f>IF(AND('MAPA DE RIESGOS'!$V$166="Alta",'MAPA DE RIESGOS'!$Z$166="Moderado"),CONCATENATE("R",'MAPA DE RIESGOS'!$H$166),"")</f>
        <v/>
      </c>
      <c r="AJ17" s="266" t="str">
        <f>IF(AND('MAPA DE RIESGOS'!$V$172="Alta",'MAPA DE RIESGOS'!$Z$172="Moderado"),CONCATENATE("R",'MAPA DE RIESGOS'!$H$172),"")</f>
        <v/>
      </c>
      <c r="AK17" s="266" t="str">
        <f>IF(AND('MAPA DE RIESGOS'!$V$178="Alta",'MAPA DE RIESGOS'!$Z$178="Moderado"),CONCATENATE("R",'MAPA DE RIESGOS'!$H$178),"")</f>
        <v/>
      </c>
      <c r="AL17" s="266" t="str">
        <f>IF(AND('MAPA DE RIESGOS'!$V$184="Alta",'MAPA DE RIESGOS'!$Z$184="Moderado"),CONCATENATE("R",'MAPA DE RIESGOS'!$H$184),"")</f>
        <v/>
      </c>
      <c r="AM17" s="268" t="str">
        <f>IF(AND('MAPA DE RIESGOS'!$V$190="Alta",'MAPA DE RIESGOS'!$Z$190="Moderado"),CONCATENATE("R",'MAPA DE RIESGOS'!$H$190),"")</f>
        <v/>
      </c>
      <c r="AN17" s="265" t="str">
        <f>IF(AND('MAPA DE RIESGOS'!$V$136="Alta",'MAPA DE RIESGOS'!$Z$136="Mayor"),CONCATENATE("R",'MAPA DE RIESGOS'!$H$136),"")</f>
        <v/>
      </c>
      <c r="AO17" s="266" t="str">
        <f>IF(AND('MAPA DE RIESGOS'!$V$142="Alta",'MAPA DE RIESGOS'!$Z$142="Mayor"),CONCATENATE("R",'MAPA DE RIESGOS'!$H$142),"")</f>
        <v/>
      </c>
      <c r="AP17" s="266" t="str">
        <f>IF(AND('MAPA DE RIESGOS'!$V$148="Alta",'MAPA DE RIESGOS'!$Z$148="Mayor"),CONCATENATE("R",'MAPA DE RIESGOS'!$H$148),"")</f>
        <v/>
      </c>
      <c r="AQ17" s="266" t="str">
        <f>IF(AND('MAPA DE RIESGOS'!$V$154="Alta",'MAPA DE RIESGOS'!$Z$154="Mayor"),CONCATENATE("R",'MAPA DE RIESGOS'!$H$154),"")</f>
        <v/>
      </c>
      <c r="AR17" s="266" t="str">
        <f>IF(AND('MAPA DE RIESGOS'!$V$160="Alta",'MAPA DE RIESGOS'!$Z$160="Mayor"),CONCATENATE("R",'MAPA DE RIESGOS'!$H$160),"")</f>
        <v/>
      </c>
      <c r="AS17" s="266" t="str">
        <f>IF(AND('MAPA DE RIESGOS'!$V$166="Alta",'MAPA DE RIESGOS'!$Z$166="Mayor"),CONCATENATE("R",'MAPA DE RIESGOS'!$H$166),"")</f>
        <v/>
      </c>
      <c r="AT17" s="266" t="str">
        <f>IF(AND('MAPA DE RIESGOS'!$V$172="Alta",'MAPA DE RIESGOS'!$Z$172="Mayor"),CONCATENATE("R",'MAPA DE RIESGOS'!$H$172),"")</f>
        <v/>
      </c>
      <c r="AU17" s="266" t="str">
        <f>IF(AND('MAPA DE RIESGOS'!$V$178="Alta",'MAPA DE RIESGOS'!$Z$178="Mayor"),CONCATENATE("R",'MAPA DE RIESGOS'!$H$178),"")</f>
        <v/>
      </c>
      <c r="AV17" s="266" t="str">
        <f>IF(AND('MAPA DE RIESGOS'!$V$184="Alta",'MAPA DE RIESGOS'!$Z$184="Mayor"),CONCATENATE("R",'MAPA DE RIESGOS'!$H$184),"")</f>
        <v/>
      </c>
      <c r="AW17" s="268" t="str">
        <f>IF(AND('MAPA DE RIESGOS'!$V$190="Alta",'MAPA DE RIESGOS'!$Z$190="Mayor"),CONCATENATE("R",'MAPA DE RIESGOS'!$H$190),"")</f>
        <v/>
      </c>
      <c r="AX17" s="271" t="str">
        <f>IF(AND('MAPA DE RIESGOS'!$V$136="Alta",'MAPA DE RIESGOS'!$Z$136="Catastrófico"),CONCATENATE("R",'MAPA DE RIESGOS'!$H$136),"")</f>
        <v/>
      </c>
      <c r="AY17" s="272" t="str">
        <f>IF(AND('MAPA DE RIESGOS'!$V$142="Alta",'MAPA DE RIESGOS'!$Z$142="Catastrófico"),CONCATENATE("R",'MAPA DE RIESGOS'!$H$142),"")</f>
        <v/>
      </c>
      <c r="AZ17" s="272" t="str">
        <f>IF(AND('MAPA DE RIESGOS'!$V$148="Alta",'MAPA DE RIESGOS'!$Z$148="Catastrófico"),CONCATENATE("R",'MAPA DE RIESGOS'!$H$148),"")</f>
        <v/>
      </c>
      <c r="BA17" s="272" t="str">
        <f>IF(AND('MAPA DE RIESGOS'!$V$154="Alta",'MAPA DE RIESGOS'!$Z$154="Catastrófico"),CONCATENATE("R",'MAPA DE RIESGOS'!$H$154),"")</f>
        <v/>
      </c>
      <c r="BB17" s="272" t="str">
        <f>IF(AND('MAPA DE RIESGOS'!$V$160="Alta",'MAPA DE RIESGOS'!$Z$160="Catastrófico"),CONCATENATE("R",'MAPA DE RIESGOS'!$H$160),"")</f>
        <v/>
      </c>
      <c r="BC17" s="272" t="str">
        <f>IF(AND('MAPA DE RIESGOS'!$V$166="Alta",'MAPA DE RIESGOS'!$Z$166="Catastrófico"),CONCATENATE("R",'MAPA DE RIESGOS'!$H$166),"")</f>
        <v/>
      </c>
      <c r="BD17" s="272" t="str">
        <f>IF(AND('MAPA DE RIESGOS'!$V$172="Alta",'MAPA DE RIESGOS'!$Z$172="Catastrófico"),CONCATENATE("R",'MAPA DE RIESGOS'!$H$172),"")</f>
        <v/>
      </c>
      <c r="BE17" s="272" t="str">
        <f>IF(AND('MAPA DE RIESGOS'!$V$178="Alta",'MAPA DE RIESGOS'!$Z$178="Catastrófico"),CONCATENATE("R",'MAPA DE RIESGOS'!$H$178),"")</f>
        <v/>
      </c>
      <c r="BF17" s="272" t="str">
        <f>IF(AND('MAPA DE RIESGOS'!$V$184="Alta",'MAPA DE RIESGOS'!$Z$184="Catastrófico"),CONCATENATE("R",'MAPA DE RIESGOS'!$H$184),"")</f>
        <v/>
      </c>
      <c r="BG17" s="274" t="str">
        <f>IF(AND('MAPA DE RIESGOS'!$V$190="Alta",'MAPA DE RIESGOS'!$Z$190="Catastrófico"),CONCATENATE("R",'MAPA DE RIESGOS'!$H$190),"")</f>
        <v/>
      </c>
      <c r="BH17" s="57"/>
      <c r="BI17" s="819"/>
      <c r="BJ17" s="820"/>
      <c r="BK17" s="820"/>
      <c r="BL17" s="820"/>
      <c r="BM17" s="820"/>
      <c r="BN17" s="821"/>
    </row>
    <row r="18" spans="2:66" ht="34.5" customHeight="1">
      <c r="B18" s="796"/>
      <c r="C18" s="796"/>
      <c r="D18" s="797"/>
      <c r="E18" s="801"/>
      <c r="F18" s="802"/>
      <c r="G18" s="802"/>
      <c r="H18" s="802"/>
      <c r="I18" s="802"/>
      <c r="J18" s="282" t="str">
        <f>IF(AND('MAPA DE RIESGOS'!$V$196="Alta",'MAPA DE RIESGOS'!$Z$196="Leve"),CONCATENATE("R",'MAPA DE RIESGOS'!$H$196),"")</f>
        <v/>
      </c>
      <c r="K18" s="283" t="str">
        <f>IF(AND('MAPA DE RIESGOS'!$V$202="Alta",'MAPA DE RIESGOS'!$Z$202="Leve"),CONCATENATE("R",'MAPA DE RIESGOS'!$H$202),"")</f>
        <v/>
      </c>
      <c r="L18" s="283" t="str">
        <f>IF(AND('MAPA DE RIESGOS'!$V$208="Alta",'MAPA DE RIESGOS'!$Z$208="Leve"),CONCATENATE("R",'MAPA DE RIESGOS'!$H$208),"")</f>
        <v/>
      </c>
      <c r="M18" s="283" t="str">
        <f>IF(AND('MAPA DE RIESGOS'!$V$214="Alta",'MAPA DE RIESGOS'!$Z$214="Leve"),CONCATENATE("R",'MAPA DE RIESGOS'!$H$214),"")</f>
        <v/>
      </c>
      <c r="N18" s="283" t="str">
        <f>IF(AND('MAPA DE RIESGOS'!$V$220="Alta",'MAPA DE RIESGOS'!$Z$220="Leve"),CONCATENATE("R",'MAPA DE RIESGOS'!$H$220),"")</f>
        <v/>
      </c>
      <c r="O18" s="283" t="str">
        <f>IF(AND('MAPA DE RIESGOS'!$V$226="Alta",'MAPA DE RIESGOS'!$Z$226="Leve"),CONCATENATE("R",'MAPA DE RIESGOS'!$H$226),"")</f>
        <v/>
      </c>
      <c r="P18" s="283" t="str">
        <f>IF(AND('MAPA DE RIESGOS'!$V$232="Alta",'MAPA DE RIESGOS'!$Z$232="Leve"),CONCATENATE("R",'MAPA DE RIESGOS'!$H$232),"")</f>
        <v/>
      </c>
      <c r="Q18" s="283" t="str">
        <f>IF(AND('MAPA DE RIESGOS'!$V$238="Alta",'MAPA DE RIESGOS'!$Z$238="Leve"),CONCATENATE("R",'MAPA DE RIESGOS'!$H$238),"")</f>
        <v/>
      </c>
      <c r="R18" s="283" t="str">
        <f>IF(AND('MAPA DE RIESGOS'!$V$244="Alta",'MAPA DE RIESGOS'!$Z$244="Leve"),CONCATENATE("R",'MAPA DE RIESGOS'!$H$244),"")</f>
        <v/>
      </c>
      <c r="S18" s="285" t="str">
        <f>IF(AND('MAPA DE RIESGOS'!$V$250="Alta",'MAPA DE RIESGOS'!$Z$250="Leve"),CONCATENATE("R",'MAPA DE RIESGOS'!$H$250),"")</f>
        <v/>
      </c>
      <c r="T18" s="282" t="str">
        <f>IF(AND('MAPA DE RIESGOS'!$V$196="Alta",'MAPA DE RIESGOS'!$Z$196="Menor"),CONCATENATE("R",'MAPA DE RIESGOS'!$H$196),"")</f>
        <v/>
      </c>
      <c r="U18" s="283" t="str">
        <f>IF(AND('MAPA DE RIESGOS'!$V$202="Alta",'MAPA DE RIESGOS'!$Z$202="Menor"),CONCATENATE("R",'MAPA DE RIESGOS'!$H$202),"")</f>
        <v/>
      </c>
      <c r="V18" s="283" t="str">
        <f>IF(AND('MAPA DE RIESGOS'!$V$208="Alta",'MAPA DE RIESGOS'!$Z$208="Menor"),CONCATENATE("R",'MAPA DE RIESGOS'!$H$208),"")</f>
        <v/>
      </c>
      <c r="W18" s="283" t="str">
        <f>IF(AND('MAPA DE RIESGOS'!$V$214="Alta",'MAPA DE RIESGOS'!$Z$214="Menor"),CONCATENATE("R",'MAPA DE RIESGOS'!$H$214),"")</f>
        <v/>
      </c>
      <c r="X18" s="283" t="str">
        <f>IF(AND('MAPA DE RIESGOS'!$V$220="Alta",'MAPA DE RIESGOS'!$Z$220="Menor"),CONCATENATE("R",'MAPA DE RIESGOS'!$H$220),"")</f>
        <v/>
      </c>
      <c r="Y18" s="283" t="str">
        <f>IF(AND('MAPA DE RIESGOS'!$V$226="Alta",'MAPA DE RIESGOS'!$Z$226="Menor"),CONCATENATE("R",'MAPA DE RIESGOS'!$H$226),"")</f>
        <v/>
      </c>
      <c r="Z18" s="283" t="str">
        <f>IF(AND('MAPA DE RIESGOS'!$V$232="Alta",'MAPA DE RIESGOS'!$Z$232="Menor"),CONCATENATE("R",'MAPA DE RIESGOS'!$H$232),"")</f>
        <v/>
      </c>
      <c r="AA18" s="283" t="str">
        <f>IF(AND('MAPA DE RIESGOS'!$V$238="Alta",'MAPA DE RIESGOS'!$Z$238="Menor"),CONCATENATE("R",'MAPA DE RIESGOS'!$H$238),"")</f>
        <v/>
      </c>
      <c r="AB18" s="283" t="str">
        <f>IF(AND('MAPA DE RIESGOS'!$V$244="Alta",'MAPA DE RIESGOS'!$Z$244="Menor"),CONCATENATE("R",'MAPA DE RIESGOS'!$H$244),"")</f>
        <v/>
      </c>
      <c r="AC18" s="285" t="str">
        <f>IF(AND('MAPA DE RIESGOS'!$V$250="Alta",'MAPA DE RIESGOS'!$Z$250="Menor"),CONCATENATE("R",'MAPA DE RIESGOS'!$H$250),"")</f>
        <v/>
      </c>
      <c r="AD18" s="265" t="str">
        <f>IF(AND('MAPA DE RIESGOS'!$V$196="Alta",'MAPA DE RIESGOS'!$Z$196="Moderado"),CONCATENATE("R",'MAPA DE RIESGOS'!$H$196),"")</f>
        <v/>
      </c>
      <c r="AE18" s="266" t="str">
        <f>IF(AND('MAPA DE RIESGOS'!$V$202="Alta",'MAPA DE RIESGOS'!$Z$202="Moderado"),CONCATENATE("R",'MAPA DE RIESGOS'!$H$202),"")</f>
        <v/>
      </c>
      <c r="AF18" s="266" t="str">
        <f>IF(AND('MAPA DE RIESGOS'!$V$208="Alta",'MAPA DE RIESGOS'!$Z$208="Moderado"),CONCATENATE("R",'MAPA DE RIESGOS'!$H$208),"")</f>
        <v/>
      </c>
      <c r="AG18" s="266" t="str">
        <f>IF(AND('MAPA DE RIESGOS'!$V$214="Alta",'MAPA DE RIESGOS'!$Z$214="Moderado"),CONCATENATE("R",'MAPA DE RIESGOS'!$H$214),"")</f>
        <v/>
      </c>
      <c r="AH18" s="266" t="str">
        <f>IF(AND('MAPA DE RIESGOS'!$V$220="Alta",'MAPA DE RIESGOS'!$Z$220="Moderado"),CONCATENATE("R",'MAPA DE RIESGOS'!$H$220),"")</f>
        <v/>
      </c>
      <c r="AI18" s="266" t="str">
        <f>IF(AND('MAPA DE RIESGOS'!$V$226="Alta",'MAPA DE RIESGOS'!$Z$226="Moderado"),CONCATENATE("R",'MAPA DE RIESGOS'!$H$226),"")</f>
        <v/>
      </c>
      <c r="AJ18" s="266" t="str">
        <f>IF(AND('MAPA DE RIESGOS'!$V$232="Alta",'MAPA DE RIESGOS'!$Z$232="Moderado"),CONCATENATE("R",'MAPA DE RIESGOS'!$H$232),"")</f>
        <v/>
      </c>
      <c r="AK18" s="266" t="str">
        <f>IF(AND('MAPA DE RIESGOS'!$V$238="Alta",'MAPA DE RIESGOS'!$Z$238="Moderado"),CONCATENATE("R",'MAPA DE RIESGOS'!$H$238),"")</f>
        <v/>
      </c>
      <c r="AL18" s="266" t="str">
        <f>IF(AND('MAPA DE RIESGOS'!$V$244="Alta",'MAPA DE RIESGOS'!$Z$244="Moderado"),CONCATENATE("R",'MAPA DE RIESGOS'!$H$244),"")</f>
        <v/>
      </c>
      <c r="AM18" s="268" t="str">
        <f>IF(AND('MAPA DE RIESGOS'!$V$250="Alta",'MAPA DE RIESGOS'!$Z$250="Moderado"),CONCATENATE("R",'MAPA DE RIESGOS'!$H$250),"")</f>
        <v/>
      </c>
      <c r="AN18" s="265" t="str">
        <f>IF(AND('MAPA DE RIESGOS'!$V$196="Alta",'MAPA DE RIESGOS'!$Z$196="Mayor"),CONCATENATE("R",'MAPA DE RIESGOS'!$H$196),"")</f>
        <v/>
      </c>
      <c r="AO18" s="266" t="str">
        <f>IF(AND('MAPA DE RIESGOS'!$V$202="Alta",'MAPA DE RIESGOS'!$Z$202="Mayor"),CONCATENATE("R",'MAPA DE RIESGOS'!$H$202),"")</f>
        <v/>
      </c>
      <c r="AP18" s="266" t="str">
        <f>IF(AND('MAPA DE RIESGOS'!$V$208="Alta",'MAPA DE RIESGOS'!$Z$208="Mayor"),CONCATENATE("R",'MAPA DE RIESGOS'!$H$208),"")</f>
        <v/>
      </c>
      <c r="AQ18" s="266" t="str">
        <f>IF(AND('MAPA DE RIESGOS'!$V$214="Alta",'MAPA DE RIESGOS'!$Z$214="Mayor"),CONCATENATE("R",'MAPA DE RIESGOS'!$H$214),"")</f>
        <v/>
      </c>
      <c r="AR18" s="266" t="str">
        <f>IF(AND('MAPA DE RIESGOS'!$V$220="Alta",'MAPA DE RIESGOS'!$Z$220="Mayor"),CONCATENATE("R",'MAPA DE RIESGOS'!$H$220),"")</f>
        <v/>
      </c>
      <c r="AS18" s="266" t="str">
        <f>IF(AND('MAPA DE RIESGOS'!$V$226="Alta",'MAPA DE RIESGOS'!$Z$226="Mayor"),CONCATENATE("R",'MAPA DE RIESGOS'!$H$226),"")</f>
        <v/>
      </c>
      <c r="AT18" s="266" t="str">
        <f>IF(AND('MAPA DE RIESGOS'!$V$232="Alta",'MAPA DE RIESGOS'!$Z$232="Mayor"),CONCATENATE("R",'MAPA DE RIESGOS'!$H$232),"")</f>
        <v/>
      </c>
      <c r="AU18" s="266" t="str">
        <f>IF(AND('MAPA DE RIESGOS'!$V$238="Alta",'MAPA DE RIESGOS'!$Z$238="Mayor"),CONCATENATE("R",'MAPA DE RIESGOS'!$H$238),"")</f>
        <v/>
      </c>
      <c r="AV18" s="266" t="str">
        <f>IF(AND('MAPA DE RIESGOS'!$V$244="Alta",'MAPA DE RIESGOS'!$Z$244="Mayor"),CONCATENATE("R",'MAPA DE RIESGOS'!$H$244),"")</f>
        <v/>
      </c>
      <c r="AW18" s="268" t="str">
        <f>IF(AND('MAPA DE RIESGOS'!$V$250="Alta",'MAPA DE RIESGOS'!$Z$250="Mayor"),CONCATENATE("R",'MAPA DE RIESGOS'!$H$250),"")</f>
        <v/>
      </c>
      <c r="AX18" s="271" t="str">
        <f>IF(AND('MAPA DE RIESGOS'!$V$196="Alta",'MAPA DE RIESGOS'!$Z$196="Catastrófico"),CONCATENATE("R",'MAPA DE RIESGOS'!$H$196),"")</f>
        <v/>
      </c>
      <c r="AY18" s="272" t="str">
        <f>IF(AND('MAPA DE RIESGOS'!$V$202="Alta",'MAPA DE RIESGOS'!$Z$202="Catastrófico"),CONCATENATE("R",'MAPA DE RIESGOS'!$H$202),"")</f>
        <v/>
      </c>
      <c r="AZ18" s="272" t="str">
        <f>IF(AND('MAPA DE RIESGOS'!$V$208="Alta",'MAPA DE RIESGOS'!$Z$208="Catastrófico"),CONCATENATE("R",'MAPA DE RIESGOS'!$H$208),"")</f>
        <v/>
      </c>
      <c r="BA18" s="272" t="str">
        <f>IF(AND('MAPA DE RIESGOS'!$V$214="Alta",'MAPA DE RIESGOS'!$Z$214="Catastrófico"),CONCATENATE("R",'MAPA DE RIESGOS'!$H$214),"")</f>
        <v/>
      </c>
      <c r="BB18" s="272" t="str">
        <f>IF(AND('MAPA DE RIESGOS'!$V$220="Alta",'MAPA DE RIESGOS'!$Z$220="Catastrófico"),CONCATENATE("R",'MAPA DE RIESGOS'!$H$220),"")</f>
        <v/>
      </c>
      <c r="BC18" s="272" t="str">
        <f>IF(AND('MAPA DE RIESGOS'!$V$226="Alta",'MAPA DE RIESGOS'!$Z$226="Catastrófico"),CONCATENATE("R",'MAPA DE RIESGOS'!$H$226),"")</f>
        <v/>
      </c>
      <c r="BD18" s="272" t="str">
        <f>IF(AND('MAPA DE RIESGOS'!$V$232="Alta",'MAPA DE RIESGOS'!$Z$232="Catastrófico"),CONCATENATE("R",'MAPA DE RIESGOS'!$H$232),"")</f>
        <v/>
      </c>
      <c r="BE18" s="272" t="str">
        <f>IF(AND('MAPA DE RIESGOS'!$V$238="Alta",'MAPA DE RIESGOS'!$Z$238="Catastrófico"),CONCATENATE("R",'MAPA DE RIESGOS'!$H$238),"")</f>
        <v/>
      </c>
      <c r="BF18" s="272" t="str">
        <f>IF(AND('MAPA DE RIESGOS'!$V$244="Alta",'MAPA DE RIESGOS'!$Z$244="Catastrófico"),CONCATENATE("R",'MAPA DE RIESGOS'!$H$244),"")</f>
        <v/>
      </c>
      <c r="BG18" s="274" t="str">
        <f>IF(AND('MAPA DE RIESGOS'!$V$250="Alta",'MAPA DE RIESGOS'!$Z$250="Catastrófico"),CONCATENATE("R",'MAPA DE RIESGOS'!$H$250),"")</f>
        <v/>
      </c>
      <c r="BH18" s="57"/>
      <c r="BI18" s="819"/>
      <c r="BJ18" s="820"/>
      <c r="BK18" s="820"/>
      <c r="BL18" s="820"/>
      <c r="BM18" s="820"/>
      <c r="BN18" s="821"/>
    </row>
    <row r="19" spans="2:66" ht="34.5" customHeight="1">
      <c r="B19" s="796"/>
      <c r="C19" s="796"/>
      <c r="D19" s="797"/>
      <c r="E19" s="801"/>
      <c r="F19" s="802"/>
      <c r="G19" s="802"/>
      <c r="H19" s="802"/>
      <c r="I19" s="802"/>
      <c r="J19" s="282" t="str">
        <f>IF(AND('MAPA DE RIESGOS'!$V$256="Alta",'MAPA DE RIESGOS'!$Z$256="Leve"),CONCATENATE("R",'MAPA DE RIESGOS'!$H$256),"")</f>
        <v/>
      </c>
      <c r="K19" s="283" t="str">
        <f>IF(AND('MAPA DE RIESGOS'!$V$262="Alta",'MAPA DE RIESGOS'!$Z$262="Leve"),CONCATENATE("R",'MAPA DE RIESGOS'!$H$262),"")</f>
        <v/>
      </c>
      <c r="L19" s="283" t="str">
        <f>IF(AND('MAPA DE RIESGOS'!$V$268="Alta",'MAPA DE RIESGOS'!$Z$268="Leve"),CONCATENATE("R",'MAPA DE RIESGOS'!$H$268),"")</f>
        <v/>
      </c>
      <c r="M19" s="283" t="str">
        <f>IF(AND('MAPA DE RIESGOS'!$V$274="Alta",'MAPA DE RIESGOS'!$Z$274="Leve"),CONCATENATE("R",'MAPA DE RIESGOS'!$H$274),"")</f>
        <v/>
      </c>
      <c r="N19" s="283" t="str">
        <f>IF(AND('MAPA DE RIESGOS'!$V$280="Alta",'MAPA DE RIESGOS'!$Z$280="Leve"),CONCATENATE("R",'MAPA DE RIESGOS'!$H$280),"")</f>
        <v/>
      </c>
      <c r="O19" s="283" t="str">
        <f>IF(AND('MAPA DE RIESGOS'!$V$286="Alta",'MAPA DE RIESGOS'!$Z$286="Leve"),CONCATENATE("R",'MAPA DE RIESGOS'!$H$286),"")</f>
        <v/>
      </c>
      <c r="P19" s="283" t="str">
        <f>IF(AND('MAPA DE RIESGOS'!$V$292="Alta",'MAPA DE RIESGOS'!$Z$292="Leve"),CONCATENATE("R",'MAPA DE RIESGOS'!$H$292),"")</f>
        <v/>
      </c>
      <c r="Q19" s="283" t="str">
        <f>IF(AND('MAPA DE RIESGOS'!$V$298="Alta",'MAPA DE RIESGOS'!$Z$298="Leve"),CONCATENATE("R",'MAPA DE RIESGOS'!$H$298),"")</f>
        <v/>
      </c>
      <c r="R19" s="283" t="str">
        <f>IF(AND('MAPA DE RIESGOS'!$V$304="Alta",'MAPA DE RIESGOS'!$Z$304="Leve"),CONCATENATE("R",'MAPA DE RIESGOS'!$H$304),"")</f>
        <v/>
      </c>
      <c r="S19" s="285" t="str">
        <f>IF(AND('MAPA DE RIESGOS'!$V$310="Alta",'MAPA DE RIESGOS'!$Z$310="Leve"),CONCATENATE("R",'MAPA DE RIESGOS'!$H$310),"")</f>
        <v/>
      </c>
      <c r="T19" s="282" t="str">
        <f>IF(AND('MAPA DE RIESGOS'!$V$256="Alta",'MAPA DE RIESGOS'!$Z$256="Menor"),CONCATENATE("R",'MAPA DE RIESGOS'!$H$256),"")</f>
        <v/>
      </c>
      <c r="U19" s="283" t="str">
        <f>IF(AND('MAPA DE RIESGOS'!$V$262="Alta",'MAPA DE RIESGOS'!$Z$262="Menor"),CONCATENATE("R",'MAPA DE RIESGOS'!$H$262),"")</f>
        <v/>
      </c>
      <c r="V19" s="283" t="str">
        <f>IF(AND('MAPA DE RIESGOS'!$V$268="Alta",'MAPA DE RIESGOS'!$Z$268="Menor"),CONCATENATE("R",'MAPA DE RIESGOS'!$H$268),"")</f>
        <v/>
      </c>
      <c r="W19" s="283" t="str">
        <f>IF(AND('MAPA DE RIESGOS'!$V$274="Alta",'MAPA DE RIESGOS'!$Z$274="Menor"),CONCATENATE("R",'MAPA DE RIESGOS'!$H$274),"")</f>
        <v/>
      </c>
      <c r="X19" s="283" t="str">
        <f>IF(AND('MAPA DE RIESGOS'!$V$280="Alta",'MAPA DE RIESGOS'!$Z$280="Menor"),CONCATENATE("R",'MAPA DE RIESGOS'!$H$280),"")</f>
        <v/>
      </c>
      <c r="Y19" s="283" t="str">
        <f>IF(AND('MAPA DE RIESGOS'!$V$286="Alta",'MAPA DE RIESGOS'!$Z$286="Menor"),CONCATENATE("R",'MAPA DE RIESGOS'!$H$286),"")</f>
        <v/>
      </c>
      <c r="Z19" s="283" t="str">
        <f>IF(AND('MAPA DE RIESGOS'!$V$292="Alta",'MAPA DE RIESGOS'!$Z$292="Menor"),CONCATENATE("R",'MAPA DE RIESGOS'!$H$292),"")</f>
        <v/>
      </c>
      <c r="AA19" s="283" t="str">
        <f>IF(AND('MAPA DE RIESGOS'!$V$298="Alta",'MAPA DE RIESGOS'!$Z$298="Menor"),CONCATENATE("R",'MAPA DE RIESGOS'!$H$298),"")</f>
        <v/>
      </c>
      <c r="AB19" s="283" t="str">
        <f>IF(AND('MAPA DE RIESGOS'!$V$304="Alta",'MAPA DE RIESGOS'!$Z$304="Menor"),CONCATENATE("R",'MAPA DE RIESGOS'!$H$304),"")</f>
        <v/>
      </c>
      <c r="AC19" s="285" t="str">
        <f>IF(AND('MAPA DE RIESGOS'!$V$310="Alta",'MAPA DE RIESGOS'!$Z$310="Menor"),CONCATENATE("R",'MAPA DE RIESGOS'!$H$310),"")</f>
        <v/>
      </c>
      <c r="AD19" s="265" t="str">
        <f>IF(AND('MAPA DE RIESGOS'!$V$256="Alta",'MAPA DE RIESGOS'!$Z$256="Moderado"),CONCATENATE("R",'MAPA DE RIESGOS'!$H$256),"")</f>
        <v/>
      </c>
      <c r="AE19" s="266" t="str">
        <f>IF(AND('MAPA DE RIESGOS'!$V$262="Alta",'MAPA DE RIESGOS'!$Z$262="Moderado"),CONCATENATE("R",'MAPA DE RIESGOS'!$H$262),"")</f>
        <v/>
      </c>
      <c r="AF19" s="266" t="str">
        <f>IF(AND('MAPA DE RIESGOS'!$V$268="Alta",'MAPA DE RIESGOS'!$Z$268="Moderado"),CONCATENATE("R",'MAPA DE RIESGOS'!$H$268),"")</f>
        <v/>
      </c>
      <c r="AG19" s="266" t="str">
        <f>IF(AND('MAPA DE RIESGOS'!$V$274="Alta",'MAPA DE RIESGOS'!$Z$274="Moderado"),CONCATENATE("R",'MAPA DE RIESGOS'!$H$274),"")</f>
        <v/>
      </c>
      <c r="AH19" s="266" t="str">
        <f>IF(AND('MAPA DE RIESGOS'!$V$280="Alta",'MAPA DE RIESGOS'!$Z$280="Moderado"),CONCATENATE("R",'MAPA DE RIESGOS'!$H$280),"")</f>
        <v/>
      </c>
      <c r="AI19" s="266" t="str">
        <f>IF(AND('MAPA DE RIESGOS'!$V$286="Alta",'MAPA DE RIESGOS'!$Z$286="Moderado"),CONCATENATE("R",'MAPA DE RIESGOS'!$H$286),"")</f>
        <v/>
      </c>
      <c r="AJ19" s="266" t="str">
        <f>IF(AND('MAPA DE RIESGOS'!$V$292="Alta",'MAPA DE RIESGOS'!$Z$292="Moderado"),CONCATENATE("R",'MAPA DE RIESGOS'!$H$292),"")</f>
        <v/>
      </c>
      <c r="AK19" s="266" t="str">
        <f>IF(AND('MAPA DE RIESGOS'!$V$298="Alta",'MAPA DE RIESGOS'!$Z$298="Moderado"),CONCATENATE("R",'MAPA DE RIESGOS'!$H$298),"")</f>
        <v/>
      </c>
      <c r="AL19" s="266" t="str">
        <f>IF(AND('MAPA DE RIESGOS'!$V$304="Alta",'MAPA DE RIESGOS'!$Z$304="Moderado"),CONCATENATE("R",'MAPA DE RIESGOS'!$H$304),"")</f>
        <v/>
      </c>
      <c r="AM19" s="268" t="str">
        <f>IF(AND('MAPA DE RIESGOS'!$V$310="Alta",'MAPA DE RIESGOS'!$Z$310="Moderado"),CONCATENATE("R",'MAPA DE RIESGOS'!$H$310),"")</f>
        <v/>
      </c>
      <c r="AN19" s="265" t="str">
        <f>IF(AND('MAPA DE RIESGOS'!$V$256="Alta",'MAPA DE RIESGOS'!$Z$256="Mayor"),CONCATENATE("R",'MAPA DE RIESGOS'!$H$256),"")</f>
        <v/>
      </c>
      <c r="AO19" s="266" t="str">
        <f>IF(AND('MAPA DE RIESGOS'!$V$262="Alta",'MAPA DE RIESGOS'!$Z$262="Mayor"),CONCATENATE("R",'MAPA DE RIESGOS'!$H$262),"")</f>
        <v/>
      </c>
      <c r="AP19" s="266" t="str">
        <f>IF(AND('MAPA DE RIESGOS'!$V$268="Alta",'MAPA DE RIESGOS'!$Z$268="Mayor"),CONCATENATE("R",'MAPA DE RIESGOS'!$H$268),"")</f>
        <v/>
      </c>
      <c r="AQ19" s="266" t="str">
        <f>IF(AND('MAPA DE RIESGOS'!$V$274="Alta",'MAPA DE RIESGOS'!$Z$274="Mayor"),CONCATENATE("R",'MAPA DE RIESGOS'!$H$274),"")</f>
        <v/>
      </c>
      <c r="AR19" s="266" t="str">
        <f>IF(AND('MAPA DE RIESGOS'!$V$280="Alta",'MAPA DE RIESGOS'!$Z$280="Mayor"),CONCATENATE("R",'MAPA DE RIESGOS'!$H$280),"")</f>
        <v/>
      </c>
      <c r="AS19" s="266" t="str">
        <f>IF(AND('MAPA DE RIESGOS'!$V$286="Alta",'MAPA DE RIESGOS'!$Z$286="Mayor"),CONCATENATE("R",'MAPA DE RIESGOS'!$H$286),"")</f>
        <v/>
      </c>
      <c r="AT19" s="266" t="str">
        <f>IF(AND('MAPA DE RIESGOS'!$V$292="Alta",'MAPA DE RIESGOS'!$Z$292="Mayor"),CONCATENATE("R",'MAPA DE RIESGOS'!$H$292),"")</f>
        <v/>
      </c>
      <c r="AU19" s="266" t="str">
        <f>IF(AND('MAPA DE RIESGOS'!$V$298="Alta",'MAPA DE RIESGOS'!$Z$298="Mayor"),CONCATENATE("R",'MAPA DE RIESGOS'!$H$298),"")</f>
        <v/>
      </c>
      <c r="AV19" s="266" t="str">
        <f>IF(AND('MAPA DE RIESGOS'!$V$304="Alta",'MAPA DE RIESGOS'!$Z$304="Mayor"),CONCATENATE("R",'MAPA DE RIESGOS'!$H$304),"")</f>
        <v/>
      </c>
      <c r="AW19" s="268" t="str">
        <f>IF(AND('MAPA DE RIESGOS'!$V$310="Alta",'MAPA DE RIESGOS'!$Z$310="Mayor"),CONCATENATE("R",'MAPA DE RIESGOS'!$H$310),"")</f>
        <v/>
      </c>
      <c r="AX19" s="271" t="str">
        <f>IF(AND('MAPA DE RIESGOS'!$V$256="Alta",'MAPA DE RIESGOS'!$Z$256="Catastrófico"),CONCATENATE("R",'MAPA DE RIESGOS'!$H$256),"")</f>
        <v/>
      </c>
      <c r="AY19" s="272" t="str">
        <f>IF(AND('MAPA DE RIESGOS'!$V$262="Alta",'MAPA DE RIESGOS'!$Z$262="Catastrófico"),CONCATENATE("R",'MAPA DE RIESGOS'!$H$262),"")</f>
        <v/>
      </c>
      <c r="AZ19" s="272" t="str">
        <f>IF(AND('MAPA DE RIESGOS'!$V$268="Alta",'MAPA DE RIESGOS'!$Z$268="Catastrófico"),CONCATENATE("R",'MAPA DE RIESGOS'!$H$268),"")</f>
        <v/>
      </c>
      <c r="BA19" s="272" t="str">
        <f>IF(AND('MAPA DE RIESGOS'!$V$274="Alta",'MAPA DE RIESGOS'!$Z$274="Catastrófico"),CONCATENATE("R",'MAPA DE RIESGOS'!$H$274),"")</f>
        <v/>
      </c>
      <c r="BB19" s="272" t="str">
        <f>IF(AND('MAPA DE RIESGOS'!$V$280="Alta",'MAPA DE RIESGOS'!$Z$280="Catastrófico"),CONCATENATE("R",'MAPA DE RIESGOS'!$H$280),"")</f>
        <v/>
      </c>
      <c r="BC19" s="272" t="str">
        <f>IF(AND('MAPA DE RIESGOS'!$V$286="Alta",'MAPA DE RIESGOS'!$Z$286="Catastrófico"),CONCATENATE("R",'MAPA DE RIESGOS'!$H$286),"")</f>
        <v/>
      </c>
      <c r="BD19" s="272" t="str">
        <f>IF(AND('MAPA DE RIESGOS'!$V$292="Alta",'MAPA DE RIESGOS'!$Z$292="Catastrófico"),CONCATENATE("R",'MAPA DE RIESGOS'!$H$292),"")</f>
        <v/>
      </c>
      <c r="BE19" s="272" t="str">
        <f>IF(AND('MAPA DE RIESGOS'!$V$298="Alta",'MAPA DE RIESGOS'!$Z$298="Catastrófico"),CONCATENATE("R",'MAPA DE RIESGOS'!$H$298),"")</f>
        <v/>
      </c>
      <c r="BF19" s="272" t="str">
        <f>IF(AND('MAPA DE RIESGOS'!$V$304="Alta",'MAPA DE RIESGOS'!$Z$304="Catastrófico"),CONCATENATE("R",'MAPA DE RIESGOS'!$H$304),"")</f>
        <v/>
      </c>
      <c r="BG19" s="274" t="str">
        <f>IF(AND('MAPA DE RIESGOS'!$V$310="Alta",'MAPA DE RIESGOS'!$Z$310="Catastrófico"),CONCATENATE("R",'MAPA DE RIESGOS'!$H$310),"")</f>
        <v/>
      </c>
      <c r="BH19" s="57"/>
      <c r="BI19" s="819"/>
      <c r="BJ19" s="820"/>
      <c r="BK19" s="820"/>
      <c r="BL19" s="820"/>
      <c r="BM19" s="820"/>
      <c r="BN19" s="821"/>
    </row>
    <row r="20" spans="2:66" ht="34.5" customHeight="1">
      <c r="B20" s="796"/>
      <c r="C20" s="796"/>
      <c r="D20" s="797"/>
      <c r="E20" s="801"/>
      <c r="F20" s="802"/>
      <c r="G20" s="802"/>
      <c r="H20" s="802"/>
      <c r="I20" s="802"/>
      <c r="J20" s="282" t="str">
        <f>IF(AND('MAPA DE RIESGOS'!$V$316="Alta",'MAPA DE RIESGOS'!$Z$316="Leve"),CONCATENATE("R",'MAPA DE RIESGOS'!$H$316),"")</f>
        <v/>
      </c>
      <c r="K20" s="283" t="str">
        <f>IF(AND('MAPA DE RIESGOS'!$V$322="Alta",'MAPA DE RIESGOS'!$Z$322="Leve"),CONCATENATE("R",'MAPA DE RIESGOS'!$H$322),"")</f>
        <v/>
      </c>
      <c r="L20" s="283" t="str">
        <f>IF(AND('MAPA DE RIESGOS'!$V$328="Alta",'MAPA DE RIESGOS'!$Z$328="Leve"),CONCATENATE("R",'MAPA DE RIESGOS'!$H$328),"")</f>
        <v/>
      </c>
      <c r="M20" s="283" t="str">
        <f>IF(AND('MAPA DE RIESGOS'!$V$334="Alta",'MAPA DE RIESGOS'!$Z$334="Leve"),CONCATENATE("R",'MAPA DE RIESGOS'!$H$334),"")</f>
        <v/>
      </c>
      <c r="N20" s="283" t="str">
        <f>IF(AND('MAPA DE RIESGOS'!$V$340="Alta",'MAPA DE RIESGOS'!$Z$340="Leve"),CONCATENATE("R",'MAPA DE RIESGOS'!$H$340),"")</f>
        <v/>
      </c>
      <c r="O20" s="283" t="str">
        <f>IF(AND('MAPA DE RIESGOS'!$V$346="Alta",'MAPA DE RIESGOS'!$Z$346="Leve"),CONCATENATE("R",'MAPA DE RIESGOS'!$H$346),"")</f>
        <v/>
      </c>
      <c r="P20" s="283" t="str">
        <f>IF(AND('MAPA DE RIESGOS'!$V$352="Alta",'MAPA DE RIESGOS'!$Z$352="Leve"),CONCATENATE("R",'MAPA DE RIESGOS'!$H$352),"")</f>
        <v/>
      </c>
      <c r="Q20" s="283" t="str">
        <f>IF(AND('MAPA DE RIESGOS'!$V$358="Alta",'MAPA DE RIESGOS'!$Z$358="Leve"),CONCATENATE("R",'MAPA DE RIESGOS'!$H$358),"")</f>
        <v/>
      </c>
      <c r="R20" s="283" t="str">
        <f>IF(AND('MAPA DE RIESGOS'!$V$364="Alta",'MAPA DE RIESGOS'!$Z$364="Leve"),CONCATENATE("R",'MAPA DE RIESGOS'!$H$364),"")</f>
        <v/>
      </c>
      <c r="S20" s="285" t="str">
        <f>IF(AND('MAPA DE RIESGOS'!$V$370="Alta",'MAPA DE RIESGOS'!$Z$370="Leve"),CONCATENATE("R",'MAPA DE RIESGOS'!$H$370),"")</f>
        <v/>
      </c>
      <c r="T20" s="282" t="str">
        <f>IF(AND('MAPA DE RIESGOS'!$V$316="Alta",'MAPA DE RIESGOS'!$Z$316="Menor"),CONCATENATE("R",'MAPA DE RIESGOS'!$H$316),"")</f>
        <v/>
      </c>
      <c r="U20" s="283" t="str">
        <f>IF(AND('MAPA DE RIESGOS'!$V$322="Alta",'MAPA DE RIESGOS'!$Z$322="Menor"),CONCATENATE("R",'MAPA DE RIESGOS'!$H$322),"")</f>
        <v/>
      </c>
      <c r="V20" s="283" t="str">
        <f>IF(AND('MAPA DE RIESGOS'!$V$328="Alta",'MAPA DE RIESGOS'!$Z$328="Menor"),CONCATENATE("R",'MAPA DE RIESGOS'!$H$328),"")</f>
        <v/>
      </c>
      <c r="W20" s="283" t="str">
        <f>IF(AND('MAPA DE RIESGOS'!$V$334="Alta",'MAPA DE RIESGOS'!$Z$334="Menor"),CONCATENATE("R",'MAPA DE RIESGOS'!$H$334),"")</f>
        <v/>
      </c>
      <c r="X20" s="283" t="str">
        <f>IF(AND('MAPA DE RIESGOS'!$V$340="Alta",'MAPA DE RIESGOS'!$Z$340="Menor"),CONCATENATE("R",'MAPA DE RIESGOS'!$H$340),"")</f>
        <v/>
      </c>
      <c r="Y20" s="283" t="str">
        <f>IF(AND('MAPA DE RIESGOS'!$V$346="Alta",'MAPA DE RIESGOS'!$Z$346="Menor"),CONCATENATE("R",'MAPA DE RIESGOS'!$H$346),"")</f>
        <v/>
      </c>
      <c r="Z20" s="283" t="str">
        <f>IF(AND('MAPA DE RIESGOS'!$V$352="Alta",'MAPA DE RIESGOS'!$Z$352="Menor"),CONCATENATE("R",'MAPA DE RIESGOS'!$H$352),"")</f>
        <v/>
      </c>
      <c r="AA20" s="283" t="str">
        <f>IF(AND('MAPA DE RIESGOS'!$V$358="Alta",'MAPA DE RIESGOS'!$Z$358="Menor"),CONCATENATE("R",'MAPA DE RIESGOS'!$H$358),"")</f>
        <v/>
      </c>
      <c r="AB20" s="283" t="str">
        <f>IF(AND('MAPA DE RIESGOS'!$V$364="Alta",'MAPA DE RIESGOS'!$Z$364="Menor"),CONCATENATE("R",'MAPA DE RIESGOS'!$H$364),"")</f>
        <v/>
      </c>
      <c r="AC20" s="285" t="str">
        <f>IF(AND('MAPA DE RIESGOS'!$V$370="Alta",'MAPA DE RIESGOS'!$Z$370="Menor"),CONCATENATE("R",'MAPA DE RIESGOS'!$H$370),"")</f>
        <v/>
      </c>
      <c r="AD20" s="265" t="str">
        <f>IF(AND('MAPA DE RIESGOS'!$V$316="Alta",'MAPA DE RIESGOS'!$Z$316="Moderado"),CONCATENATE("R",'MAPA DE RIESGOS'!$H$316),"")</f>
        <v/>
      </c>
      <c r="AE20" s="266" t="str">
        <f>IF(AND('MAPA DE RIESGOS'!$V$322="Alta",'MAPA DE RIESGOS'!$Z$322="Moderado"),CONCATENATE("R",'MAPA DE RIESGOS'!$H$322),"")</f>
        <v/>
      </c>
      <c r="AF20" s="266" t="str">
        <f>IF(AND('MAPA DE RIESGOS'!$V$328="Alta",'MAPA DE RIESGOS'!$Z$328="Moderado"),CONCATENATE("R",'MAPA DE RIESGOS'!$H$328),"")</f>
        <v/>
      </c>
      <c r="AG20" s="266" t="str">
        <f>IF(AND('MAPA DE RIESGOS'!$V$334="Alta",'MAPA DE RIESGOS'!$Z$334="Moderado"),CONCATENATE("R",'MAPA DE RIESGOS'!$H$334),"")</f>
        <v/>
      </c>
      <c r="AH20" s="266" t="str">
        <f>IF(AND('MAPA DE RIESGOS'!$V$340="Alta",'MAPA DE RIESGOS'!$Z$340="Moderado"),CONCATENATE("R",'MAPA DE RIESGOS'!$H$340),"")</f>
        <v/>
      </c>
      <c r="AI20" s="266" t="str">
        <f>IF(AND('MAPA DE RIESGOS'!$V$346="Alta",'MAPA DE RIESGOS'!$Z$346="Moderado"),CONCATENATE("R",'MAPA DE RIESGOS'!$H$346),"")</f>
        <v/>
      </c>
      <c r="AJ20" s="266" t="str">
        <f>IF(AND('MAPA DE RIESGOS'!$V$352="Alta",'MAPA DE RIESGOS'!$Z$352="Moderado"),CONCATENATE("R",'MAPA DE RIESGOS'!$H$352),"")</f>
        <v/>
      </c>
      <c r="AK20" s="266" t="str">
        <f>IF(AND('MAPA DE RIESGOS'!$V$358="Alta",'MAPA DE RIESGOS'!$Z$358="Moderado"),CONCATENATE("R",'MAPA DE RIESGOS'!$H$358),"")</f>
        <v/>
      </c>
      <c r="AL20" s="266" t="str">
        <f>IF(AND('MAPA DE RIESGOS'!$V$364="Alta",'MAPA DE RIESGOS'!$Z$364="Moderado"),CONCATENATE("R",'MAPA DE RIESGOS'!$H$364),"")</f>
        <v/>
      </c>
      <c r="AM20" s="268" t="str">
        <f>IF(AND('MAPA DE RIESGOS'!$V$370="Alta",'MAPA DE RIESGOS'!$Z$370="Moderado"),CONCATENATE("R",'MAPA DE RIESGOS'!$H$370),"")</f>
        <v/>
      </c>
      <c r="AN20" s="265" t="str">
        <f>IF(AND('MAPA DE RIESGOS'!$V$316="Alta",'MAPA DE RIESGOS'!$Z$316="Mayor"),CONCATENATE("R",'MAPA DE RIESGOS'!$H$316),"")</f>
        <v/>
      </c>
      <c r="AO20" s="266" t="str">
        <f>IF(AND('MAPA DE RIESGOS'!$V$322="Alta",'MAPA DE RIESGOS'!$Z$322="Mayor"),CONCATENATE("R",'MAPA DE RIESGOS'!$H$322),"")</f>
        <v/>
      </c>
      <c r="AP20" s="266" t="str">
        <f>IF(AND('MAPA DE RIESGOS'!$V$328="Alta",'MAPA DE RIESGOS'!$Z$328="Mayor"),CONCATENATE("R",'MAPA DE RIESGOS'!$H$328),"")</f>
        <v/>
      </c>
      <c r="AQ20" s="266" t="str">
        <f>IF(AND('MAPA DE RIESGOS'!$V$334="Alta",'MAPA DE RIESGOS'!$Z$334="Mayor"),CONCATENATE("R",'MAPA DE RIESGOS'!$H$334),"")</f>
        <v/>
      </c>
      <c r="AR20" s="266" t="str">
        <f>IF(AND('MAPA DE RIESGOS'!$V$340="Alta",'MAPA DE RIESGOS'!$Z$340="Mayor"),CONCATENATE("R",'MAPA DE RIESGOS'!$H$340),"")</f>
        <v/>
      </c>
      <c r="AS20" s="266" t="str">
        <f>IF(AND('MAPA DE RIESGOS'!$V$346="Alta",'MAPA DE RIESGOS'!$Z$346="Mayor"),CONCATENATE("R",'MAPA DE RIESGOS'!$H$346),"")</f>
        <v/>
      </c>
      <c r="AT20" s="266" t="str">
        <f>IF(AND('MAPA DE RIESGOS'!$V$352="Alta",'MAPA DE RIESGOS'!$Z$352="Mayor"),CONCATENATE("R",'MAPA DE RIESGOS'!$H$352),"")</f>
        <v/>
      </c>
      <c r="AU20" s="266" t="str">
        <f>IF(AND('MAPA DE RIESGOS'!$V$358="Alta",'MAPA DE RIESGOS'!$Z$358="Mayor"),CONCATENATE("R",'MAPA DE RIESGOS'!$H$358),"")</f>
        <v/>
      </c>
      <c r="AV20" s="266" t="str">
        <f>IF(AND('MAPA DE RIESGOS'!$V$364="Alta",'MAPA DE RIESGOS'!$Z$364="Mayor"),CONCATENATE("R",'MAPA DE RIESGOS'!$H$364),"")</f>
        <v/>
      </c>
      <c r="AW20" s="268" t="str">
        <f>IF(AND('MAPA DE RIESGOS'!$V$370="Alta",'MAPA DE RIESGOS'!$Z$370="Mayor"),CONCATENATE("R",'MAPA DE RIESGOS'!$H$370),"")</f>
        <v/>
      </c>
      <c r="AX20" s="271" t="str">
        <f>IF(AND('MAPA DE RIESGOS'!$V$316="Alta",'MAPA DE RIESGOS'!$Z$316="Catastrófico"),CONCATENATE("R",'MAPA DE RIESGOS'!$H$316),"")</f>
        <v/>
      </c>
      <c r="AY20" s="272" t="str">
        <f>IF(AND('MAPA DE RIESGOS'!$V$322="Alta",'MAPA DE RIESGOS'!$Z$322="Catastrófico"),CONCATENATE("R",'MAPA DE RIESGOS'!$H$322),"")</f>
        <v/>
      </c>
      <c r="AZ20" s="272" t="str">
        <f>IF(AND('MAPA DE RIESGOS'!$V$328="Alta",'MAPA DE RIESGOS'!$Z$328="Catastrófico"),CONCATENATE("R",'MAPA DE RIESGOS'!$H$328),"")</f>
        <v/>
      </c>
      <c r="BA20" s="272" t="str">
        <f>IF(AND('MAPA DE RIESGOS'!$V$334="Alta",'MAPA DE RIESGOS'!$Z$334="Catastrófico"),CONCATENATE("R",'MAPA DE RIESGOS'!$H$334),"")</f>
        <v/>
      </c>
      <c r="BB20" s="272" t="str">
        <f>IF(AND('MAPA DE RIESGOS'!$V$340="Alta",'MAPA DE RIESGOS'!$Z$340="Catastrófico"),CONCATENATE("R",'MAPA DE RIESGOS'!$H$340),"")</f>
        <v/>
      </c>
      <c r="BC20" s="272" t="str">
        <f>IF(AND('MAPA DE RIESGOS'!$V$346="Alta",'MAPA DE RIESGOS'!$Z$346="Catastrófico"),CONCATENATE("R",'MAPA DE RIESGOS'!$H$346),"")</f>
        <v/>
      </c>
      <c r="BD20" s="272" t="str">
        <f>IF(AND('MAPA DE RIESGOS'!$V$352="Alta",'MAPA DE RIESGOS'!$Z$352="Catastrófico"),CONCATENATE("R",'MAPA DE RIESGOS'!$H$352),"")</f>
        <v/>
      </c>
      <c r="BE20" s="272" t="str">
        <f>IF(AND('MAPA DE RIESGOS'!$V$358="Alta",'MAPA DE RIESGOS'!$Z$358="Catastrófico"),CONCATENATE("R",'MAPA DE RIESGOS'!$H$358),"")</f>
        <v/>
      </c>
      <c r="BF20" s="272" t="str">
        <f>IF(AND('MAPA DE RIESGOS'!$V$364="Alta",'MAPA DE RIESGOS'!$Z$364="Catastrófico"),CONCATENATE("R",'MAPA DE RIESGOS'!$H$364),"")</f>
        <v/>
      </c>
      <c r="BG20" s="274" t="str">
        <f>IF(AND('MAPA DE RIESGOS'!$V$370="Alta",'MAPA DE RIESGOS'!$Z$370="Catastrófico"),CONCATENATE("R",'MAPA DE RIESGOS'!$H$370),"")</f>
        <v/>
      </c>
      <c r="BH20" s="57"/>
      <c r="BI20" s="819"/>
      <c r="BJ20" s="820"/>
      <c r="BK20" s="820"/>
      <c r="BL20" s="820"/>
      <c r="BM20" s="820"/>
      <c r="BN20" s="821"/>
    </row>
    <row r="21" spans="2:66" ht="34.5" customHeight="1">
      <c r="B21" s="796"/>
      <c r="C21" s="796"/>
      <c r="D21" s="797"/>
      <c r="E21" s="801"/>
      <c r="F21" s="802"/>
      <c r="G21" s="802"/>
      <c r="H21" s="802"/>
      <c r="I21" s="802"/>
      <c r="J21" s="282" t="str">
        <f>IF(AND('MAPA DE RIESGOS'!$V$376="Alta",'MAPA DE RIESGOS'!$Z$376="Leve"),CONCATENATE("R",'MAPA DE RIESGOS'!$H$376),"")</f>
        <v/>
      </c>
      <c r="K21" s="283" t="str">
        <f>IF(AND('MAPA DE RIESGOS'!$V$382="Alta",'MAPA DE RIESGOS'!$Z$382="Leve"),CONCATENATE("R",'MAPA DE RIESGOS'!$H$382),"")</f>
        <v/>
      </c>
      <c r="L21" s="283" t="str">
        <f>IF(AND('MAPA DE RIESGOS'!$V$388="Alta",'MAPA DE RIESGOS'!$Z$388="Leve"),CONCATENATE("R",'MAPA DE RIESGOS'!$H$388),"")</f>
        <v/>
      </c>
      <c r="M21" s="283" t="str">
        <f>IF(AND('MAPA DE RIESGOS'!$V$394="Alta",'MAPA DE RIESGOS'!$Z$394="Leve"),CONCATENATE("R",'MAPA DE RIESGOS'!$H$394),"")</f>
        <v/>
      </c>
      <c r="N21" s="283" t="str">
        <f>IF(AND('MAPA DE RIESGOS'!$V$400="Alta",'MAPA DE RIESGOS'!$Z$400="Leve"),CONCATENATE("R",'MAPA DE RIESGOS'!$H$400),"")</f>
        <v/>
      </c>
      <c r="O21" s="283" t="str">
        <f>IF(AND('MAPA DE RIESGOS'!$V$406="Alta",'MAPA DE RIESGOS'!$Z$406="Leve"),CONCATENATE("R",'MAPA DE RIESGOS'!$H$406),"")</f>
        <v/>
      </c>
      <c r="P21" s="283" t="str">
        <f>IF(AND('MAPA DE RIESGOS'!$V$412="Alta",'MAPA DE RIESGOS'!$Z$412="Leve"),CONCATENATE("R",'MAPA DE RIESGOS'!$H$412),"")</f>
        <v/>
      </c>
      <c r="Q21" s="283" t="str">
        <f>IF(AND('MAPA DE RIESGOS'!$V$418="Alta",'MAPA DE RIESGOS'!$Z$418="Leve"),CONCATENATE("R",'MAPA DE RIESGOS'!$H$418),"")</f>
        <v/>
      </c>
      <c r="R21" s="283" t="str">
        <f>IF(AND('MAPA DE RIESGOS'!$V$424="Alta",'MAPA DE RIESGOS'!$Z$424="Leve"),CONCATENATE("R",'MAPA DE RIESGOS'!$H$424),"")</f>
        <v/>
      </c>
      <c r="S21" s="285" t="str">
        <f>IF(AND('MAPA DE RIESGOS'!$V$430="Alta",'MAPA DE RIESGOS'!$Z$430="Leve"),CONCATENATE("R",'MAPA DE RIESGOS'!$H$430),"")</f>
        <v/>
      </c>
      <c r="T21" s="282" t="str">
        <f>IF(AND('MAPA DE RIESGOS'!$V$376="Alta",'MAPA DE RIESGOS'!$Z$376="Menor"),CONCATENATE("R",'MAPA DE RIESGOS'!$H$376),"")</f>
        <v/>
      </c>
      <c r="U21" s="283" t="str">
        <f>IF(AND('MAPA DE RIESGOS'!$V$382="Alta",'MAPA DE RIESGOS'!$Z$382="Menor"),CONCATENATE("R",'MAPA DE RIESGOS'!$H$382),"")</f>
        <v/>
      </c>
      <c r="V21" s="283" t="str">
        <f>IF(AND('MAPA DE RIESGOS'!$V$388="Alta",'MAPA DE RIESGOS'!$Z$388="Menor"),CONCATENATE("R",'MAPA DE RIESGOS'!$H$388),"")</f>
        <v/>
      </c>
      <c r="W21" s="283" t="str">
        <f>IF(AND('MAPA DE RIESGOS'!$V$394="Alta",'MAPA DE RIESGOS'!$Z$394="Menor"),CONCATENATE("R",'MAPA DE RIESGOS'!$H$394),"")</f>
        <v/>
      </c>
      <c r="X21" s="283" t="str">
        <f>IF(AND('MAPA DE RIESGOS'!$V$400="Alta",'MAPA DE RIESGOS'!$Z$400="Menor"),CONCATENATE("R",'MAPA DE RIESGOS'!$H$400),"")</f>
        <v/>
      </c>
      <c r="Y21" s="283" t="str">
        <f>IF(AND('MAPA DE RIESGOS'!$V$406="Alta",'MAPA DE RIESGOS'!$Z$406="Menor"),CONCATENATE("R",'MAPA DE RIESGOS'!$H$406),"")</f>
        <v/>
      </c>
      <c r="Z21" s="283" t="str">
        <f>IF(AND('MAPA DE RIESGOS'!$V$412="Alta",'MAPA DE RIESGOS'!$Z$412="Menor"),CONCATENATE("R",'MAPA DE RIESGOS'!$H$412),"")</f>
        <v/>
      </c>
      <c r="AA21" s="283" t="str">
        <f>IF(AND('MAPA DE RIESGOS'!$V$418="Alta",'MAPA DE RIESGOS'!$Z$418="Menor"),CONCATENATE("R",'MAPA DE RIESGOS'!$H$418),"")</f>
        <v/>
      </c>
      <c r="AB21" s="283" t="str">
        <f>IF(AND('MAPA DE RIESGOS'!$V$424="Alta",'MAPA DE RIESGOS'!$Z$424="Menor"),CONCATENATE("R",'MAPA DE RIESGOS'!$H$424),"")</f>
        <v/>
      </c>
      <c r="AC21" s="285" t="str">
        <f>IF(AND('MAPA DE RIESGOS'!$V$430="Alta",'MAPA DE RIESGOS'!$Z$430="Menor"),CONCATENATE("R",'MAPA DE RIESGOS'!$H$430),"")</f>
        <v/>
      </c>
      <c r="AD21" s="265" t="str">
        <f>IF(AND('MAPA DE RIESGOS'!$V$376="Alta",'MAPA DE RIESGOS'!$Z$376="Moderado"),CONCATENATE("R",'MAPA DE RIESGOS'!$H$376),"")</f>
        <v/>
      </c>
      <c r="AE21" s="266" t="str">
        <f>IF(AND('MAPA DE RIESGOS'!$V$382="Alta",'MAPA DE RIESGOS'!$Z$382="Moderado"),CONCATENATE("R",'MAPA DE RIESGOS'!$H$382),"")</f>
        <v/>
      </c>
      <c r="AF21" s="266" t="str">
        <f>IF(AND('MAPA DE RIESGOS'!$V$388="Alta",'MAPA DE RIESGOS'!$Z$388="Moderado"),CONCATENATE("R",'MAPA DE RIESGOS'!$H$388),"")</f>
        <v/>
      </c>
      <c r="AG21" s="266" t="str">
        <f>IF(AND('MAPA DE RIESGOS'!$V$394="Alta",'MAPA DE RIESGOS'!$Z$394="Moderado"),CONCATENATE("R",'MAPA DE RIESGOS'!$H$394),"")</f>
        <v/>
      </c>
      <c r="AH21" s="266" t="str">
        <f>IF(AND('MAPA DE RIESGOS'!$V$400="Alta",'MAPA DE RIESGOS'!$Z$400="Moderado"),CONCATENATE("R",'MAPA DE RIESGOS'!$H$400),"")</f>
        <v/>
      </c>
      <c r="AI21" s="266" t="str">
        <f>IF(AND('MAPA DE RIESGOS'!$V$406="Alta",'MAPA DE RIESGOS'!$Z$406="Moderado"),CONCATENATE("R",'MAPA DE RIESGOS'!$H$406),"")</f>
        <v/>
      </c>
      <c r="AJ21" s="266" t="str">
        <f>IF(AND('MAPA DE RIESGOS'!$V$412="Alta",'MAPA DE RIESGOS'!$Z$412="Moderado"),CONCATENATE("R",'MAPA DE RIESGOS'!$H$412),"")</f>
        <v/>
      </c>
      <c r="AK21" s="266" t="str">
        <f>IF(AND('MAPA DE RIESGOS'!$V$418="Alta",'MAPA DE RIESGOS'!$Z$418="Moderado"),CONCATENATE("R",'MAPA DE RIESGOS'!$H$418),"")</f>
        <v/>
      </c>
      <c r="AL21" s="266" t="str">
        <f>IF(AND('MAPA DE RIESGOS'!$V$424="Alta",'MAPA DE RIESGOS'!$Z$424="Moderado"),CONCATENATE("R",'MAPA DE RIESGOS'!$H$424),"")</f>
        <v/>
      </c>
      <c r="AM21" s="268" t="str">
        <f>IF(AND('MAPA DE RIESGOS'!$V$430="Alta",'MAPA DE RIESGOS'!$Z$430="Moderado"),CONCATENATE("R",'MAPA DE RIESGOS'!$H$430),"")</f>
        <v/>
      </c>
      <c r="AN21" s="265" t="str">
        <f>IF(AND('MAPA DE RIESGOS'!$V$376="Alta",'MAPA DE RIESGOS'!$Z$376="Mayor"),CONCATENATE("R",'MAPA DE RIESGOS'!$H$376),"")</f>
        <v/>
      </c>
      <c r="AO21" s="266" t="str">
        <f>IF(AND('MAPA DE RIESGOS'!$V$382="Alta",'MAPA DE RIESGOS'!$Z$382="Mayor"),CONCATENATE("R",'MAPA DE RIESGOS'!$H$382),"")</f>
        <v/>
      </c>
      <c r="AP21" s="266" t="str">
        <f>IF(AND('MAPA DE RIESGOS'!$V$388="Alta",'MAPA DE RIESGOS'!$Z$388="Mayor"),CONCATENATE("R",'MAPA DE RIESGOS'!$H$388),"")</f>
        <v/>
      </c>
      <c r="AQ21" s="266" t="str">
        <f>IF(AND('MAPA DE RIESGOS'!$V$394="Alta",'MAPA DE RIESGOS'!$Z$394="Mayor"),CONCATENATE("R",'MAPA DE RIESGOS'!$H$394),"")</f>
        <v/>
      </c>
      <c r="AR21" s="266" t="str">
        <f>IF(AND('MAPA DE RIESGOS'!$V$400="Alta",'MAPA DE RIESGOS'!$Z$400="Mayor"),CONCATENATE("R",'MAPA DE RIESGOS'!$H$400),"")</f>
        <v/>
      </c>
      <c r="AS21" s="266" t="str">
        <f>IF(AND('MAPA DE RIESGOS'!$V$406="Alta",'MAPA DE RIESGOS'!$Z$406="Mayor"),CONCATENATE("R",'MAPA DE RIESGOS'!$H$406),"")</f>
        <v/>
      </c>
      <c r="AT21" s="266" t="str">
        <f>IF(AND('MAPA DE RIESGOS'!$V$412="Alta",'MAPA DE RIESGOS'!$Z$412="Mayor"),CONCATENATE("R",'MAPA DE RIESGOS'!$H$412),"")</f>
        <v/>
      </c>
      <c r="AU21" s="266" t="str">
        <f>IF(AND('MAPA DE RIESGOS'!$V$418="Alta",'MAPA DE RIESGOS'!$Z$418="Mayor"),CONCATENATE("R",'MAPA DE RIESGOS'!$H$418),"")</f>
        <v/>
      </c>
      <c r="AV21" s="266" t="str">
        <f>IF(AND('MAPA DE RIESGOS'!$V$424="Alta",'MAPA DE RIESGOS'!$Z$424="Mayor"),CONCATENATE("R",'MAPA DE RIESGOS'!$H$424),"")</f>
        <v/>
      </c>
      <c r="AW21" s="268" t="str">
        <f>IF(AND('MAPA DE RIESGOS'!$V$430="Alta",'MAPA DE RIESGOS'!$Z$430="Mayor"),CONCATENATE("R",'MAPA DE RIESGOS'!$H$430),"")</f>
        <v/>
      </c>
      <c r="AX21" s="271" t="str">
        <f>IF(AND('MAPA DE RIESGOS'!$V$376="Alta",'MAPA DE RIESGOS'!$Z$376="Catastrófico"),CONCATENATE("R",'MAPA DE RIESGOS'!$H$376),"")</f>
        <v/>
      </c>
      <c r="AY21" s="272" t="str">
        <f>IF(AND('MAPA DE RIESGOS'!$V$382="Alta",'MAPA DE RIESGOS'!$Z$382="Catastrófico"),CONCATENATE("R",'MAPA DE RIESGOS'!$H$382),"")</f>
        <v/>
      </c>
      <c r="AZ21" s="272" t="str">
        <f>IF(AND('MAPA DE RIESGOS'!$V$388="Alta",'MAPA DE RIESGOS'!$Z$388="Catastrófico"),CONCATENATE("R",'MAPA DE RIESGOS'!$H$388),"")</f>
        <v/>
      </c>
      <c r="BA21" s="272" t="str">
        <f>IF(AND('MAPA DE RIESGOS'!$V$394="Alta",'MAPA DE RIESGOS'!$Z$394="Catastrófico"),CONCATENATE("R",'MAPA DE RIESGOS'!$H$394),"")</f>
        <v/>
      </c>
      <c r="BB21" s="272" t="str">
        <f>IF(AND('MAPA DE RIESGOS'!$V$400="Alta",'MAPA DE RIESGOS'!$Z$400="Catastrófico"),CONCATENATE("R",'MAPA DE RIESGOS'!$H$400),"")</f>
        <v/>
      </c>
      <c r="BC21" s="272" t="str">
        <f>IF(AND('MAPA DE RIESGOS'!$V$406="Alta",'MAPA DE RIESGOS'!$Z$406="Catastrófico"),CONCATENATE("R",'MAPA DE RIESGOS'!$H$406),"")</f>
        <v/>
      </c>
      <c r="BD21" s="272" t="str">
        <f>IF(AND('MAPA DE RIESGOS'!$V$412="Alta",'MAPA DE RIESGOS'!$Z$412="Catastrófico"),CONCATENATE("R",'MAPA DE RIESGOS'!$H$412),"")</f>
        <v/>
      </c>
      <c r="BE21" s="272" t="str">
        <f>IF(AND('MAPA DE RIESGOS'!$V$418="Alta",'MAPA DE RIESGOS'!$Z$418="Catastrófico"),CONCATENATE("R",'MAPA DE RIESGOS'!$H$418),"")</f>
        <v/>
      </c>
      <c r="BF21" s="272" t="str">
        <f>IF(AND('MAPA DE RIESGOS'!$V$424="Alta",'MAPA DE RIESGOS'!$Z$424="Catastrófico"),CONCATENATE("R",'MAPA DE RIESGOS'!$H$424),"")</f>
        <v/>
      </c>
      <c r="BG21" s="274" t="str">
        <f>IF(AND('MAPA DE RIESGOS'!$V$430="Alta",'MAPA DE RIESGOS'!$Z$430="Catastrófico"),CONCATENATE("R",'MAPA DE RIESGOS'!$H$430),"")</f>
        <v/>
      </c>
      <c r="BH21" s="57"/>
      <c r="BI21" s="819"/>
      <c r="BJ21" s="820"/>
      <c r="BK21" s="820"/>
      <c r="BL21" s="820"/>
      <c r="BM21" s="820"/>
      <c r="BN21" s="821"/>
    </row>
    <row r="22" spans="2:66" ht="34.5" customHeight="1">
      <c r="B22" s="796"/>
      <c r="C22" s="796"/>
      <c r="D22" s="797"/>
      <c r="E22" s="801"/>
      <c r="F22" s="802"/>
      <c r="G22" s="802"/>
      <c r="H22" s="802"/>
      <c r="I22" s="802"/>
      <c r="J22" s="282" t="str">
        <f>IF(AND('MAPA DE RIESGOS'!$V$436="Alta",'MAPA DE RIESGOS'!$Z$436="Leve"),CONCATENATE("R",'MAPA DE RIESGOS'!$H$436),"")</f>
        <v/>
      </c>
      <c r="K22" s="283" t="str">
        <f>IF(AND('MAPA DE RIESGOS'!$V$442="Alta",'MAPA DE RIESGOS'!$Z$442="Leve"),CONCATENATE("R",'MAPA DE RIESGOS'!$H$442),"")</f>
        <v/>
      </c>
      <c r="L22" s="283" t="str">
        <f>IF(AND('MAPA DE RIESGOS'!$V$448="Alta",'MAPA DE RIESGOS'!$Z$448="Leve"),CONCATENATE("R",'MAPA DE RIESGOS'!$H$448),"")</f>
        <v/>
      </c>
      <c r="M22" s="283" t="str">
        <f>IF(AND('MAPA DE RIESGOS'!$V$454="Alta",'MAPA DE RIESGOS'!$Z$454="Leve"),CONCATENATE("R",'MAPA DE RIESGOS'!$H$454),"")</f>
        <v/>
      </c>
      <c r="N22" s="283" t="str">
        <f>IF(AND('MAPA DE RIESGOS'!$V$460="Alta",'MAPA DE RIESGOS'!$Z$460="Leve"),CONCATENATE("R",'MAPA DE RIESGOS'!$H$460),"")</f>
        <v/>
      </c>
      <c r="O22" s="283" t="str">
        <f>IF(AND('MAPA DE RIESGOS'!$V$466="Alta",'MAPA DE RIESGOS'!$Z$466="Leve"),CONCATENATE("R",'MAPA DE RIESGOS'!$H$466),"")</f>
        <v/>
      </c>
      <c r="P22" s="283" t="str">
        <f>IF(AND('MAPA DE RIESGOS'!$V$472="Alta",'MAPA DE RIESGOS'!$Z$472="Leve"),CONCATENATE("R",'MAPA DE RIESGOS'!$H$472),"")</f>
        <v/>
      </c>
      <c r="Q22" s="283" t="str">
        <f>IF(AND('MAPA DE RIESGOS'!$V$478="Alta",'MAPA DE RIESGOS'!$Z$478="Leve"),CONCATENATE("R",'MAPA DE RIESGOS'!$H$478),"")</f>
        <v/>
      </c>
      <c r="R22" s="283" t="str">
        <f>IF(AND('MAPA DE RIESGOS'!$V$484="Alta",'MAPA DE RIESGOS'!$Z$484="Leve"),CONCATENATE("R",'MAPA DE RIESGOS'!$H$484),"")</f>
        <v/>
      </c>
      <c r="S22" s="285" t="str">
        <f>IF(AND('MAPA DE RIESGOS'!$V$490="Alta",'MAPA DE RIESGOS'!$Z$490="Leve"),CONCATENATE("R",'MAPA DE RIESGOS'!$H$490),"")</f>
        <v/>
      </c>
      <c r="T22" s="282" t="str">
        <f>IF(AND('MAPA DE RIESGOS'!$V$436="Alta",'MAPA DE RIESGOS'!$Z$436="Menor"),CONCATENATE("R",'MAPA DE RIESGOS'!$H$436),"")</f>
        <v/>
      </c>
      <c r="U22" s="283" t="str">
        <f>IF(AND('MAPA DE RIESGOS'!$V$442="Alta",'MAPA DE RIESGOS'!$Z$442="Menor"),CONCATENATE("R",'MAPA DE RIESGOS'!$H$442),"")</f>
        <v/>
      </c>
      <c r="V22" s="283" t="str">
        <f>IF(AND('MAPA DE RIESGOS'!$V$448="Alta",'MAPA DE RIESGOS'!$Z$448="Menor"),CONCATENATE("R",'MAPA DE RIESGOS'!$H$448),"")</f>
        <v/>
      </c>
      <c r="W22" s="283" t="str">
        <f>IF(AND('MAPA DE RIESGOS'!$V$454="Alta",'MAPA DE RIESGOS'!$Z$454="Menor"),CONCATENATE("R",'MAPA DE RIESGOS'!$H$454),"")</f>
        <v/>
      </c>
      <c r="X22" s="283" t="str">
        <f>IF(AND('MAPA DE RIESGOS'!$V$460="Alta",'MAPA DE RIESGOS'!$Z$460="Menor"),CONCATENATE("R",'MAPA DE RIESGOS'!$H$460),"")</f>
        <v/>
      </c>
      <c r="Y22" s="283" t="str">
        <f>IF(AND('MAPA DE RIESGOS'!$V$466="Alta",'MAPA DE RIESGOS'!$Z$466="Menor"),CONCATENATE("R",'MAPA DE RIESGOS'!$H$466),"")</f>
        <v/>
      </c>
      <c r="Z22" s="283" t="str">
        <f>IF(AND('MAPA DE RIESGOS'!$V$472="Alta",'MAPA DE RIESGOS'!$Z$472="Menor"),CONCATENATE("R",'MAPA DE RIESGOS'!$H$472),"")</f>
        <v/>
      </c>
      <c r="AA22" s="283" t="str">
        <f>IF(AND('MAPA DE RIESGOS'!$V$478="Alta",'MAPA DE RIESGOS'!$Z$478="Menor"),CONCATENATE("R",'MAPA DE RIESGOS'!$H$478),"")</f>
        <v/>
      </c>
      <c r="AB22" s="283" t="str">
        <f>IF(AND('MAPA DE RIESGOS'!$V$484="Alta",'MAPA DE RIESGOS'!$Z$484="Menor"),CONCATENATE("R",'MAPA DE RIESGOS'!$H$484),"")</f>
        <v/>
      </c>
      <c r="AC22" s="285" t="str">
        <f>IF(AND('MAPA DE RIESGOS'!$V$490="Alta",'MAPA DE RIESGOS'!$Z$490="Menor"),CONCATENATE("R",'MAPA DE RIESGOS'!$H$490),"")</f>
        <v/>
      </c>
      <c r="AD22" s="265" t="str">
        <f>IF(AND('MAPA DE RIESGOS'!$V$436="Alta",'MAPA DE RIESGOS'!$Z$436="Moderado"),CONCATENATE("R",'MAPA DE RIESGOS'!$H$436),"")</f>
        <v/>
      </c>
      <c r="AE22" s="266" t="str">
        <f>IF(AND('MAPA DE RIESGOS'!$V$442="Alta",'MAPA DE RIESGOS'!$Z$442="Moderado"),CONCATENATE("R",'MAPA DE RIESGOS'!$H$442),"")</f>
        <v/>
      </c>
      <c r="AF22" s="266" t="str">
        <f>IF(AND('MAPA DE RIESGOS'!$V$448="Alta",'MAPA DE RIESGOS'!$Z$448="Moderado"),CONCATENATE("R",'MAPA DE RIESGOS'!$H$448),"")</f>
        <v/>
      </c>
      <c r="AG22" s="266" t="str">
        <f>IF(AND('MAPA DE RIESGOS'!$V$454="Alta",'MAPA DE RIESGOS'!$Z$454="Moderado"),CONCATENATE("R",'MAPA DE RIESGOS'!$H$454),"")</f>
        <v/>
      </c>
      <c r="AH22" s="266" t="str">
        <f>IF(AND('MAPA DE RIESGOS'!$V$460="Alta",'MAPA DE RIESGOS'!$Z$460="Moderado"),CONCATENATE("R",'MAPA DE RIESGOS'!$H$460),"")</f>
        <v/>
      </c>
      <c r="AI22" s="266" t="str">
        <f>IF(AND('MAPA DE RIESGOS'!$V$466="Alta",'MAPA DE RIESGOS'!$Z$466="Moderado"),CONCATENATE("R",'MAPA DE RIESGOS'!$H$466),"")</f>
        <v/>
      </c>
      <c r="AJ22" s="266" t="str">
        <f>IF(AND('MAPA DE RIESGOS'!$V$472="Alta",'MAPA DE RIESGOS'!$Z$472="Moderado"),CONCATENATE("R",'MAPA DE RIESGOS'!$H$472),"")</f>
        <v/>
      </c>
      <c r="AK22" s="266" t="str">
        <f>IF(AND('MAPA DE RIESGOS'!$V$478="Alta",'MAPA DE RIESGOS'!$Z$478="Moderado"),CONCATENATE("R",'MAPA DE RIESGOS'!$H$478),"")</f>
        <v/>
      </c>
      <c r="AL22" s="266" t="str">
        <f>IF(AND('MAPA DE RIESGOS'!$V$484="Alta",'MAPA DE RIESGOS'!$Z$484="Moderado"),CONCATENATE("R",'MAPA DE RIESGOS'!$H$484),"")</f>
        <v/>
      </c>
      <c r="AM22" s="268" t="str">
        <f>IF(AND('MAPA DE RIESGOS'!$V$490="Alta",'MAPA DE RIESGOS'!$Z$490="Moderado"),CONCATENATE("R",'MAPA DE RIESGOS'!$H$490),"")</f>
        <v/>
      </c>
      <c r="AN22" s="265" t="str">
        <f>IF(AND('MAPA DE RIESGOS'!$V$436="Alta",'MAPA DE RIESGOS'!$Z$436="Mayor"),CONCATENATE("R",'MAPA DE RIESGOS'!$H$436),"")</f>
        <v/>
      </c>
      <c r="AO22" s="266" t="str">
        <f>IF(AND('MAPA DE RIESGOS'!$V$442="Alta",'MAPA DE RIESGOS'!$Z$442="Mayor"),CONCATENATE("R",'MAPA DE RIESGOS'!$H$442),"")</f>
        <v/>
      </c>
      <c r="AP22" s="266" t="str">
        <f>IF(AND('MAPA DE RIESGOS'!$V$448="Alta",'MAPA DE RIESGOS'!$Z$448="Mayor"),CONCATENATE("R",'MAPA DE RIESGOS'!$H$448),"")</f>
        <v/>
      </c>
      <c r="AQ22" s="266" t="str">
        <f>IF(AND('MAPA DE RIESGOS'!$V$454="Alta",'MAPA DE RIESGOS'!$Z$454="Mayor"),CONCATENATE("R",'MAPA DE RIESGOS'!$H$454),"")</f>
        <v/>
      </c>
      <c r="AR22" s="266" t="str">
        <f>IF(AND('MAPA DE RIESGOS'!$V$460="Alta",'MAPA DE RIESGOS'!$Z$460="Mayor"),CONCATENATE("R",'MAPA DE RIESGOS'!$H$460),"")</f>
        <v/>
      </c>
      <c r="AS22" s="266" t="str">
        <f>IF(AND('MAPA DE RIESGOS'!$V$466="Alta",'MAPA DE RIESGOS'!$Z$466="Mayor"),CONCATENATE("R",'MAPA DE RIESGOS'!$H$466),"")</f>
        <v/>
      </c>
      <c r="AT22" s="266" t="str">
        <f>IF(AND('MAPA DE RIESGOS'!$V$472="Alta",'MAPA DE RIESGOS'!$Z$472="Mayor"),CONCATENATE("R",'MAPA DE RIESGOS'!$H$472),"")</f>
        <v/>
      </c>
      <c r="AU22" s="266" t="str">
        <f>IF(AND('MAPA DE RIESGOS'!$V$478="Alta",'MAPA DE RIESGOS'!$Z$478="Mayor"),CONCATENATE("R",'MAPA DE RIESGOS'!$H$478),"")</f>
        <v/>
      </c>
      <c r="AV22" s="266" t="str">
        <f>IF(AND('MAPA DE RIESGOS'!$V$484="Alta",'MAPA DE RIESGOS'!$Z$484="Mayor"),CONCATENATE("R",'MAPA DE RIESGOS'!$H$484),"")</f>
        <v/>
      </c>
      <c r="AW22" s="268" t="str">
        <f>IF(AND('MAPA DE RIESGOS'!$V$490="Alta",'MAPA DE RIESGOS'!$Z$490="Mayor"),CONCATENATE("R",'MAPA DE RIESGOS'!$H$490),"")</f>
        <v/>
      </c>
      <c r="AX22" s="271" t="str">
        <f>IF(AND('MAPA DE RIESGOS'!$V$436="Alta",'MAPA DE RIESGOS'!$Z$436="Catastrófico"),CONCATENATE("R",'MAPA DE RIESGOS'!$H$436),"")</f>
        <v/>
      </c>
      <c r="AY22" s="272" t="str">
        <f>IF(AND('MAPA DE RIESGOS'!$V$442="Alta",'MAPA DE RIESGOS'!$Z$442="Catastrófico"),CONCATENATE("R",'MAPA DE RIESGOS'!$H$442),"")</f>
        <v/>
      </c>
      <c r="AZ22" s="272" t="str">
        <f>IF(AND('MAPA DE RIESGOS'!$V$448="Alta",'MAPA DE RIESGOS'!$Z$448="Catastrófico"),CONCATENATE("R",'MAPA DE RIESGOS'!$H$448),"")</f>
        <v/>
      </c>
      <c r="BA22" s="272" t="str">
        <f>IF(AND('MAPA DE RIESGOS'!$V$454="Alta",'MAPA DE RIESGOS'!$Z$454="Catastrófico"),CONCATENATE("R",'MAPA DE RIESGOS'!$H$454),"")</f>
        <v/>
      </c>
      <c r="BB22" s="272" t="str">
        <f>IF(AND('MAPA DE RIESGOS'!$V$460="Alta",'MAPA DE RIESGOS'!$Z$460="Catastrófico"),CONCATENATE("R",'MAPA DE RIESGOS'!$H$460),"")</f>
        <v/>
      </c>
      <c r="BC22" s="272" t="str">
        <f>IF(AND('MAPA DE RIESGOS'!$V$466="Alta",'MAPA DE RIESGOS'!$Z$466="Catastrófico"),CONCATENATE("R",'MAPA DE RIESGOS'!$H$466),"")</f>
        <v/>
      </c>
      <c r="BD22" s="272" t="str">
        <f>IF(AND('MAPA DE RIESGOS'!$V$472="Alta",'MAPA DE RIESGOS'!$Z$472="Catastrófico"),CONCATENATE("R",'MAPA DE RIESGOS'!$H$472),"")</f>
        <v/>
      </c>
      <c r="BE22" s="272" t="str">
        <f>IF(AND('MAPA DE RIESGOS'!$V$478="Alta",'MAPA DE RIESGOS'!$Z$478="Catastrófico"),CONCATENATE("R",'MAPA DE RIESGOS'!$H$478),"")</f>
        <v/>
      </c>
      <c r="BF22" s="272" t="str">
        <f>IF(AND('MAPA DE RIESGOS'!$V$484="Alta",'MAPA DE RIESGOS'!$Z$484="Catastrófico"),CONCATENATE("R",'MAPA DE RIESGOS'!$H$484),"")</f>
        <v/>
      </c>
      <c r="BG22" s="274" t="str">
        <f>IF(AND('MAPA DE RIESGOS'!$V$490="Alta",'MAPA DE RIESGOS'!$Z$490="Catastrófico"),CONCATENATE("R",'MAPA DE RIESGOS'!$H$490),"")</f>
        <v/>
      </c>
      <c r="BH22" s="57"/>
      <c r="BI22" s="819"/>
      <c r="BJ22" s="820"/>
      <c r="BK22" s="820"/>
      <c r="BL22" s="820"/>
      <c r="BM22" s="820"/>
      <c r="BN22" s="821"/>
    </row>
    <row r="23" spans="2:66" ht="34.5" customHeight="1" thickBot="1">
      <c r="B23" s="796"/>
      <c r="C23" s="796"/>
      <c r="D23" s="797"/>
      <c r="E23" s="804"/>
      <c r="F23" s="805"/>
      <c r="G23" s="805"/>
      <c r="H23" s="805"/>
      <c r="I23" s="805"/>
      <c r="J23" s="287" t="str">
        <f>IF(AND('MAPA DE RIESGOS'!$V$496="Alta",'MAPA DE RIESGOS'!$Z$496="Leve"),CONCATENATE("R",'MAPA DE RIESGOS'!$H$496),"")</f>
        <v/>
      </c>
      <c r="K23" s="288" t="str">
        <f>IF(AND('MAPA DE RIESGOS'!$V$502="Alta",'MAPA DE RIESGOS'!$Z$502="Leve"),CONCATENATE("R",'MAPA DE RIESGOS'!$H$502),"")</f>
        <v/>
      </c>
      <c r="L23" s="288" t="str">
        <f>IF(AND('MAPA DE RIESGOS'!$V$508="Alta",'MAPA DE RIESGOS'!$Z$508="Leve"),CONCATENATE("R",'MAPA DE RIESGOS'!$H$508),"")</f>
        <v/>
      </c>
      <c r="M23" s="288" t="str">
        <f>IF(AND('MAPA DE RIESGOS'!$V$514="Alta",'MAPA DE RIESGOS'!$Z$514="Leve"),CONCATENATE("R",'MAPA DE RIESGOS'!$H$514),"")</f>
        <v/>
      </c>
      <c r="N23" s="288" t="str">
        <f>IF(AND('MAPA DE RIESGOS'!$V$520="Alta",'MAPA DE RIESGOS'!$Z$520="Leve"),CONCATENATE("R",'MAPA DE RIESGOS'!$H$520),"")</f>
        <v/>
      </c>
      <c r="O23" s="288" t="str">
        <f>IF(AND('MAPA DE RIESGOS'!$V$526="Alta",'MAPA DE RIESGOS'!$Z$526="Leve"),CONCATENATE("R",'MAPA DE RIESGOS'!$H$526),"")</f>
        <v/>
      </c>
      <c r="P23" s="288" t="str">
        <f>IF(AND('MAPA DE RIESGOS'!$V$532="Alta",'MAPA DE RIESGOS'!$Z$532="Leve"),CONCATENATE("R",'MAPA DE RIESGOS'!$H$532),"")</f>
        <v/>
      </c>
      <c r="Q23" s="288"/>
      <c r="R23" s="288"/>
      <c r="S23" s="289"/>
      <c r="T23" s="287" t="str">
        <f>IF(AND('MAPA DE RIESGOS'!$V$496="Alta",'MAPA DE RIESGOS'!$Z$496="Menor"),CONCATENATE("R",'MAPA DE RIESGOS'!$H$496),"")</f>
        <v/>
      </c>
      <c r="U23" s="288" t="str">
        <f>IF(AND('MAPA DE RIESGOS'!$V$502="Alta",'MAPA DE RIESGOS'!$Z$502="Menor"),CONCATENATE("R",'MAPA DE RIESGOS'!$H$502),"")</f>
        <v/>
      </c>
      <c r="V23" s="288" t="str">
        <f>IF(AND('MAPA DE RIESGOS'!$V$508="Alta",'MAPA DE RIESGOS'!$Z$508="Menor"),CONCATENATE("R",'MAPA DE RIESGOS'!$H$508),"")</f>
        <v/>
      </c>
      <c r="W23" s="288" t="str">
        <f>IF(AND('MAPA DE RIESGOS'!$V$514="Alta",'MAPA DE RIESGOS'!$Z$514="Menor"),CONCATENATE("R",'MAPA DE RIESGOS'!$H$514),"")</f>
        <v/>
      </c>
      <c r="X23" s="288" t="str">
        <f>IF(AND('MAPA DE RIESGOS'!$V$520="Alta",'MAPA DE RIESGOS'!$Z$520="Menor"),CONCATENATE("R",'MAPA DE RIESGOS'!$H$520),"")</f>
        <v/>
      </c>
      <c r="Y23" s="288" t="str">
        <f>IF(AND('MAPA DE RIESGOS'!$V$526="Alta",'MAPA DE RIESGOS'!$Z$526="Menor"),CONCATENATE("R",'MAPA DE RIESGOS'!$H$526),"")</f>
        <v/>
      </c>
      <c r="Z23" s="288" t="str">
        <f>IF(AND('MAPA DE RIESGOS'!$V$532="Alta",'MAPA DE RIESGOS'!$Z$532="Menor"),CONCATENATE("R",'MAPA DE RIESGOS'!$H$532),"")</f>
        <v/>
      </c>
      <c r="AA23" s="288"/>
      <c r="AB23" s="288"/>
      <c r="AC23" s="289"/>
      <c r="AD23" s="275" t="str">
        <f>IF(AND('MAPA DE RIESGOS'!$V$496="Alta",'MAPA DE RIESGOS'!$Z$496="Moderado"),CONCATENATE("R",'MAPA DE RIESGOS'!$H$496),"")</f>
        <v/>
      </c>
      <c r="AE23" s="276" t="str">
        <f>IF(AND('MAPA DE RIESGOS'!$V$502="Alta",'MAPA DE RIESGOS'!$Z$502="Moderado"),CONCATENATE("R",'MAPA DE RIESGOS'!$H$502),"")</f>
        <v/>
      </c>
      <c r="AF23" s="276" t="str">
        <f>IF(AND('MAPA DE RIESGOS'!$V$508="Alta",'MAPA DE RIESGOS'!$Z$508="Moderado"),CONCATENATE("R",'MAPA DE RIESGOS'!$H$508),"")</f>
        <v/>
      </c>
      <c r="AG23" s="276" t="str">
        <f>IF(AND('MAPA DE RIESGOS'!$V$514="Alta",'MAPA DE RIESGOS'!$Z$514="Moderado"),CONCATENATE("R",'MAPA DE RIESGOS'!$H$514),"")</f>
        <v/>
      </c>
      <c r="AH23" s="276" t="str">
        <f>IF(AND('MAPA DE RIESGOS'!$V$520="Alta",'MAPA DE RIESGOS'!$Z$520="Moderado"),CONCATENATE("R",'MAPA DE RIESGOS'!$H$520),"")</f>
        <v/>
      </c>
      <c r="AI23" s="276" t="str">
        <f>IF(AND('MAPA DE RIESGOS'!$V$526="Alta",'MAPA DE RIESGOS'!$Z$526="Moderado"),CONCATENATE("R",'MAPA DE RIESGOS'!$H$526),"")</f>
        <v/>
      </c>
      <c r="AJ23" s="276" t="str">
        <f>IF(AND('MAPA DE RIESGOS'!$V$532="Alta",'MAPA DE RIESGOS'!$Z$532="Moderado"),CONCATENATE("R",'MAPA DE RIESGOS'!$H$532),"")</f>
        <v/>
      </c>
      <c r="AK23" s="276"/>
      <c r="AL23" s="276"/>
      <c r="AM23" s="277"/>
      <c r="AN23" s="275" t="str">
        <f>IF(AND('MAPA DE RIESGOS'!$V$496="Alta",'MAPA DE RIESGOS'!$Z$496="Mayor"),CONCATENATE("R",'MAPA DE RIESGOS'!$H$496),"")</f>
        <v/>
      </c>
      <c r="AO23" s="276" t="str">
        <f>IF(AND('MAPA DE RIESGOS'!$V$502="Alta",'MAPA DE RIESGOS'!$Z$502="Mayor"),CONCATENATE("R",'MAPA DE RIESGOS'!$H$502),"")</f>
        <v/>
      </c>
      <c r="AP23" s="276" t="str">
        <f>IF(AND('MAPA DE RIESGOS'!$V$508="Alta",'MAPA DE RIESGOS'!$Z$508="Mayor"),CONCATENATE("R",'MAPA DE RIESGOS'!$H$508),"")</f>
        <v/>
      </c>
      <c r="AQ23" s="276" t="str">
        <f>IF(AND('MAPA DE RIESGOS'!$V$514="Alta",'MAPA DE RIESGOS'!$Z$514="Mayor"),CONCATENATE("R",'MAPA DE RIESGOS'!$H$514),"")</f>
        <v/>
      </c>
      <c r="AR23" s="276" t="str">
        <f>IF(AND('MAPA DE RIESGOS'!$V$520="Alta",'MAPA DE RIESGOS'!$Z$520="Mayor"),CONCATENATE("R",'MAPA DE RIESGOS'!$H$520),"")</f>
        <v/>
      </c>
      <c r="AS23" s="276" t="str">
        <f>IF(AND('MAPA DE RIESGOS'!$V$526="Alta",'MAPA DE RIESGOS'!$Z$526="Mayor"),CONCATENATE("R",'MAPA DE RIESGOS'!$H$526),"")</f>
        <v/>
      </c>
      <c r="AT23" s="276" t="str">
        <f>IF(AND('MAPA DE RIESGOS'!$V$532="Alta",'MAPA DE RIESGOS'!$Z$532="Mayor"),CONCATENATE("R",'MAPA DE RIESGOS'!$H$532),"")</f>
        <v/>
      </c>
      <c r="AU23" s="276"/>
      <c r="AV23" s="276"/>
      <c r="AW23" s="277"/>
      <c r="AX23" s="286" t="str">
        <f>IF(AND('MAPA DE RIESGOS'!$V$496="Alta",'MAPA DE RIESGOS'!$Z$496="Catastrófico"),CONCATENATE("R",'MAPA DE RIESGOS'!$H$496),"")</f>
        <v/>
      </c>
      <c r="AY23" s="278" t="str">
        <f>IF(AND('MAPA DE RIESGOS'!$V$502="Alta",'MAPA DE RIESGOS'!$Z$502="Catastrófico"),CONCATENATE("R",'MAPA DE RIESGOS'!$H$502),"")</f>
        <v/>
      </c>
      <c r="AZ23" s="278" t="str">
        <f>IF(AND('MAPA DE RIESGOS'!$V$508="Alta",'MAPA DE RIESGOS'!$Z$508="Catastrófico"),CONCATENATE("R",'MAPA DE RIESGOS'!$H$508),"")</f>
        <v/>
      </c>
      <c r="BA23" s="278" t="str">
        <f>IF(AND('MAPA DE RIESGOS'!$V$514="Alta",'MAPA DE RIESGOS'!$Z$514="Catastrófico"),CONCATENATE("R",'MAPA DE RIESGOS'!$H$514),"")</f>
        <v/>
      </c>
      <c r="BB23" s="278" t="str">
        <f>IF(AND('MAPA DE RIESGOS'!$V$520="Alta",'MAPA DE RIESGOS'!$Z$520="Catastrófico"),CONCATENATE("R",'MAPA DE RIESGOS'!$H$520),"")</f>
        <v/>
      </c>
      <c r="BC23" s="278" t="str">
        <f>IF(AND('MAPA DE RIESGOS'!$V$526="Alta",'MAPA DE RIESGOS'!$Z$526="Catastrófico"),CONCATENATE("R",'MAPA DE RIESGOS'!$H$526),"")</f>
        <v/>
      </c>
      <c r="BD23" s="278" t="str">
        <f>IF(AND('MAPA DE RIESGOS'!$V$532="Alta",'MAPA DE RIESGOS'!$Z$532="Catastrófico"),CONCATENATE("R",'MAPA DE RIESGOS'!$H$532),"")</f>
        <v/>
      </c>
      <c r="BE23" s="278"/>
      <c r="BF23" s="278"/>
      <c r="BG23" s="279"/>
      <c r="BH23" s="57"/>
      <c r="BI23" s="822"/>
      <c r="BJ23" s="823"/>
      <c r="BK23" s="823"/>
      <c r="BL23" s="823"/>
      <c r="BM23" s="823"/>
      <c r="BN23" s="824"/>
    </row>
    <row r="24" spans="2:66" ht="34.5" customHeight="1">
      <c r="B24" s="796"/>
      <c r="C24" s="796"/>
      <c r="D24" s="797"/>
      <c r="E24" s="798" t="s">
        <v>1204</v>
      </c>
      <c r="F24" s="799"/>
      <c r="G24" s="799"/>
      <c r="H24" s="799"/>
      <c r="I24" s="800"/>
      <c r="J24" s="280" t="str">
        <f>IF(AND('MAPA DE RIESGOS'!$V$10="Media",'MAPA DE RIESGOS'!$Z$10="Leve"),CONCATENATE("R",'MAPA DE RIESGOS'!$H$10),"")</f>
        <v/>
      </c>
      <c r="K24" s="281" t="str">
        <f>IF(AND('MAPA DE RIESGOS'!$V$16="Media",'MAPA DE RIESGOS'!$Z$16="Leve"),CONCATENATE("R",'MAPA DE RIESGOS'!$H$16),"")</f>
        <v/>
      </c>
      <c r="L24" s="281" t="str">
        <f>IF(AND('MAPA DE RIESGOS'!$V$22="Media",'MAPA DE RIESGOS'!$Z$22="Leve"),CONCATENATE("R",'MAPA DE RIESGOS'!$H$22),"")</f>
        <v/>
      </c>
      <c r="M24" s="281" t="str">
        <f>IF(AND('MAPA DE RIESGOS'!$V$28="Media",'MAPA DE RIESGOS'!$Z$28="Leve"),CONCATENATE("R",'MAPA DE RIESGOS'!$H$28),"")</f>
        <v/>
      </c>
      <c r="N24" s="281" t="str">
        <f>IF(AND('MAPA DE RIESGOS'!$V$34="Media",'MAPA DE RIESGOS'!$Z$34="Leve"),CONCATENATE("R",'MAPA DE RIESGOS'!$H$34),"")</f>
        <v/>
      </c>
      <c r="O24" s="281" t="str">
        <f>IF(AND('MAPA DE RIESGOS'!$V$40="Media",'MAPA DE RIESGOS'!$Z$40="Leve"),CONCATENATE("R",'MAPA DE RIESGOS'!$H$40),"")</f>
        <v/>
      </c>
      <c r="P24" s="281" t="str">
        <f>IF(AND('MAPA DE RIESGOS'!$V$46="Media",'MAPA DE RIESGOS'!$Z$46="Leve"),CONCATENATE("R",'MAPA DE RIESGOS'!$H$46),"")</f>
        <v/>
      </c>
      <c r="Q24" s="281" t="str">
        <f>IF(AND('MAPA DE RIESGOS'!$V$52="Media",'MAPA DE RIESGOS'!$Z$52="Leve"),CONCATENATE("R",'MAPA DE RIESGOS'!$H$52),"")</f>
        <v/>
      </c>
      <c r="R24" s="281" t="str">
        <f>IF(AND('MAPA DE RIESGOS'!$V$58="Media",'MAPA DE RIESGOS'!$Z$58="Leve"),CONCATENATE("R",'MAPA DE RIESGOS'!$H$58),"")</f>
        <v/>
      </c>
      <c r="S24" s="284" t="str">
        <f>IF(AND('MAPA DE RIESGOS'!$V$64="Media",'MAPA DE RIESGOS'!$Z$64="Leve"),CONCATENATE("R",'MAPA DE RIESGOS'!$H$64),"")</f>
        <v/>
      </c>
      <c r="T24" s="280" t="str">
        <f>IF(AND('MAPA DE RIESGOS'!$V$10="Media",'MAPA DE RIESGOS'!$Z$10="Menor"),CONCATENATE("R",'MAPA DE RIESGOS'!$H$10),"")</f>
        <v/>
      </c>
      <c r="U24" s="281" t="str">
        <f>IF(AND('MAPA DE RIESGOS'!$V$16="Media",'MAPA DE RIESGOS'!$Z$16="Menor"),CONCATENATE("R",'MAPA DE RIESGOS'!$H$16),"")</f>
        <v/>
      </c>
      <c r="V24" s="281" t="str">
        <f>IF(AND('MAPA DE RIESGOS'!$V$22="Media",'MAPA DE RIESGOS'!$Z$22="Menor"),CONCATENATE("R",'MAPA DE RIESGOS'!$H$22),"")</f>
        <v/>
      </c>
      <c r="W24" s="281" t="str">
        <f>IF(AND('MAPA DE RIESGOS'!$V$28="Media",'MAPA DE RIESGOS'!$Z$28="Menor"),CONCATENATE("R",'MAPA DE RIESGOS'!$H$28),"")</f>
        <v/>
      </c>
      <c r="X24" s="281" t="str">
        <f>IF(AND('MAPA DE RIESGOS'!$V$34="Media",'MAPA DE RIESGOS'!$Z$34="Menor"),CONCATENATE("R",'MAPA DE RIESGOS'!$H$34),"")</f>
        <v/>
      </c>
      <c r="Y24" s="281" t="str">
        <f>IF(AND('MAPA DE RIESGOS'!$V$40="Media",'MAPA DE RIESGOS'!$Z$40="Menor"),CONCATENATE("R",'MAPA DE RIESGOS'!$H$40),"")</f>
        <v/>
      </c>
      <c r="Z24" s="281" t="str">
        <f>IF(AND('MAPA DE RIESGOS'!$V$46="Media",'MAPA DE RIESGOS'!$Z$46="Menor"),CONCATENATE("R",'MAPA DE RIESGOS'!$H$46),"")</f>
        <v/>
      </c>
      <c r="AA24" s="281" t="str">
        <f>IF(AND('MAPA DE RIESGOS'!$V$52="Media",'MAPA DE RIESGOS'!$Z$52="Menor"),CONCATENATE("R",'MAPA DE RIESGOS'!$H$52),"")</f>
        <v/>
      </c>
      <c r="AB24" s="281" t="str">
        <f>IF(AND('MAPA DE RIESGOS'!$V$58="Media",'MAPA DE RIESGOS'!$Z$58="Menor"),CONCATENATE("R",'MAPA DE RIESGOS'!$H$58),"")</f>
        <v/>
      </c>
      <c r="AC24" s="284" t="str">
        <f>IF(AND('MAPA DE RIESGOS'!$V$64="Media",'MAPA DE RIESGOS'!$Z$64="Menor"),CONCATENATE("R",'MAPA DE RIESGOS'!$H$64),"")</f>
        <v/>
      </c>
      <c r="AD24" s="280" t="str">
        <f>IF(AND('MAPA DE RIESGOS'!$V$10="Media",'MAPA DE RIESGOS'!$Z$10="Moderado"),CONCATENATE("R",'MAPA DE RIESGOS'!$H$10),"")</f>
        <v/>
      </c>
      <c r="AE24" s="281" t="str">
        <f>IF(AND('MAPA DE RIESGOS'!$V$16="Media",'MAPA DE RIESGOS'!$Z$16="Moderado"),CONCATENATE("R",'MAPA DE RIESGOS'!$H$16),"")</f>
        <v/>
      </c>
      <c r="AF24" s="281" t="str">
        <f>IF(AND('MAPA DE RIESGOS'!$V$22="Media",'MAPA DE RIESGOS'!$Z$22="Moderado"),CONCATENATE("R",'MAPA DE RIESGOS'!$H$22),"")</f>
        <v/>
      </c>
      <c r="AG24" s="281" t="str">
        <f>IF(AND('MAPA DE RIESGOS'!$V$28="Media",'MAPA DE RIESGOS'!$Z$28="Moderado"),CONCATENATE("R",'MAPA DE RIESGOS'!$H$28),"")</f>
        <v>R4</v>
      </c>
      <c r="AH24" s="281" t="str">
        <f>IF(AND('MAPA DE RIESGOS'!$V$34="Media",'MAPA DE RIESGOS'!$Z$34="Moderado"),CONCATENATE("R",'MAPA DE RIESGOS'!$H$34),"")</f>
        <v/>
      </c>
      <c r="AI24" s="281" t="str">
        <f>IF(AND('MAPA DE RIESGOS'!$V$40="Media",'MAPA DE RIESGOS'!$Z$40="Moderado"),CONCATENATE("R",'MAPA DE RIESGOS'!$H$40),"")</f>
        <v/>
      </c>
      <c r="AJ24" s="281" t="str">
        <f>IF(AND('MAPA DE RIESGOS'!$V$46="Media",'MAPA DE RIESGOS'!$Z$46="Moderado"),CONCATENATE("R",'MAPA DE RIESGOS'!$H$46),"")</f>
        <v/>
      </c>
      <c r="AK24" s="281" t="str">
        <f>IF(AND('MAPA DE RIESGOS'!$V$52="Media",'MAPA DE RIESGOS'!$Z$52="Moderado"),CONCATENATE("R",'MAPA DE RIESGOS'!$H$52),"")</f>
        <v/>
      </c>
      <c r="AL24" s="281" t="str">
        <f>IF(AND('MAPA DE RIESGOS'!$V$58="Media",'MAPA DE RIESGOS'!$Z$58="Moderado"),CONCATENATE("R",'MAPA DE RIESGOS'!$H$58),"")</f>
        <v/>
      </c>
      <c r="AM24" s="284" t="str">
        <f>IF(AND('MAPA DE RIESGOS'!$V$64="Media",'MAPA DE RIESGOS'!$Z$64="Moderado"),CONCATENATE("R",'MAPA DE RIESGOS'!$H$64),"")</f>
        <v/>
      </c>
      <c r="AN24" s="263" t="str">
        <f>IF(AND('MAPA DE RIESGOS'!$V$10="Media",'MAPA DE RIESGOS'!$Z$10="Mayor"),CONCATENATE("R",'MAPA DE RIESGOS'!$H$10),"")</f>
        <v/>
      </c>
      <c r="AO24" s="264" t="str">
        <f>IF(AND('MAPA DE RIESGOS'!$V$16="Media",'MAPA DE RIESGOS'!$Z$16="Mayor"),CONCATENATE("R",'MAPA DE RIESGOS'!$H$16),"")</f>
        <v/>
      </c>
      <c r="AP24" s="264" t="str">
        <f>IF(AND('MAPA DE RIESGOS'!$V$22="Media",'MAPA DE RIESGOS'!$Z$22="Mayor"),CONCATENATE("R",'MAPA DE RIESGOS'!$H$22),"")</f>
        <v/>
      </c>
      <c r="AQ24" s="264" t="str">
        <f>IF(AND('MAPA DE RIESGOS'!$V$28="Media",'MAPA DE RIESGOS'!$Z$28="Mayor"),CONCATENATE("R",'MAPA DE RIESGOS'!$H$28),"")</f>
        <v/>
      </c>
      <c r="AR24" s="264" t="str">
        <f>IF(AND('MAPA DE RIESGOS'!$V$34="Media",'MAPA DE RIESGOS'!$Z$34="Mayor"),CONCATENATE("R",'MAPA DE RIESGOS'!$H$34),"")</f>
        <v/>
      </c>
      <c r="AS24" s="264" t="str">
        <f>IF(AND('MAPA DE RIESGOS'!$V$40="Media",'MAPA DE RIESGOS'!$Z$40="Mayor"),CONCATENATE("R",'MAPA DE RIESGOS'!$H$40),"")</f>
        <v/>
      </c>
      <c r="AT24" s="264" t="str">
        <f>IF(AND('MAPA DE RIESGOS'!$V$46="Media",'MAPA DE RIESGOS'!$Z$46="Mayor"),CONCATENATE("R",'MAPA DE RIESGOS'!$H$46),"")</f>
        <v/>
      </c>
      <c r="AU24" s="264" t="str">
        <f>IF(AND('MAPA DE RIESGOS'!$V$52="Media",'MAPA DE RIESGOS'!$Z$52="Mayor"),CONCATENATE("R",'MAPA DE RIESGOS'!$H$52),"")</f>
        <v/>
      </c>
      <c r="AV24" s="264" t="str">
        <f>IF(AND('MAPA DE RIESGOS'!$V$58="Media",'MAPA DE RIESGOS'!$Z$58="Mayor"),CONCATENATE("R",'MAPA DE RIESGOS'!$H$58),"")</f>
        <v/>
      </c>
      <c r="AW24" s="267" t="str">
        <f>IF(AND('MAPA DE RIESGOS'!$V$64="Media",'MAPA DE RIESGOS'!$Z$64="Mayor"),CONCATENATE("R",'MAPA DE RIESGOS'!$H$64),"")</f>
        <v/>
      </c>
      <c r="AX24" s="269" t="str">
        <f>IF(AND('MAPA DE RIESGOS'!$V$10="Media",'MAPA DE RIESGOS'!$Z$10="Catastrófico"),CONCATENATE("R",'MAPA DE RIESGOS'!$H$10),"")</f>
        <v/>
      </c>
      <c r="AY24" s="270" t="str">
        <f>IF(AND('MAPA DE RIESGOS'!$V$16="Media",'MAPA DE RIESGOS'!$Z$16="Catastrófico"),CONCATENATE("R",'MAPA DE RIESGOS'!$H$16),"")</f>
        <v/>
      </c>
      <c r="AZ24" s="270" t="str">
        <f>IF(AND('MAPA DE RIESGOS'!$V$22="Media",'MAPA DE RIESGOS'!$Z$22="Catastrófico"),CONCATENATE("R",'MAPA DE RIESGOS'!$H$22),"")</f>
        <v/>
      </c>
      <c r="BA24" s="270" t="str">
        <f>IF(AND('MAPA DE RIESGOS'!$V$28="Media",'MAPA DE RIESGOS'!$Z$28="Catastrófico"),CONCATENATE("R",'MAPA DE RIESGOS'!$H$28),"")</f>
        <v/>
      </c>
      <c r="BB24" s="270" t="str">
        <f>IF(AND('MAPA DE RIESGOS'!$V$34="Media",'MAPA DE RIESGOS'!$Z$34="Catastrófico"),CONCATENATE("R",'MAPA DE RIESGOS'!$H$34),"")</f>
        <v/>
      </c>
      <c r="BC24" s="270" t="str">
        <f>IF(AND('MAPA DE RIESGOS'!$V$40="Media",'MAPA DE RIESGOS'!$Z$40="Catastrófico"),CONCATENATE("R",'MAPA DE RIESGOS'!$H$40),"")</f>
        <v/>
      </c>
      <c r="BD24" s="270" t="str">
        <f>IF(AND('MAPA DE RIESGOS'!$V$46="Media",'MAPA DE RIESGOS'!$Z$46="Catastrófico"),CONCATENATE("R",'MAPA DE RIESGOS'!$H$46),"")</f>
        <v/>
      </c>
      <c r="BE24" s="270" t="str">
        <f>IF(AND('MAPA DE RIESGOS'!$V$52="Media",'MAPA DE RIESGOS'!$Z$52="Catastrófico"),CONCATENATE("R",'MAPA DE RIESGOS'!$H$52),"")</f>
        <v/>
      </c>
      <c r="BF24" s="270" t="str">
        <f>IF(AND('MAPA DE RIESGOS'!$V$58="Media",'MAPA DE RIESGOS'!$Z$58="Catastrófico"),CONCATENATE("R",'MAPA DE RIESGOS'!$H$58),"")</f>
        <v/>
      </c>
      <c r="BG24" s="273" t="str">
        <f>IF(AND('MAPA DE RIESGOS'!$V$64="Media",'MAPA DE RIESGOS'!$Z$64="Catastrófico"),CONCATENATE("R",'MAPA DE RIESGOS'!$H$64),"")</f>
        <v/>
      </c>
      <c r="BH24" s="57"/>
      <c r="BI24" s="825" t="s">
        <v>241</v>
      </c>
      <c r="BJ24" s="826"/>
      <c r="BK24" s="826"/>
      <c r="BL24" s="826"/>
      <c r="BM24" s="826"/>
      <c r="BN24" s="827"/>
    </row>
    <row r="25" spans="2:66" ht="34.5" customHeight="1">
      <c r="B25" s="796"/>
      <c r="C25" s="796"/>
      <c r="D25" s="797"/>
      <c r="E25" s="801"/>
      <c r="F25" s="802"/>
      <c r="G25" s="802"/>
      <c r="H25" s="802"/>
      <c r="I25" s="803"/>
      <c r="J25" s="282" t="str">
        <f>IF(AND('MAPA DE RIESGOS'!$V$70="Media",'MAPA DE RIESGOS'!$Z$70="Leve"),CONCATENATE("R",'MAPA DE RIESGOS'!$H$70),"")</f>
        <v/>
      </c>
      <c r="K25" s="283" t="str">
        <f>IF(AND('MAPA DE RIESGOS'!$V$76="Media",'MAPA DE RIESGOS'!$Z$76="Leve"),CONCATENATE("R",'MAPA DE RIESGOS'!$H$76),"")</f>
        <v/>
      </c>
      <c r="L25" s="283" t="str">
        <f>IF(AND('MAPA DE RIESGOS'!$V$82="Media",'MAPA DE RIESGOS'!$Z$82="Leve"),CONCATENATE("R",'MAPA DE RIESGOS'!$H$82),"")</f>
        <v/>
      </c>
      <c r="M25" s="283" t="str">
        <f>IF(AND('MAPA DE RIESGOS'!$V$88="Media",'MAPA DE RIESGOS'!$Z$88="Leve"),CONCATENATE("R",'MAPA DE RIESGOS'!$H$88),"")</f>
        <v/>
      </c>
      <c r="N25" s="283" t="str">
        <f>IF(AND('MAPA DE RIESGOS'!$V$94="Media",'MAPA DE RIESGOS'!$Z$94="Leve"),CONCATENATE("R",'MAPA DE RIESGOS'!$H$94),"")</f>
        <v>R15</v>
      </c>
      <c r="O25" s="283" t="str">
        <f>IF(AND('MAPA DE RIESGOS'!$V$100="Media",'MAPA DE RIESGOS'!$Z$100="Leve"),CONCATENATE("R",'MAPA DE RIESGOS'!$H$100),"")</f>
        <v>R16</v>
      </c>
      <c r="P25" s="283" t="str">
        <f>IF(AND('MAPA DE RIESGOS'!$V$106="Media",'MAPA DE RIESGOS'!$Z$106="Leve"),CONCATENATE("R",'MAPA DE RIESGOS'!$H$106),"")</f>
        <v/>
      </c>
      <c r="Q25" s="283" t="str">
        <f>IF(AND('MAPA DE RIESGOS'!$V$112="Media",'MAPA DE RIESGOS'!$Z$112="Leve"),CONCATENATE("R",'MAPA DE RIESGOS'!$H$112),"")</f>
        <v/>
      </c>
      <c r="R25" s="283" t="str">
        <f>IF(AND('MAPA DE RIESGOS'!$V$118="Media",'MAPA DE RIESGOS'!$Z$118="Leve"),CONCATENATE("R",'MAPA DE RIESGOS'!$H$118),"")</f>
        <v/>
      </c>
      <c r="S25" s="285" t="str">
        <f>IF(AND('MAPA DE RIESGOS'!$V$124="Media",'MAPA DE RIESGOS'!$Z$124="Leve"),CONCATENATE("R",'MAPA DE RIESGOS'!$H$124),"")</f>
        <v/>
      </c>
      <c r="T25" s="282" t="str">
        <f>IF(AND('MAPA DE RIESGOS'!$V$70="Media",'MAPA DE RIESGOS'!$Z$70="Menor"),CONCATENATE("R",'MAPA DE RIESGOS'!$H$70),"")</f>
        <v/>
      </c>
      <c r="U25" s="283" t="str">
        <f>IF(AND('MAPA DE RIESGOS'!$V$76="Media",'MAPA DE RIESGOS'!$Z$76="Menor"),CONCATENATE("R",'MAPA DE RIESGOS'!$H$76),"")</f>
        <v/>
      </c>
      <c r="V25" s="283" t="str">
        <f>IF(AND('MAPA DE RIESGOS'!$V$82="Media",'MAPA DE RIESGOS'!$Z$82="Menor"),CONCATENATE("R",'MAPA DE RIESGOS'!$H$82),"")</f>
        <v/>
      </c>
      <c r="W25" s="283" t="str">
        <f>IF(AND('MAPA DE RIESGOS'!$V$88="Media",'MAPA DE RIESGOS'!$Z$88="Menor"),CONCATENATE("R",'MAPA DE RIESGOS'!$H$88),"")</f>
        <v/>
      </c>
      <c r="X25" s="283" t="str">
        <f>IF(AND('MAPA DE RIESGOS'!$V$94="Media",'MAPA DE RIESGOS'!$Z$94="Menor"),CONCATENATE("R",'MAPA DE RIESGOS'!$H$94),"")</f>
        <v/>
      </c>
      <c r="Y25" s="283" t="str">
        <f>IF(AND('MAPA DE RIESGOS'!$V$100="Media",'MAPA DE RIESGOS'!$Z$100="Menor"),CONCATENATE("R",'MAPA DE RIESGOS'!$H$100),"")</f>
        <v/>
      </c>
      <c r="Z25" s="283" t="str">
        <f>IF(AND('MAPA DE RIESGOS'!$V$106="Media",'MAPA DE RIESGOS'!$Z$106="Menor"),CONCATENATE("R",'MAPA DE RIESGOS'!$H$106),"")</f>
        <v/>
      </c>
      <c r="AA25" s="283" t="str">
        <f>IF(AND('MAPA DE RIESGOS'!$V$112="Media",'MAPA DE RIESGOS'!$Z$112="Menor"),CONCATENATE("R",'MAPA DE RIESGOS'!$H$112),"")</f>
        <v/>
      </c>
      <c r="AB25" s="283" t="str">
        <f>IF(AND('MAPA DE RIESGOS'!$V$118="Media",'MAPA DE RIESGOS'!$Z$118="Menor"),CONCATENATE("R",'MAPA DE RIESGOS'!$H$118),"")</f>
        <v/>
      </c>
      <c r="AC25" s="285" t="str">
        <f>IF(AND('MAPA DE RIESGOS'!$V$124="Media",'MAPA DE RIESGOS'!$Z$124="Menor"),CONCATENATE("R",'MAPA DE RIESGOS'!$H$124),"")</f>
        <v/>
      </c>
      <c r="AD25" s="282" t="str">
        <f>IF(AND('MAPA DE RIESGOS'!$V$70="Media",'MAPA DE RIESGOS'!$Z$70="Moderado"),CONCATENATE("R",'MAPA DE RIESGOS'!$H$70),"")</f>
        <v/>
      </c>
      <c r="AE25" s="283" t="str">
        <f>IF(AND('MAPA DE RIESGOS'!$V$76="Media",'MAPA DE RIESGOS'!$Z$76="Moderado"),CONCATENATE("R",'MAPA DE RIESGOS'!$H$76),"")</f>
        <v/>
      </c>
      <c r="AF25" s="283" t="str">
        <f>IF(AND('MAPA DE RIESGOS'!$V$82="Media",'MAPA DE RIESGOS'!$Z$82="Moderado"),CONCATENATE("R",'MAPA DE RIESGOS'!$H$82),"")</f>
        <v/>
      </c>
      <c r="AG25" s="283" t="str">
        <f>IF(AND('MAPA DE RIESGOS'!$V$88="Media",'MAPA DE RIESGOS'!$Z$88="Moderado"),CONCATENATE("R",'MAPA DE RIESGOS'!$H$88),"")</f>
        <v/>
      </c>
      <c r="AH25" s="283" t="str">
        <f>IF(AND('MAPA DE RIESGOS'!$V$94="Media",'MAPA DE RIESGOS'!$Z$94="Moderado"),CONCATENATE("R",'MAPA DE RIESGOS'!$H$94),"")</f>
        <v/>
      </c>
      <c r="AI25" s="283" t="str">
        <f>IF(AND('MAPA DE RIESGOS'!$V$100="Media",'MAPA DE RIESGOS'!$Z$100="Moderado"),CONCATENATE("R",'MAPA DE RIESGOS'!$H$100),"")</f>
        <v/>
      </c>
      <c r="AJ25" s="283" t="str">
        <f>IF(AND('MAPA DE RIESGOS'!$V$106="Media",'MAPA DE RIESGOS'!$Z$106="Moderado"),CONCATENATE("R",'MAPA DE RIESGOS'!$H$106),"")</f>
        <v/>
      </c>
      <c r="AK25" s="283" t="str">
        <f>IF(AND('MAPA DE RIESGOS'!$V$112="Media",'MAPA DE RIESGOS'!$Z$112="Moderado"),CONCATENATE("R",'MAPA DE RIESGOS'!$H$112),"")</f>
        <v/>
      </c>
      <c r="AL25" s="283" t="str">
        <f>IF(AND('MAPA DE RIESGOS'!$V$118="Media",'MAPA DE RIESGOS'!$Z$118="Moderado"),CONCATENATE("R",'MAPA DE RIESGOS'!$H$118),"")</f>
        <v/>
      </c>
      <c r="AM25" s="285" t="str">
        <f>IF(AND('MAPA DE RIESGOS'!$V$124="Media",'MAPA DE RIESGOS'!$Z$124="Moderado"),CONCATENATE("R",'MAPA DE RIESGOS'!$H$124),"")</f>
        <v/>
      </c>
      <c r="AN25" s="265" t="str">
        <f>IF(AND('MAPA DE RIESGOS'!$V$70="Media",'MAPA DE RIESGOS'!$Z$70="Mayor"),CONCATENATE("R",'MAPA DE RIESGOS'!$H$70),"")</f>
        <v/>
      </c>
      <c r="AO25" s="266" t="str">
        <f>IF(AND('MAPA DE RIESGOS'!$V$76="Media",'MAPA DE RIESGOS'!$Z$76="Mayor"),CONCATENATE("R",'MAPA DE RIESGOS'!$H$76),"")</f>
        <v/>
      </c>
      <c r="AP25" s="266" t="str">
        <f>IF(AND('MAPA DE RIESGOS'!$V$82="Media",'MAPA DE RIESGOS'!$Z$82="Mayor"),CONCATENATE("R",'MAPA DE RIESGOS'!$H$82),"")</f>
        <v/>
      </c>
      <c r="AQ25" s="266" t="str">
        <f>IF(AND('MAPA DE RIESGOS'!$V$88="Media",'MAPA DE RIESGOS'!$Z$88="Mayor"),CONCATENATE("R",'MAPA DE RIESGOS'!$H$88),"")</f>
        <v/>
      </c>
      <c r="AR25" s="266" t="str">
        <f>IF(AND('MAPA DE RIESGOS'!$V$94="Media",'MAPA DE RIESGOS'!$Z$94="Mayor"),CONCATENATE("R",'MAPA DE RIESGOS'!$H$94),"")</f>
        <v/>
      </c>
      <c r="AS25" s="266" t="str">
        <f>IF(AND('MAPA DE RIESGOS'!$V$100="Media",'MAPA DE RIESGOS'!$Z$100="Mayor"),CONCATENATE("R",'MAPA DE RIESGOS'!$H$100),"")</f>
        <v/>
      </c>
      <c r="AT25" s="266" t="str">
        <f>IF(AND('MAPA DE RIESGOS'!$V$106="Media",'MAPA DE RIESGOS'!$Z$106="Mayor"),CONCATENATE("R",'MAPA DE RIESGOS'!$H$106),"")</f>
        <v/>
      </c>
      <c r="AU25" s="266" t="str">
        <f>IF(AND('MAPA DE RIESGOS'!$V$112="Media",'MAPA DE RIESGOS'!$Z$112="Mayor"),CONCATENATE("R",'MAPA DE RIESGOS'!$H$112),"")</f>
        <v/>
      </c>
      <c r="AV25" s="266" t="str">
        <f>IF(AND('MAPA DE RIESGOS'!$V$118="Media",'MAPA DE RIESGOS'!$Z$118="Mayor"),CONCATENATE("R",'MAPA DE RIESGOS'!$H$118),"")</f>
        <v/>
      </c>
      <c r="AW25" s="268" t="str">
        <f>IF(AND('MAPA DE RIESGOS'!$V$124="Media",'MAPA DE RIESGOS'!$Z$124="Mayor"),CONCATENATE("R",'MAPA DE RIESGOS'!$H$124),"")</f>
        <v/>
      </c>
      <c r="AX25" s="271" t="str">
        <f>IF(AND('MAPA DE RIESGOS'!$V$70="Media",'MAPA DE RIESGOS'!$Z$70="Catastrófico"),CONCATENATE("R",'MAPA DE RIESGOS'!$H$70),"")</f>
        <v/>
      </c>
      <c r="AY25" s="272" t="str">
        <f>IF(AND('MAPA DE RIESGOS'!$V$76="Media",'MAPA DE RIESGOS'!$Z$76="Catastrófico"),CONCATENATE("R",'MAPA DE RIESGOS'!$H$76),"")</f>
        <v/>
      </c>
      <c r="AZ25" s="272" t="str">
        <f>IF(AND('MAPA DE RIESGOS'!$V$82="Media",'MAPA DE RIESGOS'!$Z$82="Catastrófico"),CONCATENATE("R",'MAPA DE RIESGOS'!$H$82),"")</f>
        <v/>
      </c>
      <c r="BA25" s="272" t="str">
        <f>IF(AND('MAPA DE RIESGOS'!$V$88="Media",'MAPA DE RIESGOS'!$Z$88="Catastrófico"),CONCATENATE("R",'MAPA DE RIESGOS'!$H$88),"")</f>
        <v/>
      </c>
      <c r="BB25" s="272" t="str">
        <f>IF(AND('MAPA DE RIESGOS'!$V$94="Media",'MAPA DE RIESGOS'!$Z$94="Catastrófico"),CONCATENATE("R",'MAPA DE RIESGOS'!$H$94),"")</f>
        <v/>
      </c>
      <c r="BC25" s="272" t="str">
        <f>IF(AND('MAPA DE RIESGOS'!$V$100="Media",'MAPA DE RIESGOS'!$Z$100="Catastrófico"),CONCATENATE("R",'MAPA DE RIESGOS'!$H$100),"")</f>
        <v/>
      </c>
      <c r="BD25" s="272" t="str">
        <f>IF(AND('MAPA DE RIESGOS'!$V$106="Media",'MAPA DE RIESGOS'!$Z$106="Catastrófico"),CONCATENATE("R",'MAPA DE RIESGOS'!$H$106),"")</f>
        <v/>
      </c>
      <c r="BE25" s="272" t="str">
        <f>IF(AND('MAPA DE RIESGOS'!$V$112="Media",'MAPA DE RIESGOS'!$Z$112="Catastrófico"),CONCATENATE("R",'MAPA DE RIESGOS'!$H$112),"")</f>
        <v/>
      </c>
      <c r="BF25" s="272" t="str">
        <f>IF(AND('MAPA DE RIESGOS'!$V$118="Media",'MAPA DE RIESGOS'!$Z$118="Catastrófico"),CONCATENATE("R",'MAPA DE RIESGOS'!$H$118),"")</f>
        <v/>
      </c>
      <c r="BG25" s="274" t="str">
        <f>IF(AND('MAPA DE RIESGOS'!$V$124="Media",'MAPA DE RIESGOS'!$Z$124="Catastrófico"),CONCATENATE("R",'MAPA DE RIESGOS'!$H$124),"")</f>
        <v/>
      </c>
      <c r="BH25" s="57"/>
      <c r="BI25" s="828"/>
      <c r="BJ25" s="829"/>
      <c r="BK25" s="829"/>
      <c r="BL25" s="829"/>
      <c r="BM25" s="829"/>
      <c r="BN25" s="830"/>
    </row>
    <row r="26" spans="2:66" ht="34.5" customHeight="1">
      <c r="B26" s="796"/>
      <c r="C26" s="796"/>
      <c r="D26" s="797"/>
      <c r="E26" s="801"/>
      <c r="F26" s="802"/>
      <c r="G26" s="802"/>
      <c r="H26" s="802"/>
      <c r="I26" s="803"/>
      <c r="J26" s="282" t="str">
        <f>IF(AND('MAPA DE RIESGOS'!$V$136="Media",'MAPA DE RIESGOS'!$Z$136="Leve"),CONCATENATE("R",'MAPA DE RIESGOS'!$H$136),"")</f>
        <v/>
      </c>
      <c r="K26" s="283" t="str">
        <f>IF(AND('MAPA DE RIESGOS'!$V$142="Media",'MAPA DE RIESGOS'!$Z$142="Leve"),CONCATENATE("R",'MAPA DE RIESGOS'!$H$142),"")</f>
        <v/>
      </c>
      <c r="L26" s="283" t="str">
        <f>IF(AND('MAPA DE RIESGOS'!$V$148="Media",'MAPA DE RIESGOS'!$Z$148="Leve"),CONCATENATE("R",'MAPA DE RIESGOS'!$H$148),"")</f>
        <v>R23</v>
      </c>
      <c r="M26" s="283" t="str">
        <f>IF(AND('MAPA DE RIESGOS'!$V$154="Media",'MAPA DE RIESGOS'!$Z$154="Leve"),CONCATENATE("R",'MAPA DE RIESGOS'!$H$154),"")</f>
        <v/>
      </c>
      <c r="N26" s="283" t="str">
        <f>IF(AND('MAPA DE RIESGOS'!$V$160="Media",'MAPA DE RIESGOS'!$Z$160="Leve"),CONCATENATE("R",'MAPA DE RIESGOS'!$H$160),"")</f>
        <v/>
      </c>
      <c r="O26" s="283" t="str">
        <f>IF(AND('MAPA DE RIESGOS'!$V$166="Media",'MAPA DE RIESGOS'!$Z$166="Leve"),CONCATENATE("R",'MAPA DE RIESGOS'!$H$166),"")</f>
        <v/>
      </c>
      <c r="P26" s="283" t="str">
        <f>IF(AND('MAPA DE RIESGOS'!$V$172="Media",'MAPA DE RIESGOS'!$Z$172="Leve"),CONCATENATE("R",'MAPA DE RIESGOS'!$H$172),"")</f>
        <v/>
      </c>
      <c r="Q26" s="283" t="str">
        <f>IF(AND('MAPA DE RIESGOS'!$V$178="Media",'MAPA DE RIESGOS'!$Z$178="Leve"),CONCATENATE("R",'MAPA DE RIESGOS'!$H$178),"")</f>
        <v/>
      </c>
      <c r="R26" s="283" t="str">
        <f>IF(AND('MAPA DE RIESGOS'!$V$184="Media",'MAPA DE RIESGOS'!$Z$184="Leve"),CONCATENATE("R",'MAPA DE RIESGOS'!$H$184),"")</f>
        <v/>
      </c>
      <c r="S26" s="285" t="str">
        <f>IF(AND('MAPA DE RIESGOS'!$V$190="Media",'MAPA DE RIESGOS'!$Z$190="Leve"),CONCATENATE("R",'MAPA DE RIESGOS'!$H$190),"")</f>
        <v/>
      </c>
      <c r="T26" s="282" t="str">
        <f>IF(AND('MAPA DE RIESGOS'!$V$136="Media",'MAPA DE RIESGOS'!$Z$136="Menor"),CONCATENATE("R",'MAPA DE RIESGOS'!$H$136),"")</f>
        <v/>
      </c>
      <c r="U26" s="283" t="str">
        <f>IF(AND('MAPA DE RIESGOS'!$V$142="Media",'MAPA DE RIESGOS'!$Z$142="Menor"),CONCATENATE("R",'MAPA DE RIESGOS'!$H$142),"")</f>
        <v/>
      </c>
      <c r="V26" s="283" t="str">
        <f>IF(AND('MAPA DE RIESGOS'!$V$148="Media",'MAPA DE RIESGOS'!$Z$148="Menor"),CONCATENATE("R",'MAPA DE RIESGOS'!$H$148),"")</f>
        <v/>
      </c>
      <c r="W26" s="283" t="str">
        <f>IF(AND('MAPA DE RIESGOS'!$V$154="Media",'MAPA DE RIESGOS'!$Z$154="Menor"),CONCATENATE("R",'MAPA DE RIESGOS'!$H$154),"")</f>
        <v/>
      </c>
      <c r="X26" s="283" t="str">
        <f>IF(AND('MAPA DE RIESGOS'!$V$160="Media",'MAPA DE RIESGOS'!$Z$160="Menor"),CONCATENATE("R",'MAPA DE RIESGOS'!$H$160),"")</f>
        <v/>
      </c>
      <c r="Y26" s="283" t="str">
        <f>IF(AND('MAPA DE RIESGOS'!$V$166="Media",'MAPA DE RIESGOS'!$Z$166="Menor"),CONCATENATE("R",'MAPA DE RIESGOS'!$H$166),"")</f>
        <v/>
      </c>
      <c r="Z26" s="283" t="str">
        <f>IF(AND('MAPA DE RIESGOS'!$V$172="Media",'MAPA DE RIESGOS'!$Z$172="Menor"),CONCATENATE("R",'MAPA DE RIESGOS'!$H$172),"")</f>
        <v/>
      </c>
      <c r="AA26" s="283" t="str">
        <f>IF(AND('MAPA DE RIESGOS'!$V$178="Media",'MAPA DE RIESGOS'!$Z$178="Menor"),CONCATENATE("R",'MAPA DE RIESGOS'!$H$178),"")</f>
        <v/>
      </c>
      <c r="AB26" s="283" t="str">
        <f>IF(AND('MAPA DE RIESGOS'!$V$184="Media",'MAPA DE RIESGOS'!$Z$184="Menor"),CONCATENATE("R",'MAPA DE RIESGOS'!$H$184),"")</f>
        <v/>
      </c>
      <c r="AC26" s="285" t="str">
        <f>IF(AND('MAPA DE RIESGOS'!$V$190="Media",'MAPA DE RIESGOS'!$Z$190="Menor"),CONCATENATE("R",'MAPA DE RIESGOS'!$H$190),"")</f>
        <v/>
      </c>
      <c r="AD26" s="282" t="str">
        <f>IF(AND('MAPA DE RIESGOS'!$V$136="Media",'MAPA DE RIESGOS'!$Z$136="Moderado"),CONCATENATE("R",'MAPA DE RIESGOS'!$H$136),"")</f>
        <v>R21</v>
      </c>
      <c r="AE26" s="283" t="str">
        <f>IF(AND('MAPA DE RIESGOS'!$V$142="Media",'MAPA DE RIESGOS'!$Z$142="Moderado"),CONCATENATE("R",'MAPA DE RIESGOS'!$H$142),"")</f>
        <v/>
      </c>
      <c r="AF26" s="283" t="str">
        <f>IF(AND('MAPA DE RIESGOS'!$V$148="Media",'MAPA DE RIESGOS'!$Z$148="Moderado"),CONCATENATE("R",'MAPA DE RIESGOS'!$H$148),"")</f>
        <v/>
      </c>
      <c r="AG26" s="283" t="str">
        <f>IF(AND('MAPA DE RIESGOS'!$V$154="Media",'MAPA DE RIESGOS'!$Z$154="Moderado"),CONCATENATE("R",'MAPA DE RIESGOS'!$H$154),"")</f>
        <v/>
      </c>
      <c r="AH26" s="283" t="str">
        <f>IF(AND('MAPA DE RIESGOS'!$V$160="Media",'MAPA DE RIESGOS'!$Z$160="Moderado"),CONCATENATE("R",'MAPA DE RIESGOS'!$H$160),"")</f>
        <v/>
      </c>
      <c r="AI26" s="283" t="str">
        <f>IF(AND('MAPA DE RIESGOS'!$V$166="Media",'MAPA DE RIESGOS'!$Z$166="Moderado"),CONCATENATE("R",'MAPA DE RIESGOS'!$H$166),"")</f>
        <v/>
      </c>
      <c r="AJ26" s="283" t="str">
        <f>IF(AND('MAPA DE RIESGOS'!$V$172="Media",'MAPA DE RIESGOS'!$Z$172="Moderado"),CONCATENATE("R",'MAPA DE RIESGOS'!$H$172),"")</f>
        <v/>
      </c>
      <c r="AK26" s="283" t="str">
        <f>IF(AND('MAPA DE RIESGOS'!$V$178="Media",'MAPA DE RIESGOS'!$Z$178="Moderado"),CONCATENATE("R",'MAPA DE RIESGOS'!$H$178),"")</f>
        <v/>
      </c>
      <c r="AL26" s="283" t="str">
        <f>IF(AND('MAPA DE RIESGOS'!$V$184="Media",'MAPA DE RIESGOS'!$Z$184="Moderado"),CONCATENATE("R",'MAPA DE RIESGOS'!$H$184),"")</f>
        <v/>
      </c>
      <c r="AM26" s="285" t="str">
        <f>IF(AND('MAPA DE RIESGOS'!$V$190="Media",'MAPA DE RIESGOS'!$Z$190="Moderado"),CONCATENATE("R",'MAPA DE RIESGOS'!$H$190),"")</f>
        <v/>
      </c>
      <c r="AN26" s="265" t="str">
        <f>IF(AND('MAPA DE RIESGOS'!$V$136="Media",'MAPA DE RIESGOS'!$Z$136="Mayor"),CONCATENATE("R",'MAPA DE RIESGOS'!$H$136),"")</f>
        <v/>
      </c>
      <c r="AO26" s="266" t="str">
        <f>IF(AND('MAPA DE RIESGOS'!$V$142="Media",'MAPA DE RIESGOS'!$Z$142="Mayor"),CONCATENATE("R",'MAPA DE RIESGOS'!$H$142),"")</f>
        <v/>
      </c>
      <c r="AP26" s="266" t="str">
        <f>IF(AND('MAPA DE RIESGOS'!$V$148="Media",'MAPA DE RIESGOS'!$Z$148="Mayor"),CONCATENATE("R",'MAPA DE RIESGOS'!$H$148),"")</f>
        <v/>
      </c>
      <c r="AQ26" s="266" t="str">
        <f>IF(AND('MAPA DE RIESGOS'!$V$154="Media",'MAPA DE RIESGOS'!$Z$154="Mayor"),CONCATENATE("R",'MAPA DE RIESGOS'!$H$154),"")</f>
        <v/>
      </c>
      <c r="AR26" s="266" t="str">
        <f>IF(AND('MAPA DE RIESGOS'!$V$160="Media",'MAPA DE RIESGOS'!$Z$160="Mayor"),CONCATENATE("R",'MAPA DE RIESGOS'!$H$160),"")</f>
        <v/>
      </c>
      <c r="AS26" s="266" t="str">
        <f>IF(AND('MAPA DE RIESGOS'!$V$166="Media",'MAPA DE RIESGOS'!$Z$166="Mayor"),CONCATENATE("R",'MAPA DE RIESGOS'!$H$166),"")</f>
        <v/>
      </c>
      <c r="AT26" s="266" t="str">
        <f>IF(AND('MAPA DE RIESGOS'!$V$172="Media",'MAPA DE RIESGOS'!$Z$172="Mayor"),CONCATENATE("R",'MAPA DE RIESGOS'!$H$172),"")</f>
        <v/>
      </c>
      <c r="AU26" s="266" t="str">
        <f>IF(AND('MAPA DE RIESGOS'!$V$178="Media",'MAPA DE RIESGOS'!$Z$178="Mayor"),CONCATENATE("R",'MAPA DE RIESGOS'!$H$178),"")</f>
        <v/>
      </c>
      <c r="AV26" s="266" t="str">
        <f>IF(AND('MAPA DE RIESGOS'!$V$184="Media",'MAPA DE RIESGOS'!$Z$184="Mayor"),CONCATENATE("R",'MAPA DE RIESGOS'!$H$184),"")</f>
        <v/>
      </c>
      <c r="AW26" s="268" t="str">
        <f>IF(AND('MAPA DE RIESGOS'!$V$190="Media",'MAPA DE RIESGOS'!$Z$190="Mayor"),CONCATENATE("R",'MAPA DE RIESGOS'!$H$190),"")</f>
        <v/>
      </c>
      <c r="AX26" s="271" t="str">
        <f>IF(AND('MAPA DE RIESGOS'!$V$136="Media",'MAPA DE RIESGOS'!$Z$136="Catastrófico"),CONCATENATE("R",'MAPA DE RIESGOS'!$H$136),"")</f>
        <v/>
      </c>
      <c r="AY26" s="272" t="str">
        <f>IF(AND('MAPA DE RIESGOS'!$V$142="Media",'MAPA DE RIESGOS'!$Z$142="Catastrófico"),CONCATENATE("R",'MAPA DE RIESGOS'!$H$142),"")</f>
        <v/>
      </c>
      <c r="AZ26" s="272" t="str">
        <f>IF(AND('MAPA DE RIESGOS'!$V$148="Media",'MAPA DE RIESGOS'!$Z$148="Catastrófico"),CONCATENATE("R",'MAPA DE RIESGOS'!$H$148),"")</f>
        <v/>
      </c>
      <c r="BA26" s="272" t="str">
        <f>IF(AND('MAPA DE RIESGOS'!$V$154="Media",'MAPA DE RIESGOS'!$Z$154="Catastrófico"),CONCATENATE("R",'MAPA DE RIESGOS'!$H$154),"")</f>
        <v/>
      </c>
      <c r="BB26" s="272" t="str">
        <f>IF(AND('MAPA DE RIESGOS'!$V$160="Media",'MAPA DE RIESGOS'!$Z$160="Catastrófico"),CONCATENATE("R",'MAPA DE RIESGOS'!$H$160),"")</f>
        <v/>
      </c>
      <c r="BC26" s="272" t="str">
        <f>IF(AND('MAPA DE RIESGOS'!$V$166="Media",'MAPA DE RIESGOS'!$Z$166="Catastrófico"),CONCATENATE("R",'MAPA DE RIESGOS'!$H$166),"")</f>
        <v/>
      </c>
      <c r="BD26" s="272" t="str">
        <f>IF(AND('MAPA DE RIESGOS'!$V$172="Media",'MAPA DE RIESGOS'!$Z$172="Catastrófico"),CONCATENATE("R",'MAPA DE RIESGOS'!$H$172),"")</f>
        <v/>
      </c>
      <c r="BE26" s="272" t="str">
        <f>IF(AND('MAPA DE RIESGOS'!$V$178="Media",'MAPA DE RIESGOS'!$Z$178="Catastrófico"),CONCATENATE("R",'MAPA DE RIESGOS'!$H$178),"")</f>
        <v/>
      </c>
      <c r="BF26" s="272" t="str">
        <f>IF(AND('MAPA DE RIESGOS'!$V$184="Media",'MAPA DE RIESGOS'!$Z$184="Catastrófico"),CONCATENATE("R",'MAPA DE RIESGOS'!$H$184),"")</f>
        <v/>
      </c>
      <c r="BG26" s="274" t="str">
        <f>IF(AND('MAPA DE RIESGOS'!$V$190="Media",'MAPA DE RIESGOS'!$Z$190="Catastrófico"),CONCATENATE("R",'MAPA DE RIESGOS'!$H$190),"")</f>
        <v/>
      </c>
      <c r="BH26" s="57"/>
      <c r="BI26" s="828"/>
      <c r="BJ26" s="829"/>
      <c r="BK26" s="829"/>
      <c r="BL26" s="829"/>
      <c r="BM26" s="829"/>
      <c r="BN26" s="830"/>
    </row>
    <row r="27" spans="2:66" ht="34.5" customHeight="1">
      <c r="B27" s="796"/>
      <c r="C27" s="796"/>
      <c r="D27" s="797"/>
      <c r="E27" s="801"/>
      <c r="F27" s="802"/>
      <c r="G27" s="802"/>
      <c r="H27" s="802"/>
      <c r="I27" s="803"/>
      <c r="J27" s="282" t="str">
        <f>IF(AND('MAPA DE RIESGOS'!$V$196="Media",'MAPA DE RIESGOS'!$Z$196="Leve"),CONCATENATE("R",'MAPA DE RIESGOS'!$H$196),"")</f>
        <v/>
      </c>
      <c r="K27" s="283" t="str">
        <f>IF(AND('MAPA DE RIESGOS'!$V$202="Media",'MAPA DE RIESGOS'!$Z$202="Leve"),CONCATENATE("R",'MAPA DE RIESGOS'!$H$202),"")</f>
        <v/>
      </c>
      <c r="L27" s="283" t="str">
        <f>IF(AND('MAPA DE RIESGOS'!$V$208="Media",'MAPA DE RIESGOS'!$Z$208="Leve"),CONCATENATE("R",'MAPA DE RIESGOS'!$H$208),"")</f>
        <v/>
      </c>
      <c r="M27" s="283" t="str">
        <f>IF(AND('MAPA DE RIESGOS'!$V$214="Media",'MAPA DE RIESGOS'!$Z$214="Leve"),CONCATENATE("R",'MAPA DE RIESGOS'!$H$214),"")</f>
        <v/>
      </c>
      <c r="N27" s="283" t="str">
        <f>IF(AND('MAPA DE RIESGOS'!$V$220="Media",'MAPA DE RIESGOS'!$Z$220="Leve"),CONCATENATE("R",'MAPA DE RIESGOS'!$H$220),"")</f>
        <v/>
      </c>
      <c r="O27" s="283" t="str">
        <f>IF(AND('MAPA DE RIESGOS'!$V$226="Media",'MAPA DE RIESGOS'!$Z$226="Leve"),CONCATENATE("R",'MAPA DE RIESGOS'!$H$226),"")</f>
        <v/>
      </c>
      <c r="P27" s="283" t="str">
        <f>IF(AND('MAPA DE RIESGOS'!$V$232="Media",'MAPA DE RIESGOS'!$Z$232="Leve"),CONCATENATE("R",'MAPA DE RIESGOS'!$H$232),"")</f>
        <v/>
      </c>
      <c r="Q27" s="283" t="str">
        <f>IF(AND('MAPA DE RIESGOS'!$V$238="Media",'MAPA DE RIESGOS'!$Z$238="Leve"),CONCATENATE("R",'MAPA DE RIESGOS'!$H$238),"")</f>
        <v/>
      </c>
      <c r="R27" s="283" t="str">
        <f>IF(AND('MAPA DE RIESGOS'!$V$244="Media",'MAPA DE RIESGOS'!$Z$244="Leve"),CONCATENATE("R",'MAPA DE RIESGOS'!$H$244),"")</f>
        <v/>
      </c>
      <c r="S27" s="285" t="str">
        <f>IF(AND('MAPA DE RIESGOS'!$V$250="Media",'MAPA DE RIESGOS'!$Z$250="Leve"),CONCATENATE("R",'MAPA DE RIESGOS'!$H$250),"")</f>
        <v/>
      </c>
      <c r="T27" s="282" t="str">
        <f>IF(AND('MAPA DE RIESGOS'!$V$196="Media",'MAPA DE RIESGOS'!$Z$196="Menor"),CONCATENATE("R",'MAPA DE RIESGOS'!$H$196),"")</f>
        <v/>
      </c>
      <c r="U27" s="283" t="str">
        <f>IF(AND('MAPA DE RIESGOS'!$V$202="Media",'MAPA DE RIESGOS'!$Z$202="Menor"),CONCATENATE("R",'MAPA DE RIESGOS'!$H$202),"")</f>
        <v/>
      </c>
      <c r="V27" s="283" t="str">
        <f>IF(AND('MAPA DE RIESGOS'!$V$208="Media",'MAPA DE RIESGOS'!$Z$208="Menor"),CONCATENATE("R",'MAPA DE RIESGOS'!$H$208),"")</f>
        <v/>
      </c>
      <c r="W27" s="283" t="str">
        <f>IF(AND('MAPA DE RIESGOS'!$V$214="Media",'MAPA DE RIESGOS'!$Z$214="Menor"),CONCATENATE("R",'MAPA DE RIESGOS'!$H$214),"")</f>
        <v/>
      </c>
      <c r="X27" s="283" t="str">
        <f>IF(AND('MAPA DE RIESGOS'!$V$220="Media",'MAPA DE RIESGOS'!$Z$220="Menor"),CONCATENATE("R",'MAPA DE RIESGOS'!$H$220),"")</f>
        <v/>
      </c>
      <c r="Y27" s="283" t="str">
        <f>IF(AND('MAPA DE RIESGOS'!$V$226="Media",'MAPA DE RIESGOS'!$Z$226="Menor"),CONCATENATE("R",'MAPA DE RIESGOS'!$H$226),"")</f>
        <v/>
      </c>
      <c r="Z27" s="283" t="str">
        <f>IF(AND('MAPA DE RIESGOS'!$V$232="Media",'MAPA DE RIESGOS'!$Z$232="Menor"),CONCATENATE("R",'MAPA DE RIESGOS'!$H$232),"")</f>
        <v/>
      </c>
      <c r="AA27" s="283" t="str">
        <f>IF(AND('MAPA DE RIESGOS'!$V$238="Media",'MAPA DE RIESGOS'!$Z$238="Menor"),CONCATENATE("R",'MAPA DE RIESGOS'!$H$238),"")</f>
        <v/>
      </c>
      <c r="AB27" s="283" t="str">
        <f>IF(AND('MAPA DE RIESGOS'!$V$244="Media",'MAPA DE RIESGOS'!$Z$244="Menor"),CONCATENATE("R",'MAPA DE RIESGOS'!$H$244),"")</f>
        <v/>
      </c>
      <c r="AC27" s="285" t="str">
        <f>IF(AND('MAPA DE RIESGOS'!$V$250="Media",'MAPA DE RIESGOS'!$Z$250="Menor"),CONCATENATE("R",'MAPA DE RIESGOS'!$H$250),"")</f>
        <v/>
      </c>
      <c r="AD27" s="282" t="str">
        <f>IF(AND('MAPA DE RIESGOS'!$V$196="Media",'MAPA DE RIESGOS'!$Z$196="Moderado"),CONCATENATE("R",'MAPA DE RIESGOS'!$H$196),"")</f>
        <v/>
      </c>
      <c r="AE27" s="283" t="str">
        <f>IF(AND('MAPA DE RIESGOS'!$V$202="Media",'MAPA DE RIESGOS'!$Z$202="Moderado"),CONCATENATE("R",'MAPA DE RIESGOS'!$H$202),"")</f>
        <v/>
      </c>
      <c r="AF27" s="283" t="str">
        <f>IF(AND('MAPA DE RIESGOS'!$V$208="Media",'MAPA DE RIESGOS'!$Z$208="Moderado"),CONCATENATE("R",'MAPA DE RIESGOS'!$H$208),"")</f>
        <v/>
      </c>
      <c r="AG27" s="283" t="str">
        <f>IF(AND('MAPA DE RIESGOS'!$V$214="Media",'MAPA DE RIESGOS'!$Z$214="Moderado"),CONCATENATE("R",'MAPA DE RIESGOS'!$H$214),"")</f>
        <v/>
      </c>
      <c r="AH27" s="283" t="str">
        <f>IF(AND('MAPA DE RIESGOS'!$V$220="Media",'MAPA DE RIESGOS'!$Z$220="Moderado"),CONCATENATE("R",'MAPA DE RIESGOS'!$H$220),"")</f>
        <v/>
      </c>
      <c r="AI27" s="283" t="str">
        <f>IF(AND('MAPA DE RIESGOS'!$V$226="Media",'MAPA DE RIESGOS'!$Z$226="Moderado"),CONCATENATE("R",'MAPA DE RIESGOS'!$H$226),"")</f>
        <v>R36</v>
      </c>
      <c r="AJ27" s="283" t="str">
        <f>IF(AND('MAPA DE RIESGOS'!$V$232="Media",'MAPA DE RIESGOS'!$Z$232="Moderado"),CONCATENATE("R",'MAPA DE RIESGOS'!$H$232),"")</f>
        <v>R37</v>
      </c>
      <c r="AK27" s="283" t="str">
        <f>IF(AND('MAPA DE RIESGOS'!$V$238="Media",'MAPA DE RIESGOS'!$Z$238="Moderado"),CONCATENATE("R",'MAPA DE RIESGOS'!$H$238),"")</f>
        <v>R38</v>
      </c>
      <c r="AL27" s="283" t="str">
        <f>IF(AND('MAPA DE RIESGOS'!$V$244="Media",'MAPA DE RIESGOS'!$Z$244="Moderado"),CONCATENATE("R",'MAPA DE RIESGOS'!$H$244),"")</f>
        <v>R39</v>
      </c>
      <c r="AM27" s="285" t="str">
        <f>IF(AND('MAPA DE RIESGOS'!$V$250="Media",'MAPA DE RIESGOS'!$Z$250="Moderado"),CONCATENATE("R",'MAPA DE RIESGOS'!$H$250),"")</f>
        <v>R40</v>
      </c>
      <c r="AN27" s="265" t="str">
        <f>IF(AND('MAPA DE RIESGOS'!$V$196="Media",'MAPA DE RIESGOS'!$Z$196="Mayor"),CONCATENATE("R",'MAPA DE RIESGOS'!$H$196),"")</f>
        <v/>
      </c>
      <c r="AO27" s="266" t="str">
        <f>IF(AND('MAPA DE RIESGOS'!$V$202="Media",'MAPA DE RIESGOS'!$Z$202="Mayor"),CONCATENATE("R",'MAPA DE RIESGOS'!$H$202),"")</f>
        <v/>
      </c>
      <c r="AP27" s="266" t="str">
        <f>IF(AND('MAPA DE RIESGOS'!$V$208="Media",'MAPA DE RIESGOS'!$Z$208="Mayor"),CONCATENATE("R",'MAPA DE RIESGOS'!$H$208),"")</f>
        <v/>
      </c>
      <c r="AQ27" s="266" t="str">
        <f>IF(AND('MAPA DE RIESGOS'!$V$214="Media",'MAPA DE RIESGOS'!$Z$214="Mayor"),CONCATENATE("R",'MAPA DE RIESGOS'!$H$214),"")</f>
        <v/>
      </c>
      <c r="AR27" s="266" t="str">
        <f>IF(AND('MAPA DE RIESGOS'!$V$220="Media",'MAPA DE RIESGOS'!$Z$220="Mayor"),CONCATENATE("R",'MAPA DE RIESGOS'!$H$220),"")</f>
        <v/>
      </c>
      <c r="AS27" s="266" t="str">
        <f>IF(AND('MAPA DE RIESGOS'!$V$226="Media",'MAPA DE RIESGOS'!$Z$226="Mayor"),CONCATENATE("R",'MAPA DE RIESGOS'!$H$226),"")</f>
        <v/>
      </c>
      <c r="AT27" s="266" t="str">
        <f>IF(AND('MAPA DE RIESGOS'!$V$232="Media",'MAPA DE RIESGOS'!$Z$232="Mayor"),CONCATENATE("R",'MAPA DE RIESGOS'!$H$232),"")</f>
        <v/>
      </c>
      <c r="AU27" s="266" t="str">
        <f>IF(AND('MAPA DE RIESGOS'!$V$238="Media",'MAPA DE RIESGOS'!$Z$238="Mayor"),CONCATENATE("R",'MAPA DE RIESGOS'!$H$238),"")</f>
        <v/>
      </c>
      <c r="AV27" s="266" t="str">
        <f>IF(AND('MAPA DE RIESGOS'!$V$244="Media",'MAPA DE RIESGOS'!$Z$244="Mayor"),CONCATENATE("R",'MAPA DE RIESGOS'!$H$244),"")</f>
        <v/>
      </c>
      <c r="AW27" s="268" t="str">
        <f>IF(AND('MAPA DE RIESGOS'!$V$250="Media",'MAPA DE RIESGOS'!$Z$250="Mayor"),CONCATENATE("R",'MAPA DE RIESGOS'!$H$250),"")</f>
        <v/>
      </c>
      <c r="AX27" s="271" t="str">
        <f>IF(AND('MAPA DE RIESGOS'!$V$196="Media",'MAPA DE RIESGOS'!$Z$196="Catastrófico"),CONCATENATE("R",'MAPA DE RIESGOS'!$H$196),"")</f>
        <v/>
      </c>
      <c r="AY27" s="272" t="str">
        <f>IF(AND('MAPA DE RIESGOS'!$V$202="Media",'MAPA DE RIESGOS'!$Z$202="Catastrófico"),CONCATENATE("R",'MAPA DE RIESGOS'!$H$202),"")</f>
        <v/>
      </c>
      <c r="AZ27" s="272" t="str">
        <f>IF(AND('MAPA DE RIESGOS'!$V$208="Media",'MAPA DE RIESGOS'!$Z$208="Catastrófico"),CONCATENATE("R",'MAPA DE RIESGOS'!$H$208),"")</f>
        <v/>
      </c>
      <c r="BA27" s="272" t="str">
        <f>IF(AND('MAPA DE RIESGOS'!$V$214="Media",'MAPA DE RIESGOS'!$Z$214="Catastrófico"),CONCATENATE("R",'MAPA DE RIESGOS'!$H$214),"")</f>
        <v/>
      </c>
      <c r="BB27" s="272" t="str">
        <f>IF(AND('MAPA DE RIESGOS'!$V$220="Media",'MAPA DE RIESGOS'!$Z$220="Catastrófico"),CONCATENATE("R",'MAPA DE RIESGOS'!$H$220),"")</f>
        <v/>
      </c>
      <c r="BC27" s="272" t="str">
        <f>IF(AND('MAPA DE RIESGOS'!$V$226="Media",'MAPA DE RIESGOS'!$Z$226="Catastrófico"),CONCATENATE("R",'MAPA DE RIESGOS'!$H$226),"")</f>
        <v/>
      </c>
      <c r="BD27" s="272" t="str">
        <f>IF(AND('MAPA DE RIESGOS'!$V$232="Media",'MAPA DE RIESGOS'!$Z$232="Catastrófico"),CONCATENATE("R",'MAPA DE RIESGOS'!$H$232),"")</f>
        <v/>
      </c>
      <c r="BE27" s="272" t="str">
        <f>IF(AND('MAPA DE RIESGOS'!$V$238="Media",'MAPA DE RIESGOS'!$Z$238="Catastrófico"),CONCATENATE("R",'MAPA DE RIESGOS'!$H$238),"")</f>
        <v/>
      </c>
      <c r="BF27" s="272" t="str">
        <f>IF(AND('MAPA DE RIESGOS'!$V$244="Media",'MAPA DE RIESGOS'!$Z$244="Catastrófico"),CONCATENATE("R",'MAPA DE RIESGOS'!$H$244),"")</f>
        <v/>
      </c>
      <c r="BG27" s="274" t="str">
        <f>IF(AND('MAPA DE RIESGOS'!$V$250="Media",'MAPA DE RIESGOS'!$Z$250="Catastrófico"),CONCATENATE("R",'MAPA DE RIESGOS'!$H$250),"")</f>
        <v/>
      </c>
      <c r="BH27" s="57"/>
      <c r="BI27" s="828"/>
      <c r="BJ27" s="829"/>
      <c r="BK27" s="829"/>
      <c r="BL27" s="829"/>
      <c r="BM27" s="829"/>
      <c r="BN27" s="830"/>
    </row>
    <row r="28" spans="2:66" ht="34.5" customHeight="1">
      <c r="B28" s="796"/>
      <c r="C28" s="796"/>
      <c r="D28" s="797"/>
      <c r="E28" s="801"/>
      <c r="F28" s="802"/>
      <c r="G28" s="802"/>
      <c r="H28" s="802"/>
      <c r="I28" s="803"/>
      <c r="J28" s="282" t="str">
        <f>IF(AND('MAPA DE RIESGOS'!$V$256="Media",'MAPA DE RIESGOS'!$Z$256="Leve"),CONCATENATE("R",'MAPA DE RIESGOS'!$H$256),"")</f>
        <v/>
      </c>
      <c r="K28" s="283" t="str">
        <f>IF(AND('MAPA DE RIESGOS'!$V$262="Media",'MAPA DE RIESGOS'!$Z$262="Leve"),CONCATENATE("R",'MAPA DE RIESGOS'!$H$262),"")</f>
        <v/>
      </c>
      <c r="L28" s="283" t="str">
        <f>IF(AND('MAPA DE RIESGOS'!$V$268="Media",'MAPA DE RIESGOS'!$Z$268="Leve"),CONCATENATE("R",'MAPA DE RIESGOS'!$H$268),"")</f>
        <v/>
      </c>
      <c r="M28" s="283" t="str">
        <f>IF(AND('MAPA DE RIESGOS'!$V$274="Media",'MAPA DE RIESGOS'!$Z$274="Leve"),CONCATENATE("R",'MAPA DE RIESGOS'!$H$274),"")</f>
        <v/>
      </c>
      <c r="N28" s="283" t="str">
        <f>IF(AND('MAPA DE RIESGOS'!$V$280="Media",'MAPA DE RIESGOS'!$Z$280="Leve"),CONCATENATE("R",'MAPA DE RIESGOS'!$H$280),"")</f>
        <v/>
      </c>
      <c r="O28" s="283" t="str">
        <f>IF(AND('MAPA DE RIESGOS'!$V$286="Media",'MAPA DE RIESGOS'!$Z$286="Leve"),CONCATENATE("R",'MAPA DE RIESGOS'!$H$286),"")</f>
        <v/>
      </c>
      <c r="P28" s="283" t="str">
        <f>IF(AND('MAPA DE RIESGOS'!$V$292="Media",'MAPA DE RIESGOS'!$Z$292="Leve"),CONCATENATE("R",'MAPA DE RIESGOS'!$H$292),"")</f>
        <v/>
      </c>
      <c r="Q28" s="283" t="str">
        <f>IF(AND('MAPA DE RIESGOS'!$V$298="Media",'MAPA DE RIESGOS'!$Z$298="Leve"),CONCATENATE("R",'MAPA DE RIESGOS'!$H$298),"")</f>
        <v/>
      </c>
      <c r="R28" s="283" t="str">
        <f>IF(AND('MAPA DE RIESGOS'!$V$304="Media",'MAPA DE RIESGOS'!$Z$304="Leve"),CONCATENATE("R",'MAPA DE RIESGOS'!$H$304),"")</f>
        <v/>
      </c>
      <c r="S28" s="285" t="str">
        <f>IF(AND('MAPA DE RIESGOS'!$V$310="Media",'MAPA DE RIESGOS'!$Z$310="Leve"),CONCATENATE("R",'MAPA DE RIESGOS'!$H$310),"")</f>
        <v/>
      </c>
      <c r="T28" s="282" t="str">
        <f>IF(AND('MAPA DE RIESGOS'!$V$256="Media",'MAPA DE RIESGOS'!$Z$256="Menor"),CONCATENATE("R",'MAPA DE RIESGOS'!$H$256),"")</f>
        <v/>
      </c>
      <c r="U28" s="283" t="str">
        <f>IF(AND('MAPA DE RIESGOS'!$V$262="Media",'MAPA DE RIESGOS'!$Z$262="Menor"),CONCATENATE("R",'MAPA DE RIESGOS'!$H$262),"")</f>
        <v/>
      </c>
      <c r="V28" s="283" t="str">
        <f>IF(AND('MAPA DE RIESGOS'!$V$268="Media",'MAPA DE RIESGOS'!$Z$268="Menor"),CONCATENATE("R",'MAPA DE RIESGOS'!$H$268),"")</f>
        <v/>
      </c>
      <c r="W28" s="283" t="str">
        <f>IF(AND('MAPA DE RIESGOS'!$V$274="Media",'MAPA DE RIESGOS'!$Z$274="Menor"),CONCATENATE("R",'MAPA DE RIESGOS'!$H$274),"")</f>
        <v/>
      </c>
      <c r="X28" s="283" t="str">
        <f>IF(AND('MAPA DE RIESGOS'!$V$280="Media",'MAPA DE RIESGOS'!$Z$280="Menor"),CONCATENATE("R",'MAPA DE RIESGOS'!$H$280),"")</f>
        <v/>
      </c>
      <c r="Y28" s="283" t="str">
        <f>IF(AND('MAPA DE RIESGOS'!$V$286="Media",'MAPA DE RIESGOS'!$Z$286="Menor"),CONCATENATE("R",'MAPA DE RIESGOS'!$H$286),"")</f>
        <v/>
      </c>
      <c r="Z28" s="283" t="str">
        <f>IF(AND('MAPA DE RIESGOS'!$V$292="Media",'MAPA DE RIESGOS'!$Z$292="Menor"),CONCATENATE("R",'MAPA DE RIESGOS'!$H$292),"")</f>
        <v/>
      </c>
      <c r="AA28" s="283" t="str">
        <f>IF(AND('MAPA DE RIESGOS'!$V$298="Media",'MAPA DE RIESGOS'!$Z$298="Menor"),CONCATENATE("R",'MAPA DE RIESGOS'!$H$298),"")</f>
        <v/>
      </c>
      <c r="AB28" s="283" t="str">
        <f>IF(AND('MAPA DE RIESGOS'!$V$304="Media",'MAPA DE RIESGOS'!$Z$304="Menor"),CONCATENATE("R",'MAPA DE RIESGOS'!$H$304),"")</f>
        <v/>
      </c>
      <c r="AC28" s="285" t="str">
        <f>IF(AND('MAPA DE RIESGOS'!$V$310="Media",'MAPA DE RIESGOS'!$Z$310="Menor"),CONCATENATE("R",'MAPA DE RIESGOS'!$H$310),"")</f>
        <v/>
      </c>
      <c r="AD28" s="282" t="str">
        <f>IF(AND('MAPA DE RIESGOS'!$V$256="Media",'MAPA DE RIESGOS'!$Z$256="Moderado"),CONCATENATE("R",'MAPA DE RIESGOS'!$H$256),"")</f>
        <v>R41</v>
      </c>
      <c r="AE28" s="283" t="str">
        <f>IF(AND('MAPA DE RIESGOS'!$V$262="Media",'MAPA DE RIESGOS'!$Z$262="Moderado"),CONCATENATE("R",'MAPA DE RIESGOS'!$H$262),"")</f>
        <v>R42</v>
      </c>
      <c r="AF28" s="283" t="str">
        <f>IF(AND('MAPA DE RIESGOS'!$V$268="Media",'MAPA DE RIESGOS'!$Z$268="Moderado"),CONCATENATE("R",'MAPA DE RIESGOS'!$H$268),"")</f>
        <v>R43</v>
      </c>
      <c r="AG28" s="283" t="str">
        <f>IF(AND('MAPA DE RIESGOS'!$V$274="Media",'MAPA DE RIESGOS'!$Z$274="Moderado"),CONCATENATE("R",'MAPA DE RIESGOS'!$H$274),"")</f>
        <v>R44</v>
      </c>
      <c r="AH28" s="283" t="str">
        <f>IF(AND('MAPA DE RIESGOS'!$V$280="Media",'MAPA DE RIESGOS'!$Z$280="Moderado"),CONCATENATE("R",'MAPA DE RIESGOS'!$H$280),"")</f>
        <v/>
      </c>
      <c r="AI28" s="283" t="str">
        <f>IF(AND('MAPA DE RIESGOS'!$V$286="Media",'MAPA DE RIESGOS'!$Z$286="Moderado"),CONCATENATE("R",'MAPA DE RIESGOS'!$H$286),"")</f>
        <v/>
      </c>
      <c r="AJ28" s="283" t="str">
        <f>IF(AND('MAPA DE RIESGOS'!$V$292="Media",'MAPA DE RIESGOS'!$Z$292="Moderado"),CONCATENATE("R",'MAPA DE RIESGOS'!$H$292),"")</f>
        <v/>
      </c>
      <c r="AK28" s="283" t="str">
        <f>IF(AND('MAPA DE RIESGOS'!$V$298="Media",'MAPA DE RIESGOS'!$Z$298="Moderado"),CONCATENATE("R",'MAPA DE RIESGOS'!$H$298),"")</f>
        <v/>
      </c>
      <c r="AL28" s="283" t="str">
        <f>IF(AND('MAPA DE RIESGOS'!$V$304="Media",'MAPA DE RIESGOS'!$Z$304="Moderado"),CONCATENATE("R",'MAPA DE RIESGOS'!$H$304),"")</f>
        <v/>
      </c>
      <c r="AM28" s="285" t="str">
        <f>IF(AND('MAPA DE RIESGOS'!$V$310="Media",'MAPA DE RIESGOS'!$Z$310="Moderado"),CONCATENATE("R",'MAPA DE RIESGOS'!$H$310),"")</f>
        <v>R50</v>
      </c>
      <c r="AN28" s="265" t="str">
        <f>IF(AND('MAPA DE RIESGOS'!$V$256="Media",'MAPA DE RIESGOS'!$Z$256="Mayor"),CONCATENATE("R",'MAPA DE RIESGOS'!$H$256),"")</f>
        <v/>
      </c>
      <c r="AO28" s="266" t="str">
        <f>IF(AND('MAPA DE RIESGOS'!$V$262="Media",'MAPA DE RIESGOS'!$Z$262="Mayor"),CONCATENATE("R",'MAPA DE RIESGOS'!$H$262),"")</f>
        <v/>
      </c>
      <c r="AP28" s="266" t="str">
        <f>IF(AND('MAPA DE RIESGOS'!$V$268="Media",'MAPA DE RIESGOS'!$Z$268="Mayor"),CONCATENATE("R",'MAPA DE RIESGOS'!$H$268),"")</f>
        <v/>
      </c>
      <c r="AQ28" s="266" t="str">
        <f>IF(AND('MAPA DE RIESGOS'!$V$274="Media",'MAPA DE RIESGOS'!$Z$274="Mayor"),CONCATENATE("R",'MAPA DE RIESGOS'!$H$274),"")</f>
        <v/>
      </c>
      <c r="AR28" s="266" t="str">
        <f>IF(AND('MAPA DE RIESGOS'!$V$280="Media",'MAPA DE RIESGOS'!$Z$280="Mayor"),CONCATENATE("R",'MAPA DE RIESGOS'!$H$280),"")</f>
        <v/>
      </c>
      <c r="AS28" s="266" t="str">
        <f>IF(AND('MAPA DE RIESGOS'!$V$286="Media",'MAPA DE RIESGOS'!$Z$286="Mayor"),CONCATENATE("R",'MAPA DE RIESGOS'!$H$286),"")</f>
        <v/>
      </c>
      <c r="AT28" s="266" t="str">
        <f>IF(AND('MAPA DE RIESGOS'!$V$292="Media",'MAPA DE RIESGOS'!$Z$292="Mayor"),CONCATENATE("R",'MAPA DE RIESGOS'!$H$292),"")</f>
        <v/>
      </c>
      <c r="AU28" s="266" t="str">
        <f>IF(AND('MAPA DE RIESGOS'!$V$298="Media",'MAPA DE RIESGOS'!$Z$298="Mayor"),CONCATENATE("R",'MAPA DE RIESGOS'!$H$298),"")</f>
        <v/>
      </c>
      <c r="AV28" s="266" t="str">
        <f>IF(AND('MAPA DE RIESGOS'!$V$304="Media",'MAPA DE RIESGOS'!$Z$304="Mayor"),CONCATENATE("R",'MAPA DE RIESGOS'!$H$304),"")</f>
        <v/>
      </c>
      <c r="AW28" s="268" t="str">
        <f>IF(AND('MAPA DE RIESGOS'!$V$310="Media",'MAPA DE RIESGOS'!$Z$310="Mayor"),CONCATENATE("R",'MAPA DE RIESGOS'!$H$310),"")</f>
        <v/>
      </c>
      <c r="AX28" s="271" t="str">
        <f>IF(AND('MAPA DE RIESGOS'!$V$256="Media",'MAPA DE RIESGOS'!$Z$256="Catastrófico"),CONCATENATE("R",'MAPA DE RIESGOS'!$H$256),"")</f>
        <v/>
      </c>
      <c r="AY28" s="272" t="str">
        <f>IF(AND('MAPA DE RIESGOS'!$V$262="Media",'MAPA DE RIESGOS'!$Z$262="Catastrófico"),CONCATENATE("R",'MAPA DE RIESGOS'!$H$262),"")</f>
        <v/>
      </c>
      <c r="AZ28" s="272" t="str">
        <f>IF(AND('MAPA DE RIESGOS'!$V$268="Media",'MAPA DE RIESGOS'!$Z$268="Catastrófico"),CONCATENATE("R",'MAPA DE RIESGOS'!$H$268),"")</f>
        <v/>
      </c>
      <c r="BA28" s="272" t="str">
        <f>IF(AND('MAPA DE RIESGOS'!$V$274="Media",'MAPA DE RIESGOS'!$Z$274="Catastrófico"),CONCATENATE("R",'MAPA DE RIESGOS'!$H$274),"")</f>
        <v/>
      </c>
      <c r="BB28" s="272" t="str">
        <f>IF(AND('MAPA DE RIESGOS'!$V$280="Media",'MAPA DE RIESGOS'!$Z$280="Catastrófico"),CONCATENATE("R",'MAPA DE RIESGOS'!$H$280),"")</f>
        <v/>
      </c>
      <c r="BC28" s="272" t="str">
        <f>IF(AND('MAPA DE RIESGOS'!$V$286="Media",'MAPA DE RIESGOS'!$Z$286="Catastrófico"),CONCATENATE("R",'MAPA DE RIESGOS'!$H$286),"")</f>
        <v/>
      </c>
      <c r="BD28" s="272" t="str">
        <f>IF(AND('MAPA DE RIESGOS'!$V$292="Media",'MAPA DE RIESGOS'!$Z$292="Catastrófico"),CONCATENATE("R",'MAPA DE RIESGOS'!$H$292),"")</f>
        <v/>
      </c>
      <c r="BE28" s="272" t="str">
        <f>IF(AND('MAPA DE RIESGOS'!$V$298="Media",'MAPA DE RIESGOS'!$Z$298="Catastrófico"),CONCATENATE("R",'MAPA DE RIESGOS'!$H$298),"")</f>
        <v/>
      </c>
      <c r="BF28" s="272" t="str">
        <f>IF(AND('MAPA DE RIESGOS'!$V$304="Media",'MAPA DE RIESGOS'!$Z$304="Catastrófico"),CONCATENATE("R",'MAPA DE RIESGOS'!$H$304),"")</f>
        <v/>
      </c>
      <c r="BG28" s="274" t="str">
        <f>IF(AND('MAPA DE RIESGOS'!$V$310="Media",'MAPA DE RIESGOS'!$Z$310="Catastrófico"),CONCATENATE("R",'MAPA DE RIESGOS'!$H$310),"")</f>
        <v/>
      </c>
      <c r="BH28" s="57"/>
      <c r="BI28" s="828"/>
      <c r="BJ28" s="829"/>
      <c r="BK28" s="829"/>
      <c r="BL28" s="829"/>
      <c r="BM28" s="829"/>
      <c r="BN28" s="830"/>
    </row>
    <row r="29" spans="2:66" ht="34.5" customHeight="1">
      <c r="B29" s="796"/>
      <c r="C29" s="796"/>
      <c r="D29" s="797"/>
      <c r="E29" s="801"/>
      <c r="F29" s="802"/>
      <c r="G29" s="802"/>
      <c r="H29" s="802"/>
      <c r="I29" s="803"/>
      <c r="J29" s="282" t="str">
        <f>IF(AND('MAPA DE RIESGOS'!$V$316="Media",'MAPA DE RIESGOS'!$Z$316="Leve"),CONCATENATE("R",'MAPA DE RIESGOS'!$H$316),"")</f>
        <v/>
      </c>
      <c r="K29" s="283" t="str">
        <f>IF(AND('MAPA DE RIESGOS'!$V$322="Media",'MAPA DE RIESGOS'!$Z$322="Leve"),CONCATENATE("R",'MAPA DE RIESGOS'!$H$322),"")</f>
        <v/>
      </c>
      <c r="L29" s="283" t="str">
        <f>IF(AND('MAPA DE RIESGOS'!$V$328="Media",'MAPA DE RIESGOS'!$Z$328="Leve"),CONCATENATE("R",'MAPA DE RIESGOS'!$H$328),"")</f>
        <v/>
      </c>
      <c r="M29" s="283" t="str">
        <f>IF(AND('MAPA DE RIESGOS'!$V$334="Media",'MAPA DE RIESGOS'!$Z$334="Leve"),CONCATENATE("R",'MAPA DE RIESGOS'!$H$334),"")</f>
        <v/>
      </c>
      <c r="N29" s="283" t="str">
        <f>IF(AND('MAPA DE RIESGOS'!$V$340="Media",'MAPA DE RIESGOS'!$Z$340="Leve"),CONCATENATE("R",'MAPA DE RIESGOS'!$H$340),"")</f>
        <v/>
      </c>
      <c r="O29" s="283" t="str">
        <f>IF(AND('MAPA DE RIESGOS'!$V$346="Media",'MAPA DE RIESGOS'!$Z$346="Leve"),CONCATENATE("R",'MAPA DE RIESGOS'!$H$346),"")</f>
        <v/>
      </c>
      <c r="P29" s="283" t="str">
        <f>IF(AND('MAPA DE RIESGOS'!$V$352="Media",'MAPA DE RIESGOS'!$Z$352="Leve"),CONCATENATE("R",'MAPA DE RIESGOS'!$H$352),"")</f>
        <v/>
      </c>
      <c r="Q29" s="283" t="str">
        <f>IF(AND('MAPA DE RIESGOS'!$V$358="Media",'MAPA DE RIESGOS'!$Z$358="Leve"),CONCATENATE("R",'MAPA DE RIESGOS'!$H$358),"")</f>
        <v/>
      </c>
      <c r="R29" s="283" t="str">
        <f>IF(AND('MAPA DE RIESGOS'!$V$364="Media",'MAPA DE RIESGOS'!$Z$364="Leve"),CONCATENATE("R",'MAPA DE RIESGOS'!$H$364),"")</f>
        <v/>
      </c>
      <c r="S29" s="285" t="str">
        <f>IF(AND('MAPA DE RIESGOS'!$V$370="Media",'MAPA DE RIESGOS'!$Z$370="Leve"),CONCATENATE("R",'MAPA DE RIESGOS'!$H$370),"")</f>
        <v/>
      </c>
      <c r="T29" s="282" t="str">
        <f>IF(AND('MAPA DE RIESGOS'!$V$316="Media",'MAPA DE RIESGOS'!$Z$316="Menor"),CONCATENATE("R",'MAPA DE RIESGOS'!$H$316),"")</f>
        <v/>
      </c>
      <c r="U29" s="283" t="str">
        <f>IF(AND('MAPA DE RIESGOS'!$V$322="Media",'MAPA DE RIESGOS'!$Z$322="Menor"),CONCATENATE("R",'MAPA DE RIESGOS'!$H$322),"")</f>
        <v/>
      </c>
      <c r="V29" s="283" t="str">
        <f>IF(AND('MAPA DE RIESGOS'!$V$328="Media",'MAPA DE RIESGOS'!$Z$328="Menor"),CONCATENATE("R",'MAPA DE RIESGOS'!$H$328),"")</f>
        <v/>
      </c>
      <c r="W29" s="283" t="str">
        <f>IF(AND('MAPA DE RIESGOS'!$V$334="Media",'MAPA DE RIESGOS'!$Z$334="Menor"),CONCATENATE("R",'MAPA DE RIESGOS'!$H$334),"")</f>
        <v/>
      </c>
      <c r="X29" s="283" t="str">
        <f>IF(AND('MAPA DE RIESGOS'!$V$340="Media",'MAPA DE RIESGOS'!$Z$340="Menor"),CONCATENATE("R",'MAPA DE RIESGOS'!$H$340),"")</f>
        <v/>
      </c>
      <c r="Y29" s="283" t="str">
        <f>IF(AND('MAPA DE RIESGOS'!$V$346="Media",'MAPA DE RIESGOS'!$Z$346="Menor"),CONCATENATE("R",'MAPA DE RIESGOS'!$H$346),"")</f>
        <v/>
      </c>
      <c r="Z29" s="283" t="str">
        <f>IF(AND('MAPA DE RIESGOS'!$V$352="Media",'MAPA DE RIESGOS'!$Z$352="Menor"),CONCATENATE("R",'MAPA DE RIESGOS'!$H$352),"")</f>
        <v/>
      </c>
      <c r="AA29" s="283" t="str">
        <f>IF(AND('MAPA DE RIESGOS'!$V$358="Media",'MAPA DE RIESGOS'!$Z$358="Menor"),CONCATENATE("R",'MAPA DE RIESGOS'!$H$358),"")</f>
        <v/>
      </c>
      <c r="AB29" s="283" t="str">
        <f>IF(AND('MAPA DE RIESGOS'!$V$364="Media",'MAPA DE RIESGOS'!$Z$364="Menor"),CONCATENATE("R",'MAPA DE RIESGOS'!$H$364),"")</f>
        <v/>
      </c>
      <c r="AC29" s="285" t="str">
        <f>IF(AND('MAPA DE RIESGOS'!$V$370="Media",'MAPA DE RIESGOS'!$Z$370="Menor"),CONCATENATE("R",'MAPA DE RIESGOS'!$H$370),"")</f>
        <v/>
      </c>
      <c r="AD29" s="282" t="str">
        <f>IF(AND('MAPA DE RIESGOS'!$V$316="Media",'MAPA DE RIESGOS'!$Z$316="Moderado"),CONCATENATE("R",'MAPA DE RIESGOS'!$H$316),"")</f>
        <v>R51</v>
      </c>
      <c r="AE29" s="283" t="str">
        <f>IF(AND('MAPA DE RIESGOS'!$V$322="Media",'MAPA DE RIESGOS'!$Z$322="Moderado"),CONCATENATE("R",'MAPA DE RIESGOS'!$H$322),"")</f>
        <v/>
      </c>
      <c r="AF29" s="283" t="str">
        <f>IF(AND('MAPA DE RIESGOS'!$V$328="Media",'MAPA DE RIESGOS'!$Z$328="Moderado"),CONCATENATE("R",'MAPA DE RIESGOS'!$H$328),"")</f>
        <v/>
      </c>
      <c r="AG29" s="283" t="str">
        <f>IF(AND('MAPA DE RIESGOS'!$V$334="Media",'MAPA DE RIESGOS'!$Z$334="Moderado"),CONCATENATE("R",'MAPA DE RIESGOS'!$H$334),"")</f>
        <v/>
      </c>
      <c r="AH29" s="283" t="str">
        <f>IF(AND('MAPA DE RIESGOS'!$V$340="Media",'MAPA DE RIESGOS'!$Z$340="Moderado"),CONCATENATE("R",'MAPA DE RIESGOS'!$H$340),"")</f>
        <v/>
      </c>
      <c r="AI29" s="283" t="str">
        <f>IF(AND('MAPA DE RIESGOS'!$V$346="Media",'MAPA DE RIESGOS'!$Z$346="Moderado"),CONCATENATE("R",'MAPA DE RIESGOS'!$H$346),"")</f>
        <v/>
      </c>
      <c r="AJ29" s="283" t="str">
        <f>IF(AND('MAPA DE RIESGOS'!$V$352="Media",'MAPA DE RIESGOS'!$Z$352="Moderado"),CONCATENATE("R",'MAPA DE RIESGOS'!$H$352),"")</f>
        <v/>
      </c>
      <c r="AK29" s="283" t="str">
        <f>IF(AND('MAPA DE RIESGOS'!$V$358="Media",'MAPA DE RIESGOS'!$Z$358="Moderado"),CONCATENATE("R",'MAPA DE RIESGOS'!$H$358),"")</f>
        <v/>
      </c>
      <c r="AL29" s="283" t="str">
        <f>IF(AND('MAPA DE RIESGOS'!$V$364="Media",'MAPA DE RIESGOS'!$Z$364="Moderado"),CONCATENATE("R",'MAPA DE RIESGOS'!$H$364),"")</f>
        <v/>
      </c>
      <c r="AM29" s="285" t="str">
        <f>IF(AND('MAPA DE RIESGOS'!$V$370="Media",'MAPA DE RIESGOS'!$Z$370="Moderado"),CONCATENATE("R",'MAPA DE RIESGOS'!$H$370),"")</f>
        <v>R60</v>
      </c>
      <c r="AN29" s="265" t="str">
        <f>IF(AND('MAPA DE RIESGOS'!$V$316="Media",'MAPA DE RIESGOS'!$Z$316="Mayor"),CONCATENATE("R",'MAPA DE RIESGOS'!$H$316),"")</f>
        <v/>
      </c>
      <c r="AO29" s="266" t="str">
        <f>IF(AND('MAPA DE RIESGOS'!$V$322="Media",'MAPA DE RIESGOS'!$Z$322="Mayor"),CONCATENATE("R",'MAPA DE RIESGOS'!$H$322),"")</f>
        <v/>
      </c>
      <c r="AP29" s="266" t="str">
        <f>IF(AND('MAPA DE RIESGOS'!$V$328="Media",'MAPA DE RIESGOS'!$Z$328="Mayor"),CONCATENATE("R",'MAPA DE RIESGOS'!$H$328),"")</f>
        <v/>
      </c>
      <c r="AQ29" s="266" t="str">
        <f>IF(AND('MAPA DE RIESGOS'!$V$334="Media",'MAPA DE RIESGOS'!$Z$334="Mayor"),CONCATENATE("R",'MAPA DE RIESGOS'!$H$334),"")</f>
        <v/>
      </c>
      <c r="AR29" s="266" t="str">
        <f>IF(AND('MAPA DE RIESGOS'!$V$340="Media",'MAPA DE RIESGOS'!$Z$340="Mayor"),CONCATENATE("R",'MAPA DE RIESGOS'!$H$340),"")</f>
        <v/>
      </c>
      <c r="AS29" s="266" t="str">
        <f>IF(AND('MAPA DE RIESGOS'!$V$346="Media",'MAPA DE RIESGOS'!$Z$346="Mayor"),CONCATENATE("R",'MAPA DE RIESGOS'!$H$346),"")</f>
        <v/>
      </c>
      <c r="AT29" s="266" t="str">
        <f>IF(AND('MAPA DE RIESGOS'!$V$352="Media",'MAPA DE RIESGOS'!$Z$352="Mayor"),CONCATENATE("R",'MAPA DE RIESGOS'!$H$352),"")</f>
        <v/>
      </c>
      <c r="AU29" s="266" t="str">
        <f>IF(AND('MAPA DE RIESGOS'!$V$358="Media",'MAPA DE RIESGOS'!$Z$358="Mayor"),CONCATENATE("R",'MAPA DE RIESGOS'!$H$358),"")</f>
        <v/>
      </c>
      <c r="AV29" s="266" t="str">
        <f>IF(AND('MAPA DE RIESGOS'!$V$364="Media",'MAPA DE RIESGOS'!$Z$364="Mayor"),CONCATENATE("R",'MAPA DE RIESGOS'!$H$364),"")</f>
        <v/>
      </c>
      <c r="AW29" s="268" t="str">
        <f>IF(AND('MAPA DE RIESGOS'!$V$370="Media",'MAPA DE RIESGOS'!$Z$370="Mayor"),CONCATENATE("R",'MAPA DE RIESGOS'!$H$370),"")</f>
        <v/>
      </c>
      <c r="AX29" s="271" t="str">
        <f>IF(AND('MAPA DE RIESGOS'!$V$316="Media",'MAPA DE RIESGOS'!$Z$316="Catastrófico"),CONCATENATE("R",'MAPA DE RIESGOS'!$H$316),"")</f>
        <v/>
      </c>
      <c r="AY29" s="272" t="str">
        <f>IF(AND('MAPA DE RIESGOS'!$V$322="Media",'MAPA DE RIESGOS'!$Z$322="Catastrófico"),CONCATENATE("R",'MAPA DE RIESGOS'!$H$322),"")</f>
        <v/>
      </c>
      <c r="AZ29" s="272" t="str">
        <f>IF(AND('MAPA DE RIESGOS'!$V$328="Media",'MAPA DE RIESGOS'!$Z$328="Catastrófico"),CONCATENATE("R",'MAPA DE RIESGOS'!$H$328),"")</f>
        <v/>
      </c>
      <c r="BA29" s="272" t="str">
        <f>IF(AND('MAPA DE RIESGOS'!$V$334="Media",'MAPA DE RIESGOS'!$Z$334="Catastrófico"),CONCATENATE("R",'MAPA DE RIESGOS'!$H$334),"")</f>
        <v/>
      </c>
      <c r="BB29" s="272" t="str">
        <f>IF(AND('MAPA DE RIESGOS'!$V$340="Media",'MAPA DE RIESGOS'!$Z$340="Catastrófico"),CONCATENATE("R",'MAPA DE RIESGOS'!$H$340),"")</f>
        <v/>
      </c>
      <c r="BC29" s="272" t="str">
        <f>IF(AND('MAPA DE RIESGOS'!$V$346="Media",'MAPA DE RIESGOS'!$Z$346="Catastrófico"),CONCATENATE("R",'MAPA DE RIESGOS'!$H$346),"")</f>
        <v/>
      </c>
      <c r="BD29" s="272" t="str">
        <f>IF(AND('MAPA DE RIESGOS'!$V$352="Media",'MAPA DE RIESGOS'!$Z$352="Catastrófico"),CONCATENATE("R",'MAPA DE RIESGOS'!$H$352),"")</f>
        <v/>
      </c>
      <c r="BE29" s="272" t="str">
        <f>IF(AND('MAPA DE RIESGOS'!$V$358="Media",'MAPA DE RIESGOS'!$Z$358="Catastrófico"),CONCATENATE("R",'MAPA DE RIESGOS'!$H$358),"")</f>
        <v/>
      </c>
      <c r="BF29" s="272" t="str">
        <f>IF(AND('MAPA DE RIESGOS'!$V$364="Media",'MAPA DE RIESGOS'!$Z$364="Catastrófico"),CONCATENATE("R",'MAPA DE RIESGOS'!$H$364),"")</f>
        <v/>
      </c>
      <c r="BG29" s="274" t="str">
        <f>IF(AND('MAPA DE RIESGOS'!$V$370="Media",'MAPA DE RIESGOS'!$Z$370="Catastrófico"),CONCATENATE("R",'MAPA DE RIESGOS'!$H$370),"")</f>
        <v/>
      </c>
      <c r="BH29" s="57"/>
      <c r="BI29" s="828"/>
      <c r="BJ29" s="829"/>
      <c r="BK29" s="829"/>
      <c r="BL29" s="829"/>
      <c r="BM29" s="829"/>
      <c r="BN29" s="830"/>
    </row>
    <row r="30" spans="2:66" ht="34.5" customHeight="1">
      <c r="B30" s="796"/>
      <c r="C30" s="796"/>
      <c r="D30" s="797"/>
      <c r="E30" s="801"/>
      <c r="F30" s="802"/>
      <c r="G30" s="802"/>
      <c r="H30" s="802"/>
      <c r="I30" s="803"/>
      <c r="J30" s="282" t="str">
        <f>IF(AND('MAPA DE RIESGOS'!$V$376="Media",'MAPA DE RIESGOS'!$Z$376="Leve"),CONCATENATE("R",'MAPA DE RIESGOS'!$H$376),"")</f>
        <v/>
      </c>
      <c r="K30" s="283" t="str">
        <f>IF(AND('MAPA DE RIESGOS'!$V$382="Media",'MAPA DE RIESGOS'!$Z$382="Leve"),CONCATENATE("R",'MAPA DE RIESGOS'!$H$382),"")</f>
        <v/>
      </c>
      <c r="L30" s="283" t="str">
        <f>IF(AND('MAPA DE RIESGOS'!$V$388="Media",'MAPA DE RIESGOS'!$Z$388="Leve"),CONCATENATE("R",'MAPA DE RIESGOS'!$H$388),"")</f>
        <v/>
      </c>
      <c r="M30" s="283" t="str">
        <f>IF(AND('MAPA DE RIESGOS'!$V$394="Media",'MAPA DE RIESGOS'!$Z$394="Leve"),CONCATENATE("R",'MAPA DE RIESGOS'!$H$394),"")</f>
        <v/>
      </c>
      <c r="N30" s="283" t="str">
        <f>IF(AND('MAPA DE RIESGOS'!$V$400="Media",'MAPA DE RIESGOS'!$Z$400="Leve"),CONCATENATE("R",'MAPA DE RIESGOS'!$H$400),"")</f>
        <v/>
      </c>
      <c r="O30" s="283" t="str">
        <f>IF(AND('MAPA DE RIESGOS'!$V$406="Media",'MAPA DE RIESGOS'!$Z$406="Leve"),CONCATENATE("R",'MAPA DE RIESGOS'!$H$406),"")</f>
        <v/>
      </c>
      <c r="P30" s="283" t="str">
        <f>IF(AND('MAPA DE RIESGOS'!$V$412="Media",'MAPA DE RIESGOS'!$Z$412="Leve"),CONCATENATE("R",'MAPA DE RIESGOS'!$H$412),"")</f>
        <v/>
      </c>
      <c r="Q30" s="283" t="str">
        <f>IF(AND('MAPA DE RIESGOS'!$V$418="Media",'MAPA DE RIESGOS'!$Z$418="Leve"),CONCATENATE("R",'MAPA DE RIESGOS'!$H$418),"")</f>
        <v/>
      </c>
      <c r="R30" s="283" t="str">
        <f>IF(AND('MAPA DE RIESGOS'!$V$424="Media",'MAPA DE RIESGOS'!$Z$424="Leve"),CONCATENATE("R",'MAPA DE RIESGOS'!$H$424),"")</f>
        <v/>
      </c>
      <c r="S30" s="285" t="str">
        <f>IF(AND('MAPA DE RIESGOS'!$V$430="Media",'MAPA DE RIESGOS'!$Z$430="Leve"),CONCATENATE("R",'MAPA DE RIESGOS'!$H$430),"")</f>
        <v/>
      </c>
      <c r="T30" s="282" t="str">
        <f>IF(AND('MAPA DE RIESGOS'!$V$376="Media",'MAPA DE RIESGOS'!$Z$376="Menor"),CONCATENATE("R",'MAPA DE RIESGOS'!$H$376),"")</f>
        <v/>
      </c>
      <c r="U30" s="283" t="str">
        <f>IF(AND('MAPA DE RIESGOS'!$V$382="Media",'MAPA DE RIESGOS'!$Z$382="Menor"),CONCATENATE("R",'MAPA DE RIESGOS'!$H$382),"")</f>
        <v/>
      </c>
      <c r="V30" s="283" t="str">
        <f>IF(AND('MAPA DE RIESGOS'!$V$388="Media",'MAPA DE RIESGOS'!$Z$388="Menor"),CONCATENATE("R",'MAPA DE RIESGOS'!$H$388),"")</f>
        <v/>
      </c>
      <c r="W30" s="283" t="str">
        <f>IF(AND('MAPA DE RIESGOS'!$V$394="Media",'MAPA DE RIESGOS'!$Z$394="Menor"),CONCATENATE("R",'MAPA DE RIESGOS'!$H$394),"")</f>
        <v/>
      </c>
      <c r="X30" s="283" t="str">
        <f>IF(AND('MAPA DE RIESGOS'!$V$400="Media",'MAPA DE RIESGOS'!$Z$400="Menor"),CONCATENATE("R",'MAPA DE RIESGOS'!$H$400),"")</f>
        <v/>
      </c>
      <c r="Y30" s="283" t="str">
        <f>IF(AND('MAPA DE RIESGOS'!$V$406="Media",'MAPA DE RIESGOS'!$Z$406="Menor"),CONCATENATE("R",'MAPA DE RIESGOS'!$H$406),"")</f>
        <v/>
      </c>
      <c r="Z30" s="283" t="str">
        <f>IF(AND('MAPA DE RIESGOS'!$V$412="Media",'MAPA DE RIESGOS'!$Z$412="Menor"),CONCATENATE("R",'MAPA DE RIESGOS'!$H$412),"")</f>
        <v/>
      </c>
      <c r="AA30" s="283" t="str">
        <f>IF(AND('MAPA DE RIESGOS'!$V$418="Media",'MAPA DE RIESGOS'!$Z$418="Menor"),CONCATENATE("R",'MAPA DE RIESGOS'!$H$418),"")</f>
        <v/>
      </c>
      <c r="AB30" s="283" t="str">
        <f>IF(AND('MAPA DE RIESGOS'!$V$424="Media",'MAPA DE RIESGOS'!$Z$424="Menor"),CONCATENATE("R",'MAPA DE RIESGOS'!$H$424),"")</f>
        <v/>
      </c>
      <c r="AC30" s="285" t="str">
        <f>IF(AND('MAPA DE RIESGOS'!$V$430="Media",'MAPA DE RIESGOS'!$Z$430="Menor"),CONCATENATE("R",'MAPA DE RIESGOS'!$H$430),"")</f>
        <v/>
      </c>
      <c r="AD30" s="282" t="str">
        <f>IF(AND('MAPA DE RIESGOS'!$V$376="Media",'MAPA DE RIESGOS'!$Z$376="Moderado"),CONCATENATE("R",'MAPA DE RIESGOS'!$H$376),"")</f>
        <v>R61</v>
      </c>
      <c r="AE30" s="283" t="str">
        <f>IF(AND('MAPA DE RIESGOS'!$V$382="Media",'MAPA DE RIESGOS'!$Z$382="Moderado"),CONCATENATE("R",'MAPA DE RIESGOS'!$H$382),"")</f>
        <v/>
      </c>
      <c r="AF30" s="283" t="str">
        <f>IF(AND('MAPA DE RIESGOS'!$V$388="Media",'MAPA DE RIESGOS'!$Z$388="Moderado"),CONCATENATE("R",'MAPA DE RIESGOS'!$H$388),"")</f>
        <v/>
      </c>
      <c r="AG30" s="283" t="str">
        <f>IF(AND('MAPA DE RIESGOS'!$V$394="Media",'MAPA DE RIESGOS'!$Z$394="Moderado"),CONCATENATE("R",'MAPA DE RIESGOS'!$H$394),"")</f>
        <v>R64</v>
      </c>
      <c r="AH30" s="283" t="str">
        <f>IF(AND('MAPA DE RIESGOS'!$V$400="Media",'MAPA DE RIESGOS'!$Z$400="Moderado"),CONCATENATE("R",'MAPA DE RIESGOS'!$H$400),"")</f>
        <v>R65</v>
      </c>
      <c r="AI30" s="283" t="str">
        <f>IF(AND('MAPA DE RIESGOS'!$V$406="Media",'MAPA DE RIESGOS'!$Z$406="Moderado"),CONCATENATE("R",'MAPA DE RIESGOS'!$H$406),"")</f>
        <v>R66</v>
      </c>
      <c r="AJ30" s="283" t="str">
        <f>IF(AND('MAPA DE RIESGOS'!$V$412="Media",'MAPA DE RIESGOS'!$Z$412="Moderado"),CONCATENATE("R",'MAPA DE RIESGOS'!$H$412),"")</f>
        <v/>
      </c>
      <c r="AK30" s="283" t="str">
        <f>IF(AND('MAPA DE RIESGOS'!$V$418="Media",'MAPA DE RIESGOS'!$Z$418="Moderado"),CONCATENATE("R",'MAPA DE RIESGOS'!$H$418),"")</f>
        <v>R68</v>
      </c>
      <c r="AL30" s="283" t="str">
        <f>IF(AND('MAPA DE RIESGOS'!$V$424="Media",'MAPA DE RIESGOS'!$Z$424="Moderado"),CONCATENATE("R",'MAPA DE RIESGOS'!$H$424),"")</f>
        <v>R69</v>
      </c>
      <c r="AM30" s="285" t="str">
        <f>IF(AND('MAPA DE RIESGOS'!$V$430="Media",'MAPA DE RIESGOS'!$Z$430="Moderado"),CONCATENATE("R",'MAPA DE RIESGOS'!$H$430),"")</f>
        <v>R70</v>
      </c>
      <c r="AN30" s="265" t="str">
        <f>IF(AND('MAPA DE RIESGOS'!$V$376="Media",'MAPA DE RIESGOS'!$Z$376="Mayor"),CONCATENATE("R",'MAPA DE RIESGOS'!$H$376),"")</f>
        <v/>
      </c>
      <c r="AO30" s="266" t="str">
        <f>IF(AND('MAPA DE RIESGOS'!$V$382="Media",'MAPA DE RIESGOS'!$Z$382="Mayor"),CONCATENATE("R",'MAPA DE RIESGOS'!$H$382),"")</f>
        <v/>
      </c>
      <c r="AP30" s="266" t="str">
        <f>IF(AND('MAPA DE RIESGOS'!$V$388="Media",'MAPA DE RIESGOS'!$Z$388="Mayor"),CONCATENATE("R",'MAPA DE RIESGOS'!$H$388),"")</f>
        <v/>
      </c>
      <c r="AQ30" s="266" t="str">
        <f>IF(AND('MAPA DE RIESGOS'!$V$394="Media",'MAPA DE RIESGOS'!$Z$394="Mayor"),CONCATENATE("R",'MAPA DE RIESGOS'!$H$394),"")</f>
        <v/>
      </c>
      <c r="AR30" s="266" t="str">
        <f>IF(AND('MAPA DE RIESGOS'!$V$400="Media",'MAPA DE RIESGOS'!$Z$400="Mayor"),CONCATENATE("R",'MAPA DE RIESGOS'!$H$400),"")</f>
        <v/>
      </c>
      <c r="AS30" s="266" t="str">
        <f>IF(AND('MAPA DE RIESGOS'!$V$406="Media",'MAPA DE RIESGOS'!$Z$406="Mayor"),CONCATENATE("R",'MAPA DE RIESGOS'!$H$406),"")</f>
        <v/>
      </c>
      <c r="AT30" s="266" t="str">
        <f>IF(AND('MAPA DE RIESGOS'!$V$412="Media",'MAPA DE RIESGOS'!$Z$412="Mayor"),CONCATENATE("R",'MAPA DE RIESGOS'!$H$412),"")</f>
        <v/>
      </c>
      <c r="AU30" s="266" t="str">
        <f>IF(AND('MAPA DE RIESGOS'!$V$418="Media",'MAPA DE RIESGOS'!$Z$418="Mayor"),CONCATENATE("R",'MAPA DE RIESGOS'!$H$418),"")</f>
        <v/>
      </c>
      <c r="AV30" s="266" t="str">
        <f>IF(AND('MAPA DE RIESGOS'!$V$424="Media",'MAPA DE RIESGOS'!$Z$424="Mayor"),CONCATENATE("R",'MAPA DE RIESGOS'!$H$424),"")</f>
        <v/>
      </c>
      <c r="AW30" s="268" t="str">
        <f>IF(AND('MAPA DE RIESGOS'!$V$430="Media",'MAPA DE RIESGOS'!$Z$430="Mayor"),CONCATENATE("R",'MAPA DE RIESGOS'!$H$430),"")</f>
        <v/>
      </c>
      <c r="AX30" s="271" t="str">
        <f>IF(AND('MAPA DE RIESGOS'!$V$376="Media",'MAPA DE RIESGOS'!$Z$376="Catastrófico"),CONCATENATE("R",'MAPA DE RIESGOS'!$H$376),"")</f>
        <v/>
      </c>
      <c r="AY30" s="272" t="str">
        <f>IF(AND('MAPA DE RIESGOS'!$V$382="Media",'MAPA DE RIESGOS'!$Z$382="Catastrófico"),CONCATENATE("R",'MAPA DE RIESGOS'!$H$382),"")</f>
        <v/>
      </c>
      <c r="AZ30" s="272" t="str">
        <f>IF(AND('MAPA DE RIESGOS'!$V$388="Media",'MAPA DE RIESGOS'!$Z$388="Catastrófico"),CONCATENATE("R",'MAPA DE RIESGOS'!$H$388),"")</f>
        <v/>
      </c>
      <c r="BA30" s="272" t="str">
        <f>IF(AND('MAPA DE RIESGOS'!$V$394="Media",'MAPA DE RIESGOS'!$Z$394="Catastrófico"),CONCATENATE("R",'MAPA DE RIESGOS'!$H$394),"")</f>
        <v/>
      </c>
      <c r="BB30" s="272" t="str">
        <f>IF(AND('MAPA DE RIESGOS'!$V$400="Media",'MAPA DE RIESGOS'!$Z$400="Catastrófico"),CONCATENATE("R",'MAPA DE RIESGOS'!$H$400),"")</f>
        <v/>
      </c>
      <c r="BC30" s="272" t="str">
        <f>IF(AND('MAPA DE RIESGOS'!$V$406="Media",'MAPA DE RIESGOS'!$Z$406="Catastrófico"),CONCATENATE("R",'MAPA DE RIESGOS'!$H$406),"")</f>
        <v/>
      </c>
      <c r="BD30" s="272" t="str">
        <f>IF(AND('MAPA DE RIESGOS'!$V$412="Media",'MAPA DE RIESGOS'!$Z$412="Catastrófico"),CONCATENATE("R",'MAPA DE RIESGOS'!$H$412),"")</f>
        <v/>
      </c>
      <c r="BE30" s="272" t="str">
        <f>IF(AND('MAPA DE RIESGOS'!$V$418="Media",'MAPA DE RIESGOS'!$Z$418="Catastrófico"),CONCATENATE("R",'MAPA DE RIESGOS'!$H$418),"")</f>
        <v/>
      </c>
      <c r="BF30" s="272" t="str">
        <f>IF(AND('MAPA DE RIESGOS'!$V$424="Media",'MAPA DE RIESGOS'!$Z$424="Catastrófico"),CONCATENATE("R",'MAPA DE RIESGOS'!$H$424),"")</f>
        <v/>
      </c>
      <c r="BG30" s="274" t="str">
        <f>IF(AND('MAPA DE RIESGOS'!$V$430="Media",'MAPA DE RIESGOS'!$Z$430="Catastrófico"),CONCATENATE("R",'MAPA DE RIESGOS'!$H$430),"")</f>
        <v/>
      </c>
      <c r="BH30" s="57"/>
      <c r="BI30" s="828"/>
      <c r="BJ30" s="829"/>
      <c r="BK30" s="829"/>
      <c r="BL30" s="829"/>
      <c r="BM30" s="829"/>
      <c r="BN30" s="830"/>
    </row>
    <row r="31" spans="2:66" ht="34.5" customHeight="1">
      <c r="B31" s="796"/>
      <c r="C31" s="796"/>
      <c r="D31" s="797"/>
      <c r="E31" s="801"/>
      <c r="F31" s="802"/>
      <c r="G31" s="802"/>
      <c r="H31" s="802"/>
      <c r="I31" s="803"/>
      <c r="J31" s="282" t="str">
        <f>IF(AND('MAPA DE RIESGOS'!$V$436="Media",'MAPA DE RIESGOS'!$Z$436="Leve"),CONCATENATE("R",'MAPA DE RIESGOS'!$H$436),"")</f>
        <v/>
      </c>
      <c r="K31" s="283" t="str">
        <f>IF(AND('MAPA DE RIESGOS'!$V$442="Media",'MAPA DE RIESGOS'!$Z$442="Leve"),CONCATENATE("R",'MAPA DE RIESGOS'!$H$442),"")</f>
        <v/>
      </c>
      <c r="L31" s="283" t="str">
        <f>IF(AND('MAPA DE RIESGOS'!$V$448="Media",'MAPA DE RIESGOS'!$Z$448="Leve"),CONCATENATE("R",'MAPA DE RIESGOS'!$H$448),"")</f>
        <v/>
      </c>
      <c r="M31" s="283" t="str">
        <f>IF(AND('MAPA DE RIESGOS'!$V$454="Media",'MAPA DE RIESGOS'!$Z$454="Leve"),CONCATENATE("R",'MAPA DE RIESGOS'!$H$454),"")</f>
        <v/>
      </c>
      <c r="N31" s="283" t="str">
        <f>IF(AND('MAPA DE RIESGOS'!$V$460="Media",'MAPA DE RIESGOS'!$Z$460="Leve"),CONCATENATE("R",'MAPA DE RIESGOS'!$H$460),"")</f>
        <v/>
      </c>
      <c r="O31" s="283" t="str">
        <f>IF(AND('MAPA DE RIESGOS'!$V$466="Media",'MAPA DE RIESGOS'!$Z$466="Leve"),CONCATENATE("R",'MAPA DE RIESGOS'!$H$466),"")</f>
        <v/>
      </c>
      <c r="P31" s="283" t="str">
        <f>IF(AND('MAPA DE RIESGOS'!$V$472="Media",'MAPA DE RIESGOS'!$Z$472="Leve"),CONCATENATE("R",'MAPA DE RIESGOS'!$H$472),"")</f>
        <v/>
      </c>
      <c r="Q31" s="283" t="str">
        <f>IF(AND('MAPA DE RIESGOS'!$V$478="Media",'MAPA DE RIESGOS'!$Z$478="Leve"),CONCATENATE("R",'MAPA DE RIESGOS'!$H$478),"")</f>
        <v/>
      </c>
      <c r="R31" s="283" t="str">
        <f>IF(AND('MAPA DE RIESGOS'!$V$484="Media",'MAPA DE RIESGOS'!$Z$484="Leve"),CONCATENATE("R",'MAPA DE RIESGOS'!$H$484),"")</f>
        <v/>
      </c>
      <c r="S31" s="285" t="str">
        <f>IF(AND('MAPA DE RIESGOS'!$V$490="Media",'MAPA DE RIESGOS'!$Z$490="Leve"),CONCATENATE("R",'MAPA DE RIESGOS'!$H$490),"")</f>
        <v/>
      </c>
      <c r="T31" s="282" t="str">
        <f>IF(AND('MAPA DE RIESGOS'!$V$436="Media",'MAPA DE RIESGOS'!$Z$436="Menor"),CONCATENATE("R",'MAPA DE RIESGOS'!$H$436),"")</f>
        <v/>
      </c>
      <c r="U31" s="283" t="str">
        <f>IF(AND('MAPA DE RIESGOS'!$V$442="Media",'MAPA DE RIESGOS'!$Z$442="Menor"),CONCATENATE("R",'MAPA DE RIESGOS'!$H$442),"")</f>
        <v/>
      </c>
      <c r="V31" s="283" t="str">
        <f>IF(AND('MAPA DE RIESGOS'!$V$448="Media",'MAPA DE RIESGOS'!$Z$448="Menor"),CONCATENATE("R",'MAPA DE RIESGOS'!$H$448),"")</f>
        <v/>
      </c>
      <c r="W31" s="283" t="str">
        <f>IF(AND('MAPA DE RIESGOS'!$V$454="Media",'MAPA DE RIESGOS'!$Z$454="Menor"),CONCATENATE("R",'MAPA DE RIESGOS'!$H$454),"")</f>
        <v/>
      </c>
      <c r="X31" s="283" t="str">
        <f>IF(AND('MAPA DE RIESGOS'!$V$460="Media",'MAPA DE RIESGOS'!$Z$460="Menor"),CONCATENATE("R",'MAPA DE RIESGOS'!$H$460),"")</f>
        <v/>
      </c>
      <c r="Y31" s="283" t="str">
        <f>IF(AND('MAPA DE RIESGOS'!$V$466="Media",'MAPA DE RIESGOS'!$Z$466="Menor"),CONCATENATE("R",'MAPA DE RIESGOS'!$H$466),"")</f>
        <v/>
      </c>
      <c r="Z31" s="283" t="str">
        <f>IF(AND('MAPA DE RIESGOS'!$V$472="Media",'MAPA DE RIESGOS'!$Z$472="Menor"),CONCATENATE("R",'MAPA DE RIESGOS'!$H$472),"")</f>
        <v/>
      </c>
      <c r="AA31" s="283" t="str">
        <f>IF(AND('MAPA DE RIESGOS'!$V$478="Media",'MAPA DE RIESGOS'!$Z$478="Menor"),CONCATENATE("R",'MAPA DE RIESGOS'!$H$478),"")</f>
        <v/>
      </c>
      <c r="AB31" s="283" t="str">
        <f>IF(AND('MAPA DE RIESGOS'!$V$484="Media",'MAPA DE RIESGOS'!$Z$484="Menor"),CONCATENATE("R",'MAPA DE RIESGOS'!$H$484),"")</f>
        <v/>
      </c>
      <c r="AC31" s="285" t="str">
        <f>IF(AND('MAPA DE RIESGOS'!$V$490="Media",'MAPA DE RIESGOS'!$Z$490="Menor"),CONCATENATE("R",'MAPA DE RIESGOS'!$H$490),"")</f>
        <v/>
      </c>
      <c r="AD31" s="282" t="str">
        <f>IF(AND('MAPA DE RIESGOS'!$V$436="Media",'MAPA DE RIESGOS'!$Z$436="Moderado"),CONCATENATE("R",'MAPA DE RIESGOS'!$H$436),"")</f>
        <v>R71</v>
      </c>
      <c r="AE31" s="283" t="str">
        <f>IF(AND('MAPA DE RIESGOS'!$V$442="Media",'MAPA DE RIESGOS'!$Z$442="Moderado"),CONCATENATE("R",'MAPA DE RIESGOS'!$H$442),"")</f>
        <v/>
      </c>
      <c r="AF31" s="283" t="str">
        <f>IF(AND('MAPA DE RIESGOS'!$V$448="Media",'MAPA DE RIESGOS'!$Z$448="Moderado"),CONCATENATE("R",'MAPA DE RIESGOS'!$H$448),"")</f>
        <v/>
      </c>
      <c r="AG31" s="283" t="str">
        <f>IF(AND('MAPA DE RIESGOS'!$V$454="Media",'MAPA DE RIESGOS'!$Z$454="Moderado"),CONCATENATE("R",'MAPA DE RIESGOS'!$H$454),"")</f>
        <v>R74</v>
      </c>
      <c r="AH31" s="283" t="str">
        <f>IF(AND('MAPA DE RIESGOS'!$V$460="Media",'MAPA DE RIESGOS'!$Z$460="Moderado"),CONCATENATE("R",'MAPA DE RIESGOS'!$H$460),"")</f>
        <v>R75</v>
      </c>
      <c r="AI31" s="283" t="str">
        <f>IF(AND('MAPA DE RIESGOS'!$V$466="Media",'MAPA DE RIESGOS'!$Z$466="Moderado"),CONCATENATE("R",'MAPA DE RIESGOS'!$H$466),"")</f>
        <v>R76</v>
      </c>
      <c r="AJ31" s="283" t="str">
        <f>IF(AND('MAPA DE RIESGOS'!$V$472="Media",'MAPA DE RIESGOS'!$Z$472="Moderado"),CONCATENATE("R",'MAPA DE RIESGOS'!$H$472),"")</f>
        <v/>
      </c>
      <c r="AK31" s="283" t="str">
        <f>IF(AND('MAPA DE RIESGOS'!$V$478="Media",'MAPA DE RIESGOS'!$Z$478="Moderado"),CONCATENATE("R",'MAPA DE RIESGOS'!$H$478),"")</f>
        <v>R78</v>
      </c>
      <c r="AL31" s="283" t="str">
        <f>IF(AND('MAPA DE RIESGOS'!$V$484="Media",'MAPA DE RIESGOS'!$Z$484="Moderado"),CONCATENATE("R",'MAPA DE RIESGOS'!$H$484),"")</f>
        <v>R79</v>
      </c>
      <c r="AM31" s="285" t="str">
        <f>IF(AND('MAPA DE RIESGOS'!$V$490="Media",'MAPA DE RIESGOS'!$Z$490="Moderado"),CONCATENATE("R",'MAPA DE RIESGOS'!$H$490),"")</f>
        <v>R80</v>
      </c>
      <c r="AN31" s="265" t="str">
        <f>IF(AND('MAPA DE RIESGOS'!$V$436="Media",'MAPA DE RIESGOS'!$Z$436="Mayor"),CONCATENATE("R",'MAPA DE RIESGOS'!$H$436),"")</f>
        <v/>
      </c>
      <c r="AO31" s="266" t="str">
        <f>IF(AND('MAPA DE RIESGOS'!$V$442="Media",'MAPA DE RIESGOS'!$Z$442="Mayor"),CONCATENATE("R",'MAPA DE RIESGOS'!$H$442),"")</f>
        <v/>
      </c>
      <c r="AP31" s="266" t="str">
        <f>IF(AND('MAPA DE RIESGOS'!$V$448="Media",'MAPA DE RIESGOS'!$Z$448="Mayor"),CONCATENATE("R",'MAPA DE RIESGOS'!$H$448),"")</f>
        <v/>
      </c>
      <c r="AQ31" s="266" t="str">
        <f>IF(AND('MAPA DE RIESGOS'!$V$454="Media",'MAPA DE RIESGOS'!$Z$454="Mayor"),CONCATENATE("R",'MAPA DE RIESGOS'!$H$454),"")</f>
        <v/>
      </c>
      <c r="AR31" s="266" t="str">
        <f>IF(AND('MAPA DE RIESGOS'!$V$460="Media",'MAPA DE RIESGOS'!$Z$460="Mayor"),CONCATENATE("R",'MAPA DE RIESGOS'!$H$460),"")</f>
        <v/>
      </c>
      <c r="AS31" s="266" t="str">
        <f>IF(AND('MAPA DE RIESGOS'!$V$466="Media",'MAPA DE RIESGOS'!$Z$466="Mayor"),CONCATENATE("R",'MAPA DE RIESGOS'!$H$466),"")</f>
        <v/>
      </c>
      <c r="AT31" s="266" t="str">
        <f>IF(AND('MAPA DE RIESGOS'!$V$472="Media",'MAPA DE RIESGOS'!$Z$472="Mayor"),CONCATENATE("R",'MAPA DE RIESGOS'!$H$472),"")</f>
        <v/>
      </c>
      <c r="AU31" s="266" t="str">
        <f>IF(AND('MAPA DE RIESGOS'!$V$478="Media",'MAPA DE RIESGOS'!$Z$478="Mayor"),CONCATENATE("R",'MAPA DE RIESGOS'!$H$478),"")</f>
        <v/>
      </c>
      <c r="AV31" s="266" t="str">
        <f>IF(AND('MAPA DE RIESGOS'!$V$484="Media",'MAPA DE RIESGOS'!$Z$484="Mayor"),CONCATENATE("R",'MAPA DE RIESGOS'!$H$484),"")</f>
        <v/>
      </c>
      <c r="AW31" s="268" t="str">
        <f>IF(AND('MAPA DE RIESGOS'!$V$490="Media",'MAPA DE RIESGOS'!$Z$490="Mayor"),CONCATENATE("R",'MAPA DE RIESGOS'!$H$490),"")</f>
        <v/>
      </c>
      <c r="AX31" s="271" t="str">
        <f>IF(AND('MAPA DE RIESGOS'!$V$436="Media",'MAPA DE RIESGOS'!$Z$436="Catastrófico"),CONCATENATE("R",'MAPA DE RIESGOS'!$H$436),"")</f>
        <v/>
      </c>
      <c r="AY31" s="272" t="str">
        <f>IF(AND('MAPA DE RIESGOS'!$V$442="Media",'MAPA DE RIESGOS'!$Z$442="Catastrófico"),CONCATENATE("R",'MAPA DE RIESGOS'!$H$442),"")</f>
        <v/>
      </c>
      <c r="AZ31" s="272" t="str">
        <f>IF(AND('MAPA DE RIESGOS'!$V$448="Media",'MAPA DE RIESGOS'!$Z$448="Catastrófico"),CONCATENATE("R",'MAPA DE RIESGOS'!$H$448),"")</f>
        <v/>
      </c>
      <c r="BA31" s="272" t="str">
        <f>IF(AND('MAPA DE RIESGOS'!$V$454="Media",'MAPA DE RIESGOS'!$Z$454="Catastrófico"),CONCATENATE("R",'MAPA DE RIESGOS'!$H$454),"")</f>
        <v/>
      </c>
      <c r="BB31" s="272" t="str">
        <f>IF(AND('MAPA DE RIESGOS'!$V$460="Media",'MAPA DE RIESGOS'!$Z$460="Catastrófico"),CONCATENATE("R",'MAPA DE RIESGOS'!$H$460),"")</f>
        <v/>
      </c>
      <c r="BC31" s="272" t="str">
        <f>IF(AND('MAPA DE RIESGOS'!$V$466="Media",'MAPA DE RIESGOS'!$Z$466="Catastrófico"),CONCATENATE("R",'MAPA DE RIESGOS'!$H$466),"")</f>
        <v/>
      </c>
      <c r="BD31" s="272" t="str">
        <f>IF(AND('MAPA DE RIESGOS'!$V$472="Media",'MAPA DE RIESGOS'!$Z$472="Catastrófico"),CONCATENATE("R",'MAPA DE RIESGOS'!$H$472),"")</f>
        <v/>
      </c>
      <c r="BE31" s="272" t="str">
        <f>IF(AND('MAPA DE RIESGOS'!$V$478="Media",'MAPA DE RIESGOS'!$Z$478="Catastrófico"),CONCATENATE("R",'MAPA DE RIESGOS'!$H$478),"")</f>
        <v/>
      </c>
      <c r="BF31" s="272" t="str">
        <f>IF(AND('MAPA DE RIESGOS'!$V$484="Media",'MAPA DE RIESGOS'!$Z$484="Catastrófico"),CONCATENATE("R",'MAPA DE RIESGOS'!$H$484),"")</f>
        <v/>
      </c>
      <c r="BG31" s="274" t="str">
        <f>IF(AND('MAPA DE RIESGOS'!$V$490="Media",'MAPA DE RIESGOS'!$Z$490="Catastrófico"),CONCATENATE("R",'MAPA DE RIESGOS'!$H$490),"")</f>
        <v/>
      </c>
      <c r="BH31" s="57"/>
      <c r="BI31" s="828"/>
      <c r="BJ31" s="829"/>
      <c r="BK31" s="829"/>
      <c r="BL31" s="829"/>
      <c r="BM31" s="829"/>
      <c r="BN31" s="830"/>
    </row>
    <row r="32" spans="2:66" ht="34.5" customHeight="1" thickBot="1">
      <c r="B32" s="796"/>
      <c r="C32" s="796"/>
      <c r="D32" s="797"/>
      <c r="E32" s="804"/>
      <c r="F32" s="805"/>
      <c r="G32" s="805"/>
      <c r="H32" s="805"/>
      <c r="I32" s="806"/>
      <c r="J32" s="287" t="str">
        <f>IF(AND('MAPA DE RIESGOS'!$V$496="Media",'MAPA DE RIESGOS'!$Z$496="Leve"),CONCATENATE("R",'MAPA DE RIESGOS'!$H$496),"")</f>
        <v/>
      </c>
      <c r="K32" s="288" t="str">
        <f>IF(AND('MAPA DE RIESGOS'!$V$502="Media",'MAPA DE RIESGOS'!$Z$502="Leve"),CONCATENATE("R",'MAPA DE RIESGOS'!$H$502),"")</f>
        <v/>
      </c>
      <c r="L32" s="288" t="str">
        <f>IF(AND('MAPA DE RIESGOS'!$V$508="Media",'MAPA DE RIESGOS'!$Z$508="Leve"),CONCATENATE("R",'MAPA DE RIESGOS'!$H$508),"")</f>
        <v/>
      </c>
      <c r="M32" s="288" t="str">
        <f>IF(AND('MAPA DE RIESGOS'!$V$514="Media",'MAPA DE RIESGOS'!$Z$514="Leve"),CONCATENATE("R",'MAPA DE RIESGOS'!$H$514),"")</f>
        <v/>
      </c>
      <c r="N32" s="288" t="str">
        <f>IF(AND('MAPA DE RIESGOS'!$V$520="Media",'MAPA DE RIESGOS'!$Z$520="Leve"),CONCATENATE("R",'MAPA DE RIESGOS'!$H$520),"")</f>
        <v/>
      </c>
      <c r="O32" s="288" t="str">
        <f>IF(AND('MAPA DE RIESGOS'!$V$526="Media",'MAPA DE RIESGOS'!$Z$526="Leve"),CONCATENATE("R",'MAPA DE RIESGOS'!$H$526),"")</f>
        <v/>
      </c>
      <c r="P32" s="288" t="str">
        <f>IF(AND('MAPA DE RIESGOS'!$V$532="Media",'MAPA DE RIESGOS'!$Z$532="Leve"),CONCATENATE("R",'MAPA DE RIESGOS'!$H$532),"")</f>
        <v/>
      </c>
      <c r="Q32" s="288"/>
      <c r="R32" s="288"/>
      <c r="S32" s="289"/>
      <c r="T32" s="287" t="str">
        <f>IF(AND('MAPA DE RIESGOS'!$V$496="Media",'MAPA DE RIESGOS'!$Z$496="Menor"),CONCATENATE("R",'MAPA DE RIESGOS'!$H$496),"")</f>
        <v/>
      </c>
      <c r="U32" s="288" t="str">
        <f>IF(AND('MAPA DE RIESGOS'!$V$502="Media",'MAPA DE RIESGOS'!$Z$502="Menor"),CONCATENATE("R",'MAPA DE RIESGOS'!$H$502),"")</f>
        <v/>
      </c>
      <c r="V32" s="288" t="str">
        <f>IF(AND('MAPA DE RIESGOS'!$V$508="Media",'MAPA DE RIESGOS'!$Z$508="Menor"),CONCATENATE("R",'MAPA DE RIESGOS'!$H$508),"")</f>
        <v/>
      </c>
      <c r="W32" s="288" t="str">
        <f>IF(AND('MAPA DE RIESGOS'!$V$514="Media",'MAPA DE RIESGOS'!$Z$514="Menor"),CONCATENATE("R",'MAPA DE RIESGOS'!$H$514),"")</f>
        <v/>
      </c>
      <c r="X32" s="288" t="str">
        <f>IF(AND('MAPA DE RIESGOS'!$V$520="Media",'MAPA DE RIESGOS'!$Z$520="Menor"),CONCATENATE("R",'MAPA DE RIESGOS'!$H$520),"")</f>
        <v/>
      </c>
      <c r="Y32" s="288" t="str">
        <f>IF(AND('MAPA DE RIESGOS'!$V$526="Media",'MAPA DE RIESGOS'!$Z$526="Menor"),CONCATENATE("R",'MAPA DE RIESGOS'!$H$526),"")</f>
        <v/>
      </c>
      <c r="Z32" s="288" t="str">
        <f>IF(AND('MAPA DE RIESGOS'!$V$532="Media",'MAPA DE RIESGOS'!$Z$532="Menor"),CONCATENATE("R",'MAPA DE RIESGOS'!$H$532),"")</f>
        <v/>
      </c>
      <c r="AA32" s="288"/>
      <c r="AB32" s="288"/>
      <c r="AC32" s="289"/>
      <c r="AD32" s="287" t="str">
        <f>IF(AND('MAPA DE RIESGOS'!$V$496="Media",'MAPA DE RIESGOS'!$Z$496="Moderado"),CONCATENATE("R",'MAPA DE RIESGOS'!$H$496),"")</f>
        <v/>
      </c>
      <c r="AE32" s="288" t="str">
        <f>IF(AND('MAPA DE RIESGOS'!$V$502="Media",'MAPA DE RIESGOS'!$Z$502="Moderado"),CONCATENATE("R",'MAPA DE RIESGOS'!$H$502),"")</f>
        <v>R82</v>
      </c>
      <c r="AF32" s="288" t="str">
        <f>IF(AND('MAPA DE RIESGOS'!$V$508="Media",'MAPA DE RIESGOS'!$Z$508="Moderado"),CONCATENATE("R",'MAPA DE RIESGOS'!$H$508),"")</f>
        <v>R83</v>
      </c>
      <c r="AG32" s="288" t="str">
        <f>IF(AND('MAPA DE RIESGOS'!$V$514="Media",'MAPA DE RIESGOS'!$Z$514="Moderado"),CONCATENATE("R",'MAPA DE RIESGOS'!$H$514),"")</f>
        <v/>
      </c>
      <c r="AH32" s="288" t="str">
        <f>IF(AND('MAPA DE RIESGOS'!$V$520="Media",'MAPA DE RIESGOS'!$Z$520="Moderado"),CONCATENATE("R",'MAPA DE RIESGOS'!$H$520),"")</f>
        <v/>
      </c>
      <c r="AI32" s="288" t="str">
        <f>IF(AND('MAPA DE RIESGOS'!$V$526="Media",'MAPA DE RIESGOS'!$Z$526="Moderado"),CONCATENATE("R",'MAPA DE RIESGOS'!$H$526),"")</f>
        <v/>
      </c>
      <c r="AJ32" s="288" t="str">
        <f>IF(AND('MAPA DE RIESGOS'!$V$532="Media",'MAPA DE RIESGOS'!$Z$532="Moderado"),CONCATENATE("R",'MAPA DE RIESGOS'!$H$532),"")</f>
        <v/>
      </c>
      <c r="AK32" s="288"/>
      <c r="AL32" s="288"/>
      <c r="AM32" s="289"/>
      <c r="AN32" s="275" t="str">
        <f>IF(AND('MAPA DE RIESGOS'!$V$496="Media",'MAPA DE RIESGOS'!$Z$496="Mayor"),CONCATENATE("R",'MAPA DE RIESGOS'!$H$496),"")</f>
        <v/>
      </c>
      <c r="AO32" s="276" t="str">
        <f>IF(AND('MAPA DE RIESGOS'!$V$502="Media",'MAPA DE RIESGOS'!$Z$502="Mayor"),CONCATENATE("R",'MAPA DE RIESGOS'!$H$502),"")</f>
        <v/>
      </c>
      <c r="AP32" s="276" t="str">
        <f>IF(AND('MAPA DE RIESGOS'!$V$508="Media",'MAPA DE RIESGOS'!$Z$508="Mayor"),CONCATENATE("R",'MAPA DE RIESGOS'!$H$508),"")</f>
        <v/>
      </c>
      <c r="AQ32" s="276" t="str">
        <f>IF(AND('MAPA DE RIESGOS'!$V$514="Media",'MAPA DE RIESGOS'!$Z$514="Mayor"),CONCATENATE("R",'MAPA DE RIESGOS'!$H$514),"")</f>
        <v/>
      </c>
      <c r="AR32" s="276" t="str">
        <f>IF(AND('MAPA DE RIESGOS'!$V$520="Media",'MAPA DE RIESGOS'!$Z$520="Mayor"),CONCATENATE("R",'MAPA DE RIESGOS'!$H$520),"")</f>
        <v/>
      </c>
      <c r="AS32" s="276" t="str">
        <f>IF(AND('MAPA DE RIESGOS'!$V$526="Media",'MAPA DE RIESGOS'!$Z$526="Mayor"),CONCATENATE("R",'MAPA DE RIESGOS'!$H$526),"")</f>
        <v/>
      </c>
      <c r="AT32" s="276" t="str">
        <f>IF(AND('MAPA DE RIESGOS'!$V$532="Media",'MAPA DE RIESGOS'!$Z$532="Mayor"),CONCATENATE("R",'MAPA DE RIESGOS'!$H$532),"")</f>
        <v/>
      </c>
      <c r="AU32" s="276"/>
      <c r="AV32" s="276"/>
      <c r="AW32" s="277"/>
      <c r="AX32" s="286" t="str">
        <f>IF(AND('MAPA DE RIESGOS'!$V$496="Media",'MAPA DE RIESGOS'!$Z$496="Catastrófico"),CONCATENATE("R",'MAPA DE RIESGOS'!$H$496),"")</f>
        <v/>
      </c>
      <c r="AY32" s="278" t="str">
        <f>IF(AND('MAPA DE RIESGOS'!$V$502="Media",'MAPA DE RIESGOS'!$Z$502="Catastrófico"),CONCATENATE("R",'MAPA DE RIESGOS'!$H$502),"")</f>
        <v/>
      </c>
      <c r="AZ32" s="278" t="str">
        <f>IF(AND('MAPA DE RIESGOS'!$V$508="Media",'MAPA DE RIESGOS'!$Z$508="Catastrófico"),CONCATENATE("R",'MAPA DE RIESGOS'!$H$508),"")</f>
        <v/>
      </c>
      <c r="BA32" s="278" t="str">
        <f>IF(AND('MAPA DE RIESGOS'!$V$514="Media",'MAPA DE RIESGOS'!$Z$514="Catastrófico"),CONCATENATE("R",'MAPA DE RIESGOS'!$H$514),"")</f>
        <v/>
      </c>
      <c r="BB32" s="278" t="str">
        <f>IF(AND('MAPA DE RIESGOS'!$V$520="Media",'MAPA DE RIESGOS'!$Z$520="Catastrófico"),CONCATENATE("R",'MAPA DE RIESGOS'!$H$520),"")</f>
        <v/>
      </c>
      <c r="BC32" s="278" t="str">
        <f>IF(AND('MAPA DE RIESGOS'!$V$526="Media",'MAPA DE RIESGOS'!$Z$526="Catastrófico"),CONCATENATE("R",'MAPA DE RIESGOS'!$H$526),"")</f>
        <v/>
      </c>
      <c r="BD32" s="278" t="str">
        <f>IF(AND('MAPA DE RIESGOS'!$V$532="Media",'MAPA DE RIESGOS'!$Z$532="Catastrófico"),CONCATENATE("R",'MAPA DE RIESGOS'!$H$532),"")</f>
        <v/>
      </c>
      <c r="BE32" s="278"/>
      <c r="BF32" s="278"/>
      <c r="BG32" s="279"/>
      <c r="BH32" s="57"/>
      <c r="BI32" s="831"/>
      <c r="BJ32" s="832"/>
      <c r="BK32" s="832"/>
      <c r="BL32" s="832"/>
      <c r="BM32" s="832"/>
      <c r="BN32" s="833"/>
    </row>
    <row r="33" spans="2:66" ht="34.5" customHeight="1">
      <c r="B33" s="796"/>
      <c r="C33" s="796"/>
      <c r="D33" s="797"/>
      <c r="E33" s="798" t="s">
        <v>1205</v>
      </c>
      <c r="F33" s="799"/>
      <c r="G33" s="799"/>
      <c r="H33" s="799"/>
      <c r="I33" s="799"/>
      <c r="J33" s="290" t="str">
        <f>IF(AND('MAPA DE RIESGOS'!$V$10="Baja",'MAPA DE RIESGOS'!$Z$10="Leve"),CONCATENATE("R",'MAPA DE RIESGOS'!$H$10),"")</f>
        <v/>
      </c>
      <c r="K33" s="291" t="str">
        <f>IF(AND('MAPA DE RIESGOS'!$V$16="Baja",'MAPA DE RIESGOS'!$Z$16="Leve"),CONCATENATE("R",'MAPA DE RIESGOS'!$H$16),"")</f>
        <v/>
      </c>
      <c r="L33" s="291" t="str">
        <f>IF(AND('MAPA DE RIESGOS'!$V$22="Baja",'MAPA DE RIESGOS'!$Z$22="Leve"),CONCATENATE("R",'MAPA DE RIESGOS'!$H$22),"")</f>
        <v/>
      </c>
      <c r="M33" s="291" t="str">
        <f>IF(AND('MAPA DE RIESGOS'!$V$28="Baja",'MAPA DE RIESGOS'!$Z$28="Leve"),CONCATENATE("R",'MAPA DE RIESGOS'!$H$28),"")</f>
        <v/>
      </c>
      <c r="N33" s="291" t="str">
        <f>IF(AND('MAPA DE RIESGOS'!$V$34="Baja",'MAPA DE RIESGOS'!$Z$34="Leve"),CONCATENATE("R",'MAPA DE RIESGOS'!$H$34),"")</f>
        <v/>
      </c>
      <c r="O33" s="291" t="str">
        <f>IF(AND('MAPA DE RIESGOS'!$V$40="Baja",'MAPA DE RIESGOS'!$Z$40="Leve"),CONCATENATE("R",'MAPA DE RIESGOS'!$H$40),"")</f>
        <v/>
      </c>
      <c r="P33" s="291" t="str">
        <f>IF(AND('MAPA DE RIESGOS'!$V$46="Baja",'MAPA DE RIESGOS'!$Z$46="Leve"),CONCATENATE("R",'MAPA DE RIESGOS'!$H$46),"")</f>
        <v/>
      </c>
      <c r="Q33" s="291" t="str">
        <f>IF(AND('MAPA DE RIESGOS'!$V$52="Baja",'MAPA DE RIESGOS'!$Z$52="Leve"),CONCATENATE("R",'MAPA DE RIESGOS'!$H$52),"")</f>
        <v/>
      </c>
      <c r="R33" s="291" t="str">
        <f>IF(AND('MAPA DE RIESGOS'!$V$58="Baja",'MAPA DE RIESGOS'!$Z$58="Leve"),CONCATENATE("R",'MAPA DE RIESGOS'!$H$58),"")</f>
        <v/>
      </c>
      <c r="S33" s="294" t="str">
        <f>IF(AND('MAPA DE RIESGOS'!$V$64="Baja",'MAPA DE RIESGOS'!$Z$64="Leve"),CONCATENATE("R",'MAPA DE RIESGOS'!$H$64),"")</f>
        <v/>
      </c>
      <c r="T33" s="280" t="str">
        <f>IF(AND('MAPA DE RIESGOS'!$V$10="Baja",'MAPA DE RIESGOS'!$Z$10="Menor"),CONCATENATE("R",'MAPA DE RIESGOS'!$H$10),"")</f>
        <v/>
      </c>
      <c r="U33" s="281" t="str">
        <f>IF(AND('MAPA DE RIESGOS'!$V$16="Baja",'MAPA DE RIESGOS'!$Z$16="Menor"),CONCATENATE("R",'MAPA DE RIESGOS'!$H$16),"")</f>
        <v/>
      </c>
      <c r="V33" s="281" t="str">
        <f>IF(AND('MAPA DE RIESGOS'!$V$22="Baja",'MAPA DE RIESGOS'!$Z$22="Menor"),CONCATENATE("R",'MAPA DE RIESGOS'!$H$22),"")</f>
        <v/>
      </c>
      <c r="W33" s="281" t="str">
        <f>IF(AND('MAPA DE RIESGOS'!$V$28="Baja",'MAPA DE RIESGOS'!$Z$28="Menor"),CONCATENATE("R",'MAPA DE RIESGOS'!$H$28),"")</f>
        <v/>
      </c>
      <c r="X33" s="281" t="str">
        <f>IF(AND('MAPA DE RIESGOS'!$V$34="Baja",'MAPA DE RIESGOS'!$Z$34="Menor"),CONCATENATE("R",'MAPA DE RIESGOS'!$H$34),"")</f>
        <v/>
      </c>
      <c r="Y33" s="281" t="str">
        <f>IF(AND('MAPA DE RIESGOS'!$V$40="Baja",'MAPA DE RIESGOS'!$Z$40="Menor"),CONCATENATE("R",'MAPA DE RIESGOS'!$H$40),"")</f>
        <v/>
      </c>
      <c r="Z33" s="281" t="str">
        <f>IF(AND('MAPA DE RIESGOS'!$V$46="Baja",'MAPA DE RIESGOS'!$Z$46="Menor"),CONCATENATE("R",'MAPA DE RIESGOS'!$H$46),"")</f>
        <v/>
      </c>
      <c r="AA33" s="281" t="str">
        <f>IF(AND('MAPA DE RIESGOS'!$V$52="Baja",'MAPA DE RIESGOS'!$Z$52="Menor"),CONCATENATE("R",'MAPA DE RIESGOS'!$H$52),"")</f>
        <v/>
      </c>
      <c r="AB33" s="281" t="str">
        <f>IF(AND('MAPA DE RIESGOS'!$V$58="Baja",'MAPA DE RIESGOS'!$Z$58="Menor"),CONCATENATE("R",'MAPA DE RIESGOS'!$H$58),"")</f>
        <v/>
      </c>
      <c r="AC33" s="284" t="str">
        <f>IF(AND('MAPA DE RIESGOS'!$V$64="Baja",'MAPA DE RIESGOS'!$Z$64="Menor"),CONCATENATE("R",'MAPA DE RIESGOS'!$H$64),"")</f>
        <v/>
      </c>
      <c r="AD33" s="280" t="str">
        <f>IF(AND('MAPA DE RIESGOS'!$V$10="Baja",'MAPA DE RIESGOS'!$Z$10="Moderado"),CONCATENATE("R",'MAPA DE RIESGOS'!$H$10),"")</f>
        <v/>
      </c>
      <c r="AE33" s="281" t="str">
        <f>IF(AND('MAPA DE RIESGOS'!$V$16="Baja",'MAPA DE RIESGOS'!$Z$16="Moderado"),CONCATENATE("R",'MAPA DE RIESGOS'!$H$16),"")</f>
        <v/>
      </c>
      <c r="AF33" s="281" t="str">
        <f>IF(AND('MAPA DE RIESGOS'!$V$22="Baja",'MAPA DE RIESGOS'!$Z$22="Moderado"),CONCATENATE("R",'MAPA DE RIESGOS'!$H$22),"")</f>
        <v>R3</v>
      </c>
      <c r="AG33" s="281" t="str">
        <f>IF(AND('MAPA DE RIESGOS'!$V$28="Baja",'MAPA DE RIESGOS'!$Z$28="Moderado"),CONCATENATE("R",'MAPA DE RIESGOS'!$H$28),"")</f>
        <v/>
      </c>
      <c r="AH33" s="281" t="str">
        <f>IF(AND('MAPA DE RIESGOS'!$V$34="Baja",'MAPA DE RIESGOS'!$Z$34="Moderado"),CONCATENATE("R",'MAPA DE RIESGOS'!$H$34),"")</f>
        <v/>
      </c>
      <c r="AI33" s="281" t="str">
        <f>IF(AND('MAPA DE RIESGOS'!$V$40="Baja",'MAPA DE RIESGOS'!$Z$40="Moderado"),CONCATENATE("R",'MAPA DE RIESGOS'!$H$40),"")</f>
        <v/>
      </c>
      <c r="AJ33" s="281" t="str">
        <f>IF(AND('MAPA DE RIESGOS'!$V$46="Baja",'MAPA DE RIESGOS'!$Z$46="Moderado"),CONCATENATE("R",'MAPA DE RIESGOS'!$H$46),"")</f>
        <v/>
      </c>
      <c r="AK33" s="281" t="str">
        <f>IF(AND('MAPA DE RIESGOS'!$V$52="Baja",'MAPA DE RIESGOS'!$Z$52="Moderado"),CONCATENATE("R",'MAPA DE RIESGOS'!$H$52),"")</f>
        <v/>
      </c>
      <c r="AL33" s="281" t="str">
        <f>IF(AND('MAPA DE RIESGOS'!$V$58="Baja",'MAPA DE RIESGOS'!$Z$58="Moderado"),CONCATENATE("R",'MAPA DE RIESGOS'!$H$58),"")</f>
        <v/>
      </c>
      <c r="AM33" s="284" t="str">
        <f>IF(AND('MAPA DE RIESGOS'!$V$64="Baja",'MAPA DE RIESGOS'!$Z$64="Moderado"),CONCATENATE("R",'MAPA DE RIESGOS'!$H$64),"")</f>
        <v/>
      </c>
      <c r="AN33" s="263" t="str">
        <f>IF(AND('MAPA DE RIESGOS'!$V$10="Baja",'MAPA DE RIESGOS'!$Z$10="Mayor"),CONCATENATE("R",'MAPA DE RIESGOS'!$H$10),"")</f>
        <v/>
      </c>
      <c r="AO33" s="264" t="str">
        <f>IF(AND('MAPA DE RIESGOS'!$V$16="Baja",'MAPA DE RIESGOS'!$Z$16="Mayor"),CONCATENATE("R",'MAPA DE RIESGOS'!$H$16),"")</f>
        <v/>
      </c>
      <c r="AP33" s="264" t="str">
        <f>IF(AND('MAPA DE RIESGOS'!$V$22="Baja",'MAPA DE RIESGOS'!$Z$22="Mayor"),CONCATENATE("R",'MAPA DE RIESGOS'!$H$22),"")</f>
        <v/>
      </c>
      <c r="AQ33" s="264" t="str">
        <f>IF(AND('MAPA DE RIESGOS'!$V$28="Baja",'MAPA DE RIESGOS'!$Z$28="Mayor"),CONCATENATE("R",'MAPA DE RIESGOS'!$H$28),"")</f>
        <v/>
      </c>
      <c r="AR33" s="264" t="str">
        <f>IF(AND('MAPA DE RIESGOS'!$V$34="Baja",'MAPA DE RIESGOS'!$Z$34="Mayor"),CONCATENATE("R",'MAPA DE RIESGOS'!$H$34),"")</f>
        <v/>
      </c>
      <c r="AS33" s="264" t="str">
        <f>IF(AND('MAPA DE RIESGOS'!$V$40="Baja",'MAPA DE RIESGOS'!$Z$40="Mayor"),CONCATENATE("R",'MAPA DE RIESGOS'!$H$40),"")</f>
        <v/>
      </c>
      <c r="AT33" s="264" t="str">
        <f>IF(AND('MAPA DE RIESGOS'!$V$46="Baja",'MAPA DE RIESGOS'!$Z$46="Mayor"),CONCATENATE("R",'MAPA DE RIESGOS'!$H$46),"")</f>
        <v/>
      </c>
      <c r="AU33" s="264" t="str">
        <f>IF(AND('MAPA DE RIESGOS'!$V$52="Baja",'MAPA DE RIESGOS'!$Z$52="Mayor"),CONCATENATE("R",'MAPA DE RIESGOS'!$H$52),"")</f>
        <v/>
      </c>
      <c r="AV33" s="264" t="str">
        <f>IF(AND('MAPA DE RIESGOS'!$V$58="Baja",'MAPA DE RIESGOS'!$Z$58="Mayor"),CONCATENATE("R",'MAPA DE RIESGOS'!$H$58),"")</f>
        <v/>
      </c>
      <c r="AW33" s="267" t="str">
        <f>IF(AND('MAPA DE RIESGOS'!$V$64="Baja",'MAPA DE RIESGOS'!$Z$64="Mayor"),CONCATENATE("R",'MAPA DE RIESGOS'!$H$64),"")</f>
        <v/>
      </c>
      <c r="AX33" s="269" t="str">
        <f>IF(AND('MAPA DE RIESGOS'!$V$10="Baja",'MAPA DE RIESGOS'!$Z$10="Catastrófico"),CONCATENATE("R",'MAPA DE RIESGOS'!$H$10),"")</f>
        <v/>
      </c>
      <c r="AY33" s="270" t="str">
        <f>IF(AND('MAPA DE RIESGOS'!$V$16="Baja",'MAPA DE RIESGOS'!$Z$16="Catastrófico"),CONCATENATE("R",'MAPA DE RIESGOS'!$H$16),"")</f>
        <v/>
      </c>
      <c r="AZ33" s="270" t="str">
        <f>IF(AND('MAPA DE RIESGOS'!$V$22="Baja",'MAPA DE RIESGOS'!$Z$22="Catastrófico"),CONCATENATE("R",'MAPA DE RIESGOS'!$H$22),"")</f>
        <v/>
      </c>
      <c r="BA33" s="270" t="str">
        <f>IF(AND('MAPA DE RIESGOS'!$V$28="Baja",'MAPA DE RIESGOS'!$Z$28="Catastrófico"),CONCATENATE("R",'MAPA DE RIESGOS'!$H$28),"")</f>
        <v/>
      </c>
      <c r="BB33" s="270" t="str">
        <f>IF(AND('MAPA DE RIESGOS'!$V$34="Baja",'MAPA DE RIESGOS'!$Z$34="Catastrófico"),CONCATENATE("R",'MAPA DE RIESGOS'!$H$34),"")</f>
        <v/>
      </c>
      <c r="BC33" s="270" t="str">
        <f>IF(AND('MAPA DE RIESGOS'!$V$40="Baja",'MAPA DE RIESGOS'!$Z$40="Catastrófico"),CONCATENATE("R",'MAPA DE RIESGOS'!$H$40),"")</f>
        <v/>
      </c>
      <c r="BD33" s="270" t="str">
        <f>IF(AND('MAPA DE RIESGOS'!$V$46="Baja",'MAPA DE RIESGOS'!$Z$46="Catastrófico"),CONCATENATE("R",'MAPA DE RIESGOS'!$H$46),"")</f>
        <v/>
      </c>
      <c r="BE33" s="270" t="str">
        <f>IF(AND('MAPA DE RIESGOS'!$V$52="Baja",'MAPA DE RIESGOS'!$Z$52="Catastrófico"),CONCATENATE("R",'MAPA DE RIESGOS'!$H$52),"")</f>
        <v/>
      </c>
      <c r="BF33" s="270" t="str">
        <f>IF(AND('MAPA DE RIESGOS'!$V$58="Baja",'MAPA DE RIESGOS'!$Z$58="Catastrófico"),CONCATENATE("R",'MAPA DE RIESGOS'!$H$58),"")</f>
        <v/>
      </c>
      <c r="BG33" s="273" t="str">
        <f>IF(AND('MAPA DE RIESGOS'!$V$64="Baja",'MAPA DE RIESGOS'!$Z$64="Catastrófico"),CONCATENATE("R",'MAPA DE RIESGOS'!$H$64),"")</f>
        <v/>
      </c>
      <c r="BH33" s="57"/>
      <c r="BI33" s="834" t="s">
        <v>1147</v>
      </c>
      <c r="BJ33" s="835"/>
      <c r="BK33" s="835"/>
      <c r="BL33" s="835"/>
      <c r="BM33" s="835"/>
      <c r="BN33" s="836"/>
    </row>
    <row r="34" spans="2:66" ht="34.5" customHeight="1">
      <c r="B34" s="796"/>
      <c r="C34" s="796"/>
      <c r="D34" s="797"/>
      <c r="E34" s="801"/>
      <c r="F34" s="802"/>
      <c r="G34" s="802"/>
      <c r="H34" s="802"/>
      <c r="I34" s="802"/>
      <c r="J34" s="292" t="str">
        <f>IF(AND('MAPA DE RIESGOS'!$V$70="Baja",'MAPA DE RIESGOS'!$Z$70="Leve"),CONCATENATE("R",'MAPA DE RIESGOS'!$H$70),"")</f>
        <v/>
      </c>
      <c r="K34" s="293" t="str">
        <f>IF(AND('MAPA DE RIESGOS'!$V$76="Baja",'MAPA DE RIESGOS'!$Z$76="Leve"),CONCATENATE("R",'MAPA DE RIESGOS'!$H$76),"")</f>
        <v/>
      </c>
      <c r="L34" s="293" t="str">
        <f>IF(AND('MAPA DE RIESGOS'!$V$82="Baja",'MAPA DE RIESGOS'!$Z$82="Leve"),CONCATENATE("R",'MAPA DE RIESGOS'!$H$82),"")</f>
        <v/>
      </c>
      <c r="M34" s="293" t="str">
        <f>IF(AND('MAPA DE RIESGOS'!$V$88="Baja",'MAPA DE RIESGOS'!$Z$88="Leve"),CONCATENATE("R",'MAPA DE RIESGOS'!$H$88),"")</f>
        <v/>
      </c>
      <c r="N34" s="293" t="str">
        <f>IF(AND('MAPA DE RIESGOS'!$V$94="Baja",'MAPA DE RIESGOS'!$Z$94="Leve"),CONCATENATE("R",'MAPA DE RIESGOS'!$H$94),"")</f>
        <v/>
      </c>
      <c r="O34" s="293" t="str">
        <f>IF(AND('MAPA DE RIESGOS'!$V$100="Baja",'MAPA DE RIESGOS'!$Z$100="Leve"),CONCATENATE("R",'MAPA DE RIESGOS'!$H$100),"")</f>
        <v/>
      </c>
      <c r="P34" s="293" t="str">
        <f>IF(AND('MAPA DE RIESGOS'!$V$106="Baja",'MAPA DE RIESGOS'!$Z$106="Leve"),CONCATENATE("R",'MAPA DE RIESGOS'!$H$106),"")</f>
        <v>R17</v>
      </c>
      <c r="Q34" s="293" t="str">
        <f>IF(AND('MAPA DE RIESGOS'!$V$112="Baja",'MAPA DE RIESGOS'!$Z$112="Leve"),CONCATENATE("R",'MAPA DE RIESGOS'!$H$112),"")</f>
        <v>R18</v>
      </c>
      <c r="R34" s="293" t="str">
        <f>IF(AND('MAPA DE RIESGOS'!$V$118="Baja",'MAPA DE RIESGOS'!$Z$118="Leve"),CONCATENATE("R",'MAPA DE RIESGOS'!$H$118),"")</f>
        <v>R19</v>
      </c>
      <c r="S34" s="295" t="str">
        <f>IF(AND('MAPA DE RIESGOS'!$V$124="Baja",'MAPA DE RIESGOS'!$Z$124="Leve"),CONCATENATE("R",'MAPA DE RIESGOS'!$H$124),"")</f>
        <v/>
      </c>
      <c r="T34" s="282" t="str">
        <f>IF(AND('MAPA DE RIESGOS'!$V$70="Baja",'MAPA DE RIESGOS'!$Z$70="Menor"),CONCATENATE("R",'MAPA DE RIESGOS'!$H$70),"")</f>
        <v/>
      </c>
      <c r="U34" s="283" t="str">
        <f>IF(AND('MAPA DE RIESGOS'!$V$76="Baja",'MAPA DE RIESGOS'!$Z$76="Menor"),CONCATENATE("R",'MAPA DE RIESGOS'!$H$76),"")</f>
        <v/>
      </c>
      <c r="V34" s="283" t="str">
        <f>IF(AND('MAPA DE RIESGOS'!$V$82="Baja",'MAPA DE RIESGOS'!$Z$82="Menor"),CONCATENATE("R",'MAPA DE RIESGOS'!$H$82),"")</f>
        <v/>
      </c>
      <c r="W34" s="283" t="str">
        <f>IF(AND('MAPA DE RIESGOS'!$V$88="Baja",'MAPA DE RIESGOS'!$Z$88="Menor"),CONCATENATE("R",'MAPA DE RIESGOS'!$H$88),"")</f>
        <v/>
      </c>
      <c r="X34" s="283" t="str">
        <f>IF(AND('MAPA DE RIESGOS'!$V$94="Baja",'MAPA DE RIESGOS'!$Z$94="Menor"),CONCATENATE("R",'MAPA DE RIESGOS'!$H$94),"")</f>
        <v/>
      </c>
      <c r="Y34" s="283" t="str">
        <f>IF(AND('MAPA DE RIESGOS'!$V$100="Baja",'MAPA DE RIESGOS'!$Z$100="Menor"),CONCATENATE("R",'MAPA DE RIESGOS'!$H$100),"")</f>
        <v/>
      </c>
      <c r="Z34" s="283" t="str">
        <f>IF(AND('MAPA DE RIESGOS'!$V$106="Baja",'MAPA DE RIESGOS'!$Z$106="Menor"),CONCATENATE("R",'MAPA DE RIESGOS'!$H$106),"")</f>
        <v/>
      </c>
      <c r="AA34" s="283" t="str">
        <f>IF(AND('MAPA DE RIESGOS'!$V$112="Baja",'MAPA DE RIESGOS'!$Z$112="Menor"),CONCATENATE("R",'MAPA DE RIESGOS'!$H$112),"")</f>
        <v/>
      </c>
      <c r="AB34" s="283" t="str">
        <f>IF(AND('MAPA DE RIESGOS'!$V$118="Baja",'MAPA DE RIESGOS'!$Z$118="Menor"),CONCATENATE("R",'MAPA DE RIESGOS'!$H$118),"")</f>
        <v/>
      </c>
      <c r="AC34" s="285" t="str">
        <f>IF(AND('MAPA DE RIESGOS'!$V$124="Baja",'MAPA DE RIESGOS'!$Z$124="Menor"),CONCATENATE("R",'MAPA DE RIESGOS'!$H$124),"")</f>
        <v/>
      </c>
      <c r="AD34" s="282" t="str">
        <f>IF(AND('MAPA DE RIESGOS'!$V$70="Baja",'MAPA DE RIESGOS'!$Z$70="Moderado"),CONCATENATE("R",'MAPA DE RIESGOS'!$H$70),"")</f>
        <v/>
      </c>
      <c r="AE34" s="283" t="str">
        <f>IF(AND('MAPA DE RIESGOS'!$V$76="Baja",'MAPA DE RIESGOS'!$Z$76="Moderado"),CONCATENATE("R",'MAPA DE RIESGOS'!$H$76),"")</f>
        <v/>
      </c>
      <c r="AF34" s="283" t="str">
        <f>IF(AND('MAPA DE RIESGOS'!$V$82="Baja",'MAPA DE RIESGOS'!$Z$82="Moderado"),CONCATENATE("R",'MAPA DE RIESGOS'!$H$82),"")</f>
        <v/>
      </c>
      <c r="AG34" s="283" t="str">
        <f>IF(AND('MAPA DE RIESGOS'!$V$88="Baja",'MAPA DE RIESGOS'!$Z$88="Moderado"),CONCATENATE("R",'MAPA DE RIESGOS'!$H$88),"")</f>
        <v/>
      </c>
      <c r="AH34" s="283" t="str">
        <f>IF(AND('MAPA DE RIESGOS'!$V$94="Baja",'MAPA DE RIESGOS'!$Z$94="Moderado"),CONCATENATE("R",'MAPA DE RIESGOS'!$H$94),"")</f>
        <v/>
      </c>
      <c r="AI34" s="283" t="str">
        <f>IF(AND('MAPA DE RIESGOS'!$V$100="Baja",'MAPA DE RIESGOS'!$Z$100="Moderado"),CONCATENATE("R",'MAPA DE RIESGOS'!$H$100),"")</f>
        <v/>
      </c>
      <c r="AJ34" s="283" t="str">
        <f>IF(AND('MAPA DE RIESGOS'!$V$106="Baja",'MAPA DE RIESGOS'!$Z$106="Moderado"),CONCATENATE("R",'MAPA DE RIESGOS'!$H$106),"")</f>
        <v/>
      </c>
      <c r="AK34" s="283" t="str">
        <f>IF(AND('MAPA DE RIESGOS'!$V$112="Baja",'MAPA DE RIESGOS'!$Z$112="Moderado"),CONCATENATE("R",'MAPA DE RIESGOS'!$H$112),"")</f>
        <v/>
      </c>
      <c r="AL34" s="283" t="str">
        <f>IF(AND('MAPA DE RIESGOS'!$V$118="Baja",'MAPA DE RIESGOS'!$Z$118="Moderado"),CONCATENATE("R",'MAPA DE RIESGOS'!$H$118),"")</f>
        <v/>
      </c>
      <c r="AM34" s="285" t="str">
        <f>IF(AND('MAPA DE RIESGOS'!$V$124="Baja",'MAPA DE RIESGOS'!$Z$124="Moderado"),CONCATENATE("R",'MAPA DE RIESGOS'!$H$124),"")</f>
        <v/>
      </c>
      <c r="AN34" s="265" t="str">
        <f>IF(AND('MAPA DE RIESGOS'!$V$70="Baja",'MAPA DE RIESGOS'!$Z$70="Mayor"),CONCATENATE("R",'MAPA DE RIESGOS'!$H$70),"")</f>
        <v/>
      </c>
      <c r="AO34" s="266" t="str">
        <f>IF(AND('MAPA DE RIESGOS'!$V$76="Baja",'MAPA DE RIESGOS'!$Z$76="Mayor"),CONCATENATE("R",'MAPA DE RIESGOS'!$H$76),"")</f>
        <v/>
      </c>
      <c r="AP34" s="266" t="str">
        <f>IF(AND('MAPA DE RIESGOS'!$V$82="Baja",'MAPA DE RIESGOS'!$Z$82="Mayor"),CONCATENATE("R",'MAPA DE RIESGOS'!$H$82),"")</f>
        <v/>
      </c>
      <c r="AQ34" s="266" t="str">
        <f>IF(AND('MAPA DE RIESGOS'!$V$88="Baja",'MAPA DE RIESGOS'!$Z$88="Mayor"),CONCATENATE("R",'MAPA DE RIESGOS'!$H$88),"")</f>
        <v/>
      </c>
      <c r="AR34" s="266" t="str">
        <f>IF(AND('MAPA DE RIESGOS'!$V$94="Baja",'MAPA DE RIESGOS'!$Z$94="Mayor"),CONCATENATE("R",'MAPA DE RIESGOS'!$H$94),"")</f>
        <v/>
      </c>
      <c r="AS34" s="266" t="str">
        <f>IF(AND('MAPA DE RIESGOS'!$V$100="Baja",'MAPA DE RIESGOS'!$Z$100="Mayor"),CONCATENATE("R",'MAPA DE RIESGOS'!$H$100),"")</f>
        <v/>
      </c>
      <c r="AT34" s="266" t="str">
        <f>IF(AND('MAPA DE RIESGOS'!$V$106="Baja",'MAPA DE RIESGOS'!$Z$106="Mayor"),CONCATENATE("R",'MAPA DE RIESGOS'!$H$106),"")</f>
        <v/>
      </c>
      <c r="AU34" s="266" t="str">
        <f>IF(AND('MAPA DE RIESGOS'!$V$112="Baja",'MAPA DE RIESGOS'!$Z$112="Mayor"),CONCATENATE("R",'MAPA DE RIESGOS'!$H$112),"")</f>
        <v/>
      </c>
      <c r="AV34" s="266" t="str">
        <f>IF(AND('MAPA DE RIESGOS'!$V$118="Baja",'MAPA DE RIESGOS'!$Z$118="Mayor"),CONCATENATE("R",'MAPA DE RIESGOS'!$H$118),"")</f>
        <v/>
      </c>
      <c r="AW34" s="268" t="str">
        <f>IF(AND('MAPA DE RIESGOS'!$V$124="Baja",'MAPA DE RIESGOS'!$Z$124="Mayor"),CONCATENATE("R",'MAPA DE RIESGOS'!$H$124),"")</f>
        <v/>
      </c>
      <c r="AX34" s="271" t="str">
        <f>IF(AND('MAPA DE RIESGOS'!$V$70="Baja",'MAPA DE RIESGOS'!$Z$70="Catastrófico"),CONCATENATE("R",'MAPA DE RIESGOS'!$H$70),"")</f>
        <v/>
      </c>
      <c r="AY34" s="272" t="str">
        <f>IF(AND('MAPA DE RIESGOS'!$V$76="Baja",'MAPA DE RIESGOS'!$Z$76="Catastrófico"),CONCATENATE("R",'MAPA DE RIESGOS'!$H$76),"")</f>
        <v/>
      </c>
      <c r="AZ34" s="272" t="str">
        <f>IF(AND('MAPA DE RIESGOS'!$V$82="Baja",'MAPA DE RIESGOS'!$Z$82="Catastrófico"),CONCATENATE("R",'MAPA DE RIESGOS'!$H$82),"")</f>
        <v/>
      </c>
      <c r="BA34" s="272" t="str">
        <f>IF(AND('MAPA DE RIESGOS'!$V$88="Baja",'MAPA DE RIESGOS'!$Z$88="Catastrófico"),CONCATENATE("R",'MAPA DE RIESGOS'!$H$88),"")</f>
        <v/>
      </c>
      <c r="BB34" s="272" t="str">
        <f>IF(AND('MAPA DE RIESGOS'!$V$94="Baja",'MAPA DE RIESGOS'!$Z$94="Catastrófico"),CONCATENATE("R",'MAPA DE RIESGOS'!$H$94),"")</f>
        <v/>
      </c>
      <c r="BC34" s="272" t="str">
        <f>IF(AND('MAPA DE RIESGOS'!$V$100="Baja",'MAPA DE RIESGOS'!$Z$100="Catastrófico"),CONCATENATE("R",'MAPA DE RIESGOS'!$H$100),"")</f>
        <v/>
      </c>
      <c r="BD34" s="272" t="str">
        <f>IF(AND('MAPA DE RIESGOS'!$V$106="Baja",'MAPA DE RIESGOS'!$Z$106="Catastrófico"),CONCATENATE("R",'MAPA DE RIESGOS'!$H$106),"")</f>
        <v/>
      </c>
      <c r="BE34" s="272" t="str">
        <f>IF(AND('MAPA DE RIESGOS'!$V$112="Baja",'MAPA DE RIESGOS'!$Z$112="Catastrófico"),CONCATENATE("R",'MAPA DE RIESGOS'!$H$112),"")</f>
        <v/>
      </c>
      <c r="BF34" s="272" t="str">
        <f>IF(AND('MAPA DE RIESGOS'!$V$118="Baja",'MAPA DE RIESGOS'!$Z$118="Catastrófico"),CONCATENATE("R",'MAPA DE RIESGOS'!$H$118),"")</f>
        <v/>
      </c>
      <c r="BG34" s="274" t="str">
        <f>IF(AND('MAPA DE RIESGOS'!$V$124="Baja",'MAPA DE RIESGOS'!$Z$124="Catastrófico"),CONCATENATE("R",'MAPA DE RIESGOS'!$H$124),"")</f>
        <v/>
      </c>
      <c r="BH34" s="57"/>
      <c r="BI34" s="837"/>
      <c r="BJ34" s="838"/>
      <c r="BK34" s="838"/>
      <c r="BL34" s="838"/>
      <c r="BM34" s="838"/>
      <c r="BN34" s="839"/>
    </row>
    <row r="35" spans="2:66" ht="34.5" customHeight="1">
      <c r="B35" s="796"/>
      <c r="C35" s="796"/>
      <c r="D35" s="797"/>
      <c r="E35" s="801"/>
      <c r="F35" s="802"/>
      <c r="G35" s="802"/>
      <c r="H35" s="802"/>
      <c r="I35" s="802"/>
      <c r="J35" s="292" t="str">
        <f>IF(AND('MAPA DE RIESGOS'!$V$136="Baja",'MAPA DE RIESGOS'!$Z$136="Leve"),CONCATENATE("R",'MAPA DE RIESGOS'!$H$136),"")</f>
        <v/>
      </c>
      <c r="K35" s="293" t="str">
        <f>IF(AND('MAPA DE RIESGOS'!$V$142="Baja",'MAPA DE RIESGOS'!$Z$142="Leve"),CONCATENATE("R",'MAPA DE RIESGOS'!$H$142),"")</f>
        <v/>
      </c>
      <c r="L35" s="293" t="str">
        <f>IF(AND('MAPA DE RIESGOS'!$V$148="Baja",'MAPA DE RIESGOS'!$Z$148="Leve"),CONCATENATE("R",'MAPA DE RIESGOS'!$H$148),"")</f>
        <v/>
      </c>
      <c r="M35" s="293" t="str">
        <f>IF(AND('MAPA DE RIESGOS'!$V$154="Baja",'MAPA DE RIESGOS'!$Z$154="Leve"),CONCATENATE("R",'MAPA DE RIESGOS'!$H$154),"")</f>
        <v/>
      </c>
      <c r="N35" s="293" t="str">
        <f>IF(AND('MAPA DE RIESGOS'!$V$160="Baja",'MAPA DE RIESGOS'!$Z$160="Leve"),CONCATENATE("R",'MAPA DE RIESGOS'!$H$160),"")</f>
        <v/>
      </c>
      <c r="O35" s="293" t="str">
        <f>IF(AND('MAPA DE RIESGOS'!$V$166="Baja",'MAPA DE RIESGOS'!$Z$166="Leve"),CONCATENATE("R",'MAPA DE RIESGOS'!$H$166),"")</f>
        <v/>
      </c>
      <c r="P35" s="293" t="str">
        <f>IF(AND('MAPA DE RIESGOS'!$V$172="Baja",'MAPA DE RIESGOS'!$Z$172="Leve"),CONCATENATE("R",'MAPA DE RIESGOS'!$H$172),"")</f>
        <v/>
      </c>
      <c r="Q35" s="293" t="str">
        <f>IF(AND('MAPA DE RIESGOS'!$V$178="Baja",'MAPA DE RIESGOS'!$Z$178="Leve"),CONCATENATE("R",'MAPA DE RIESGOS'!$H$178),"")</f>
        <v/>
      </c>
      <c r="R35" s="293" t="str">
        <f>IF(AND('MAPA DE RIESGOS'!$V$184="Baja",'MAPA DE RIESGOS'!$Z$184="Leve"),CONCATENATE("R",'MAPA DE RIESGOS'!$H$184),"")</f>
        <v/>
      </c>
      <c r="S35" s="295" t="str">
        <f>IF(AND('MAPA DE RIESGOS'!$V$190="Baja",'MAPA DE RIESGOS'!$Z$190="Leve"),CONCATENATE("R",'MAPA DE RIESGOS'!$H$190),"")</f>
        <v/>
      </c>
      <c r="T35" s="282" t="str">
        <f>IF(AND('MAPA DE RIESGOS'!$V$136="Baja",'MAPA DE RIESGOS'!$Z$136="Menor"),CONCATENATE("R",'MAPA DE RIESGOS'!$H$136),"")</f>
        <v/>
      </c>
      <c r="U35" s="283" t="str">
        <f>IF(AND('MAPA DE RIESGOS'!$V$142="Baja",'MAPA DE RIESGOS'!$Z$142="Menor"),CONCATENATE("R",'MAPA DE RIESGOS'!$H$142),"")</f>
        <v/>
      </c>
      <c r="V35" s="283" t="str">
        <f>IF(AND('MAPA DE RIESGOS'!$V$148="Baja",'MAPA DE RIESGOS'!$Z$148="Menor"),CONCATENATE("R",'MAPA DE RIESGOS'!$H$148),"")</f>
        <v/>
      </c>
      <c r="W35" s="283" t="str">
        <f>IF(AND('MAPA DE RIESGOS'!$V$154="Baja",'MAPA DE RIESGOS'!$Z$154="Menor"),CONCATENATE("R",'MAPA DE RIESGOS'!$H$154),"")</f>
        <v/>
      </c>
      <c r="X35" s="283" t="str">
        <f>IF(AND('MAPA DE RIESGOS'!$V$160="Baja",'MAPA DE RIESGOS'!$Z$160="Menor"),CONCATENATE("R",'MAPA DE RIESGOS'!$H$160),"")</f>
        <v/>
      </c>
      <c r="Y35" s="283" t="str">
        <f>IF(AND('MAPA DE RIESGOS'!$V$166="Baja",'MAPA DE RIESGOS'!$Z$166="Menor"),CONCATENATE("R",'MAPA DE RIESGOS'!$H$166),"")</f>
        <v/>
      </c>
      <c r="Z35" s="283" t="str">
        <f>IF(AND('MAPA DE RIESGOS'!$V$172="Baja",'MAPA DE RIESGOS'!$Z$172="Menor"),CONCATENATE("R",'MAPA DE RIESGOS'!$H$172),"")</f>
        <v/>
      </c>
      <c r="AA35" s="283" t="str">
        <f>IF(AND('MAPA DE RIESGOS'!$V$178="Baja",'MAPA DE RIESGOS'!$Z$178="Menor"),CONCATENATE("R",'MAPA DE RIESGOS'!$H$178),"")</f>
        <v/>
      </c>
      <c r="AB35" s="283" t="str">
        <f>IF(AND('MAPA DE RIESGOS'!$V$184="Baja",'MAPA DE RIESGOS'!$Z$184="Menor"),CONCATENATE("R",'MAPA DE RIESGOS'!$H$184),"")</f>
        <v/>
      </c>
      <c r="AC35" s="285" t="str">
        <f>IF(AND('MAPA DE RIESGOS'!$V$190="Baja",'MAPA DE RIESGOS'!$Z$190="Menor"),CONCATENATE("R",'MAPA DE RIESGOS'!$H$190),"")</f>
        <v/>
      </c>
      <c r="AD35" s="282" t="str">
        <f>IF(AND('MAPA DE RIESGOS'!$V$136="Baja",'MAPA DE RIESGOS'!$Z$136="Moderado"),CONCATENATE("R",'MAPA DE RIESGOS'!$H$136),"")</f>
        <v/>
      </c>
      <c r="AE35" s="283" t="str">
        <f>IF(AND('MAPA DE RIESGOS'!$V$142="Baja",'MAPA DE RIESGOS'!$Z$142="Moderado"),CONCATENATE("R",'MAPA DE RIESGOS'!$H$142),"")</f>
        <v/>
      </c>
      <c r="AF35" s="283" t="str">
        <f>IF(AND('MAPA DE RIESGOS'!$V$148="Baja",'MAPA DE RIESGOS'!$Z$148="Moderado"),CONCATENATE("R",'MAPA DE RIESGOS'!$H$148),"")</f>
        <v/>
      </c>
      <c r="AG35" s="283" t="str">
        <f>IF(AND('MAPA DE RIESGOS'!$V$154="Baja",'MAPA DE RIESGOS'!$Z$154="Moderado"),CONCATENATE("R",'MAPA DE RIESGOS'!$H$154),"")</f>
        <v/>
      </c>
      <c r="AH35" s="283" t="str">
        <f>IF(AND('MAPA DE RIESGOS'!$V$160="Baja",'MAPA DE RIESGOS'!$Z$160="Moderado"),CONCATENATE("R",'MAPA DE RIESGOS'!$H$160),"")</f>
        <v/>
      </c>
      <c r="AI35" s="283" t="str">
        <f>IF(AND('MAPA DE RIESGOS'!$V$166="Baja",'MAPA DE RIESGOS'!$Z$166="Moderado"),CONCATENATE("R",'MAPA DE RIESGOS'!$H$166),"")</f>
        <v/>
      </c>
      <c r="AJ35" s="283" t="str">
        <f>IF(AND('MAPA DE RIESGOS'!$V$172="Baja",'MAPA DE RIESGOS'!$Z$172="Moderado"),CONCATENATE("R",'MAPA DE RIESGOS'!$H$172),"")</f>
        <v/>
      </c>
      <c r="AK35" s="283" t="str">
        <f>IF(AND('MAPA DE RIESGOS'!$V$178="Baja",'MAPA DE RIESGOS'!$Z$178="Moderado"),CONCATENATE("R",'MAPA DE RIESGOS'!$H$178),"")</f>
        <v/>
      </c>
      <c r="AL35" s="283" t="str">
        <f>IF(AND('MAPA DE RIESGOS'!$V$184="Baja",'MAPA DE RIESGOS'!$Z$184="Moderado"),CONCATENATE("R",'MAPA DE RIESGOS'!$H$184),"")</f>
        <v/>
      </c>
      <c r="AM35" s="285" t="str">
        <f>IF(AND('MAPA DE RIESGOS'!$V$190="Baja",'MAPA DE RIESGOS'!$Z$190="Moderado"),CONCATENATE("R",'MAPA DE RIESGOS'!$H$190),"")</f>
        <v/>
      </c>
      <c r="AN35" s="265" t="str">
        <f>IF(AND('MAPA DE RIESGOS'!$V$136="Baja",'MAPA DE RIESGOS'!$Z$136="Mayor"),CONCATENATE("R",'MAPA DE RIESGOS'!$H$136),"")</f>
        <v/>
      </c>
      <c r="AO35" s="266" t="str">
        <f>IF(AND('MAPA DE RIESGOS'!$V$142="Baja",'MAPA DE RIESGOS'!$Z$142="Mayor"),CONCATENATE("R",'MAPA DE RIESGOS'!$H$142),"")</f>
        <v/>
      </c>
      <c r="AP35" s="266" t="str">
        <f>IF(AND('MAPA DE RIESGOS'!$V$148="Baja",'MAPA DE RIESGOS'!$Z$148="Mayor"),CONCATENATE("R",'MAPA DE RIESGOS'!$H$148),"")</f>
        <v/>
      </c>
      <c r="AQ35" s="266" t="str">
        <f>IF(AND('MAPA DE RIESGOS'!$V$154="Baja",'MAPA DE RIESGOS'!$Z$154="Mayor"),CONCATENATE("R",'MAPA DE RIESGOS'!$H$154),"")</f>
        <v/>
      </c>
      <c r="AR35" s="266" t="str">
        <f>IF(AND('MAPA DE RIESGOS'!$V$160="Baja",'MAPA DE RIESGOS'!$Z$160="Mayor"),CONCATENATE("R",'MAPA DE RIESGOS'!$H$160),"")</f>
        <v/>
      </c>
      <c r="AS35" s="266" t="str">
        <f>IF(AND('MAPA DE RIESGOS'!$V$166="Baja",'MAPA DE RIESGOS'!$Z$166="Mayor"),CONCATENATE("R",'MAPA DE RIESGOS'!$H$166),"")</f>
        <v/>
      </c>
      <c r="AT35" s="266" t="str">
        <f>IF(AND('MAPA DE RIESGOS'!$V$172="Baja",'MAPA DE RIESGOS'!$Z$172="Mayor"),CONCATENATE("R",'MAPA DE RIESGOS'!$H$172),"")</f>
        <v/>
      </c>
      <c r="AU35" s="266" t="str">
        <f>IF(AND('MAPA DE RIESGOS'!$V$178="Baja",'MAPA DE RIESGOS'!$Z$178="Mayor"),CONCATENATE("R",'MAPA DE RIESGOS'!$H$178),"")</f>
        <v/>
      </c>
      <c r="AV35" s="266" t="str">
        <f>IF(AND('MAPA DE RIESGOS'!$V$184="Baja",'MAPA DE RIESGOS'!$Z$184="Mayor"),CONCATENATE("R",'MAPA DE RIESGOS'!$H$184),"")</f>
        <v/>
      </c>
      <c r="AW35" s="268" t="str">
        <f>IF(AND('MAPA DE RIESGOS'!$V$190="Baja",'MAPA DE RIESGOS'!$Z$190="Mayor"),CONCATENATE("R",'MAPA DE RIESGOS'!$H$190),"")</f>
        <v/>
      </c>
      <c r="AX35" s="271" t="str">
        <f>IF(AND('MAPA DE RIESGOS'!$V$136="Baja",'MAPA DE RIESGOS'!$Z$136="Catastrófico"),CONCATENATE("R",'MAPA DE RIESGOS'!$H$136),"")</f>
        <v/>
      </c>
      <c r="AY35" s="272" t="str">
        <f>IF(AND('MAPA DE RIESGOS'!$V$142="Baja",'MAPA DE RIESGOS'!$Z$142="Catastrófico"),CONCATENATE("R",'MAPA DE RIESGOS'!$H$142),"")</f>
        <v/>
      </c>
      <c r="AZ35" s="272" t="str">
        <f>IF(AND('MAPA DE RIESGOS'!$V$148="Baja",'MAPA DE RIESGOS'!$Z$148="Catastrófico"),CONCATENATE("R",'MAPA DE RIESGOS'!$H$148),"")</f>
        <v/>
      </c>
      <c r="BA35" s="272" t="str">
        <f>IF(AND('MAPA DE RIESGOS'!$V$154="Baja",'MAPA DE RIESGOS'!$Z$154="Catastrófico"),CONCATENATE("R",'MAPA DE RIESGOS'!$H$154),"")</f>
        <v/>
      </c>
      <c r="BB35" s="272" t="str">
        <f>IF(AND('MAPA DE RIESGOS'!$V$160="Baja",'MAPA DE RIESGOS'!$Z$160="Catastrófico"),CONCATENATE("R",'MAPA DE RIESGOS'!$H$160),"")</f>
        <v/>
      </c>
      <c r="BC35" s="272" t="str">
        <f>IF(AND('MAPA DE RIESGOS'!$V$166="Baja",'MAPA DE RIESGOS'!$Z$166="Catastrófico"),CONCATENATE("R",'MAPA DE RIESGOS'!$H$166),"")</f>
        <v/>
      </c>
      <c r="BD35" s="272" t="str">
        <f>IF(AND('MAPA DE RIESGOS'!$V$172="Baja",'MAPA DE RIESGOS'!$Z$172="Catastrófico"),CONCATENATE("R",'MAPA DE RIESGOS'!$H$172),"")</f>
        <v/>
      </c>
      <c r="BE35" s="272" t="str">
        <f>IF(AND('MAPA DE RIESGOS'!$V$178="Baja",'MAPA DE RIESGOS'!$Z$178="Catastrófico"),CONCATENATE("R",'MAPA DE RIESGOS'!$H$178),"")</f>
        <v/>
      </c>
      <c r="BF35" s="272" t="str">
        <f>IF(AND('MAPA DE RIESGOS'!$V$184="Baja",'MAPA DE RIESGOS'!$Z$184="Catastrófico"),CONCATENATE("R",'MAPA DE RIESGOS'!$H$184),"")</f>
        <v/>
      </c>
      <c r="BG35" s="274" t="str">
        <f>IF(AND('MAPA DE RIESGOS'!$V$190="Baja",'MAPA DE RIESGOS'!$Z$190="Catastrófico"),CONCATENATE("R",'MAPA DE RIESGOS'!$H$190),"")</f>
        <v/>
      </c>
      <c r="BH35" s="57"/>
      <c r="BI35" s="837"/>
      <c r="BJ35" s="838"/>
      <c r="BK35" s="838"/>
      <c r="BL35" s="838"/>
      <c r="BM35" s="838"/>
      <c r="BN35" s="839"/>
    </row>
    <row r="36" spans="2:66" ht="34.5" customHeight="1">
      <c r="B36" s="796"/>
      <c r="C36" s="796"/>
      <c r="D36" s="797"/>
      <c r="E36" s="801"/>
      <c r="F36" s="802"/>
      <c r="G36" s="802"/>
      <c r="H36" s="802"/>
      <c r="I36" s="802"/>
      <c r="J36" s="292" t="str">
        <f>IF(AND('MAPA DE RIESGOS'!$V$196="Baja",'MAPA DE RIESGOS'!$Z$196="Leve"),CONCATENATE("R",'MAPA DE RIESGOS'!$H$196),"")</f>
        <v/>
      </c>
      <c r="K36" s="293" t="str">
        <f>IF(AND('MAPA DE RIESGOS'!$V$202="Baja",'MAPA DE RIESGOS'!$Z$202="Leve"),CONCATENATE("R",'MAPA DE RIESGOS'!$H$202),"")</f>
        <v/>
      </c>
      <c r="L36" s="293" t="str">
        <f>IF(AND('MAPA DE RIESGOS'!$V$208="Baja",'MAPA DE RIESGOS'!$Z$208="Leve"),CONCATENATE("R",'MAPA DE RIESGOS'!$H$208),"")</f>
        <v/>
      </c>
      <c r="M36" s="293" t="str">
        <f>IF(AND('MAPA DE RIESGOS'!$V$214="Baja",'MAPA DE RIESGOS'!$Z$214="Leve"),CONCATENATE("R",'MAPA DE RIESGOS'!$H$214),"")</f>
        <v/>
      </c>
      <c r="N36" s="293" t="str">
        <f>IF(AND('MAPA DE RIESGOS'!$V$220="Baja",'MAPA DE RIESGOS'!$Z$220="Leve"),CONCATENATE("R",'MAPA DE RIESGOS'!$H$220),"")</f>
        <v/>
      </c>
      <c r="O36" s="293" t="str">
        <f>IF(AND('MAPA DE RIESGOS'!$V$226="Baja",'MAPA DE RIESGOS'!$Z$226="Leve"),CONCATENATE("R",'MAPA DE RIESGOS'!$H$226),"")</f>
        <v/>
      </c>
      <c r="P36" s="293" t="str">
        <f>IF(AND('MAPA DE RIESGOS'!$V$232="Baja",'MAPA DE RIESGOS'!$Z$232="Leve"),CONCATENATE("R",'MAPA DE RIESGOS'!$H$232),"")</f>
        <v/>
      </c>
      <c r="Q36" s="293" t="str">
        <f>IF(AND('MAPA DE RIESGOS'!$V$238="Baja",'MAPA DE RIESGOS'!$Z$238="Leve"),CONCATENATE("R",'MAPA DE RIESGOS'!$H$238),"")</f>
        <v/>
      </c>
      <c r="R36" s="293" t="str">
        <f>IF(AND('MAPA DE RIESGOS'!$V$244="Baja",'MAPA DE RIESGOS'!$Z$244="Leve"),CONCATENATE("R",'MAPA DE RIESGOS'!$H$244),"")</f>
        <v/>
      </c>
      <c r="S36" s="295" t="str">
        <f>IF(AND('MAPA DE RIESGOS'!$V$250="Baja",'MAPA DE RIESGOS'!$Z$250="Leve"),CONCATENATE("R",'MAPA DE RIESGOS'!$H$250),"")</f>
        <v/>
      </c>
      <c r="T36" s="282" t="str">
        <f>IF(AND('MAPA DE RIESGOS'!$V$196="Baja",'MAPA DE RIESGOS'!$Z$196="Menor"),CONCATENATE("R",'MAPA DE RIESGOS'!$H$196),"")</f>
        <v/>
      </c>
      <c r="U36" s="283" t="str">
        <f>IF(AND('MAPA DE RIESGOS'!$V$202="Baja",'MAPA DE RIESGOS'!$Z$202="Menor"),CONCATENATE("R",'MAPA DE RIESGOS'!$H$202),"")</f>
        <v/>
      </c>
      <c r="V36" s="283" t="str">
        <f>IF(AND('MAPA DE RIESGOS'!$V$208="Baja",'MAPA DE RIESGOS'!$Z$208="Menor"),CONCATENATE("R",'MAPA DE RIESGOS'!$H$208),"")</f>
        <v/>
      </c>
      <c r="W36" s="283" t="str">
        <f>IF(AND('MAPA DE RIESGOS'!$V$214="Baja",'MAPA DE RIESGOS'!$Z$214="Menor"),CONCATENATE("R",'MAPA DE RIESGOS'!$H$214),"")</f>
        <v/>
      </c>
      <c r="X36" s="283" t="str">
        <f>IF(AND('MAPA DE RIESGOS'!$V$220="Baja",'MAPA DE RIESGOS'!$Z$220="Menor"),CONCATENATE("R",'MAPA DE RIESGOS'!$H$220),"")</f>
        <v/>
      </c>
      <c r="Y36" s="283" t="str">
        <f>IF(AND('MAPA DE RIESGOS'!$V$226="Baja",'MAPA DE RIESGOS'!$Z$226="Menor"),CONCATENATE("R",'MAPA DE RIESGOS'!$H$226),"")</f>
        <v/>
      </c>
      <c r="Z36" s="283" t="str">
        <f>IF(AND('MAPA DE RIESGOS'!$V$232="Baja",'MAPA DE RIESGOS'!$Z$232="Menor"),CONCATENATE("R",'MAPA DE RIESGOS'!$H$232),"")</f>
        <v/>
      </c>
      <c r="AA36" s="283" t="str">
        <f>IF(AND('MAPA DE RIESGOS'!$V$238="Baja",'MAPA DE RIESGOS'!$Z$238="Menor"),CONCATENATE("R",'MAPA DE RIESGOS'!$H$238),"")</f>
        <v/>
      </c>
      <c r="AB36" s="283" t="str">
        <f>IF(AND('MAPA DE RIESGOS'!$V$244="Baja",'MAPA DE RIESGOS'!$Z$244="Menor"),CONCATENATE("R",'MAPA DE RIESGOS'!$H$244),"")</f>
        <v/>
      </c>
      <c r="AC36" s="285" t="str">
        <f>IF(AND('MAPA DE RIESGOS'!$V$250="Baja",'MAPA DE RIESGOS'!$Z$250="Menor"),CONCATENATE("R",'MAPA DE RIESGOS'!$H$250),"")</f>
        <v/>
      </c>
      <c r="AD36" s="282" t="str">
        <f>IF(AND('MAPA DE RIESGOS'!$V$196="Baja",'MAPA DE RIESGOS'!$Z$196="Moderado"),CONCATENATE("R",'MAPA DE RIESGOS'!$H$196),"")</f>
        <v/>
      </c>
      <c r="AE36" s="283" t="str">
        <f>IF(AND('MAPA DE RIESGOS'!$V$202="Baja",'MAPA DE RIESGOS'!$Z$202="Moderado"),CONCATENATE("R",'MAPA DE RIESGOS'!$H$202),"")</f>
        <v/>
      </c>
      <c r="AF36" s="283" t="str">
        <f>IF(AND('MAPA DE RIESGOS'!$V$208="Baja",'MAPA DE RIESGOS'!$Z$208="Moderado"),CONCATENATE("R",'MAPA DE RIESGOS'!$H$208),"")</f>
        <v/>
      </c>
      <c r="AG36" s="283" t="str">
        <f>IF(AND('MAPA DE RIESGOS'!$V$214="Baja",'MAPA DE RIESGOS'!$Z$214="Moderado"),CONCATENATE("R",'MAPA DE RIESGOS'!$H$214),"")</f>
        <v/>
      </c>
      <c r="AH36" s="283" t="str">
        <f>IF(AND('MAPA DE RIESGOS'!$V$220="Baja",'MAPA DE RIESGOS'!$Z$220="Moderado"),CONCATENATE("R",'MAPA DE RIESGOS'!$H$220),"")</f>
        <v/>
      </c>
      <c r="AI36" s="283" t="str">
        <f>IF(AND('MAPA DE RIESGOS'!$V$226="Baja",'MAPA DE RIESGOS'!$Z$226="Moderado"),CONCATENATE("R",'MAPA DE RIESGOS'!$H$226),"")</f>
        <v/>
      </c>
      <c r="AJ36" s="283" t="str">
        <f>IF(AND('MAPA DE RIESGOS'!$V$232="Baja",'MAPA DE RIESGOS'!$Z$232="Moderado"),CONCATENATE("R",'MAPA DE RIESGOS'!$H$232),"")</f>
        <v/>
      </c>
      <c r="AK36" s="283" t="str">
        <f>IF(AND('MAPA DE RIESGOS'!$V$238="Baja",'MAPA DE RIESGOS'!$Z$238="Moderado"),CONCATENATE("R",'MAPA DE RIESGOS'!$H$238),"")</f>
        <v/>
      </c>
      <c r="AL36" s="283" t="str">
        <f>IF(AND('MAPA DE RIESGOS'!$V$244="Baja",'MAPA DE RIESGOS'!$Z$244="Moderado"),CONCATENATE("R",'MAPA DE RIESGOS'!$H$244),"")</f>
        <v/>
      </c>
      <c r="AM36" s="285" t="str">
        <f>IF(AND('MAPA DE RIESGOS'!$V$250="Baja",'MAPA DE RIESGOS'!$Z$250="Moderado"),CONCATENATE("R",'MAPA DE RIESGOS'!$H$250),"")</f>
        <v/>
      </c>
      <c r="AN36" s="265" t="str">
        <f>IF(AND('MAPA DE RIESGOS'!$V$196="Baja",'MAPA DE RIESGOS'!$Z$196="Mayor"),CONCATENATE("R",'MAPA DE RIESGOS'!$H$196),"")</f>
        <v/>
      </c>
      <c r="AO36" s="266" t="str">
        <f>IF(AND('MAPA DE RIESGOS'!$V$202="Baja",'MAPA DE RIESGOS'!$Z$202="Mayor"),CONCATENATE("R",'MAPA DE RIESGOS'!$H$202),"")</f>
        <v/>
      </c>
      <c r="AP36" s="266" t="str">
        <f>IF(AND('MAPA DE RIESGOS'!$V$208="Baja",'MAPA DE RIESGOS'!$Z$208="Mayor"),CONCATENATE("R",'MAPA DE RIESGOS'!$H$208),"")</f>
        <v/>
      </c>
      <c r="AQ36" s="266" t="str">
        <f>IF(AND('MAPA DE RIESGOS'!$V$214="Baja",'MAPA DE RIESGOS'!$Z$214="Mayor"),CONCATENATE("R",'MAPA DE RIESGOS'!$H$214),"")</f>
        <v/>
      </c>
      <c r="AR36" s="266" t="str">
        <f>IF(AND('MAPA DE RIESGOS'!$V$220="Baja",'MAPA DE RIESGOS'!$Z$220="Mayor"),CONCATENATE("R",'MAPA DE RIESGOS'!$H$220),"")</f>
        <v/>
      </c>
      <c r="AS36" s="266" t="str">
        <f>IF(AND('MAPA DE RIESGOS'!$V$226="Baja",'MAPA DE RIESGOS'!$Z$226="Mayor"),CONCATENATE("R",'MAPA DE RIESGOS'!$H$226),"")</f>
        <v/>
      </c>
      <c r="AT36" s="266" t="str">
        <f>IF(AND('MAPA DE RIESGOS'!$V$232="Baja",'MAPA DE RIESGOS'!$Z$232="Mayor"),CONCATENATE("R",'MAPA DE RIESGOS'!$H$232),"")</f>
        <v/>
      </c>
      <c r="AU36" s="266" t="str">
        <f>IF(AND('MAPA DE RIESGOS'!$V$238="Baja",'MAPA DE RIESGOS'!$Z$238="Mayor"),CONCATENATE("R",'MAPA DE RIESGOS'!$H$238),"")</f>
        <v/>
      </c>
      <c r="AV36" s="266" t="str">
        <f>IF(AND('MAPA DE RIESGOS'!$V$244="Baja",'MAPA DE RIESGOS'!$Z$244="Mayor"),CONCATENATE("R",'MAPA DE RIESGOS'!$H$244),"")</f>
        <v/>
      </c>
      <c r="AW36" s="268" t="str">
        <f>IF(AND('MAPA DE RIESGOS'!$V$250="Baja",'MAPA DE RIESGOS'!$Z$250="Mayor"),CONCATENATE("R",'MAPA DE RIESGOS'!$H$250),"")</f>
        <v/>
      </c>
      <c r="AX36" s="271" t="str">
        <f>IF(AND('MAPA DE RIESGOS'!$V$196="Baja",'MAPA DE RIESGOS'!$Z$196="Catastrófico"),CONCATENATE("R",'MAPA DE RIESGOS'!$H$196),"")</f>
        <v/>
      </c>
      <c r="AY36" s="272" t="str">
        <f>IF(AND('MAPA DE RIESGOS'!$V$202="Baja",'MAPA DE RIESGOS'!$Z$202="Catastrófico"),CONCATENATE("R",'MAPA DE RIESGOS'!$H$202),"")</f>
        <v/>
      </c>
      <c r="AZ36" s="272" t="str">
        <f>IF(AND('MAPA DE RIESGOS'!$V$208="Baja",'MAPA DE RIESGOS'!$Z$208="Catastrófico"),CONCATENATE("R",'MAPA DE RIESGOS'!$H$208),"")</f>
        <v/>
      </c>
      <c r="BA36" s="272" t="str">
        <f>IF(AND('MAPA DE RIESGOS'!$V$214="Baja",'MAPA DE RIESGOS'!$Z$214="Catastrófico"),CONCATENATE("R",'MAPA DE RIESGOS'!$H$214),"")</f>
        <v/>
      </c>
      <c r="BB36" s="272" t="str">
        <f>IF(AND('MAPA DE RIESGOS'!$V$220="Baja",'MAPA DE RIESGOS'!$Z$220="Catastrófico"),CONCATENATE("R",'MAPA DE RIESGOS'!$H$220),"")</f>
        <v/>
      </c>
      <c r="BC36" s="272" t="str">
        <f>IF(AND('MAPA DE RIESGOS'!$V$226="Baja",'MAPA DE RIESGOS'!$Z$226="Catastrófico"),CONCATENATE("R",'MAPA DE RIESGOS'!$H$226),"")</f>
        <v/>
      </c>
      <c r="BD36" s="272" t="str">
        <f>IF(AND('MAPA DE RIESGOS'!$V$232="Baja",'MAPA DE RIESGOS'!$Z$232="Catastrófico"),CONCATENATE("R",'MAPA DE RIESGOS'!$H$232),"")</f>
        <v/>
      </c>
      <c r="BE36" s="272" t="str">
        <f>IF(AND('MAPA DE RIESGOS'!$V$238="Baja",'MAPA DE RIESGOS'!$Z$238="Catastrófico"),CONCATENATE("R",'MAPA DE RIESGOS'!$H$238),"")</f>
        <v/>
      </c>
      <c r="BF36" s="272" t="str">
        <f>IF(AND('MAPA DE RIESGOS'!$V$244="Baja",'MAPA DE RIESGOS'!$Z$244="Catastrófico"),CONCATENATE("R",'MAPA DE RIESGOS'!$H$244),"")</f>
        <v/>
      </c>
      <c r="BG36" s="274" t="str">
        <f>IF(AND('MAPA DE RIESGOS'!$V$250="Baja",'MAPA DE RIESGOS'!$Z$250="Catastrófico"),CONCATENATE("R",'MAPA DE RIESGOS'!$H$250),"")</f>
        <v/>
      </c>
      <c r="BH36" s="57"/>
      <c r="BI36" s="837"/>
      <c r="BJ36" s="838"/>
      <c r="BK36" s="838"/>
      <c r="BL36" s="838"/>
      <c r="BM36" s="838"/>
      <c r="BN36" s="839"/>
    </row>
    <row r="37" spans="2:66" ht="34.5" customHeight="1">
      <c r="B37" s="796"/>
      <c r="C37" s="796"/>
      <c r="D37" s="797"/>
      <c r="E37" s="801"/>
      <c r="F37" s="802"/>
      <c r="G37" s="802"/>
      <c r="H37" s="802"/>
      <c r="I37" s="802"/>
      <c r="J37" s="292" t="str">
        <f>IF(AND('MAPA DE RIESGOS'!$V$256="Baja",'MAPA DE RIESGOS'!$Z$256="Leve"),CONCATENATE("R",'MAPA DE RIESGOS'!$H$256),"")</f>
        <v/>
      </c>
      <c r="K37" s="293" t="str">
        <f>IF(AND('MAPA DE RIESGOS'!$V$262="Baja",'MAPA DE RIESGOS'!$Z$262="Leve"),CONCATENATE("R",'MAPA DE RIESGOS'!$H$262),"")</f>
        <v/>
      </c>
      <c r="L37" s="293" t="str">
        <f>IF(AND('MAPA DE RIESGOS'!$V$268="Baja",'MAPA DE RIESGOS'!$Z$268="Leve"),CONCATENATE("R",'MAPA DE RIESGOS'!$H$268),"")</f>
        <v/>
      </c>
      <c r="M37" s="293" t="str">
        <f>IF(AND('MAPA DE RIESGOS'!$V$274="Baja",'MAPA DE RIESGOS'!$Z$274="Leve"),CONCATENATE("R",'MAPA DE RIESGOS'!$H$274),"")</f>
        <v/>
      </c>
      <c r="N37" s="293" t="str">
        <f>IF(AND('MAPA DE RIESGOS'!$V$280="Baja",'MAPA DE RIESGOS'!$Z$280="Leve"),CONCATENATE("R",'MAPA DE RIESGOS'!$H$280),"")</f>
        <v/>
      </c>
      <c r="O37" s="293" t="str">
        <f>IF(AND('MAPA DE RIESGOS'!$V$286="Baja",'MAPA DE RIESGOS'!$Z$286="Leve"),CONCATENATE("R",'MAPA DE RIESGOS'!$H$286),"")</f>
        <v/>
      </c>
      <c r="P37" s="293" t="str">
        <f>IF(AND('MAPA DE RIESGOS'!$V$292="Baja",'MAPA DE RIESGOS'!$Z$292="Leve"),CONCATENATE("R",'MAPA DE RIESGOS'!$H$292),"")</f>
        <v/>
      </c>
      <c r="Q37" s="293" t="str">
        <f>IF(AND('MAPA DE RIESGOS'!$V$298="Baja",'MAPA DE RIESGOS'!$Z$298="Leve"),CONCATENATE("R",'MAPA DE RIESGOS'!$H$298),"")</f>
        <v/>
      </c>
      <c r="R37" s="293" t="str">
        <f>IF(AND('MAPA DE RIESGOS'!$V$304="Baja",'MAPA DE RIESGOS'!$Z$304="Leve"),CONCATENATE("R",'MAPA DE RIESGOS'!$H$304),"")</f>
        <v/>
      </c>
      <c r="S37" s="295" t="str">
        <f>IF(AND('MAPA DE RIESGOS'!$V$310="Baja",'MAPA DE RIESGOS'!$Z$310="Leve"),CONCATENATE("R",'MAPA DE RIESGOS'!$H$310),"")</f>
        <v/>
      </c>
      <c r="T37" s="282" t="str">
        <f>IF(AND('MAPA DE RIESGOS'!$V$256="Baja",'MAPA DE RIESGOS'!$Z$256="Menor"),CONCATENATE("R",'MAPA DE RIESGOS'!$H$256),"")</f>
        <v/>
      </c>
      <c r="U37" s="283" t="str">
        <f>IF(AND('MAPA DE RIESGOS'!$V$262="Baja",'MAPA DE RIESGOS'!$Z$262="Menor"),CONCATENATE("R",'MAPA DE RIESGOS'!$H$262),"")</f>
        <v/>
      </c>
      <c r="V37" s="283" t="str">
        <f>IF(AND('MAPA DE RIESGOS'!$V$268="Baja",'MAPA DE RIESGOS'!$Z$268="Menor"),CONCATENATE("R",'MAPA DE RIESGOS'!$H$268),"")</f>
        <v/>
      </c>
      <c r="W37" s="283" t="str">
        <f>IF(AND('MAPA DE RIESGOS'!$V$274="Baja",'MAPA DE RIESGOS'!$Z$274="Menor"),CONCATENATE("R",'MAPA DE RIESGOS'!$H$274),"")</f>
        <v/>
      </c>
      <c r="X37" s="283" t="str">
        <f>IF(AND('MAPA DE RIESGOS'!$V$280="Baja",'MAPA DE RIESGOS'!$Z$280="Menor"),CONCATENATE("R",'MAPA DE RIESGOS'!$H$280),"")</f>
        <v/>
      </c>
      <c r="Y37" s="283" t="str">
        <f>IF(AND('MAPA DE RIESGOS'!$V$286="Baja",'MAPA DE RIESGOS'!$Z$286="Menor"),CONCATENATE("R",'MAPA DE RIESGOS'!$H$286),"")</f>
        <v/>
      </c>
      <c r="Z37" s="283" t="str">
        <f>IF(AND('MAPA DE RIESGOS'!$V$292="Baja",'MAPA DE RIESGOS'!$Z$292="Menor"),CONCATENATE("R",'MAPA DE RIESGOS'!$H$292),"")</f>
        <v/>
      </c>
      <c r="AA37" s="283" t="str">
        <f>IF(AND('MAPA DE RIESGOS'!$V$298="Baja",'MAPA DE RIESGOS'!$Z$298="Menor"),CONCATENATE("R",'MAPA DE RIESGOS'!$H$298),"")</f>
        <v/>
      </c>
      <c r="AB37" s="283" t="str">
        <f>IF(AND('MAPA DE RIESGOS'!$V$304="Baja",'MAPA DE RIESGOS'!$Z$304="Menor"),CONCATENATE("R",'MAPA DE RIESGOS'!$H$304),"")</f>
        <v/>
      </c>
      <c r="AC37" s="285" t="str">
        <f>IF(AND('MAPA DE RIESGOS'!$V$310="Baja",'MAPA DE RIESGOS'!$Z$310="Menor"),CONCATENATE("R",'MAPA DE RIESGOS'!$H$310),"")</f>
        <v/>
      </c>
      <c r="AD37" s="282" t="str">
        <f>IF(AND('MAPA DE RIESGOS'!$V$256="Baja",'MAPA DE RIESGOS'!$Z$256="Moderado"),CONCATENATE("R",'MAPA DE RIESGOS'!$H$256),"")</f>
        <v/>
      </c>
      <c r="AE37" s="283" t="str">
        <f>IF(AND('MAPA DE RIESGOS'!$V$262="Baja",'MAPA DE RIESGOS'!$Z$262="Moderado"),CONCATENATE("R",'MAPA DE RIESGOS'!$H$262),"")</f>
        <v/>
      </c>
      <c r="AF37" s="283" t="str">
        <f>IF(AND('MAPA DE RIESGOS'!$V$268="Baja",'MAPA DE RIESGOS'!$Z$268="Moderado"),CONCATENATE("R",'MAPA DE RIESGOS'!$H$268),"")</f>
        <v/>
      </c>
      <c r="AG37" s="283" t="str">
        <f>IF(AND('MAPA DE RIESGOS'!$V$274="Baja",'MAPA DE RIESGOS'!$Z$274="Moderado"),CONCATENATE("R",'MAPA DE RIESGOS'!$H$274),"")</f>
        <v/>
      </c>
      <c r="AH37" s="283" t="str">
        <f>IF(AND('MAPA DE RIESGOS'!$V$280="Baja",'MAPA DE RIESGOS'!$Z$280="Moderado"),CONCATENATE("R",'MAPA DE RIESGOS'!$H$280),"")</f>
        <v/>
      </c>
      <c r="AI37" s="283" t="str">
        <f>IF(AND('MAPA DE RIESGOS'!$V$286="Baja",'MAPA DE RIESGOS'!$Z$286="Moderado"),CONCATENATE("R",'MAPA DE RIESGOS'!$H$286),"")</f>
        <v/>
      </c>
      <c r="AJ37" s="283" t="str">
        <f>IF(AND('MAPA DE RIESGOS'!$V$292="Baja",'MAPA DE RIESGOS'!$Z$292="Moderado"),CONCATENATE("R",'MAPA DE RIESGOS'!$H$292),"")</f>
        <v>R47</v>
      </c>
      <c r="AK37" s="283" t="str">
        <f>IF(AND('MAPA DE RIESGOS'!$V$298="Baja",'MAPA DE RIESGOS'!$Z$298="Moderado"),CONCATENATE("R",'MAPA DE RIESGOS'!$H$298),"")</f>
        <v>R48</v>
      </c>
      <c r="AL37" s="283" t="str">
        <f>IF(AND('MAPA DE RIESGOS'!$V$304="Baja",'MAPA DE RIESGOS'!$Z$304="Moderado"),CONCATENATE("R",'MAPA DE RIESGOS'!$H$304),"")</f>
        <v>R49</v>
      </c>
      <c r="AM37" s="285" t="str">
        <f>IF(AND('MAPA DE RIESGOS'!$V$310="Baja",'MAPA DE RIESGOS'!$Z$310="Moderado"),CONCATENATE("R",'MAPA DE RIESGOS'!$H$310),"")</f>
        <v/>
      </c>
      <c r="AN37" s="265" t="str">
        <f>IF(AND('MAPA DE RIESGOS'!$V$256="Baja",'MAPA DE RIESGOS'!$Z$256="Mayor"),CONCATENATE("R",'MAPA DE RIESGOS'!$H$256),"")</f>
        <v/>
      </c>
      <c r="AO37" s="266" t="str">
        <f>IF(AND('MAPA DE RIESGOS'!$V$262="Baja",'MAPA DE RIESGOS'!$Z$262="Mayor"),CONCATENATE("R",'MAPA DE RIESGOS'!$H$262),"")</f>
        <v/>
      </c>
      <c r="AP37" s="266" t="str">
        <f>IF(AND('MAPA DE RIESGOS'!$V$268="Baja",'MAPA DE RIESGOS'!$Z$268="Mayor"),CONCATENATE("R",'MAPA DE RIESGOS'!$H$268),"")</f>
        <v/>
      </c>
      <c r="AQ37" s="266" t="str">
        <f>IF(AND('MAPA DE RIESGOS'!$V$274="Baja",'MAPA DE RIESGOS'!$Z$274="Mayor"),CONCATENATE("R",'MAPA DE RIESGOS'!$H$274),"")</f>
        <v/>
      </c>
      <c r="AR37" s="266" t="str">
        <f>IF(AND('MAPA DE RIESGOS'!$V$280="Baja",'MAPA DE RIESGOS'!$Z$280="Mayor"),CONCATENATE("R",'MAPA DE RIESGOS'!$H$280),"")</f>
        <v/>
      </c>
      <c r="AS37" s="266" t="str">
        <f>IF(AND('MAPA DE RIESGOS'!$V$286="Baja",'MAPA DE RIESGOS'!$Z$286="Mayor"),CONCATENATE("R",'MAPA DE RIESGOS'!$H$286),"")</f>
        <v/>
      </c>
      <c r="AT37" s="266" t="str">
        <f>IF(AND('MAPA DE RIESGOS'!$V$292="Baja",'MAPA DE RIESGOS'!$Z$292="Mayor"),CONCATENATE("R",'MAPA DE RIESGOS'!$H$292),"")</f>
        <v/>
      </c>
      <c r="AU37" s="266" t="str">
        <f>IF(AND('MAPA DE RIESGOS'!$V$298="Baja",'MAPA DE RIESGOS'!$Z$298="Mayor"),CONCATENATE("R",'MAPA DE RIESGOS'!$H$298),"")</f>
        <v/>
      </c>
      <c r="AV37" s="266" t="str">
        <f>IF(AND('MAPA DE RIESGOS'!$V$304="Baja",'MAPA DE RIESGOS'!$Z$304="Mayor"),CONCATENATE("R",'MAPA DE RIESGOS'!$H$304),"")</f>
        <v/>
      </c>
      <c r="AW37" s="268" t="str">
        <f>IF(AND('MAPA DE RIESGOS'!$V$310="Baja",'MAPA DE RIESGOS'!$Z$310="Mayor"),CONCATENATE("R",'MAPA DE RIESGOS'!$H$310),"")</f>
        <v/>
      </c>
      <c r="AX37" s="271" t="str">
        <f>IF(AND('MAPA DE RIESGOS'!$V$256="Baja",'MAPA DE RIESGOS'!$Z$256="Catastrófico"),CONCATENATE("R",'MAPA DE RIESGOS'!$H$256),"")</f>
        <v/>
      </c>
      <c r="AY37" s="272" t="str">
        <f>IF(AND('MAPA DE RIESGOS'!$V$262="Baja",'MAPA DE RIESGOS'!$Z$262="Catastrófico"),CONCATENATE("R",'MAPA DE RIESGOS'!$H$262),"")</f>
        <v/>
      </c>
      <c r="AZ37" s="272" t="str">
        <f>IF(AND('MAPA DE RIESGOS'!$V$268="Baja",'MAPA DE RIESGOS'!$Z$268="Catastrófico"),CONCATENATE("R",'MAPA DE RIESGOS'!$H$268),"")</f>
        <v/>
      </c>
      <c r="BA37" s="272" t="str">
        <f>IF(AND('MAPA DE RIESGOS'!$V$274="Baja",'MAPA DE RIESGOS'!$Z$274="Catastrófico"),CONCATENATE("R",'MAPA DE RIESGOS'!$H$274),"")</f>
        <v/>
      </c>
      <c r="BB37" s="272" t="str">
        <f>IF(AND('MAPA DE RIESGOS'!$V$280="Baja",'MAPA DE RIESGOS'!$Z$280="Catastrófico"),CONCATENATE("R",'MAPA DE RIESGOS'!$H$280),"")</f>
        <v/>
      </c>
      <c r="BC37" s="272" t="str">
        <f>IF(AND('MAPA DE RIESGOS'!$V$286="Baja",'MAPA DE RIESGOS'!$Z$286="Catastrófico"),CONCATENATE("R",'MAPA DE RIESGOS'!$H$286),"")</f>
        <v/>
      </c>
      <c r="BD37" s="272" t="str">
        <f>IF(AND('MAPA DE RIESGOS'!$V$292="Baja",'MAPA DE RIESGOS'!$Z$292="Catastrófico"),CONCATENATE("R",'MAPA DE RIESGOS'!$H$292),"")</f>
        <v/>
      </c>
      <c r="BE37" s="272" t="str">
        <f>IF(AND('MAPA DE RIESGOS'!$V$298="Baja",'MAPA DE RIESGOS'!$Z$298="Catastrófico"),CONCATENATE("R",'MAPA DE RIESGOS'!$H$298),"")</f>
        <v/>
      </c>
      <c r="BF37" s="272" t="str">
        <f>IF(AND('MAPA DE RIESGOS'!$V$304="Baja",'MAPA DE RIESGOS'!$Z$304="Catastrófico"),CONCATENATE("R",'MAPA DE RIESGOS'!$H$304),"")</f>
        <v/>
      </c>
      <c r="BG37" s="274" t="str">
        <f>IF(AND('MAPA DE RIESGOS'!$V$310="Baja",'MAPA DE RIESGOS'!$Z$310="Catastrófico"),CONCATENATE("R",'MAPA DE RIESGOS'!$H$310),"")</f>
        <v/>
      </c>
      <c r="BH37" s="57"/>
      <c r="BI37" s="837"/>
      <c r="BJ37" s="838"/>
      <c r="BK37" s="838"/>
      <c r="BL37" s="838"/>
      <c r="BM37" s="838"/>
      <c r="BN37" s="839"/>
    </row>
    <row r="38" spans="2:66" ht="34.5" customHeight="1">
      <c r="B38" s="796"/>
      <c r="C38" s="796"/>
      <c r="D38" s="797"/>
      <c r="E38" s="801"/>
      <c r="F38" s="802"/>
      <c r="G38" s="802"/>
      <c r="H38" s="802"/>
      <c r="I38" s="802"/>
      <c r="J38" s="292" t="str">
        <f>IF(AND('MAPA DE RIESGOS'!$V$316="Baja",'MAPA DE RIESGOS'!$Z$316="Leve"),CONCATENATE("R",'MAPA DE RIESGOS'!$H$316),"")</f>
        <v/>
      </c>
      <c r="K38" s="293" t="str">
        <f>IF(AND('MAPA DE RIESGOS'!$V$322="Baja",'MAPA DE RIESGOS'!$Z$322="Leve"),CONCATENATE("R",'MAPA DE RIESGOS'!$H$322),"")</f>
        <v/>
      </c>
      <c r="L38" s="293" t="str">
        <f>IF(AND('MAPA DE RIESGOS'!$V$328="Baja",'MAPA DE RIESGOS'!$Z$328="Leve"),CONCATENATE("R",'MAPA DE RIESGOS'!$H$328),"")</f>
        <v/>
      </c>
      <c r="M38" s="293" t="str">
        <f>IF(AND('MAPA DE RIESGOS'!$V$334="Baja",'MAPA DE RIESGOS'!$Z$334="Leve"),CONCATENATE("R",'MAPA DE RIESGOS'!$H$334),"")</f>
        <v/>
      </c>
      <c r="N38" s="293" t="str">
        <f>IF(AND('MAPA DE RIESGOS'!$V$340="Baja",'MAPA DE RIESGOS'!$Z$340="Leve"),CONCATENATE("R",'MAPA DE RIESGOS'!$H$340),"")</f>
        <v/>
      </c>
      <c r="O38" s="293" t="str">
        <f>IF(AND('MAPA DE RIESGOS'!$V$346="Baja",'MAPA DE RIESGOS'!$Z$346="Leve"),CONCATENATE("R",'MAPA DE RIESGOS'!$H$346),"")</f>
        <v/>
      </c>
      <c r="P38" s="293" t="str">
        <f>IF(AND('MAPA DE RIESGOS'!$V$352="Baja",'MAPA DE RIESGOS'!$Z$352="Leve"),CONCATENATE("R",'MAPA DE RIESGOS'!$H$352),"")</f>
        <v/>
      </c>
      <c r="Q38" s="293" t="str">
        <f>IF(AND('MAPA DE RIESGOS'!$V$358="Baja",'MAPA DE RIESGOS'!$Z$358="Leve"),CONCATENATE("R",'MAPA DE RIESGOS'!$H$358),"")</f>
        <v/>
      </c>
      <c r="R38" s="293" t="str">
        <f>IF(AND('MAPA DE RIESGOS'!$V$364="Baja",'MAPA DE RIESGOS'!$Z$364="Leve"),CONCATENATE("R",'MAPA DE RIESGOS'!$H$364),"")</f>
        <v/>
      </c>
      <c r="S38" s="295" t="str">
        <f>IF(AND('MAPA DE RIESGOS'!$V$370="Baja",'MAPA DE RIESGOS'!$Z$370="Leve"),CONCATENATE("R",'MAPA DE RIESGOS'!$H$370),"")</f>
        <v/>
      </c>
      <c r="T38" s="282" t="str">
        <f>IF(AND('MAPA DE RIESGOS'!$V$316="Baja",'MAPA DE RIESGOS'!$Z$316="Menor"),CONCATENATE("R",'MAPA DE RIESGOS'!$H$316),"")</f>
        <v/>
      </c>
      <c r="U38" s="283" t="str">
        <f>IF(AND('MAPA DE RIESGOS'!$V$322="Baja",'MAPA DE RIESGOS'!$Z$322="Menor"),CONCATENATE("R",'MAPA DE RIESGOS'!$H$322),"")</f>
        <v/>
      </c>
      <c r="V38" s="283" t="str">
        <f>IF(AND('MAPA DE RIESGOS'!$V$328="Baja",'MAPA DE RIESGOS'!$Z$328="Menor"),CONCATENATE("R",'MAPA DE RIESGOS'!$H$328),"")</f>
        <v/>
      </c>
      <c r="W38" s="283" t="str">
        <f>IF(AND('MAPA DE RIESGOS'!$V$334="Baja",'MAPA DE RIESGOS'!$Z$334="Menor"),CONCATENATE("R",'MAPA DE RIESGOS'!$H$334),"")</f>
        <v/>
      </c>
      <c r="X38" s="283" t="str">
        <f>IF(AND('MAPA DE RIESGOS'!$V$340="Baja",'MAPA DE RIESGOS'!$Z$340="Menor"),CONCATENATE("R",'MAPA DE RIESGOS'!$H$340),"")</f>
        <v/>
      </c>
      <c r="Y38" s="283" t="str">
        <f>IF(AND('MAPA DE RIESGOS'!$V$346="Baja",'MAPA DE RIESGOS'!$Z$346="Menor"),CONCATENATE("R",'MAPA DE RIESGOS'!$H$346),"")</f>
        <v/>
      </c>
      <c r="Z38" s="283" t="str">
        <f>IF(AND('MAPA DE RIESGOS'!$V$352="Baja",'MAPA DE RIESGOS'!$Z$352="Menor"),CONCATENATE("R",'MAPA DE RIESGOS'!$H$352),"")</f>
        <v/>
      </c>
      <c r="AA38" s="283" t="str">
        <f>IF(AND('MAPA DE RIESGOS'!$V$358="Baja",'MAPA DE RIESGOS'!$Z$358="Menor"),CONCATENATE("R",'MAPA DE RIESGOS'!$H$358),"")</f>
        <v/>
      </c>
      <c r="AB38" s="283" t="str">
        <f>IF(AND('MAPA DE RIESGOS'!$V$364="Baja",'MAPA DE RIESGOS'!$Z$364="Menor"),CONCATENATE("R",'MAPA DE RIESGOS'!$H$364),"")</f>
        <v/>
      </c>
      <c r="AC38" s="285" t="str">
        <f>IF(AND('MAPA DE RIESGOS'!$V$370="Baja",'MAPA DE RIESGOS'!$Z$370="Menor"),CONCATENATE("R",'MAPA DE RIESGOS'!$H$370),"")</f>
        <v/>
      </c>
      <c r="AD38" s="282" t="str">
        <f>IF(AND('MAPA DE RIESGOS'!$V$316="Baja",'MAPA DE RIESGOS'!$Z$316="Moderado"),CONCATENATE("R",'MAPA DE RIESGOS'!$H$316),"")</f>
        <v/>
      </c>
      <c r="AE38" s="283" t="str">
        <f>IF(AND('MAPA DE RIESGOS'!$V$322="Baja",'MAPA DE RIESGOS'!$Z$322="Moderado"),CONCATENATE("R",'MAPA DE RIESGOS'!$H$322),"")</f>
        <v>R52</v>
      </c>
      <c r="AF38" s="283" t="str">
        <f>IF(AND('MAPA DE RIESGOS'!$V$328="Baja",'MAPA DE RIESGOS'!$Z$328="Moderado"),CONCATENATE("R",'MAPA DE RIESGOS'!$H$328),"")</f>
        <v>R53</v>
      </c>
      <c r="AG38" s="283" t="str">
        <f>IF(AND('MAPA DE RIESGOS'!$V$334="Baja",'MAPA DE RIESGOS'!$Z$334="Moderado"),CONCATENATE("R",'MAPA DE RIESGOS'!$H$334),"")</f>
        <v/>
      </c>
      <c r="AH38" s="283" t="str">
        <f>IF(AND('MAPA DE RIESGOS'!$V$340="Baja",'MAPA DE RIESGOS'!$Z$340="Moderado"),CONCATENATE("R",'MAPA DE RIESGOS'!$H$340),"")</f>
        <v/>
      </c>
      <c r="AI38" s="283" t="str">
        <f>IF(AND('MAPA DE RIESGOS'!$V$346="Baja",'MAPA DE RIESGOS'!$Z$346="Moderado"),CONCATENATE("R",'MAPA DE RIESGOS'!$H$346),"")</f>
        <v/>
      </c>
      <c r="AJ38" s="283" t="str">
        <f>IF(AND('MAPA DE RIESGOS'!$V$352="Baja",'MAPA DE RIESGOS'!$Z$352="Moderado"),CONCATENATE("R",'MAPA DE RIESGOS'!$H$352),"")</f>
        <v/>
      </c>
      <c r="AK38" s="283" t="str">
        <f>IF(AND('MAPA DE RIESGOS'!$V$358="Baja",'MAPA DE RIESGOS'!$Z$358="Moderado"),CONCATENATE("R",'MAPA DE RIESGOS'!$H$358),"")</f>
        <v/>
      </c>
      <c r="AL38" s="283" t="str">
        <f>IF(AND('MAPA DE RIESGOS'!$V$364="Baja",'MAPA DE RIESGOS'!$Z$364="Moderado"),CONCATENATE("R",'MAPA DE RIESGOS'!$H$364),"")</f>
        <v/>
      </c>
      <c r="AM38" s="285" t="str">
        <f>IF(AND('MAPA DE RIESGOS'!$V$370="Baja",'MAPA DE RIESGOS'!$Z$370="Moderado"),CONCATENATE("R",'MAPA DE RIESGOS'!$H$370),"")</f>
        <v/>
      </c>
      <c r="AN38" s="265" t="str">
        <f>IF(AND('MAPA DE RIESGOS'!$V$316="Baja",'MAPA DE RIESGOS'!$Z$316="Mayor"),CONCATENATE("R",'MAPA DE RIESGOS'!$H$316),"")</f>
        <v/>
      </c>
      <c r="AO38" s="266" t="str">
        <f>IF(AND('MAPA DE RIESGOS'!$V$322="Baja",'MAPA DE RIESGOS'!$Z$322="Mayor"),CONCATENATE("R",'MAPA DE RIESGOS'!$H$322),"")</f>
        <v/>
      </c>
      <c r="AP38" s="266" t="str">
        <f>IF(AND('MAPA DE RIESGOS'!$V$328="Baja",'MAPA DE RIESGOS'!$Z$328="Mayor"),CONCATENATE("R",'MAPA DE RIESGOS'!$H$328),"")</f>
        <v/>
      </c>
      <c r="AQ38" s="266" t="str">
        <f>IF(AND('MAPA DE RIESGOS'!$V$334="Baja",'MAPA DE RIESGOS'!$Z$334="Mayor"),CONCATENATE("R",'MAPA DE RIESGOS'!$H$334),"")</f>
        <v/>
      </c>
      <c r="AR38" s="266" t="str">
        <f>IF(AND('MAPA DE RIESGOS'!$V$340="Baja",'MAPA DE RIESGOS'!$Z$340="Mayor"),CONCATENATE("R",'MAPA DE RIESGOS'!$H$340),"")</f>
        <v/>
      </c>
      <c r="AS38" s="266" t="str">
        <f>IF(AND('MAPA DE RIESGOS'!$V$346="Baja",'MAPA DE RIESGOS'!$Z$346="Mayor"),CONCATENATE("R",'MAPA DE RIESGOS'!$H$346),"")</f>
        <v/>
      </c>
      <c r="AT38" s="266" t="str">
        <f>IF(AND('MAPA DE RIESGOS'!$V$352="Baja",'MAPA DE RIESGOS'!$Z$352="Mayor"),CONCATENATE("R",'MAPA DE RIESGOS'!$H$352),"")</f>
        <v/>
      </c>
      <c r="AU38" s="266" t="str">
        <f>IF(AND('MAPA DE RIESGOS'!$V$358="Baja",'MAPA DE RIESGOS'!$Z$358="Mayor"),CONCATENATE("R",'MAPA DE RIESGOS'!$H$358),"")</f>
        <v/>
      </c>
      <c r="AV38" s="266" t="str">
        <f>IF(AND('MAPA DE RIESGOS'!$V$364="Baja",'MAPA DE RIESGOS'!$Z$364="Mayor"),CONCATENATE("R",'MAPA DE RIESGOS'!$H$364),"")</f>
        <v/>
      </c>
      <c r="AW38" s="268" t="str">
        <f>IF(AND('MAPA DE RIESGOS'!$V$370="Baja",'MAPA DE RIESGOS'!$Z$370="Mayor"),CONCATENATE("R",'MAPA DE RIESGOS'!$H$370),"")</f>
        <v/>
      </c>
      <c r="AX38" s="271" t="str">
        <f>IF(AND('MAPA DE RIESGOS'!$V$316="Baja",'MAPA DE RIESGOS'!$Z$316="Catastrófico"),CONCATENATE("R",'MAPA DE RIESGOS'!$H$316),"")</f>
        <v/>
      </c>
      <c r="AY38" s="272" t="str">
        <f>IF(AND('MAPA DE RIESGOS'!$V$322="Baja",'MAPA DE RIESGOS'!$Z$322="Catastrófico"),CONCATENATE("R",'MAPA DE RIESGOS'!$H$322),"")</f>
        <v/>
      </c>
      <c r="AZ38" s="272" t="str">
        <f>IF(AND('MAPA DE RIESGOS'!$V$328="Baja",'MAPA DE RIESGOS'!$Z$328="Catastrófico"),CONCATENATE("R",'MAPA DE RIESGOS'!$H$328),"")</f>
        <v/>
      </c>
      <c r="BA38" s="272" t="str">
        <f>IF(AND('MAPA DE RIESGOS'!$V$334="Baja",'MAPA DE RIESGOS'!$Z$334="Catastrófico"),CONCATENATE("R",'MAPA DE RIESGOS'!$H$334),"")</f>
        <v/>
      </c>
      <c r="BB38" s="272" t="str">
        <f>IF(AND('MAPA DE RIESGOS'!$V$340="Baja",'MAPA DE RIESGOS'!$Z$340="Catastrófico"),CONCATENATE("R",'MAPA DE RIESGOS'!$H$340),"")</f>
        <v/>
      </c>
      <c r="BC38" s="272" t="str">
        <f>IF(AND('MAPA DE RIESGOS'!$V$346="Baja",'MAPA DE RIESGOS'!$Z$346="Catastrófico"),CONCATENATE("R",'MAPA DE RIESGOS'!$H$346),"")</f>
        <v/>
      </c>
      <c r="BD38" s="272" t="str">
        <f>IF(AND('MAPA DE RIESGOS'!$V$352="Baja",'MAPA DE RIESGOS'!$Z$352="Catastrófico"),CONCATENATE("R",'MAPA DE RIESGOS'!$H$352),"")</f>
        <v/>
      </c>
      <c r="BE38" s="272" t="str">
        <f>IF(AND('MAPA DE RIESGOS'!$V$358="Baja",'MAPA DE RIESGOS'!$Z$358="Catastrófico"),CONCATENATE("R",'MAPA DE RIESGOS'!$H$358),"")</f>
        <v/>
      </c>
      <c r="BF38" s="272" t="str">
        <f>IF(AND('MAPA DE RIESGOS'!$V$364="Baja",'MAPA DE RIESGOS'!$Z$364="Catastrófico"),CONCATENATE("R",'MAPA DE RIESGOS'!$H$364),"")</f>
        <v/>
      </c>
      <c r="BG38" s="274" t="str">
        <f>IF(AND('MAPA DE RIESGOS'!$V$370="Baja",'MAPA DE RIESGOS'!$Z$370="Catastrófico"),CONCATENATE("R",'MAPA DE RIESGOS'!$H$370),"")</f>
        <v/>
      </c>
      <c r="BH38" s="57"/>
      <c r="BI38" s="837"/>
      <c r="BJ38" s="838"/>
      <c r="BK38" s="838"/>
      <c r="BL38" s="838"/>
      <c r="BM38" s="838"/>
      <c r="BN38" s="839"/>
    </row>
    <row r="39" spans="2:66" ht="34.5" customHeight="1">
      <c r="B39" s="796"/>
      <c r="C39" s="796"/>
      <c r="D39" s="797"/>
      <c r="E39" s="801"/>
      <c r="F39" s="802"/>
      <c r="G39" s="802"/>
      <c r="H39" s="802"/>
      <c r="I39" s="802"/>
      <c r="J39" s="292" t="str">
        <f>IF(AND('MAPA DE RIESGOS'!$V$376="Baja",'MAPA DE RIESGOS'!$Z$376="Leve"),CONCATENATE("R",'MAPA DE RIESGOS'!$H$376),"")</f>
        <v/>
      </c>
      <c r="K39" s="293" t="str">
        <f>IF(AND('MAPA DE RIESGOS'!$V$382="Baja",'MAPA DE RIESGOS'!$Z$382="Leve"),CONCATENATE("R",'MAPA DE RIESGOS'!$H$382),"")</f>
        <v/>
      </c>
      <c r="L39" s="293" t="str">
        <f>IF(AND('MAPA DE RIESGOS'!$V$388="Baja",'MAPA DE RIESGOS'!$Z$388="Leve"),CONCATENATE("R",'MAPA DE RIESGOS'!$H$388),"")</f>
        <v/>
      </c>
      <c r="M39" s="293" t="str">
        <f>IF(AND('MAPA DE RIESGOS'!$V$394="Baja",'MAPA DE RIESGOS'!$Z$394="Leve"),CONCATENATE("R",'MAPA DE RIESGOS'!$H$394),"")</f>
        <v/>
      </c>
      <c r="N39" s="293" t="str">
        <f>IF(AND('MAPA DE RIESGOS'!$V$400="Baja",'MAPA DE RIESGOS'!$Z$400="Leve"),CONCATENATE("R",'MAPA DE RIESGOS'!$H$400),"")</f>
        <v/>
      </c>
      <c r="O39" s="293" t="str">
        <f>IF(AND('MAPA DE RIESGOS'!$V$406="Baja",'MAPA DE RIESGOS'!$Z$406="Leve"),CONCATENATE("R",'MAPA DE RIESGOS'!$H$406),"")</f>
        <v/>
      </c>
      <c r="P39" s="293" t="str">
        <f>IF(AND('MAPA DE RIESGOS'!$V$412="Baja",'MAPA DE RIESGOS'!$Z$412="Leve"),CONCATENATE("R",'MAPA DE RIESGOS'!$H$412),"")</f>
        <v/>
      </c>
      <c r="Q39" s="293" t="str">
        <f>IF(AND('MAPA DE RIESGOS'!$V$418="Baja",'MAPA DE RIESGOS'!$Z$418="Leve"),CONCATENATE("R",'MAPA DE RIESGOS'!$H$418),"")</f>
        <v/>
      </c>
      <c r="R39" s="293" t="str">
        <f>IF(AND('MAPA DE RIESGOS'!$V$424="Baja",'MAPA DE RIESGOS'!$Z$424="Leve"),CONCATENATE("R",'MAPA DE RIESGOS'!$H$424),"")</f>
        <v/>
      </c>
      <c r="S39" s="295" t="str">
        <f>IF(AND('MAPA DE RIESGOS'!$V$430="Baja",'MAPA DE RIESGOS'!$Z$430="Leve"),CONCATENATE("R",'MAPA DE RIESGOS'!$H$430),"")</f>
        <v/>
      </c>
      <c r="T39" s="282" t="str">
        <f>IF(AND('MAPA DE RIESGOS'!$V$376="Baja",'MAPA DE RIESGOS'!$Z$376="Menor"),CONCATENATE("R",'MAPA DE RIESGOS'!$H$376),"")</f>
        <v/>
      </c>
      <c r="U39" s="283" t="str">
        <f>IF(AND('MAPA DE RIESGOS'!$V$382="Baja",'MAPA DE RIESGOS'!$Z$382="Menor"),CONCATENATE("R",'MAPA DE RIESGOS'!$H$382),"")</f>
        <v/>
      </c>
      <c r="V39" s="283" t="str">
        <f>IF(AND('MAPA DE RIESGOS'!$V$388="Baja",'MAPA DE RIESGOS'!$Z$388="Menor"),CONCATENATE("R",'MAPA DE RIESGOS'!$H$388),"")</f>
        <v/>
      </c>
      <c r="W39" s="283" t="str">
        <f>IF(AND('MAPA DE RIESGOS'!$V$394="Baja",'MAPA DE RIESGOS'!$Z$394="Menor"),CONCATENATE("R",'MAPA DE RIESGOS'!$H$394),"")</f>
        <v/>
      </c>
      <c r="X39" s="283" t="str">
        <f>IF(AND('MAPA DE RIESGOS'!$V$400="Baja",'MAPA DE RIESGOS'!$Z$400="Menor"),CONCATENATE("R",'MAPA DE RIESGOS'!$H$400),"")</f>
        <v/>
      </c>
      <c r="Y39" s="283" t="str">
        <f>IF(AND('MAPA DE RIESGOS'!$V$406="Baja",'MAPA DE RIESGOS'!$Z$406="Menor"),CONCATENATE("R",'MAPA DE RIESGOS'!$H$406),"")</f>
        <v/>
      </c>
      <c r="Z39" s="283" t="str">
        <f>IF(AND('MAPA DE RIESGOS'!$V$412="Baja",'MAPA DE RIESGOS'!$Z$412="Menor"),CONCATENATE("R",'MAPA DE RIESGOS'!$H$412),"")</f>
        <v/>
      </c>
      <c r="AA39" s="283" t="str">
        <f>IF(AND('MAPA DE RIESGOS'!$V$418="Baja",'MAPA DE RIESGOS'!$Z$418="Menor"),CONCATENATE("R",'MAPA DE RIESGOS'!$H$418),"")</f>
        <v/>
      </c>
      <c r="AB39" s="283" t="str">
        <f>IF(AND('MAPA DE RIESGOS'!$V$424="Baja",'MAPA DE RIESGOS'!$Z$424="Menor"),CONCATENATE("R",'MAPA DE RIESGOS'!$H$424),"")</f>
        <v/>
      </c>
      <c r="AC39" s="285" t="str">
        <f>IF(AND('MAPA DE RIESGOS'!$V$430="Baja",'MAPA DE RIESGOS'!$Z$430="Menor"),CONCATENATE("R",'MAPA DE RIESGOS'!$H$430),"")</f>
        <v/>
      </c>
      <c r="AD39" s="282" t="str">
        <f>IF(AND('MAPA DE RIESGOS'!$V$376="Baja",'MAPA DE RIESGOS'!$Z$376="Moderado"),CONCATENATE("R",'MAPA DE RIESGOS'!$H$376),"")</f>
        <v/>
      </c>
      <c r="AE39" s="283" t="str">
        <f>IF(AND('MAPA DE RIESGOS'!$V$382="Baja",'MAPA DE RIESGOS'!$Z$382="Moderado"),CONCATENATE("R",'MAPA DE RIESGOS'!$H$382),"")</f>
        <v>R62</v>
      </c>
      <c r="AF39" s="283" t="str">
        <f>IF(AND('MAPA DE RIESGOS'!$V$388="Baja",'MAPA DE RIESGOS'!$Z$388="Moderado"),CONCATENATE("R",'MAPA DE RIESGOS'!$H$388),"")</f>
        <v/>
      </c>
      <c r="AG39" s="283" t="str">
        <f>IF(AND('MAPA DE RIESGOS'!$V$394="Baja",'MAPA DE RIESGOS'!$Z$394="Moderado"),CONCATENATE("R",'MAPA DE RIESGOS'!$H$394),"")</f>
        <v/>
      </c>
      <c r="AH39" s="283" t="str">
        <f>IF(AND('MAPA DE RIESGOS'!$V$400="Baja",'MAPA DE RIESGOS'!$Z$400="Moderado"),CONCATENATE("R",'MAPA DE RIESGOS'!$H$400),"")</f>
        <v/>
      </c>
      <c r="AI39" s="283" t="str">
        <f>IF(AND('MAPA DE RIESGOS'!$V$406="Baja",'MAPA DE RIESGOS'!$Z$406="Moderado"),CONCATENATE("R",'MAPA DE RIESGOS'!$H$406),"")</f>
        <v/>
      </c>
      <c r="AJ39" s="283" t="str">
        <f>IF(AND('MAPA DE RIESGOS'!$V$412="Baja",'MAPA DE RIESGOS'!$Z$412="Moderado"),CONCATENATE("R",'MAPA DE RIESGOS'!$H$412),"")</f>
        <v/>
      </c>
      <c r="AK39" s="283" t="str">
        <f>IF(AND('MAPA DE RIESGOS'!$V$418="Baja",'MAPA DE RIESGOS'!$Z$418="Moderado"),CONCATENATE("R",'MAPA DE RIESGOS'!$H$418),"")</f>
        <v/>
      </c>
      <c r="AL39" s="283" t="str">
        <f>IF(AND('MAPA DE RIESGOS'!$V$424="Baja",'MAPA DE RIESGOS'!$Z$424="Moderado"),CONCATENATE("R",'MAPA DE RIESGOS'!$H$424),"")</f>
        <v/>
      </c>
      <c r="AM39" s="285" t="str">
        <f>IF(AND('MAPA DE RIESGOS'!$V$430="Baja",'MAPA DE RIESGOS'!$Z$430="Moderado"),CONCATENATE("R",'MAPA DE RIESGOS'!$H$430),"")</f>
        <v/>
      </c>
      <c r="AN39" s="265" t="str">
        <f>IF(AND('MAPA DE RIESGOS'!$V$376="Baja",'MAPA DE RIESGOS'!$Z$376="Mayor"),CONCATENATE("R",'MAPA DE RIESGOS'!$H$376),"")</f>
        <v/>
      </c>
      <c r="AO39" s="266" t="str">
        <f>IF(AND('MAPA DE RIESGOS'!$V$382="Baja",'MAPA DE RIESGOS'!$Z$382="Mayor"),CONCATENATE("R",'MAPA DE RIESGOS'!$H$382),"")</f>
        <v/>
      </c>
      <c r="AP39" s="266" t="str">
        <f>IF(AND('MAPA DE RIESGOS'!$V$388="Baja",'MAPA DE RIESGOS'!$Z$388="Mayor"),CONCATENATE("R",'MAPA DE RIESGOS'!$H$388),"")</f>
        <v/>
      </c>
      <c r="AQ39" s="266" t="str">
        <f>IF(AND('MAPA DE RIESGOS'!$V$394="Baja",'MAPA DE RIESGOS'!$Z$394="Mayor"),CONCATENATE("R",'MAPA DE RIESGOS'!$H$394),"")</f>
        <v/>
      </c>
      <c r="AR39" s="266" t="str">
        <f>IF(AND('MAPA DE RIESGOS'!$V$400="Baja",'MAPA DE RIESGOS'!$Z$400="Mayor"),CONCATENATE("R",'MAPA DE RIESGOS'!$H$400),"")</f>
        <v/>
      </c>
      <c r="AS39" s="266" t="str">
        <f>IF(AND('MAPA DE RIESGOS'!$V$406="Baja",'MAPA DE RIESGOS'!$Z$406="Mayor"),CONCATENATE("R",'MAPA DE RIESGOS'!$H$406),"")</f>
        <v/>
      </c>
      <c r="AT39" s="266" t="str">
        <f>IF(AND('MAPA DE RIESGOS'!$V$412="Baja",'MAPA DE RIESGOS'!$Z$412="Mayor"),CONCATENATE("R",'MAPA DE RIESGOS'!$H$412),"")</f>
        <v/>
      </c>
      <c r="AU39" s="266" t="str">
        <f>IF(AND('MAPA DE RIESGOS'!$V$418="Baja",'MAPA DE RIESGOS'!$Z$418="Mayor"),CONCATENATE("R",'MAPA DE RIESGOS'!$H$418),"")</f>
        <v/>
      </c>
      <c r="AV39" s="266" t="str">
        <f>IF(AND('MAPA DE RIESGOS'!$V$424="Baja",'MAPA DE RIESGOS'!$Z$424="Mayor"),CONCATENATE("R",'MAPA DE RIESGOS'!$H$424),"")</f>
        <v/>
      </c>
      <c r="AW39" s="268" t="str">
        <f>IF(AND('MAPA DE RIESGOS'!$V$430="Baja",'MAPA DE RIESGOS'!$Z$430="Mayor"),CONCATENATE("R",'MAPA DE RIESGOS'!$H$430),"")</f>
        <v/>
      </c>
      <c r="AX39" s="271" t="str">
        <f>IF(AND('MAPA DE RIESGOS'!$V$376="Baja",'MAPA DE RIESGOS'!$Z$376="Catastrófico"),CONCATENATE("R",'MAPA DE RIESGOS'!$H$376),"")</f>
        <v/>
      </c>
      <c r="AY39" s="272" t="str">
        <f>IF(AND('MAPA DE RIESGOS'!$V$382="Baja",'MAPA DE RIESGOS'!$Z$382="Catastrófico"),CONCATENATE("R",'MAPA DE RIESGOS'!$H$382),"")</f>
        <v/>
      </c>
      <c r="AZ39" s="272" t="str">
        <f>IF(AND('MAPA DE RIESGOS'!$V$388="Baja",'MAPA DE RIESGOS'!$Z$388="Catastrófico"),CONCATENATE("R",'MAPA DE RIESGOS'!$H$388),"")</f>
        <v/>
      </c>
      <c r="BA39" s="272" t="str">
        <f>IF(AND('MAPA DE RIESGOS'!$V$394="Baja",'MAPA DE RIESGOS'!$Z$394="Catastrófico"),CONCATENATE("R",'MAPA DE RIESGOS'!$H$394),"")</f>
        <v/>
      </c>
      <c r="BB39" s="272" t="str">
        <f>IF(AND('MAPA DE RIESGOS'!$V$400="Baja",'MAPA DE RIESGOS'!$Z$400="Catastrófico"),CONCATENATE("R",'MAPA DE RIESGOS'!$H$400),"")</f>
        <v/>
      </c>
      <c r="BC39" s="272" t="str">
        <f>IF(AND('MAPA DE RIESGOS'!$V$406="Baja",'MAPA DE RIESGOS'!$Z$406="Catastrófico"),CONCATENATE("R",'MAPA DE RIESGOS'!$H$406),"")</f>
        <v/>
      </c>
      <c r="BD39" s="272" t="str">
        <f>IF(AND('MAPA DE RIESGOS'!$V$412="Baja",'MAPA DE RIESGOS'!$Z$412="Catastrófico"),CONCATENATE("R",'MAPA DE RIESGOS'!$H$412),"")</f>
        <v/>
      </c>
      <c r="BE39" s="272" t="str">
        <f>IF(AND('MAPA DE RIESGOS'!$V$418="Baja",'MAPA DE RIESGOS'!$Z$418="Catastrófico"),CONCATENATE("R",'MAPA DE RIESGOS'!$H$418),"")</f>
        <v/>
      </c>
      <c r="BF39" s="272" t="str">
        <f>IF(AND('MAPA DE RIESGOS'!$V$424="Baja",'MAPA DE RIESGOS'!$Z$424="Catastrófico"),CONCATENATE("R",'MAPA DE RIESGOS'!$H$424),"")</f>
        <v/>
      </c>
      <c r="BG39" s="274" t="str">
        <f>IF(AND('MAPA DE RIESGOS'!$V$430="Baja",'MAPA DE RIESGOS'!$Z$430="Catastrófico"),CONCATENATE("R",'MAPA DE RIESGOS'!$H$430),"")</f>
        <v/>
      </c>
      <c r="BH39" s="57"/>
      <c r="BI39" s="837"/>
      <c r="BJ39" s="838"/>
      <c r="BK39" s="838"/>
      <c r="BL39" s="838"/>
      <c r="BM39" s="838"/>
      <c r="BN39" s="839"/>
    </row>
    <row r="40" spans="2:66" ht="34.5" customHeight="1">
      <c r="B40" s="796"/>
      <c r="C40" s="796"/>
      <c r="D40" s="797"/>
      <c r="E40" s="801"/>
      <c r="F40" s="802"/>
      <c r="G40" s="802"/>
      <c r="H40" s="802"/>
      <c r="I40" s="802"/>
      <c r="J40" s="292" t="str">
        <f>IF(AND('MAPA DE RIESGOS'!$V$436="Baja",'MAPA DE RIESGOS'!$Z$436="Leve"),CONCATENATE("R",'MAPA DE RIESGOS'!$H$436),"")</f>
        <v/>
      </c>
      <c r="K40" s="293" t="str">
        <f>IF(AND('MAPA DE RIESGOS'!$V$442="Baja",'MAPA DE RIESGOS'!$Z$442="Leve"),CONCATENATE("R",'MAPA DE RIESGOS'!$H$442),"")</f>
        <v>R72</v>
      </c>
      <c r="L40" s="293" t="str">
        <f>IF(AND('MAPA DE RIESGOS'!$V$448="Baja",'MAPA DE RIESGOS'!$Z$448="Leve"),CONCATENATE("R",'MAPA DE RIESGOS'!$H$448),"")</f>
        <v/>
      </c>
      <c r="M40" s="293" t="str">
        <f>IF(AND('MAPA DE RIESGOS'!$V$454="Baja",'MAPA DE RIESGOS'!$Z$454="Leve"),CONCATENATE("R",'MAPA DE RIESGOS'!$H$454),"")</f>
        <v/>
      </c>
      <c r="N40" s="293" t="str">
        <f>IF(AND('MAPA DE RIESGOS'!$V$460="Baja",'MAPA DE RIESGOS'!$Z$460="Leve"),CONCATENATE("R",'MAPA DE RIESGOS'!$H$460),"")</f>
        <v/>
      </c>
      <c r="O40" s="293" t="str">
        <f>IF(AND('MAPA DE RIESGOS'!$V$466="Baja",'MAPA DE RIESGOS'!$Z$466="Leve"),CONCATENATE("R",'MAPA DE RIESGOS'!$H$466),"")</f>
        <v/>
      </c>
      <c r="P40" s="293" t="str">
        <f>IF(AND('MAPA DE RIESGOS'!$V$472="Baja",'MAPA DE RIESGOS'!$Z$472="Leve"),CONCATENATE("R",'MAPA DE RIESGOS'!$H$472),"")</f>
        <v/>
      </c>
      <c r="Q40" s="293" t="str">
        <f>IF(AND('MAPA DE RIESGOS'!$V$478="Baja",'MAPA DE RIESGOS'!$Z$478="Leve"),CONCATENATE("R",'MAPA DE RIESGOS'!$H$478),"")</f>
        <v/>
      </c>
      <c r="R40" s="293" t="str">
        <f>IF(AND('MAPA DE RIESGOS'!$V$484="Baja",'MAPA DE RIESGOS'!$Z$484="Leve"),CONCATENATE("R",'MAPA DE RIESGOS'!$H$484),"")</f>
        <v/>
      </c>
      <c r="S40" s="295" t="str">
        <f>IF(AND('MAPA DE RIESGOS'!$V$490="Baja",'MAPA DE RIESGOS'!$Z$490="Leve"),CONCATENATE("R",'MAPA DE RIESGOS'!$H$490),"")</f>
        <v/>
      </c>
      <c r="T40" s="282" t="str">
        <f>IF(AND('MAPA DE RIESGOS'!$V$436="Baja",'MAPA DE RIESGOS'!$Z$436="Menor"),CONCATENATE("R",'MAPA DE RIESGOS'!$H$436),"")</f>
        <v/>
      </c>
      <c r="U40" s="283" t="str">
        <f>IF(AND('MAPA DE RIESGOS'!$V$442="Baja",'MAPA DE RIESGOS'!$Z$442="Menor"),CONCATENATE("R",'MAPA DE RIESGOS'!$H$442),"")</f>
        <v/>
      </c>
      <c r="V40" s="283" t="str">
        <f>IF(AND('MAPA DE RIESGOS'!$V$448="Baja",'MAPA DE RIESGOS'!$Z$448="Menor"),CONCATENATE("R",'MAPA DE RIESGOS'!$H$448),"")</f>
        <v/>
      </c>
      <c r="W40" s="283" t="str">
        <f>IF(AND('MAPA DE RIESGOS'!$V$454="Baja",'MAPA DE RIESGOS'!$Z$454="Menor"),CONCATENATE("R",'MAPA DE RIESGOS'!$H$454),"")</f>
        <v/>
      </c>
      <c r="X40" s="283" t="str">
        <f>IF(AND('MAPA DE RIESGOS'!$V$460="Baja",'MAPA DE RIESGOS'!$Z$460="Menor"),CONCATENATE("R",'MAPA DE RIESGOS'!$H$460),"")</f>
        <v/>
      </c>
      <c r="Y40" s="283" t="str">
        <f>IF(AND('MAPA DE RIESGOS'!$V$466="Baja",'MAPA DE RIESGOS'!$Z$466="Menor"),CONCATENATE("R",'MAPA DE RIESGOS'!$H$466),"")</f>
        <v/>
      </c>
      <c r="Z40" s="283" t="str">
        <f>IF(AND('MAPA DE RIESGOS'!$V$472="Baja",'MAPA DE RIESGOS'!$Z$472="Menor"),CONCATENATE("R",'MAPA DE RIESGOS'!$H$472),"")</f>
        <v/>
      </c>
      <c r="AA40" s="283" t="str">
        <f>IF(AND('MAPA DE RIESGOS'!$V$478="Baja",'MAPA DE RIESGOS'!$Z$478="Menor"),CONCATENATE("R",'MAPA DE RIESGOS'!$H$478),"")</f>
        <v/>
      </c>
      <c r="AB40" s="283" t="str">
        <f>IF(AND('MAPA DE RIESGOS'!$V$484="Baja",'MAPA DE RIESGOS'!$Z$484="Menor"),CONCATENATE("R",'MAPA DE RIESGOS'!$H$484),"")</f>
        <v/>
      </c>
      <c r="AC40" s="285" t="str">
        <f>IF(AND('MAPA DE RIESGOS'!$V$490="Baja",'MAPA DE RIESGOS'!$Z$490="Menor"),CONCATENATE("R",'MAPA DE RIESGOS'!$H$490),"")</f>
        <v/>
      </c>
      <c r="AD40" s="282" t="str">
        <f>IF(AND('MAPA DE RIESGOS'!$V$436="Baja",'MAPA DE RIESGOS'!$Z$436="Moderado"),CONCATENATE("R",'MAPA DE RIESGOS'!$H$436),"")</f>
        <v/>
      </c>
      <c r="AE40" s="283" t="str">
        <f>IF(AND('MAPA DE RIESGOS'!$V$442="Baja",'MAPA DE RIESGOS'!$Z$442="Moderado"),CONCATENATE("R",'MAPA DE RIESGOS'!$H$442),"")</f>
        <v/>
      </c>
      <c r="AF40" s="283" t="str">
        <f>IF(AND('MAPA DE RIESGOS'!$V$448="Baja",'MAPA DE RIESGOS'!$Z$448="Moderado"),CONCATENATE("R",'MAPA DE RIESGOS'!$H$448),"")</f>
        <v/>
      </c>
      <c r="AG40" s="283" t="str">
        <f>IF(AND('MAPA DE RIESGOS'!$V$454="Baja",'MAPA DE RIESGOS'!$Z$454="Moderado"),CONCATENATE("R",'MAPA DE RIESGOS'!$H$454),"")</f>
        <v/>
      </c>
      <c r="AH40" s="283" t="str">
        <f>IF(AND('MAPA DE RIESGOS'!$V$460="Baja",'MAPA DE RIESGOS'!$Z$460="Moderado"),CONCATENATE("R",'MAPA DE RIESGOS'!$H$460),"")</f>
        <v/>
      </c>
      <c r="AI40" s="283" t="str">
        <f>IF(AND('MAPA DE RIESGOS'!$V$466="Baja",'MAPA DE RIESGOS'!$Z$466="Moderado"),CONCATENATE("R",'MAPA DE RIESGOS'!$H$466),"")</f>
        <v/>
      </c>
      <c r="AJ40" s="283" t="str">
        <f>IF(AND('MAPA DE RIESGOS'!$V$472="Baja",'MAPA DE RIESGOS'!$Z$472="Moderado"),CONCATENATE("R",'MAPA DE RIESGOS'!$H$472),"")</f>
        <v/>
      </c>
      <c r="AK40" s="283" t="str">
        <f>IF(AND('MAPA DE RIESGOS'!$V$478="Baja",'MAPA DE RIESGOS'!$Z$478="Moderado"),CONCATENATE("R",'MAPA DE RIESGOS'!$H$478),"")</f>
        <v/>
      </c>
      <c r="AL40" s="283" t="str">
        <f>IF(AND('MAPA DE RIESGOS'!$V$484="Baja",'MAPA DE RIESGOS'!$Z$484="Moderado"),CONCATENATE("R",'MAPA DE RIESGOS'!$H$484),"")</f>
        <v/>
      </c>
      <c r="AM40" s="285" t="str">
        <f>IF(AND('MAPA DE RIESGOS'!$V$490="Baja",'MAPA DE RIESGOS'!$Z$490="Moderado"),CONCATENATE("R",'MAPA DE RIESGOS'!$H$490),"")</f>
        <v/>
      </c>
      <c r="AN40" s="265" t="str">
        <f>IF(AND('MAPA DE RIESGOS'!$V$436="Baja",'MAPA DE RIESGOS'!$Z$436="Mayor"),CONCATENATE("R",'MAPA DE RIESGOS'!$H$436),"")</f>
        <v/>
      </c>
      <c r="AO40" s="266" t="str">
        <f>IF(AND('MAPA DE RIESGOS'!$V$442="Baja",'MAPA DE RIESGOS'!$Z$442="Mayor"),CONCATENATE("R",'MAPA DE RIESGOS'!$H$442),"")</f>
        <v/>
      </c>
      <c r="AP40" s="266" t="str">
        <f>IF(AND('MAPA DE RIESGOS'!$V$448="Baja",'MAPA DE RIESGOS'!$Z$448="Mayor"),CONCATENATE("R",'MAPA DE RIESGOS'!$H$448),"")</f>
        <v/>
      </c>
      <c r="AQ40" s="266" t="str">
        <f>IF(AND('MAPA DE RIESGOS'!$V$454="Baja",'MAPA DE RIESGOS'!$Z$454="Mayor"),CONCATENATE("R",'MAPA DE RIESGOS'!$H$454),"")</f>
        <v/>
      </c>
      <c r="AR40" s="266" t="str">
        <f>IF(AND('MAPA DE RIESGOS'!$V$460="Baja",'MAPA DE RIESGOS'!$Z$460="Mayor"),CONCATENATE("R",'MAPA DE RIESGOS'!$H$460),"")</f>
        <v/>
      </c>
      <c r="AS40" s="266" t="str">
        <f>IF(AND('MAPA DE RIESGOS'!$V$466="Baja",'MAPA DE RIESGOS'!$Z$466="Mayor"),CONCATENATE("R",'MAPA DE RIESGOS'!$H$466),"")</f>
        <v/>
      </c>
      <c r="AT40" s="266" t="str">
        <f>IF(AND('MAPA DE RIESGOS'!$V$472="Baja",'MAPA DE RIESGOS'!$Z$472="Mayor"),CONCATENATE("R",'MAPA DE RIESGOS'!$H$472),"")</f>
        <v/>
      </c>
      <c r="AU40" s="266" t="str">
        <f>IF(AND('MAPA DE RIESGOS'!$V$478="Baja",'MAPA DE RIESGOS'!$Z$478="Mayor"),CONCATENATE("R",'MAPA DE RIESGOS'!$H$478),"")</f>
        <v/>
      </c>
      <c r="AV40" s="266" t="str">
        <f>IF(AND('MAPA DE RIESGOS'!$V$484="Baja",'MAPA DE RIESGOS'!$Z$484="Mayor"),CONCATENATE("R",'MAPA DE RIESGOS'!$H$484),"")</f>
        <v/>
      </c>
      <c r="AW40" s="268" t="str">
        <f>IF(AND('MAPA DE RIESGOS'!$V$490="Baja",'MAPA DE RIESGOS'!$Z$490="Mayor"),CONCATENATE("R",'MAPA DE RIESGOS'!$H$490),"")</f>
        <v/>
      </c>
      <c r="AX40" s="271" t="str">
        <f>IF(AND('MAPA DE RIESGOS'!$V$436="Baja",'MAPA DE RIESGOS'!$Z$436="Catastrófico"),CONCATENATE("R",'MAPA DE RIESGOS'!$H$436),"")</f>
        <v/>
      </c>
      <c r="AY40" s="272" t="str">
        <f>IF(AND('MAPA DE RIESGOS'!$V$442="Baja",'MAPA DE RIESGOS'!$Z$442="Catastrófico"),CONCATENATE("R",'MAPA DE RIESGOS'!$H$442),"")</f>
        <v/>
      </c>
      <c r="AZ40" s="272" t="str">
        <f>IF(AND('MAPA DE RIESGOS'!$V$448="Baja",'MAPA DE RIESGOS'!$Z$448="Catastrófico"),CONCATENATE("R",'MAPA DE RIESGOS'!$H$448),"")</f>
        <v/>
      </c>
      <c r="BA40" s="272" t="str">
        <f>IF(AND('MAPA DE RIESGOS'!$V$454="Baja",'MAPA DE RIESGOS'!$Z$454="Catastrófico"),CONCATENATE("R",'MAPA DE RIESGOS'!$H$454),"")</f>
        <v/>
      </c>
      <c r="BB40" s="272" t="str">
        <f>IF(AND('MAPA DE RIESGOS'!$V$460="Baja",'MAPA DE RIESGOS'!$Z$460="Catastrófico"),CONCATENATE("R",'MAPA DE RIESGOS'!$H$460),"")</f>
        <v/>
      </c>
      <c r="BC40" s="272" t="str">
        <f>IF(AND('MAPA DE RIESGOS'!$V$466="Baja",'MAPA DE RIESGOS'!$Z$466="Catastrófico"),CONCATENATE("R",'MAPA DE RIESGOS'!$H$466),"")</f>
        <v/>
      </c>
      <c r="BD40" s="272" t="str">
        <f>IF(AND('MAPA DE RIESGOS'!$V$472="Baja",'MAPA DE RIESGOS'!$Z$472="Catastrófico"),CONCATENATE("R",'MAPA DE RIESGOS'!$H$472),"")</f>
        <v/>
      </c>
      <c r="BE40" s="272" t="str">
        <f>IF(AND('MAPA DE RIESGOS'!$V$478="Baja",'MAPA DE RIESGOS'!$Z$478="Catastrófico"),CONCATENATE("R",'MAPA DE RIESGOS'!$H$478),"")</f>
        <v/>
      </c>
      <c r="BF40" s="272" t="str">
        <f>IF(AND('MAPA DE RIESGOS'!$V$484="Baja",'MAPA DE RIESGOS'!$Z$484="Catastrófico"),CONCATENATE("R",'MAPA DE RIESGOS'!$H$484),"")</f>
        <v/>
      </c>
      <c r="BG40" s="274" t="str">
        <f>IF(AND('MAPA DE RIESGOS'!$V$490="Baja",'MAPA DE RIESGOS'!$Z$490="Catastrófico"),CONCATENATE("R",'MAPA DE RIESGOS'!$H$490),"")</f>
        <v/>
      </c>
      <c r="BH40" s="57"/>
      <c r="BI40" s="837"/>
      <c r="BJ40" s="838"/>
      <c r="BK40" s="838"/>
      <c r="BL40" s="838"/>
      <c r="BM40" s="838"/>
      <c r="BN40" s="839"/>
    </row>
    <row r="41" spans="2:66" ht="34.5" customHeight="1" thickBot="1">
      <c r="B41" s="796"/>
      <c r="C41" s="796"/>
      <c r="D41" s="797"/>
      <c r="E41" s="804"/>
      <c r="F41" s="805"/>
      <c r="G41" s="805"/>
      <c r="H41" s="805"/>
      <c r="I41" s="805"/>
      <c r="J41" s="296" t="str">
        <f>IF(AND('MAPA DE RIESGOS'!$V$496="Baja",'MAPA DE RIESGOS'!$Z$496="Leve"),CONCATENATE("R",'MAPA DE RIESGOS'!$H$496),"")</f>
        <v/>
      </c>
      <c r="K41" s="297" t="str">
        <f>IF(AND('MAPA DE RIESGOS'!$V$502="Baja",'MAPA DE RIESGOS'!$Z$502="Leve"),CONCATENATE("R",'MAPA DE RIESGOS'!$H$502),"")</f>
        <v/>
      </c>
      <c r="L41" s="297" t="str">
        <f>IF(AND('MAPA DE RIESGOS'!$V$508="Baja",'MAPA DE RIESGOS'!$Z$508="Leve"),CONCATENATE("R",'MAPA DE RIESGOS'!$H$508),"")</f>
        <v/>
      </c>
      <c r="M41" s="297" t="str">
        <f>IF(AND('MAPA DE RIESGOS'!$V$514="Baja",'MAPA DE RIESGOS'!$Z$514="Leve"),CONCATENATE("R",'MAPA DE RIESGOS'!$H$514),"")</f>
        <v/>
      </c>
      <c r="N41" s="297" t="str">
        <f>IF(AND('MAPA DE RIESGOS'!$V$520="Baja",'MAPA DE RIESGOS'!$Z$520="Leve"),CONCATENATE("R",'MAPA DE RIESGOS'!$H$520),"")</f>
        <v/>
      </c>
      <c r="O41" s="297" t="str">
        <f>IF(AND('MAPA DE RIESGOS'!$V$526="Baja",'MAPA DE RIESGOS'!$Z$526="Leve"),CONCATENATE("R",'MAPA DE RIESGOS'!$H$526),"")</f>
        <v/>
      </c>
      <c r="P41" s="297" t="str">
        <f>IF(AND('MAPA DE RIESGOS'!$V$532="Baja",'MAPA DE RIESGOS'!$Z$532="Leve"),CONCATENATE("R",'MAPA DE RIESGOS'!$H$532),"")</f>
        <v/>
      </c>
      <c r="Q41" s="297"/>
      <c r="R41" s="297"/>
      <c r="S41" s="298"/>
      <c r="T41" s="287" t="str">
        <f>IF(AND('MAPA DE RIESGOS'!$V$496="Baja",'MAPA DE RIESGOS'!$Z$496="Menor"),CONCATENATE("R",'MAPA DE RIESGOS'!$H$496),"")</f>
        <v/>
      </c>
      <c r="U41" s="288" t="str">
        <f>IF(AND('MAPA DE RIESGOS'!$V$502="Baja",'MAPA DE RIESGOS'!$Z$502="Menor"),CONCATENATE("R",'MAPA DE RIESGOS'!$H$502),"")</f>
        <v/>
      </c>
      <c r="V41" s="288" t="str">
        <f>IF(AND('MAPA DE RIESGOS'!$V$508="Baja",'MAPA DE RIESGOS'!$Z$508="Menor"),CONCATENATE("R",'MAPA DE RIESGOS'!$H$508),"")</f>
        <v/>
      </c>
      <c r="W41" s="288" t="str">
        <f>IF(AND('MAPA DE RIESGOS'!$V$514="Baja",'MAPA DE RIESGOS'!$Z$514="Menor"),CONCATENATE("R",'MAPA DE RIESGOS'!$H$514),"")</f>
        <v/>
      </c>
      <c r="X41" s="288" t="str">
        <f>IF(AND('MAPA DE RIESGOS'!$V$520="Baja",'MAPA DE RIESGOS'!$Z$520="Menor"),CONCATENATE("R",'MAPA DE RIESGOS'!$H$520),"")</f>
        <v/>
      </c>
      <c r="Y41" s="288" t="str">
        <f>IF(AND('MAPA DE RIESGOS'!$V$526="Baja",'MAPA DE RIESGOS'!$Z$526="Menor"),CONCATENATE("R",'MAPA DE RIESGOS'!$H$526),"")</f>
        <v/>
      </c>
      <c r="Z41" s="288" t="str">
        <f>IF(AND('MAPA DE RIESGOS'!$V$532="Baja",'MAPA DE RIESGOS'!$Z$532="Menor"),CONCATENATE("R",'MAPA DE RIESGOS'!$H$532),"")</f>
        <v/>
      </c>
      <c r="AA41" s="288"/>
      <c r="AB41" s="288"/>
      <c r="AC41" s="289"/>
      <c r="AD41" s="287" t="str">
        <f>IF(AND('MAPA DE RIESGOS'!$V$496="Baja",'MAPA DE RIESGOS'!$Z$496="Moderado"),CONCATENATE("R",'MAPA DE RIESGOS'!$H$496),"")</f>
        <v>R81</v>
      </c>
      <c r="AE41" s="288" t="str">
        <f>IF(AND('MAPA DE RIESGOS'!$V$502="Baja",'MAPA DE RIESGOS'!$Z$502="Moderado"),CONCATENATE("R",'MAPA DE RIESGOS'!$H$502),"")</f>
        <v/>
      </c>
      <c r="AF41" s="288" t="str">
        <f>IF(AND('MAPA DE RIESGOS'!$V$508="Baja",'MAPA DE RIESGOS'!$Z$508="Moderado"),CONCATENATE("R",'MAPA DE RIESGOS'!$H$508),"")</f>
        <v/>
      </c>
      <c r="AG41" s="288" t="str">
        <f>IF(AND('MAPA DE RIESGOS'!$V$514="Baja",'MAPA DE RIESGOS'!$Z$514="Moderado"),CONCATENATE("R",'MAPA DE RIESGOS'!$H$514),"")</f>
        <v/>
      </c>
      <c r="AH41" s="288" t="str">
        <f>IF(AND('MAPA DE RIESGOS'!$V$520="Baja",'MAPA DE RIESGOS'!$Z$520="Moderado"),CONCATENATE("R",'MAPA DE RIESGOS'!$H$520),"")</f>
        <v/>
      </c>
      <c r="AI41" s="288" t="str">
        <f>IF(AND('MAPA DE RIESGOS'!$V$526="Baja",'MAPA DE RIESGOS'!$Z$526="Moderado"),CONCATENATE("R",'MAPA DE RIESGOS'!$H$526),"")</f>
        <v/>
      </c>
      <c r="AJ41" s="288" t="str">
        <f>IF(AND('MAPA DE RIESGOS'!$V$532="Baja",'MAPA DE RIESGOS'!$Z$532="Moderado"),CONCATENATE("R",'MAPA DE RIESGOS'!$H$532),"")</f>
        <v/>
      </c>
      <c r="AK41" s="288"/>
      <c r="AL41" s="288"/>
      <c r="AM41" s="289"/>
      <c r="AN41" s="275" t="str">
        <f>IF(AND('MAPA DE RIESGOS'!$V$496="Baja",'MAPA DE RIESGOS'!$Z$496="Mayor"),CONCATENATE("R",'MAPA DE RIESGOS'!$H$496),"")</f>
        <v/>
      </c>
      <c r="AO41" s="276" t="str">
        <f>IF(AND('MAPA DE RIESGOS'!$V$502="Baja",'MAPA DE RIESGOS'!$Z$502="Mayor"),CONCATENATE("R",'MAPA DE RIESGOS'!$H$502),"")</f>
        <v/>
      </c>
      <c r="AP41" s="276" t="str">
        <f>IF(AND('MAPA DE RIESGOS'!$V$508="Baja",'MAPA DE RIESGOS'!$Z$508="Mayor"),CONCATENATE("R",'MAPA DE RIESGOS'!$H$508),"")</f>
        <v/>
      </c>
      <c r="AQ41" s="276" t="str">
        <f>IF(AND('MAPA DE RIESGOS'!$V$514="Baja",'MAPA DE RIESGOS'!$Z$514="Mayor"),CONCATENATE("R",'MAPA DE RIESGOS'!$H$514),"")</f>
        <v/>
      </c>
      <c r="AR41" s="276" t="str">
        <f>IF(AND('MAPA DE RIESGOS'!$V$520="Baja",'MAPA DE RIESGOS'!$Z$520="Mayor"),CONCATENATE("R",'MAPA DE RIESGOS'!$H$520),"")</f>
        <v/>
      </c>
      <c r="AS41" s="276" t="str">
        <f>IF(AND('MAPA DE RIESGOS'!$V$526="Baja",'MAPA DE RIESGOS'!$Z$526="Mayor"),CONCATENATE("R",'MAPA DE RIESGOS'!$H$526),"")</f>
        <v/>
      </c>
      <c r="AT41" s="276" t="str">
        <f>IF(AND('MAPA DE RIESGOS'!$V$532="Baja",'MAPA DE RIESGOS'!$Z$532="Mayor"),CONCATENATE("R",'MAPA DE RIESGOS'!$H$532),"")</f>
        <v/>
      </c>
      <c r="AU41" s="276"/>
      <c r="AV41" s="276"/>
      <c r="AW41" s="277"/>
      <c r="AX41" s="286" t="str">
        <f>IF(AND('MAPA DE RIESGOS'!$V$496="Baja",'MAPA DE RIESGOS'!$Z$496="Catastrófico"),CONCATENATE("R",'MAPA DE RIESGOS'!$H$496),"")</f>
        <v/>
      </c>
      <c r="AY41" s="278" t="str">
        <f>IF(AND('MAPA DE RIESGOS'!$V$502="Baja",'MAPA DE RIESGOS'!$Z$502="Catastrófico"),CONCATENATE("R",'MAPA DE RIESGOS'!$H$502),"")</f>
        <v/>
      </c>
      <c r="AZ41" s="278" t="str">
        <f>IF(AND('MAPA DE RIESGOS'!$V$508="Baja",'MAPA DE RIESGOS'!$Z$508="Catastrófico"),CONCATENATE("R",'MAPA DE RIESGOS'!$H$508),"")</f>
        <v/>
      </c>
      <c r="BA41" s="278" t="str">
        <f>IF(AND('MAPA DE RIESGOS'!$V$514="Baja",'MAPA DE RIESGOS'!$Z$514="Catastrófico"),CONCATENATE("R",'MAPA DE RIESGOS'!$H$514),"")</f>
        <v/>
      </c>
      <c r="BB41" s="278" t="str">
        <f>IF(AND('MAPA DE RIESGOS'!$V$520="Baja",'MAPA DE RIESGOS'!$Z$520="Catastrófico"),CONCATENATE("R",'MAPA DE RIESGOS'!$H$520),"")</f>
        <v/>
      </c>
      <c r="BC41" s="278" t="str">
        <f>IF(AND('MAPA DE RIESGOS'!$V$526="Baja",'MAPA DE RIESGOS'!$Z$526="Catastrófico"),CONCATENATE("R",'MAPA DE RIESGOS'!$H$526),"")</f>
        <v/>
      </c>
      <c r="BD41" s="278" t="str">
        <f>IF(AND('MAPA DE RIESGOS'!$V$532="Baja",'MAPA DE RIESGOS'!$Z$532="Catastrófico"),CONCATENATE("R",'MAPA DE RIESGOS'!$H$532),"")</f>
        <v/>
      </c>
      <c r="BE41" s="278"/>
      <c r="BF41" s="278"/>
      <c r="BG41" s="279"/>
      <c r="BH41" s="57"/>
      <c r="BI41" s="840"/>
      <c r="BJ41" s="841"/>
      <c r="BK41" s="841"/>
      <c r="BL41" s="841"/>
      <c r="BM41" s="841"/>
      <c r="BN41" s="842"/>
    </row>
    <row r="42" spans="2:66" ht="34.5" customHeight="1">
      <c r="B42" s="796"/>
      <c r="C42" s="796"/>
      <c r="D42" s="797"/>
      <c r="E42" s="798" t="s">
        <v>1206</v>
      </c>
      <c r="F42" s="799"/>
      <c r="G42" s="799"/>
      <c r="H42" s="799"/>
      <c r="I42" s="800"/>
      <c r="J42" s="290" t="str">
        <f>IF(AND('MAPA DE RIESGOS'!$V$10="Muy Baja",'MAPA DE RIESGOS'!$Z$10="Leve"),CONCATENATE("R",'MAPA DE RIESGOS'!$H$10),"")</f>
        <v/>
      </c>
      <c r="K42" s="291" t="str">
        <f>IF(AND('MAPA DE RIESGOS'!$V$16="Muy Baja",'MAPA DE RIESGOS'!$Z$16="Leve"),CONCATENATE("R",'MAPA DE RIESGOS'!$H$16),"")</f>
        <v/>
      </c>
      <c r="L42" s="291" t="str">
        <f>IF(AND('MAPA DE RIESGOS'!$V$22="Muy Baja",'MAPA DE RIESGOS'!$Z$22="Leve"),CONCATENATE("R",'MAPA DE RIESGOS'!$H$22),"")</f>
        <v/>
      </c>
      <c r="M42" s="291" t="str">
        <f>IF(AND('MAPA DE RIESGOS'!$V$28="Muy Baja",'MAPA DE RIESGOS'!$Z$28="Leve"),CONCATENATE("R",'MAPA DE RIESGOS'!$H$28),"")</f>
        <v/>
      </c>
      <c r="N42" s="291" t="str">
        <f>IF(AND('MAPA DE RIESGOS'!$V$34="Muy Baja",'MAPA DE RIESGOS'!$Z$34="Leve"),CONCATENATE("R",'MAPA DE RIESGOS'!$H$34),"")</f>
        <v/>
      </c>
      <c r="O42" s="291" t="str">
        <f>IF(AND('MAPA DE RIESGOS'!$V$40="Muy Baja",'MAPA DE RIESGOS'!$Z$40="Leve"),CONCATENATE("R",'MAPA DE RIESGOS'!$H$40),"")</f>
        <v/>
      </c>
      <c r="P42" s="291" t="str">
        <f>IF(AND('MAPA DE RIESGOS'!$V$46="Muy Baja",'MAPA DE RIESGOS'!$Z$46="Leve"),CONCATENATE("R",'MAPA DE RIESGOS'!$H$46),"")</f>
        <v/>
      </c>
      <c r="Q42" s="291" t="str">
        <f>IF(AND('MAPA DE RIESGOS'!$V$52="Muy Baja",'MAPA DE RIESGOS'!$Z$52="Leve"),CONCATENATE("R",'MAPA DE RIESGOS'!$H$52),"")</f>
        <v/>
      </c>
      <c r="R42" s="291" t="str">
        <f>IF(AND('MAPA DE RIESGOS'!$V$58="Muy Baja",'MAPA DE RIESGOS'!$Z$58="Leve"),CONCATENATE("R",'MAPA DE RIESGOS'!$H$58),"")</f>
        <v/>
      </c>
      <c r="S42" s="294" t="str">
        <f>IF(AND('MAPA DE RIESGOS'!$V$64="Muy Baja",'MAPA DE RIESGOS'!$Z$64="Leve"),CONCATENATE("R",'MAPA DE RIESGOS'!$H$64),"")</f>
        <v/>
      </c>
      <c r="T42" s="290" t="str">
        <f>IF(AND('MAPA DE RIESGOS'!$V$10="Muy Baja",'MAPA DE RIESGOS'!$Z$10="Menor"),CONCATENATE("R",'MAPA DE RIESGOS'!$H$10),"")</f>
        <v/>
      </c>
      <c r="U42" s="291" t="str">
        <f>IF(AND('MAPA DE RIESGOS'!$V$16="Muy Baja",'MAPA DE RIESGOS'!$Z$16="Menor"),CONCATENATE("R",'MAPA DE RIESGOS'!$H$16),"")</f>
        <v/>
      </c>
      <c r="V42" s="291" t="str">
        <f>IF(AND('MAPA DE RIESGOS'!$V$22="Muy Baja",'MAPA DE RIESGOS'!$Z$22="Menor"),CONCATENATE("R",'MAPA DE RIESGOS'!$H$22),"")</f>
        <v/>
      </c>
      <c r="W42" s="291" t="str">
        <f>IF(AND('MAPA DE RIESGOS'!$V$28="Muy Baja",'MAPA DE RIESGOS'!$Z$28="Menor"),CONCATENATE("R",'MAPA DE RIESGOS'!$H$28),"")</f>
        <v/>
      </c>
      <c r="X42" s="291" t="str">
        <f>IF(AND('MAPA DE RIESGOS'!$V$34="Muy Baja",'MAPA DE RIESGOS'!$Z$34="Menor"),CONCATENATE("R",'MAPA DE RIESGOS'!$H$34),"")</f>
        <v/>
      </c>
      <c r="Y42" s="291" t="str">
        <f>IF(AND('MAPA DE RIESGOS'!$V$40="Muy Baja",'MAPA DE RIESGOS'!$Z$40="Menor"),CONCATENATE("R",'MAPA DE RIESGOS'!$H$40),"")</f>
        <v/>
      </c>
      <c r="Z42" s="291" t="str">
        <f>IF(AND('MAPA DE RIESGOS'!$V$46="Muy Baja",'MAPA DE RIESGOS'!$Z$46="Menor"),CONCATENATE("R",'MAPA DE RIESGOS'!$H$46),"")</f>
        <v/>
      </c>
      <c r="AA42" s="291" t="str">
        <f>IF(AND('MAPA DE RIESGOS'!$V$52="Muy Baja",'MAPA DE RIESGOS'!$Z$52="Menor"),CONCATENATE("R",'MAPA DE RIESGOS'!$H$52),"")</f>
        <v/>
      </c>
      <c r="AB42" s="291" t="str">
        <f>IF(AND('MAPA DE RIESGOS'!$V$58="Muy Baja",'MAPA DE RIESGOS'!$Z$58="Menor"),CONCATENATE("R",'MAPA DE RIESGOS'!$H$58),"")</f>
        <v/>
      </c>
      <c r="AC42" s="294" t="str">
        <f>IF(AND('MAPA DE RIESGOS'!$V$64="Muy Baja",'MAPA DE RIESGOS'!$Z$64="Menor"),CONCATENATE("R",'MAPA DE RIESGOS'!$H$64),"")</f>
        <v/>
      </c>
      <c r="AD42" s="280" t="str">
        <f>IF(AND('MAPA DE RIESGOS'!$V$10="Muy Baja",'MAPA DE RIESGOS'!$Z$10="Moderado"),CONCATENATE("R",'MAPA DE RIESGOS'!$H$10),"")</f>
        <v/>
      </c>
      <c r="AE42" s="281" t="str">
        <f>IF(AND('MAPA DE RIESGOS'!$V$16="Muy Baja",'MAPA DE RIESGOS'!$Z$16="Moderado"),CONCATENATE("R",'MAPA DE RIESGOS'!$H$16),"")</f>
        <v/>
      </c>
      <c r="AF42" s="281" t="str">
        <f>IF(AND('MAPA DE RIESGOS'!$V$22="Muy Baja",'MAPA DE RIESGOS'!$Z$22="Moderado"),CONCATENATE("R",'MAPA DE RIESGOS'!$H$22),"")</f>
        <v/>
      </c>
      <c r="AG42" s="281" t="str">
        <f>IF(AND('MAPA DE RIESGOS'!$V$28="Muy Baja",'MAPA DE RIESGOS'!$Z$28="Moderado"),CONCATENATE("R",'MAPA DE RIESGOS'!$H$28),"")</f>
        <v/>
      </c>
      <c r="AH42" s="281" t="str">
        <f>IF(AND('MAPA DE RIESGOS'!$V$34="Muy Baja",'MAPA DE RIESGOS'!$Z$34="Moderado"),CONCATENATE("R",'MAPA DE RIESGOS'!$H$34),"")</f>
        <v/>
      </c>
      <c r="AI42" s="281" t="str">
        <f>IF(AND('MAPA DE RIESGOS'!$V$40="Muy Baja",'MAPA DE RIESGOS'!$Z$40="Moderado"),CONCATENATE("R",'MAPA DE RIESGOS'!$H$40),"")</f>
        <v/>
      </c>
      <c r="AJ42" s="281" t="str">
        <f>IF(AND('MAPA DE RIESGOS'!$V$46="Muy Baja",'MAPA DE RIESGOS'!$Z$46="Moderado"),CONCATENATE("R",'MAPA DE RIESGOS'!$H$46),"")</f>
        <v/>
      </c>
      <c r="AK42" s="281" t="str">
        <f>IF(AND('MAPA DE RIESGOS'!$V$52="Muy Baja",'MAPA DE RIESGOS'!$Z$52="Moderado"),CONCATENATE("R",'MAPA DE RIESGOS'!$H$52),"")</f>
        <v/>
      </c>
      <c r="AL42" s="281" t="str">
        <f>IF(AND('MAPA DE RIESGOS'!$V$58="Muy Baja",'MAPA DE RIESGOS'!$Z$58="Moderado"),CONCATENATE("R",'MAPA DE RIESGOS'!$H$58),"")</f>
        <v/>
      </c>
      <c r="AM42" s="284" t="str">
        <f>IF(AND('MAPA DE RIESGOS'!$V$64="Muy Baja",'MAPA DE RIESGOS'!$Z$64="Moderado"),CONCATENATE("R",'MAPA DE RIESGOS'!$H$64),"")</f>
        <v/>
      </c>
      <c r="AN42" s="263" t="str">
        <f>IF(AND('MAPA DE RIESGOS'!$V$10="Muy Baja",'MAPA DE RIESGOS'!$Z$10="Mayor"),CONCATENATE("R",'MAPA DE RIESGOS'!$H$10),"")</f>
        <v/>
      </c>
      <c r="AO42" s="264" t="str">
        <f>IF(AND('MAPA DE RIESGOS'!$V$16="Muy Baja",'MAPA DE RIESGOS'!$Z$16="Mayor"),CONCATENATE("R",'MAPA DE RIESGOS'!$H$16),"")</f>
        <v/>
      </c>
      <c r="AP42" s="264" t="str">
        <f>IF(AND('MAPA DE RIESGOS'!$V$22="Muy Baja",'MAPA DE RIESGOS'!$Z$22="Mayor"),CONCATENATE("R",'MAPA DE RIESGOS'!$H$22),"")</f>
        <v/>
      </c>
      <c r="AQ42" s="264" t="str">
        <f>IF(AND('MAPA DE RIESGOS'!$V$28="Muy Baja",'MAPA DE RIESGOS'!$Z$28="Mayor"),CONCATENATE("R",'MAPA DE RIESGOS'!$H$28),"")</f>
        <v/>
      </c>
      <c r="AR42" s="264" t="str">
        <f>IF(AND('MAPA DE RIESGOS'!$V$34="Muy Baja",'MAPA DE RIESGOS'!$Z$34="Mayor"),CONCATENATE("R",'MAPA DE RIESGOS'!$H$34),"")</f>
        <v/>
      </c>
      <c r="AS42" s="264" t="str">
        <f>IF(AND('MAPA DE RIESGOS'!$V$40="Muy Baja",'MAPA DE RIESGOS'!$Z$40="Mayor"),CONCATENATE("R",'MAPA DE RIESGOS'!$H$40),"")</f>
        <v/>
      </c>
      <c r="AT42" s="264" t="str">
        <f>IF(AND('MAPA DE RIESGOS'!$V$46="Muy Baja",'MAPA DE RIESGOS'!$Z$46="Mayor"),CONCATENATE("R",'MAPA DE RIESGOS'!$H$46),"")</f>
        <v/>
      </c>
      <c r="AU42" s="264" t="str">
        <f>IF(AND('MAPA DE RIESGOS'!$V$52="Muy Baja",'MAPA DE RIESGOS'!$Z$52="Mayor"),CONCATENATE("R",'MAPA DE RIESGOS'!$H$52),"")</f>
        <v/>
      </c>
      <c r="AV42" s="264" t="str">
        <f>IF(AND('MAPA DE RIESGOS'!$V$58="Muy Baja",'MAPA DE RIESGOS'!$Z$58="Mayor"),CONCATENATE("R",'MAPA DE RIESGOS'!$H$58),"")</f>
        <v/>
      </c>
      <c r="AW42" s="267" t="str">
        <f>IF(AND('MAPA DE RIESGOS'!$V$64="Muy Baja",'MAPA DE RIESGOS'!$Z$64="Mayor"),CONCATENATE("R",'MAPA DE RIESGOS'!$H$64),"")</f>
        <v/>
      </c>
      <c r="AX42" s="269" t="str">
        <f>IF(AND('MAPA DE RIESGOS'!$V$10="Muy Baja",'MAPA DE RIESGOS'!$Z$10="Catastrófico"),CONCATENATE("R",'MAPA DE RIESGOS'!$H$10),"")</f>
        <v/>
      </c>
      <c r="AY42" s="270" t="str">
        <f>IF(AND('MAPA DE RIESGOS'!$V$16="Muy Baja",'MAPA DE RIESGOS'!$Z$16="Catastrófico"),CONCATENATE("R",'MAPA DE RIESGOS'!$H$16),"")</f>
        <v/>
      </c>
      <c r="AZ42" s="270" t="str">
        <f>IF(AND('MAPA DE RIESGOS'!$V$22="Muy Baja",'MAPA DE RIESGOS'!$Z$22="Catastrófico"),CONCATENATE("R",'MAPA DE RIESGOS'!$H$22),"")</f>
        <v/>
      </c>
      <c r="BA42" s="270" t="str">
        <f>IF(AND('MAPA DE RIESGOS'!$V$28="Muy Baja",'MAPA DE RIESGOS'!$Z$28="Catastrófico"),CONCATENATE("R",'MAPA DE RIESGOS'!$H$28),"")</f>
        <v/>
      </c>
      <c r="BB42" s="270" t="str">
        <f>IF(AND('MAPA DE RIESGOS'!$V$34="Muy Baja",'MAPA DE RIESGOS'!$Z$34="Catastrófico"),CONCATENATE("R",'MAPA DE RIESGOS'!$H$34),"")</f>
        <v/>
      </c>
      <c r="BC42" s="270" t="str">
        <f>IF(AND('MAPA DE RIESGOS'!$V$40="Muy Baja",'MAPA DE RIESGOS'!$Z$40="Catastrófico"),CONCATENATE("R",'MAPA DE RIESGOS'!$H$40),"")</f>
        <v/>
      </c>
      <c r="BD42" s="270" t="str">
        <f>IF(AND('MAPA DE RIESGOS'!$V$46="Muy Baja",'MAPA DE RIESGOS'!$Z$46="Catastrófico"),CONCATENATE("R",'MAPA DE RIESGOS'!$H$46),"")</f>
        <v/>
      </c>
      <c r="BE42" s="270" t="str">
        <f>IF(AND('MAPA DE RIESGOS'!$V$52="Muy Baja",'MAPA DE RIESGOS'!$Z$52="Catastrófico"),CONCATENATE("R",'MAPA DE RIESGOS'!$H$52),"")</f>
        <v/>
      </c>
      <c r="BF42" s="270" t="str">
        <f>IF(AND('MAPA DE RIESGOS'!$V$58="Muy Baja",'MAPA DE RIESGOS'!$Z$58="Catastrófico"),CONCATENATE("R",'MAPA DE RIESGOS'!$H$58),"")</f>
        <v/>
      </c>
      <c r="BG42" s="273" t="str">
        <f>IF(AND('MAPA DE RIESGOS'!$V$64="Muy Baja",'MAPA DE RIESGOS'!$Z$64="Catastrófico"),CONCATENATE("R",'MAPA DE RIESGOS'!$H$64),"")</f>
        <v/>
      </c>
      <c r="BH42" s="57"/>
      <c r="BI42" s="57"/>
      <c r="BJ42" s="57"/>
      <c r="BK42" s="57"/>
      <c r="BL42" s="57"/>
      <c r="BM42" s="57"/>
      <c r="BN42" s="57"/>
    </row>
    <row r="43" spans="2:66" ht="34.5" customHeight="1">
      <c r="B43" s="796"/>
      <c r="C43" s="796"/>
      <c r="D43" s="797"/>
      <c r="E43" s="801"/>
      <c r="F43" s="802"/>
      <c r="G43" s="802"/>
      <c r="H43" s="802"/>
      <c r="I43" s="803"/>
      <c r="J43" s="292" t="str">
        <f>IF(AND('MAPA DE RIESGOS'!$V$70="Muy Baja",'MAPA DE RIESGOS'!$Z$70="Leve"),CONCATENATE("R",'MAPA DE RIESGOS'!$H$70),"")</f>
        <v/>
      </c>
      <c r="K43" s="293" t="str">
        <f>IF(AND('MAPA DE RIESGOS'!$V$76="Muy Baja",'MAPA DE RIESGOS'!$Z$76="Leve"),CONCATENATE("R",'MAPA DE RIESGOS'!$H$76),"")</f>
        <v/>
      </c>
      <c r="L43" s="293" t="str">
        <f>IF(AND('MAPA DE RIESGOS'!$V$82="Muy Baja",'MAPA DE RIESGOS'!$Z$82="Leve"),CONCATENATE("R",'MAPA DE RIESGOS'!$H$82),"")</f>
        <v/>
      </c>
      <c r="M43" s="293" t="str">
        <f>IF(AND('MAPA DE RIESGOS'!$V$88="Muy Baja",'MAPA DE RIESGOS'!$Z$88="Leve"),CONCATENATE("R",'MAPA DE RIESGOS'!$H$88),"")</f>
        <v/>
      </c>
      <c r="N43" s="293" t="str">
        <f>IF(AND('MAPA DE RIESGOS'!$V$94="Muy Baja",'MAPA DE RIESGOS'!$Z$94="Leve"),CONCATENATE("R",'MAPA DE RIESGOS'!$H$94),"")</f>
        <v/>
      </c>
      <c r="O43" s="293" t="str">
        <f>IF(AND('MAPA DE RIESGOS'!$V$100="Muy Baja",'MAPA DE RIESGOS'!$Z$100="Leve"),CONCATENATE("R",'MAPA DE RIESGOS'!$H$100),"")</f>
        <v/>
      </c>
      <c r="P43" s="293" t="str">
        <f>IF(AND('MAPA DE RIESGOS'!$V$106="Muy Baja",'MAPA DE RIESGOS'!$Z$106="Leve"),CONCATENATE("R",'MAPA DE RIESGOS'!$H$106),"")</f>
        <v/>
      </c>
      <c r="Q43" s="293" t="str">
        <f>IF(AND('MAPA DE RIESGOS'!$V$112="Muy Baja",'MAPA DE RIESGOS'!$Z$112="Leve"),CONCATENATE("R",'MAPA DE RIESGOS'!$H$112),"")</f>
        <v/>
      </c>
      <c r="R43" s="293" t="str">
        <f>IF(AND('MAPA DE RIESGOS'!$V$118="Muy Baja",'MAPA DE RIESGOS'!$Z$118="Leve"),CONCATENATE("R",'MAPA DE RIESGOS'!$H$118),"")</f>
        <v/>
      </c>
      <c r="S43" s="295" t="str">
        <f>IF(AND('MAPA DE RIESGOS'!$V$124="Muy Baja",'MAPA DE RIESGOS'!$Z$124="Leve"),CONCATENATE("R",'MAPA DE RIESGOS'!$H$124),"")</f>
        <v/>
      </c>
      <c r="T43" s="292" t="str">
        <f>IF(AND('MAPA DE RIESGOS'!$V$70="Muy Baja",'MAPA DE RIESGOS'!$Z$70="Menor"),CONCATENATE("R",'MAPA DE RIESGOS'!$H$70),"")</f>
        <v/>
      </c>
      <c r="U43" s="293" t="str">
        <f>IF(AND('MAPA DE RIESGOS'!$V$76="Muy Baja",'MAPA DE RIESGOS'!$Z$76="Menor"),CONCATENATE("R",'MAPA DE RIESGOS'!$H$76),"")</f>
        <v/>
      </c>
      <c r="V43" s="293" t="str">
        <f>IF(AND('MAPA DE RIESGOS'!$V$82="Muy Baja",'MAPA DE RIESGOS'!$Z$82="Menor"),CONCATENATE("R",'MAPA DE RIESGOS'!$H$82),"")</f>
        <v/>
      </c>
      <c r="W43" s="293" t="str">
        <f>IF(AND('MAPA DE RIESGOS'!$V$88="Muy Baja",'MAPA DE RIESGOS'!$Z$88="Menor"),CONCATENATE("R",'MAPA DE RIESGOS'!$H$88),"")</f>
        <v/>
      </c>
      <c r="X43" s="293" t="str">
        <f>IF(AND('MAPA DE RIESGOS'!$V$94="Muy Baja",'MAPA DE RIESGOS'!$Z$94="Menor"),CONCATENATE("R",'MAPA DE RIESGOS'!$H$94),"")</f>
        <v/>
      </c>
      <c r="Y43" s="293" t="str">
        <f>IF(AND('MAPA DE RIESGOS'!$V$100="Muy Baja",'MAPA DE RIESGOS'!$Z$100="Menor"),CONCATENATE("R",'MAPA DE RIESGOS'!$H$100),"")</f>
        <v/>
      </c>
      <c r="Z43" s="293" t="str">
        <f>IF(AND('MAPA DE RIESGOS'!$V$106="Muy Baja",'MAPA DE RIESGOS'!$Z$106="Menor"),CONCATENATE("R",'MAPA DE RIESGOS'!$H$106),"")</f>
        <v/>
      </c>
      <c r="AA43" s="293" t="str">
        <f>IF(AND('MAPA DE RIESGOS'!$V$112="Muy Baja",'MAPA DE RIESGOS'!$Z$112="Menor"),CONCATENATE("R",'MAPA DE RIESGOS'!$H$112),"")</f>
        <v/>
      </c>
      <c r="AB43" s="293" t="str">
        <f>IF(AND('MAPA DE RIESGOS'!$V$118="Muy Baja",'MAPA DE RIESGOS'!$Z$118="Menor"),CONCATENATE("R",'MAPA DE RIESGOS'!$H$118),"")</f>
        <v/>
      </c>
      <c r="AC43" s="295" t="str">
        <f>IF(AND('MAPA DE RIESGOS'!$V$124="Muy Baja",'MAPA DE RIESGOS'!$Z$124="Menor"),CONCATENATE("R",'MAPA DE RIESGOS'!$H$124),"")</f>
        <v/>
      </c>
      <c r="AD43" s="282" t="str">
        <f>IF(AND('MAPA DE RIESGOS'!$V$70="Muy Baja",'MAPA DE RIESGOS'!$Z$70="Moderado"),CONCATENATE("R",'MAPA DE RIESGOS'!$H$70),"")</f>
        <v/>
      </c>
      <c r="AE43" s="283" t="str">
        <f>IF(AND('MAPA DE RIESGOS'!$V$76="Muy Baja",'MAPA DE RIESGOS'!$Z$76="Moderado"),CONCATENATE("R",'MAPA DE RIESGOS'!$H$76),"")</f>
        <v/>
      </c>
      <c r="AF43" s="283" t="str">
        <f>IF(AND('MAPA DE RIESGOS'!$V$82="Muy Baja",'MAPA DE RIESGOS'!$Z$82="Moderado"),CONCATENATE("R",'MAPA DE RIESGOS'!$H$82),"")</f>
        <v/>
      </c>
      <c r="AG43" s="283" t="str">
        <f>IF(AND('MAPA DE RIESGOS'!$V$88="Muy Baja",'MAPA DE RIESGOS'!$Z$88="Moderado"),CONCATENATE("R",'MAPA DE RIESGOS'!$H$88),"")</f>
        <v/>
      </c>
      <c r="AH43" s="283" t="str">
        <f>IF(AND('MAPA DE RIESGOS'!$V$94="Muy Baja",'MAPA DE RIESGOS'!$Z$94="Moderado"),CONCATENATE("R",'MAPA DE RIESGOS'!$H$94),"")</f>
        <v/>
      </c>
      <c r="AI43" s="283" t="str">
        <f>IF(AND('MAPA DE RIESGOS'!$V$100="Muy Baja",'MAPA DE RIESGOS'!$Z$100="Moderado"),CONCATENATE("R",'MAPA DE RIESGOS'!$H$100),"")</f>
        <v/>
      </c>
      <c r="AJ43" s="283" t="str">
        <f>IF(AND('MAPA DE RIESGOS'!$V$106="Muy Baja",'MAPA DE RIESGOS'!$Z$106="Moderado"),CONCATENATE("R",'MAPA DE RIESGOS'!$H$106),"")</f>
        <v/>
      </c>
      <c r="AK43" s="283" t="str">
        <f>IF(AND('MAPA DE RIESGOS'!$V$112="Muy Baja",'MAPA DE RIESGOS'!$Z$112="Moderado"),CONCATENATE("R",'MAPA DE RIESGOS'!$H$112),"")</f>
        <v/>
      </c>
      <c r="AL43" s="283" t="str">
        <f>IF(AND('MAPA DE RIESGOS'!$V$118="Muy Baja",'MAPA DE RIESGOS'!$Z$118="Moderado"),CONCATENATE("R",'MAPA DE RIESGOS'!$H$118),"")</f>
        <v/>
      </c>
      <c r="AM43" s="285" t="str">
        <f>IF(AND('MAPA DE RIESGOS'!$V$124="Muy Baja",'MAPA DE RIESGOS'!$Z$124="Moderado"),CONCATENATE("R",'MAPA DE RIESGOS'!$H$124),"")</f>
        <v/>
      </c>
      <c r="AN43" s="265" t="str">
        <f>IF(AND('MAPA DE RIESGOS'!$V$70="Muy Baja",'MAPA DE RIESGOS'!$Z$70="Mayor"),CONCATENATE("R",'MAPA DE RIESGOS'!$H$70),"")</f>
        <v/>
      </c>
      <c r="AO43" s="266" t="str">
        <f>IF(AND('MAPA DE RIESGOS'!$V$76="Muy Baja",'MAPA DE RIESGOS'!$Z$76="Mayor"),CONCATENATE("R",'MAPA DE RIESGOS'!$H$76),"")</f>
        <v/>
      </c>
      <c r="AP43" s="266" t="str">
        <f>IF(AND('MAPA DE RIESGOS'!$V$82="Muy Baja",'MAPA DE RIESGOS'!$Z$82="Mayor"),CONCATENATE("R",'MAPA DE RIESGOS'!$H$82),"")</f>
        <v/>
      </c>
      <c r="AQ43" s="266" t="str">
        <f>IF(AND('MAPA DE RIESGOS'!$V$88="Muy Baja",'MAPA DE RIESGOS'!$Z$88="Mayor"),CONCATENATE("R",'MAPA DE RIESGOS'!$H$88),"")</f>
        <v/>
      </c>
      <c r="AR43" s="266" t="str">
        <f>IF(AND('MAPA DE RIESGOS'!$V$94="Muy Baja",'MAPA DE RIESGOS'!$Z$94="Mayor"),CONCATENATE("R",'MAPA DE RIESGOS'!$H$94),"")</f>
        <v/>
      </c>
      <c r="AS43" s="266" t="str">
        <f>IF(AND('MAPA DE RIESGOS'!$V$100="Muy Baja",'MAPA DE RIESGOS'!$Z$100="Mayor"),CONCATENATE("R",'MAPA DE RIESGOS'!$H$100),"")</f>
        <v/>
      </c>
      <c r="AT43" s="266" t="str">
        <f>IF(AND('MAPA DE RIESGOS'!$V$106="Muy Baja",'MAPA DE RIESGOS'!$Z$106="Mayor"),CONCATENATE("R",'MAPA DE RIESGOS'!$H$106),"")</f>
        <v/>
      </c>
      <c r="AU43" s="266" t="str">
        <f>IF(AND('MAPA DE RIESGOS'!$V$112="Muy Baja",'MAPA DE RIESGOS'!$Z$112="Mayor"),CONCATENATE("R",'MAPA DE RIESGOS'!$H$112),"")</f>
        <v/>
      </c>
      <c r="AV43" s="266" t="str">
        <f>IF(AND('MAPA DE RIESGOS'!$V$118="Muy Baja",'MAPA DE RIESGOS'!$Z$118="Mayor"),CONCATENATE("R",'MAPA DE RIESGOS'!$H$118),"")</f>
        <v/>
      </c>
      <c r="AW43" s="268" t="str">
        <f>IF(AND('MAPA DE RIESGOS'!$V$124="Muy Baja",'MAPA DE RIESGOS'!$Z$124="Mayor"),CONCATENATE("R",'MAPA DE RIESGOS'!$H$124),"")</f>
        <v/>
      </c>
      <c r="AX43" s="271" t="str">
        <f>IF(AND('MAPA DE RIESGOS'!$V$70="Muy Baja",'MAPA DE RIESGOS'!$Z$70="Catastrófico"),CONCATENATE("R",'MAPA DE RIESGOS'!$H$70),"")</f>
        <v/>
      </c>
      <c r="AY43" s="272" t="str">
        <f>IF(AND('MAPA DE RIESGOS'!$V$76="Muy Baja",'MAPA DE RIESGOS'!$Z$76="Catastrófico"),CONCATENATE("R",'MAPA DE RIESGOS'!$H$76),"")</f>
        <v/>
      </c>
      <c r="AZ43" s="272" t="str">
        <f>IF(AND('MAPA DE RIESGOS'!$V$82="Muy Baja",'MAPA DE RIESGOS'!$Z$82="Catastrófico"),CONCATENATE("R",'MAPA DE RIESGOS'!$H$82),"")</f>
        <v/>
      </c>
      <c r="BA43" s="272" t="str">
        <f>IF(AND('MAPA DE RIESGOS'!$V$88="Muy Baja",'MAPA DE RIESGOS'!$Z$88="Catastrófico"),CONCATENATE("R",'MAPA DE RIESGOS'!$H$88),"")</f>
        <v/>
      </c>
      <c r="BB43" s="272" t="str">
        <f>IF(AND('MAPA DE RIESGOS'!$V$94="Muy Baja",'MAPA DE RIESGOS'!$Z$94="Catastrófico"),CONCATENATE("R",'MAPA DE RIESGOS'!$H$94),"")</f>
        <v/>
      </c>
      <c r="BC43" s="272" t="str">
        <f>IF(AND('MAPA DE RIESGOS'!$V$100="Muy Baja",'MAPA DE RIESGOS'!$Z$100="Catastrófico"),CONCATENATE("R",'MAPA DE RIESGOS'!$H$100),"")</f>
        <v/>
      </c>
      <c r="BD43" s="272" t="str">
        <f>IF(AND('MAPA DE RIESGOS'!$V$106="Muy Baja",'MAPA DE RIESGOS'!$Z$106="Catastrófico"),CONCATENATE("R",'MAPA DE RIESGOS'!$H$106),"")</f>
        <v/>
      </c>
      <c r="BE43" s="272" t="str">
        <f>IF(AND('MAPA DE RIESGOS'!$V$112="Muy Baja",'MAPA DE RIESGOS'!$Z$112="Catastrófico"),CONCATENATE("R",'MAPA DE RIESGOS'!$H$112),"")</f>
        <v/>
      </c>
      <c r="BF43" s="272" t="str">
        <f>IF(AND('MAPA DE RIESGOS'!$V$118="Muy Baja",'MAPA DE RIESGOS'!$Z$118="Catastrófico"),CONCATENATE("R",'MAPA DE RIESGOS'!$H$118),"")</f>
        <v/>
      </c>
      <c r="BG43" s="274" t="str">
        <f>IF(AND('MAPA DE RIESGOS'!$V$124="Muy Baja",'MAPA DE RIESGOS'!$Z$124="Catastrófico"),CONCATENATE("R",'MAPA DE RIESGOS'!$H$124),"")</f>
        <v/>
      </c>
      <c r="BH43" s="57"/>
      <c r="BI43" s="57"/>
      <c r="BJ43" s="57"/>
      <c r="BK43" s="57"/>
      <c r="BL43" s="57"/>
      <c r="BM43" s="57"/>
      <c r="BN43" s="57"/>
    </row>
    <row r="44" spans="2:66" ht="34.5" customHeight="1">
      <c r="B44" s="796"/>
      <c r="C44" s="796"/>
      <c r="D44" s="797"/>
      <c r="E44" s="801"/>
      <c r="F44" s="802"/>
      <c r="G44" s="802"/>
      <c r="H44" s="802"/>
      <c r="I44" s="803"/>
      <c r="J44" s="292" t="str">
        <f>IF(AND('MAPA DE RIESGOS'!$V$136="Muy Baja",'MAPA DE RIESGOS'!$Z$136="Leve"),CONCATENATE("R",'MAPA DE RIESGOS'!$H$136),"")</f>
        <v/>
      </c>
      <c r="K44" s="293" t="str">
        <f>IF(AND('MAPA DE RIESGOS'!$V$142="Muy Baja",'MAPA DE RIESGOS'!$Z$142="Leve"),CONCATENATE("R",'MAPA DE RIESGOS'!$H$142),"")</f>
        <v/>
      </c>
      <c r="L44" s="293" t="str">
        <f>IF(AND('MAPA DE RIESGOS'!$V$148="Muy Baja",'MAPA DE RIESGOS'!$Z$148="Leve"),CONCATENATE("R",'MAPA DE RIESGOS'!$H$148),"")</f>
        <v/>
      </c>
      <c r="M44" s="293" t="str">
        <f>IF(AND('MAPA DE RIESGOS'!$V$154="Muy Baja",'MAPA DE RIESGOS'!$Z$154="Leve"),CONCATENATE("R",'MAPA DE RIESGOS'!$H$154),"")</f>
        <v/>
      </c>
      <c r="N44" s="293" t="str">
        <f>IF(AND('MAPA DE RIESGOS'!$V$160="Muy Baja",'MAPA DE RIESGOS'!$Z$160="Leve"),CONCATENATE("R",'MAPA DE RIESGOS'!$H$160),"")</f>
        <v/>
      </c>
      <c r="O44" s="293" t="str">
        <f>IF(AND('MAPA DE RIESGOS'!$V$166="Muy Baja",'MAPA DE RIESGOS'!$Z$166="Leve"),CONCATENATE("R",'MAPA DE RIESGOS'!$H$166),"")</f>
        <v/>
      </c>
      <c r="P44" s="293" t="str">
        <f>IF(AND('MAPA DE RIESGOS'!$V$172="Muy Baja",'MAPA DE RIESGOS'!$Z$172="Leve"),CONCATENATE("R",'MAPA DE RIESGOS'!$H$172),"")</f>
        <v/>
      </c>
      <c r="Q44" s="293" t="str">
        <f>IF(AND('MAPA DE RIESGOS'!$V$178="Muy Baja",'MAPA DE RIESGOS'!$Z$178="Leve"),CONCATENATE("R",'MAPA DE RIESGOS'!$H$178),"")</f>
        <v/>
      </c>
      <c r="R44" s="293" t="str">
        <f>IF(AND('MAPA DE RIESGOS'!$V$184="Muy Baja",'MAPA DE RIESGOS'!$Z$184="Leve"),CONCATENATE("R",'MAPA DE RIESGOS'!$H$184),"")</f>
        <v/>
      </c>
      <c r="S44" s="295" t="str">
        <f>IF(AND('MAPA DE RIESGOS'!$V$190="Muy Baja",'MAPA DE RIESGOS'!$Z$190="Leve"),CONCATENATE("R",'MAPA DE RIESGOS'!$H$190),"")</f>
        <v/>
      </c>
      <c r="T44" s="292" t="str">
        <f>IF(AND('MAPA DE RIESGOS'!$V$136="Muy Baja",'MAPA DE RIESGOS'!$Z$136="Menor"),CONCATENATE("R",'MAPA DE RIESGOS'!$H$136),"")</f>
        <v/>
      </c>
      <c r="U44" s="293" t="str">
        <f>IF(AND('MAPA DE RIESGOS'!$V$142="Muy Baja",'MAPA DE RIESGOS'!$Z$142="Menor"),CONCATENATE("R",'MAPA DE RIESGOS'!$H$142),"")</f>
        <v/>
      </c>
      <c r="V44" s="293" t="str">
        <f>IF(AND('MAPA DE RIESGOS'!$V$148="Muy Baja",'MAPA DE RIESGOS'!$Z$148="Menor"),CONCATENATE("R",'MAPA DE RIESGOS'!$H$148),"")</f>
        <v/>
      </c>
      <c r="W44" s="293" t="str">
        <f>IF(AND('MAPA DE RIESGOS'!$V$154="Muy Baja",'MAPA DE RIESGOS'!$Z$154="Menor"),CONCATENATE("R",'MAPA DE RIESGOS'!$H$154),"")</f>
        <v/>
      </c>
      <c r="X44" s="293" t="str">
        <f>IF(AND('MAPA DE RIESGOS'!$V$160="Muy Baja",'MAPA DE RIESGOS'!$Z$160="Menor"),CONCATENATE("R",'MAPA DE RIESGOS'!$H$160),"")</f>
        <v/>
      </c>
      <c r="Y44" s="293" t="str">
        <f>IF(AND('MAPA DE RIESGOS'!$V$166="Muy Baja",'MAPA DE RIESGOS'!$Z$166="Menor"),CONCATENATE("R",'MAPA DE RIESGOS'!$H$166),"")</f>
        <v/>
      </c>
      <c r="Z44" s="293" t="str">
        <f>IF(AND('MAPA DE RIESGOS'!$V$172="Muy Baja",'MAPA DE RIESGOS'!$Z$172="Menor"),CONCATENATE("R",'MAPA DE RIESGOS'!$H$172),"")</f>
        <v/>
      </c>
      <c r="AA44" s="293" t="str">
        <f>IF(AND('MAPA DE RIESGOS'!$V$178="Muy Baja",'MAPA DE RIESGOS'!$Z$178="Menor"),CONCATENATE("R",'MAPA DE RIESGOS'!$H$178),"")</f>
        <v/>
      </c>
      <c r="AB44" s="293" t="str">
        <f>IF(AND('MAPA DE RIESGOS'!$V$184="Muy Baja",'MAPA DE RIESGOS'!$Z$184="Menor"),CONCATENATE("R",'MAPA DE RIESGOS'!$H$184),"")</f>
        <v/>
      </c>
      <c r="AC44" s="295" t="str">
        <f>IF(AND('MAPA DE RIESGOS'!$V$190="Muy Baja",'MAPA DE RIESGOS'!$Z$190="Menor"),CONCATENATE("R",'MAPA DE RIESGOS'!$H$190),"")</f>
        <v/>
      </c>
      <c r="AD44" s="282" t="str">
        <f>IF(AND('MAPA DE RIESGOS'!$V$136="Muy Baja",'MAPA DE RIESGOS'!$Z$136="Moderado"),CONCATENATE("R",'MAPA DE RIESGOS'!$H$136),"")</f>
        <v/>
      </c>
      <c r="AE44" s="283" t="str">
        <f>IF(AND('MAPA DE RIESGOS'!$V$142="Muy Baja",'MAPA DE RIESGOS'!$Z$142="Moderado"),CONCATENATE("R",'MAPA DE RIESGOS'!$H$142),"")</f>
        <v/>
      </c>
      <c r="AF44" s="283" t="str">
        <f>IF(AND('MAPA DE RIESGOS'!$V$148="Muy Baja",'MAPA DE RIESGOS'!$Z$148="Moderado"),CONCATENATE("R",'MAPA DE RIESGOS'!$H$148),"")</f>
        <v/>
      </c>
      <c r="AG44" s="283" t="str">
        <f>IF(AND('MAPA DE RIESGOS'!$V$154="Muy Baja",'MAPA DE RIESGOS'!$Z$154="Moderado"),CONCATENATE("R",'MAPA DE RIESGOS'!$H$154),"")</f>
        <v/>
      </c>
      <c r="AH44" s="283" t="str">
        <f>IF(AND('MAPA DE RIESGOS'!$V$160="Muy Baja",'MAPA DE RIESGOS'!$Z$160="Moderado"),CONCATENATE("R",'MAPA DE RIESGOS'!$H$160),"")</f>
        <v/>
      </c>
      <c r="AI44" s="283" t="str">
        <f>IF(AND('MAPA DE RIESGOS'!$V$166="Muy Baja",'MAPA DE RIESGOS'!$Z$166="Moderado"),CONCATENATE("R",'MAPA DE RIESGOS'!$H$166),"")</f>
        <v/>
      </c>
      <c r="AJ44" s="283" t="str">
        <f>IF(AND('MAPA DE RIESGOS'!$V$172="Muy Baja",'MAPA DE RIESGOS'!$Z$172="Moderado"),CONCATENATE("R",'MAPA DE RIESGOS'!$H$172),"")</f>
        <v/>
      </c>
      <c r="AK44" s="283" t="str">
        <f>IF(AND('MAPA DE RIESGOS'!$V$178="Muy Baja",'MAPA DE RIESGOS'!$Z$178="Moderado"),CONCATENATE("R",'MAPA DE RIESGOS'!$H$178),"")</f>
        <v/>
      </c>
      <c r="AL44" s="283" t="str">
        <f>IF(AND('MAPA DE RIESGOS'!$V$184="Muy Baja",'MAPA DE RIESGOS'!$Z$184="Moderado"),CONCATENATE("R",'MAPA DE RIESGOS'!$H$184),"")</f>
        <v/>
      </c>
      <c r="AM44" s="285" t="str">
        <f>IF(AND('MAPA DE RIESGOS'!$V$190="Muy Baja",'MAPA DE RIESGOS'!$Z$190="Moderado"),CONCATENATE("R",'MAPA DE RIESGOS'!$H$190),"")</f>
        <v/>
      </c>
      <c r="AN44" s="265" t="str">
        <f>IF(AND('MAPA DE RIESGOS'!$V$136="Muy Baja",'MAPA DE RIESGOS'!$Z$136="Mayor"),CONCATENATE("R",'MAPA DE RIESGOS'!$H$136),"")</f>
        <v/>
      </c>
      <c r="AO44" s="266" t="str">
        <f>IF(AND('MAPA DE RIESGOS'!$V$142="Muy Baja",'MAPA DE RIESGOS'!$Z$142="Mayor"),CONCATENATE("R",'MAPA DE RIESGOS'!$H$142),"")</f>
        <v/>
      </c>
      <c r="AP44" s="266" t="str">
        <f>IF(AND('MAPA DE RIESGOS'!$V$148="Muy Baja",'MAPA DE RIESGOS'!$Z$148="Mayor"),CONCATENATE("R",'MAPA DE RIESGOS'!$H$148),"")</f>
        <v/>
      </c>
      <c r="AQ44" s="266" t="str">
        <f>IF(AND('MAPA DE RIESGOS'!$V$154="Muy Baja",'MAPA DE RIESGOS'!$Z$154="Mayor"),CONCATENATE("R",'MAPA DE RIESGOS'!$H$154),"")</f>
        <v/>
      </c>
      <c r="AR44" s="266" t="str">
        <f>IF(AND('MAPA DE RIESGOS'!$V$160="Muy Baja",'MAPA DE RIESGOS'!$Z$160="Mayor"),CONCATENATE("R",'MAPA DE RIESGOS'!$H$160),"")</f>
        <v/>
      </c>
      <c r="AS44" s="266" t="str">
        <f>IF(AND('MAPA DE RIESGOS'!$V$166="Muy Baja",'MAPA DE RIESGOS'!$Z$166="Mayor"),CONCATENATE("R",'MAPA DE RIESGOS'!$H$166),"")</f>
        <v/>
      </c>
      <c r="AT44" s="266" t="str">
        <f>IF(AND('MAPA DE RIESGOS'!$V$172="Muy Baja",'MAPA DE RIESGOS'!$Z$172="Mayor"),CONCATENATE("R",'MAPA DE RIESGOS'!$H$172),"")</f>
        <v/>
      </c>
      <c r="AU44" s="266" t="str">
        <f>IF(AND('MAPA DE RIESGOS'!$V$178="Muy Baja",'MAPA DE RIESGOS'!$Z$178="Mayor"),CONCATENATE("R",'MAPA DE RIESGOS'!$H$178),"")</f>
        <v/>
      </c>
      <c r="AV44" s="266" t="str">
        <f>IF(AND('MAPA DE RIESGOS'!$V$184="Muy Baja",'MAPA DE RIESGOS'!$Z$184="Mayor"),CONCATENATE("R",'MAPA DE RIESGOS'!$H$184),"")</f>
        <v/>
      </c>
      <c r="AW44" s="268" t="str">
        <f>IF(AND('MAPA DE RIESGOS'!$V$190="Muy Baja",'MAPA DE RIESGOS'!$Z$190="Mayor"),CONCATENATE("R",'MAPA DE RIESGOS'!$H$190),"")</f>
        <v/>
      </c>
      <c r="AX44" s="271" t="str">
        <f>IF(AND('MAPA DE RIESGOS'!$V$136="Muy Baja",'MAPA DE RIESGOS'!$Z$136="Catastrófico"),CONCATENATE("R",'MAPA DE RIESGOS'!$H$136),"")</f>
        <v/>
      </c>
      <c r="AY44" s="272" t="str">
        <f>IF(AND('MAPA DE RIESGOS'!$V$142="Muy Baja",'MAPA DE RIESGOS'!$Z$142="Catastrófico"),CONCATENATE("R",'MAPA DE RIESGOS'!$H$142),"")</f>
        <v/>
      </c>
      <c r="AZ44" s="272" t="str">
        <f>IF(AND('MAPA DE RIESGOS'!$V$148="Muy Baja",'MAPA DE RIESGOS'!$Z$148="Catastrófico"),CONCATENATE("R",'MAPA DE RIESGOS'!$H$148),"")</f>
        <v/>
      </c>
      <c r="BA44" s="272" t="str">
        <f>IF(AND('MAPA DE RIESGOS'!$V$154="Muy Baja",'MAPA DE RIESGOS'!$Z$154="Catastrófico"),CONCATENATE("R",'MAPA DE RIESGOS'!$H$154),"")</f>
        <v/>
      </c>
      <c r="BB44" s="272" t="str">
        <f>IF(AND('MAPA DE RIESGOS'!$V$160="Muy Baja",'MAPA DE RIESGOS'!$Z$160="Catastrófico"),CONCATENATE("R",'MAPA DE RIESGOS'!$H$160),"")</f>
        <v/>
      </c>
      <c r="BC44" s="272" t="str">
        <f>IF(AND('MAPA DE RIESGOS'!$V$166="Muy Baja",'MAPA DE RIESGOS'!$Z$166="Catastrófico"),CONCATENATE("R",'MAPA DE RIESGOS'!$H$166),"")</f>
        <v/>
      </c>
      <c r="BD44" s="272" t="str">
        <f>IF(AND('MAPA DE RIESGOS'!$V$172="Muy Baja",'MAPA DE RIESGOS'!$Z$172="Catastrófico"),CONCATENATE("R",'MAPA DE RIESGOS'!$H$172),"")</f>
        <v/>
      </c>
      <c r="BE44" s="272" t="str">
        <f>IF(AND('MAPA DE RIESGOS'!$V$178="Muy Baja",'MAPA DE RIESGOS'!$Z$178="Catastrófico"),CONCATENATE("R",'MAPA DE RIESGOS'!$H$178),"")</f>
        <v/>
      </c>
      <c r="BF44" s="272" t="str">
        <f>IF(AND('MAPA DE RIESGOS'!$V$184="Muy Baja",'MAPA DE RIESGOS'!$Z$184="Catastrófico"),CONCATENATE("R",'MAPA DE RIESGOS'!$H$184),"")</f>
        <v/>
      </c>
      <c r="BG44" s="274" t="str">
        <f>IF(AND('MAPA DE RIESGOS'!$V$190="Muy Baja",'MAPA DE RIESGOS'!$Z$190="Catastrófico"),CONCATENATE("R",'MAPA DE RIESGOS'!$H$190),"")</f>
        <v/>
      </c>
      <c r="BH44" s="57"/>
      <c r="BI44" s="57"/>
      <c r="BJ44" s="57"/>
      <c r="BK44" s="57"/>
      <c r="BL44" s="57"/>
      <c r="BM44" s="57"/>
      <c r="BN44" s="57"/>
    </row>
    <row r="45" spans="2:66" ht="34.5" customHeight="1">
      <c r="B45" s="796"/>
      <c r="C45" s="796"/>
      <c r="D45" s="797"/>
      <c r="E45" s="801"/>
      <c r="F45" s="802"/>
      <c r="G45" s="802"/>
      <c r="H45" s="802"/>
      <c r="I45" s="803"/>
      <c r="J45" s="292" t="str">
        <f>IF(AND('MAPA DE RIESGOS'!$V$196="Muy Baja",'MAPA DE RIESGOS'!$Z$196="Leve"),CONCATENATE("R",'MAPA DE RIESGOS'!$H$196),"")</f>
        <v/>
      </c>
      <c r="K45" s="293" t="str">
        <f>IF(AND('MAPA DE RIESGOS'!$V$202="Muy Baja",'MAPA DE RIESGOS'!$Z$202="Leve"),CONCATENATE("R",'MAPA DE RIESGOS'!$H$202),"")</f>
        <v/>
      </c>
      <c r="L45" s="293" t="str">
        <f>IF(AND('MAPA DE RIESGOS'!$V$208="Muy Baja",'MAPA DE RIESGOS'!$Z$208="Leve"),CONCATENATE("R",'MAPA DE RIESGOS'!$H$208),"")</f>
        <v/>
      </c>
      <c r="M45" s="293" t="str">
        <f>IF(AND('MAPA DE RIESGOS'!$V$214="Muy Baja",'MAPA DE RIESGOS'!$Z$214="Leve"),CONCATENATE("R",'MAPA DE RIESGOS'!$H$214),"")</f>
        <v/>
      </c>
      <c r="N45" s="293" t="str">
        <f>IF(AND('MAPA DE RIESGOS'!$V$220="Muy Baja",'MAPA DE RIESGOS'!$Z$220="Leve"),CONCATENATE("R",'MAPA DE RIESGOS'!$H$220),"")</f>
        <v/>
      </c>
      <c r="O45" s="293" t="str">
        <f>IF(AND('MAPA DE RIESGOS'!$V$226="Muy Baja",'MAPA DE RIESGOS'!$Z$226="Leve"),CONCATENATE("R",'MAPA DE RIESGOS'!$H$226),"")</f>
        <v/>
      </c>
      <c r="P45" s="293" t="str">
        <f>IF(AND('MAPA DE RIESGOS'!$V$232="Muy Baja",'MAPA DE RIESGOS'!$Z$232="Leve"),CONCATENATE("R",'MAPA DE RIESGOS'!$H$232),"")</f>
        <v/>
      </c>
      <c r="Q45" s="293" t="str">
        <f>IF(AND('MAPA DE RIESGOS'!$V$238="Muy Baja",'MAPA DE RIESGOS'!$Z$238="Leve"),CONCATENATE("R",'MAPA DE RIESGOS'!$H$238),"")</f>
        <v/>
      </c>
      <c r="R45" s="293" t="str">
        <f>IF(AND('MAPA DE RIESGOS'!$V$244="Muy Baja",'MAPA DE RIESGOS'!$Z$244="Leve"),CONCATENATE("R",'MAPA DE RIESGOS'!$H$244),"")</f>
        <v/>
      </c>
      <c r="S45" s="295" t="str">
        <f>IF(AND('MAPA DE RIESGOS'!$V$250="Muy Baja",'MAPA DE RIESGOS'!$Z$250="Leve"),CONCATENATE("R",'MAPA DE RIESGOS'!$H$250),"")</f>
        <v/>
      </c>
      <c r="T45" s="292" t="str">
        <f>IF(AND('MAPA DE RIESGOS'!$V$196="Muy Baja",'MAPA DE RIESGOS'!$Z$196="Menor"),CONCATENATE("R",'MAPA DE RIESGOS'!$H$196),"")</f>
        <v/>
      </c>
      <c r="U45" s="293" t="str">
        <f>IF(AND('MAPA DE RIESGOS'!$V$202="Muy Baja",'MAPA DE RIESGOS'!$Z$202="Menor"),CONCATENATE("R",'MAPA DE RIESGOS'!$H$202),"")</f>
        <v/>
      </c>
      <c r="V45" s="293" t="str">
        <f>IF(AND('MAPA DE RIESGOS'!$V$208="Muy Baja",'MAPA DE RIESGOS'!$Z$208="Menor"),CONCATENATE("R",'MAPA DE RIESGOS'!$H$208),"")</f>
        <v/>
      </c>
      <c r="W45" s="293" t="str">
        <f>IF(AND('MAPA DE RIESGOS'!$V$214="Muy Baja",'MAPA DE RIESGOS'!$Z$214="Menor"),CONCATENATE("R",'MAPA DE RIESGOS'!$H$214),"")</f>
        <v/>
      </c>
      <c r="X45" s="293" t="str">
        <f>IF(AND('MAPA DE RIESGOS'!$V$220="Muy Baja",'MAPA DE RIESGOS'!$Z$220="Menor"),CONCATENATE("R",'MAPA DE RIESGOS'!$H$220),"")</f>
        <v/>
      </c>
      <c r="Y45" s="293" t="str">
        <f>IF(AND('MAPA DE RIESGOS'!$V$226="Muy Baja",'MAPA DE RIESGOS'!$Z$226="Menor"),CONCATENATE("R",'MAPA DE RIESGOS'!$H$226),"")</f>
        <v/>
      </c>
      <c r="Z45" s="293" t="str">
        <f>IF(AND('MAPA DE RIESGOS'!$V$232="Muy Baja",'MAPA DE RIESGOS'!$Z$232="Menor"),CONCATENATE("R",'MAPA DE RIESGOS'!$H$232),"")</f>
        <v/>
      </c>
      <c r="AA45" s="293" t="str">
        <f>IF(AND('MAPA DE RIESGOS'!$V$238="Muy Baja",'MAPA DE RIESGOS'!$Z$238="Menor"),CONCATENATE("R",'MAPA DE RIESGOS'!$H$238),"")</f>
        <v/>
      </c>
      <c r="AB45" s="293" t="str">
        <f>IF(AND('MAPA DE RIESGOS'!$V$244="Muy Baja",'MAPA DE RIESGOS'!$Z$244="Menor"),CONCATENATE("R",'MAPA DE RIESGOS'!$H$244),"")</f>
        <v/>
      </c>
      <c r="AC45" s="295" t="str">
        <f>IF(AND('MAPA DE RIESGOS'!$V$250="Muy Baja",'MAPA DE RIESGOS'!$Z$250="Menor"),CONCATENATE("R",'MAPA DE RIESGOS'!$H$250),"")</f>
        <v/>
      </c>
      <c r="AD45" s="282" t="str">
        <f>IF(AND('MAPA DE RIESGOS'!$V$196="Muy Baja",'MAPA DE RIESGOS'!$Z$196="Moderado"),CONCATENATE("R",'MAPA DE RIESGOS'!$H$196),"")</f>
        <v/>
      </c>
      <c r="AE45" s="283" t="str">
        <f>IF(AND('MAPA DE RIESGOS'!$V$202="Muy Baja",'MAPA DE RIESGOS'!$Z$202="Moderado"),CONCATENATE("R",'MAPA DE RIESGOS'!$H$202),"")</f>
        <v/>
      </c>
      <c r="AF45" s="283" t="str">
        <f>IF(AND('MAPA DE RIESGOS'!$V$208="Muy Baja",'MAPA DE RIESGOS'!$Z$208="Moderado"),CONCATENATE("R",'MAPA DE RIESGOS'!$H$208),"")</f>
        <v/>
      </c>
      <c r="AG45" s="283" t="str">
        <f>IF(AND('MAPA DE RIESGOS'!$V$214="Muy Baja",'MAPA DE RIESGOS'!$Z$214="Moderado"),CONCATENATE("R",'MAPA DE RIESGOS'!$H$214),"")</f>
        <v/>
      </c>
      <c r="AH45" s="283" t="str">
        <f>IF(AND('MAPA DE RIESGOS'!$V$220="Muy Baja",'MAPA DE RIESGOS'!$Z$220="Moderado"),CONCATENATE("R",'MAPA DE RIESGOS'!$H$220),"")</f>
        <v/>
      </c>
      <c r="AI45" s="283" t="str">
        <f>IF(AND('MAPA DE RIESGOS'!$V$226="Muy Baja",'MAPA DE RIESGOS'!$Z$226="Moderado"),CONCATENATE("R",'MAPA DE RIESGOS'!$H$226),"")</f>
        <v/>
      </c>
      <c r="AJ45" s="283" t="str">
        <f>IF(AND('MAPA DE RIESGOS'!$V$232="Muy Baja",'MAPA DE RIESGOS'!$Z$232="Moderado"),CONCATENATE("R",'MAPA DE RIESGOS'!$H$232),"")</f>
        <v/>
      </c>
      <c r="AK45" s="283" t="str">
        <f>IF(AND('MAPA DE RIESGOS'!$V$238="Muy Baja",'MAPA DE RIESGOS'!$Z$238="Moderado"),CONCATENATE("R",'MAPA DE RIESGOS'!$H$238),"")</f>
        <v/>
      </c>
      <c r="AL45" s="283" t="str">
        <f>IF(AND('MAPA DE RIESGOS'!$V$244="Muy Baja",'MAPA DE RIESGOS'!$Z$244="Moderado"),CONCATENATE("R",'MAPA DE RIESGOS'!$H$244),"")</f>
        <v/>
      </c>
      <c r="AM45" s="285" t="str">
        <f>IF(AND('MAPA DE RIESGOS'!$V$250="Muy Baja",'MAPA DE RIESGOS'!$Z$250="Moderado"),CONCATENATE("R",'MAPA DE RIESGOS'!$H$250),"")</f>
        <v/>
      </c>
      <c r="AN45" s="265" t="str">
        <f>IF(AND('MAPA DE RIESGOS'!$V$196="Muy Baja",'MAPA DE RIESGOS'!$Z$196="Mayor"),CONCATENATE("R",'MAPA DE RIESGOS'!$H$196),"")</f>
        <v/>
      </c>
      <c r="AO45" s="266" t="str">
        <f>IF(AND('MAPA DE RIESGOS'!$V$202="Muy Baja",'MAPA DE RIESGOS'!$Z$202="Mayor"),CONCATENATE("R",'MAPA DE RIESGOS'!$H$202),"")</f>
        <v/>
      </c>
      <c r="AP45" s="266" t="str">
        <f>IF(AND('MAPA DE RIESGOS'!$V$208="Muy Baja",'MAPA DE RIESGOS'!$Z$208="Mayor"),CONCATENATE("R",'MAPA DE RIESGOS'!$H$208),"")</f>
        <v/>
      </c>
      <c r="AQ45" s="266" t="str">
        <f>IF(AND('MAPA DE RIESGOS'!$V$214="Muy Baja",'MAPA DE RIESGOS'!$Z$214="Mayor"),CONCATENATE("R",'MAPA DE RIESGOS'!$H$214),"")</f>
        <v/>
      </c>
      <c r="AR45" s="266" t="str">
        <f>IF(AND('MAPA DE RIESGOS'!$V$220="Muy Baja",'MAPA DE RIESGOS'!$Z$220="Mayor"),CONCATENATE("R",'MAPA DE RIESGOS'!$H$220),"")</f>
        <v/>
      </c>
      <c r="AS45" s="266" t="str">
        <f>IF(AND('MAPA DE RIESGOS'!$V$226="Muy Baja",'MAPA DE RIESGOS'!$Z$226="Mayor"),CONCATENATE("R",'MAPA DE RIESGOS'!$H$226),"")</f>
        <v/>
      </c>
      <c r="AT45" s="266" t="str">
        <f>IF(AND('MAPA DE RIESGOS'!$V$232="Muy Baja",'MAPA DE RIESGOS'!$Z$232="Mayor"),CONCATENATE("R",'MAPA DE RIESGOS'!$H$232),"")</f>
        <v/>
      </c>
      <c r="AU45" s="266" t="str">
        <f>IF(AND('MAPA DE RIESGOS'!$V$238="Muy Baja",'MAPA DE RIESGOS'!$Z$238="Mayor"),CONCATENATE("R",'MAPA DE RIESGOS'!$H$238),"")</f>
        <v/>
      </c>
      <c r="AV45" s="266" t="str">
        <f>IF(AND('MAPA DE RIESGOS'!$V$244="Muy Baja",'MAPA DE RIESGOS'!$Z$244="Mayor"),CONCATENATE("R",'MAPA DE RIESGOS'!$H$244),"")</f>
        <v/>
      </c>
      <c r="AW45" s="268" t="str">
        <f>IF(AND('MAPA DE RIESGOS'!$V$250="Muy Baja",'MAPA DE RIESGOS'!$Z$250="Mayor"),CONCATENATE("R",'MAPA DE RIESGOS'!$H$250),"")</f>
        <v/>
      </c>
      <c r="AX45" s="271" t="str">
        <f>IF(AND('MAPA DE RIESGOS'!$V$196="Muy Baja",'MAPA DE RIESGOS'!$Z$196="Catastrófico"),CONCATENATE("R",'MAPA DE RIESGOS'!$H$196),"")</f>
        <v/>
      </c>
      <c r="AY45" s="272" t="str">
        <f>IF(AND('MAPA DE RIESGOS'!$V$202="Muy Baja",'MAPA DE RIESGOS'!$Z$202="Catastrófico"),CONCATENATE("R",'MAPA DE RIESGOS'!$H$202),"")</f>
        <v/>
      </c>
      <c r="AZ45" s="272" t="str">
        <f>IF(AND('MAPA DE RIESGOS'!$V$208="Muy Baja",'MAPA DE RIESGOS'!$Z$208="Catastrófico"),CONCATENATE("R",'MAPA DE RIESGOS'!$H$208),"")</f>
        <v/>
      </c>
      <c r="BA45" s="272" t="str">
        <f>IF(AND('MAPA DE RIESGOS'!$V$214="Muy Baja",'MAPA DE RIESGOS'!$Z$214="Catastrófico"),CONCATENATE("R",'MAPA DE RIESGOS'!$H$214),"")</f>
        <v/>
      </c>
      <c r="BB45" s="272" t="str">
        <f>IF(AND('MAPA DE RIESGOS'!$V$220="Muy Baja",'MAPA DE RIESGOS'!$Z$220="Catastrófico"),CONCATENATE("R",'MAPA DE RIESGOS'!$H$220),"")</f>
        <v/>
      </c>
      <c r="BC45" s="272" t="str">
        <f>IF(AND('MAPA DE RIESGOS'!$V$226="Muy Baja",'MAPA DE RIESGOS'!$Z$226="Catastrófico"),CONCATENATE("R",'MAPA DE RIESGOS'!$H$226),"")</f>
        <v/>
      </c>
      <c r="BD45" s="272" t="str">
        <f>IF(AND('MAPA DE RIESGOS'!$V$232="Muy Baja",'MAPA DE RIESGOS'!$Z$232="Catastrófico"),CONCATENATE("R",'MAPA DE RIESGOS'!$H$232),"")</f>
        <v/>
      </c>
      <c r="BE45" s="272" t="str">
        <f>IF(AND('MAPA DE RIESGOS'!$V$238="Muy Baja",'MAPA DE RIESGOS'!$Z$238="Catastrófico"),CONCATENATE("R",'MAPA DE RIESGOS'!$H$238),"")</f>
        <v/>
      </c>
      <c r="BF45" s="272" t="str">
        <f>IF(AND('MAPA DE RIESGOS'!$V$244="Muy Baja",'MAPA DE RIESGOS'!$Z$244="Catastrófico"),CONCATENATE("R",'MAPA DE RIESGOS'!$H$244),"")</f>
        <v/>
      </c>
      <c r="BG45" s="274" t="str">
        <f>IF(AND('MAPA DE RIESGOS'!$V$250="Muy Baja",'MAPA DE RIESGOS'!$Z$250="Catastrófico"),CONCATENATE("R",'MAPA DE RIESGOS'!$H$250),"")</f>
        <v/>
      </c>
      <c r="BH45" s="57"/>
      <c r="BI45" s="57"/>
      <c r="BJ45" s="57"/>
      <c r="BK45" s="57"/>
      <c r="BL45" s="57"/>
      <c r="BM45" s="57"/>
      <c r="BN45" s="57"/>
    </row>
    <row r="46" spans="2:66" ht="34.5" customHeight="1">
      <c r="B46" s="796"/>
      <c r="C46" s="796"/>
      <c r="D46" s="797"/>
      <c r="E46" s="801"/>
      <c r="F46" s="802"/>
      <c r="G46" s="802"/>
      <c r="H46" s="802"/>
      <c r="I46" s="803"/>
      <c r="J46" s="292" t="str">
        <f>IF(AND('MAPA DE RIESGOS'!$V$256="Muy Baja",'MAPA DE RIESGOS'!$Z$256="Leve"),CONCATENATE("R",'MAPA DE RIESGOS'!$H$256),"")</f>
        <v/>
      </c>
      <c r="K46" s="293" t="str">
        <f>IF(AND('MAPA DE RIESGOS'!$V$262="Muy Baja",'MAPA DE RIESGOS'!$Z$262="Leve"),CONCATENATE("R",'MAPA DE RIESGOS'!$H$262),"")</f>
        <v/>
      </c>
      <c r="L46" s="293" t="str">
        <f>IF(AND('MAPA DE RIESGOS'!$V$268="Muy Baja",'MAPA DE RIESGOS'!$Z$268="Leve"),CONCATENATE("R",'MAPA DE RIESGOS'!$H$268),"")</f>
        <v/>
      </c>
      <c r="M46" s="293" t="str">
        <f>IF(AND('MAPA DE RIESGOS'!$V$274="Muy Baja",'MAPA DE RIESGOS'!$Z$274="Leve"),CONCATENATE("R",'MAPA DE RIESGOS'!$H$274),"")</f>
        <v/>
      </c>
      <c r="N46" s="293" t="str">
        <f>IF(AND('MAPA DE RIESGOS'!$V$280="Muy Baja",'MAPA DE RIESGOS'!$Z$280="Leve"),CONCATENATE("R",'MAPA DE RIESGOS'!$H$280),"")</f>
        <v/>
      </c>
      <c r="O46" s="293" t="str">
        <f>IF(AND('MAPA DE RIESGOS'!$V$286="Muy Baja",'MAPA DE RIESGOS'!$Z$286="Leve"),CONCATENATE("R",'MAPA DE RIESGOS'!$H$286),"")</f>
        <v/>
      </c>
      <c r="P46" s="293" t="str">
        <f>IF(AND('MAPA DE RIESGOS'!$V$292="Muy Baja",'MAPA DE RIESGOS'!$Z$292="Leve"),CONCATENATE("R",'MAPA DE RIESGOS'!$H$292),"")</f>
        <v/>
      </c>
      <c r="Q46" s="293" t="str">
        <f>IF(AND('MAPA DE RIESGOS'!$V$298="Muy Baja",'MAPA DE RIESGOS'!$Z$298="Leve"),CONCATENATE("R",'MAPA DE RIESGOS'!$H$298),"")</f>
        <v/>
      </c>
      <c r="R46" s="293" t="str">
        <f>IF(AND('MAPA DE RIESGOS'!$V$304="Muy Baja",'MAPA DE RIESGOS'!$Z$304="Leve"),CONCATENATE("R",'MAPA DE RIESGOS'!$H$304),"")</f>
        <v/>
      </c>
      <c r="S46" s="295" t="str">
        <f>IF(AND('MAPA DE RIESGOS'!$V$310="Muy Baja",'MAPA DE RIESGOS'!$Z$310="Leve"),CONCATENATE("R",'MAPA DE RIESGOS'!$H$310),"")</f>
        <v/>
      </c>
      <c r="T46" s="292" t="str">
        <f>IF(AND('MAPA DE RIESGOS'!$V$256="Muy Baja",'MAPA DE RIESGOS'!$Z$256="Menor"),CONCATENATE("R",'MAPA DE RIESGOS'!$H$256),"")</f>
        <v/>
      </c>
      <c r="U46" s="293" t="str">
        <f>IF(AND('MAPA DE RIESGOS'!$V$262="Muy Baja",'MAPA DE RIESGOS'!$Z$262="Menor"),CONCATENATE("R",'MAPA DE RIESGOS'!$H$262),"")</f>
        <v/>
      </c>
      <c r="V46" s="293" t="str">
        <f>IF(AND('MAPA DE RIESGOS'!$V$268="Muy Baja",'MAPA DE RIESGOS'!$Z$268="Menor"),CONCATENATE("R",'MAPA DE RIESGOS'!$H$268),"")</f>
        <v/>
      </c>
      <c r="W46" s="293" t="str">
        <f>IF(AND('MAPA DE RIESGOS'!$V$274="Muy Baja",'MAPA DE RIESGOS'!$Z$274="Menor"),CONCATENATE("R",'MAPA DE RIESGOS'!$H$274),"")</f>
        <v/>
      </c>
      <c r="X46" s="293" t="str">
        <f>IF(AND('MAPA DE RIESGOS'!$V$280="Muy Baja",'MAPA DE RIESGOS'!$Z$280="Menor"),CONCATENATE("R",'MAPA DE RIESGOS'!$H$280),"")</f>
        <v/>
      </c>
      <c r="Y46" s="293" t="str">
        <f>IF(AND('MAPA DE RIESGOS'!$V$286="Muy Baja",'MAPA DE RIESGOS'!$Z$286="Menor"),CONCATENATE("R",'MAPA DE RIESGOS'!$H$286),"")</f>
        <v/>
      </c>
      <c r="Z46" s="293" t="str">
        <f>IF(AND('MAPA DE RIESGOS'!$V$292="Muy Baja",'MAPA DE RIESGOS'!$Z$292="Menor"),CONCATENATE("R",'MAPA DE RIESGOS'!$H$292),"")</f>
        <v/>
      </c>
      <c r="AA46" s="293" t="str">
        <f>IF(AND('MAPA DE RIESGOS'!$V$298="Muy Baja",'MAPA DE RIESGOS'!$Z$298="Menor"),CONCATENATE("R",'MAPA DE RIESGOS'!$H$298),"")</f>
        <v/>
      </c>
      <c r="AB46" s="293" t="str">
        <f>IF(AND('MAPA DE RIESGOS'!$V$304="Muy Baja",'MAPA DE RIESGOS'!$Z$304="Menor"),CONCATENATE("R",'MAPA DE RIESGOS'!$H$304),"")</f>
        <v/>
      </c>
      <c r="AC46" s="295" t="str">
        <f>IF(AND('MAPA DE RIESGOS'!$V$310="Muy Baja",'MAPA DE RIESGOS'!$Z$310="Menor"),CONCATENATE("R",'MAPA DE RIESGOS'!$H$310),"")</f>
        <v/>
      </c>
      <c r="AD46" s="282" t="str">
        <f>IF(AND('MAPA DE RIESGOS'!$V$256="Muy Baja",'MAPA DE RIESGOS'!$Z$256="Moderado"),CONCATENATE("R",'MAPA DE RIESGOS'!$H$256),"")</f>
        <v/>
      </c>
      <c r="AE46" s="283" t="str">
        <f>IF(AND('MAPA DE RIESGOS'!$V$262="Muy Baja",'MAPA DE RIESGOS'!$Z$262="Moderado"),CONCATENATE("R",'MAPA DE RIESGOS'!$H$262),"")</f>
        <v/>
      </c>
      <c r="AF46" s="283" t="str">
        <f>IF(AND('MAPA DE RIESGOS'!$V$268="Muy Baja",'MAPA DE RIESGOS'!$Z$268="Moderado"),CONCATENATE("R",'MAPA DE RIESGOS'!$H$268),"")</f>
        <v/>
      </c>
      <c r="AG46" s="283" t="str">
        <f>IF(AND('MAPA DE RIESGOS'!$V$274="Muy Baja",'MAPA DE RIESGOS'!$Z$274="Moderado"),CONCATENATE("R",'MAPA DE RIESGOS'!$H$274),"")</f>
        <v/>
      </c>
      <c r="AH46" s="283" t="str">
        <f>IF(AND('MAPA DE RIESGOS'!$V$280="Muy Baja",'MAPA DE RIESGOS'!$Z$280="Moderado"),CONCATENATE("R",'MAPA DE RIESGOS'!$H$280),"")</f>
        <v/>
      </c>
      <c r="AI46" s="283" t="str">
        <f>IF(AND('MAPA DE RIESGOS'!$V$286="Muy Baja",'MAPA DE RIESGOS'!$Z$286="Moderado"),CONCATENATE("R",'MAPA DE RIESGOS'!$H$286),"")</f>
        <v>R46</v>
      </c>
      <c r="AJ46" s="283" t="str">
        <f>IF(AND('MAPA DE RIESGOS'!$V$292="Muy Baja",'MAPA DE RIESGOS'!$Z$292="Moderado"),CONCATENATE("R",'MAPA DE RIESGOS'!$H$292),"")</f>
        <v/>
      </c>
      <c r="AK46" s="283" t="str">
        <f>IF(AND('MAPA DE RIESGOS'!$V$298="Muy Baja",'MAPA DE RIESGOS'!$Z$298="Moderado"),CONCATENATE("R",'MAPA DE RIESGOS'!$H$298),"")</f>
        <v/>
      </c>
      <c r="AL46" s="283" t="str">
        <f>IF(AND('MAPA DE RIESGOS'!$V$304="Muy Baja",'MAPA DE RIESGOS'!$Z$304="Moderado"),CONCATENATE("R",'MAPA DE RIESGOS'!$H$304),"")</f>
        <v/>
      </c>
      <c r="AM46" s="285" t="str">
        <f>IF(AND('MAPA DE RIESGOS'!$V$310="Muy Baja",'MAPA DE RIESGOS'!$Z$310="Moderado"),CONCATENATE("R",'MAPA DE RIESGOS'!$H$310),"")</f>
        <v/>
      </c>
      <c r="AN46" s="265" t="str">
        <f>IF(AND('MAPA DE RIESGOS'!$V$256="Muy Baja",'MAPA DE RIESGOS'!$Z$256="Mayor"),CONCATENATE("R",'MAPA DE RIESGOS'!$H$256),"")</f>
        <v/>
      </c>
      <c r="AO46" s="266" t="str">
        <f>IF(AND('MAPA DE RIESGOS'!$V$262="Muy Baja",'MAPA DE RIESGOS'!$Z$262="Mayor"),CONCATENATE("R",'MAPA DE RIESGOS'!$H$262),"")</f>
        <v/>
      </c>
      <c r="AP46" s="266" t="str">
        <f>IF(AND('MAPA DE RIESGOS'!$V$268="Muy Baja",'MAPA DE RIESGOS'!$Z$268="Mayor"),CONCATENATE("R",'MAPA DE RIESGOS'!$H$268),"")</f>
        <v/>
      </c>
      <c r="AQ46" s="266" t="str">
        <f>IF(AND('MAPA DE RIESGOS'!$V$274="Muy Baja",'MAPA DE RIESGOS'!$Z$274="Mayor"),CONCATENATE("R",'MAPA DE RIESGOS'!$H$274),"")</f>
        <v/>
      </c>
      <c r="AR46" s="266" t="str">
        <f>IF(AND('MAPA DE RIESGOS'!$V$280="Muy Baja",'MAPA DE RIESGOS'!$Z$280="Mayor"),CONCATENATE("R",'MAPA DE RIESGOS'!$H$280),"")</f>
        <v/>
      </c>
      <c r="AS46" s="266" t="str">
        <f>IF(AND('MAPA DE RIESGOS'!$V$286="Muy Baja",'MAPA DE RIESGOS'!$Z$286="Mayor"),CONCATENATE("R",'MAPA DE RIESGOS'!$H$286),"")</f>
        <v/>
      </c>
      <c r="AT46" s="266" t="str">
        <f>IF(AND('MAPA DE RIESGOS'!$V$292="Muy Baja",'MAPA DE RIESGOS'!$Z$292="Mayor"),CONCATENATE("R",'MAPA DE RIESGOS'!$H$292),"")</f>
        <v/>
      </c>
      <c r="AU46" s="266" t="str">
        <f>IF(AND('MAPA DE RIESGOS'!$V$298="Muy Baja",'MAPA DE RIESGOS'!$Z$298="Mayor"),CONCATENATE("R",'MAPA DE RIESGOS'!$H$298),"")</f>
        <v/>
      </c>
      <c r="AV46" s="266" t="str">
        <f>IF(AND('MAPA DE RIESGOS'!$V$304="Muy Baja",'MAPA DE RIESGOS'!$Z$304="Mayor"),CONCATENATE("R",'MAPA DE RIESGOS'!$H$304),"")</f>
        <v/>
      </c>
      <c r="AW46" s="268" t="str">
        <f>IF(AND('MAPA DE RIESGOS'!$V$310="Muy Baja",'MAPA DE RIESGOS'!$Z$310="Mayor"),CONCATENATE("R",'MAPA DE RIESGOS'!$H$310),"")</f>
        <v/>
      </c>
      <c r="AX46" s="271" t="str">
        <f>IF(AND('MAPA DE RIESGOS'!$V$256="Muy Baja",'MAPA DE RIESGOS'!$Z$256="Catastrófico"),CONCATENATE("R",'MAPA DE RIESGOS'!$H$256),"")</f>
        <v/>
      </c>
      <c r="AY46" s="272" t="str">
        <f>IF(AND('MAPA DE RIESGOS'!$V$262="Muy Baja",'MAPA DE RIESGOS'!$Z$262="Catastrófico"),CONCATENATE("R",'MAPA DE RIESGOS'!$H$262),"")</f>
        <v/>
      </c>
      <c r="AZ46" s="272" t="str">
        <f>IF(AND('MAPA DE RIESGOS'!$V$268="Muy Baja",'MAPA DE RIESGOS'!$Z$268="Catastrófico"),CONCATENATE("R",'MAPA DE RIESGOS'!$H$268),"")</f>
        <v/>
      </c>
      <c r="BA46" s="272" t="str">
        <f>IF(AND('MAPA DE RIESGOS'!$V$274="Muy Baja",'MAPA DE RIESGOS'!$Z$274="Catastrófico"),CONCATENATE("R",'MAPA DE RIESGOS'!$H$274),"")</f>
        <v/>
      </c>
      <c r="BB46" s="272" t="str">
        <f>IF(AND('MAPA DE RIESGOS'!$V$280="Muy Baja",'MAPA DE RIESGOS'!$Z$280="Catastrófico"),CONCATENATE("R",'MAPA DE RIESGOS'!$H$280),"")</f>
        <v/>
      </c>
      <c r="BC46" s="272" t="str">
        <f>IF(AND('MAPA DE RIESGOS'!$V$286="Muy Baja",'MAPA DE RIESGOS'!$Z$286="Catastrófico"),CONCATENATE("R",'MAPA DE RIESGOS'!$H$286),"")</f>
        <v/>
      </c>
      <c r="BD46" s="272" t="str">
        <f>IF(AND('MAPA DE RIESGOS'!$V$292="Muy Baja",'MAPA DE RIESGOS'!$Z$292="Catastrófico"),CONCATENATE("R",'MAPA DE RIESGOS'!$H$292),"")</f>
        <v/>
      </c>
      <c r="BE46" s="272" t="str">
        <f>IF(AND('MAPA DE RIESGOS'!$V$298="Muy Baja",'MAPA DE RIESGOS'!$Z$298="Catastrófico"),CONCATENATE("R",'MAPA DE RIESGOS'!$H$298),"")</f>
        <v/>
      </c>
      <c r="BF46" s="272" t="str">
        <f>IF(AND('MAPA DE RIESGOS'!$V$304="Muy Baja",'MAPA DE RIESGOS'!$Z$304="Catastrófico"),CONCATENATE("R",'MAPA DE RIESGOS'!$H$304),"")</f>
        <v/>
      </c>
      <c r="BG46" s="274" t="str">
        <f>IF(AND('MAPA DE RIESGOS'!$V$310="Muy Baja",'MAPA DE RIESGOS'!$Z$310="Catastrófico"),CONCATENATE("R",'MAPA DE RIESGOS'!$H$310),"")</f>
        <v/>
      </c>
      <c r="BH46" s="57"/>
      <c r="BI46" s="57"/>
      <c r="BJ46" s="57"/>
      <c r="BK46" s="57"/>
      <c r="BL46" s="57"/>
      <c r="BM46" s="57"/>
      <c r="BN46" s="57"/>
    </row>
    <row r="47" spans="2:66" ht="34.5" customHeight="1">
      <c r="B47" s="796"/>
      <c r="C47" s="796"/>
      <c r="D47" s="797"/>
      <c r="E47" s="801"/>
      <c r="F47" s="802"/>
      <c r="G47" s="802"/>
      <c r="H47" s="802"/>
      <c r="I47" s="803"/>
      <c r="J47" s="292" t="str">
        <f>IF(AND('MAPA DE RIESGOS'!$V$316="Muy Baja",'MAPA DE RIESGOS'!$Z$316="Leve"),CONCATENATE("R",'MAPA DE RIESGOS'!$H$316),"")</f>
        <v/>
      </c>
      <c r="K47" s="293" t="str">
        <f>IF(AND('MAPA DE RIESGOS'!$V$322="Muy Baja",'MAPA DE RIESGOS'!$Z$322="Leve"),CONCATENATE("R",'MAPA DE RIESGOS'!$H$322),"")</f>
        <v/>
      </c>
      <c r="L47" s="293" t="str">
        <f>IF(AND('MAPA DE RIESGOS'!$V$328="Muy Baja",'MAPA DE RIESGOS'!$Z$328="Leve"),CONCATENATE("R",'MAPA DE RIESGOS'!$H$328),"")</f>
        <v/>
      </c>
      <c r="M47" s="293" t="str">
        <f>IF(AND('MAPA DE RIESGOS'!$V$334="Muy Baja",'MAPA DE RIESGOS'!$Z$334="Leve"),CONCATENATE("R",'MAPA DE RIESGOS'!$H$334),"")</f>
        <v/>
      </c>
      <c r="N47" s="293" t="str">
        <f>IF(AND('MAPA DE RIESGOS'!$V$340="Muy Baja",'MAPA DE RIESGOS'!$Z$340="Leve"),CONCATENATE("R",'MAPA DE RIESGOS'!$H$340),"")</f>
        <v/>
      </c>
      <c r="O47" s="293" t="str">
        <f>IF(AND('MAPA DE RIESGOS'!$V$346="Muy Baja",'MAPA DE RIESGOS'!$Z$346="Leve"),CONCATENATE("R",'MAPA DE RIESGOS'!$H$346),"")</f>
        <v/>
      </c>
      <c r="P47" s="293" t="str">
        <f>IF(AND('MAPA DE RIESGOS'!$V$352="Muy Baja",'MAPA DE RIESGOS'!$Z$352="Leve"),CONCATENATE("R",'MAPA DE RIESGOS'!$H$352),"")</f>
        <v/>
      </c>
      <c r="Q47" s="293" t="str">
        <f>IF(AND('MAPA DE RIESGOS'!$V$358="Muy Baja",'MAPA DE RIESGOS'!$Z$358="Leve"),CONCATENATE("R",'MAPA DE RIESGOS'!$H$358),"")</f>
        <v/>
      </c>
      <c r="R47" s="293" t="str">
        <f>IF(AND('MAPA DE RIESGOS'!$V$364="Muy Baja",'MAPA DE RIESGOS'!$Z$364="Leve"),CONCATENATE("R",'MAPA DE RIESGOS'!$H$364),"")</f>
        <v/>
      </c>
      <c r="S47" s="295" t="str">
        <f>IF(AND('MAPA DE RIESGOS'!$V$370="Muy Baja",'MAPA DE RIESGOS'!$Z$370="Leve"),CONCATENATE("R",'MAPA DE RIESGOS'!$H$370),"")</f>
        <v/>
      </c>
      <c r="T47" s="292" t="str">
        <f>IF(AND('MAPA DE RIESGOS'!$V$316="Muy Baja",'MAPA DE RIESGOS'!$Z$316="Menor"),CONCATENATE("R",'MAPA DE RIESGOS'!$H$316),"")</f>
        <v/>
      </c>
      <c r="U47" s="293" t="str">
        <f>IF(AND('MAPA DE RIESGOS'!$V$322="Muy Baja",'MAPA DE RIESGOS'!$Z$322="Menor"),CONCATENATE("R",'MAPA DE RIESGOS'!$H$322),"")</f>
        <v/>
      </c>
      <c r="V47" s="293" t="str">
        <f>IF(AND('MAPA DE RIESGOS'!$V$328="Muy Baja",'MAPA DE RIESGOS'!$Z$328="Menor"),CONCATENATE("R",'MAPA DE RIESGOS'!$H$328),"")</f>
        <v/>
      </c>
      <c r="W47" s="293" t="str">
        <f>IF(AND('MAPA DE RIESGOS'!$V$334="Muy Baja",'MAPA DE RIESGOS'!$Z$334="Menor"),CONCATENATE("R",'MAPA DE RIESGOS'!$H$334),"")</f>
        <v/>
      </c>
      <c r="X47" s="293" t="str">
        <f>IF(AND('MAPA DE RIESGOS'!$V$340="Muy Baja",'MAPA DE RIESGOS'!$Z$340="Menor"),CONCATENATE("R",'MAPA DE RIESGOS'!$H$340),"")</f>
        <v/>
      </c>
      <c r="Y47" s="293" t="str">
        <f>IF(AND('MAPA DE RIESGOS'!$V$346="Muy Baja",'MAPA DE RIESGOS'!$Z$346="Menor"),CONCATENATE("R",'MAPA DE RIESGOS'!$H$346),"")</f>
        <v/>
      </c>
      <c r="Z47" s="293" t="str">
        <f>IF(AND('MAPA DE RIESGOS'!$V$352="Muy Baja",'MAPA DE RIESGOS'!$Z$352="Menor"),CONCATENATE("R",'MAPA DE RIESGOS'!$H$352),"")</f>
        <v/>
      </c>
      <c r="AA47" s="293" t="str">
        <f>IF(AND('MAPA DE RIESGOS'!$V$358="Muy Baja",'MAPA DE RIESGOS'!$Z$358="Menor"),CONCATENATE("R",'MAPA DE RIESGOS'!$H$358),"")</f>
        <v/>
      </c>
      <c r="AB47" s="293" t="str">
        <f>IF(AND('MAPA DE RIESGOS'!$V$364="Muy Baja",'MAPA DE RIESGOS'!$Z$364="Menor"),CONCATENATE("R",'MAPA DE RIESGOS'!$H$364),"")</f>
        <v/>
      </c>
      <c r="AC47" s="295" t="str">
        <f>IF(AND('MAPA DE RIESGOS'!$V$370="Muy Baja",'MAPA DE RIESGOS'!$Z$370="Menor"),CONCATENATE("R",'MAPA DE RIESGOS'!$H$370),"")</f>
        <v/>
      </c>
      <c r="AD47" s="282" t="str">
        <f>IF(AND('MAPA DE RIESGOS'!$V$316="Muy Baja",'MAPA DE RIESGOS'!$Z$316="Moderado"),CONCATENATE("R",'MAPA DE RIESGOS'!$H$316),"")</f>
        <v/>
      </c>
      <c r="AE47" s="283" t="str">
        <f>IF(AND('MAPA DE RIESGOS'!$V$322="Muy Baja",'MAPA DE RIESGOS'!$Z$322="Moderado"),CONCATENATE("R",'MAPA DE RIESGOS'!$H$322),"")</f>
        <v/>
      </c>
      <c r="AF47" s="283" t="str">
        <f>IF(AND('MAPA DE RIESGOS'!$V$328="Muy Baja",'MAPA DE RIESGOS'!$Z$328="Moderado"),CONCATENATE("R",'MAPA DE RIESGOS'!$H$328),"")</f>
        <v/>
      </c>
      <c r="AG47" s="283" t="str">
        <f>IF(AND('MAPA DE RIESGOS'!$V$334="Muy Baja",'MAPA DE RIESGOS'!$Z$334="Moderado"),CONCATENATE("R",'MAPA DE RIESGOS'!$H$334),"")</f>
        <v/>
      </c>
      <c r="AH47" s="283" t="str">
        <f>IF(AND('MAPA DE RIESGOS'!$V$340="Muy Baja",'MAPA DE RIESGOS'!$Z$340="Moderado"),CONCATENATE("R",'MAPA DE RIESGOS'!$H$340),"")</f>
        <v/>
      </c>
      <c r="AI47" s="283" t="str">
        <f>IF(AND('MAPA DE RIESGOS'!$V$346="Muy Baja",'MAPA DE RIESGOS'!$Z$346="Moderado"),CONCATENATE("R",'MAPA DE RIESGOS'!$H$346),"")</f>
        <v/>
      </c>
      <c r="AJ47" s="283" t="str">
        <f>IF(AND('MAPA DE RIESGOS'!$V$352="Muy Baja",'MAPA DE RIESGOS'!$Z$352="Moderado"),CONCATENATE("R",'MAPA DE RIESGOS'!$H$352),"")</f>
        <v/>
      </c>
      <c r="AK47" s="283" t="str">
        <f>IF(AND('MAPA DE RIESGOS'!$V$358="Muy Baja",'MAPA DE RIESGOS'!$Z$358="Moderado"),CONCATENATE("R",'MAPA DE RIESGOS'!$H$358),"")</f>
        <v/>
      </c>
      <c r="AL47" s="283" t="str">
        <f>IF(AND('MAPA DE RIESGOS'!$V$364="Muy Baja",'MAPA DE RIESGOS'!$Z$364="Moderado"),CONCATENATE("R",'MAPA DE RIESGOS'!$H$364),"")</f>
        <v/>
      </c>
      <c r="AM47" s="285" t="str">
        <f>IF(AND('MAPA DE RIESGOS'!$V$370="Muy Baja",'MAPA DE RIESGOS'!$Z$370="Moderado"),CONCATENATE("R",'MAPA DE RIESGOS'!$H$370),"")</f>
        <v/>
      </c>
      <c r="AN47" s="265" t="str">
        <f>IF(AND('MAPA DE RIESGOS'!$V$316="Muy Baja",'MAPA DE RIESGOS'!$Z$316="Mayor"),CONCATENATE("R",'MAPA DE RIESGOS'!$H$316),"")</f>
        <v/>
      </c>
      <c r="AO47" s="266" t="str">
        <f>IF(AND('MAPA DE RIESGOS'!$V$322="Muy Baja",'MAPA DE RIESGOS'!$Z$322="Mayor"),CONCATENATE("R",'MAPA DE RIESGOS'!$H$322),"")</f>
        <v/>
      </c>
      <c r="AP47" s="266" t="str">
        <f>IF(AND('MAPA DE RIESGOS'!$V$328="Muy Baja",'MAPA DE RIESGOS'!$Z$328="Mayor"),CONCATENATE("R",'MAPA DE RIESGOS'!$H$328),"")</f>
        <v/>
      </c>
      <c r="AQ47" s="266" t="str">
        <f>IF(AND('MAPA DE RIESGOS'!$V$334="Muy Baja",'MAPA DE RIESGOS'!$Z$334="Mayor"),CONCATENATE("R",'MAPA DE RIESGOS'!$H$334),"")</f>
        <v/>
      </c>
      <c r="AR47" s="266" t="str">
        <f>IF(AND('MAPA DE RIESGOS'!$V$340="Muy Baja",'MAPA DE RIESGOS'!$Z$340="Mayor"),CONCATENATE("R",'MAPA DE RIESGOS'!$H$340),"")</f>
        <v/>
      </c>
      <c r="AS47" s="266" t="str">
        <f>IF(AND('MAPA DE RIESGOS'!$V$346="Muy Baja",'MAPA DE RIESGOS'!$Z$346="Mayor"),CONCATENATE("R",'MAPA DE RIESGOS'!$H$346),"")</f>
        <v/>
      </c>
      <c r="AT47" s="266" t="str">
        <f>IF(AND('MAPA DE RIESGOS'!$V$352="Muy Baja",'MAPA DE RIESGOS'!$Z$352="Mayor"),CONCATENATE("R",'MAPA DE RIESGOS'!$H$352),"")</f>
        <v/>
      </c>
      <c r="AU47" s="266" t="str">
        <f>IF(AND('MAPA DE RIESGOS'!$V$358="Muy Baja",'MAPA DE RIESGOS'!$Z$358="Mayor"),CONCATENATE("R",'MAPA DE RIESGOS'!$H$358),"")</f>
        <v/>
      </c>
      <c r="AV47" s="266" t="str">
        <f>IF(AND('MAPA DE RIESGOS'!$V$364="Muy Baja",'MAPA DE RIESGOS'!$Z$364="Mayor"),CONCATENATE("R",'MAPA DE RIESGOS'!$H$364),"")</f>
        <v/>
      </c>
      <c r="AW47" s="268" t="str">
        <f>IF(AND('MAPA DE RIESGOS'!$V$370="Muy Baja",'MAPA DE RIESGOS'!$Z$370="Mayor"),CONCATENATE("R",'MAPA DE RIESGOS'!$H$370),"")</f>
        <v/>
      </c>
      <c r="AX47" s="271" t="str">
        <f>IF(AND('MAPA DE RIESGOS'!$V$316="Muy Baja",'MAPA DE RIESGOS'!$Z$316="Catastrófico"),CONCATENATE("R",'MAPA DE RIESGOS'!$H$316),"")</f>
        <v/>
      </c>
      <c r="AY47" s="272" t="str">
        <f>IF(AND('MAPA DE RIESGOS'!$V$322="Muy Baja",'MAPA DE RIESGOS'!$Z$322="Catastrófico"),CONCATENATE("R",'MAPA DE RIESGOS'!$H$322),"")</f>
        <v/>
      </c>
      <c r="AZ47" s="272" t="str">
        <f>IF(AND('MAPA DE RIESGOS'!$V$328="Muy Baja",'MAPA DE RIESGOS'!$Z$328="Catastrófico"),CONCATENATE("R",'MAPA DE RIESGOS'!$H$328),"")</f>
        <v/>
      </c>
      <c r="BA47" s="272" t="str">
        <f>IF(AND('MAPA DE RIESGOS'!$V$334="Muy Baja",'MAPA DE RIESGOS'!$Z$334="Catastrófico"),CONCATENATE("R",'MAPA DE RIESGOS'!$H$334),"")</f>
        <v/>
      </c>
      <c r="BB47" s="272" t="str">
        <f>IF(AND('MAPA DE RIESGOS'!$V$340="Muy Baja",'MAPA DE RIESGOS'!$Z$340="Catastrófico"),CONCATENATE("R",'MAPA DE RIESGOS'!$H$340),"")</f>
        <v/>
      </c>
      <c r="BC47" s="272" t="str">
        <f>IF(AND('MAPA DE RIESGOS'!$V$346="Muy Baja",'MAPA DE RIESGOS'!$Z$346="Catastrófico"),CONCATENATE("R",'MAPA DE RIESGOS'!$H$346),"")</f>
        <v/>
      </c>
      <c r="BD47" s="272" t="str">
        <f>IF(AND('MAPA DE RIESGOS'!$V$352="Muy Baja",'MAPA DE RIESGOS'!$Z$352="Catastrófico"),CONCATENATE("R",'MAPA DE RIESGOS'!$H$352),"")</f>
        <v/>
      </c>
      <c r="BE47" s="272" t="str">
        <f>IF(AND('MAPA DE RIESGOS'!$V$358="Muy Baja",'MAPA DE RIESGOS'!$Z$358="Catastrófico"),CONCATENATE("R",'MAPA DE RIESGOS'!$H$358),"")</f>
        <v/>
      </c>
      <c r="BF47" s="272" t="str">
        <f>IF(AND('MAPA DE RIESGOS'!$V$364="Muy Baja",'MAPA DE RIESGOS'!$Z$364="Catastrófico"),CONCATENATE("R",'MAPA DE RIESGOS'!$H$364),"")</f>
        <v/>
      </c>
      <c r="BG47" s="274" t="str">
        <f>IF(AND('MAPA DE RIESGOS'!$V$370="Muy Baja",'MAPA DE RIESGOS'!$Z$370="Catastrófico"),CONCATENATE("R",'MAPA DE RIESGOS'!$H$370),"")</f>
        <v/>
      </c>
      <c r="BH47" s="309"/>
      <c r="BI47" s="309"/>
      <c r="BJ47" s="309"/>
      <c r="BK47" s="309"/>
      <c r="BL47" s="309"/>
      <c r="BM47" s="309"/>
      <c r="BN47" s="309"/>
    </row>
    <row r="48" spans="2:66" ht="34.5" customHeight="1">
      <c r="B48" s="796"/>
      <c r="C48" s="796"/>
      <c r="D48" s="797"/>
      <c r="E48" s="801"/>
      <c r="F48" s="802"/>
      <c r="G48" s="802"/>
      <c r="H48" s="802"/>
      <c r="I48" s="803"/>
      <c r="J48" s="292" t="str">
        <f>IF(AND('MAPA DE RIESGOS'!$V$376="Muy Baja",'MAPA DE RIESGOS'!$Z$376="Leve"),CONCATENATE("R",'MAPA DE RIESGOS'!$H$376),"")</f>
        <v/>
      </c>
      <c r="K48" s="293" t="str">
        <f>IF(AND('MAPA DE RIESGOS'!$V$382="Muy Baja",'MAPA DE RIESGOS'!$Z$382="Leve"),CONCATENATE("R",'MAPA DE RIESGOS'!$H$382),"")</f>
        <v/>
      </c>
      <c r="L48" s="293" t="str">
        <f>IF(AND('MAPA DE RIESGOS'!$V$388="Muy Baja",'MAPA DE RIESGOS'!$Z$388="Leve"),CONCATENATE("R",'MAPA DE RIESGOS'!$H$388),"")</f>
        <v/>
      </c>
      <c r="M48" s="293" t="str">
        <f>IF(AND('MAPA DE RIESGOS'!$V$394="Muy Baja",'MAPA DE RIESGOS'!$Z$394="Leve"),CONCATENATE("R",'MAPA DE RIESGOS'!$H$394),"")</f>
        <v/>
      </c>
      <c r="N48" s="293" t="str">
        <f>IF(AND('MAPA DE RIESGOS'!$V$400="Muy Baja",'MAPA DE RIESGOS'!$Z$400="Leve"),CONCATENATE("R",'MAPA DE RIESGOS'!$H$400),"")</f>
        <v/>
      </c>
      <c r="O48" s="293" t="str">
        <f>IF(AND('MAPA DE RIESGOS'!$V$406="Muy Baja",'MAPA DE RIESGOS'!$Z$406="Leve"),CONCATENATE("R",'MAPA DE RIESGOS'!$H$406),"")</f>
        <v/>
      </c>
      <c r="P48" s="293" t="str">
        <f>IF(AND('MAPA DE RIESGOS'!$V$412="Muy Baja",'MAPA DE RIESGOS'!$Z$412="Leve"),CONCATENATE("R",'MAPA DE RIESGOS'!$H$412),"")</f>
        <v/>
      </c>
      <c r="Q48" s="293" t="str">
        <f>IF(AND('MAPA DE RIESGOS'!$V$418="Muy Baja",'MAPA DE RIESGOS'!$Z$418="Leve"),CONCATENATE("R",'MAPA DE RIESGOS'!$H$418),"")</f>
        <v/>
      </c>
      <c r="R48" s="293" t="str">
        <f>IF(AND('MAPA DE RIESGOS'!$V$424="Muy Baja",'MAPA DE RIESGOS'!$Z$424="Leve"),CONCATENATE("R",'MAPA DE RIESGOS'!$H$424),"")</f>
        <v/>
      </c>
      <c r="S48" s="295" t="str">
        <f>IF(AND('MAPA DE RIESGOS'!$V$430="Muy Baja",'MAPA DE RIESGOS'!$Z$430="Leve"),CONCATENATE("R",'MAPA DE RIESGOS'!$H$430),"")</f>
        <v/>
      </c>
      <c r="T48" s="292" t="str">
        <f>IF(AND('MAPA DE RIESGOS'!$V$376="Muy Baja",'MAPA DE RIESGOS'!$Z$376="Menor"),CONCATENATE("R",'MAPA DE RIESGOS'!$H$376),"")</f>
        <v/>
      </c>
      <c r="U48" s="293" t="str">
        <f>IF(AND('MAPA DE RIESGOS'!$V$382="Muy Baja",'MAPA DE RIESGOS'!$Z$382="Menor"),CONCATENATE("R",'MAPA DE RIESGOS'!$H$382),"")</f>
        <v/>
      </c>
      <c r="V48" s="293" t="str">
        <f>IF(AND('MAPA DE RIESGOS'!$V$388="Muy Baja",'MAPA DE RIESGOS'!$Z$388="Menor"),CONCATENATE("R",'MAPA DE RIESGOS'!$H$388),"")</f>
        <v/>
      </c>
      <c r="W48" s="293" t="str">
        <f>IF(AND('MAPA DE RIESGOS'!$V$394="Muy Baja",'MAPA DE RIESGOS'!$Z$394="Menor"),CONCATENATE("R",'MAPA DE RIESGOS'!$H$394),"")</f>
        <v/>
      </c>
      <c r="X48" s="293" t="str">
        <f>IF(AND('MAPA DE RIESGOS'!$V$400="Muy Baja",'MAPA DE RIESGOS'!$Z$400="Menor"),CONCATENATE("R",'MAPA DE RIESGOS'!$H$400),"")</f>
        <v/>
      </c>
      <c r="Y48" s="293" t="str">
        <f>IF(AND('MAPA DE RIESGOS'!$V$406="Muy Baja",'MAPA DE RIESGOS'!$Z$406="Menor"),CONCATENATE("R",'MAPA DE RIESGOS'!$H$406),"")</f>
        <v/>
      </c>
      <c r="Z48" s="293" t="str">
        <f>IF(AND('MAPA DE RIESGOS'!$V$412="Muy Baja",'MAPA DE RIESGOS'!$Z$412="Menor"),CONCATENATE("R",'MAPA DE RIESGOS'!$H$412),"")</f>
        <v/>
      </c>
      <c r="AA48" s="293" t="str">
        <f>IF(AND('MAPA DE RIESGOS'!$V$418="Muy Baja",'MAPA DE RIESGOS'!$Z$418="Menor"),CONCATENATE("R",'MAPA DE RIESGOS'!$H$418),"")</f>
        <v/>
      </c>
      <c r="AB48" s="293" t="str">
        <f>IF(AND('MAPA DE RIESGOS'!$V$424="Muy Baja",'MAPA DE RIESGOS'!$Z$424="Menor"),CONCATENATE("R",'MAPA DE RIESGOS'!$H$424),"")</f>
        <v/>
      </c>
      <c r="AC48" s="295" t="str">
        <f>IF(AND('MAPA DE RIESGOS'!$V$430="Muy Baja",'MAPA DE RIESGOS'!$Z$430="Menor"),CONCATENATE("R",'MAPA DE RIESGOS'!$H$430),"")</f>
        <v/>
      </c>
      <c r="AD48" s="282" t="str">
        <f>IF(AND('MAPA DE RIESGOS'!$V$376="Muy Baja",'MAPA DE RIESGOS'!$Z$376="Moderado"),CONCATENATE("R",'MAPA DE RIESGOS'!$H$376),"")</f>
        <v/>
      </c>
      <c r="AE48" s="283" t="str">
        <f>IF(AND('MAPA DE RIESGOS'!$V$382="Muy Baja",'MAPA DE RIESGOS'!$Z$382="Moderado"),CONCATENATE("R",'MAPA DE RIESGOS'!$H$382),"")</f>
        <v/>
      </c>
      <c r="AF48" s="283" t="str">
        <f>IF(AND('MAPA DE RIESGOS'!$V$388="Muy Baja",'MAPA DE RIESGOS'!$Z$388="Moderado"),CONCATENATE("R",'MAPA DE RIESGOS'!$H$388),"")</f>
        <v/>
      </c>
      <c r="AG48" s="283" t="str">
        <f>IF(AND('MAPA DE RIESGOS'!$V$394="Muy Baja",'MAPA DE RIESGOS'!$Z$394="Moderado"),CONCATENATE("R",'MAPA DE RIESGOS'!$H$394),"")</f>
        <v/>
      </c>
      <c r="AH48" s="283" t="str">
        <f>IF(AND('MAPA DE RIESGOS'!$V$400="Muy Baja",'MAPA DE RIESGOS'!$Z$400="Moderado"),CONCATENATE("R",'MAPA DE RIESGOS'!$H$400),"")</f>
        <v/>
      </c>
      <c r="AI48" s="283" t="str">
        <f>IF(AND('MAPA DE RIESGOS'!$V$406="Muy Baja",'MAPA DE RIESGOS'!$Z$406="Moderado"),CONCATENATE("R",'MAPA DE RIESGOS'!$H$406),"")</f>
        <v/>
      </c>
      <c r="AJ48" s="283" t="str">
        <f>IF(AND('MAPA DE RIESGOS'!$V$412="Muy Baja",'MAPA DE RIESGOS'!$Z$412="Moderado"),CONCATENATE("R",'MAPA DE RIESGOS'!$H$412),"")</f>
        <v/>
      </c>
      <c r="AK48" s="283" t="str">
        <f>IF(AND('MAPA DE RIESGOS'!$V$418="Muy Baja",'MAPA DE RIESGOS'!$Z$418="Moderado"),CONCATENATE("R",'MAPA DE RIESGOS'!$H$418),"")</f>
        <v/>
      </c>
      <c r="AL48" s="283" t="str">
        <f>IF(AND('MAPA DE RIESGOS'!$V$424="Muy Baja",'MAPA DE RIESGOS'!$Z$424="Moderado"),CONCATENATE("R",'MAPA DE RIESGOS'!$H$424),"")</f>
        <v/>
      </c>
      <c r="AM48" s="285" t="str">
        <f>IF(AND('MAPA DE RIESGOS'!$V$430="Muy Baja",'MAPA DE RIESGOS'!$Z$430="Moderado"),CONCATENATE("R",'MAPA DE RIESGOS'!$H$430),"")</f>
        <v/>
      </c>
      <c r="AN48" s="265" t="str">
        <f>IF(AND('MAPA DE RIESGOS'!$V$376="Muy Baja",'MAPA DE RIESGOS'!$Z$376="Mayor"),CONCATENATE("R",'MAPA DE RIESGOS'!$H$376),"")</f>
        <v/>
      </c>
      <c r="AO48" s="266" t="str">
        <f>IF(AND('MAPA DE RIESGOS'!$V$382="Muy Baja",'MAPA DE RIESGOS'!$Z$382="Mayor"),CONCATENATE("R",'MAPA DE RIESGOS'!$H$382),"")</f>
        <v/>
      </c>
      <c r="AP48" s="266" t="str">
        <f>IF(AND('MAPA DE RIESGOS'!$V$388="Muy Baja",'MAPA DE RIESGOS'!$Z$388="Mayor"),CONCATENATE("R",'MAPA DE RIESGOS'!$H$388),"")</f>
        <v/>
      </c>
      <c r="AQ48" s="266" t="str">
        <f>IF(AND('MAPA DE RIESGOS'!$V$394="Muy Baja",'MAPA DE RIESGOS'!$Z$394="Mayor"),CONCATENATE("R",'MAPA DE RIESGOS'!$H$394),"")</f>
        <v/>
      </c>
      <c r="AR48" s="266" t="str">
        <f>IF(AND('MAPA DE RIESGOS'!$V$400="Muy Baja",'MAPA DE RIESGOS'!$Z$400="Mayor"),CONCATENATE("R",'MAPA DE RIESGOS'!$H$400),"")</f>
        <v/>
      </c>
      <c r="AS48" s="266" t="str">
        <f>IF(AND('MAPA DE RIESGOS'!$V$406="Muy Baja",'MAPA DE RIESGOS'!$Z$406="Mayor"),CONCATENATE("R",'MAPA DE RIESGOS'!$H$406),"")</f>
        <v/>
      </c>
      <c r="AT48" s="266" t="str">
        <f>IF(AND('MAPA DE RIESGOS'!$V$412="Muy Baja",'MAPA DE RIESGOS'!$Z$412="Mayor"),CONCATENATE("R",'MAPA DE RIESGOS'!$H$412),"")</f>
        <v/>
      </c>
      <c r="AU48" s="266" t="str">
        <f>IF(AND('MAPA DE RIESGOS'!$V$418="Muy Baja",'MAPA DE RIESGOS'!$Z$418="Mayor"),CONCATENATE("R",'MAPA DE RIESGOS'!$H$418),"")</f>
        <v/>
      </c>
      <c r="AV48" s="266" t="str">
        <f>IF(AND('MAPA DE RIESGOS'!$V$424="Muy Baja",'MAPA DE RIESGOS'!$Z$424="Mayor"),CONCATENATE("R",'MAPA DE RIESGOS'!$H$424),"")</f>
        <v/>
      </c>
      <c r="AW48" s="268" t="str">
        <f>IF(AND('MAPA DE RIESGOS'!$V$430="Muy Baja",'MAPA DE RIESGOS'!$Z$430="Mayor"),CONCATENATE("R",'MAPA DE RIESGOS'!$H$430),"")</f>
        <v/>
      </c>
      <c r="AX48" s="271" t="str">
        <f>IF(AND('MAPA DE RIESGOS'!$V$376="Muy Baja",'MAPA DE RIESGOS'!$Z$376="Catastrófico"),CONCATENATE("R",'MAPA DE RIESGOS'!$H$376),"")</f>
        <v/>
      </c>
      <c r="AY48" s="272" t="str">
        <f>IF(AND('MAPA DE RIESGOS'!$V$382="Muy Baja",'MAPA DE RIESGOS'!$Z$382="Catastrófico"),CONCATENATE("R",'MAPA DE RIESGOS'!$H$382),"")</f>
        <v/>
      </c>
      <c r="AZ48" s="272" t="str">
        <f>IF(AND('MAPA DE RIESGOS'!$V$388="Muy Baja",'MAPA DE RIESGOS'!$Z$388="Catastrófico"),CONCATENATE("R",'MAPA DE RIESGOS'!$H$388),"")</f>
        <v/>
      </c>
      <c r="BA48" s="272" t="str">
        <f>IF(AND('MAPA DE RIESGOS'!$V$394="Muy Baja",'MAPA DE RIESGOS'!$Z$394="Catastrófico"),CONCATENATE("R",'MAPA DE RIESGOS'!$H$394),"")</f>
        <v/>
      </c>
      <c r="BB48" s="272" t="str">
        <f>IF(AND('MAPA DE RIESGOS'!$V$400="Muy Baja",'MAPA DE RIESGOS'!$Z$400="Catastrófico"),CONCATENATE("R",'MAPA DE RIESGOS'!$H$400),"")</f>
        <v/>
      </c>
      <c r="BC48" s="272" t="str">
        <f>IF(AND('MAPA DE RIESGOS'!$V$406="Muy Baja",'MAPA DE RIESGOS'!$Z$406="Catastrófico"),CONCATENATE("R",'MAPA DE RIESGOS'!$H$406),"")</f>
        <v/>
      </c>
      <c r="BD48" s="272" t="str">
        <f>IF(AND('MAPA DE RIESGOS'!$V$412="Muy Baja",'MAPA DE RIESGOS'!$Z$412="Catastrófico"),CONCATENATE("R",'MAPA DE RIESGOS'!$H$412),"")</f>
        <v/>
      </c>
      <c r="BE48" s="272" t="str">
        <f>IF(AND('MAPA DE RIESGOS'!$V$418="Muy Baja",'MAPA DE RIESGOS'!$Z$418="Catastrófico"),CONCATENATE("R",'MAPA DE RIESGOS'!$H$418),"")</f>
        <v/>
      </c>
      <c r="BF48" s="272" t="str">
        <f>IF(AND('MAPA DE RIESGOS'!$V$424="Muy Baja",'MAPA DE RIESGOS'!$Z$424="Catastrófico"),CONCATENATE("R",'MAPA DE RIESGOS'!$H$424),"")</f>
        <v/>
      </c>
      <c r="BG48" s="274" t="str">
        <f>IF(AND('MAPA DE RIESGOS'!$V$430="Muy Baja",'MAPA DE RIESGOS'!$Z$430="Catastrófico"),CONCATENATE("R",'MAPA DE RIESGOS'!$H$430),"")</f>
        <v/>
      </c>
      <c r="BH48" s="309"/>
      <c r="BI48" s="309"/>
      <c r="BJ48" s="309"/>
      <c r="BK48" s="309"/>
      <c r="BL48" s="309"/>
      <c r="BM48" s="309"/>
      <c r="BN48" s="309"/>
    </row>
    <row r="49" spans="2:66" ht="34.5" customHeight="1">
      <c r="B49" s="796"/>
      <c r="C49" s="796"/>
      <c r="D49" s="797"/>
      <c r="E49" s="801"/>
      <c r="F49" s="802"/>
      <c r="G49" s="802"/>
      <c r="H49" s="802"/>
      <c r="I49" s="803"/>
      <c r="J49" s="292" t="str">
        <f>IF(AND('MAPA DE RIESGOS'!$V$436="Muy Baja",'MAPA DE RIESGOS'!$Z$436="Leve"),CONCATENATE("R",'MAPA DE RIESGOS'!$H$436),"")</f>
        <v/>
      </c>
      <c r="K49" s="293" t="str">
        <f>IF(AND('MAPA DE RIESGOS'!$V$442="Muy Baja",'MAPA DE RIESGOS'!$Z$442="Leve"),CONCATENATE("R",'MAPA DE RIESGOS'!$H$442),"")</f>
        <v/>
      </c>
      <c r="L49" s="293" t="str">
        <f>IF(AND('MAPA DE RIESGOS'!$V$448="Muy Baja",'MAPA DE RIESGOS'!$Z$448="Leve"),CONCATENATE("R",'MAPA DE RIESGOS'!$H$448),"")</f>
        <v/>
      </c>
      <c r="M49" s="293" t="str">
        <f>IF(AND('MAPA DE RIESGOS'!$V$454="Muy Baja",'MAPA DE RIESGOS'!$Z$454="Leve"),CONCATENATE("R",'MAPA DE RIESGOS'!$H$454),"")</f>
        <v/>
      </c>
      <c r="N49" s="293" t="str">
        <f>IF(AND('MAPA DE RIESGOS'!$V$460="Muy Baja",'MAPA DE RIESGOS'!$Z$460="Leve"),CONCATENATE("R",'MAPA DE RIESGOS'!$H$460),"")</f>
        <v/>
      </c>
      <c r="O49" s="293" t="str">
        <f>IF(AND('MAPA DE RIESGOS'!$V$466="Muy Baja",'MAPA DE RIESGOS'!$Z$466="Leve"),CONCATENATE("R",'MAPA DE RIESGOS'!$H$466),"")</f>
        <v/>
      </c>
      <c r="P49" s="293" t="str">
        <f>IF(AND('MAPA DE RIESGOS'!$V$472="Muy Baja",'MAPA DE RIESGOS'!$Z$472="Leve"),CONCATENATE("R",'MAPA DE RIESGOS'!$H$472),"")</f>
        <v/>
      </c>
      <c r="Q49" s="293" t="str">
        <f>IF(AND('MAPA DE RIESGOS'!$V$478="Muy Baja",'MAPA DE RIESGOS'!$Z$478="Leve"),CONCATENATE("R",'MAPA DE RIESGOS'!$H$478),"")</f>
        <v/>
      </c>
      <c r="R49" s="293" t="str">
        <f>IF(AND('MAPA DE RIESGOS'!$V$484="Muy Baja",'MAPA DE RIESGOS'!$Z$484="Leve"),CONCATENATE("R",'MAPA DE RIESGOS'!$H$484),"")</f>
        <v/>
      </c>
      <c r="S49" s="295" t="str">
        <f>IF(AND('MAPA DE RIESGOS'!$V$490="Muy Baja",'MAPA DE RIESGOS'!$Z$490="Leve"),CONCATENATE("R",'MAPA DE RIESGOS'!$H$490),"")</f>
        <v/>
      </c>
      <c r="T49" s="292" t="str">
        <f>IF(AND('MAPA DE RIESGOS'!$V$436="Muy Baja",'MAPA DE RIESGOS'!$Z$436="Menor"),CONCATENATE("R",'MAPA DE RIESGOS'!$H$436),"")</f>
        <v/>
      </c>
      <c r="U49" s="293" t="str">
        <f>IF(AND('MAPA DE RIESGOS'!$V$442="Muy Baja",'MAPA DE RIESGOS'!$Z$442="Menor"),CONCATENATE("R",'MAPA DE RIESGOS'!$H$442),"")</f>
        <v/>
      </c>
      <c r="V49" s="293" t="str">
        <f>IF(AND('MAPA DE RIESGOS'!$V$448="Muy Baja",'MAPA DE RIESGOS'!$Z$448="Menor"),CONCATENATE("R",'MAPA DE RIESGOS'!$H$448),"")</f>
        <v/>
      </c>
      <c r="W49" s="293" t="str">
        <f>IF(AND('MAPA DE RIESGOS'!$V$454="Muy Baja",'MAPA DE RIESGOS'!$Z$454="Menor"),CONCATENATE("R",'MAPA DE RIESGOS'!$H$454),"")</f>
        <v/>
      </c>
      <c r="X49" s="293" t="str">
        <f>IF(AND('MAPA DE RIESGOS'!$V$460="Muy Baja",'MAPA DE RIESGOS'!$Z$460="Menor"),CONCATENATE("R",'MAPA DE RIESGOS'!$H$460),"")</f>
        <v/>
      </c>
      <c r="Y49" s="293" t="str">
        <f>IF(AND('MAPA DE RIESGOS'!$V$466="Muy Baja",'MAPA DE RIESGOS'!$Z$466="Menor"),CONCATENATE("R",'MAPA DE RIESGOS'!$H$466),"")</f>
        <v/>
      </c>
      <c r="Z49" s="293" t="str">
        <f>IF(AND('MAPA DE RIESGOS'!$V$472="Muy Baja",'MAPA DE RIESGOS'!$Z$472="Menor"),CONCATENATE("R",'MAPA DE RIESGOS'!$H$472),"")</f>
        <v/>
      </c>
      <c r="AA49" s="293" t="str">
        <f>IF(AND('MAPA DE RIESGOS'!$V$478="Muy Baja",'MAPA DE RIESGOS'!$Z$478="Menor"),CONCATENATE("R",'MAPA DE RIESGOS'!$H$478),"")</f>
        <v/>
      </c>
      <c r="AB49" s="293" t="str">
        <f>IF(AND('MAPA DE RIESGOS'!$V$484="Muy Baja",'MAPA DE RIESGOS'!$Z$484="Menor"),CONCATENATE("R",'MAPA DE RIESGOS'!$H$484),"")</f>
        <v/>
      </c>
      <c r="AC49" s="295" t="str">
        <f>IF(AND('MAPA DE RIESGOS'!$V$490="Muy Baja",'MAPA DE RIESGOS'!$Z$490="Menor"),CONCATENATE("R",'MAPA DE RIESGOS'!$H$490),"")</f>
        <v/>
      </c>
      <c r="AD49" s="282" t="str">
        <f>IF(AND('MAPA DE RIESGOS'!$V$436="Muy Baja",'MAPA DE RIESGOS'!$Z$436="Moderado"),CONCATENATE("R",'MAPA DE RIESGOS'!$H$436),"")</f>
        <v/>
      </c>
      <c r="AE49" s="283" t="str">
        <f>IF(AND('MAPA DE RIESGOS'!$V$442="Muy Baja",'MAPA DE RIESGOS'!$Z$442="Moderado"),CONCATENATE("R",'MAPA DE RIESGOS'!$H$442),"")</f>
        <v/>
      </c>
      <c r="AF49" s="283" t="str">
        <f>IF(AND('MAPA DE RIESGOS'!$V$448="Muy Baja",'MAPA DE RIESGOS'!$Z$448="Moderado"),CONCATENATE("R",'MAPA DE RIESGOS'!$H$448),"")</f>
        <v/>
      </c>
      <c r="AG49" s="283" t="str">
        <f>IF(AND('MAPA DE RIESGOS'!$V$454="Muy Baja",'MAPA DE RIESGOS'!$Z$454="Moderado"),CONCATENATE("R",'MAPA DE RIESGOS'!$H$454),"")</f>
        <v/>
      </c>
      <c r="AH49" s="283" t="str">
        <f>IF(AND('MAPA DE RIESGOS'!$V$460="Muy Baja",'MAPA DE RIESGOS'!$Z$460="Moderado"),CONCATENATE("R",'MAPA DE RIESGOS'!$H$460),"")</f>
        <v/>
      </c>
      <c r="AI49" s="283" t="str">
        <f>IF(AND('MAPA DE RIESGOS'!$V$466="Muy Baja",'MAPA DE RIESGOS'!$Z$466="Moderado"),CONCATENATE("R",'MAPA DE RIESGOS'!$H$466),"")</f>
        <v/>
      </c>
      <c r="AJ49" s="283" t="str">
        <f>IF(AND('MAPA DE RIESGOS'!$V$472="Muy Baja",'MAPA DE RIESGOS'!$Z$472="Moderado"),CONCATENATE("R",'MAPA DE RIESGOS'!$H$472),"")</f>
        <v/>
      </c>
      <c r="AK49" s="283" t="str">
        <f>IF(AND('MAPA DE RIESGOS'!$V$478="Muy Baja",'MAPA DE RIESGOS'!$Z$478="Moderado"),CONCATENATE("R",'MAPA DE RIESGOS'!$H$478),"")</f>
        <v/>
      </c>
      <c r="AL49" s="283" t="str">
        <f>IF(AND('MAPA DE RIESGOS'!$V$484="Muy Baja",'MAPA DE RIESGOS'!$Z$484="Moderado"),CONCATENATE("R",'MAPA DE RIESGOS'!$H$484),"")</f>
        <v/>
      </c>
      <c r="AM49" s="285" t="str">
        <f>IF(AND('MAPA DE RIESGOS'!$V$490="Muy Baja",'MAPA DE RIESGOS'!$Z$490="Moderado"),CONCATENATE("R",'MAPA DE RIESGOS'!$H$490),"")</f>
        <v/>
      </c>
      <c r="AN49" s="265" t="str">
        <f>IF(AND('MAPA DE RIESGOS'!$V$436="Muy Baja",'MAPA DE RIESGOS'!$Z$436="Mayor"),CONCATENATE("R",'MAPA DE RIESGOS'!$H$436),"")</f>
        <v/>
      </c>
      <c r="AO49" s="266" t="str">
        <f>IF(AND('MAPA DE RIESGOS'!$V$442="Muy Baja",'MAPA DE RIESGOS'!$Z$442="Mayor"),CONCATENATE("R",'MAPA DE RIESGOS'!$H$442),"")</f>
        <v/>
      </c>
      <c r="AP49" s="266" t="str">
        <f>IF(AND('MAPA DE RIESGOS'!$V$448="Muy Baja",'MAPA DE RIESGOS'!$Z$448="Mayor"),CONCATENATE("R",'MAPA DE RIESGOS'!$H$448),"")</f>
        <v/>
      </c>
      <c r="AQ49" s="266" t="str">
        <f>IF(AND('MAPA DE RIESGOS'!$V$454="Muy Baja",'MAPA DE RIESGOS'!$Z$454="Mayor"),CONCATENATE("R",'MAPA DE RIESGOS'!$H$454),"")</f>
        <v/>
      </c>
      <c r="AR49" s="266" t="str">
        <f>IF(AND('MAPA DE RIESGOS'!$V$460="Muy Baja",'MAPA DE RIESGOS'!$Z$460="Mayor"),CONCATENATE("R",'MAPA DE RIESGOS'!$H$460),"")</f>
        <v/>
      </c>
      <c r="AS49" s="266" t="str">
        <f>IF(AND('MAPA DE RIESGOS'!$V$466="Muy Baja",'MAPA DE RIESGOS'!$Z$466="Mayor"),CONCATENATE("R",'MAPA DE RIESGOS'!$H$466),"")</f>
        <v/>
      </c>
      <c r="AT49" s="266" t="str">
        <f>IF(AND('MAPA DE RIESGOS'!$V$472="Muy Baja",'MAPA DE RIESGOS'!$Z$472="Mayor"),CONCATENATE("R",'MAPA DE RIESGOS'!$H$472),"")</f>
        <v/>
      </c>
      <c r="AU49" s="266" t="str">
        <f>IF(AND('MAPA DE RIESGOS'!$V$478="Muy Baja",'MAPA DE RIESGOS'!$Z$478="Mayor"),CONCATENATE("R",'MAPA DE RIESGOS'!$H$478),"")</f>
        <v/>
      </c>
      <c r="AV49" s="266" t="str">
        <f>IF(AND('MAPA DE RIESGOS'!$V$484="Muy Baja",'MAPA DE RIESGOS'!$Z$484="Mayor"),CONCATENATE("R",'MAPA DE RIESGOS'!$H$484),"")</f>
        <v/>
      </c>
      <c r="AW49" s="268" t="str">
        <f>IF(AND('MAPA DE RIESGOS'!$V$490="Muy Baja",'MAPA DE RIESGOS'!$Z$490="Mayor"),CONCATENATE("R",'MAPA DE RIESGOS'!$H$490),"")</f>
        <v/>
      </c>
      <c r="AX49" s="271" t="str">
        <f>IF(AND('MAPA DE RIESGOS'!$V$436="Muy Baja",'MAPA DE RIESGOS'!$Z$436="Catastrófico"),CONCATENATE("R",'MAPA DE RIESGOS'!$H$436),"")</f>
        <v/>
      </c>
      <c r="AY49" s="272" t="str">
        <f>IF(AND('MAPA DE RIESGOS'!$V$442="Muy Baja",'MAPA DE RIESGOS'!$Z$442="Catastrófico"),CONCATENATE("R",'MAPA DE RIESGOS'!$H$442),"")</f>
        <v/>
      </c>
      <c r="AZ49" s="272" t="str">
        <f>IF(AND('MAPA DE RIESGOS'!$V$448="Muy Baja",'MAPA DE RIESGOS'!$Z$448="Catastrófico"),CONCATENATE("R",'MAPA DE RIESGOS'!$H$448),"")</f>
        <v/>
      </c>
      <c r="BA49" s="272" t="str">
        <f>IF(AND('MAPA DE RIESGOS'!$V$454="Muy Baja",'MAPA DE RIESGOS'!$Z$454="Catastrófico"),CONCATENATE("R",'MAPA DE RIESGOS'!$H$454),"")</f>
        <v/>
      </c>
      <c r="BB49" s="272" t="str">
        <f>IF(AND('MAPA DE RIESGOS'!$V$460="Muy Baja",'MAPA DE RIESGOS'!$Z$460="Catastrófico"),CONCATENATE("R",'MAPA DE RIESGOS'!$H$460),"")</f>
        <v/>
      </c>
      <c r="BC49" s="272" t="str">
        <f>IF(AND('MAPA DE RIESGOS'!$V$466="Muy Baja",'MAPA DE RIESGOS'!$Z$466="Catastrófico"),CONCATENATE("R",'MAPA DE RIESGOS'!$H$466),"")</f>
        <v/>
      </c>
      <c r="BD49" s="272" t="str">
        <f>IF(AND('MAPA DE RIESGOS'!$V$472="Muy Baja",'MAPA DE RIESGOS'!$Z$472="Catastrófico"),CONCATENATE("R",'MAPA DE RIESGOS'!$H$472),"")</f>
        <v/>
      </c>
      <c r="BE49" s="272" t="str">
        <f>IF(AND('MAPA DE RIESGOS'!$V$478="Muy Baja",'MAPA DE RIESGOS'!$Z$478="Catastrófico"),CONCATENATE("R",'MAPA DE RIESGOS'!$H$478),"")</f>
        <v/>
      </c>
      <c r="BF49" s="272" t="str">
        <f>IF(AND('MAPA DE RIESGOS'!$V$484="Muy Baja",'MAPA DE RIESGOS'!$Z$484="Catastrófico"),CONCATENATE("R",'MAPA DE RIESGOS'!$H$484),"")</f>
        <v/>
      </c>
      <c r="BG49" s="274" t="str">
        <f>IF(AND('MAPA DE RIESGOS'!$V$490="Muy Baja",'MAPA DE RIESGOS'!$Z$490="Catastrófico"),CONCATENATE("R",'MAPA DE RIESGOS'!$H$490),"")</f>
        <v/>
      </c>
      <c r="BH49" s="309"/>
      <c r="BI49" s="309"/>
      <c r="BJ49" s="309"/>
      <c r="BK49" s="309"/>
      <c r="BL49" s="309"/>
      <c r="BM49" s="309"/>
      <c r="BN49" s="309"/>
    </row>
    <row r="50" spans="2:66" ht="34.5" customHeight="1" thickBot="1">
      <c r="B50" s="796"/>
      <c r="C50" s="796"/>
      <c r="D50" s="797"/>
      <c r="E50" s="804"/>
      <c r="F50" s="805"/>
      <c r="G50" s="805"/>
      <c r="H50" s="805"/>
      <c r="I50" s="806"/>
      <c r="J50" s="296" t="str">
        <f>IF(AND('MAPA DE RIESGOS'!$V$496="Muy Baja",'MAPA DE RIESGOS'!$Z$496="Leve"),CONCATENATE("R",'MAPA DE RIESGOS'!$H$496),"")</f>
        <v/>
      </c>
      <c r="K50" s="297" t="str">
        <f>IF(AND('MAPA DE RIESGOS'!$V$502="Muy Baja",'MAPA DE RIESGOS'!$Z$502="Leve"),CONCATENATE("R",'MAPA DE RIESGOS'!$H$502),"")</f>
        <v/>
      </c>
      <c r="L50" s="297" t="str">
        <f>IF(AND('MAPA DE RIESGOS'!$V$508="Muy Baja",'MAPA DE RIESGOS'!$Z$508="Leve"),CONCATENATE("R",'MAPA DE RIESGOS'!$H$508),"")</f>
        <v/>
      </c>
      <c r="M50" s="297" t="str">
        <f>IF(AND('MAPA DE RIESGOS'!$V$514="Muy Baja",'MAPA DE RIESGOS'!$Z$514="Leve"),CONCATENATE("R",'MAPA DE RIESGOS'!$H$514),"")</f>
        <v/>
      </c>
      <c r="N50" s="297" t="str">
        <f>IF(AND('MAPA DE RIESGOS'!$V$520="Muy Baja",'MAPA DE RIESGOS'!$Z$520="Leve"),CONCATENATE("R",'MAPA DE RIESGOS'!$H$520),"")</f>
        <v/>
      </c>
      <c r="O50" s="297" t="str">
        <f>IF(AND('MAPA DE RIESGOS'!$V$526="Muy Baja",'MAPA DE RIESGOS'!$Z$526="Leve"),CONCATENATE("R",'MAPA DE RIESGOS'!$H$526),"")</f>
        <v/>
      </c>
      <c r="P50" s="297" t="str">
        <f>IF(AND('MAPA DE RIESGOS'!$V$532="Muy Baja",'MAPA DE RIESGOS'!$Z$532="Leve"),CONCATENATE("R",'MAPA DE RIESGOS'!$H$532),"")</f>
        <v/>
      </c>
      <c r="Q50" s="297"/>
      <c r="R50" s="297"/>
      <c r="S50" s="298"/>
      <c r="T50" s="296" t="str">
        <f>IF(AND('MAPA DE RIESGOS'!$V$496="Muy Baja",'MAPA DE RIESGOS'!$Z$496="Menor"),CONCATENATE("R",'MAPA DE RIESGOS'!$H$496),"")</f>
        <v/>
      </c>
      <c r="U50" s="297" t="str">
        <f>IF(AND('MAPA DE RIESGOS'!$V$502="Muy Baja",'MAPA DE RIESGOS'!$Z$502="Menor"),CONCATENATE("R",'MAPA DE RIESGOS'!$H$502),"")</f>
        <v/>
      </c>
      <c r="V50" s="297" t="str">
        <f>IF(AND('MAPA DE RIESGOS'!$V$508="Muy Baja",'MAPA DE RIESGOS'!$Z$508="Menor"),CONCATENATE("R",'MAPA DE RIESGOS'!$H$508),"")</f>
        <v/>
      </c>
      <c r="W50" s="297" t="str">
        <f>IF(AND('MAPA DE RIESGOS'!$V$514="Muy Baja",'MAPA DE RIESGOS'!$Z$514="Menor"),CONCATENATE("R",'MAPA DE RIESGOS'!$H$514),"")</f>
        <v/>
      </c>
      <c r="X50" s="297" t="str">
        <f>IF(AND('MAPA DE RIESGOS'!$V$520="Muy Baja",'MAPA DE RIESGOS'!$Z$520="Menor"),CONCATENATE("R",'MAPA DE RIESGOS'!$H$520),"")</f>
        <v/>
      </c>
      <c r="Y50" s="297" t="str">
        <f>IF(AND('MAPA DE RIESGOS'!$V$526="Muy Baja",'MAPA DE RIESGOS'!$Z$526="Menor"),CONCATENATE("R",'MAPA DE RIESGOS'!$H$526),"")</f>
        <v/>
      </c>
      <c r="Z50" s="297" t="str">
        <f>IF(AND('MAPA DE RIESGOS'!$V$532="Muy Baja",'MAPA DE RIESGOS'!$Z$532="Menor"),CONCATENATE("R",'MAPA DE RIESGOS'!$H$532),"")</f>
        <v/>
      </c>
      <c r="AA50" s="297"/>
      <c r="AB50" s="297"/>
      <c r="AC50" s="298"/>
      <c r="AD50" s="287" t="str">
        <f>IF(AND('MAPA DE RIESGOS'!$V$496="Muy Baja",'MAPA DE RIESGOS'!$Z$496="Moderado"),CONCATENATE("R",'MAPA DE RIESGOS'!$H$496),"")</f>
        <v/>
      </c>
      <c r="AE50" s="288" t="str">
        <f>IF(AND('MAPA DE RIESGOS'!$V$502="Muy Baja",'MAPA DE RIESGOS'!$Z$502="Moderado"),CONCATENATE("R",'MAPA DE RIESGOS'!$H$502),"")</f>
        <v/>
      </c>
      <c r="AF50" s="288" t="str">
        <f>IF(AND('MAPA DE RIESGOS'!$V$508="Muy Baja",'MAPA DE RIESGOS'!$Z$508="Moderado"),CONCATENATE("R",'MAPA DE RIESGOS'!$H$508),"")</f>
        <v/>
      </c>
      <c r="AG50" s="288" t="str">
        <f>IF(AND('MAPA DE RIESGOS'!$V$514="Muy Baja",'MAPA DE RIESGOS'!$Z$514="Moderado"),CONCATENATE("R",'MAPA DE RIESGOS'!$H$514),"")</f>
        <v/>
      </c>
      <c r="AH50" s="288" t="str">
        <f>IF(AND('MAPA DE RIESGOS'!$V$520="Muy Baja",'MAPA DE RIESGOS'!$Z$520="Moderado"),CONCATENATE("R",'MAPA DE RIESGOS'!$H$520),"")</f>
        <v/>
      </c>
      <c r="AI50" s="288" t="str">
        <f>IF(AND('MAPA DE RIESGOS'!$V$526="Muy Baja",'MAPA DE RIESGOS'!$Z$526="Moderado"),CONCATENATE("R",'MAPA DE RIESGOS'!$H$526),"")</f>
        <v/>
      </c>
      <c r="AJ50" s="288" t="str">
        <f>IF(AND('MAPA DE RIESGOS'!$V$532="Muy Baja",'MAPA DE RIESGOS'!$Z$532="Moderado"),CONCATENATE("R",'MAPA DE RIESGOS'!$H$532),"")</f>
        <v/>
      </c>
      <c r="AK50" s="288"/>
      <c r="AL50" s="288"/>
      <c r="AM50" s="289"/>
      <c r="AN50" s="275" t="str">
        <f>IF(AND('MAPA DE RIESGOS'!$V$496="Muy Baja",'MAPA DE RIESGOS'!$Z$496="Mayor"),CONCATENATE("R",'MAPA DE RIESGOS'!$H$496),"")</f>
        <v/>
      </c>
      <c r="AO50" s="276" t="str">
        <f>IF(AND('MAPA DE RIESGOS'!$V$502="Muy Baja",'MAPA DE RIESGOS'!$Z$502="Mayor"),CONCATENATE("R",'MAPA DE RIESGOS'!$H$502),"")</f>
        <v/>
      </c>
      <c r="AP50" s="276" t="str">
        <f>IF(AND('MAPA DE RIESGOS'!$V$508="Muy Baja",'MAPA DE RIESGOS'!$Z$508="Mayor"),CONCATENATE("R",'MAPA DE RIESGOS'!$H$508),"")</f>
        <v/>
      </c>
      <c r="AQ50" s="276" t="str">
        <f>IF(AND('MAPA DE RIESGOS'!$V$514="Muy Baja",'MAPA DE RIESGOS'!$Z$514="Mayor"),CONCATENATE("R",'MAPA DE RIESGOS'!$H$514),"")</f>
        <v/>
      </c>
      <c r="AR50" s="276" t="str">
        <f>IF(AND('MAPA DE RIESGOS'!$V$520="Muy Baja",'MAPA DE RIESGOS'!$Z$520="Mayor"),CONCATENATE("R",'MAPA DE RIESGOS'!$H$520),"")</f>
        <v/>
      </c>
      <c r="AS50" s="276" t="str">
        <f>IF(AND('MAPA DE RIESGOS'!$V$526="Muy Baja",'MAPA DE RIESGOS'!$Z$526="Mayor"),CONCATENATE("R",'MAPA DE RIESGOS'!$H$526),"")</f>
        <v/>
      </c>
      <c r="AT50" s="276" t="str">
        <f>IF(AND('MAPA DE RIESGOS'!$V$532="Muy Baja",'MAPA DE RIESGOS'!$Z$532="Mayor"),CONCATENATE("R",'MAPA DE RIESGOS'!$H$532),"")</f>
        <v/>
      </c>
      <c r="AU50" s="276"/>
      <c r="AV50" s="276"/>
      <c r="AW50" s="277"/>
      <c r="AX50" s="286" t="str">
        <f>IF(AND('MAPA DE RIESGOS'!$V$496="Muy Baja",'MAPA DE RIESGOS'!$Z$496="Catastrófico"),CONCATENATE("R",'MAPA DE RIESGOS'!$H$496),"")</f>
        <v/>
      </c>
      <c r="AY50" s="278" t="str">
        <f>IF(AND('MAPA DE RIESGOS'!$V$502="Muy Baja",'MAPA DE RIESGOS'!$Z$502="Catastrófico"),CONCATENATE("R",'MAPA DE RIESGOS'!$H$502),"")</f>
        <v/>
      </c>
      <c r="AZ50" s="278" t="str">
        <f>IF(AND('MAPA DE RIESGOS'!$V$508="Muy Baja",'MAPA DE RIESGOS'!$Z$508="Catastrófico"),CONCATENATE("R",'MAPA DE RIESGOS'!$H$508),"")</f>
        <v/>
      </c>
      <c r="BA50" s="278" t="str">
        <f>IF(AND('MAPA DE RIESGOS'!$V$514="Muy Baja",'MAPA DE RIESGOS'!$Z$514="Catastrófico"),CONCATENATE("R",'MAPA DE RIESGOS'!$H$514),"")</f>
        <v/>
      </c>
      <c r="BB50" s="278" t="str">
        <f>IF(AND('MAPA DE RIESGOS'!$V$520="Muy Baja",'MAPA DE RIESGOS'!$Z$520="Catastrófico"),CONCATENATE("R",'MAPA DE RIESGOS'!$H$520),"")</f>
        <v/>
      </c>
      <c r="BC50" s="278" t="str">
        <f>IF(AND('MAPA DE RIESGOS'!$V$526="Muy Baja",'MAPA DE RIESGOS'!$Z$526="Catastrófico"),CONCATENATE("R",'MAPA DE RIESGOS'!$H$526),"")</f>
        <v/>
      </c>
      <c r="BD50" s="278" t="str">
        <f>IF(AND('MAPA DE RIESGOS'!$V$532="Muy Baja",'MAPA DE RIESGOS'!$Z$532="Catastrófico"),CONCATENATE("R",'MAPA DE RIESGOS'!$H$532),"")</f>
        <v/>
      </c>
      <c r="BE50" s="278"/>
      <c r="BF50" s="278"/>
      <c r="BG50" s="279"/>
      <c r="BH50" s="309"/>
      <c r="BI50" s="309"/>
      <c r="BJ50" s="309"/>
      <c r="BK50" s="309"/>
      <c r="BL50" s="309"/>
      <c r="BM50" s="309"/>
      <c r="BN50" s="309"/>
    </row>
    <row r="51" spans="2:66" ht="12.6" customHeight="1">
      <c r="B51" s="309"/>
      <c r="C51" s="309"/>
      <c r="D51" s="309"/>
      <c r="E51" s="309"/>
      <c r="F51" s="309"/>
      <c r="G51" s="309"/>
      <c r="H51" s="309"/>
      <c r="I51" s="309"/>
      <c r="J51" s="798" t="s">
        <v>1207</v>
      </c>
      <c r="K51" s="799"/>
      <c r="L51" s="799"/>
      <c r="M51" s="799"/>
      <c r="N51" s="799"/>
      <c r="O51" s="799"/>
      <c r="P51" s="799"/>
      <c r="Q51" s="799"/>
      <c r="R51" s="799"/>
      <c r="S51" s="800"/>
      <c r="T51" s="798" t="s">
        <v>1208</v>
      </c>
      <c r="U51" s="799"/>
      <c r="V51" s="799"/>
      <c r="W51" s="799"/>
      <c r="X51" s="799"/>
      <c r="Y51" s="799"/>
      <c r="Z51" s="799"/>
      <c r="AA51" s="799"/>
      <c r="AB51" s="799"/>
      <c r="AC51" s="800"/>
      <c r="AD51" s="798" t="s">
        <v>1209</v>
      </c>
      <c r="AE51" s="799"/>
      <c r="AF51" s="799"/>
      <c r="AG51" s="799"/>
      <c r="AH51" s="799"/>
      <c r="AI51" s="799"/>
      <c r="AJ51" s="799"/>
      <c r="AK51" s="799"/>
      <c r="AL51" s="799"/>
      <c r="AM51" s="800"/>
      <c r="AN51" s="798" t="s">
        <v>1210</v>
      </c>
      <c r="AO51" s="843"/>
      <c r="AP51" s="799"/>
      <c r="AQ51" s="799"/>
      <c r="AR51" s="799"/>
      <c r="AS51" s="799"/>
      <c r="AT51" s="799"/>
      <c r="AU51" s="799"/>
      <c r="AV51" s="799"/>
      <c r="AW51" s="800"/>
      <c r="AX51" s="798" t="s">
        <v>1211</v>
      </c>
      <c r="AY51" s="799"/>
      <c r="AZ51" s="799"/>
      <c r="BA51" s="799"/>
      <c r="BB51" s="799"/>
      <c r="BC51" s="799"/>
      <c r="BD51" s="799"/>
      <c r="BE51" s="799"/>
      <c r="BF51" s="799"/>
      <c r="BG51" s="800"/>
      <c r="BH51" s="309"/>
      <c r="BI51" s="309"/>
      <c r="BJ51" s="309"/>
      <c r="BK51" s="309"/>
      <c r="BL51" s="309"/>
      <c r="BM51" s="309"/>
      <c r="BN51" s="309"/>
    </row>
    <row r="52" spans="2:66" ht="12.6" customHeight="1">
      <c r="B52" s="57"/>
      <c r="C52" s="57"/>
      <c r="D52" s="57"/>
      <c r="E52" s="57"/>
      <c r="F52" s="57"/>
      <c r="G52" s="57"/>
      <c r="H52" s="57"/>
      <c r="I52" s="57"/>
      <c r="J52" s="801"/>
      <c r="K52" s="802"/>
      <c r="L52" s="802"/>
      <c r="M52" s="802"/>
      <c r="N52" s="802"/>
      <c r="O52" s="802"/>
      <c r="P52" s="802"/>
      <c r="Q52" s="802"/>
      <c r="R52" s="802"/>
      <c r="S52" s="803"/>
      <c r="T52" s="801"/>
      <c r="U52" s="802"/>
      <c r="V52" s="802"/>
      <c r="W52" s="802"/>
      <c r="X52" s="802"/>
      <c r="Y52" s="802"/>
      <c r="Z52" s="802"/>
      <c r="AA52" s="802"/>
      <c r="AB52" s="802"/>
      <c r="AC52" s="803"/>
      <c r="AD52" s="801"/>
      <c r="AE52" s="802"/>
      <c r="AF52" s="802"/>
      <c r="AG52" s="802"/>
      <c r="AH52" s="802"/>
      <c r="AI52" s="802"/>
      <c r="AJ52" s="802"/>
      <c r="AK52" s="802"/>
      <c r="AL52" s="802"/>
      <c r="AM52" s="803"/>
      <c r="AN52" s="801"/>
      <c r="AO52" s="802"/>
      <c r="AP52" s="802"/>
      <c r="AQ52" s="802"/>
      <c r="AR52" s="802"/>
      <c r="AS52" s="802"/>
      <c r="AT52" s="802"/>
      <c r="AU52" s="802"/>
      <c r="AV52" s="802"/>
      <c r="AW52" s="803"/>
      <c r="AX52" s="801"/>
      <c r="AY52" s="802"/>
      <c r="AZ52" s="802"/>
      <c r="BA52" s="802"/>
      <c r="BB52" s="802"/>
      <c r="BC52" s="802"/>
      <c r="BD52" s="802"/>
      <c r="BE52" s="802"/>
      <c r="BF52" s="802"/>
      <c r="BG52" s="803"/>
      <c r="BH52" s="57"/>
      <c r="BI52" s="57"/>
      <c r="BJ52" s="57"/>
      <c r="BK52" s="57"/>
      <c r="BL52" s="57"/>
      <c r="BM52" s="57"/>
      <c r="BN52" s="57"/>
    </row>
    <row r="53" spans="2:66" ht="12.6" customHeight="1">
      <c r="B53" s="57"/>
      <c r="C53" s="57"/>
      <c r="D53" s="57"/>
      <c r="E53" s="57"/>
      <c r="F53" s="57"/>
      <c r="G53" s="57"/>
      <c r="H53" s="57"/>
      <c r="I53" s="57"/>
      <c r="J53" s="801"/>
      <c r="K53" s="802"/>
      <c r="L53" s="802"/>
      <c r="M53" s="802"/>
      <c r="N53" s="802"/>
      <c r="O53" s="802"/>
      <c r="P53" s="802"/>
      <c r="Q53" s="802"/>
      <c r="R53" s="802"/>
      <c r="S53" s="803"/>
      <c r="T53" s="801"/>
      <c r="U53" s="802"/>
      <c r="V53" s="802"/>
      <c r="W53" s="802"/>
      <c r="X53" s="802"/>
      <c r="Y53" s="802"/>
      <c r="Z53" s="802"/>
      <c r="AA53" s="802"/>
      <c r="AB53" s="802"/>
      <c r="AC53" s="803"/>
      <c r="AD53" s="801"/>
      <c r="AE53" s="802"/>
      <c r="AF53" s="802"/>
      <c r="AG53" s="802"/>
      <c r="AH53" s="802"/>
      <c r="AI53" s="802"/>
      <c r="AJ53" s="802"/>
      <c r="AK53" s="802"/>
      <c r="AL53" s="802"/>
      <c r="AM53" s="803"/>
      <c r="AN53" s="801"/>
      <c r="AO53" s="802"/>
      <c r="AP53" s="802"/>
      <c r="AQ53" s="802"/>
      <c r="AR53" s="802"/>
      <c r="AS53" s="802"/>
      <c r="AT53" s="802"/>
      <c r="AU53" s="802"/>
      <c r="AV53" s="802"/>
      <c r="AW53" s="803"/>
      <c r="AX53" s="801"/>
      <c r="AY53" s="802"/>
      <c r="AZ53" s="802"/>
      <c r="BA53" s="802"/>
      <c r="BB53" s="802"/>
      <c r="BC53" s="802"/>
      <c r="BD53" s="802"/>
      <c r="BE53" s="802"/>
      <c r="BF53" s="802"/>
      <c r="BG53" s="803"/>
      <c r="BH53" s="57"/>
      <c r="BI53" s="57"/>
      <c r="BJ53" s="57"/>
      <c r="BK53" s="57"/>
      <c r="BL53" s="57"/>
      <c r="BM53" s="57"/>
      <c r="BN53" s="57"/>
    </row>
    <row r="54" spans="2:66" ht="12.6" customHeight="1">
      <c r="B54" s="57"/>
      <c r="C54" s="57"/>
      <c r="D54" s="57"/>
      <c r="E54" s="57"/>
      <c r="F54" s="57"/>
      <c r="G54" s="57"/>
      <c r="H54" s="57"/>
      <c r="I54" s="57"/>
      <c r="J54" s="801"/>
      <c r="K54" s="802"/>
      <c r="L54" s="802"/>
      <c r="M54" s="802"/>
      <c r="N54" s="802"/>
      <c r="O54" s="802"/>
      <c r="P54" s="802"/>
      <c r="Q54" s="802"/>
      <c r="R54" s="802"/>
      <c r="S54" s="803"/>
      <c r="T54" s="801"/>
      <c r="U54" s="802"/>
      <c r="V54" s="802"/>
      <c r="W54" s="802"/>
      <c r="X54" s="802"/>
      <c r="Y54" s="802"/>
      <c r="Z54" s="802"/>
      <c r="AA54" s="802"/>
      <c r="AB54" s="802"/>
      <c r="AC54" s="803"/>
      <c r="AD54" s="801"/>
      <c r="AE54" s="802"/>
      <c r="AF54" s="802"/>
      <c r="AG54" s="802"/>
      <c r="AH54" s="802"/>
      <c r="AI54" s="802"/>
      <c r="AJ54" s="802"/>
      <c r="AK54" s="802"/>
      <c r="AL54" s="802"/>
      <c r="AM54" s="803"/>
      <c r="AN54" s="801"/>
      <c r="AO54" s="802"/>
      <c r="AP54" s="802"/>
      <c r="AQ54" s="802"/>
      <c r="AR54" s="802"/>
      <c r="AS54" s="802"/>
      <c r="AT54" s="802"/>
      <c r="AU54" s="802"/>
      <c r="AV54" s="802"/>
      <c r="AW54" s="803"/>
      <c r="AX54" s="801"/>
      <c r="AY54" s="802"/>
      <c r="AZ54" s="802"/>
      <c r="BA54" s="802"/>
      <c r="BB54" s="802"/>
      <c r="BC54" s="802"/>
      <c r="BD54" s="802"/>
      <c r="BE54" s="802"/>
      <c r="BF54" s="802"/>
      <c r="BG54" s="803"/>
      <c r="BH54" s="57"/>
      <c r="BI54" s="57"/>
      <c r="BJ54" s="57"/>
      <c r="BK54" s="57"/>
      <c r="BL54" s="57"/>
      <c r="BM54" s="57"/>
      <c r="BN54" s="57"/>
    </row>
    <row r="55" spans="2:66" ht="12.6" customHeight="1">
      <c r="B55" s="57"/>
      <c r="C55" s="57"/>
      <c r="D55" s="57"/>
      <c r="E55" s="57"/>
      <c r="F55" s="57"/>
      <c r="G55" s="57"/>
      <c r="H55" s="57"/>
      <c r="I55" s="57"/>
      <c r="J55" s="801"/>
      <c r="K55" s="802"/>
      <c r="L55" s="802"/>
      <c r="M55" s="802"/>
      <c r="N55" s="802"/>
      <c r="O55" s="802"/>
      <c r="P55" s="802"/>
      <c r="Q55" s="802"/>
      <c r="R55" s="802"/>
      <c r="S55" s="803"/>
      <c r="T55" s="801"/>
      <c r="U55" s="802"/>
      <c r="V55" s="802"/>
      <c r="W55" s="802"/>
      <c r="X55" s="802"/>
      <c r="Y55" s="802"/>
      <c r="Z55" s="802"/>
      <c r="AA55" s="802"/>
      <c r="AB55" s="802"/>
      <c r="AC55" s="803"/>
      <c r="AD55" s="801"/>
      <c r="AE55" s="802"/>
      <c r="AF55" s="802"/>
      <c r="AG55" s="802"/>
      <c r="AH55" s="802"/>
      <c r="AI55" s="802"/>
      <c r="AJ55" s="802"/>
      <c r="AK55" s="802"/>
      <c r="AL55" s="802"/>
      <c r="AM55" s="803"/>
      <c r="AN55" s="801"/>
      <c r="AO55" s="802"/>
      <c r="AP55" s="802"/>
      <c r="AQ55" s="802"/>
      <c r="AR55" s="802"/>
      <c r="AS55" s="802"/>
      <c r="AT55" s="802"/>
      <c r="AU55" s="802"/>
      <c r="AV55" s="802"/>
      <c r="AW55" s="803"/>
      <c r="AX55" s="801"/>
      <c r="AY55" s="802"/>
      <c r="AZ55" s="802"/>
      <c r="BA55" s="802"/>
      <c r="BB55" s="802"/>
      <c r="BC55" s="802"/>
      <c r="BD55" s="802"/>
      <c r="BE55" s="802"/>
      <c r="BF55" s="802"/>
      <c r="BG55" s="803"/>
      <c r="BH55" s="57"/>
      <c r="BI55" s="57"/>
      <c r="BJ55" s="57"/>
      <c r="BK55" s="57"/>
      <c r="BL55" s="57"/>
      <c r="BM55" s="57"/>
      <c r="BN55" s="57"/>
    </row>
    <row r="56" spans="2:66" ht="12.6" customHeight="1" thickBot="1">
      <c r="B56" s="57"/>
      <c r="C56" s="57"/>
      <c r="D56" s="57"/>
      <c r="E56" s="57"/>
      <c r="F56" s="57"/>
      <c r="G56" s="57"/>
      <c r="H56" s="57"/>
      <c r="I56" s="57"/>
      <c r="J56" s="804"/>
      <c r="K56" s="805"/>
      <c r="L56" s="805"/>
      <c r="M56" s="805"/>
      <c r="N56" s="805"/>
      <c r="O56" s="805"/>
      <c r="P56" s="805"/>
      <c r="Q56" s="805"/>
      <c r="R56" s="805"/>
      <c r="S56" s="806"/>
      <c r="T56" s="804"/>
      <c r="U56" s="805"/>
      <c r="V56" s="805"/>
      <c r="W56" s="805"/>
      <c r="X56" s="805"/>
      <c r="Y56" s="805"/>
      <c r="Z56" s="805"/>
      <c r="AA56" s="805"/>
      <c r="AB56" s="805"/>
      <c r="AC56" s="806"/>
      <c r="AD56" s="804"/>
      <c r="AE56" s="805"/>
      <c r="AF56" s="805"/>
      <c r="AG56" s="805"/>
      <c r="AH56" s="805"/>
      <c r="AI56" s="805"/>
      <c r="AJ56" s="805"/>
      <c r="AK56" s="805"/>
      <c r="AL56" s="805"/>
      <c r="AM56" s="806"/>
      <c r="AN56" s="804"/>
      <c r="AO56" s="805"/>
      <c r="AP56" s="805"/>
      <c r="AQ56" s="805"/>
      <c r="AR56" s="805"/>
      <c r="AS56" s="805"/>
      <c r="AT56" s="805"/>
      <c r="AU56" s="805"/>
      <c r="AV56" s="805"/>
      <c r="AW56" s="806"/>
      <c r="AX56" s="804"/>
      <c r="AY56" s="805"/>
      <c r="AZ56" s="805"/>
      <c r="BA56" s="805"/>
      <c r="BB56" s="805"/>
      <c r="BC56" s="805"/>
      <c r="BD56" s="805"/>
      <c r="BE56" s="805"/>
      <c r="BF56" s="805"/>
      <c r="BG56" s="806"/>
      <c r="BH56" s="57"/>
      <c r="BI56" s="57"/>
      <c r="BJ56" s="57"/>
      <c r="BK56" s="57"/>
      <c r="BL56" s="57"/>
      <c r="BM56" s="57"/>
      <c r="BN56" s="57"/>
    </row>
  </sheetData>
  <mergeCells count="17">
    <mergeCell ref="J51:S56"/>
    <mergeCell ref="T51:AC56"/>
    <mergeCell ref="AD51:AM56"/>
    <mergeCell ref="AN51:AW56"/>
    <mergeCell ref="AX51:BG56"/>
    <mergeCell ref="B2:I4"/>
    <mergeCell ref="J2:BG4"/>
    <mergeCell ref="B6:D50"/>
    <mergeCell ref="E6:I14"/>
    <mergeCell ref="BI6:BN14"/>
    <mergeCell ref="E15:I23"/>
    <mergeCell ref="BI15:BN23"/>
    <mergeCell ref="E24:I32"/>
    <mergeCell ref="BI24:BN32"/>
    <mergeCell ref="E33:I41"/>
    <mergeCell ref="BI33:BN41"/>
    <mergeCell ref="E42:I50"/>
  </mergeCells>
  <pageMargins left="0.7" right="0.7" top="0.75" bottom="0.75" header="0.3" footer="0.3"/>
  <pageSetup scale="1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DB181"/>
  <sheetViews>
    <sheetView view="pageBreakPreview" topLeftCell="A104" zoomScale="10" zoomScaleNormal="25" zoomScaleSheetLayoutView="10" workbookViewId="0">
      <selection activeCell="AU32" sqref="AU32"/>
    </sheetView>
  </sheetViews>
  <sheetFormatPr baseColWidth="10" defaultColWidth="5.42578125" defaultRowHeight="9" customHeight="1"/>
  <cols>
    <col min="5" max="9" width="9.28515625" style="348" customWidth="1"/>
    <col min="10" max="10" width="15.5703125" customWidth="1"/>
    <col min="11" max="11" width="8.7109375" customWidth="1"/>
    <col min="12" max="12" width="18.140625" customWidth="1"/>
    <col min="13" max="13" width="14.140625" customWidth="1"/>
    <col min="14" max="15" width="8.7109375" customWidth="1"/>
    <col min="16" max="16" width="14.5703125" customWidth="1"/>
    <col min="17" max="21" width="8.7109375" customWidth="1"/>
    <col min="22" max="22" width="17.42578125" customWidth="1"/>
    <col min="23" max="27" width="8.7109375" customWidth="1"/>
    <col min="28" max="28" width="19.42578125" customWidth="1"/>
    <col min="29" max="29" width="16.42578125" customWidth="1"/>
    <col min="30" max="33" width="8.7109375" customWidth="1"/>
    <col min="34" max="34" width="15.7109375" customWidth="1"/>
    <col min="35" max="35" width="14.85546875" customWidth="1"/>
    <col min="36" max="36" width="8.7109375" customWidth="1"/>
    <col min="37" max="37" width="11.7109375" customWidth="1"/>
    <col min="38" max="39" width="8.7109375" customWidth="1"/>
    <col min="40" max="40" width="12.5703125" customWidth="1"/>
    <col min="41" max="41" width="11.85546875" customWidth="1"/>
    <col min="42" max="43" width="8.7109375" customWidth="1"/>
    <col min="44" max="44" width="12.7109375" customWidth="1"/>
    <col min="45" max="45" width="8.7109375" customWidth="1"/>
    <col min="46" max="46" width="19.85546875" customWidth="1"/>
    <col min="47" max="47" width="17.42578125" customWidth="1"/>
    <col min="48" max="48" width="10.140625" customWidth="1"/>
    <col min="49" max="49" width="19.5703125" customWidth="1"/>
    <col min="50" max="50" width="18.140625" customWidth="1"/>
    <col min="51" max="51" width="18.5703125" customWidth="1"/>
    <col min="52" max="53" width="16.7109375" customWidth="1"/>
    <col min="54" max="54" width="12.140625" customWidth="1"/>
    <col min="55" max="55" width="8.7109375" customWidth="1"/>
    <col min="56" max="57" width="15.5703125" customWidth="1"/>
    <col min="58" max="58" width="17.85546875" customWidth="1"/>
    <col min="59" max="59" width="15.28515625" customWidth="1"/>
    <col min="60" max="60" width="14.140625" customWidth="1"/>
    <col min="61" max="61" width="16.7109375" customWidth="1"/>
    <col min="62" max="62" width="18.85546875" customWidth="1"/>
    <col min="63" max="99" width="8.7109375" customWidth="1"/>
    <col min="101" max="106" width="7.5703125" style="348" customWidth="1"/>
  </cols>
  <sheetData>
    <row r="2" spans="2:106" ht="18" customHeight="1">
      <c r="B2" s="876" t="s">
        <v>1212</v>
      </c>
      <c r="C2" s="876"/>
      <c r="D2" s="876"/>
      <c r="E2" s="876"/>
      <c r="F2" s="876"/>
      <c r="G2" s="876"/>
      <c r="H2" s="876"/>
      <c r="I2" s="876"/>
      <c r="J2" s="877" t="s">
        <v>27</v>
      </c>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877"/>
      <c r="AM2" s="877"/>
      <c r="AN2" s="877"/>
      <c r="AO2" s="877"/>
      <c r="AP2" s="877"/>
      <c r="AQ2" s="877"/>
      <c r="AR2" s="877"/>
      <c r="AS2" s="877"/>
      <c r="AT2" s="877"/>
      <c r="AU2" s="877"/>
      <c r="AV2" s="877"/>
      <c r="AW2" s="877"/>
      <c r="AX2" s="877"/>
      <c r="AY2" s="877"/>
      <c r="AZ2" s="877"/>
      <c r="BA2" s="877"/>
      <c r="BB2" s="877"/>
      <c r="BC2" s="877"/>
      <c r="BD2" s="877"/>
      <c r="BE2" s="877"/>
      <c r="BF2" s="877"/>
      <c r="BG2" s="877"/>
      <c r="BH2" s="877"/>
      <c r="BI2" s="877"/>
      <c r="BJ2" s="877"/>
      <c r="BK2" s="877"/>
      <c r="BL2" s="877"/>
      <c r="BM2" s="877"/>
      <c r="BN2" s="877"/>
      <c r="BO2" s="877"/>
      <c r="BP2" s="877"/>
      <c r="BQ2" s="877"/>
      <c r="BR2" s="877"/>
      <c r="BS2" s="877"/>
      <c r="BT2" s="877"/>
      <c r="BU2" s="877"/>
      <c r="BV2" s="877"/>
      <c r="BW2" s="877"/>
      <c r="BX2" s="877"/>
      <c r="BY2" s="877"/>
      <c r="BZ2" s="877"/>
      <c r="CA2" s="877"/>
      <c r="CB2" s="877"/>
      <c r="CC2" s="877"/>
      <c r="CD2" s="877"/>
      <c r="CE2" s="877"/>
      <c r="CF2" s="877"/>
      <c r="CG2" s="877"/>
      <c r="CH2" s="877"/>
      <c r="CI2" s="877"/>
      <c r="CJ2" s="877"/>
      <c r="CK2" s="877"/>
      <c r="CL2" s="877"/>
      <c r="CM2" s="877"/>
      <c r="CN2" s="877"/>
      <c r="CO2" s="877"/>
      <c r="CP2" s="877"/>
      <c r="CQ2" s="877"/>
      <c r="CR2" s="877"/>
      <c r="CS2" s="877"/>
      <c r="CT2" s="877"/>
      <c r="CU2" s="877"/>
      <c r="CV2" s="57"/>
      <c r="CW2" s="347"/>
      <c r="CX2" s="347"/>
      <c r="CY2" s="347"/>
      <c r="CZ2" s="347"/>
      <c r="DA2" s="347"/>
      <c r="DB2" s="347"/>
    </row>
    <row r="3" spans="2:106" ht="18" customHeight="1">
      <c r="B3" s="876"/>
      <c r="C3" s="876"/>
      <c r="D3" s="876"/>
      <c r="E3" s="876"/>
      <c r="F3" s="876"/>
      <c r="G3" s="876"/>
      <c r="H3" s="876"/>
      <c r="I3" s="876"/>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c r="AV3" s="877"/>
      <c r="AW3" s="877"/>
      <c r="AX3" s="877"/>
      <c r="AY3" s="877"/>
      <c r="AZ3" s="877"/>
      <c r="BA3" s="877"/>
      <c r="BB3" s="877"/>
      <c r="BC3" s="877"/>
      <c r="BD3" s="877"/>
      <c r="BE3" s="877"/>
      <c r="BF3" s="877"/>
      <c r="BG3" s="877"/>
      <c r="BH3" s="877"/>
      <c r="BI3" s="877"/>
      <c r="BJ3" s="877"/>
      <c r="BK3" s="877"/>
      <c r="BL3" s="877"/>
      <c r="BM3" s="877"/>
      <c r="BN3" s="877"/>
      <c r="BO3" s="877"/>
      <c r="BP3" s="877"/>
      <c r="BQ3" s="877"/>
      <c r="BR3" s="877"/>
      <c r="BS3" s="877"/>
      <c r="BT3" s="877"/>
      <c r="BU3" s="877"/>
      <c r="BV3" s="877"/>
      <c r="BW3" s="877"/>
      <c r="BX3" s="877"/>
      <c r="BY3" s="877"/>
      <c r="BZ3" s="877"/>
      <c r="CA3" s="877"/>
      <c r="CB3" s="877"/>
      <c r="CC3" s="877"/>
      <c r="CD3" s="877"/>
      <c r="CE3" s="877"/>
      <c r="CF3" s="877"/>
      <c r="CG3" s="877"/>
      <c r="CH3" s="877"/>
      <c r="CI3" s="877"/>
      <c r="CJ3" s="877"/>
      <c r="CK3" s="877"/>
      <c r="CL3" s="877"/>
      <c r="CM3" s="877"/>
      <c r="CN3" s="877"/>
      <c r="CO3" s="877"/>
      <c r="CP3" s="877"/>
      <c r="CQ3" s="877"/>
      <c r="CR3" s="877"/>
      <c r="CS3" s="877"/>
      <c r="CT3" s="877"/>
      <c r="CU3" s="877"/>
      <c r="CV3" s="57"/>
      <c r="CW3" s="347"/>
      <c r="CX3" s="347"/>
      <c r="CY3" s="347"/>
      <c r="CZ3" s="347"/>
      <c r="DA3" s="347"/>
      <c r="DB3" s="347"/>
    </row>
    <row r="4" spans="2:106" ht="222.95" customHeight="1">
      <c r="B4" s="876"/>
      <c r="C4" s="876"/>
      <c r="D4" s="876"/>
      <c r="E4" s="876"/>
      <c r="F4" s="876"/>
      <c r="G4" s="876"/>
      <c r="H4" s="876"/>
      <c r="I4" s="876"/>
      <c r="J4" s="877"/>
      <c r="K4" s="877"/>
      <c r="L4" s="877"/>
      <c r="M4" s="877"/>
      <c r="N4" s="877"/>
      <c r="O4" s="877"/>
      <c r="P4" s="877"/>
      <c r="Q4" s="877"/>
      <c r="R4" s="877"/>
      <c r="S4" s="877"/>
      <c r="T4" s="877"/>
      <c r="U4" s="877"/>
      <c r="V4" s="877"/>
      <c r="W4" s="877"/>
      <c r="X4" s="877"/>
      <c r="Y4" s="877"/>
      <c r="Z4" s="877"/>
      <c r="AA4" s="877"/>
      <c r="AB4" s="877"/>
      <c r="AC4" s="877"/>
      <c r="AD4" s="877"/>
      <c r="AE4" s="877"/>
      <c r="AF4" s="877"/>
      <c r="AG4" s="877"/>
      <c r="AH4" s="877"/>
      <c r="AI4" s="877"/>
      <c r="AJ4" s="877"/>
      <c r="AK4" s="877"/>
      <c r="AL4" s="877"/>
      <c r="AM4" s="877"/>
      <c r="AN4" s="877"/>
      <c r="AO4" s="877"/>
      <c r="AP4" s="877"/>
      <c r="AQ4" s="877"/>
      <c r="AR4" s="877"/>
      <c r="AS4" s="877"/>
      <c r="AT4" s="877"/>
      <c r="AU4" s="877"/>
      <c r="AV4" s="877"/>
      <c r="AW4" s="877"/>
      <c r="AX4" s="877"/>
      <c r="AY4" s="877"/>
      <c r="AZ4" s="877"/>
      <c r="BA4" s="877"/>
      <c r="BB4" s="877"/>
      <c r="BC4" s="877"/>
      <c r="BD4" s="877"/>
      <c r="BE4" s="877"/>
      <c r="BF4" s="877"/>
      <c r="BG4" s="877"/>
      <c r="BH4" s="877"/>
      <c r="BI4" s="877"/>
      <c r="BJ4" s="877"/>
      <c r="BK4" s="877"/>
      <c r="BL4" s="877"/>
      <c r="BM4" s="877"/>
      <c r="BN4" s="877"/>
      <c r="BO4" s="877"/>
      <c r="BP4" s="877"/>
      <c r="BQ4" s="877"/>
      <c r="BR4" s="877"/>
      <c r="BS4" s="877"/>
      <c r="BT4" s="877"/>
      <c r="BU4" s="877"/>
      <c r="BV4" s="877"/>
      <c r="BW4" s="877"/>
      <c r="BX4" s="877"/>
      <c r="BY4" s="877"/>
      <c r="BZ4" s="877"/>
      <c r="CA4" s="877"/>
      <c r="CB4" s="877"/>
      <c r="CC4" s="877"/>
      <c r="CD4" s="877"/>
      <c r="CE4" s="877"/>
      <c r="CF4" s="877"/>
      <c r="CG4" s="877"/>
      <c r="CH4" s="877"/>
      <c r="CI4" s="877"/>
      <c r="CJ4" s="877"/>
      <c r="CK4" s="877"/>
      <c r="CL4" s="877"/>
      <c r="CM4" s="877"/>
      <c r="CN4" s="877"/>
      <c r="CO4" s="877"/>
      <c r="CP4" s="877"/>
      <c r="CQ4" s="877"/>
      <c r="CR4" s="877"/>
      <c r="CS4" s="877"/>
      <c r="CT4" s="877"/>
      <c r="CU4" s="877"/>
      <c r="CV4" s="57"/>
      <c r="CW4" s="347"/>
      <c r="CX4" s="347"/>
      <c r="CY4" s="347"/>
      <c r="CZ4" s="347"/>
      <c r="DA4" s="347"/>
      <c r="DB4" s="347"/>
    </row>
    <row r="5" spans="2:106" ht="9" customHeight="1" thickBot="1">
      <c r="B5" s="57"/>
      <c r="C5" s="57"/>
      <c r="D5" s="57"/>
      <c r="E5" s="347"/>
      <c r="F5" s="347"/>
      <c r="G5" s="347"/>
      <c r="H5" s="347"/>
      <c r="I5" s="34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347"/>
      <c r="CX5" s="347"/>
      <c r="CY5" s="347"/>
      <c r="CZ5" s="347"/>
      <c r="DA5" s="347"/>
      <c r="DB5" s="347"/>
    </row>
    <row r="6" spans="2:106" ht="32.450000000000003" customHeight="1">
      <c r="B6" s="878" t="s">
        <v>67</v>
      </c>
      <c r="C6" s="878"/>
      <c r="D6" s="879"/>
      <c r="E6" s="846" t="s">
        <v>1202</v>
      </c>
      <c r="F6" s="847"/>
      <c r="G6" s="847"/>
      <c r="H6" s="847"/>
      <c r="I6" s="848"/>
      <c r="J6" s="310" t="str">
        <f>IF(AND('MAPA DE RIESGOS'!$AP10="Muy Alta",'MAPA DE RIESGOS'!$AR10="Leve"),CONCATENATE("R",'MAPA DE RIESGOS'!$H10,"C",'MAPA DE RIESGOS'!$AF10),"")</f>
        <v/>
      </c>
      <c r="K6" s="311" t="str">
        <f>IF(AND('MAPA DE RIESGOS'!$AP11="Muy Alta",'MAPA DE RIESGOS'!$AR11="Leve"),CONCATENATE("R",'MAPA DE RIESGOS'!$H11,"C",'MAPA DE RIESGOS'!$AF11),"")</f>
        <v/>
      </c>
      <c r="L6" s="311" t="str">
        <f>IF(AND('MAPA DE RIESGOS'!$AP12="Muy Alta",'MAPA DE RIESGOS'!$AR12="Leve"),CONCATENATE("R",'MAPA DE RIESGOS'!$H12,"C",'MAPA DE RIESGOS'!$AF12),"")</f>
        <v/>
      </c>
      <c r="M6" s="311" t="str">
        <f>IF(AND('MAPA DE RIESGOS'!$AP13="Muy Alta",'MAPA DE RIESGOS'!$AR13="Leve"),CONCATENATE("R",'MAPA DE RIESGOS'!$H13,"C",'MAPA DE RIESGOS'!$AF13),"")</f>
        <v/>
      </c>
      <c r="N6" s="311" t="str">
        <f>IF(AND('MAPA DE RIESGOS'!$AP14="Muy Alta",'MAPA DE RIESGOS'!$AR14="Leve"),CONCATENATE("R",'MAPA DE RIESGOS'!$H14,"C",'MAPA DE RIESGOS'!$AF14),"")</f>
        <v/>
      </c>
      <c r="O6" s="311" t="str">
        <f>IF(AND('MAPA DE RIESGOS'!$AP15="Muy Alta",'MAPA DE RIESGOS'!$AR15="Leve"),CONCATENATE("R",'MAPA DE RIESGOS'!$H15,"C",'MAPA DE RIESGOS'!$AF15),"")</f>
        <v/>
      </c>
      <c r="P6" s="311" t="str">
        <f>IF(AND('MAPA DE RIESGOS'!$AP16="Muy Alta",'MAPA DE RIESGOS'!$AR16="Leve"),CONCATENATE("R",'MAPA DE RIESGOS'!$H16,"C",'MAPA DE RIESGOS'!$AF16),"")</f>
        <v/>
      </c>
      <c r="Q6" s="311" t="str">
        <f>IF(AND('MAPA DE RIESGOS'!$AP17="Muy Alta",'MAPA DE RIESGOS'!$AR17="Leve"),CONCATENATE("R",'MAPA DE RIESGOS'!$H17,"C",'MAPA DE RIESGOS'!$AF17),"")</f>
        <v/>
      </c>
      <c r="R6" s="311" t="str">
        <f>IF(AND('MAPA DE RIESGOS'!$AP18="Muy Alta",'MAPA DE RIESGOS'!$AR18="Leve"),CONCATENATE("R",'MAPA DE RIESGOS'!$H18,"C",'MAPA DE RIESGOS'!$AF18),"")</f>
        <v/>
      </c>
      <c r="S6" s="311" t="str">
        <f>IF(AND('MAPA DE RIESGOS'!$AP19="Muy Alta",'MAPA DE RIESGOS'!$AR19="Leve"),CONCATENATE("R",'MAPA DE RIESGOS'!$H19,"C",'MAPA DE RIESGOS'!$AF19),"")</f>
        <v/>
      </c>
      <c r="T6" s="311" t="str">
        <f>IF(AND('MAPA DE RIESGOS'!$AP20="Muy Alta",'MAPA DE RIESGOS'!$AR20="Leve"),CONCATENATE("R",'MAPA DE RIESGOS'!$H20,"C",'MAPA DE RIESGOS'!$AF20),"")</f>
        <v/>
      </c>
      <c r="U6" s="311" t="str">
        <f>IF(AND('MAPA DE RIESGOS'!$AP21="Muy Alta",'MAPA DE RIESGOS'!$AR21="Leve"),CONCATENATE("R",'MAPA DE RIESGOS'!$H21,"C",'MAPA DE RIESGOS'!$AF21),"")</f>
        <v/>
      </c>
      <c r="V6" s="311" t="str">
        <f>IF(AND('MAPA DE RIESGOS'!$AP22="Muy Alta",'MAPA DE RIESGOS'!$AR22="Leve"),CONCATENATE("R",'MAPA DE RIESGOS'!$H22,"C",'MAPA DE RIESGOS'!$AF22),"")</f>
        <v/>
      </c>
      <c r="W6" s="311" t="str">
        <f>IF(AND('MAPA DE RIESGOS'!$AP23="Muy Alta",'MAPA DE RIESGOS'!$AR23="Leve"),CONCATENATE("R",'MAPA DE RIESGOS'!$H23,"C",'MAPA DE RIESGOS'!$AF23),"")</f>
        <v/>
      </c>
      <c r="X6" s="311" t="str">
        <f>IF(AND('MAPA DE RIESGOS'!$AP24="Muy Alta",'MAPA DE RIESGOS'!$AR24="Leve"),CONCATENATE("R",'MAPA DE RIESGOS'!$H24,"C",'MAPA DE RIESGOS'!$AF24),"")</f>
        <v/>
      </c>
      <c r="Y6" s="311" t="str">
        <f>IF(AND('MAPA DE RIESGOS'!$AP25="Muy Alta",'MAPA DE RIESGOS'!$AR25="Leve"),CONCATENATE("R",'MAPA DE RIESGOS'!$H25,"C",'MAPA DE RIESGOS'!$AF25),"")</f>
        <v/>
      </c>
      <c r="Z6" s="311" t="str">
        <f>IF(AND('MAPA DE RIESGOS'!$AP26="Muy Alta",'MAPA DE RIESGOS'!$AR26="Leve"),CONCATENATE("R",'MAPA DE RIESGOS'!$H26,"C",'MAPA DE RIESGOS'!$AF26),"")</f>
        <v/>
      </c>
      <c r="AA6" s="312" t="str">
        <f>IF(AND('MAPA DE RIESGOS'!$AP27="Muy Alta",'MAPA DE RIESGOS'!$AR27="Leve"),CONCATENATE("R",'MAPA DE RIESGOS'!$H27,"C",'MAPA DE RIESGOS'!$AF27),"")</f>
        <v/>
      </c>
      <c r="AB6" s="310" t="str">
        <f>IF(AND('MAPA DE RIESGOS'!$AP10="Muy Alta",'MAPA DE RIESGOS'!$AR10="Menor"),CONCATENATE("R",'MAPA DE RIESGOS'!$H10,"C",'MAPA DE RIESGOS'!$AF10),"")</f>
        <v/>
      </c>
      <c r="AC6" s="311" t="str">
        <f>IF(AND('MAPA DE RIESGOS'!$AP11="Muy Alta",'MAPA DE RIESGOS'!$AR11="Menor"),CONCATENATE("R",'MAPA DE RIESGOS'!$H11,"C",'MAPA DE RIESGOS'!$AF11),"")</f>
        <v/>
      </c>
      <c r="AD6" s="311" t="str">
        <f>IF(AND('MAPA DE RIESGOS'!$AP12="Muy Alta",'MAPA DE RIESGOS'!$AR12="Menor"),CONCATENATE("R",'MAPA DE RIESGOS'!$H12,"C",'MAPA DE RIESGOS'!$AF12),"")</f>
        <v/>
      </c>
      <c r="AE6" s="311" t="str">
        <f>IF(AND('MAPA DE RIESGOS'!$AP13="Muy Alta",'MAPA DE RIESGOS'!$AR13="Menor"),CONCATENATE("R",'MAPA DE RIESGOS'!$H13,"C",'MAPA DE RIESGOS'!$AF13),"")</f>
        <v/>
      </c>
      <c r="AF6" s="311" t="str">
        <f>IF(AND('MAPA DE RIESGOS'!$AP14="Muy Alta",'MAPA DE RIESGOS'!$AR14="Menor"),CONCATENATE("R",'MAPA DE RIESGOS'!$H14,"C",'MAPA DE RIESGOS'!$AF14),"")</f>
        <v/>
      </c>
      <c r="AG6" s="311" t="str">
        <f>IF(AND('MAPA DE RIESGOS'!$AP15="Muy Alta",'MAPA DE RIESGOS'!$AR15="Menor"),CONCATENATE("R",'MAPA DE RIESGOS'!$H15,"C",'MAPA DE RIESGOS'!$AF15),"")</f>
        <v/>
      </c>
      <c r="AH6" s="311" t="str">
        <f>IF(AND('MAPA DE RIESGOS'!$AP16="Muy Alta",'MAPA DE RIESGOS'!$AR16="Menor"),CONCATENATE("R",'MAPA DE RIESGOS'!$H16,"C",'MAPA DE RIESGOS'!$AF16),"")</f>
        <v/>
      </c>
      <c r="AI6" s="311" t="str">
        <f>IF(AND('MAPA DE RIESGOS'!$AP17="Muy Alta",'MAPA DE RIESGOS'!$AR17="Menor"),CONCATENATE("R",'MAPA DE RIESGOS'!$H17,"C",'MAPA DE RIESGOS'!$AF17),"")</f>
        <v/>
      </c>
      <c r="AJ6" s="311" t="str">
        <f>IF(AND('MAPA DE RIESGOS'!$AP18="Muy Alta",'MAPA DE RIESGOS'!$AR18="Menor"),CONCATENATE("R",'MAPA DE RIESGOS'!$H18,"C",'MAPA DE RIESGOS'!$AF18),"")</f>
        <v/>
      </c>
      <c r="AK6" s="311" t="str">
        <f>IF(AND('MAPA DE RIESGOS'!$AP19="Muy Alta",'MAPA DE RIESGOS'!$AR19="Menor"),CONCATENATE("R",'MAPA DE RIESGOS'!$H19,"C",'MAPA DE RIESGOS'!$AF19),"")</f>
        <v/>
      </c>
      <c r="AL6" s="311" t="str">
        <f>IF(AND('MAPA DE RIESGOS'!$AP20="Muy Alta",'MAPA DE RIESGOS'!$AR20="Menor"),CONCATENATE("R",'MAPA DE RIESGOS'!$H20,"C",'MAPA DE RIESGOS'!$AF20),"")</f>
        <v/>
      </c>
      <c r="AM6" s="311" t="str">
        <f>IF(AND('MAPA DE RIESGOS'!$AP21="Muy Alta",'MAPA DE RIESGOS'!$AR21="Menor"),CONCATENATE("R",'MAPA DE RIESGOS'!$H21,"C",'MAPA DE RIESGOS'!$AF21),"")</f>
        <v/>
      </c>
      <c r="AN6" s="311" t="str">
        <f>IF(AND('MAPA DE RIESGOS'!$AP22="Muy Alta",'MAPA DE RIESGOS'!$AR22="Menor"),CONCATENATE("R",'MAPA DE RIESGOS'!$H22,"C",'MAPA DE RIESGOS'!$AF22),"")</f>
        <v/>
      </c>
      <c r="AO6" s="311" t="str">
        <f>IF(AND('MAPA DE RIESGOS'!$AP23="Muy Alta",'MAPA DE RIESGOS'!$AR23="Menor"),CONCATENATE("R",'MAPA DE RIESGOS'!$H23,"C",'MAPA DE RIESGOS'!$AF23),"")</f>
        <v/>
      </c>
      <c r="AP6" s="311" t="str">
        <f>IF(AND('MAPA DE RIESGOS'!$AP24="Muy Alta",'MAPA DE RIESGOS'!$AR24="Menor"),CONCATENATE("R",'MAPA DE RIESGOS'!$H24,"C",'MAPA DE RIESGOS'!$AF24),"")</f>
        <v/>
      </c>
      <c r="AQ6" s="311" t="str">
        <f>IF(AND('MAPA DE RIESGOS'!$AP25="Muy Alta",'MAPA DE RIESGOS'!$AR25="Menor"),CONCATENATE("R",'MAPA DE RIESGOS'!$H25,"C",'MAPA DE RIESGOS'!$AF25),"")</f>
        <v/>
      </c>
      <c r="AR6" s="311" t="str">
        <f>IF(AND('MAPA DE RIESGOS'!$AP26="Muy Alta",'MAPA DE RIESGOS'!$AR26="Menor"),CONCATENATE("R",'MAPA DE RIESGOS'!$H26,"C",'MAPA DE RIESGOS'!$AF26),"")</f>
        <v/>
      </c>
      <c r="AS6" s="312" t="str">
        <f>IF(AND('MAPA DE RIESGOS'!$AP27="Muy Alta",'MAPA DE RIESGOS'!$AR27="Menor"),CONCATENATE("R",'MAPA DE RIESGOS'!$H27,"C",'MAPA DE RIESGOS'!$AF27),"")</f>
        <v/>
      </c>
      <c r="AT6" s="310" t="str">
        <f>IF(AND('MAPA DE RIESGOS'!$AP10="Muy Alta",'MAPA DE RIESGOS'!$AR10="Moderado"),CONCATENATE("R",'MAPA DE RIESGOS'!$H10,"C",'MAPA DE RIESGOS'!$AF10),"")</f>
        <v/>
      </c>
      <c r="AU6" s="311" t="str">
        <f>IF(AND('MAPA DE RIESGOS'!$AP11="Muy Alta",'MAPA DE RIESGOS'!$AR11="Moderado"),CONCATENATE("R",'MAPA DE RIESGOS'!$H11,"C",'MAPA DE RIESGOS'!$AF11),"")</f>
        <v/>
      </c>
      <c r="AV6" s="311" t="str">
        <f>IF(AND('MAPA DE RIESGOS'!$AP12="Muy Alta",'MAPA DE RIESGOS'!$AR12="Moderado"),CONCATENATE("R",'MAPA DE RIESGOS'!$H12,"C",'MAPA DE RIESGOS'!$AF12),"")</f>
        <v/>
      </c>
      <c r="AW6" s="311" t="str">
        <f>IF(AND('MAPA DE RIESGOS'!$AP13="Muy Alta",'MAPA DE RIESGOS'!$AR13="Moderado"),CONCATENATE("R",'MAPA DE RIESGOS'!$H13,"C",'MAPA DE RIESGOS'!$AF13),"")</f>
        <v/>
      </c>
      <c r="AX6" s="311" t="str">
        <f>IF(AND('MAPA DE RIESGOS'!$AP14="Muy Alta",'MAPA DE RIESGOS'!$AR14="Moderado"),CONCATENATE("R",'MAPA DE RIESGOS'!$H14,"C",'MAPA DE RIESGOS'!$AF14),"")</f>
        <v/>
      </c>
      <c r="AY6" s="311" t="str">
        <f>IF(AND('MAPA DE RIESGOS'!$AP15="Muy Alta",'MAPA DE RIESGOS'!$AR15="Moderado"),CONCATENATE("R",'MAPA DE RIESGOS'!$H15,"C",'MAPA DE RIESGOS'!$AF15),"")</f>
        <v/>
      </c>
      <c r="AZ6" s="311" t="str">
        <f>IF(AND('MAPA DE RIESGOS'!$AP16="Muy Alta",'MAPA DE RIESGOS'!$AR16="Moderado"),CONCATENATE("R",'MAPA DE RIESGOS'!$H16,"C",'MAPA DE RIESGOS'!$AF16),"")</f>
        <v/>
      </c>
      <c r="BA6" s="311" t="str">
        <f>IF(AND('MAPA DE RIESGOS'!$AP17="Muy Alta",'MAPA DE RIESGOS'!$AR17="Moderado"),CONCATENATE("R",'MAPA DE RIESGOS'!$H17,"C",'MAPA DE RIESGOS'!$AF17),"")</f>
        <v/>
      </c>
      <c r="BB6" s="311" t="str">
        <f>IF(AND('MAPA DE RIESGOS'!$AP18="Muy Alta",'MAPA DE RIESGOS'!$AR18="Moderado"),CONCATENATE("R",'MAPA DE RIESGOS'!$H18,"C",'MAPA DE RIESGOS'!$AF18),"")</f>
        <v/>
      </c>
      <c r="BC6" s="311" t="str">
        <f>IF(AND('MAPA DE RIESGOS'!$AP19="Muy Alta",'MAPA DE RIESGOS'!$AR19="Moderado"),CONCATENATE("R",'MAPA DE RIESGOS'!$H19,"C",'MAPA DE RIESGOS'!$AF19),"")</f>
        <v/>
      </c>
      <c r="BD6" s="311" t="str">
        <f>IF(AND('MAPA DE RIESGOS'!$AP20="Muy Alta",'MAPA DE RIESGOS'!$AR20="Moderado"),CONCATENATE("R",'MAPA DE RIESGOS'!$H20,"C",'MAPA DE RIESGOS'!$AF20),"")</f>
        <v/>
      </c>
      <c r="BE6" s="311" t="str">
        <f>IF(AND('MAPA DE RIESGOS'!$AP21="Muy Alta",'MAPA DE RIESGOS'!$AR21="Moderado"),CONCATENATE("R",'MAPA DE RIESGOS'!$H21,"C",'MAPA DE RIESGOS'!$AF21),"")</f>
        <v/>
      </c>
      <c r="BF6" s="311" t="str">
        <f>IF(AND('MAPA DE RIESGOS'!$AP22="Muy Alta",'MAPA DE RIESGOS'!$AR22="Moderado"),CONCATENATE("R",'MAPA DE RIESGOS'!$H22,"C",'MAPA DE RIESGOS'!$AF22),"")</f>
        <v/>
      </c>
      <c r="BG6" s="311" t="str">
        <f>IF(AND('MAPA DE RIESGOS'!$AP23="Muy Alta",'MAPA DE RIESGOS'!$AR23="Moderado"),CONCATENATE("R",'MAPA DE RIESGOS'!$H23,"C",'MAPA DE RIESGOS'!$AF23),"")</f>
        <v/>
      </c>
      <c r="BH6" s="311" t="str">
        <f>IF(AND('MAPA DE RIESGOS'!$AP24="Muy Alta",'MAPA DE RIESGOS'!$AR24="Moderado"),CONCATENATE("R",'MAPA DE RIESGOS'!$H24,"C",'MAPA DE RIESGOS'!$AF24),"")</f>
        <v/>
      </c>
      <c r="BI6" s="311" t="str">
        <f>IF(AND('MAPA DE RIESGOS'!$AP25="Muy Alta",'MAPA DE RIESGOS'!$AR25="Moderado"),CONCATENATE("R",'MAPA DE RIESGOS'!$H25,"C",'MAPA DE RIESGOS'!$AF25),"")</f>
        <v/>
      </c>
      <c r="BJ6" s="311" t="str">
        <f>IF(AND('MAPA DE RIESGOS'!$AP26="Muy Alta",'MAPA DE RIESGOS'!$AR26="Moderado"),CONCATENATE("R",'MAPA DE RIESGOS'!$H26,"C",'MAPA DE RIESGOS'!$AF26),"")</f>
        <v/>
      </c>
      <c r="BK6" s="312" t="str">
        <f>IF(AND('MAPA DE RIESGOS'!$AP27="Muy Alta",'MAPA DE RIESGOS'!$AR27="Moderado"),CONCATENATE("R",'MAPA DE RIESGOS'!$H27,"C",'MAPA DE RIESGOS'!$AF27),"")</f>
        <v/>
      </c>
      <c r="BL6" s="310" t="str">
        <f>IF(AND('MAPA DE RIESGOS'!$AP10="Muy Alta",'MAPA DE RIESGOS'!$AR10="Mayor"),CONCATENATE("R",'MAPA DE RIESGOS'!$H10,"C",'MAPA DE RIESGOS'!$AF10),"")</f>
        <v/>
      </c>
      <c r="BM6" s="311" t="str">
        <f>IF(AND('MAPA DE RIESGOS'!$AP11="Muy Alta",'MAPA DE RIESGOS'!$AR11="Mayor"),CONCATENATE("R",'MAPA DE RIESGOS'!$H11,"C",'MAPA DE RIESGOS'!$AF11),"")</f>
        <v/>
      </c>
      <c r="BN6" s="311" t="str">
        <f>IF(AND('MAPA DE RIESGOS'!$AP12="Muy Alta",'MAPA DE RIESGOS'!$AR12="Mayor"),CONCATENATE("R",'MAPA DE RIESGOS'!$H12,"C",'MAPA DE RIESGOS'!$AF12),"")</f>
        <v/>
      </c>
      <c r="BO6" s="311" t="str">
        <f>IF(AND('MAPA DE RIESGOS'!$AP13="Muy Alta",'MAPA DE RIESGOS'!$AR13="Mayor"),CONCATENATE("R",'MAPA DE RIESGOS'!$H13,"C",'MAPA DE RIESGOS'!$AF13),"")</f>
        <v/>
      </c>
      <c r="BP6" s="311" t="str">
        <f>IF(AND('MAPA DE RIESGOS'!$AP14="Muy Alta",'MAPA DE RIESGOS'!$AR14="Mayor"),CONCATENATE("R",'MAPA DE RIESGOS'!$H14,"C",'MAPA DE RIESGOS'!$AF14),"")</f>
        <v/>
      </c>
      <c r="BQ6" s="311" t="str">
        <f>IF(AND('MAPA DE RIESGOS'!$AP15="Muy Alta",'MAPA DE RIESGOS'!$AR15="Mayor"),CONCATENATE("R",'MAPA DE RIESGOS'!$H15,"C",'MAPA DE RIESGOS'!$AF15),"")</f>
        <v/>
      </c>
      <c r="BR6" s="311" t="str">
        <f>IF(AND('MAPA DE RIESGOS'!$AP16="Muy Alta",'MAPA DE RIESGOS'!$AR16="Mayor"),CONCATENATE("R",'MAPA DE RIESGOS'!$H16,"C",'MAPA DE RIESGOS'!$AF16),"")</f>
        <v/>
      </c>
      <c r="BS6" s="311" t="str">
        <f>IF(AND('MAPA DE RIESGOS'!$AP17="Muy Alta",'MAPA DE RIESGOS'!$AR17="Mayor"),CONCATENATE("R",'MAPA DE RIESGOS'!$H17,"C",'MAPA DE RIESGOS'!$AF17),"")</f>
        <v/>
      </c>
      <c r="BT6" s="311" t="str">
        <f>IF(AND('MAPA DE RIESGOS'!$AP18="Muy Alta",'MAPA DE RIESGOS'!$AR18="Mayor"),CONCATENATE("R",'MAPA DE RIESGOS'!$H18,"C",'MAPA DE RIESGOS'!$AF18),"")</f>
        <v/>
      </c>
      <c r="BU6" s="311" t="str">
        <f>IF(AND('MAPA DE RIESGOS'!$AP19="Muy Alta",'MAPA DE RIESGOS'!$AR19="Mayor"),CONCATENATE("R",'MAPA DE RIESGOS'!$H19,"C",'MAPA DE RIESGOS'!$AF19),"")</f>
        <v/>
      </c>
      <c r="BV6" s="311" t="str">
        <f>IF(AND('MAPA DE RIESGOS'!$AP20="Muy Alta",'MAPA DE RIESGOS'!$AR20="Mayor"),CONCATENATE("R",'MAPA DE RIESGOS'!$H20,"C",'MAPA DE RIESGOS'!$AF20),"")</f>
        <v/>
      </c>
      <c r="BW6" s="311" t="str">
        <f>IF(AND('MAPA DE RIESGOS'!$AP21="Muy Alta",'MAPA DE RIESGOS'!$AR21="Mayor"),CONCATENATE("R",'MAPA DE RIESGOS'!$H21,"C",'MAPA DE RIESGOS'!$AF21),"")</f>
        <v/>
      </c>
      <c r="BX6" s="311" t="str">
        <f>IF(AND('MAPA DE RIESGOS'!$AP22="Muy Alta",'MAPA DE RIESGOS'!$AR22="Mayor"),CONCATENATE("R",'MAPA DE RIESGOS'!$H22,"C",'MAPA DE RIESGOS'!$AF22),"")</f>
        <v/>
      </c>
      <c r="BY6" s="311" t="str">
        <f>IF(AND('MAPA DE RIESGOS'!$AP23="Muy Alta",'MAPA DE RIESGOS'!$AR23="Mayor"),CONCATENATE("R",'MAPA DE RIESGOS'!$H23,"C",'MAPA DE RIESGOS'!$AF23),"")</f>
        <v/>
      </c>
      <c r="BZ6" s="311" t="str">
        <f>IF(AND('MAPA DE RIESGOS'!$AP24="Muy Alta",'MAPA DE RIESGOS'!$AR24="Mayor"),CONCATENATE("R",'MAPA DE RIESGOS'!$H24,"C",'MAPA DE RIESGOS'!$AF24),"")</f>
        <v/>
      </c>
      <c r="CA6" s="311" t="str">
        <f>IF(AND('MAPA DE RIESGOS'!$AP25="Muy Alta",'MAPA DE RIESGOS'!$AR25="Mayor"),CONCATENATE("R",'MAPA DE RIESGOS'!$H25,"C",'MAPA DE RIESGOS'!$AF25),"")</f>
        <v/>
      </c>
      <c r="CB6" s="311" t="str">
        <f>IF(AND('MAPA DE RIESGOS'!$AP26="Muy Alta",'MAPA DE RIESGOS'!$AR26="Mayor"),CONCATENATE("R",'MAPA DE RIESGOS'!$H26,"C",'MAPA DE RIESGOS'!$AF26),"")</f>
        <v/>
      </c>
      <c r="CC6" s="312" t="str">
        <f>IF(AND('MAPA DE RIESGOS'!$AP27="Muy Alta",'MAPA DE RIESGOS'!$AR27="Mayor"),CONCATENATE("R",'MAPA DE RIESGOS'!$H27,"C",'MAPA DE RIESGOS'!$AF27),"")</f>
        <v/>
      </c>
      <c r="CD6" s="313" t="str">
        <f>IF(AND('MAPA DE RIESGOS'!$AP10="Muy Alta",'MAPA DE RIESGOS'!$AR10="Catastrófico"),CONCATENATE("R",'MAPA DE RIESGOS'!$H10,"C",'MAPA DE RIESGOS'!$AF10),"")</f>
        <v/>
      </c>
      <c r="CE6" s="313" t="str">
        <f>IF(AND('MAPA DE RIESGOS'!$AP11="Muy Alta",'MAPA DE RIESGOS'!$AR11="Catastrófico"),CONCATENATE("R",'MAPA DE RIESGOS'!$H11,"C",'MAPA DE RIESGOS'!$AF11),"")</f>
        <v/>
      </c>
      <c r="CF6" s="313" t="str">
        <f>IF(AND('MAPA DE RIESGOS'!$AP12="Muy Alta",'MAPA DE RIESGOS'!$AR12="Catastrófico"),CONCATENATE("R",'MAPA DE RIESGOS'!$H12,"C",'MAPA DE RIESGOS'!$AF12),"")</f>
        <v/>
      </c>
      <c r="CG6" s="313" t="str">
        <f>IF(AND('MAPA DE RIESGOS'!$AP13="Muy Alta",'MAPA DE RIESGOS'!$AR13="Catastrófico"),CONCATENATE("R",'MAPA DE RIESGOS'!$H13,"C",'MAPA DE RIESGOS'!$AF13),"")</f>
        <v/>
      </c>
      <c r="CH6" s="313" t="str">
        <f>IF(AND('MAPA DE RIESGOS'!$AP14="Muy Alta",'MAPA DE RIESGOS'!$AR14="Catastrófico"),CONCATENATE("R",'MAPA DE RIESGOS'!$H14,"C",'MAPA DE RIESGOS'!$AF14),"")</f>
        <v/>
      </c>
      <c r="CI6" s="313" t="str">
        <f>IF(AND('MAPA DE RIESGOS'!$AP15="Muy Alta",'MAPA DE RIESGOS'!$AR15="Catastrófico"),CONCATENATE("R",'MAPA DE RIESGOS'!$H15,"C",'MAPA DE RIESGOS'!$AF15),"")</f>
        <v/>
      </c>
      <c r="CJ6" s="313" t="str">
        <f>IF(AND('MAPA DE RIESGOS'!$AP16="Muy Alta",'MAPA DE RIESGOS'!$AR16="Catastrófico"),CONCATENATE("R",'MAPA DE RIESGOS'!$H16,"C",'MAPA DE RIESGOS'!$AF16),"")</f>
        <v/>
      </c>
      <c r="CK6" s="313" t="str">
        <f>IF(AND('MAPA DE RIESGOS'!$AP17="Muy Alta",'MAPA DE RIESGOS'!$AR17="Catastrófico"),CONCATENATE("R",'MAPA DE RIESGOS'!$H17,"C",'MAPA DE RIESGOS'!$AF17),"")</f>
        <v/>
      </c>
      <c r="CL6" s="313" t="str">
        <f>IF(AND('MAPA DE RIESGOS'!$AP18="Muy Alta",'MAPA DE RIESGOS'!$AR18="Catastrófico"),CONCATENATE("R",'MAPA DE RIESGOS'!$H18,"C",'MAPA DE RIESGOS'!$AF18),"")</f>
        <v/>
      </c>
      <c r="CM6" s="313" t="str">
        <f>IF(AND('MAPA DE RIESGOS'!$AP19="Muy Alta",'MAPA DE RIESGOS'!$AR19="Catastrófico"),CONCATENATE("R",'MAPA DE RIESGOS'!$H19,"C",'MAPA DE RIESGOS'!$AF19),"")</f>
        <v/>
      </c>
      <c r="CN6" s="313" t="str">
        <f>IF(AND('MAPA DE RIESGOS'!$AP20="Muy Alta",'MAPA DE RIESGOS'!$AR20="Catastrófico"),CONCATENATE("R",'MAPA DE RIESGOS'!$H20,"C",'MAPA DE RIESGOS'!$AF20),"")</f>
        <v/>
      </c>
      <c r="CO6" s="313" t="str">
        <f>IF(AND('MAPA DE RIESGOS'!$AP21="Muy Alta",'MAPA DE RIESGOS'!$AR21="Catastrófico"),CONCATENATE("R",'MAPA DE RIESGOS'!$H21,"C",'MAPA DE RIESGOS'!$AF21),"")</f>
        <v/>
      </c>
      <c r="CP6" s="313" t="str">
        <f>IF(AND('MAPA DE RIESGOS'!$AP22="Muy Alta",'MAPA DE RIESGOS'!$AR22="Catastrófico"),CONCATENATE("R",'MAPA DE RIESGOS'!$H22,"C",'MAPA DE RIESGOS'!$AF22),"")</f>
        <v/>
      </c>
      <c r="CQ6" s="313" t="str">
        <f>IF(AND('MAPA DE RIESGOS'!$AP23="Muy Alta",'MAPA DE RIESGOS'!$AR23="Catastrófico"),CONCATENATE("R",'MAPA DE RIESGOS'!$H23,"C",'MAPA DE RIESGOS'!$AF23),"")</f>
        <v/>
      </c>
      <c r="CR6" s="313" t="str">
        <f>IF(AND('MAPA DE RIESGOS'!$AP24="Muy Alta",'MAPA DE RIESGOS'!$AR24="Catastrófico"),CONCATENATE("R",'MAPA DE RIESGOS'!$H24,"C",'MAPA DE RIESGOS'!$AF24),"")</f>
        <v/>
      </c>
      <c r="CS6" s="313" t="str">
        <f>IF(AND('MAPA DE RIESGOS'!$AP25="Muy Alta",'MAPA DE RIESGOS'!$AR25="Catastrófico"),CONCATENATE("R",'MAPA DE RIESGOS'!$H25,"C",'MAPA DE RIESGOS'!$AF25),"")</f>
        <v/>
      </c>
      <c r="CT6" s="313" t="str">
        <f>IF(AND('MAPA DE RIESGOS'!$AP26="Muy Alta",'MAPA DE RIESGOS'!$AR26="Catastrófico"),CONCATENATE("R",'MAPA DE RIESGOS'!$H26,"C",'MAPA DE RIESGOS'!$AF26),"")</f>
        <v/>
      </c>
      <c r="CU6" s="314" t="str">
        <f>IF(AND('MAPA DE RIESGOS'!$AP27="Muy Alta",'MAPA DE RIESGOS'!$AR27="Catastrófico"),CONCATENATE("R",'MAPA DE RIESGOS'!$H27,"C",'MAPA DE RIESGOS'!$AF27),"")</f>
        <v/>
      </c>
      <c r="CV6" s="57"/>
      <c r="CW6" s="855" t="s">
        <v>1085</v>
      </c>
      <c r="CX6" s="856"/>
      <c r="CY6" s="856"/>
      <c r="CZ6" s="856"/>
      <c r="DA6" s="856"/>
      <c r="DB6" s="857"/>
    </row>
    <row r="7" spans="2:106" ht="32.450000000000003" customHeight="1">
      <c r="B7" s="878"/>
      <c r="C7" s="878"/>
      <c r="D7" s="879"/>
      <c r="E7" s="849"/>
      <c r="F7" s="850"/>
      <c r="G7" s="850"/>
      <c r="H7" s="850"/>
      <c r="I7" s="851"/>
      <c r="J7" s="315" t="str">
        <f>IF(AND('MAPA DE RIESGOS'!$AP28="Muy Alta",'MAPA DE RIESGOS'!$AR28="Leve"),CONCATENATE("R",'MAPA DE RIESGOS'!$H28,"C",'MAPA DE RIESGOS'!$AF28),"")</f>
        <v/>
      </c>
      <c r="K7" s="316" t="str">
        <f>IF(AND('MAPA DE RIESGOS'!$AP29="Muy Alta",'MAPA DE RIESGOS'!$AR29="Leve"),CONCATENATE("R",'MAPA DE RIESGOS'!$H29,"C",'MAPA DE RIESGOS'!$AF29),"")</f>
        <v/>
      </c>
      <c r="L7" s="316" t="str">
        <f>IF(AND('MAPA DE RIESGOS'!$AP30="Muy Alta",'MAPA DE RIESGOS'!$AR30="Leve"),CONCATENATE("R",'MAPA DE RIESGOS'!$H30,"C",'MAPA DE RIESGOS'!$AF30),"")</f>
        <v/>
      </c>
      <c r="M7" s="316" t="str">
        <f>IF(AND('MAPA DE RIESGOS'!$AP31="Muy Alta",'MAPA DE RIESGOS'!$AR31="Leve"),CONCATENATE("R",'MAPA DE RIESGOS'!$H31,"C",'MAPA DE RIESGOS'!$AF31),"")</f>
        <v/>
      </c>
      <c r="N7" s="316" t="str">
        <f>IF(AND('MAPA DE RIESGOS'!$AP32="Muy Alta",'MAPA DE RIESGOS'!$AR32="Leve"),CONCATENATE("R",'MAPA DE RIESGOS'!$H32,"C",'MAPA DE RIESGOS'!$AF32),"")</f>
        <v/>
      </c>
      <c r="O7" s="316" t="str">
        <f>IF(AND('MAPA DE RIESGOS'!$AP33="Muy Alta",'MAPA DE RIESGOS'!$AR33="Leve"),CONCATENATE("R",'MAPA DE RIESGOS'!$H33,"C",'MAPA DE RIESGOS'!$AF33),"")</f>
        <v/>
      </c>
      <c r="P7" s="316" t="str">
        <f>IF(AND('MAPA DE RIESGOS'!$AP34="Muy Alta",'MAPA DE RIESGOS'!$AR34="Leve"),CONCATENATE("R",'MAPA DE RIESGOS'!$H34,"C",'MAPA DE RIESGOS'!$AF34),"")</f>
        <v/>
      </c>
      <c r="Q7" s="316" t="str">
        <f>IF(AND('MAPA DE RIESGOS'!$AP35="Muy Alta",'MAPA DE RIESGOS'!$AR35="Leve"),CONCATENATE("R",'MAPA DE RIESGOS'!$H35,"C",'MAPA DE RIESGOS'!$AF35),"")</f>
        <v/>
      </c>
      <c r="R7" s="316" t="str">
        <f>IF(AND('MAPA DE RIESGOS'!$AP36="Muy Alta",'MAPA DE RIESGOS'!$AR36="Leve"),CONCATENATE("R",'MAPA DE RIESGOS'!$H36,"C",'MAPA DE RIESGOS'!$AF36),"")</f>
        <v/>
      </c>
      <c r="S7" s="316" t="str">
        <f>IF(AND('MAPA DE RIESGOS'!$AP37="Muy Alta",'MAPA DE RIESGOS'!$AR37="Leve"),CONCATENATE("R",'MAPA DE RIESGOS'!$H37,"C",'MAPA DE RIESGOS'!$AF37),"")</f>
        <v/>
      </c>
      <c r="T7" s="316" t="str">
        <f>IF(AND('MAPA DE RIESGOS'!$AP38="Muy Alta",'MAPA DE RIESGOS'!$AR38="Leve"),CONCATENATE("R",'MAPA DE RIESGOS'!$H38,"C",'MAPA DE RIESGOS'!$AF38),"")</f>
        <v/>
      </c>
      <c r="U7" s="316" t="str">
        <f>IF(AND('MAPA DE RIESGOS'!$AP39="Muy Alta",'MAPA DE RIESGOS'!$AR39="Leve"),CONCATENATE("R",'MAPA DE RIESGOS'!$H39,"C",'MAPA DE RIESGOS'!$AF39),"")</f>
        <v/>
      </c>
      <c r="V7" s="316" t="str">
        <f>IF(AND('MAPA DE RIESGOS'!$AP40="Muy Alta",'MAPA DE RIESGOS'!$AR40="Leve"),CONCATENATE("R",'MAPA DE RIESGOS'!$H40,"C",'MAPA DE RIESGOS'!$AF40),"")</f>
        <v/>
      </c>
      <c r="W7" s="316" t="str">
        <f>IF(AND('MAPA DE RIESGOS'!$AP41="Muy Alta",'MAPA DE RIESGOS'!$AR41="Leve"),CONCATENATE("R",'MAPA DE RIESGOS'!$H41,"C",'MAPA DE RIESGOS'!$AF41),"")</f>
        <v/>
      </c>
      <c r="X7" s="316" t="str">
        <f>IF(AND('MAPA DE RIESGOS'!$AP42="Muy Alta",'MAPA DE RIESGOS'!$AR42="Leve"),CONCATENATE("R",'MAPA DE RIESGOS'!$H42,"C",'MAPA DE RIESGOS'!$AF42),"")</f>
        <v/>
      </c>
      <c r="Y7" s="316" t="str">
        <f>IF(AND('MAPA DE RIESGOS'!$AP43="Muy Alta",'MAPA DE RIESGOS'!$AR43="Leve"),CONCATENATE("R",'MAPA DE RIESGOS'!$H43,"C",'MAPA DE RIESGOS'!$AF43),"")</f>
        <v/>
      </c>
      <c r="Z7" s="316" t="str">
        <f>IF(AND('MAPA DE RIESGOS'!$AP44="Muy Alta",'MAPA DE RIESGOS'!$AR44="Leve"),CONCATENATE("R",'MAPA DE RIESGOS'!$H44,"C",'MAPA DE RIESGOS'!$AF44),"")</f>
        <v/>
      </c>
      <c r="AA7" s="317" t="str">
        <f>IF(AND('MAPA DE RIESGOS'!$AP45="Muy Alta",'MAPA DE RIESGOS'!$AR45="Leve"),CONCATENATE("R",'MAPA DE RIESGOS'!$H45,"C",'MAPA DE RIESGOS'!$AF45),"")</f>
        <v/>
      </c>
      <c r="AB7" s="315" t="str">
        <f>IF(AND('MAPA DE RIESGOS'!$AP28="Muy Alta",'MAPA DE RIESGOS'!$AR28="Menor"),CONCATENATE("R",'MAPA DE RIESGOS'!$H28,"C",'MAPA DE RIESGOS'!$AF28),"")</f>
        <v/>
      </c>
      <c r="AC7" s="316" t="str">
        <f>IF(AND('MAPA DE RIESGOS'!$AP29="Muy Alta",'MAPA DE RIESGOS'!$AR29="Menor"),CONCATENATE("R",'MAPA DE RIESGOS'!$H29,"C",'MAPA DE RIESGOS'!$AF29),"")</f>
        <v/>
      </c>
      <c r="AD7" s="316" t="str">
        <f>IF(AND('MAPA DE RIESGOS'!$AP30="Muy Alta",'MAPA DE RIESGOS'!$AR30="Menor"),CONCATENATE("R",'MAPA DE RIESGOS'!$H30,"C",'MAPA DE RIESGOS'!$AF30),"")</f>
        <v/>
      </c>
      <c r="AE7" s="316" t="str">
        <f>IF(AND('MAPA DE RIESGOS'!$AP31="Muy Alta",'MAPA DE RIESGOS'!$AR31="Menor"),CONCATENATE("R",'MAPA DE RIESGOS'!$H31,"C",'MAPA DE RIESGOS'!$AF31),"")</f>
        <v/>
      </c>
      <c r="AF7" s="316" t="str">
        <f>IF(AND('MAPA DE RIESGOS'!$AP32="Muy Alta",'MAPA DE RIESGOS'!$AR32="Menor"),CONCATENATE("R",'MAPA DE RIESGOS'!$H32,"C",'MAPA DE RIESGOS'!$AF32),"")</f>
        <v/>
      </c>
      <c r="AG7" s="316" t="str">
        <f>IF(AND('MAPA DE RIESGOS'!$AP33="Muy Alta",'MAPA DE RIESGOS'!$AR33="Menor"),CONCATENATE("R",'MAPA DE RIESGOS'!$H33,"C",'MAPA DE RIESGOS'!$AF33),"")</f>
        <v/>
      </c>
      <c r="AH7" s="316" t="str">
        <f>IF(AND('MAPA DE RIESGOS'!$AP34="Muy Alta",'MAPA DE RIESGOS'!$AR34="Menor"),CONCATENATE("R",'MAPA DE RIESGOS'!$H34,"C",'MAPA DE RIESGOS'!$AF34),"")</f>
        <v/>
      </c>
      <c r="AI7" s="316" t="str">
        <f>IF(AND('MAPA DE RIESGOS'!$AP35="Muy Alta",'MAPA DE RIESGOS'!$AR35="Menor"),CONCATENATE("R",'MAPA DE RIESGOS'!$H35,"C",'MAPA DE RIESGOS'!$AF35),"")</f>
        <v/>
      </c>
      <c r="AJ7" s="316" t="str">
        <f>IF(AND('MAPA DE RIESGOS'!$AP36="Muy Alta",'MAPA DE RIESGOS'!$AR36="Menor"),CONCATENATE("R",'MAPA DE RIESGOS'!$H36,"C",'MAPA DE RIESGOS'!$AF36),"")</f>
        <v/>
      </c>
      <c r="AK7" s="316" t="str">
        <f>IF(AND('MAPA DE RIESGOS'!$AP37="Muy Alta",'MAPA DE RIESGOS'!$AR37="Menor"),CONCATENATE("R",'MAPA DE RIESGOS'!$H37,"C",'MAPA DE RIESGOS'!$AF37),"")</f>
        <v/>
      </c>
      <c r="AL7" s="316" t="str">
        <f>IF(AND('MAPA DE RIESGOS'!$AP38="Muy Alta",'MAPA DE RIESGOS'!$AR38="Menor"),CONCATENATE("R",'MAPA DE RIESGOS'!$H38,"C",'MAPA DE RIESGOS'!$AF38),"")</f>
        <v/>
      </c>
      <c r="AM7" s="316" t="str">
        <f>IF(AND('MAPA DE RIESGOS'!$AP39="Muy Alta",'MAPA DE RIESGOS'!$AR39="Menor"),CONCATENATE("R",'MAPA DE RIESGOS'!$H39,"C",'MAPA DE RIESGOS'!$AF39),"")</f>
        <v/>
      </c>
      <c r="AN7" s="316" t="str">
        <f>IF(AND('MAPA DE RIESGOS'!$AP40="Muy Alta",'MAPA DE RIESGOS'!$AR40="Menor"),CONCATENATE("R",'MAPA DE RIESGOS'!$H40,"C",'MAPA DE RIESGOS'!$AF40),"")</f>
        <v/>
      </c>
      <c r="AO7" s="316" t="str">
        <f>IF(AND('MAPA DE RIESGOS'!$AP41="Muy Alta",'MAPA DE RIESGOS'!$AR41="Menor"),CONCATENATE("R",'MAPA DE RIESGOS'!$H41,"C",'MAPA DE RIESGOS'!$AF41),"")</f>
        <v/>
      </c>
      <c r="AP7" s="316" t="str">
        <f>IF(AND('MAPA DE RIESGOS'!$AP42="Muy Alta",'MAPA DE RIESGOS'!$AR42="Menor"),CONCATENATE("R",'MAPA DE RIESGOS'!$H42,"C",'MAPA DE RIESGOS'!$AF42),"")</f>
        <v/>
      </c>
      <c r="AQ7" s="316" t="str">
        <f>IF(AND('MAPA DE RIESGOS'!$AP43="Muy Alta",'MAPA DE RIESGOS'!$AR43="Menor"),CONCATENATE("R",'MAPA DE RIESGOS'!$H43,"C",'MAPA DE RIESGOS'!$AF43),"")</f>
        <v/>
      </c>
      <c r="AR7" s="316" t="str">
        <f>IF(AND('MAPA DE RIESGOS'!$AP44="Muy Alta",'MAPA DE RIESGOS'!$AR44="Menor"),CONCATENATE("R",'MAPA DE RIESGOS'!$H44,"C",'MAPA DE RIESGOS'!$AF44),"")</f>
        <v/>
      </c>
      <c r="AS7" s="317" t="str">
        <f>IF(AND('MAPA DE RIESGOS'!$AP45="Muy Alta",'MAPA DE RIESGOS'!$AR45="Menor"),CONCATENATE("R",'MAPA DE RIESGOS'!$H45,"C",'MAPA DE RIESGOS'!$AF45),"")</f>
        <v/>
      </c>
      <c r="AT7" s="315" t="str">
        <f>IF(AND('MAPA DE RIESGOS'!$AP28="Muy Alta",'MAPA DE RIESGOS'!$AR28="Moderado"),CONCATENATE("R",'MAPA DE RIESGOS'!$H28,"C",'MAPA DE RIESGOS'!$AF28),"")</f>
        <v/>
      </c>
      <c r="AU7" s="316" t="str">
        <f>IF(AND('MAPA DE RIESGOS'!$AP29="Muy Alta",'MAPA DE RIESGOS'!$AR29="Moderado"),CONCATENATE("R",'MAPA DE RIESGOS'!$H29,"C",'MAPA DE RIESGOS'!$AF29),"")</f>
        <v/>
      </c>
      <c r="AV7" s="316" t="str">
        <f>IF(AND('MAPA DE RIESGOS'!$AP30="Muy Alta",'MAPA DE RIESGOS'!$AR30="Moderado"),CONCATENATE("R",'MAPA DE RIESGOS'!$H30,"C",'MAPA DE RIESGOS'!$AF30),"")</f>
        <v/>
      </c>
      <c r="AW7" s="316" t="str">
        <f>IF(AND('MAPA DE RIESGOS'!$AP31="Muy Alta",'MAPA DE RIESGOS'!$AR31="Moderado"),CONCATENATE("R",'MAPA DE RIESGOS'!$H31,"C",'MAPA DE RIESGOS'!$AF31),"")</f>
        <v/>
      </c>
      <c r="AX7" s="316" t="str">
        <f>IF(AND('MAPA DE RIESGOS'!$AP32="Muy Alta",'MAPA DE RIESGOS'!$AR32="Moderado"),CONCATENATE("R",'MAPA DE RIESGOS'!$H32,"C",'MAPA DE RIESGOS'!$AF32),"")</f>
        <v/>
      </c>
      <c r="AY7" s="316" t="str">
        <f>IF(AND('MAPA DE RIESGOS'!$AP33="Muy Alta",'MAPA DE RIESGOS'!$AR33="Moderado"),CONCATENATE("R",'MAPA DE RIESGOS'!$H33,"C",'MAPA DE RIESGOS'!$AF33),"")</f>
        <v/>
      </c>
      <c r="AZ7" s="316" t="str">
        <f>IF(AND('MAPA DE RIESGOS'!$AP34="Muy Alta",'MAPA DE RIESGOS'!$AR34="Moderado"),CONCATENATE("R",'MAPA DE RIESGOS'!$H34,"C",'MAPA DE RIESGOS'!$AF34),"")</f>
        <v/>
      </c>
      <c r="BA7" s="316" t="str">
        <f>IF(AND('MAPA DE RIESGOS'!$AP35="Muy Alta",'MAPA DE RIESGOS'!$AR35="Moderado"),CONCATENATE("R",'MAPA DE RIESGOS'!$H35,"C",'MAPA DE RIESGOS'!$AF35),"")</f>
        <v/>
      </c>
      <c r="BB7" s="316" t="str">
        <f>IF(AND('MAPA DE RIESGOS'!$AP36="Muy Alta",'MAPA DE RIESGOS'!$AR36="Moderado"),CONCATENATE("R",'MAPA DE RIESGOS'!$H36,"C",'MAPA DE RIESGOS'!$AF36),"")</f>
        <v/>
      </c>
      <c r="BC7" s="316" t="str">
        <f>IF(AND('MAPA DE RIESGOS'!$AP37="Muy Alta",'MAPA DE RIESGOS'!$AR37="Moderado"),CONCATENATE("R",'MAPA DE RIESGOS'!$H37,"C",'MAPA DE RIESGOS'!$AF37),"")</f>
        <v/>
      </c>
      <c r="BD7" s="316" t="str">
        <f>IF(AND('MAPA DE RIESGOS'!$AP38="Muy Alta",'MAPA DE RIESGOS'!$AR38="Moderado"),CONCATENATE("R",'MAPA DE RIESGOS'!$H38,"C",'MAPA DE RIESGOS'!$AF38),"")</f>
        <v/>
      </c>
      <c r="BE7" s="316" t="str">
        <f>IF(AND('MAPA DE RIESGOS'!$AP39="Muy Alta",'MAPA DE RIESGOS'!$AR39="Moderado"),CONCATENATE("R",'MAPA DE RIESGOS'!$H39,"C",'MAPA DE RIESGOS'!$AF39),"")</f>
        <v/>
      </c>
      <c r="BF7" s="316" t="str">
        <f>IF(AND('MAPA DE RIESGOS'!$AP40="Muy Alta",'MAPA DE RIESGOS'!$AR40="Moderado"),CONCATENATE("R",'MAPA DE RIESGOS'!$H40,"C",'MAPA DE RIESGOS'!$AF40),"")</f>
        <v/>
      </c>
      <c r="BG7" s="316" t="str">
        <f>IF(AND('MAPA DE RIESGOS'!$AP41="Muy Alta",'MAPA DE RIESGOS'!$AR41="Moderado"),CONCATENATE("R",'MAPA DE RIESGOS'!$H41,"C",'MAPA DE RIESGOS'!$AF41),"")</f>
        <v/>
      </c>
      <c r="BH7" s="316" t="str">
        <f>IF(AND('MAPA DE RIESGOS'!$AP42="Muy Alta",'MAPA DE RIESGOS'!$AR42="Moderado"),CONCATENATE("R",'MAPA DE RIESGOS'!$H42,"C",'MAPA DE RIESGOS'!$AF42),"")</f>
        <v/>
      </c>
      <c r="BI7" s="316" t="str">
        <f>IF(AND('MAPA DE RIESGOS'!$AP43="Muy Alta",'MAPA DE RIESGOS'!$AR43="Moderado"),CONCATENATE("R",'MAPA DE RIESGOS'!$H43,"C",'MAPA DE RIESGOS'!$AF43),"")</f>
        <v/>
      </c>
      <c r="BJ7" s="316" t="str">
        <f>IF(AND('MAPA DE RIESGOS'!$AP44="Muy Alta",'MAPA DE RIESGOS'!$AR44="Moderado"),CONCATENATE("R",'MAPA DE RIESGOS'!$H44,"C",'MAPA DE RIESGOS'!$AF44),"")</f>
        <v/>
      </c>
      <c r="BK7" s="317" t="str">
        <f>IF(AND('MAPA DE RIESGOS'!$AP45="Muy Alta",'MAPA DE RIESGOS'!$AR45="Moderado"),CONCATENATE("R",'MAPA DE RIESGOS'!$H45,"C",'MAPA DE RIESGOS'!$AF45),"")</f>
        <v/>
      </c>
      <c r="BL7" s="315" t="str">
        <f>IF(AND('MAPA DE RIESGOS'!$AP28="Muy Alta",'MAPA DE RIESGOS'!$AR28="Mayor"),CONCATENATE("R",'MAPA DE RIESGOS'!$H28,"C",'MAPA DE RIESGOS'!$AF28),"")</f>
        <v/>
      </c>
      <c r="BM7" s="316" t="str">
        <f>IF(AND('MAPA DE RIESGOS'!$AP29="Muy Alta",'MAPA DE RIESGOS'!$AR29="Mayor"),CONCATENATE("R",'MAPA DE RIESGOS'!$H29,"C",'MAPA DE RIESGOS'!$AF29),"")</f>
        <v/>
      </c>
      <c r="BN7" s="316" t="str">
        <f>IF(AND('MAPA DE RIESGOS'!$AP30="Muy Alta",'MAPA DE RIESGOS'!$AR30="Mayor"),CONCATENATE("R",'MAPA DE RIESGOS'!$H30,"C",'MAPA DE RIESGOS'!$AF30),"")</f>
        <v/>
      </c>
      <c r="BO7" s="316" t="str">
        <f>IF(AND('MAPA DE RIESGOS'!$AP31="Muy Alta",'MAPA DE RIESGOS'!$AR31="Mayor"),CONCATENATE("R",'MAPA DE RIESGOS'!$H31,"C",'MAPA DE RIESGOS'!$AF31),"")</f>
        <v/>
      </c>
      <c r="BP7" s="316" t="str">
        <f>IF(AND('MAPA DE RIESGOS'!$AP32="Muy Alta",'MAPA DE RIESGOS'!$AR32="Mayor"),CONCATENATE("R",'MAPA DE RIESGOS'!$H32,"C",'MAPA DE RIESGOS'!$AF32),"")</f>
        <v/>
      </c>
      <c r="BQ7" s="316" t="str">
        <f>IF(AND('MAPA DE RIESGOS'!$AP33="Muy Alta",'MAPA DE RIESGOS'!$AR33="Mayor"),CONCATENATE("R",'MAPA DE RIESGOS'!$H33,"C",'MAPA DE RIESGOS'!$AF33),"")</f>
        <v/>
      </c>
      <c r="BR7" s="316" t="str">
        <f>IF(AND('MAPA DE RIESGOS'!$AP34="Muy Alta",'MAPA DE RIESGOS'!$AR34="Mayor"),CONCATENATE("R",'MAPA DE RIESGOS'!$H34,"C",'MAPA DE RIESGOS'!$AF34),"")</f>
        <v/>
      </c>
      <c r="BS7" s="316" t="str">
        <f>IF(AND('MAPA DE RIESGOS'!$AP35="Muy Alta",'MAPA DE RIESGOS'!$AR35="Mayor"),CONCATENATE("R",'MAPA DE RIESGOS'!$H35,"C",'MAPA DE RIESGOS'!$AF35),"")</f>
        <v/>
      </c>
      <c r="BT7" s="316" t="str">
        <f>IF(AND('MAPA DE RIESGOS'!$AP36="Muy Alta",'MAPA DE RIESGOS'!$AR36="Mayor"),CONCATENATE("R",'MAPA DE RIESGOS'!$H36,"C",'MAPA DE RIESGOS'!$AF36),"")</f>
        <v/>
      </c>
      <c r="BU7" s="316" t="str">
        <f>IF(AND('MAPA DE RIESGOS'!$AP37="Muy Alta",'MAPA DE RIESGOS'!$AR37="Mayor"),CONCATENATE("R",'MAPA DE RIESGOS'!$H37,"C",'MAPA DE RIESGOS'!$AF37),"")</f>
        <v/>
      </c>
      <c r="BV7" s="316" t="str">
        <f>IF(AND('MAPA DE RIESGOS'!$AP38="Muy Alta",'MAPA DE RIESGOS'!$AR38="Mayor"),CONCATENATE("R",'MAPA DE RIESGOS'!$H38,"C",'MAPA DE RIESGOS'!$AF38),"")</f>
        <v/>
      </c>
      <c r="BW7" s="316" t="str">
        <f>IF(AND('MAPA DE RIESGOS'!$AP39="Muy Alta",'MAPA DE RIESGOS'!$AR39="Mayor"),CONCATENATE("R",'MAPA DE RIESGOS'!$H39,"C",'MAPA DE RIESGOS'!$AF39),"")</f>
        <v/>
      </c>
      <c r="BX7" s="316" t="str">
        <f>IF(AND('MAPA DE RIESGOS'!$AP40="Muy Alta",'MAPA DE RIESGOS'!$AR40="Mayor"),CONCATENATE("R",'MAPA DE RIESGOS'!$H40,"C",'MAPA DE RIESGOS'!$AF40),"")</f>
        <v/>
      </c>
      <c r="BY7" s="316" t="str">
        <f>IF(AND('MAPA DE RIESGOS'!$AP41="Muy Alta",'MAPA DE RIESGOS'!$AR41="Mayor"),CONCATENATE("R",'MAPA DE RIESGOS'!$H41,"C",'MAPA DE RIESGOS'!$AF41),"")</f>
        <v/>
      </c>
      <c r="BZ7" s="316" t="str">
        <f>IF(AND('MAPA DE RIESGOS'!$AP42="Muy Alta",'MAPA DE RIESGOS'!$AR42="Mayor"),CONCATENATE("R",'MAPA DE RIESGOS'!$H42,"C",'MAPA DE RIESGOS'!$AF42),"")</f>
        <v/>
      </c>
      <c r="CA7" s="316" t="str">
        <f>IF(AND('MAPA DE RIESGOS'!$AP43="Muy Alta",'MAPA DE RIESGOS'!$AR43="Mayor"),CONCATENATE("R",'MAPA DE RIESGOS'!$H43,"C",'MAPA DE RIESGOS'!$AF43),"")</f>
        <v/>
      </c>
      <c r="CB7" s="316" t="str">
        <f>IF(AND('MAPA DE RIESGOS'!$AP44="Muy Alta",'MAPA DE RIESGOS'!$AR44="Mayor"),CONCATENATE("R",'MAPA DE RIESGOS'!$H44,"C",'MAPA DE RIESGOS'!$AF44),"")</f>
        <v/>
      </c>
      <c r="CC7" s="317" t="str">
        <f>IF(AND('MAPA DE RIESGOS'!$AP45="Muy Alta",'MAPA DE RIESGOS'!$AR45="Mayor"),CONCATENATE("R",'MAPA DE RIESGOS'!$H45,"C",'MAPA DE RIESGOS'!$AF45),"")</f>
        <v/>
      </c>
      <c r="CD7" s="318" t="str">
        <f>IF(AND('MAPA DE RIESGOS'!$AP28="Muy Alta",'MAPA DE RIESGOS'!$AR28="Catastrófico"),CONCATENATE("R",'MAPA DE RIESGOS'!$H28,"C",'MAPA DE RIESGOS'!$AF28),"")</f>
        <v/>
      </c>
      <c r="CE7" s="318" t="str">
        <f>IF(AND('MAPA DE RIESGOS'!$AP29="Muy Alta",'MAPA DE RIESGOS'!$AR29="Catastrófico"),CONCATENATE("R",'MAPA DE RIESGOS'!$H29,"C",'MAPA DE RIESGOS'!$AF29),"")</f>
        <v/>
      </c>
      <c r="CF7" s="318" t="str">
        <f>IF(AND('MAPA DE RIESGOS'!$AP30="Muy Alta",'MAPA DE RIESGOS'!$AR30="Catastrófico"),CONCATENATE("R",'MAPA DE RIESGOS'!$H30,"C",'MAPA DE RIESGOS'!$AF30),"")</f>
        <v/>
      </c>
      <c r="CG7" s="318" t="str">
        <f>IF(AND('MAPA DE RIESGOS'!$AP31="Muy Alta",'MAPA DE RIESGOS'!$AR31="Catastrófico"),CONCATENATE("R",'MAPA DE RIESGOS'!$H31,"C",'MAPA DE RIESGOS'!$AF31),"")</f>
        <v/>
      </c>
      <c r="CH7" s="318" t="str">
        <f>IF(AND('MAPA DE RIESGOS'!$AP32="Muy Alta",'MAPA DE RIESGOS'!$AR32="Catastrófico"),CONCATENATE("R",'MAPA DE RIESGOS'!$H32,"C",'MAPA DE RIESGOS'!$AF32),"")</f>
        <v/>
      </c>
      <c r="CI7" s="318" t="str">
        <f>IF(AND('MAPA DE RIESGOS'!$AP33="Muy Alta",'MAPA DE RIESGOS'!$AR33="Catastrófico"),CONCATENATE("R",'MAPA DE RIESGOS'!$H33,"C",'MAPA DE RIESGOS'!$AF33),"")</f>
        <v/>
      </c>
      <c r="CJ7" s="318" t="str">
        <f>IF(AND('MAPA DE RIESGOS'!$AP34="Muy Alta",'MAPA DE RIESGOS'!$AR34="Catastrófico"),CONCATENATE("R",'MAPA DE RIESGOS'!$H34,"C",'MAPA DE RIESGOS'!$AF34),"")</f>
        <v/>
      </c>
      <c r="CK7" s="318" t="str">
        <f>IF(AND('MAPA DE RIESGOS'!$AP35="Muy Alta",'MAPA DE RIESGOS'!$AR35="Catastrófico"),CONCATENATE("R",'MAPA DE RIESGOS'!$H35,"C",'MAPA DE RIESGOS'!$AF35),"")</f>
        <v/>
      </c>
      <c r="CL7" s="318" t="str">
        <f>IF(AND('MAPA DE RIESGOS'!$AP36="Muy Alta",'MAPA DE RIESGOS'!$AR36="Catastrófico"),CONCATENATE("R",'MAPA DE RIESGOS'!$H36,"C",'MAPA DE RIESGOS'!$AF36),"")</f>
        <v/>
      </c>
      <c r="CM7" s="318" t="str">
        <f>IF(AND('MAPA DE RIESGOS'!$AP37="Muy Alta",'MAPA DE RIESGOS'!$AR37="Catastrófico"),CONCATENATE("R",'MAPA DE RIESGOS'!$H37,"C",'MAPA DE RIESGOS'!$AF37),"")</f>
        <v/>
      </c>
      <c r="CN7" s="318" t="str">
        <f>IF(AND('MAPA DE RIESGOS'!$AP38="Muy Alta",'MAPA DE RIESGOS'!$AR38="Catastrófico"),CONCATENATE("R",'MAPA DE RIESGOS'!$H38,"C",'MAPA DE RIESGOS'!$AF38),"")</f>
        <v/>
      </c>
      <c r="CO7" s="318" t="str">
        <f>IF(AND('MAPA DE RIESGOS'!$AP39="Muy Alta",'MAPA DE RIESGOS'!$AR39="Catastrófico"),CONCATENATE("R",'MAPA DE RIESGOS'!$H39,"C",'MAPA DE RIESGOS'!$AF39),"")</f>
        <v/>
      </c>
      <c r="CP7" s="318" t="str">
        <f>IF(AND('MAPA DE RIESGOS'!$AP40="Muy Alta",'MAPA DE RIESGOS'!$AR40="Catastrófico"),CONCATENATE("R",'MAPA DE RIESGOS'!$H40,"C",'MAPA DE RIESGOS'!$AF40),"")</f>
        <v/>
      </c>
      <c r="CQ7" s="318" t="str">
        <f>IF(AND('MAPA DE RIESGOS'!$AP41="Muy Alta",'MAPA DE RIESGOS'!$AR41="Catastrófico"),CONCATENATE("R",'MAPA DE RIESGOS'!$H41,"C",'MAPA DE RIESGOS'!$AF41),"")</f>
        <v/>
      </c>
      <c r="CR7" s="318" t="str">
        <f>IF(AND('MAPA DE RIESGOS'!$AP42="Muy Alta",'MAPA DE RIESGOS'!$AR42="Catastrófico"),CONCATENATE("R",'MAPA DE RIESGOS'!$H42,"C",'MAPA DE RIESGOS'!$AF42),"")</f>
        <v/>
      </c>
      <c r="CS7" s="318" t="str">
        <f>IF(AND('MAPA DE RIESGOS'!$AP43="Muy Alta",'MAPA DE RIESGOS'!$AR43="Catastrófico"),CONCATENATE("R",'MAPA DE RIESGOS'!$H43,"C",'MAPA DE RIESGOS'!$AF43),"")</f>
        <v/>
      </c>
      <c r="CT7" s="318" t="str">
        <f>IF(AND('MAPA DE RIESGOS'!$AP44="Muy Alta",'MAPA DE RIESGOS'!$AR44="Catastrófico"),CONCATENATE("R",'MAPA DE RIESGOS'!$H44,"C",'MAPA DE RIESGOS'!$AF44),"")</f>
        <v/>
      </c>
      <c r="CU7" s="319" t="str">
        <f>IF(AND('MAPA DE RIESGOS'!$AP45="Muy Alta",'MAPA DE RIESGOS'!$AR45="Catastrófico"),CONCATENATE("R",'MAPA DE RIESGOS'!$H45,"C",'MAPA DE RIESGOS'!$AF45),"")</f>
        <v/>
      </c>
      <c r="CV7" s="57"/>
      <c r="CW7" s="858"/>
      <c r="CX7" s="859"/>
      <c r="CY7" s="859"/>
      <c r="CZ7" s="859"/>
      <c r="DA7" s="859"/>
      <c r="DB7" s="860"/>
    </row>
    <row r="8" spans="2:106" ht="32.450000000000003" customHeight="1">
      <c r="B8" s="878"/>
      <c r="C8" s="878"/>
      <c r="D8" s="879"/>
      <c r="E8" s="849"/>
      <c r="F8" s="850"/>
      <c r="G8" s="850"/>
      <c r="H8" s="850"/>
      <c r="I8" s="851"/>
      <c r="J8" s="315" t="str">
        <f>IF(AND('MAPA DE RIESGOS'!$AP46="Muy Alta",'MAPA DE RIESGOS'!$AR46="Leve"),CONCATENATE("R",'MAPA DE RIESGOS'!$H46,"C",'MAPA DE RIESGOS'!$AF46),"")</f>
        <v/>
      </c>
      <c r="K8" s="316" t="str">
        <f>IF(AND('MAPA DE RIESGOS'!$AP47="Muy Alta",'MAPA DE RIESGOS'!$AR47="Leve"),CONCATENATE("R",'MAPA DE RIESGOS'!$H47,"C",'MAPA DE RIESGOS'!$AF47),"")</f>
        <v/>
      </c>
      <c r="L8" s="316" t="str">
        <f>IF(AND('MAPA DE RIESGOS'!$AP48="Muy Alta",'MAPA DE RIESGOS'!$AR48="Leve"),CONCATENATE("R",'MAPA DE RIESGOS'!$H48,"C",'MAPA DE RIESGOS'!$AF48),"")</f>
        <v/>
      </c>
      <c r="M8" s="316" t="str">
        <f>IF(AND('MAPA DE RIESGOS'!$AP49="Muy Alta",'MAPA DE RIESGOS'!$AR49="Leve"),CONCATENATE("R",'MAPA DE RIESGOS'!$H49,"C",'MAPA DE RIESGOS'!$AF49),"")</f>
        <v/>
      </c>
      <c r="N8" s="316" t="str">
        <f>IF(AND('MAPA DE RIESGOS'!$AP50="Muy Alta",'MAPA DE RIESGOS'!$AR50="Leve"),CONCATENATE("R",'MAPA DE RIESGOS'!$H50,"C",'MAPA DE RIESGOS'!$AF50),"")</f>
        <v/>
      </c>
      <c r="O8" s="316" t="str">
        <f>IF(AND('MAPA DE RIESGOS'!$AP51="Muy Alta",'MAPA DE RIESGOS'!$AR51="Leve"),CONCATENATE("R",'MAPA DE RIESGOS'!$H51,"C",'MAPA DE RIESGOS'!$AF51),"")</f>
        <v/>
      </c>
      <c r="P8" s="316" t="str">
        <f>IF(AND('MAPA DE RIESGOS'!$AP52="Muy Alta",'MAPA DE RIESGOS'!$AR52="Leve"),CONCATENATE("R",'MAPA DE RIESGOS'!$H52,"C",'MAPA DE RIESGOS'!$AF52),"")</f>
        <v/>
      </c>
      <c r="Q8" s="316" t="str">
        <f>IF(AND('MAPA DE RIESGOS'!$AP53="Muy Alta",'MAPA DE RIESGOS'!$AR53="Leve"),CONCATENATE("R",'MAPA DE RIESGOS'!$H53,"C",'MAPA DE RIESGOS'!$AF53),"")</f>
        <v/>
      </c>
      <c r="R8" s="316" t="str">
        <f>IF(AND('MAPA DE RIESGOS'!$AP54="Muy Alta",'MAPA DE RIESGOS'!$AR54="Leve"),CONCATENATE("R",'MAPA DE RIESGOS'!$H54,"C",'MAPA DE RIESGOS'!$AF54),"")</f>
        <v/>
      </c>
      <c r="S8" s="316" t="str">
        <f>IF(AND('MAPA DE RIESGOS'!$AP55="Muy Alta",'MAPA DE RIESGOS'!$AR55="Leve"),CONCATENATE("R",'MAPA DE RIESGOS'!$H55,"C",'MAPA DE RIESGOS'!$AF55),"")</f>
        <v/>
      </c>
      <c r="T8" s="316" t="str">
        <f>IF(AND('MAPA DE RIESGOS'!$AP56="Muy Alta",'MAPA DE RIESGOS'!$AR56="Leve"),CONCATENATE("R",'MAPA DE RIESGOS'!$H56,"C",'MAPA DE RIESGOS'!$AF56),"")</f>
        <v/>
      </c>
      <c r="U8" s="316" t="str">
        <f>IF(AND('MAPA DE RIESGOS'!$AP57="Muy Alta",'MAPA DE RIESGOS'!$AR57="Leve"),CONCATENATE("R",'MAPA DE RIESGOS'!$H57,"C",'MAPA DE RIESGOS'!$AF57),"")</f>
        <v/>
      </c>
      <c r="V8" s="316" t="str">
        <f>IF(AND('MAPA DE RIESGOS'!$AP58="Muy Alta",'MAPA DE RIESGOS'!$AR58="Leve"),CONCATENATE("R",'MAPA DE RIESGOS'!$H58,"C",'MAPA DE RIESGOS'!$AF58),"")</f>
        <v/>
      </c>
      <c r="W8" s="316" t="str">
        <f>IF(AND('MAPA DE RIESGOS'!$AP59="Muy Alta",'MAPA DE RIESGOS'!$AR59="Leve"),CONCATENATE("R",'MAPA DE RIESGOS'!$H59,"C",'MAPA DE RIESGOS'!$AF59),"")</f>
        <v/>
      </c>
      <c r="X8" s="316" t="str">
        <f>IF(AND('MAPA DE RIESGOS'!$AP60="Muy Alta",'MAPA DE RIESGOS'!$AR60="Leve"),CONCATENATE("R",'MAPA DE RIESGOS'!$H60,"C",'MAPA DE RIESGOS'!$AF60),"")</f>
        <v/>
      </c>
      <c r="Y8" s="316" t="str">
        <f>IF(AND('MAPA DE RIESGOS'!$AP61="Muy Alta",'MAPA DE RIESGOS'!$AR61="Leve"),CONCATENATE("R",'MAPA DE RIESGOS'!$H61,"C",'MAPA DE RIESGOS'!$AF61),"")</f>
        <v/>
      </c>
      <c r="Z8" s="316" t="str">
        <f>IF(AND('MAPA DE RIESGOS'!$AP62="Muy Alta",'MAPA DE RIESGOS'!$AR62="Leve"),CONCATENATE("R",'MAPA DE RIESGOS'!$H62,"C",'MAPA DE RIESGOS'!$AF62),"")</f>
        <v/>
      </c>
      <c r="AA8" s="317" t="str">
        <f>IF(AND('MAPA DE RIESGOS'!$AP63="Muy Alta",'MAPA DE RIESGOS'!$AR63="Leve"),CONCATENATE("R",'MAPA DE RIESGOS'!$H63,"C",'MAPA DE RIESGOS'!$AF63),"")</f>
        <v/>
      </c>
      <c r="AB8" s="315" t="str">
        <f>IF(AND('MAPA DE RIESGOS'!$AP46="Muy Alta",'MAPA DE RIESGOS'!$AR46="Menor"),CONCATENATE("R",'MAPA DE RIESGOS'!$H46,"C",'MAPA DE RIESGOS'!$AF46),"")</f>
        <v/>
      </c>
      <c r="AC8" s="316" t="str">
        <f>IF(AND('MAPA DE RIESGOS'!$AP47="Muy Alta",'MAPA DE RIESGOS'!$AR47="Menor"),CONCATENATE("R",'MAPA DE RIESGOS'!$H47,"C",'MAPA DE RIESGOS'!$AF47),"")</f>
        <v/>
      </c>
      <c r="AD8" s="316" t="str">
        <f>IF(AND('MAPA DE RIESGOS'!$AP48="Muy Alta",'MAPA DE RIESGOS'!$AR48="Menor"),CONCATENATE("R",'MAPA DE RIESGOS'!$H48,"C",'MAPA DE RIESGOS'!$AF48),"")</f>
        <v/>
      </c>
      <c r="AE8" s="316" t="str">
        <f>IF(AND('MAPA DE RIESGOS'!$AP49="Muy Alta",'MAPA DE RIESGOS'!$AR49="Menor"),CONCATENATE("R",'MAPA DE RIESGOS'!$H49,"C",'MAPA DE RIESGOS'!$AF49),"")</f>
        <v/>
      </c>
      <c r="AF8" s="316" t="str">
        <f>IF(AND('MAPA DE RIESGOS'!$AP50="Muy Alta",'MAPA DE RIESGOS'!$AR50="Menor"),CONCATENATE("R",'MAPA DE RIESGOS'!$H50,"C",'MAPA DE RIESGOS'!$AF50),"")</f>
        <v/>
      </c>
      <c r="AG8" s="316" t="str">
        <f>IF(AND('MAPA DE RIESGOS'!$AP51="Muy Alta",'MAPA DE RIESGOS'!$AR51="Menor"),CONCATENATE("R",'MAPA DE RIESGOS'!$H51,"C",'MAPA DE RIESGOS'!$AF51),"")</f>
        <v/>
      </c>
      <c r="AH8" s="316" t="str">
        <f>IF(AND('MAPA DE RIESGOS'!$AP52="Muy Alta",'MAPA DE RIESGOS'!$AR52="Menor"),CONCATENATE("R",'MAPA DE RIESGOS'!$H52,"C",'MAPA DE RIESGOS'!$AF52),"")</f>
        <v/>
      </c>
      <c r="AI8" s="316" t="str">
        <f>IF(AND('MAPA DE RIESGOS'!$AP53="Muy Alta",'MAPA DE RIESGOS'!$AR53="Menor"),CONCATENATE("R",'MAPA DE RIESGOS'!$H53,"C",'MAPA DE RIESGOS'!$AF53),"")</f>
        <v/>
      </c>
      <c r="AJ8" s="316" t="str">
        <f>IF(AND('MAPA DE RIESGOS'!$AP54="Muy Alta",'MAPA DE RIESGOS'!$AR54="Menor"),CONCATENATE("R",'MAPA DE RIESGOS'!$H54,"C",'MAPA DE RIESGOS'!$AF54),"")</f>
        <v/>
      </c>
      <c r="AK8" s="316" t="str">
        <f>IF(AND('MAPA DE RIESGOS'!$AP55="Muy Alta",'MAPA DE RIESGOS'!$AR55="Menor"),CONCATENATE("R",'MAPA DE RIESGOS'!$H55,"C",'MAPA DE RIESGOS'!$AF55),"")</f>
        <v/>
      </c>
      <c r="AL8" s="316" t="str">
        <f>IF(AND('MAPA DE RIESGOS'!$AP56="Muy Alta",'MAPA DE RIESGOS'!$AR56="Menor"),CONCATENATE("R",'MAPA DE RIESGOS'!$H56,"C",'MAPA DE RIESGOS'!$AF56),"")</f>
        <v/>
      </c>
      <c r="AM8" s="316" t="str">
        <f>IF(AND('MAPA DE RIESGOS'!$AP57="Muy Alta",'MAPA DE RIESGOS'!$AR57="Menor"),CONCATENATE("R",'MAPA DE RIESGOS'!$H57,"C",'MAPA DE RIESGOS'!$AF57),"")</f>
        <v/>
      </c>
      <c r="AN8" s="316" t="str">
        <f>IF(AND('MAPA DE RIESGOS'!$AP58="Muy Alta",'MAPA DE RIESGOS'!$AR58="Menor"),CONCATENATE("R",'MAPA DE RIESGOS'!$H58,"C",'MAPA DE RIESGOS'!$AF58),"")</f>
        <v/>
      </c>
      <c r="AO8" s="316" t="str">
        <f>IF(AND('MAPA DE RIESGOS'!$AP59="Muy Alta",'MAPA DE RIESGOS'!$AR59="Menor"),CONCATENATE("R",'MAPA DE RIESGOS'!$H59,"C",'MAPA DE RIESGOS'!$AF59),"")</f>
        <v/>
      </c>
      <c r="AP8" s="316" t="str">
        <f>IF(AND('MAPA DE RIESGOS'!$AP60="Muy Alta",'MAPA DE RIESGOS'!$AR60="Menor"),CONCATENATE("R",'MAPA DE RIESGOS'!$H60,"C",'MAPA DE RIESGOS'!$AF60),"")</f>
        <v/>
      </c>
      <c r="AQ8" s="316" t="str">
        <f>IF(AND('MAPA DE RIESGOS'!$AP61="Muy Alta",'MAPA DE RIESGOS'!$AR61="Menor"),CONCATENATE("R",'MAPA DE RIESGOS'!$H61,"C",'MAPA DE RIESGOS'!$AF61),"")</f>
        <v/>
      </c>
      <c r="AR8" s="316" t="str">
        <f>IF(AND('MAPA DE RIESGOS'!$AP62="Muy Alta",'MAPA DE RIESGOS'!$AR62="Menor"),CONCATENATE("R",'MAPA DE RIESGOS'!$H62,"C",'MAPA DE RIESGOS'!$AF62),"")</f>
        <v/>
      </c>
      <c r="AS8" s="317" t="str">
        <f>IF(AND('MAPA DE RIESGOS'!$AP63="Muy Alta",'MAPA DE RIESGOS'!$AR63="Menor"),CONCATENATE("R",'MAPA DE RIESGOS'!$H63,"C",'MAPA DE RIESGOS'!$AF63),"")</f>
        <v/>
      </c>
      <c r="AT8" s="315" t="str">
        <f>IF(AND('MAPA DE RIESGOS'!$AP46="Muy Alta",'MAPA DE RIESGOS'!$AR46="Moderado"),CONCATENATE("R",'MAPA DE RIESGOS'!$H46,"C",'MAPA DE RIESGOS'!$AF46),"")</f>
        <v/>
      </c>
      <c r="AU8" s="316" t="str">
        <f>IF(AND('MAPA DE RIESGOS'!$AP47="Muy Alta",'MAPA DE RIESGOS'!$AR47="Moderado"),CONCATENATE("R",'MAPA DE RIESGOS'!$H47,"C",'MAPA DE RIESGOS'!$AF47),"")</f>
        <v/>
      </c>
      <c r="AV8" s="316" t="str">
        <f>IF(AND('MAPA DE RIESGOS'!$AP48="Muy Alta",'MAPA DE RIESGOS'!$AR48="Moderado"),CONCATENATE("R",'MAPA DE RIESGOS'!$H48,"C",'MAPA DE RIESGOS'!$AF48),"")</f>
        <v/>
      </c>
      <c r="AW8" s="316" t="str">
        <f>IF(AND('MAPA DE RIESGOS'!$AP49="Muy Alta",'MAPA DE RIESGOS'!$AR49="Moderado"),CONCATENATE("R",'MAPA DE RIESGOS'!$H49,"C",'MAPA DE RIESGOS'!$AF49),"")</f>
        <v/>
      </c>
      <c r="AX8" s="316" t="str">
        <f>IF(AND('MAPA DE RIESGOS'!$AP50="Muy Alta",'MAPA DE RIESGOS'!$AR50="Moderado"),CONCATENATE("R",'MAPA DE RIESGOS'!$H50,"C",'MAPA DE RIESGOS'!$AF50),"")</f>
        <v/>
      </c>
      <c r="AY8" s="316" t="str">
        <f>IF(AND('MAPA DE RIESGOS'!$AP51="Muy Alta",'MAPA DE RIESGOS'!$AR51="Moderado"),CONCATENATE("R",'MAPA DE RIESGOS'!$H51,"C",'MAPA DE RIESGOS'!$AF51),"")</f>
        <v/>
      </c>
      <c r="AZ8" s="316" t="str">
        <f>IF(AND('MAPA DE RIESGOS'!$AP52="Muy Alta",'MAPA DE RIESGOS'!$AR52="Moderado"),CONCATENATE("R",'MAPA DE RIESGOS'!$H52,"C",'MAPA DE RIESGOS'!$AF52),"")</f>
        <v/>
      </c>
      <c r="BA8" s="316" t="str">
        <f>IF(AND('MAPA DE RIESGOS'!$AP53="Muy Alta",'MAPA DE RIESGOS'!$AR53="Moderado"),CONCATENATE("R",'MAPA DE RIESGOS'!$H53,"C",'MAPA DE RIESGOS'!$AF53),"")</f>
        <v/>
      </c>
      <c r="BB8" s="316" t="str">
        <f>IF(AND('MAPA DE RIESGOS'!$AP54="Muy Alta",'MAPA DE RIESGOS'!$AR54="Moderado"),CONCATENATE("R",'MAPA DE RIESGOS'!$H54,"C",'MAPA DE RIESGOS'!$AF54),"")</f>
        <v/>
      </c>
      <c r="BC8" s="316" t="str">
        <f>IF(AND('MAPA DE RIESGOS'!$AP55="Muy Alta",'MAPA DE RIESGOS'!$AR55="Moderado"),CONCATENATE("R",'MAPA DE RIESGOS'!$H55,"C",'MAPA DE RIESGOS'!$AF55),"")</f>
        <v/>
      </c>
      <c r="BD8" s="316" t="str">
        <f>IF(AND('MAPA DE RIESGOS'!$AP56="Muy Alta",'MAPA DE RIESGOS'!$AR56="Moderado"),CONCATENATE("R",'MAPA DE RIESGOS'!$H56,"C",'MAPA DE RIESGOS'!$AF56),"")</f>
        <v/>
      </c>
      <c r="BE8" s="316" t="str">
        <f>IF(AND('MAPA DE RIESGOS'!$AP57="Muy Alta",'MAPA DE RIESGOS'!$AR57="Moderado"),CONCATENATE("R",'MAPA DE RIESGOS'!$H57,"C",'MAPA DE RIESGOS'!$AF57),"")</f>
        <v/>
      </c>
      <c r="BF8" s="316" t="str">
        <f>IF(AND('MAPA DE RIESGOS'!$AP58="Muy Alta",'MAPA DE RIESGOS'!$AR58="Moderado"),CONCATENATE("R",'MAPA DE RIESGOS'!$H58,"C",'MAPA DE RIESGOS'!$AF58),"")</f>
        <v/>
      </c>
      <c r="BG8" s="316" t="str">
        <f>IF(AND('MAPA DE RIESGOS'!$AP59="Muy Alta",'MAPA DE RIESGOS'!$AR59="Moderado"),CONCATENATE("R",'MAPA DE RIESGOS'!$H59,"C",'MAPA DE RIESGOS'!$AF59),"")</f>
        <v/>
      </c>
      <c r="BH8" s="316" t="str">
        <f>IF(AND('MAPA DE RIESGOS'!$AP60="Muy Alta",'MAPA DE RIESGOS'!$AR60="Moderado"),CONCATENATE("R",'MAPA DE RIESGOS'!$H60,"C",'MAPA DE RIESGOS'!$AF60),"")</f>
        <v/>
      </c>
      <c r="BI8" s="316" t="str">
        <f>IF(AND('MAPA DE RIESGOS'!$AP61="Muy Alta",'MAPA DE RIESGOS'!$AR61="Moderado"),CONCATENATE("R",'MAPA DE RIESGOS'!$H61,"C",'MAPA DE RIESGOS'!$AF61),"")</f>
        <v/>
      </c>
      <c r="BJ8" s="316" t="str">
        <f>IF(AND('MAPA DE RIESGOS'!$AP62="Muy Alta",'MAPA DE RIESGOS'!$AR62="Moderado"),CONCATENATE("R",'MAPA DE RIESGOS'!$H62,"C",'MAPA DE RIESGOS'!$AF62),"")</f>
        <v/>
      </c>
      <c r="BK8" s="317" t="str">
        <f>IF(AND('MAPA DE RIESGOS'!$AP63="Muy Alta",'MAPA DE RIESGOS'!$AR63="Moderado"),CONCATENATE("R",'MAPA DE RIESGOS'!$H63,"C",'MAPA DE RIESGOS'!$AF63),"")</f>
        <v/>
      </c>
      <c r="BL8" s="315" t="str">
        <f>IF(AND('MAPA DE RIESGOS'!$AP46="Muy Alta",'MAPA DE RIESGOS'!$AR46="Mayor"),CONCATENATE("R",'MAPA DE RIESGOS'!$H46,"C",'MAPA DE RIESGOS'!$AF46),"")</f>
        <v/>
      </c>
      <c r="BM8" s="316" t="str">
        <f>IF(AND('MAPA DE RIESGOS'!$AP47="Muy Alta",'MAPA DE RIESGOS'!$AR47="Mayor"),CONCATENATE("R",'MAPA DE RIESGOS'!$H47,"C",'MAPA DE RIESGOS'!$AF47),"")</f>
        <v/>
      </c>
      <c r="BN8" s="316" t="str">
        <f>IF(AND('MAPA DE RIESGOS'!$AP48="Muy Alta",'MAPA DE RIESGOS'!$AR48="Mayor"),CONCATENATE("R",'MAPA DE RIESGOS'!$H48,"C",'MAPA DE RIESGOS'!$AF48),"")</f>
        <v/>
      </c>
      <c r="BO8" s="316" t="str">
        <f>IF(AND('MAPA DE RIESGOS'!$AP49="Muy Alta",'MAPA DE RIESGOS'!$AR49="Mayor"),CONCATENATE("R",'MAPA DE RIESGOS'!$H49,"C",'MAPA DE RIESGOS'!$AF49),"")</f>
        <v/>
      </c>
      <c r="BP8" s="316" t="str">
        <f>IF(AND('MAPA DE RIESGOS'!$AP50="Muy Alta",'MAPA DE RIESGOS'!$AR50="Mayor"),CONCATENATE("R",'MAPA DE RIESGOS'!$H50,"C",'MAPA DE RIESGOS'!$AF50),"")</f>
        <v/>
      </c>
      <c r="BQ8" s="316" t="str">
        <f>IF(AND('MAPA DE RIESGOS'!$AP51="Muy Alta",'MAPA DE RIESGOS'!$AR51="Mayor"),CONCATENATE("R",'MAPA DE RIESGOS'!$H51,"C",'MAPA DE RIESGOS'!$AF51),"")</f>
        <v/>
      </c>
      <c r="BR8" s="316" t="str">
        <f>IF(AND('MAPA DE RIESGOS'!$AP52="Muy Alta",'MAPA DE RIESGOS'!$AR52="Mayor"),CONCATENATE("R",'MAPA DE RIESGOS'!$H52,"C",'MAPA DE RIESGOS'!$AF52),"")</f>
        <v/>
      </c>
      <c r="BS8" s="316" t="str">
        <f>IF(AND('MAPA DE RIESGOS'!$AP53="Muy Alta",'MAPA DE RIESGOS'!$AR53="Mayor"),CONCATENATE("R",'MAPA DE RIESGOS'!$H53,"C",'MAPA DE RIESGOS'!$AF53),"")</f>
        <v/>
      </c>
      <c r="BT8" s="316" t="str">
        <f>IF(AND('MAPA DE RIESGOS'!$AP54="Muy Alta",'MAPA DE RIESGOS'!$AR54="Mayor"),CONCATENATE("R",'MAPA DE RIESGOS'!$H54,"C",'MAPA DE RIESGOS'!$AF54),"")</f>
        <v/>
      </c>
      <c r="BU8" s="316" t="str">
        <f>IF(AND('MAPA DE RIESGOS'!$AP55="Muy Alta",'MAPA DE RIESGOS'!$AR55="Mayor"),CONCATENATE("R",'MAPA DE RIESGOS'!$H55,"C",'MAPA DE RIESGOS'!$AF55),"")</f>
        <v/>
      </c>
      <c r="BV8" s="316" t="str">
        <f>IF(AND('MAPA DE RIESGOS'!$AP56="Muy Alta",'MAPA DE RIESGOS'!$AR56="Mayor"),CONCATENATE("R",'MAPA DE RIESGOS'!$H56,"C",'MAPA DE RIESGOS'!$AF56),"")</f>
        <v/>
      </c>
      <c r="BW8" s="316" t="str">
        <f>IF(AND('MAPA DE RIESGOS'!$AP57="Muy Alta",'MAPA DE RIESGOS'!$AR57="Mayor"),CONCATENATE("R",'MAPA DE RIESGOS'!$H57,"C",'MAPA DE RIESGOS'!$AF57),"")</f>
        <v/>
      </c>
      <c r="BX8" s="316" t="str">
        <f>IF(AND('MAPA DE RIESGOS'!$AP58="Muy Alta",'MAPA DE RIESGOS'!$AR58="Mayor"),CONCATENATE("R",'MAPA DE RIESGOS'!$H58,"C",'MAPA DE RIESGOS'!$AF58),"")</f>
        <v/>
      </c>
      <c r="BY8" s="316" t="str">
        <f>IF(AND('MAPA DE RIESGOS'!$AP59="Muy Alta",'MAPA DE RIESGOS'!$AR59="Mayor"),CONCATENATE("R",'MAPA DE RIESGOS'!$H59,"C",'MAPA DE RIESGOS'!$AF59),"")</f>
        <v/>
      </c>
      <c r="BZ8" s="316" t="str">
        <f>IF(AND('MAPA DE RIESGOS'!$AP60="Muy Alta",'MAPA DE RIESGOS'!$AR60="Mayor"),CONCATENATE("R",'MAPA DE RIESGOS'!$H60,"C",'MAPA DE RIESGOS'!$AF60),"")</f>
        <v/>
      </c>
      <c r="CA8" s="316" t="str">
        <f>IF(AND('MAPA DE RIESGOS'!$AP61="Muy Alta",'MAPA DE RIESGOS'!$AR61="Mayor"),CONCATENATE("R",'MAPA DE RIESGOS'!$H61,"C",'MAPA DE RIESGOS'!$AF61),"")</f>
        <v/>
      </c>
      <c r="CB8" s="316" t="str">
        <f>IF(AND('MAPA DE RIESGOS'!$AP62="Muy Alta",'MAPA DE RIESGOS'!$AR62="Mayor"),CONCATENATE("R",'MAPA DE RIESGOS'!$H62,"C",'MAPA DE RIESGOS'!$AF62),"")</f>
        <v/>
      </c>
      <c r="CC8" s="317" t="str">
        <f>IF(AND('MAPA DE RIESGOS'!$AP63="Muy Alta",'MAPA DE RIESGOS'!$AR63="Mayor"),CONCATENATE("R",'MAPA DE RIESGOS'!$H63,"C",'MAPA DE RIESGOS'!$AF63),"")</f>
        <v/>
      </c>
      <c r="CD8" s="318" t="str">
        <f>IF(AND('MAPA DE RIESGOS'!$AP46="Muy Alta",'MAPA DE RIESGOS'!$AR46="Catastrófico"),CONCATENATE("R",'MAPA DE RIESGOS'!$H46,"C",'MAPA DE RIESGOS'!$AF46),"")</f>
        <v/>
      </c>
      <c r="CE8" s="318" t="str">
        <f>IF(AND('MAPA DE RIESGOS'!$AP47="Muy Alta",'MAPA DE RIESGOS'!$AR47="Catastrófico"),CONCATENATE("R",'MAPA DE RIESGOS'!$H47,"C",'MAPA DE RIESGOS'!$AF47),"")</f>
        <v/>
      </c>
      <c r="CF8" s="318" t="str">
        <f>IF(AND('MAPA DE RIESGOS'!$AP48="Muy Alta",'MAPA DE RIESGOS'!$AR48="Catastrófico"),CONCATENATE("R",'MAPA DE RIESGOS'!$H48,"C",'MAPA DE RIESGOS'!$AF48),"")</f>
        <v/>
      </c>
      <c r="CG8" s="318" t="str">
        <f>IF(AND('MAPA DE RIESGOS'!$AP49="Muy Alta",'MAPA DE RIESGOS'!$AR49="Catastrófico"),CONCATENATE("R",'MAPA DE RIESGOS'!$H49,"C",'MAPA DE RIESGOS'!$AF49),"")</f>
        <v/>
      </c>
      <c r="CH8" s="318" t="str">
        <f>IF(AND('MAPA DE RIESGOS'!$AP50="Muy Alta",'MAPA DE RIESGOS'!$AR50="Catastrófico"),CONCATENATE("R",'MAPA DE RIESGOS'!$H50,"C",'MAPA DE RIESGOS'!$AF50),"")</f>
        <v/>
      </c>
      <c r="CI8" s="318" t="str">
        <f>IF(AND('MAPA DE RIESGOS'!$AP51="Muy Alta",'MAPA DE RIESGOS'!$AR51="Catastrófico"),CONCATENATE("R",'MAPA DE RIESGOS'!$H51,"C",'MAPA DE RIESGOS'!$AF51),"")</f>
        <v/>
      </c>
      <c r="CJ8" s="318" t="str">
        <f>IF(AND('MAPA DE RIESGOS'!$AP52="Muy Alta",'MAPA DE RIESGOS'!$AR52="Catastrófico"),CONCATENATE("R",'MAPA DE RIESGOS'!$H52,"C",'MAPA DE RIESGOS'!$AF52),"")</f>
        <v/>
      </c>
      <c r="CK8" s="318" t="str">
        <f>IF(AND('MAPA DE RIESGOS'!$AP53="Muy Alta",'MAPA DE RIESGOS'!$AR53="Catastrófico"),CONCATENATE("R",'MAPA DE RIESGOS'!$H53,"C",'MAPA DE RIESGOS'!$AF53),"")</f>
        <v/>
      </c>
      <c r="CL8" s="318" t="str">
        <f>IF(AND('MAPA DE RIESGOS'!$AP54="Muy Alta",'MAPA DE RIESGOS'!$AR54="Catastrófico"),CONCATENATE("R",'MAPA DE RIESGOS'!$H54,"C",'MAPA DE RIESGOS'!$AF54),"")</f>
        <v/>
      </c>
      <c r="CM8" s="318" t="str">
        <f>IF(AND('MAPA DE RIESGOS'!$AP55="Muy Alta",'MAPA DE RIESGOS'!$AR55="Catastrófico"),CONCATENATE("R",'MAPA DE RIESGOS'!$H55,"C",'MAPA DE RIESGOS'!$AF55),"")</f>
        <v/>
      </c>
      <c r="CN8" s="318" t="str">
        <f>IF(AND('MAPA DE RIESGOS'!$AP56="Muy Alta",'MAPA DE RIESGOS'!$AR56="Catastrófico"),CONCATENATE("R",'MAPA DE RIESGOS'!$H56,"C",'MAPA DE RIESGOS'!$AF56),"")</f>
        <v/>
      </c>
      <c r="CO8" s="318" t="str">
        <f>IF(AND('MAPA DE RIESGOS'!$AP57="Muy Alta",'MAPA DE RIESGOS'!$AR57="Catastrófico"),CONCATENATE("R",'MAPA DE RIESGOS'!$H57,"C",'MAPA DE RIESGOS'!$AF57),"")</f>
        <v/>
      </c>
      <c r="CP8" s="318" t="str">
        <f>IF(AND('MAPA DE RIESGOS'!$AP58="Muy Alta",'MAPA DE RIESGOS'!$AR58="Catastrófico"),CONCATENATE("R",'MAPA DE RIESGOS'!$H58,"C",'MAPA DE RIESGOS'!$AF58),"")</f>
        <v/>
      </c>
      <c r="CQ8" s="318" t="str">
        <f>IF(AND('MAPA DE RIESGOS'!$AP59="Muy Alta",'MAPA DE RIESGOS'!$AR59="Catastrófico"),CONCATENATE("R",'MAPA DE RIESGOS'!$H59,"C",'MAPA DE RIESGOS'!$AF59),"")</f>
        <v/>
      </c>
      <c r="CR8" s="318" t="str">
        <f>IF(AND('MAPA DE RIESGOS'!$AP60="Muy Alta",'MAPA DE RIESGOS'!$AR60="Catastrófico"),CONCATENATE("R",'MAPA DE RIESGOS'!$H60,"C",'MAPA DE RIESGOS'!$AF60),"")</f>
        <v/>
      </c>
      <c r="CS8" s="318" t="str">
        <f>IF(AND('MAPA DE RIESGOS'!$AP61="Muy Alta",'MAPA DE RIESGOS'!$AR61="Catastrófico"),CONCATENATE("R",'MAPA DE RIESGOS'!$H61,"C",'MAPA DE RIESGOS'!$AF61),"")</f>
        <v/>
      </c>
      <c r="CT8" s="318" t="str">
        <f>IF(AND('MAPA DE RIESGOS'!$AP62="Muy Alta",'MAPA DE RIESGOS'!$AR62="Catastrófico"),CONCATENATE("R",'MAPA DE RIESGOS'!$H62,"C",'MAPA DE RIESGOS'!$AF62),"")</f>
        <v/>
      </c>
      <c r="CU8" s="319" t="str">
        <f>IF(AND('MAPA DE RIESGOS'!$AP63="Muy Alta",'MAPA DE RIESGOS'!$AR63="Catastrófico"),CONCATENATE("R",'MAPA DE RIESGOS'!$H63,"C",'MAPA DE RIESGOS'!$AF63),"")</f>
        <v/>
      </c>
      <c r="CV8" s="57"/>
      <c r="CW8" s="858"/>
      <c r="CX8" s="859"/>
      <c r="CY8" s="859"/>
      <c r="CZ8" s="859"/>
      <c r="DA8" s="859"/>
      <c r="DB8" s="860"/>
    </row>
    <row r="9" spans="2:106" ht="32.450000000000003" customHeight="1">
      <c r="B9" s="878"/>
      <c r="C9" s="878"/>
      <c r="D9" s="879"/>
      <c r="E9" s="849"/>
      <c r="F9" s="850"/>
      <c r="G9" s="850"/>
      <c r="H9" s="850"/>
      <c r="I9" s="851"/>
      <c r="J9" s="315" t="str">
        <f>IF(AND('MAPA DE RIESGOS'!$AP64="Muy Alta",'MAPA DE RIESGOS'!$AR64="Leve"),CONCATENATE("R",'MAPA DE RIESGOS'!$H64,"C",'MAPA DE RIESGOS'!$AF64),"")</f>
        <v/>
      </c>
      <c r="K9" s="316" t="str">
        <f>IF(AND('MAPA DE RIESGOS'!$AP65="Muy Alta",'MAPA DE RIESGOS'!$AR65="Leve"),CONCATENATE("R",'MAPA DE RIESGOS'!$H65,"C",'MAPA DE RIESGOS'!$AF65),"")</f>
        <v/>
      </c>
      <c r="L9" s="316" t="str">
        <f>IF(AND('MAPA DE RIESGOS'!$AP66="Muy Alta",'MAPA DE RIESGOS'!$AR66="Leve"),CONCATENATE("R",'MAPA DE RIESGOS'!$H66,"C",'MAPA DE RIESGOS'!$AF66),"")</f>
        <v/>
      </c>
      <c r="M9" s="316" t="str">
        <f>IF(AND('MAPA DE RIESGOS'!$AP67="Muy Alta",'MAPA DE RIESGOS'!$AR67="Leve"),CONCATENATE("R",'MAPA DE RIESGOS'!$H67,"C",'MAPA DE RIESGOS'!$AF67),"")</f>
        <v/>
      </c>
      <c r="N9" s="316" t="str">
        <f>IF(AND('MAPA DE RIESGOS'!$AP68="Muy Alta",'MAPA DE RIESGOS'!$AR68="Leve"),CONCATENATE("R",'MAPA DE RIESGOS'!$H68,"C",'MAPA DE RIESGOS'!$AF68),"")</f>
        <v/>
      </c>
      <c r="O9" s="316" t="str">
        <f>IF(AND('MAPA DE RIESGOS'!$AP69="Muy Alta",'MAPA DE RIESGOS'!$AR69="Leve"),CONCATENATE("R",'MAPA DE RIESGOS'!$H69,"C",'MAPA DE RIESGOS'!$AF69),"")</f>
        <v/>
      </c>
      <c r="P9" s="316" t="str">
        <f>IF(AND('MAPA DE RIESGOS'!$AP70="Muy Alta",'MAPA DE RIESGOS'!$AR70="Leve"),CONCATENATE("R",'MAPA DE RIESGOS'!$H70,"C",'MAPA DE RIESGOS'!$AF70),"")</f>
        <v/>
      </c>
      <c r="Q9" s="316" t="str">
        <f>IF(AND('MAPA DE RIESGOS'!$AP71="Muy Alta",'MAPA DE RIESGOS'!$AR71="Leve"),CONCATENATE("R",'MAPA DE RIESGOS'!$H71,"C",'MAPA DE RIESGOS'!$AF71),"")</f>
        <v/>
      </c>
      <c r="R9" s="316" t="str">
        <f>IF(AND('MAPA DE RIESGOS'!$AP72="Muy Alta",'MAPA DE RIESGOS'!$AR72="Leve"),CONCATENATE("R",'MAPA DE RIESGOS'!$H72,"C",'MAPA DE RIESGOS'!$AF72),"")</f>
        <v/>
      </c>
      <c r="S9" s="316" t="str">
        <f>IF(AND('MAPA DE RIESGOS'!$AP73="Muy Alta",'MAPA DE RIESGOS'!$AR73="Leve"),CONCATENATE("R",'MAPA DE RIESGOS'!$H73,"C",'MAPA DE RIESGOS'!$AF73),"")</f>
        <v/>
      </c>
      <c r="T9" s="316" t="str">
        <f>IF(AND('MAPA DE RIESGOS'!$AP74="Muy Alta",'MAPA DE RIESGOS'!$AR74="Leve"),CONCATENATE("R",'MAPA DE RIESGOS'!$H74,"C",'MAPA DE RIESGOS'!$AF74),"")</f>
        <v/>
      </c>
      <c r="U9" s="316" t="str">
        <f>IF(AND('MAPA DE RIESGOS'!$AP75="Muy Alta",'MAPA DE RIESGOS'!$AR75="Leve"),CONCATENATE("R",'MAPA DE RIESGOS'!$H75,"C",'MAPA DE RIESGOS'!$AF75),"")</f>
        <v/>
      </c>
      <c r="V9" s="316" t="str">
        <f>IF(AND('MAPA DE RIESGOS'!$AP76="Muy Alta",'MAPA DE RIESGOS'!$AR76="Leve"),CONCATENATE("R",'MAPA DE RIESGOS'!$H76,"C",'MAPA DE RIESGOS'!$AF76),"")</f>
        <v/>
      </c>
      <c r="W9" s="316" t="str">
        <f>IF(AND('MAPA DE RIESGOS'!$AP77="Muy Alta",'MAPA DE RIESGOS'!$AR77="Leve"),CONCATENATE("R",'MAPA DE RIESGOS'!$H77,"C",'MAPA DE RIESGOS'!$AF77),"")</f>
        <v/>
      </c>
      <c r="X9" s="316" t="str">
        <f>IF(AND('MAPA DE RIESGOS'!$AP78="Muy Alta",'MAPA DE RIESGOS'!$AR78="Leve"),CONCATENATE("R",'MAPA DE RIESGOS'!$H78,"C",'MAPA DE RIESGOS'!$AF78),"")</f>
        <v/>
      </c>
      <c r="Y9" s="316" t="str">
        <f>IF(AND('MAPA DE RIESGOS'!$AP79="Muy Alta",'MAPA DE RIESGOS'!$AR79="Leve"),CONCATENATE("R",'MAPA DE RIESGOS'!$H79,"C",'MAPA DE RIESGOS'!$AF79),"")</f>
        <v/>
      </c>
      <c r="Z9" s="316" t="str">
        <f>IF(AND('MAPA DE RIESGOS'!$AP80="Muy Alta",'MAPA DE RIESGOS'!$AR80="Leve"),CONCATENATE("R",'MAPA DE RIESGOS'!$H80,"C",'MAPA DE RIESGOS'!$AF80),"")</f>
        <v/>
      </c>
      <c r="AA9" s="317" t="str">
        <f>IF(AND('MAPA DE RIESGOS'!$AP81="Muy Alta",'MAPA DE RIESGOS'!$AR81="Leve"),CONCATENATE("R",'MAPA DE RIESGOS'!$H81,"C",'MAPA DE RIESGOS'!$AF81),"")</f>
        <v/>
      </c>
      <c r="AB9" s="315" t="str">
        <f>IF(AND('MAPA DE RIESGOS'!$AP64="Muy Alta",'MAPA DE RIESGOS'!$AR64="Menor"),CONCATENATE("R",'MAPA DE RIESGOS'!$H64,"C",'MAPA DE RIESGOS'!$AF64),"")</f>
        <v/>
      </c>
      <c r="AC9" s="316" t="str">
        <f>IF(AND('MAPA DE RIESGOS'!$AP65="Muy Alta",'MAPA DE RIESGOS'!$AR65="Menor"),CONCATENATE("R",'MAPA DE RIESGOS'!$H65,"C",'MAPA DE RIESGOS'!$AF65),"")</f>
        <v/>
      </c>
      <c r="AD9" s="316" t="str">
        <f>IF(AND('MAPA DE RIESGOS'!$AP66="Muy Alta",'MAPA DE RIESGOS'!$AR66="Menor"),CONCATENATE("R",'MAPA DE RIESGOS'!$H66,"C",'MAPA DE RIESGOS'!$AF66),"")</f>
        <v/>
      </c>
      <c r="AE9" s="316" t="str">
        <f>IF(AND('MAPA DE RIESGOS'!$AP67="Muy Alta",'MAPA DE RIESGOS'!$AR67="Menor"),CONCATENATE("R",'MAPA DE RIESGOS'!$H67,"C",'MAPA DE RIESGOS'!$AF67),"")</f>
        <v/>
      </c>
      <c r="AF9" s="316" t="str">
        <f>IF(AND('MAPA DE RIESGOS'!$AP68="Muy Alta",'MAPA DE RIESGOS'!$AR68="Menor"),CONCATENATE("R",'MAPA DE RIESGOS'!$H68,"C",'MAPA DE RIESGOS'!$AF68),"")</f>
        <v/>
      </c>
      <c r="AG9" s="316" t="str">
        <f>IF(AND('MAPA DE RIESGOS'!$AP69="Muy Alta",'MAPA DE RIESGOS'!$AR69="Menor"),CONCATENATE("R",'MAPA DE RIESGOS'!$H69,"C",'MAPA DE RIESGOS'!$AF69),"")</f>
        <v/>
      </c>
      <c r="AH9" s="316" t="str">
        <f>IF(AND('MAPA DE RIESGOS'!$AP70="Muy Alta",'MAPA DE RIESGOS'!$AR70="Menor"),CONCATENATE("R",'MAPA DE RIESGOS'!$H70,"C",'MAPA DE RIESGOS'!$AF70),"")</f>
        <v/>
      </c>
      <c r="AI9" s="316" t="str">
        <f>IF(AND('MAPA DE RIESGOS'!$AP71="Muy Alta",'MAPA DE RIESGOS'!$AR71="Menor"),CONCATENATE("R",'MAPA DE RIESGOS'!$H71,"C",'MAPA DE RIESGOS'!$AF71),"")</f>
        <v/>
      </c>
      <c r="AJ9" s="316" t="str">
        <f>IF(AND('MAPA DE RIESGOS'!$AP72="Muy Alta",'MAPA DE RIESGOS'!$AR72="Menor"),CONCATENATE("R",'MAPA DE RIESGOS'!$H72,"C",'MAPA DE RIESGOS'!$AF72),"")</f>
        <v/>
      </c>
      <c r="AK9" s="316" t="str">
        <f>IF(AND('MAPA DE RIESGOS'!$AP73="Muy Alta",'MAPA DE RIESGOS'!$AR73="Menor"),CONCATENATE("R",'MAPA DE RIESGOS'!$H73,"C",'MAPA DE RIESGOS'!$AF73),"")</f>
        <v/>
      </c>
      <c r="AL9" s="316" t="str">
        <f>IF(AND('MAPA DE RIESGOS'!$AP74="Muy Alta",'MAPA DE RIESGOS'!$AR74="Menor"),CONCATENATE("R",'MAPA DE RIESGOS'!$H74,"C",'MAPA DE RIESGOS'!$AF74),"")</f>
        <v/>
      </c>
      <c r="AM9" s="316" t="str">
        <f>IF(AND('MAPA DE RIESGOS'!$AP75="Muy Alta",'MAPA DE RIESGOS'!$AR75="Menor"),CONCATENATE("R",'MAPA DE RIESGOS'!$H75,"C",'MAPA DE RIESGOS'!$AF75),"")</f>
        <v/>
      </c>
      <c r="AN9" s="316" t="str">
        <f>IF(AND('MAPA DE RIESGOS'!$AP76="Muy Alta",'MAPA DE RIESGOS'!$AR76="Menor"),CONCATENATE("R",'MAPA DE RIESGOS'!$H76,"C",'MAPA DE RIESGOS'!$AF76),"")</f>
        <v/>
      </c>
      <c r="AO9" s="316" t="str">
        <f>IF(AND('MAPA DE RIESGOS'!$AP77="Muy Alta",'MAPA DE RIESGOS'!$AR77="Menor"),CONCATENATE("R",'MAPA DE RIESGOS'!$H77,"C",'MAPA DE RIESGOS'!$AF77),"")</f>
        <v/>
      </c>
      <c r="AP9" s="316" t="str">
        <f>IF(AND('MAPA DE RIESGOS'!$AP78="Muy Alta",'MAPA DE RIESGOS'!$AR78="Menor"),CONCATENATE("R",'MAPA DE RIESGOS'!$H78,"C",'MAPA DE RIESGOS'!$AF78),"")</f>
        <v/>
      </c>
      <c r="AQ9" s="316" t="str">
        <f>IF(AND('MAPA DE RIESGOS'!$AP79="Muy Alta",'MAPA DE RIESGOS'!$AR79="Menor"),CONCATENATE("R",'MAPA DE RIESGOS'!$H79,"C",'MAPA DE RIESGOS'!$AF79),"")</f>
        <v/>
      </c>
      <c r="AR9" s="316" t="str">
        <f>IF(AND('MAPA DE RIESGOS'!$AP80="Muy Alta",'MAPA DE RIESGOS'!$AR80="Menor"),CONCATENATE("R",'MAPA DE RIESGOS'!$H80,"C",'MAPA DE RIESGOS'!$AF80),"")</f>
        <v/>
      </c>
      <c r="AS9" s="317" t="str">
        <f>IF(AND('MAPA DE RIESGOS'!$AP81="Muy Alta",'MAPA DE RIESGOS'!$AR81="Menor"),CONCATENATE("R",'MAPA DE RIESGOS'!$H81,"C",'MAPA DE RIESGOS'!$AF81),"")</f>
        <v/>
      </c>
      <c r="AT9" s="315" t="str">
        <f>IF(AND('MAPA DE RIESGOS'!$AP64="Muy Alta",'MAPA DE RIESGOS'!$AR64="Moderado"),CONCATENATE("R",'MAPA DE RIESGOS'!$H64,"C",'MAPA DE RIESGOS'!$AF64),"")</f>
        <v/>
      </c>
      <c r="AU9" s="316" t="str">
        <f>IF(AND('MAPA DE RIESGOS'!$AP65="Muy Alta",'MAPA DE RIESGOS'!$AR65="Moderado"),CONCATENATE("R",'MAPA DE RIESGOS'!$H65,"C",'MAPA DE RIESGOS'!$AF65),"")</f>
        <v/>
      </c>
      <c r="AV9" s="316" t="str">
        <f>IF(AND('MAPA DE RIESGOS'!$AP66="Muy Alta",'MAPA DE RIESGOS'!$AR66="Moderado"),CONCATENATE("R",'MAPA DE RIESGOS'!$H66,"C",'MAPA DE RIESGOS'!$AF66),"")</f>
        <v/>
      </c>
      <c r="AW9" s="316" t="str">
        <f>IF(AND('MAPA DE RIESGOS'!$AP67="Muy Alta",'MAPA DE RIESGOS'!$AR67="Moderado"),CONCATENATE("R",'MAPA DE RIESGOS'!$H67,"C",'MAPA DE RIESGOS'!$AF67),"")</f>
        <v/>
      </c>
      <c r="AX9" s="316" t="str">
        <f>IF(AND('MAPA DE RIESGOS'!$AP68="Muy Alta",'MAPA DE RIESGOS'!$AR68="Moderado"),CONCATENATE("R",'MAPA DE RIESGOS'!$H68,"C",'MAPA DE RIESGOS'!$AF68),"")</f>
        <v/>
      </c>
      <c r="AY9" s="316" t="str">
        <f>IF(AND('MAPA DE RIESGOS'!$AP69="Muy Alta",'MAPA DE RIESGOS'!$AR69="Moderado"),CONCATENATE("R",'MAPA DE RIESGOS'!$H69,"C",'MAPA DE RIESGOS'!$AF69),"")</f>
        <v/>
      </c>
      <c r="AZ9" s="316" t="str">
        <f>IF(AND('MAPA DE RIESGOS'!$AP70="Muy Alta",'MAPA DE RIESGOS'!$AR70="Moderado"),CONCATENATE("R",'MAPA DE RIESGOS'!$H70,"C",'MAPA DE RIESGOS'!$AF70),"")</f>
        <v/>
      </c>
      <c r="BA9" s="316" t="str">
        <f>IF(AND('MAPA DE RIESGOS'!$AP71="Muy Alta",'MAPA DE RIESGOS'!$AR71="Moderado"),CONCATENATE("R",'MAPA DE RIESGOS'!$H71,"C",'MAPA DE RIESGOS'!$AF71),"")</f>
        <v/>
      </c>
      <c r="BB9" s="316" t="str">
        <f>IF(AND('MAPA DE RIESGOS'!$AP72="Muy Alta",'MAPA DE RIESGOS'!$AR72="Moderado"),CONCATENATE("R",'MAPA DE RIESGOS'!$H72,"C",'MAPA DE RIESGOS'!$AF72),"")</f>
        <v/>
      </c>
      <c r="BC9" s="316" t="str">
        <f>IF(AND('MAPA DE RIESGOS'!$AP73="Muy Alta",'MAPA DE RIESGOS'!$AR73="Moderado"),CONCATENATE("R",'MAPA DE RIESGOS'!$H73,"C",'MAPA DE RIESGOS'!$AF73),"")</f>
        <v/>
      </c>
      <c r="BD9" s="316" t="str">
        <f>IF(AND('MAPA DE RIESGOS'!$AP74="Muy Alta",'MAPA DE RIESGOS'!$AR74="Moderado"),CONCATENATE("R",'MAPA DE RIESGOS'!$H74,"C",'MAPA DE RIESGOS'!$AF74),"")</f>
        <v/>
      </c>
      <c r="BE9" s="316" t="str">
        <f>IF(AND('MAPA DE RIESGOS'!$AP75="Muy Alta",'MAPA DE RIESGOS'!$AR75="Moderado"),CONCATENATE("R",'MAPA DE RIESGOS'!$H75,"C",'MAPA DE RIESGOS'!$AF75),"")</f>
        <v/>
      </c>
      <c r="BF9" s="316" t="str">
        <f>IF(AND('MAPA DE RIESGOS'!$AP76="Muy Alta",'MAPA DE RIESGOS'!$AR76="Moderado"),CONCATENATE("R",'MAPA DE RIESGOS'!$H76,"C",'MAPA DE RIESGOS'!$AF76),"")</f>
        <v/>
      </c>
      <c r="BG9" s="316" t="str">
        <f>IF(AND('MAPA DE RIESGOS'!$AP77="Muy Alta",'MAPA DE RIESGOS'!$AR77="Moderado"),CONCATENATE("R",'MAPA DE RIESGOS'!$H77,"C",'MAPA DE RIESGOS'!$AF77),"")</f>
        <v/>
      </c>
      <c r="BH9" s="316" t="str">
        <f>IF(AND('MAPA DE RIESGOS'!$AP78="Muy Alta",'MAPA DE RIESGOS'!$AR78="Moderado"),CONCATENATE("R",'MAPA DE RIESGOS'!$H78,"C",'MAPA DE RIESGOS'!$AF78),"")</f>
        <v/>
      </c>
      <c r="BI9" s="316" t="str">
        <f>IF(AND('MAPA DE RIESGOS'!$AP79="Muy Alta",'MAPA DE RIESGOS'!$AR79="Moderado"),CONCATENATE("R",'MAPA DE RIESGOS'!$H79,"C",'MAPA DE RIESGOS'!$AF79),"")</f>
        <v/>
      </c>
      <c r="BJ9" s="316" t="str">
        <f>IF(AND('MAPA DE RIESGOS'!$AP80="Muy Alta",'MAPA DE RIESGOS'!$AR80="Moderado"),CONCATENATE("R",'MAPA DE RIESGOS'!$H80,"C",'MAPA DE RIESGOS'!$AF80),"")</f>
        <v/>
      </c>
      <c r="BK9" s="317" t="str">
        <f>IF(AND('MAPA DE RIESGOS'!$AP81="Muy Alta",'MAPA DE RIESGOS'!$AR81="Moderado"),CONCATENATE("R",'MAPA DE RIESGOS'!$H81,"C",'MAPA DE RIESGOS'!$AF81),"")</f>
        <v/>
      </c>
      <c r="BL9" s="315" t="str">
        <f>IF(AND('MAPA DE RIESGOS'!$AP64="Muy Alta",'MAPA DE RIESGOS'!$AR64="Mayor"),CONCATENATE("R",'MAPA DE RIESGOS'!$H64,"C",'MAPA DE RIESGOS'!$AF64),"")</f>
        <v/>
      </c>
      <c r="BM9" s="316" t="str">
        <f>IF(AND('MAPA DE RIESGOS'!$AP65="Muy Alta",'MAPA DE RIESGOS'!$AR65="Mayor"),CONCATENATE("R",'MAPA DE RIESGOS'!$H65,"C",'MAPA DE RIESGOS'!$AF65),"")</f>
        <v/>
      </c>
      <c r="BN9" s="316" t="str">
        <f>IF(AND('MAPA DE RIESGOS'!$AP66="Muy Alta",'MAPA DE RIESGOS'!$AR66="Mayor"),CONCATENATE("R",'MAPA DE RIESGOS'!$H66,"C",'MAPA DE RIESGOS'!$AF66),"")</f>
        <v/>
      </c>
      <c r="BO9" s="316" t="str">
        <f>IF(AND('MAPA DE RIESGOS'!$AP67="Muy Alta",'MAPA DE RIESGOS'!$AR67="Mayor"),CONCATENATE("R",'MAPA DE RIESGOS'!$H67,"C",'MAPA DE RIESGOS'!$AF67),"")</f>
        <v/>
      </c>
      <c r="BP9" s="316" t="str">
        <f>IF(AND('MAPA DE RIESGOS'!$AP68="Muy Alta",'MAPA DE RIESGOS'!$AR68="Mayor"),CONCATENATE("R",'MAPA DE RIESGOS'!$H68,"C",'MAPA DE RIESGOS'!$AF68),"")</f>
        <v/>
      </c>
      <c r="BQ9" s="316" t="str">
        <f>IF(AND('MAPA DE RIESGOS'!$AP69="Muy Alta",'MAPA DE RIESGOS'!$AR69="Mayor"),CONCATENATE("R",'MAPA DE RIESGOS'!$H69,"C",'MAPA DE RIESGOS'!$AF69),"")</f>
        <v/>
      </c>
      <c r="BR9" s="316" t="str">
        <f>IF(AND('MAPA DE RIESGOS'!$AP70="Muy Alta",'MAPA DE RIESGOS'!$AR70="Mayor"),CONCATENATE("R",'MAPA DE RIESGOS'!$H70,"C",'MAPA DE RIESGOS'!$AF70),"")</f>
        <v/>
      </c>
      <c r="BS9" s="316" t="str">
        <f>IF(AND('MAPA DE RIESGOS'!$AP71="Muy Alta",'MAPA DE RIESGOS'!$AR71="Mayor"),CONCATENATE("R",'MAPA DE RIESGOS'!$H71,"C",'MAPA DE RIESGOS'!$AF71),"")</f>
        <v/>
      </c>
      <c r="BT9" s="316" t="str">
        <f>IF(AND('MAPA DE RIESGOS'!$AP72="Muy Alta",'MAPA DE RIESGOS'!$AR72="Mayor"),CONCATENATE("R",'MAPA DE RIESGOS'!$H72,"C",'MAPA DE RIESGOS'!$AF72),"")</f>
        <v/>
      </c>
      <c r="BU9" s="316" t="str">
        <f>IF(AND('MAPA DE RIESGOS'!$AP73="Muy Alta",'MAPA DE RIESGOS'!$AR73="Mayor"),CONCATENATE("R",'MAPA DE RIESGOS'!$H73,"C",'MAPA DE RIESGOS'!$AF73),"")</f>
        <v/>
      </c>
      <c r="BV9" s="316" t="str">
        <f>IF(AND('MAPA DE RIESGOS'!$AP74="Muy Alta",'MAPA DE RIESGOS'!$AR74="Mayor"),CONCATENATE("R",'MAPA DE RIESGOS'!$H74,"C",'MAPA DE RIESGOS'!$AF74),"")</f>
        <v/>
      </c>
      <c r="BW9" s="316" t="str">
        <f>IF(AND('MAPA DE RIESGOS'!$AP75="Muy Alta",'MAPA DE RIESGOS'!$AR75="Mayor"),CONCATENATE("R",'MAPA DE RIESGOS'!$H75,"C",'MAPA DE RIESGOS'!$AF75),"")</f>
        <v/>
      </c>
      <c r="BX9" s="316" t="str">
        <f>IF(AND('MAPA DE RIESGOS'!$AP76="Muy Alta",'MAPA DE RIESGOS'!$AR76="Mayor"),CONCATENATE("R",'MAPA DE RIESGOS'!$H76,"C",'MAPA DE RIESGOS'!$AF76),"")</f>
        <v/>
      </c>
      <c r="BY9" s="316" t="str">
        <f>IF(AND('MAPA DE RIESGOS'!$AP77="Muy Alta",'MAPA DE RIESGOS'!$AR77="Mayor"),CONCATENATE("R",'MAPA DE RIESGOS'!$H77,"C",'MAPA DE RIESGOS'!$AF77),"")</f>
        <v/>
      </c>
      <c r="BZ9" s="316" t="str">
        <f>IF(AND('MAPA DE RIESGOS'!$AP78="Muy Alta",'MAPA DE RIESGOS'!$AR78="Mayor"),CONCATENATE("R",'MAPA DE RIESGOS'!$H78,"C",'MAPA DE RIESGOS'!$AF78),"")</f>
        <v/>
      </c>
      <c r="CA9" s="316" t="str">
        <f>IF(AND('MAPA DE RIESGOS'!$AP79="Muy Alta",'MAPA DE RIESGOS'!$AR79="Mayor"),CONCATENATE("R",'MAPA DE RIESGOS'!$H79,"C",'MAPA DE RIESGOS'!$AF79),"")</f>
        <v/>
      </c>
      <c r="CB9" s="316" t="str">
        <f>IF(AND('MAPA DE RIESGOS'!$AP80="Muy Alta",'MAPA DE RIESGOS'!$AR80="Mayor"),CONCATENATE("R",'MAPA DE RIESGOS'!$H80,"C",'MAPA DE RIESGOS'!$AF80),"")</f>
        <v/>
      </c>
      <c r="CC9" s="317" t="str">
        <f>IF(AND('MAPA DE RIESGOS'!$AP81="Muy Alta",'MAPA DE RIESGOS'!$AR81="Mayor"),CONCATENATE("R",'MAPA DE RIESGOS'!$H81,"C",'MAPA DE RIESGOS'!$AF81),"")</f>
        <v/>
      </c>
      <c r="CD9" s="318" t="str">
        <f>IF(AND('MAPA DE RIESGOS'!$AP64="Muy Alta",'MAPA DE RIESGOS'!$AR64="Catastrófico"),CONCATENATE("R",'MAPA DE RIESGOS'!$H64,"C",'MAPA DE RIESGOS'!$AF64),"")</f>
        <v/>
      </c>
      <c r="CE9" s="318" t="str">
        <f>IF(AND('MAPA DE RIESGOS'!$AP65="Muy Alta",'MAPA DE RIESGOS'!$AR65="Catastrófico"),CONCATENATE("R",'MAPA DE RIESGOS'!$H65,"C",'MAPA DE RIESGOS'!$AF65),"")</f>
        <v/>
      </c>
      <c r="CF9" s="318" t="str">
        <f>IF(AND('MAPA DE RIESGOS'!$AP66="Muy Alta",'MAPA DE RIESGOS'!$AR66="Catastrófico"),CONCATENATE("R",'MAPA DE RIESGOS'!$H66,"C",'MAPA DE RIESGOS'!$AF66),"")</f>
        <v/>
      </c>
      <c r="CG9" s="318" t="str">
        <f>IF(AND('MAPA DE RIESGOS'!$AP67="Muy Alta",'MAPA DE RIESGOS'!$AR67="Catastrófico"),CONCATENATE("R",'MAPA DE RIESGOS'!$H67,"C",'MAPA DE RIESGOS'!$AF67),"")</f>
        <v/>
      </c>
      <c r="CH9" s="318" t="str">
        <f>IF(AND('MAPA DE RIESGOS'!$AP68="Muy Alta",'MAPA DE RIESGOS'!$AR68="Catastrófico"),CONCATENATE("R",'MAPA DE RIESGOS'!$H68,"C",'MAPA DE RIESGOS'!$AF68),"")</f>
        <v/>
      </c>
      <c r="CI9" s="318" t="str">
        <f>IF(AND('MAPA DE RIESGOS'!$AP69="Muy Alta",'MAPA DE RIESGOS'!$AR69="Catastrófico"),CONCATENATE("R",'MAPA DE RIESGOS'!$H69,"C",'MAPA DE RIESGOS'!$AF69),"")</f>
        <v/>
      </c>
      <c r="CJ9" s="318" t="str">
        <f>IF(AND('MAPA DE RIESGOS'!$AP70="Muy Alta",'MAPA DE RIESGOS'!$AR70="Catastrófico"),CONCATENATE("R",'MAPA DE RIESGOS'!$H70,"C",'MAPA DE RIESGOS'!$AF70),"")</f>
        <v/>
      </c>
      <c r="CK9" s="318" t="str">
        <f>IF(AND('MAPA DE RIESGOS'!$AP71="Muy Alta",'MAPA DE RIESGOS'!$AR71="Catastrófico"),CONCATENATE("R",'MAPA DE RIESGOS'!$H71,"C",'MAPA DE RIESGOS'!$AF71),"")</f>
        <v/>
      </c>
      <c r="CL9" s="318" t="str">
        <f>IF(AND('MAPA DE RIESGOS'!$AP72="Muy Alta",'MAPA DE RIESGOS'!$AR72="Catastrófico"),CONCATENATE("R",'MAPA DE RIESGOS'!$H72,"C",'MAPA DE RIESGOS'!$AF72),"")</f>
        <v/>
      </c>
      <c r="CM9" s="318" t="str">
        <f>IF(AND('MAPA DE RIESGOS'!$AP73="Muy Alta",'MAPA DE RIESGOS'!$AR73="Catastrófico"),CONCATENATE("R",'MAPA DE RIESGOS'!$H73,"C",'MAPA DE RIESGOS'!$AF73),"")</f>
        <v/>
      </c>
      <c r="CN9" s="318" t="str">
        <f>IF(AND('MAPA DE RIESGOS'!$AP74="Muy Alta",'MAPA DE RIESGOS'!$AR74="Catastrófico"),CONCATENATE("R",'MAPA DE RIESGOS'!$H74,"C",'MAPA DE RIESGOS'!$AF74),"")</f>
        <v/>
      </c>
      <c r="CO9" s="318" t="str">
        <f>IF(AND('MAPA DE RIESGOS'!$AP75="Muy Alta",'MAPA DE RIESGOS'!$AR75="Catastrófico"),CONCATENATE("R",'MAPA DE RIESGOS'!$H75,"C",'MAPA DE RIESGOS'!$AF75),"")</f>
        <v/>
      </c>
      <c r="CP9" s="318" t="str">
        <f>IF(AND('MAPA DE RIESGOS'!$AP76="Muy Alta",'MAPA DE RIESGOS'!$AR76="Catastrófico"),CONCATENATE("R",'MAPA DE RIESGOS'!$H76,"C",'MAPA DE RIESGOS'!$AF76),"")</f>
        <v/>
      </c>
      <c r="CQ9" s="318" t="str">
        <f>IF(AND('MAPA DE RIESGOS'!$AP77="Muy Alta",'MAPA DE RIESGOS'!$AR77="Catastrófico"),CONCATENATE("R",'MAPA DE RIESGOS'!$H77,"C",'MAPA DE RIESGOS'!$AF77),"")</f>
        <v/>
      </c>
      <c r="CR9" s="318" t="str">
        <f>IF(AND('MAPA DE RIESGOS'!$AP78="Muy Alta",'MAPA DE RIESGOS'!$AR78="Catastrófico"),CONCATENATE("R",'MAPA DE RIESGOS'!$H78,"C",'MAPA DE RIESGOS'!$AF78),"")</f>
        <v/>
      </c>
      <c r="CS9" s="318" t="str">
        <f>IF(AND('MAPA DE RIESGOS'!$AP79="Muy Alta",'MAPA DE RIESGOS'!$AR79="Catastrófico"),CONCATENATE("R",'MAPA DE RIESGOS'!$H79,"C",'MAPA DE RIESGOS'!$AF79),"")</f>
        <v/>
      </c>
      <c r="CT9" s="318" t="str">
        <f>IF(AND('MAPA DE RIESGOS'!$AP80="Muy Alta",'MAPA DE RIESGOS'!$AR80="Catastrófico"),CONCATENATE("R",'MAPA DE RIESGOS'!$H80,"C",'MAPA DE RIESGOS'!$AF80),"")</f>
        <v/>
      </c>
      <c r="CU9" s="319" t="str">
        <f>IF(AND('MAPA DE RIESGOS'!$AP81="Muy Alta",'MAPA DE RIESGOS'!$AR81="Catastrófico"),CONCATENATE("R",'MAPA DE RIESGOS'!$H81,"C",'MAPA DE RIESGOS'!$AF81),"")</f>
        <v/>
      </c>
      <c r="CV9" s="57"/>
      <c r="CW9" s="858"/>
      <c r="CX9" s="859"/>
      <c r="CY9" s="859"/>
      <c r="CZ9" s="859"/>
      <c r="DA9" s="859"/>
      <c r="DB9" s="860"/>
    </row>
    <row r="10" spans="2:106" ht="32.450000000000003" customHeight="1">
      <c r="B10" s="878"/>
      <c r="C10" s="878"/>
      <c r="D10" s="879"/>
      <c r="E10" s="849"/>
      <c r="F10" s="850"/>
      <c r="G10" s="850"/>
      <c r="H10" s="850"/>
      <c r="I10" s="851"/>
      <c r="J10" s="315" t="str">
        <f>IF(AND('MAPA DE RIESGOS'!$AP82="Muy Alta",'MAPA DE RIESGOS'!$AR82="Leve"),CONCATENATE("R",'MAPA DE RIESGOS'!$H82,"C",'MAPA DE RIESGOS'!$AF82),"")</f>
        <v/>
      </c>
      <c r="K10" s="316" t="str">
        <f>IF(AND('MAPA DE RIESGOS'!$AP83="Muy Alta",'MAPA DE RIESGOS'!$AR83="Leve"),CONCATENATE("R",'MAPA DE RIESGOS'!$H83,"C",'MAPA DE RIESGOS'!$AF83),"")</f>
        <v/>
      </c>
      <c r="L10" s="316" t="str">
        <f>IF(AND('MAPA DE RIESGOS'!$AP84="Muy Alta",'MAPA DE RIESGOS'!$AR84="Leve"),CONCATENATE("R",'MAPA DE RIESGOS'!$H84,"C",'MAPA DE RIESGOS'!$AF84),"")</f>
        <v/>
      </c>
      <c r="M10" s="316" t="str">
        <f>IF(AND('MAPA DE RIESGOS'!$AP85="Muy Alta",'MAPA DE RIESGOS'!$AR85="Leve"),CONCATENATE("R",'MAPA DE RIESGOS'!$H85,"C",'MAPA DE RIESGOS'!$AF85),"")</f>
        <v/>
      </c>
      <c r="N10" s="316" t="str">
        <f>IF(AND('MAPA DE RIESGOS'!$AP86="Muy Alta",'MAPA DE RIESGOS'!$AR86="Leve"),CONCATENATE("R",'MAPA DE RIESGOS'!$H86,"C",'MAPA DE RIESGOS'!$AF86),"")</f>
        <v/>
      </c>
      <c r="O10" s="316" t="str">
        <f>IF(AND('MAPA DE RIESGOS'!$AP87="Muy Alta",'MAPA DE RIESGOS'!$AR87="Leve"),CONCATENATE("R",'MAPA DE RIESGOS'!$H87,"C",'MAPA DE RIESGOS'!$AF87),"")</f>
        <v/>
      </c>
      <c r="P10" s="316" t="str">
        <f>IF(AND('MAPA DE RIESGOS'!$AP88="Muy Alta",'MAPA DE RIESGOS'!$AR88="Leve"),CONCATENATE("R",'MAPA DE RIESGOS'!$H88,"C",'MAPA DE RIESGOS'!$AF88),"")</f>
        <v/>
      </c>
      <c r="Q10" s="316" t="str">
        <f>IF(AND('MAPA DE RIESGOS'!$AP89="Muy Alta",'MAPA DE RIESGOS'!$AR89="Leve"),CONCATENATE("R",'MAPA DE RIESGOS'!$H89,"C",'MAPA DE RIESGOS'!$AF89),"")</f>
        <v/>
      </c>
      <c r="R10" s="316" t="str">
        <f>IF(AND('MAPA DE RIESGOS'!$AP90="Muy Alta",'MAPA DE RIESGOS'!$AR90="Leve"),CONCATENATE("R",'MAPA DE RIESGOS'!$H90,"C",'MAPA DE RIESGOS'!$AF90),"")</f>
        <v/>
      </c>
      <c r="S10" s="316" t="str">
        <f>IF(AND('MAPA DE RIESGOS'!$AP91="Muy Alta",'MAPA DE RIESGOS'!$AR91="Leve"),CONCATENATE("R",'MAPA DE RIESGOS'!$H91,"C",'MAPA DE RIESGOS'!$AF91),"")</f>
        <v/>
      </c>
      <c r="T10" s="316" t="str">
        <f>IF(AND('MAPA DE RIESGOS'!$AP92="Muy Alta",'MAPA DE RIESGOS'!$AR92="Leve"),CONCATENATE("R",'MAPA DE RIESGOS'!$H92,"C",'MAPA DE RIESGOS'!$AF92),"")</f>
        <v/>
      </c>
      <c r="U10" s="316" t="str">
        <f>IF(AND('MAPA DE RIESGOS'!$AP93="Muy Alta",'MAPA DE RIESGOS'!$AR93="Leve"),CONCATENATE("R",'MAPA DE RIESGOS'!$H93,"C",'MAPA DE RIESGOS'!$AF93),"")</f>
        <v/>
      </c>
      <c r="V10" s="316" t="str">
        <f>IF(AND('MAPA DE RIESGOS'!$AP94="Muy Alta",'MAPA DE RIESGOS'!$AR94="Leve"),CONCATENATE("R",'MAPA DE RIESGOS'!$H94,"C",'MAPA DE RIESGOS'!$AF94),"")</f>
        <v/>
      </c>
      <c r="W10" s="316" t="str">
        <f>IF(AND('MAPA DE RIESGOS'!$AP95="Muy Alta",'MAPA DE RIESGOS'!$AR95="Leve"),CONCATENATE("R",'MAPA DE RIESGOS'!$H95,"C",'MAPA DE RIESGOS'!$AF95),"")</f>
        <v/>
      </c>
      <c r="X10" s="316" t="str">
        <f>IF(AND('MAPA DE RIESGOS'!$AP96="Muy Alta",'MAPA DE RIESGOS'!$AR96="Leve"),CONCATENATE("R",'MAPA DE RIESGOS'!$H96,"C",'MAPA DE RIESGOS'!$AF96),"")</f>
        <v/>
      </c>
      <c r="Y10" s="316" t="str">
        <f>IF(AND('MAPA DE RIESGOS'!$AP97="Muy Alta",'MAPA DE RIESGOS'!$AR97="Leve"),CONCATENATE("R",'MAPA DE RIESGOS'!$H97,"C",'MAPA DE RIESGOS'!$AF97),"")</f>
        <v/>
      </c>
      <c r="Z10" s="316" t="str">
        <f>IF(AND('MAPA DE RIESGOS'!$AP98="Muy Alta",'MAPA DE RIESGOS'!$AR98="Leve"),CONCATENATE("R",'MAPA DE RIESGOS'!$H98,"C",'MAPA DE RIESGOS'!$AF98),"")</f>
        <v/>
      </c>
      <c r="AA10" s="317" t="str">
        <f>IF(AND('MAPA DE RIESGOS'!$AP99="Muy Alta",'MAPA DE RIESGOS'!$AR99="Leve"),CONCATENATE("R",'MAPA DE RIESGOS'!$H99,"C",'MAPA DE RIESGOS'!$AF99),"")</f>
        <v/>
      </c>
      <c r="AB10" s="315" t="str">
        <f>IF(AND('MAPA DE RIESGOS'!$AP82="Muy Alta",'MAPA DE RIESGOS'!$AR82="Menor"),CONCATENATE("R",'MAPA DE RIESGOS'!$H82,"C",'MAPA DE RIESGOS'!$AF82),"")</f>
        <v/>
      </c>
      <c r="AC10" s="316" t="str">
        <f>IF(AND('MAPA DE RIESGOS'!$AP83="Muy Alta",'MAPA DE RIESGOS'!$AR83="Menor"),CONCATENATE("R",'MAPA DE RIESGOS'!$H83,"C",'MAPA DE RIESGOS'!$AF83),"")</f>
        <v/>
      </c>
      <c r="AD10" s="316" t="str">
        <f>IF(AND('MAPA DE RIESGOS'!$AP84="Muy Alta",'MAPA DE RIESGOS'!$AR84="Menor"),CONCATENATE("R",'MAPA DE RIESGOS'!$H84,"C",'MAPA DE RIESGOS'!$AF84),"")</f>
        <v/>
      </c>
      <c r="AE10" s="316" t="str">
        <f>IF(AND('MAPA DE RIESGOS'!$AP85="Muy Alta",'MAPA DE RIESGOS'!$AR85="Menor"),CONCATENATE("R",'MAPA DE RIESGOS'!$H85,"C",'MAPA DE RIESGOS'!$AF85),"")</f>
        <v/>
      </c>
      <c r="AF10" s="316" t="str">
        <f>IF(AND('MAPA DE RIESGOS'!$AP86="Muy Alta",'MAPA DE RIESGOS'!$AR86="Menor"),CONCATENATE("R",'MAPA DE RIESGOS'!$H86,"C",'MAPA DE RIESGOS'!$AF86),"")</f>
        <v/>
      </c>
      <c r="AG10" s="316" t="str">
        <f>IF(AND('MAPA DE RIESGOS'!$AP87="Muy Alta",'MAPA DE RIESGOS'!$AR87="Menor"),CONCATENATE("R",'MAPA DE RIESGOS'!$H87,"C",'MAPA DE RIESGOS'!$AF87),"")</f>
        <v/>
      </c>
      <c r="AH10" s="316" t="str">
        <f>IF(AND('MAPA DE RIESGOS'!$AP88="Muy Alta",'MAPA DE RIESGOS'!$AR88="Menor"),CONCATENATE("R",'MAPA DE RIESGOS'!$H88,"C",'MAPA DE RIESGOS'!$AF88),"")</f>
        <v/>
      </c>
      <c r="AI10" s="316" t="str">
        <f>IF(AND('MAPA DE RIESGOS'!$AP89="Muy Alta",'MAPA DE RIESGOS'!$AR89="Menor"),CONCATENATE("R",'MAPA DE RIESGOS'!$H89,"C",'MAPA DE RIESGOS'!$AF89),"")</f>
        <v/>
      </c>
      <c r="AJ10" s="316" t="str">
        <f>IF(AND('MAPA DE RIESGOS'!$AP90="Muy Alta",'MAPA DE RIESGOS'!$AR90="Menor"),CONCATENATE("R",'MAPA DE RIESGOS'!$H90,"C",'MAPA DE RIESGOS'!$AF90),"")</f>
        <v/>
      </c>
      <c r="AK10" s="316" t="str">
        <f>IF(AND('MAPA DE RIESGOS'!$AP91="Muy Alta",'MAPA DE RIESGOS'!$AR91="Menor"),CONCATENATE("R",'MAPA DE RIESGOS'!$H91,"C",'MAPA DE RIESGOS'!$AF91),"")</f>
        <v/>
      </c>
      <c r="AL10" s="316" t="str">
        <f>IF(AND('MAPA DE RIESGOS'!$AP92="Muy Alta",'MAPA DE RIESGOS'!$AR92="Menor"),CONCATENATE("R",'MAPA DE RIESGOS'!$H92,"C",'MAPA DE RIESGOS'!$AF92),"")</f>
        <v/>
      </c>
      <c r="AM10" s="316" t="str">
        <f>IF(AND('MAPA DE RIESGOS'!$AP93="Muy Alta",'MAPA DE RIESGOS'!$AR93="Menor"),CONCATENATE("R",'MAPA DE RIESGOS'!$H93,"C",'MAPA DE RIESGOS'!$AF93),"")</f>
        <v/>
      </c>
      <c r="AN10" s="316" t="str">
        <f>IF(AND('MAPA DE RIESGOS'!$AP94="Muy Alta",'MAPA DE RIESGOS'!$AR94="Menor"),CONCATENATE("R",'MAPA DE RIESGOS'!$H94,"C",'MAPA DE RIESGOS'!$AF94),"")</f>
        <v/>
      </c>
      <c r="AO10" s="316" t="str">
        <f>IF(AND('MAPA DE RIESGOS'!$AP95="Muy Alta",'MAPA DE RIESGOS'!$AR95="Menor"),CONCATENATE("R",'MAPA DE RIESGOS'!$H95,"C",'MAPA DE RIESGOS'!$AF95),"")</f>
        <v/>
      </c>
      <c r="AP10" s="316" t="str">
        <f>IF(AND('MAPA DE RIESGOS'!$AP96="Muy Alta",'MAPA DE RIESGOS'!$AR96="Menor"),CONCATENATE("R",'MAPA DE RIESGOS'!$H96,"C",'MAPA DE RIESGOS'!$AF96),"")</f>
        <v/>
      </c>
      <c r="AQ10" s="316" t="str">
        <f>IF(AND('MAPA DE RIESGOS'!$AP97="Muy Alta",'MAPA DE RIESGOS'!$AR97="Menor"),CONCATENATE("R",'MAPA DE RIESGOS'!$H97,"C",'MAPA DE RIESGOS'!$AF97),"")</f>
        <v/>
      </c>
      <c r="AR10" s="316" t="str">
        <f>IF(AND('MAPA DE RIESGOS'!$AP98="Muy Alta",'MAPA DE RIESGOS'!$AR98="Menor"),CONCATENATE("R",'MAPA DE RIESGOS'!$H98,"C",'MAPA DE RIESGOS'!$AF98),"")</f>
        <v/>
      </c>
      <c r="AS10" s="317" t="str">
        <f>IF(AND('MAPA DE RIESGOS'!$AP99="Muy Alta",'MAPA DE RIESGOS'!$AR99="Menor"),CONCATENATE("R",'MAPA DE RIESGOS'!$H99,"C",'MAPA DE RIESGOS'!$AF99),"")</f>
        <v/>
      </c>
      <c r="AT10" s="315" t="str">
        <f>IF(AND('MAPA DE RIESGOS'!$AP82="Muy Alta",'MAPA DE RIESGOS'!$AR82="Moderado"),CONCATENATE("R",'MAPA DE RIESGOS'!$H82,"C",'MAPA DE RIESGOS'!$AF82),"")</f>
        <v/>
      </c>
      <c r="AU10" s="316" t="str">
        <f>IF(AND('MAPA DE RIESGOS'!$AP83="Muy Alta",'MAPA DE RIESGOS'!$AR83="Moderado"),CONCATENATE("R",'MAPA DE RIESGOS'!$H83,"C",'MAPA DE RIESGOS'!$AF83),"")</f>
        <v/>
      </c>
      <c r="AV10" s="316" t="str">
        <f>IF(AND('MAPA DE RIESGOS'!$AP84="Muy Alta",'MAPA DE RIESGOS'!$AR84="Moderado"),CONCATENATE("R",'MAPA DE RIESGOS'!$H84,"C",'MAPA DE RIESGOS'!$AF84),"")</f>
        <v/>
      </c>
      <c r="AW10" s="316" t="str">
        <f>IF(AND('MAPA DE RIESGOS'!$AP85="Muy Alta",'MAPA DE RIESGOS'!$AR85="Moderado"),CONCATENATE("R",'MAPA DE RIESGOS'!$H85,"C",'MAPA DE RIESGOS'!$AF85),"")</f>
        <v/>
      </c>
      <c r="AX10" s="316" t="str">
        <f>IF(AND('MAPA DE RIESGOS'!$AP86="Muy Alta",'MAPA DE RIESGOS'!$AR86="Moderado"),CONCATENATE("R",'MAPA DE RIESGOS'!$H86,"C",'MAPA DE RIESGOS'!$AF86),"")</f>
        <v/>
      </c>
      <c r="AY10" s="316" t="str">
        <f>IF(AND('MAPA DE RIESGOS'!$AP87="Muy Alta",'MAPA DE RIESGOS'!$AR87="Moderado"),CONCATENATE("R",'MAPA DE RIESGOS'!$H87,"C",'MAPA DE RIESGOS'!$AF87),"")</f>
        <v/>
      </c>
      <c r="AZ10" s="316" t="str">
        <f>IF(AND('MAPA DE RIESGOS'!$AP88="Muy Alta",'MAPA DE RIESGOS'!$AR88="Moderado"),CONCATENATE("R",'MAPA DE RIESGOS'!$H88,"C",'MAPA DE RIESGOS'!$AF88),"")</f>
        <v/>
      </c>
      <c r="BA10" s="316" t="str">
        <f>IF(AND('MAPA DE RIESGOS'!$AP89="Muy Alta",'MAPA DE RIESGOS'!$AR89="Moderado"),CONCATENATE("R",'MAPA DE RIESGOS'!$H89,"C",'MAPA DE RIESGOS'!$AF89),"")</f>
        <v/>
      </c>
      <c r="BB10" s="316" t="str">
        <f>IF(AND('MAPA DE RIESGOS'!$AP90="Muy Alta",'MAPA DE RIESGOS'!$AR90="Moderado"),CONCATENATE("R",'MAPA DE RIESGOS'!$H90,"C",'MAPA DE RIESGOS'!$AF90),"")</f>
        <v/>
      </c>
      <c r="BC10" s="316" t="str">
        <f>IF(AND('MAPA DE RIESGOS'!$AP91="Muy Alta",'MAPA DE RIESGOS'!$AR91="Moderado"),CONCATENATE("R",'MAPA DE RIESGOS'!$H91,"C",'MAPA DE RIESGOS'!$AF91),"")</f>
        <v/>
      </c>
      <c r="BD10" s="316" t="str">
        <f>IF(AND('MAPA DE RIESGOS'!$AP92="Muy Alta",'MAPA DE RIESGOS'!$AR92="Moderado"),CONCATENATE("R",'MAPA DE RIESGOS'!$H92,"C",'MAPA DE RIESGOS'!$AF92),"")</f>
        <v/>
      </c>
      <c r="BE10" s="316" t="str">
        <f>IF(AND('MAPA DE RIESGOS'!$AP93="Muy Alta",'MAPA DE RIESGOS'!$AR93="Moderado"),CONCATENATE("R",'MAPA DE RIESGOS'!$H93,"C",'MAPA DE RIESGOS'!$AF93),"")</f>
        <v/>
      </c>
      <c r="BF10" s="316" t="str">
        <f>IF(AND('MAPA DE RIESGOS'!$AP94="Muy Alta",'MAPA DE RIESGOS'!$AR94="Moderado"),CONCATENATE("R",'MAPA DE RIESGOS'!$H94,"C",'MAPA DE RIESGOS'!$AF94),"")</f>
        <v/>
      </c>
      <c r="BG10" s="316" t="str">
        <f>IF(AND('MAPA DE RIESGOS'!$AP95="Muy Alta",'MAPA DE RIESGOS'!$AR95="Moderado"),CONCATENATE("R",'MAPA DE RIESGOS'!$H95,"C",'MAPA DE RIESGOS'!$AF95),"")</f>
        <v/>
      </c>
      <c r="BH10" s="316" t="str">
        <f>IF(AND('MAPA DE RIESGOS'!$AP96="Muy Alta",'MAPA DE RIESGOS'!$AR96="Moderado"),CONCATENATE("R",'MAPA DE RIESGOS'!$H96,"C",'MAPA DE RIESGOS'!$AF96),"")</f>
        <v/>
      </c>
      <c r="BI10" s="316" t="str">
        <f>IF(AND('MAPA DE RIESGOS'!$AP97="Muy Alta",'MAPA DE RIESGOS'!$AR97="Moderado"),CONCATENATE("R",'MAPA DE RIESGOS'!$H97,"C",'MAPA DE RIESGOS'!$AF97),"")</f>
        <v/>
      </c>
      <c r="BJ10" s="316" t="str">
        <f>IF(AND('MAPA DE RIESGOS'!$AP98="Muy Alta",'MAPA DE RIESGOS'!$AR98="Moderado"),CONCATENATE("R",'MAPA DE RIESGOS'!$H98,"C",'MAPA DE RIESGOS'!$AF98),"")</f>
        <v/>
      </c>
      <c r="BK10" s="317" t="str">
        <f>IF(AND('MAPA DE RIESGOS'!$AP99="Muy Alta",'MAPA DE RIESGOS'!$AR99="Moderado"),CONCATENATE("R",'MAPA DE RIESGOS'!$H99,"C",'MAPA DE RIESGOS'!$AF99),"")</f>
        <v/>
      </c>
      <c r="BL10" s="315" t="str">
        <f>IF(AND('MAPA DE RIESGOS'!$AP82="Muy Alta",'MAPA DE RIESGOS'!$AR82="Mayor"),CONCATENATE("R",'MAPA DE RIESGOS'!$H82,"C",'MAPA DE RIESGOS'!$AF82),"")</f>
        <v/>
      </c>
      <c r="BM10" s="316" t="str">
        <f>IF(AND('MAPA DE RIESGOS'!$AP83="Muy Alta",'MAPA DE RIESGOS'!$AR83="Mayor"),CONCATENATE("R",'MAPA DE RIESGOS'!$H83,"C",'MAPA DE RIESGOS'!$AF83),"")</f>
        <v/>
      </c>
      <c r="BN10" s="316" t="str">
        <f>IF(AND('MAPA DE RIESGOS'!$AP84="Muy Alta",'MAPA DE RIESGOS'!$AR84="Mayor"),CONCATENATE("R",'MAPA DE RIESGOS'!$H84,"C",'MAPA DE RIESGOS'!$AF84),"")</f>
        <v/>
      </c>
      <c r="BO10" s="316" t="str">
        <f>IF(AND('MAPA DE RIESGOS'!$AP85="Muy Alta",'MAPA DE RIESGOS'!$AR85="Mayor"),CONCATENATE("R",'MAPA DE RIESGOS'!$H85,"C",'MAPA DE RIESGOS'!$AF85),"")</f>
        <v/>
      </c>
      <c r="BP10" s="316" t="str">
        <f>IF(AND('MAPA DE RIESGOS'!$AP86="Muy Alta",'MAPA DE RIESGOS'!$AR86="Mayor"),CONCATENATE("R",'MAPA DE RIESGOS'!$H86,"C",'MAPA DE RIESGOS'!$AF86),"")</f>
        <v/>
      </c>
      <c r="BQ10" s="316" t="str">
        <f>IF(AND('MAPA DE RIESGOS'!$AP87="Muy Alta",'MAPA DE RIESGOS'!$AR87="Mayor"),CONCATENATE("R",'MAPA DE RIESGOS'!$H87,"C",'MAPA DE RIESGOS'!$AF87),"")</f>
        <v/>
      </c>
      <c r="BR10" s="316" t="str">
        <f>IF(AND('MAPA DE RIESGOS'!$AP88="Muy Alta",'MAPA DE RIESGOS'!$AR88="Mayor"),CONCATENATE("R",'MAPA DE RIESGOS'!$H88,"C",'MAPA DE RIESGOS'!$AF88),"")</f>
        <v/>
      </c>
      <c r="BS10" s="316" t="str">
        <f>IF(AND('MAPA DE RIESGOS'!$AP89="Muy Alta",'MAPA DE RIESGOS'!$AR89="Mayor"),CONCATENATE("R",'MAPA DE RIESGOS'!$H89,"C",'MAPA DE RIESGOS'!$AF89),"")</f>
        <v/>
      </c>
      <c r="BT10" s="316" t="str">
        <f>IF(AND('MAPA DE RIESGOS'!$AP90="Muy Alta",'MAPA DE RIESGOS'!$AR90="Mayor"),CONCATENATE("R",'MAPA DE RIESGOS'!$H90,"C",'MAPA DE RIESGOS'!$AF90),"")</f>
        <v/>
      </c>
      <c r="BU10" s="316" t="str">
        <f>IF(AND('MAPA DE RIESGOS'!$AP91="Muy Alta",'MAPA DE RIESGOS'!$AR91="Mayor"),CONCATENATE("R",'MAPA DE RIESGOS'!$H91,"C",'MAPA DE RIESGOS'!$AF91),"")</f>
        <v/>
      </c>
      <c r="BV10" s="316" t="str">
        <f>IF(AND('MAPA DE RIESGOS'!$AP92="Muy Alta",'MAPA DE RIESGOS'!$AR92="Mayor"),CONCATENATE("R",'MAPA DE RIESGOS'!$H92,"C",'MAPA DE RIESGOS'!$AF92),"")</f>
        <v/>
      </c>
      <c r="BW10" s="316" t="str">
        <f>IF(AND('MAPA DE RIESGOS'!$AP93="Muy Alta",'MAPA DE RIESGOS'!$AR93="Mayor"),CONCATENATE("R",'MAPA DE RIESGOS'!$H93,"C",'MAPA DE RIESGOS'!$AF93),"")</f>
        <v/>
      </c>
      <c r="BX10" s="316" t="str">
        <f>IF(AND('MAPA DE RIESGOS'!$AP94="Muy Alta",'MAPA DE RIESGOS'!$AR94="Mayor"),CONCATENATE("R",'MAPA DE RIESGOS'!$H94,"C",'MAPA DE RIESGOS'!$AF94),"")</f>
        <v/>
      </c>
      <c r="BY10" s="316" t="str">
        <f>IF(AND('MAPA DE RIESGOS'!$AP95="Muy Alta",'MAPA DE RIESGOS'!$AR95="Mayor"),CONCATENATE("R",'MAPA DE RIESGOS'!$H95,"C",'MAPA DE RIESGOS'!$AF95),"")</f>
        <v/>
      </c>
      <c r="BZ10" s="316" t="str">
        <f>IF(AND('MAPA DE RIESGOS'!$AP96="Muy Alta",'MAPA DE RIESGOS'!$AR96="Mayor"),CONCATENATE("R",'MAPA DE RIESGOS'!$H96,"C",'MAPA DE RIESGOS'!$AF96),"")</f>
        <v/>
      </c>
      <c r="CA10" s="316" t="str">
        <f>IF(AND('MAPA DE RIESGOS'!$AP97="Muy Alta",'MAPA DE RIESGOS'!$AR97="Mayor"),CONCATENATE("R",'MAPA DE RIESGOS'!$H97,"C",'MAPA DE RIESGOS'!$AF97),"")</f>
        <v/>
      </c>
      <c r="CB10" s="316" t="str">
        <f>IF(AND('MAPA DE RIESGOS'!$AP98="Muy Alta",'MAPA DE RIESGOS'!$AR98="Mayor"),CONCATENATE("R",'MAPA DE RIESGOS'!$H98,"C",'MAPA DE RIESGOS'!$AF98),"")</f>
        <v/>
      </c>
      <c r="CC10" s="317" t="str">
        <f>IF(AND('MAPA DE RIESGOS'!$AP99="Muy Alta",'MAPA DE RIESGOS'!$AR99="Mayor"),CONCATENATE("R",'MAPA DE RIESGOS'!$H99,"C",'MAPA DE RIESGOS'!$AF99),"")</f>
        <v/>
      </c>
      <c r="CD10" s="318" t="str">
        <f>IF(AND('MAPA DE RIESGOS'!$AP82="Muy Alta",'MAPA DE RIESGOS'!$AR82="Catastrófico"),CONCATENATE("R",'MAPA DE RIESGOS'!$H82,"C",'MAPA DE RIESGOS'!$AF82),"")</f>
        <v/>
      </c>
      <c r="CE10" s="318" t="str">
        <f>IF(AND('MAPA DE RIESGOS'!$AP83="Muy Alta",'MAPA DE RIESGOS'!$AR83="Catastrófico"),CONCATENATE("R",'MAPA DE RIESGOS'!$H83,"C",'MAPA DE RIESGOS'!$AF83),"")</f>
        <v/>
      </c>
      <c r="CF10" s="318" t="str">
        <f>IF(AND('MAPA DE RIESGOS'!$AP84="Muy Alta",'MAPA DE RIESGOS'!$AR84="Catastrófico"),CONCATENATE("R",'MAPA DE RIESGOS'!$H84,"C",'MAPA DE RIESGOS'!$AF84),"")</f>
        <v/>
      </c>
      <c r="CG10" s="318" t="str">
        <f>IF(AND('MAPA DE RIESGOS'!$AP85="Muy Alta",'MAPA DE RIESGOS'!$AR85="Catastrófico"),CONCATENATE("R",'MAPA DE RIESGOS'!$H85,"C",'MAPA DE RIESGOS'!$AF85),"")</f>
        <v/>
      </c>
      <c r="CH10" s="318" t="str">
        <f>IF(AND('MAPA DE RIESGOS'!$AP86="Muy Alta",'MAPA DE RIESGOS'!$AR86="Catastrófico"),CONCATENATE("R",'MAPA DE RIESGOS'!$H86,"C",'MAPA DE RIESGOS'!$AF86),"")</f>
        <v/>
      </c>
      <c r="CI10" s="318" t="str">
        <f>IF(AND('MAPA DE RIESGOS'!$AP87="Muy Alta",'MAPA DE RIESGOS'!$AR87="Catastrófico"),CONCATENATE("R",'MAPA DE RIESGOS'!$H87,"C",'MAPA DE RIESGOS'!$AF87),"")</f>
        <v/>
      </c>
      <c r="CJ10" s="318" t="str">
        <f>IF(AND('MAPA DE RIESGOS'!$AP88="Muy Alta",'MAPA DE RIESGOS'!$AR88="Catastrófico"),CONCATENATE("R",'MAPA DE RIESGOS'!$H88,"C",'MAPA DE RIESGOS'!$AF88),"")</f>
        <v/>
      </c>
      <c r="CK10" s="318" t="str">
        <f>IF(AND('MAPA DE RIESGOS'!$AP89="Muy Alta",'MAPA DE RIESGOS'!$AR89="Catastrófico"),CONCATENATE("R",'MAPA DE RIESGOS'!$H89,"C",'MAPA DE RIESGOS'!$AF89),"")</f>
        <v/>
      </c>
      <c r="CL10" s="318" t="str">
        <f>IF(AND('MAPA DE RIESGOS'!$AP90="Muy Alta",'MAPA DE RIESGOS'!$AR90="Catastrófico"),CONCATENATE("R",'MAPA DE RIESGOS'!$H90,"C",'MAPA DE RIESGOS'!$AF90),"")</f>
        <v/>
      </c>
      <c r="CM10" s="318" t="str">
        <f>IF(AND('MAPA DE RIESGOS'!$AP91="Muy Alta",'MAPA DE RIESGOS'!$AR91="Catastrófico"),CONCATENATE("R",'MAPA DE RIESGOS'!$H91,"C",'MAPA DE RIESGOS'!$AF91),"")</f>
        <v/>
      </c>
      <c r="CN10" s="318" t="str">
        <f>IF(AND('MAPA DE RIESGOS'!$AP92="Muy Alta",'MAPA DE RIESGOS'!$AR92="Catastrófico"),CONCATENATE("R",'MAPA DE RIESGOS'!$H92,"C",'MAPA DE RIESGOS'!$AF92),"")</f>
        <v/>
      </c>
      <c r="CO10" s="318" t="str">
        <f>IF(AND('MAPA DE RIESGOS'!$AP93="Muy Alta",'MAPA DE RIESGOS'!$AR93="Catastrófico"),CONCATENATE("R",'MAPA DE RIESGOS'!$H93,"C",'MAPA DE RIESGOS'!$AF93),"")</f>
        <v/>
      </c>
      <c r="CP10" s="318" t="str">
        <f>IF(AND('MAPA DE RIESGOS'!$AP94="Muy Alta",'MAPA DE RIESGOS'!$AR94="Catastrófico"),CONCATENATE("R",'MAPA DE RIESGOS'!$H94,"C",'MAPA DE RIESGOS'!$AF94),"")</f>
        <v/>
      </c>
      <c r="CQ10" s="318" t="str">
        <f>IF(AND('MAPA DE RIESGOS'!$AP95="Muy Alta",'MAPA DE RIESGOS'!$AR95="Catastrófico"),CONCATENATE("R",'MAPA DE RIESGOS'!$H95,"C",'MAPA DE RIESGOS'!$AF95),"")</f>
        <v/>
      </c>
      <c r="CR10" s="318" t="str">
        <f>IF(AND('MAPA DE RIESGOS'!$AP96="Muy Alta",'MAPA DE RIESGOS'!$AR96="Catastrófico"),CONCATENATE("R",'MAPA DE RIESGOS'!$H96,"C",'MAPA DE RIESGOS'!$AF96),"")</f>
        <v/>
      </c>
      <c r="CS10" s="318" t="str">
        <f>IF(AND('MAPA DE RIESGOS'!$AP97="Muy Alta",'MAPA DE RIESGOS'!$AR97="Catastrófico"),CONCATENATE("R",'MAPA DE RIESGOS'!$H97,"C",'MAPA DE RIESGOS'!$AF97),"")</f>
        <v/>
      </c>
      <c r="CT10" s="318" t="str">
        <f>IF(AND('MAPA DE RIESGOS'!$AP98="Muy Alta",'MAPA DE RIESGOS'!$AR98="Catastrófico"),CONCATENATE("R",'MAPA DE RIESGOS'!$H98,"C",'MAPA DE RIESGOS'!$AF98),"")</f>
        <v/>
      </c>
      <c r="CU10" s="319" t="str">
        <f>IF(AND('MAPA DE RIESGOS'!$AP99="Muy Alta",'MAPA DE RIESGOS'!$AR99="Catastrófico"),CONCATENATE("R",'MAPA DE RIESGOS'!$H99,"C",'MAPA DE RIESGOS'!$AF99),"")</f>
        <v/>
      </c>
      <c r="CV10" s="57"/>
      <c r="CW10" s="858"/>
      <c r="CX10" s="859"/>
      <c r="CY10" s="859"/>
      <c r="CZ10" s="859"/>
      <c r="DA10" s="859"/>
      <c r="DB10" s="860"/>
    </row>
    <row r="11" spans="2:106" ht="32.450000000000003" customHeight="1">
      <c r="B11" s="878"/>
      <c r="C11" s="878"/>
      <c r="D11" s="879"/>
      <c r="E11" s="849"/>
      <c r="F11" s="850"/>
      <c r="G11" s="850"/>
      <c r="H11" s="850"/>
      <c r="I11" s="851"/>
      <c r="J11" s="315" t="str">
        <f>IF(AND('MAPA DE RIESGOS'!$AP100="Muy Alta",'MAPA DE RIESGOS'!$AR100="Leve"),CONCATENATE("R",'MAPA DE RIESGOS'!$H100,"C",'MAPA DE RIESGOS'!$AF100),"")</f>
        <v/>
      </c>
      <c r="K11" s="316" t="str">
        <f>IF(AND('MAPA DE RIESGOS'!$AP101="Muy Alta",'MAPA DE RIESGOS'!$AR101="Leve"),CONCATENATE("R",'MAPA DE RIESGOS'!$H101,"C",'MAPA DE RIESGOS'!$AF101),"")</f>
        <v/>
      </c>
      <c r="L11" s="316" t="str">
        <f>IF(AND('MAPA DE RIESGOS'!$AP102="Muy Alta",'MAPA DE RIESGOS'!$AR102="Leve"),CONCATENATE("R",'MAPA DE RIESGOS'!$H102,"C",'MAPA DE RIESGOS'!$AF102),"")</f>
        <v/>
      </c>
      <c r="M11" s="316" t="str">
        <f>IF(AND('MAPA DE RIESGOS'!$AP103="Muy Alta",'MAPA DE RIESGOS'!$AR103="Leve"),CONCATENATE("R",'MAPA DE RIESGOS'!$H103,"C",'MAPA DE RIESGOS'!$AF103),"")</f>
        <v/>
      </c>
      <c r="N11" s="316" t="str">
        <f>IF(AND('MAPA DE RIESGOS'!$AP104="Muy Alta",'MAPA DE RIESGOS'!$AR104="Leve"),CONCATENATE("R",'MAPA DE RIESGOS'!$H104,"C",'MAPA DE RIESGOS'!$AF104),"")</f>
        <v/>
      </c>
      <c r="O11" s="316" t="str">
        <f>IF(AND('MAPA DE RIESGOS'!$AP105="Muy Alta",'MAPA DE RIESGOS'!$AR105="Leve"),CONCATENATE("R",'MAPA DE RIESGOS'!$H105,"C",'MAPA DE RIESGOS'!$AF105),"")</f>
        <v/>
      </c>
      <c r="P11" s="316" t="str">
        <f>IF(AND('MAPA DE RIESGOS'!$AP106="Muy Alta",'MAPA DE RIESGOS'!$AR106="Leve"),CONCATENATE("R",'MAPA DE RIESGOS'!$H106,"C",'MAPA DE RIESGOS'!$AF106),"")</f>
        <v/>
      </c>
      <c r="Q11" s="316" t="str">
        <f>IF(AND('MAPA DE RIESGOS'!$AP107="Muy Alta",'MAPA DE RIESGOS'!$AR107="Leve"),CONCATENATE("R",'MAPA DE RIESGOS'!$H107,"C",'MAPA DE RIESGOS'!$AF107),"")</f>
        <v/>
      </c>
      <c r="R11" s="316" t="str">
        <f>IF(AND('MAPA DE RIESGOS'!$AP108="Muy Alta",'MAPA DE RIESGOS'!$AR108="Leve"),CONCATENATE("R",'MAPA DE RIESGOS'!$H108,"C",'MAPA DE RIESGOS'!$AF108),"")</f>
        <v/>
      </c>
      <c r="S11" s="316" t="str">
        <f>IF(AND('MAPA DE RIESGOS'!$AP109="Muy Alta",'MAPA DE RIESGOS'!$AR109="Leve"),CONCATENATE("R",'MAPA DE RIESGOS'!$H109,"C",'MAPA DE RIESGOS'!$AF109),"")</f>
        <v/>
      </c>
      <c r="T11" s="316" t="str">
        <f>IF(AND('MAPA DE RIESGOS'!$AP110="Muy Alta",'MAPA DE RIESGOS'!$AR110="Leve"),CONCATENATE("R",'MAPA DE RIESGOS'!$H110,"C",'MAPA DE RIESGOS'!$AF110),"")</f>
        <v/>
      </c>
      <c r="U11" s="316" t="str">
        <f>IF(AND('MAPA DE RIESGOS'!$AP111="Muy Alta",'MAPA DE RIESGOS'!$AR111="Leve"),CONCATENATE("R",'MAPA DE RIESGOS'!$H111,"C",'MAPA DE RIESGOS'!$AF111),"")</f>
        <v/>
      </c>
      <c r="V11" s="316" t="str">
        <f>IF(AND('MAPA DE RIESGOS'!$AP112="Muy Alta",'MAPA DE RIESGOS'!$AR112="Leve"),CONCATENATE("R",'MAPA DE RIESGOS'!$H112,"C",'MAPA DE RIESGOS'!$AF112),"")</f>
        <v/>
      </c>
      <c r="W11" s="316" t="str">
        <f>IF(AND('MAPA DE RIESGOS'!$AP113="Muy Alta",'MAPA DE RIESGOS'!$AR113="Leve"),CONCATENATE("R",'MAPA DE RIESGOS'!$H113,"C",'MAPA DE RIESGOS'!$AF113),"")</f>
        <v/>
      </c>
      <c r="X11" s="316" t="str">
        <f>IF(AND('MAPA DE RIESGOS'!$AP114="Muy Alta",'MAPA DE RIESGOS'!$AR114="Leve"),CONCATENATE("R",'MAPA DE RIESGOS'!$H114,"C",'MAPA DE RIESGOS'!$AF114),"")</f>
        <v/>
      </c>
      <c r="Y11" s="316" t="str">
        <f>IF(AND('MAPA DE RIESGOS'!$AP115="Muy Alta",'MAPA DE RIESGOS'!$AR115="Leve"),CONCATENATE("R",'MAPA DE RIESGOS'!$H115,"C",'MAPA DE RIESGOS'!$AF115),"")</f>
        <v/>
      </c>
      <c r="Z11" s="316" t="str">
        <f>IF(AND('MAPA DE RIESGOS'!$AP116="Muy Alta",'MAPA DE RIESGOS'!$AR116="Leve"),CONCATENATE("R",'MAPA DE RIESGOS'!$H116,"C",'MAPA DE RIESGOS'!$AF116),"")</f>
        <v/>
      </c>
      <c r="AA11" s="317" t="str">
        <f>IF(AND('MAPA DE RIESGOS'!$AP117="Muy Alta",'MAPA DE RIESGOS'!$AR117="Leve"),CONCATENATE("R",'MAPA DE RIESGOS'!$H117,"C",'MAPA DE RIESGOS'!$AF117),"")</f>
        <v/>
      </c>
      <c r="AB11" s="315" t="str">
        <f>IF(AND('MAPA DE RIESGOS'!$AP100="Muy Alta",'MAPA DE RIESGOS'!$AR100="Menor"),CONCATENATE("R",'MAPA DE RIESGOS'!$H100,"C",'MAPA DE RIESGOS'!$AF100),"")</f>
        <v/>
      </c>
      <c r="AC11" s="316" t="str">
        <f>IF(AND('MAPA DE RIESGOS'!$AP101="Muy Alta",'MAPA DE RIESGOS'!$AR101="Menor"),CONCATENATE("R",'MAPA DE RIESGOS'!$H101,"C",'MAPA DE RIESGOS'!$AF101),"")</f>
        <v/>
      </c>
      <c r="AD11" s="316" t="str">
        <f>IF(AND('MAPA DE RIESGOS'!$AP102="Muy Alta",'MAPA DE RIESGOS'!$AR102="Menor"),CONCATENATE("R",'MAPA DE RIESGOS'!$H102,"C",'MAPA DE RIESGOS'!$AF102),"")</f>
        <v/>
      </c>
      <c r="AE11" s="316" t="str">
        <f>IF(AND('MAPA DE RIESGOS'!$AP103="Muy Alta",'MAPA DE RIESGOS'!$AR103="Menor"),CONCATENATE("R",'MAPA DE RIESGOS'!$H103,"C",'MAPA DE RIESGOS'!$AF103),"")</f>
        <v/>
      </c>
      <c r="AF11" s="316" t="str">
        <f>IF(AND('MAPA DE RIESGOS'!$AP104="Muy Alta",'MAPA DE RIESGOS'!$AR104="Menor"),CONCATENATE("R",'MAPA DE RIESGOS'!$H104,"C",'MAPA DE RIESGOS'!$AF104),"")</f>
        <v/>
      </c>
      <c r="AG11" s="316" t="str">
        <f>IF(AND('MAPA DE RIESGOS'!$AP105="Muy Alta",'MAPA DE RIESGOS'!$AR105="Menor"),CONCATENATE("R",'MAPA DE RIESGOS'!$H105,"C",'MAPA DE RIESGOS'!$AF105),"")</f>
        <v/>
      </c>
      <c r="AH11" s="316" t="str">
        <f>IF(AND('MAPA DE RIESGOS'!$AP106="Muy Alta",'MAPA DE RIESGOS'!$AR106="Menor"),CONCATENATE("R",'MAPA DE RIESGOS'!$H106,"C",'MAPA DE RIESGOS'!$AF106),"")</f>
        <v/>
      </c>
      <c r="AI11" s="316" t="str">
        <f>IF(AND('MAPA DE RIESGOS'!$AP107="Muy Alta",'MAPA DE RIESGOS'!$AR107="Menor"),CONCATENATE("R",'MAPA DE RIESGOS'!$H107,"C",'MAPA DE RIESGOS'!$AF107),"")</f>
        <v/>
      </c>
      <c r="AJ11" s="316" t="str">
        <f>IF(AND('MAPA DE RIESGOS'!$AP108="Muy Alta",'MAPA DE RIESGOS'!$AR108="Menor"),CONCATENATE("R",'MAPA DE RIESGOS'!$H108,"C",'MAPA DE RIESGOS'!$AF108),"")</f>
        <v/>
      </c>
      <c r="AK11" s="316" t="str">
        <f>IF(AND('MAPA DE RIESGOS'!$AP109="Muy Alta",'MAPA DE RIESGOS'!$AR109="Menor"),CONCATENATE("R",'MAPA DE RIESGOS'!$H109,"C",'MAPA DE RIESGOS'!$AF109),"")</f>
        <v/>
      </c>
      <c r="AL11" s="316" t="str">
        <f>IF(AND('MAPA DE RIESGOS'!$AP110="Muy Alta",'MAPA DE RIESGOS'!$AR110="Menor"),CONCATENATE("R",'MAPA DE RIESGOS'!$H110,"C",'MAPA DE RIESGOS'!$AF110),"")</f>
        <v/>
      </c>
      <c r="AM11" s="316" t="str">
        <f>IF(AND('MAPA DE RIESGOS'!$AP111="Muy Alta",'MAPA DE RIESGOS'!$AR111="Menor"),CONCATENATE("R",'MAPA DE RIESGOS'!$H111,"C",'MAPA DE RIESGOS'!$AF111),"")</f>
        <v/>
      </c>
      <c r="AN11" s="316" t="str">
        <f>IF(AND('MAPA DE RIESGOS'!$AP112="Muy Alta",'MAPA DE RIESGOS'!$AR112="Menor"),CONCATENATE("R",'MAPA DE RIESGOS'!$H112,"C",'MAPA DE RIESGOS'!$AF112),"")</f>
        <v/>
      </c>
      <c r="AO11" s="316" t="str">
        <f>IF(AND('MAPA DE RIESGOS'!$AP113="Muy Alta",'MAPA DE RIESGOS'!$AR113="Menor"),CONCATENATE("R",'MAPA DE RIESGOS'!$H113,"C",'MAPA DE RIESGOS'!$AF113),"")</f>
        <v/>
      </c>
      <c r="AP11" s="316" t="str">
        <f>IF(AND('MAPA DE RIESGOS'!$AP114="Muy Alta",'MAPA DE RIESGOS'!$AR114="Menor"),CONCATENATE("R",'MAPA DE RIESGOS'!$H114,"C",'MAPA DE RIESGOS'!$AF114),"")</f>
        <v/>
      </c>
      <c r="AQ11" s="316" t="str">
        <f>IF(AND('MAPA DE RIESGOS'!$AP115="Muy Alta",'MAPA DE RIESGOS'!$AR115="Menor"),CONCATENATE("R",'MAPA DE RIESGOS'!$H115,"C",'MAPA DE RIESGOS'!$AF115),"")</f>
        <v/>
      </c>
      <c r="AR11" s="316" t="str">
        <f>IF(AND('MAPA DE RIESGOS'!$AP116="Muy Alta",'MAPA DE RIESGOS'!$AR116="Menor"),CONCATENATE("R",'MAPA DE RIESGOS'!$H116,"C",'MAPA DE RIESGOS'!$AF116),"")</f>
        <v/>
      </c>
      <c r="AS11" s="317" t="str">
        <f>IF(AND('MAPA DE RIESGOS'!$AP117="Muy Alta",'MAPA DE RIESGOS'!$AR117="Menor"),CONCATENATE("R",'MAPA DE RIESGOS'!$H117,"C",'MAPA DE RIESGOS'!$AF117),"")</f>
        <v/>
      </c>
      <c r="AT11" s="315" t="str">
        <f>IF(AND('MAPA DE RIESGOS'!$AP100="Muy Alta",'MAPA DE RIESGOS'!$AR100="Moderado"),CONCATENATE("R",'MAPA DE RIESGOS'!$H100,"C",'MAPA DE RIESGOS'!$AF100),"")</f>
        <v/>
      </c>
      <c r="AU11" s="316" t="str">
        <f>IF(AND('MAPA DE RIESGOS'!$AP101="Muy Alta",'MAPA DE RIESGOS'!$AR101="Moderado"),CONCATENATE("R",'MAPA DE RIESGOS'!$H101,"C",'MAPA DE RIESGOS'!$AF101),"")</f>
        <v/>
      </c>
      <c r="AV11" s="316" t="str">
        <f>IF(AND('MAPA DE RIESGOS'!$AP102="Muy Alta",'MAPA DE RIESGOS'!$AR102="Moderado"),CONCATENATE("R",'MAPA DE RIESGOS'!$H102,"C",'MAPA DE RIESGOS'!$AF102),"")</f>
        <v/>
      </c>
      <c r="AW11" s="316" t="str">
        <f>IF(AND('MAPA DE RIESGOS'!$AP103="Muy Alta",'MAPA DE RIESGOS'!$AR103="Moderado"),CONCATENATE("R",'MAPA DE RIESGOS'!$H103,"C",'MAPA DE RIESGOS'!$AF103),"")</f>
        <v/>
      </c>
      <c r="AX11" s="316" t="str">
        <f>IF(AND('MAPA DE RIESGOS'!$AP104="Muy Alta",'MAPA DE RIESGOS'!$AR104="Moderado"),CONCATENATE("R",'MAPA DE RIESGOS'!$H104,"C",'MAPA DE RIESGOS'!$AF104),"")</f>
        <v/>
      </c>
      <c r="AY11" s="316" t="str">
        <f>IF(AND('MAPA DE RIESGOS'!$AP105="Muy Alta",'MAPA DE RIESGOS'!$AR105="Moderado"),CONCATENATE("R",'MAPA DE RIESGOS'!$H105,"C",'MAPA DE RIESGOS'!$AF105),"")</f>
        <v/>
      </c>
      <c r="AZ11" s="316" t="str">
        <f>IF(AND('MAPA DE RIESGOS'!$AP106="Muy Alta",'MAPA DE RIESGOS'!$AR106="Moderado"),CONCATENATE("R",'MAPA DE RIESGOS'!$H106,"C",'MAPA DE RIESGOS'!$AF106),"")</f>
        <v/>
      </c>
      <c r="BA11" s="316" t="str">
        <f>IF(AND('MAPA DE RIESGOS'!$AP107="Muy Alta",'MAPA DE RIESGOS'!$AR107="Moderado"),CONCATENATE("R",'MAPA DE RIESGOS'!$H107,"C",'MAPA DE RIESGOS'!$AF107),"")</f>
        <v/>
      </c>
      <c r="BB11" s="316" t="str">
        <f>IF(AND('MAPA DE RIESGOS'!$AP108="Muy Alta",'MAPA DE RIESGOS'!$AR108="Moderado"),CONCATENATE("R",'MAPA DE RIESGOS'!$H108,"C",'MAPA DE RIESGOS'!$AF108),"")</f>
        <v/>
      </c>
      <c r="BC11" s="316" t="str">
        <f>IF(AND('MAPA DE RIESGOS'!$AP109="Muy Alta",'MAPA DE RIESGOS'!$AR109="Moderado"),CONCATENATE("R",'MAPA DE RIESGOS'!$H109,"C",'MAPA DE RIESGOS'!$AF109),"")</f>
        <v/>
      </c>
      <c r="BD11" s="316" t="str">
        <f>IF(AND('MAPA DE RIESGOS'!$AP110="Muy Alta",'MAPA DE RIESGOS'!$AR110="Moderado"),CONCATENATE("R",'MAPA DE RIESGOS'!$H110,"C",'MAPA DE RIESGOS'!$AF110),"")</f>
        <v/>
      </c>
      <c r="BE11" s="316" t="str">
        <f>IF(AND('MAPA DE RIESGOS'!$AP111="Muy Alta",'MAPA DE RIESGOS'!$AR111="Moderado"),CONCATENATE("R",'MAPA DE RIESGOS'!$H111,"C",'MAPA DE RIESGOS'!$AF111),"")</f>
        <v/>
      </c>
      <c r="BF11" s="316" t="str">
        <f>IF(AND('MAPA DE RIESGOS'!$AP112="Muy Alta",'MAPA DE RIESGOS'!$AR112="Moderado"),CONCATENATE("R",'MAPA DE RIESGOS'!$H112,"C",'MAPA DE RIESGOS'!$AF112),"")</f>
        <v/>
      </c>
      <c r="BG11" s="316" t="str">
        <f>IF(AND('MAPA DE RIESGOS'!$AP113="Muy Alta",'MAPA DE RIESGOS'!$AR113="Moderado"),CONCATENATE("R",'MAPA DE RIESGOS'!$H113,"C",'MAPA DE RIESGOS'!$AF113),"")</f>
        <v/>
      </c>
      <c r="BH11" s="316" t="str">
        <f>IF(AND('MAPA DE RIESGOS'!$AP114="Muy Alta",'MAPA DE RIESGOS'!$AR114="Moderado"),CONCATENATE("R",'MAPA DE RIESGOS'!$H114,"C",'MAPA DE RIESGOS'!$AF114),"")</f>
        <v/>
      </c>
      <c r="BI11" s="316" t="str">
        <f>IF(AND('MAPA DE RIESGOS'!$AP115="Muy Alta",'MAPA DE RIESGOS'!$AR115="Moderado"),CONCATENATE("R",'MAPA DE RIESGOS'!$H115,"C",'MAPA DE RIESGOS'!$AF115),"")</f>
        <v/>
      </c>
      <c r="BJ11" s="316" t="str">
        <f>IF(AND('MAPA DE RIESGOS'!$AP116="Muy Alta",'MAPA DE RIESGOS'!$AR116="Moderado"),CONCATENATE("R",'MAPA DE RIESGOS'!$H116,"C",'MAPA DE RIESGOS'!$AF116),"")</f>
        <v/>
      </c>
      <c r="BK11" s="317" t="str">
        <f>IF(AND('MAPA DE RIESGOS'!$AP117="Muy Alta",'MAPA DE RIESGOS'!$AR117="Moderado"),CONCATENATE("R",'MAPA DE RIESGOS'!$H117,"C",'MAPA DE RIESGOS'!$AF117),"")</f>
        <v/>
      </c>
      <c r="BL11" s="315" t="str">
        <f>IF(AND('MAPA DE RIESGOS'!$AP100="Muy Alta",'MAPA DE RIESGOS'!$AR100="Mayor"),CONCATENATE("R",'MAPA DE RIESGOS'!$H100,"C",'MAPA DE RIESGOS'!$AF100),"")</f>
        <v/>
      </c>
      <c r="BM11" s="316" t="str">
        <f>IF(AND('MAPA DE RIESGOS'!$AP101="Muy Alta",'MAPA DE RIESGOS'!$AR101="Mayor"),CONCATENATE("R",'MAPA DE RIESGOS'!$H101,"C",'MAPA DE RIESGOS'!$AF101),"")</f>
        <v/>
      </c>
      <c r="BN11" s="316" t="str">
        <f>IF(AND('MAPA DE RIESGOS'!$AP102="Muy Alta",'MAPA DE RIESGOS'!$AR102="Mayor"),CONCATENATE("R",'MAPA DE RIESGOS'!$H102,"C",'MAPA DE RIESGOS'!$AF102),"")</f>
        <v/>
      </c>
      <c r="BO11" s="316" t="str">
        <f>IF(AND('MAPA DE RIESGOS'!$AP103="Muy Alta",'MAPA DE RIESGOS'!$AR103="Mayor"),CONCATENATE("R",'MAPA DE RIESGOS'!$H103,"C",'MAPA DE RIESGOS'!$AF103),"")</f>
        <v/>
      </c>
      <c r="BP11" s="316" t="str">
        <f>IF(AND('MAPA DE RIESGOS'!$AP104="Muy Alta",'MAPA DE RIESGOS'!$AR104="Mayor"),CONCATENATE("R",'MAPA DE RIESGOS'!$H104,"C",'MAPA DE RIESGOS'!$AF104),"")</f>
        <v/>
      </c>
      <c r="BQ11" s="316" t="str">
        <f>IF(AND('MAPA DE RIESGOS'!$AP105="Muy Alta",'MAPA DE RIESGOS'!$AR105="Mayor"),CONCATENATE("R",'MAPA DE RIESGOS'!$H105,"C",'MAPA DE RIESGOS'!$AF105),"")</f>
        <v/>
      </c>
      <c r="BR11" s="316" t="str">
        <f>IF(AND('MAPA DE RIESGOS'!$AP106="Muy Alta",'MAPA DE RIESGOS'!$AR106="Mayor"),CONCATENATE("R",'MAPA DE RIESGOS'!$H106,"C",'MAPA DE RIESGOS'!$AF106),"")</f>
        <v/>
      </c>
      <c r="BS11" s="316" t="str">
        <f>IF(AND('MAPA DE RIESGOS'!$AP107="Muy Alta",'MAPA DE RIESGOS'!$AR107="Mayor"),CONCATENATE("R",'MAPA DE RIESGOS'!$H107,"C",'MAPA DE RIESGOS'!$AF107),"")</f>
        <v/>
      </c>
      <c r="BT11" s="316" t="str">
        <f>IF(AND('MAPA DE RIESGOS'!$AP108="Muy Alta",'MAPA DE RIESGOS'!$AR108="Mayor"),CONCATENATE("R",'MAPA DE RIESGOS'!$H108,"C",'MAPA DE RIESGOS'!$AF108),"")</f>
        <v/>
      </c>
      <c r="BU11" s="316" t="str">
        <f>IF(AND('MAPA DE RIESGOS'!$AP109="Muy Alta",'MAPA DE RIESGOS'!$AR109="Mayor"),CONCATENATE("R",'MAPA DE RIESGOS'!$H109,"C",'MAPA DE RIESGOS'!$AF109),"")</f>
        <v/>
      </c>
      <c r="BV11" s="316" t="str">
        <f>IF(AND('MAPA DE RIESGOS'!$AP110="Muy Alta",'MAPA DE RIESGOS'!$AR110="Mayor"),CONCATENATE("R",'MAPA DE RIESGOS'!$H110,"C",'MAPA DE RIESGOS'!$AF110),"")</f>
        <v/>
      </c>
      <c r="BW11" s="316" t="str">
        <f>IF(AND('MAPA DE RIESGOS'!$AP111="Muy Alta",'MAPA DE RIESGOS'!$AR111="Mayor"),CONCATENATE("R",'MAPA DE RIESGOS'!$H111,"C",'MAPA DE RIESGOS'!$AF111),"")</f>
        <v/>
      </c>
      <c r="BX11" s="316" t="str">
        <f>IF(AND('MAPA DE RIESGOS'!$AP112="Muy Alta",'MAPA DE RIESGOS'!$AR112="Mayor"),CONCATENATE("R",'MAPA DE RIESGOS'!$H112,"C",'MAPA DE RIESGOS'!$AF112),"")</f>
        <v/>
      </c>
      <c r="BY11" s="316" t="str">
        <f>IF(AND('MAPA DE RIESGOS'!$AP113="Muy Alta",'MAPA DE RIESGOS'!$AR113="Mayor"),CONCATENATE("R",'MAPA DE RIESGOS'!$H113,"C",'MAPA DE RIESGOS'!$AF113),"")</f>
        <v/>
      </c>
      <c r="BZ11" s="316" t="str">
        <f>IF(AND('MAPA DE RIESGOS'!$AP114="Muy Alta",'MAPA DE RIESGOS'!$AR114="Mayor"),CONCATENATE("R",'MAPA DE RIESGOS'!$H114,"C",'MAPA DE RIESGOS'!$AF114),"")</f>
        <v/>
      </c>
      <c r="CA11" s="316" t="str">
        <f>IF(AND('MAPA DE RIESGOS'!$AP115="Muy Alta",'MAPA DE RIESGOS'!$AR115="Mayor"),CONCATENATE("R",'MAPA DE RIESGOS'!$H115,"C",'MAPA DE RIESGOS'!$AF115),"")</f>
        <v/>
      </c>
      <c r="CB11" s="316" t="str">
        <f>IF(AND('MAPA DE RIESGOS'!$AP116="Muy Alta",'MAPA DE RIESGOS'!$AR116="Mayor"),CONCATENATE("R",'MAPA DE RIESGOS'!$H116,"C",'MAPA DE RIESGOS'!$AF116),"")</f>
        <v/>
      </c>
      <c r="CC11" s="317" t="str">
        <f>IF(AND('MAPA DE RIESGOS'!$AP117="Muy Alta",'MAPA DE RIESGOS'!$AR117="Mayor"),CONCATENATE("R",'MAPA DE RIESGOS'!$H117,"C",'MAPA DE RIESGOS'!$AF117),"")</f>
        <v/>
      </c>
      <c r="CD11" s="318" t="str">
        <f>IF(AND('MAPA DE RIESGOS'!$AP100="Muy Alta",'MAPA DE RIESGOS'!$AR100="Catastrófico"),CONCATENATE("R",'MAPA DE RIESGOS'!$H100,"C",'MAPA DE RIESGOS'!$AF100),"")</f>
        <v/>
      </c>
      <c r="CE11" s="318" t="str">
        <f>IF(AND('MAPA DE RIESGOS'!$AP101="Muy Alta",'MAPA DE RIESGOS'!$AR101="Catastrófico"),CONCATENATE("R",'MAPA DE RIESGOS'!$H101,"C",'MAPA DE RIESGOS'!$AF101),"")</f>
        <v/>
      </c>
      <c r="CF11" s="318" t="str">
        <f>IF(AND('MAPA DE RIESGOS'!$AP102="Muy Alta",'MAPA DE RIESGOS'!$AR102="Catastrófico"),CONCATENATE("R",'MAPA DE RIESGOS'!$H102,"C",'MAPA DE RIESGOS'!$AF102),"")</f>
        <v/>
      </c>
      <c r="CG11" s="318" t="str">
        <f>IF(AND('MAPA DE RIESGOS'!$AP103="Muy Alta",'MAPA DE RIESGOS'!$AR103="Catastrófico"),CONCATENATE("R",'MAPA DE RIESGOS'!$H103,"C",'MAPA DE RIESGOS'!$AF103),"")</f>
        <v/>
      </c>
      <c r="CH11" s="318" t="str">
        <f>IF(AND('MAPA DE RIESGOS'!$AP104="Muy Alta",'MAPA DE RIESGOS'!$AR104="Catastrófico"),CONCATENATE("R",'MAPA DE RIESGOS'!$H104,"C",'MAPA DE RIESGOS'!$AF104),"")</f>
        <v/>
      </c>
      <c r="CI11" s="318" t="str">
        <f>IF(AND('MAPA DE RIESGOS'!$AP105="Muy Alta",'MAPA DE RIESGOS'!$AR105="Catastrófico"),CONCATENATE("R",'MAPA DE RIESGOS'!$H105,"C",'MAPA DE RIESGOS'!$AF105),"")</f>
        <v/>
      </c>
      <c r="CJ11" s="318" t="str">
        <f>IF(AND('MAPA DE RIESGOS'!$AP106="Muy Alta",'MAPA DE RIESGOS'!$AR106="Catastrófico"),CONCATENATE("R",'MAPA DE RIESGOS'!$H106,"C",'MAPA DE RIESGOS'!$AF106),"")</f>
        <v/>
      </c>
      <c r="CK11" s="318" t="str">
        <f>IF(AND('MAPA DE RIESGOS'!$AP107="Muy Alta",'MAPA DE RIESGOS'!$AR107="Catastrófico"),CONCATENATE("R",'MAPA DE RIESGOS'!$H107,"C",'MAPA DE RIESGOS'!$AF107),"")</f>
        <v/>
      </c>
      <c r="CL11" s="318" t="str">
        <f>IF(AND('MAPA DE RIESGOS'!$AP108="Muy Alta",'MAPA DE RIESGOS'!$AR108="Catastrófico"),CONCATENATE("R",'MAPA DE RIESGOS'!$H108,"C",'MAPA DE RIESGOS'!$AF108),"")</f>
        <v/>
      </c>
      <c r="CM11" s="318" t="str">
        <f>IF(AND('MAPA DE RIESGOS'!$AP109="Muy Alta",'MAPA DE RIESGOS'!$AR109="Catastrófico"),CONCATENATE("R",'MAPA DE RIESGOS'!$H109,"C",'MAPA DE RIESGOS'!$AF109),"")</f>
        <v/>
      </c>
      <c r="CN11" s="318" t="str">
        <f>IF(AND('MAPA DE RIESGOS'!$AP110="Muy Alta",'MAPA DE RIESGOS'!$AR110="Catastrófico"),CONCATENATE("R",'MAPA DE RIESGOS'!$H110,"C",'MAPA DE RIESGOS'!$AF110),"")</f>
        <v/>
      </c>
      <c r="CO11" s="318" t="str">
        <f>IF(AND('MAPA DE RIESGOS'!$AP111="Muy Alta",'MAPA DE RIESGOS'!$AR111="Catastrófico"),CONCATENATE("R",'MAPA DE RIESGOS'!$H111,"C",'MAPA DE RIESGOS'!$AF111),"")</f>
        <v/>
      </c>
      <c r="CP11" s="318" t="str">
        <f>IF(AND('MAPA DE RIESGOS'!$AP112="Muy Alta",'MAPA DE RIESGOS'!$AR112="Catastrófico"),CONCATENATE("R",'MAPA DE RIESGOS'!$H112,"C",'MAPA DE RIESGOS'!$AF112),"")</f>
        <v/>
      </c>
      <c r="CQ11" s="318" t="str">
        <f>IF(AND('MAPA DE RIESGOS'!$AP113="Muy Alta",'MAPA DE RIESGOS'!$AR113="Catastrófico"),CONCATENATE("R",'MAPA DE RIESGOS'!$H113,"C",'MAPA DE RIESGOS'!$AF113),"")</f>
        <v/>
      </c>
      <c r="CR11" s="318" t="str">
        <f>IF(AND('MAPA DE RIESGOS'!$AP114="Muy Alta",'MAPA DE RIESGOS'!$AR114="Catastrófico"),CONCATENATE("R",'MAPA DE RIESGOS'!$H114,"C",'MAPA DE RIESGOS'!$AF114),"")</f>
        <v/>
      </c>
      <c r="CS11" s="318" t="str">
        <f>IF(AND('MAPA DE RIESGOS'!$AP115="Muy Alta",'MAPA DE RIESGOS'!$AR115="Catastrófico"),CONCATENATE("R",'MAPA DE RIESGOS'!$H115,"C",'MAPA DE RIESGOS'!$AF115),"")</f>
        <v/>
      </c>
      <c r="CT11" s="318" t="str">
        <f>IF(AND('MAPA DE RIESGOS'!$AP116="Muy Alta",'MAPA DE RIESGOS'!$AR116="Catastrófico"),CONCATENATE("R",'MAPA DE RIESGOS'!$H116,"C",'MAPA DE RIESGOS'!$AF116),"")</f>
        <v/>
      </c>
      <c r="CU11" s="319" t="str">
        <f>IF(AND('MAPA DE RIESGOS'!$AP117="Muy Alta",'MAPA DE RIESGOS'!$AR117="Catastrófico"),CONCATENATE("R",'MAPA DE RIESGOS'!$H117,"C",'MAPA DE RIESGOS'!$AF117),"")</f>
        <v/>
      </c>
      <c r="CV11" s="57"/>
      <c r="CW11" s="858"/>
      <c r="CX11" s="859"/>
      <c r="CY11" s="859"/>
      <c r="CZ11" s="859"/>
      <c r="DA11" s="859"/>
      <c r="DB11" s="860"/>
    </row>
    <row r="12" spans="2:106" ht="32.450000000000003" customHeight="1">
      <c r="B12" s="878"/>
      <c r="C12" s="878"/>
      <c r="D12" s="879"/>
      <c r="E12" s="849"/>
      <c r="F12" s="850"/>
      <c r="G12" s="850"/>
      <c r="H12" s="850"/>
      <c r="I12" s="851"/>
      <c r="J12" s="315" t="str">
        <f>IF(AND('MAPA DE RIESGOS'!$AP118="Muy Alta",'MAPA DE RIESGOS'!$AR118="Leve"),CONCATENATE("R",'MAPA DE RIESGOS'!$H118,"C",'MAPA DE RIESGOS'!$AF118),"")</f>
        <v/>
      </c>
      <c r="K12" s="316" t="str">
        <f>IF(AND('MAPA DE RIESGOS'!$AP119="Muy Alta",'MAPA DE RIESGOS'!$AR119="Leve"),CONCATENATE("R",'MAPA DE RIESGOS'!$H119,"C",'MAPA DE RIESGOS'!$AF119),"")</f>
        <v/>
      </c>
      <c r="L12" s="316" t="str">
        <f>IF(AND('MAPA DE RIESGOS'!$AP120="Muy Alta",'MAPA DE RIESGOS'!$AR120="Leve"),CONCATENATE("R",'MAPA DE RIESGOS'!$H120,"C",'MAPA DE RIESGOS'!$AF120),"")</f>
        <v/>
      </c>
      <c r="M12" s="316" t="str">
        <f>IF(AND('MAPA DE RIESGOS'!$AP121="Muy Alta",'MAPA DE RIESGOS'!$AR121="Leve"),CONCATENATE("R",'MAPA DE RIESGOS'!$H121,"C",'MAPA DE RIESGOS'!$AF121),"")</f>
        <v/>
      </c>
      <c r="N12" s="316" t="str">
        <f>IF(AND('MAPA DE RIESGOS'!$AP122="Muy Alta",'MAPA DE RIESGOS'!$AR122="Leve"),CONCATENATE("R",'MAPA DE RIESGOS'!$H122,"C",'MAPA DE RIESGOS'!$AF122),"")</f>
        <v/>
      </c>
      <c r="O12" s="316" t="str">
        <f>IF(AND('MAPA DE RIESGOS'!$AP123="Muy Alta",'MAPA DE RIESGOS'!$AR123="Leve"),CONCATENATE("R",'MAPA DE RIESGOS'!$H123,"C",'MAPA DE RIESGOS'!$AF123),"")</f>
        <v/>
      </c>
      <c r="P12" s="316" t="str">
        <f>IF(AND('MAPA DE RIESGOS'!$AP124="Muy Alta",'MAPA DE RIESGOS'!$AR124="Leve"),CONCATENATE("R",'MAPA DE RIESGOS'!$H124,"C",'MAPA DE RIESGOS'!$AF124),"")</f>
        <v/>
      </c>
      <c r="Q12" s="316" t="str">
        <f>IF(AND('MAPA DE RIESGOS'!$AP125="Muy Alta",'MAPA DE RIESGOS'!$AR125="Leve"),CONCATENATE("R",'MAPA DE RIESGOS'!$H125,"C",'MAPA DE RIESGOS'!$AF125),"")</f>
        <v/>
      </c>
      <c r="R12" s="316" t="str">
        <f>IF(AND('MAPA DE RIESGOS'!$AP126="Muy Alta",'MAPA DE RIESGOS'!$AR126="Leve"),CONCATENATE("R",'MAPA DE RIESGOS'!$H126,"C",'MAPA DE RIESGOS'!$AF126),"")</f>
        <v/>
      </c>
      <c r="S12" s="316" t="str">
        <f>IF(AND('MAPA DE RIESGOS'!$AP127="Muy Alta",'MAPA DE RIESGOS'!$AR127="Leve"),CONCATENATE("R",'MAPA DE RIESGOS'!$H127,"C",'MAPA DE RIESGOS'!$AF127),"")</f>
        <v/>
      </c>
      <c r="T12" s="316" t="str">
        <f>IF(AND('MAPA DE RIESGOS'!$AP128="Muy Alta",'MAPA DE RIESGOS'!$AR128="Leve"),CONCATENATE("R",'MAPA DE RIESGOS'!$H128,"C",'MAPA DE RIESGOS'!$AF128),"")</f>
        <v/>
      </c>
      <c r="U12" s="316" t="str">
        <f>IF(AND('MAPA DE RIESGOS'!$AP129="Muy Alta",'MAPA DE RIESGOS'!$AR129="Leve"),CONCATENATE("R",'MAPA DE RIESGOS'!$H129,"C",'MAPA DE RIESGOS'!$AF129),"")</f>
        <v/>
      </c>
      <c r="V12" s="316" t="str">
        <f>IF(AND('MAPA DE RIESGOS'!$AP136="Muy Alta",'MAPA DE RIESGOS'!$AR136="Leve"),CONCATENATE("R",'MAPA DE RIESGOS'!$H136,"C",'MAPA DE RIESGOS'!$AF136),"")</f>
        <v/>
      </c>
      <c r="W12" s="316" t="str">
        <f>IF(AND('MAPA DE RIESGOS'!$AP137="Muy Alta",'MAPA DE RIESGOS'!$AR137="Leve"),CONCATENATE("R",'MAPA DE RIESGOS'!$H137,"C",'MAPA DE RIESGOS'!$AF137),"")</f>
        <v/>
      </c>
      <c r="X12" s="316" t="str">
        <f>IF(AND('MAPA DE RIESGOS'!$AP138="Muy Alta",'MAPA DE RIESGOS'!$AR138="Leve"),CONCATENATE("R",'MAPA DE RIESGOS'!$H138,"C",'MAPA DE RIESGOS'!$AF138),"")</f>
        <v/>
      </c>
      <c r="Y12" s="316" t="str">
        <f>IF(AND('MAPA DE RIESGOS'!$AP139="Muy Alta",'MAPA DE RIESGOS'!$AR139="Leve"),CONCATENATE("R",'MAPA DE RIESGOS'!$H139,"C",'MAPA DE RIESGOS'!$AF139),"")</f>
        <v/>
      </c>
      <c r="Z12" s="316" t="str">
        <f>IF(AND('MAPA DE RIESGOS'!$AP140="Muy Alta",'MAPA DE RIESGOS'!$AR140="Leve"),CONCATENATE("R",'MAPA DE RIESGOS'!$H140,"C",'MAPA DE RIESGOS'!$AF140),"")</f>
        <v/>
      </c>
      <c r="AA12" s="317" t="str">
        <f>IF(AND('MAPA DE RIESGOS'!$AP141="Muy Alta",'MAPA DE RIESGOS'!$AR141="Leve"),CONCATENATE("R",'MAPA DE RIESGOS'!$H141,"C",'MAPA DE RIESGOS'!$AF141),"")</f>
        <v/>
      </c>
      <c r="AB12" s="315" t="str">
        <f>IF(AND('MAPA DE RIESGOS'!$AP118="Muy Alta",'MAPA DE RIESGOS'!$AR118="Menor"),CONCATENATE("R",'MAPA DE RIESGOS'!$H118,"C",'MAPA DE RIESGOS'!$AF118),"")</f>
        <v/>
      </c>
      <c r="AC12" s="316" t="str">
        <f>IF(AND('MAPA DE RIESGOS'!$AP119="Muy Alta",'MAPA DE RIESGOS'!$AR119="Menor"),CONCATENATE("R",'MAPA DE RIESGOS'!$H119,"C",'MAPA DE RIESGOS'!$AF119),"")</f>
        <v/>
      </c>
      <c r="AD12" s="316" t="str">
        <f>IF(AND('MAPA DE RIESGOS'!$AP120="Muy Alta",'MAPA DE RIESGOS'!$AR120="Menor"),CONCATENATE("R",'MAPA DE RIESGOS'!$H120,"C",'MAPA DE RIESGOS'!$AF120),"")</f>
        <v/>
      </c>
      <c r="AE12" s="316" t="str">
        <f>IF(AND('MAPA DE RIESGOS'!$AP121="Muy Alta",'MAPA DE RIESGOS'!$AR121="Menor"),CONCATENATE("R",'MAPA DE RIESGOS'!$H121,"C",'MAPA DE RIESGOS'!$AF121),"")</f>
        <v/>
      </c>
      <c r="AF12" s="316" t="str">
        <f>IF(AND('MAPA DE RIESGOS'!$AP122="Muy Alta",'MAPA DE RIESGOS'!$AR122="Menor"),CONCATENATE("R",'MAPA DE RIESGOS'!$H122,"C",'MAPA DE RIESGOS'!$AF122),"")</f>
        <v/>
      </c>
      <c r="AG12" s="316" t="str">
        <f>IF(AND('MAPA DE RIESGOS'!$AP123="Muy Alta",'MAPA DE RIESGOS'!$AR123="Menor"),CONCATENATE("R",'MAPA DE RIESGOS'!$H123,"C",'MAPA DE RIESGOS'!$AF123),"")</f>
        <v/>
      </c>
      <c r="AH12" s="316" t="str">
        <f>IF(AND('MAPA DE RIESGOS'!$AP124="Muy Alta",'MAPA DE RIESGOS'!$AR124="Menor"),CONCATENATE("R",'MAPA DE RIESGOS'!$H124,"C",'MAPA DE RIESGOS'!$AF124),"")</f>
        <v/>
      </c>
      <c r="AI12" s="316" t="str">
        <f>IF(AND('MAPA DE RIESGOS'!$AP125="Muy Alta",'MAPA DE RIESGOS'!$AR125="Menor"),CONCATENATE("R",'MAPA DE RIESGOS'!$H125,"C",'MAPA DE RIESGOS'!$AF125),"")</f>
        <v/>
      </c>
      <c r="AJ12" s="316" t="str">
        <f>IF(AND('MAPA DE RIESGOS'!$AP126="Muy Alta",'MAPA DE RIESGOS'!$AR126="Menor"),CONCATENATE("R",'MAPA DE RIESGOS'!$H126,"C",'MAPA DE RIESGOS'!$AF126),"")</f>
        <v/>
      </c>
      <c r="AK12" s="316" t="str">
        <f>IF(AND('MAPA DE RIESGOS'!$AP127="Muy Alta",'MAPA DE RIESGOS'!$AR127="Menor"),CONCATENATE("R",'MAPA DE RIESGOS'!$H127,"C",'MAPA DE RIESGOS'!$AF127),"")</f>
        <v/>
      </c>
      <c r="AL12" s="316" t="str">
        <f>IF(AND('MAPA DE RIESGOS'!$AP128="Muy Alta",'MAPA DE RIESGOS'!$AR128="Menor"),CONCATENATE("R",'MAPA DE RIESGOS'!$H128,"C",'MAPA DE RIESGOS'!$AF128),"")</f>
        <v/>
      </c>
      <c r="AM12" s="316" t="str">
        <f>IF(AND('MAPA DE RIESGOS'!$AP129="Muy Alta",'MAPA DE RIESGOS'!$AR129="Menor"),CONCATENATE("R",'MAPA DE RIESGOS'!$H129,"C",'MAPA DE RIESGOS'!$AF129),"")</f>
        <v/>
      </c>
      <c r="AN12" s="316" t="str">
        <f>IF(AND('MAPA DE RIESGOS'!$AP136="Muy Alta",'MAPA DE RIESGOS'!$AR136="Menor"),CONCATENATE("R",'MAPA DE RIESGOS'!$H136,"C",'MAPA DE RIESGOS'!$AF136),"")</f>
        <v/>
      </c>
      <c r="AO12" s="316" t="str">
        <f>IF(AND('MAPA DE RIESGOS'!$AP137="Muy Alta",'MAPA DE RIESGOS'!$AR137="Menor"),CONCATENATE("R",'MAPA DE RIESGOS'!$H137,"C",'MAPA DE RIESGOS'!$AF137),"")</f>
        <v/>
      </c>
      <c r="AP12" s="316" t="str">
        <f>IF(AND('MAPA DE RIESGOS'!$AP138="Muy Alta",'MAPA DE RIESGOS'!$AR138="Menor"),CONCATENATE("R",'MAPA DE RIESGOS'!$H138,"C",'MAPA DE RIESGOS'!$AF138),"")</f>
        <v/>
      </c>
      <c r="AQ12" s="316" t="str">
        <f>IF(AND('MAPA DE RIESGOS'!$AP139="Muy Alta",'MAPA DE RIESGOS'!$AR139="Menor"),CONCATENATE("R",'MAPA DE RIESGOS'!$H139,"C",'MAPA DE RIESGOS'!$AF139),"")</f>
        <v/>
      </c>
      <c r="AR12" s="316" t="str">
        <f>IF(AND('MAPA DE RIESGOS'!$AP140="Muy Alta",'MAPA DE RIESGOS'!$AR140="Menor"),CONCATENATE("R",'MAPA DE RIESGOS'!$H140,"C",'MAPA DE RIESGOS'!$AF140),"")</f>
        <v/>
      </c>
      <c r="AS12" s="317" t="str">
        <f>IF(AND('MAPA DE RIESGOS'!$AP141="Muy Alta",'MAPA DE RIESGOS'!$AR141="Menor"),CONCATENATE("R",'MAPA DE RIESGOS'!$H141,"C",'MAPA DE RIESGOS'!$AF141),"")</f>
        <v/>
      </c>
      <c r="AT12" s="315" t="str">
        <f>IF(AND('MAPA DE RIESGOS'!$AP118="Muy Alta",'MAPA DE RIESGOS'!$AR118="Moderado"),CONCATENATE("R",'MAPA DE RIESGOS'!$H118,"C",'MAPA DE RIESGOS'!$AF118),"")</f>
        <v/>
      </c>
      <c r="AU12" s="316" t="str">
        <f>IF(AND('MAPA DE RIESGOS'!$AP119="Muy Alta",'MAPA DE RIESGOS'!$AR119="Moderado"),CONCATENATE("R",'MAPA DE RIESGOS'!$H119,"C",'MAPA DE RIESGOS'!$AF119),"")</f>
        <v/>
      </c>
      <c r="AV12" s="316" t="str">
        <f>IF(AND('MAPA DE RIESGOS'!$AP120="Muy Alta",'MAPA DE RIESGOS'!$AR120="Moderado"),CONCATENATE("R",'MAPA DE RIESGOS'!$H120,"C",'MAPA DE RIESGOS'!$AF120),"")</f>
        <v/>
      </c>
      <c r="AW12" s="316" t="str">
        <f>IF(AND('MAPA DE RIESGOS'!$AP121="Muy Alta",'MAPA DE RIESGOS'!$AR121="Moderado"),CONCATENATE("R",'MAPA DE RIESGOS'!$H121,"C",'MAPA DE RIESGOS'!$AF121),"")</f>
        <v/>
      </c>
      <c r="AX12" s="316" t="str">
        <f>IF(AND('MAPA DE RIESGOS'!$AP122="Muy Alta",'MAPA DE RIESGOS'!$AR122="Moderado"),CONCATENATE("R",'MAPA DE RIESGOS'!$H122,"C",'MAPA DE RIESGOS'!$AF122),"")</f>
        <v/>
      </c>
      <c r="AY12" s="316" t="str">
        <f>IF(AND('MAPA DE RIESGOS'!$AP123="Muy Alta",'MAPA DE RIESGOS'!$AR123="Moderado"),CONCATENATE("R",'MAPA DE RIESGOS'!$H123,"C",'MAPA DE RIESGOS'!$AF123),"")</f>
        <v/>
      </c>
      <c r="AZ12" s="316" t="str">
        <f>IF(AND('MAPA DE RIESGOS'!$AP124="Muy Alta",'MAPA DE RIESGOS'!$AR124="Moderado"),CONCATENATE("R",'MAPA DE RIESGOS'!$H124,"C",'MAPA DE RIESGOS'!$AF124),"")</f>
        <v/>
      </c>
      <c r="BA12" s="316" t="str">
        <f>IF(AND('MAPA DE RIESGOS'!$AP125="Muy Alta",'MAPA DE RIESGOS'!$AR125="Moderado"),CONCATENATE("R",'MAPA DE RIESGOS'!$H125,"C",'MAPA DE RIESGOS'!$AF125),"")</f>
        <v/>
      </c>
      <c r="BB12" s="316" t="str">
        <f>IF(AND('MAPA DE RIESGOS'!$AP126="Muy Alta",'MAPA DE RIESGOS'!$AR126="Moderado"),CONCATENATE("R",'MAPA DE RIESGOS'!$H126,"C",'MAPA DE RIESGOS'!$AF126),"")</f>
        <v/>
      </c>
      <c r="BC12" s="316" t="str">
        <f>IF(AND('MAPA DE RIESGOS'!$AP127="Muy Alta",'MAPA DE RIESGOS'!$AR127="Moderado"),CONCATENATE("R",'MAPA DE RIESGOS'!$H127,"C",'MAPA DE RIESGOS'!$AF127),"")</f>
        <v/>
      </c>
      <c r="BD12" s="316" t="str">
        <f>IF(AND('MAPA DE RIESGOS'!$AP128="Muy Alta",'MAPA DE RIESGOS'!$AR128="Moderado"),CONCATENATE("R",'MAPA DE RIESGOS'!$H128,"C",'MAPA DE RIESGOS'!$AF128),"")</f>
        <v/>
      </c>
      <c r="BE12" s="316" t="str">
        <f>IF(AND('MAPA DE RIESGOS'!$AP129="Muy Alta",'MAPA DE RIESGOS'!$AR129="Moderado"),CONCATENATE("R",'MAPA DE RIESGOS'!$H129,"C",'MAPA DE RIESGOS'!$AF129),"")</f>
        <v/>
      </c>
      <c r="BF12" s="316" t="str">
        <f>IF(AND('MAPA DE RIESGOS'!$AP136="Muy Alta",'MAPA DE RIESGOS'!$AR136="Moderado"),CONCATENATE("R",'MAPA DE RIESGOS'!$H136,"C",'MAPA DE RIESGOS'!$AF136),"")</f>
        <v/>
      </c>
      <c r="BG12" s="316" t="str">
        <f>IF(AND('MAPA DE RIESGOS'!$AP137="Muy Alta",'MAPA DE RIESGOS'!$AR137="Moderado"),CONCATENATE("R",'MAPA DE RIESGOS'!$H137,"C",'MAPA DE RIESGOS'!$AF137),"")</f>
        <v/>
      </c>
      <c r="BH12" s="316" t="str">
        <f>IF(AND('MAPA DE RIESGOS'!$AP138="Muy Alta",'MAPA DE RIESGOS'!$AR138="Moderado"),CONCATENATE("R",'MAPA DE RIESGOS'!$H138,"C",'MAPA DE RIESGOS'!$AF138),"")</f>
        <v/>
      </c>
      <c r="BI12" s="316" t="str">
        <f>IF(AND('MAPA DE RIESGOS'!$AP139="Muy Alta",'MAPA DE RIESGOS'!$AR139="Moderado"),CONCATENATE("R",'MAPA DE RIESGOS'!$H139,"C",'MAPA DE RIESGOS'!$AF139),"")</f>
        <v/>
      </c>
      <c r="BJ12" s="316" t="str">
        <f>IF(AND('MAPA DE RIESGOS'!$AP140="Muy Alta",'MAPA DE RIESGOS'!$AR140="Moderado"),CONCATENATE("R",'MAPA DE RIESGOS'!$H140,"C",'MAPA DE RIESGOS'!$AF140),"")</f>
        <v/>
      </c>
      <c r="BK12" s="317" t="str">
        <f>IF(AND('MAPA DE RIESGOS'!$AP141="Muy Alta",'MAPA DE RIESGOS'!$AR141="Moderado"),CONCATENATE("R",'MAPA DE RIESGOS'!$H141,"C",'MAPA DE RIESGOS'!$AF141),"")</f>
        <v/>
      </c>
      <c r="BL12" s="315" t="str">
        <f>IF(AND('MAPA DE RIESGOS'!$AP118="Muy Alta",'MAPA DE RIESGOS'!$AR118="Mayor"),CONCATENATE("R",'MAPA DE RIESGOS'!$H118,"C",'MAPA DE RIESGOS'!$AF118),"")</f>
        <v/>
      </c>
      <c r="BM12" s="316" t="str">
        <f>IF(AND('MAPA DE RIESGOS'!$AP119="Muy Alta",'MAPA DE RIESGOS'!$AR119="Mayor"),CONCATENATE("R",'MAPA DE RIESGOS'!$H119,"C",'MAPA DE RIESGOS'!$AF119),"")</f>
        <v/>
      </c>
      <c r="BN12" s="316" t="str">
        <f>IF(AND('MAPA DE RIESGOS'!$AP120="Muy Alta",'MAPA DE RIESGOS'!$AR120="Mayor"),CONCATENATE("R",'MAPA DE RIESGOS'!$H120,"C",'MAPA DE RIESGOS'!$AF120),"")</f>
        <v/>
      </c>
      <c r="BO12" s="316" t="str">
        <f>IF(AND('MAPA DE RIESGOS'!$AP121="Muy Alta",'MAPA DE RIESGOS'!$AR121="Mayor"),CONCATENATE("R",'MAPA DE RIESGOS'!$H121,"C",'MAPA DE RIESGOS'!$AF121),"")</f>
        <v/>
      </c>
      <c r="BP12" s="316" t="str">
        <f>IF(AND('MAPA DE RIESGOS'!$AP122="Muy Alta",'MAPA DE RIESGOS'!$AR122="Mayor"),CONCATENATE("R",'MAPA DE RIESGOS'!$H122,"C",'MAPA DE RIESGOS'!$AF122),"")</f>
        <v/>
      </c>
      <c r="BQ12" s="316" t="str">
        <f>IF(AND('MAPA DE RIESGOS'!$AP123="Muy Alta",'MAPA DE RIESGOS'!$AR123="Mayor"),CONCATENATE("R",'MAPA DE RIESGOS'!$H123,"C",'MAPA DE RIESGOS'!$AF123),"")</f>
        <v/>
      </c>
      <c r="BR12" s="316" t="str">
        <f>IF(AND('MAPA DE RIESGOS'!$AP124="Muy Alta",'MAPA DE RIESGOS'!$AR124="Mayor"),CONCATENATE("R",'MAPA DE RIESGOS'!$H124,"C",'MAPA DE RIESGOS'!$AF124),"")</f>
        <v/>
      </c>
      <c r="BS12" s="316" t="str">
        <f>IF(AND('MAPA DE RIESGOS'!$AP125="Muy Alta",'MAPA DE RIESGOS'!$AR125="Mayor"),CONCATENATE("R",'MAPA DE RIESGOS'!$H125,"C",'MAPA DE RIESGOS'!$AF125),"")</f>
        <v/>
      </c>
      <c r="BT12" s="316" t="str">
        <f>IF(AND('MAPA DE RIESGOS'!$AP126="Muy Alta",'MAPA DE RIESGOS'!$AR126="Mayor"),CONCATENATE("R",'MAPA DE RIESGOS'!$H126,"C",'MAPA DE RIESGOS'!$AF126),"")</f>
        <v/>
      </c>
      <c r="BU12" s="316" t="str">
        <f>IF(AND('MAPA DE RIESGOS'!$AP127="Muy Alta",'MAPA DE RIESGOS'!$AR127="Mayor"),CONCATENATE("R",'MAPA DE RIESGOS'!$H127,"C",'MAPA DE RIESGOS'!$AF127),"")</f>
        <v/>
      </c>
      <c r="BV12" s="316" t="str">
        <f>IF(AND('MAPA DE RIESGOS'!$AP128="Muy Alta",'MAPA DE RIESGOS'!$AR128="Mayor"),CONCATENATE("R",'MAPA DE RIESGOS'!$H128,"C",'MAPA DE RIESGOS'!$AF128),"")</f>
        <v/>
      </c>
      <c r="BW12" s="316" t="str">
        <f>IF(AND('MAPA DE RIESGOS'!$AP129="Muy Alta",'MAPA DE RIESGOS'!$AR129="Mayor"),CONCATENATE("R",'MAPA DE RIESGOS'!$H129,"C",'MAPA DE RIESGOS'!$AF129),"")</f>
        <v/>
      </c>
      <c r="BX12" s="316" t="str">
        <f>IF(AND('MAPA DE RIESGOS'!$AP136="Muy Alta",'MAPA DE RIESGOS'!$AR136="Mayor"),CONCATENATE("R",'MAPA DE RIESGOS'!$H136,"C",'MAPA DE RIESGOS'!$AF136),"")</f>
        <v/>
      </c>
      <c r="BY12" s="316" t="str">
        <f>IF(AND('MAPA DE RIESGOS'!$AP137="Muy Alta",'MAPA DE RIESGOS'!$AR137="Mayor"),CONCATENATE("R",'MAPA DE RIESGOS'!$H137,"C",'MAPA DE RIESGOS'!$AF137),"")</f>
        <v/>
      </c>
      <c r="BZ12" s="316" t="str">
        <f>IF(AND('MAPA DE RIESGOS'!$AP138="Muy Alta",'MAPA DE RIESGOS'!$AR138="Mayor"),CONCATENATE("R",'MAPA DE RIESGOS'!$H138,"C",'MAPA DE RIESGOS'!$AF138),"")</f>
        <v/>
      </c>
      <c r="CA12" s="316" t="str">
        <f>IF(AND('MAPA DE RIESGOS'!$AP139="Muy Alta",'MAPA DE RIESGOS'!$AR139="Mayor"),CONCATENATE("R",'MAPA DE RIESGOS'!$H139,"C",'MAPA DE RIESGOS'!$AF139),"")</f>
        <v/>
      </c>
      <c r="CB12" s="316" t="str">
        <f>IF(AND('MAPA DE RIESGOS'!$AP140="Muy Alta",'MAPA DE RIESGOS'!$AR140="Mayor"),CONCATENATE("R",'MAPA DE RIESGOS'!$H140,"C",'MAPA DE RIESGOS'!$AF140),"")</f>
        <v/>
      </c>
      <c r="CC12" s="317" t="str">
        <f>IF(AND('MAPA DE RIESGOS'!$AP141="Muy Alta",'MAPA DE RIESGOS'!$AR141="Mayor"),CONCATENATE("R",'MAPA DE RIESGOS'!$H141,"C",'MAPA DE RIESGOS'!$AF141),"")</f>
        <v/>
      </c>
      <c r="CD12" s="318" t="str">
        <f>IF(AND('MAPA DE RIESGOS'!$AP118="Muy Alta",'MAPA DE RIESGOS'!$AR118="Catastrófico"),CONCATENATE("R",'MAPA DE RIESGOS'!$H118,"C",'MAPA DE RIESGOS'!$AF118),"")</f>
        <v/>
      </c>
      <c r="CE12" s="318" t="str">
        <f>IF(AND('MAPA DE RIESGOS'!$AP119="Muy Alta",'MAPA DE RIESGOS'!$AR119="Catastrófico"),CONCATENATE("R",'MAPA DE RIESGOS'!$H119,"C",'MAPA DE RIESGOS'!$AF119),"")</f>
        <v/>
      </c>
      <c r="CF12" s="318" t="str">
        <f>IF(AND('MAPA DE RIESGOS'!$AP120="Muy Alta",'MAPA DE RIESGOS'!$AR120="Catastrófico"),CONCATENATE("R",'MAPA DE RIESGOS'!$H120,"C",'MAPA DE RIESGOS'!$AF120),"")</f>
        <v/>
      </c>
      <c r="CG12" s="318" t="str">
        <f>IF(AND('MAPA DE RIESGOS'!$AP121="Muy Alta",'MAPA DE RIESGOS'!$AR121="Catastrófico"),CONCATENATE("R",'MAPA DE RIESGOS'!$H121,"C",'MAPA DE RIESGOS'!$AF121),"")</f>
        <v/>
      </c>
      <c r="CH12" s="318" t="str">
        <f>IF(AND('MAPA DE RIESGOS'!$AP122="Muy Alta",'MAPA DE RIESGOS'!$AR122="Catastrófico"),CONCATENATE("R",'MAPA DE RIESGOS'!$H122,"C",'MAPA DE RIESGOS'!$AF122),"")</f>
        <v/>
      </c>
      <c r="CI12" s="318" t="str">
        <f>IF(AND('MAPA DE RIESGOS'!$AP123="Muy Alta",'MAPA DE RIESGOS'!$AR123="Catastrófico"),CONCATENATE("R",'MAPA DE RIESGOS'!$H123,"C",'MAPA DE RIESGOS'!$AF123),"")</f>
        <v/>
      </c>
      <c r="CJ12" s="318" t="str">
        <f>IF(AND('MAPA DE RIESGOS'!$AP124="Muy Alta",'MAPA DE RIESGOS'!$AR124="Catastrófico"),CONCATENATE("R",'MAPA DE RIESGOS'!$H124,"C",'MAPA DE RIESGOS'!$AF124),"")</f>
        <v/>
      </c>
      <c r="CK12" s="318" t="str">
        <f>IF(AND('MAPA DE RIESGOS'!$AP125="Muy Alta",'MAPA DE RIESGOS'!$AR125="Catastrófico"),CONCATENATE("R",'MAPA DE RIESGOS'!$H125,"C",'MAPA DE RIESGOS'!$AF125),"")</f>
        <v/>
      </c>
      <c r="CL12" s="318" t="str">
        <f>IF(AND('MAPA DE RIESGOS'!$AP126="Muy Alta",'MAPA DE RIESGOS'!$AR126="Catastrófico"),CONCATENATE("R",'MAPA DE RIESGOS'!$H126,"C",'MAPA DE RIESGOS'!$AF126),"")</f>
        <v/>
      </c>
      <c r="CM12" s="318" t="str">
        <f>IF(AND('MAPA DE RIESGOS'!$AP127="Muy Alta",'MAPA DE RIESGOS'!$AR127="Catastrófico"),CONCATENATE("R",'MAPA DE RIESGOS'!$H127,"C",'MAPA DE RIESGOS'!$AF127),"")</f>
        <v/>
      </c>
      <c r="CN12" s="318" t="str">
        <f>IF(AND('MAPA DE RIESGOS'!$AP128="Muy Alta",'MAPA DE RIESGOS'!$AR128="Catastrófico"),CONCATENATE("R",'MAPA DE RIESGOS'!$H128,"C",'MAPA DE RIESGOS'!$AF128),"")</f>
        <v/>
      </c>
      <c r="CO12" s="318" t="str">
        <f>IF(AND('MAPA DE RIESGOS'!$AP129="Muy Alta",'MAPA DE RIESGOS'!$AR129="Catastrófico"),CONCATENATE("R",'MAPA DE RIESGOS'!$H129,"C",'MAPA DE RIESGOS'!$AF129),"")</f>
        <v/>
      </c>
      <c r="CP12" s="318" t="str">
        <f>IF(AND('MAPA DE RIESGOS'!$AP136="Muy Alta",'MAPA DE RIESGOS'!$AR136="Catastrófico"),CONCATENATE("R",'MAPA DE RIESGOS'!$H136,"C",'MAPA DE RIESGOS'!$AF136),"")</f>
        <v/>
      </c>
      <c r="CQ12" s="318" t="str">
        <f>IF(AND('MAPA DE RIESGOS'!$AP137="Muy Alta",'MAPA DE RIESGOS'!$AR137="Catastrófico"),CONCATENATE("R",'MAPA DE RIESGOS'!$H137,"C",'MAPA DE RIESGOS'!$AF137),"")</f>
        <v/>
      </c>
      <c r="CR12" s="318" t="str">
        <f>IF(AND('MAPA DE RIESGOS'!$AP138="Muy Alta",'MAPA DE RIESGOS'!$AR138="Catastrófico"),CONCATENATE("R",'MAPA DE RIESGOS'!$H138,"C",'MAPA DE RIESGOS'!$AF138),"")</f>
        <v/>
      </c>
      <c r="CS12" s="318" t="str">
        <f>IF(AND('MAPA DE RIESGOS'!$AP139="Muy Alta",'MAPA DE RIESGOS'!$AR139="Catastrófico"),CONCATENATE("R",'MAPA DE RIESGOS'!$H139,"C",'MAPA DE RIESGOS'!$AF139),"")</f>
        <v/>
      </c>
      <c r="CT12" s="318" t="str">
        <f>IF(AND('MAPA DE RIESGOS'!$AP140="Muy Alta",'MAPA DE RIESGOS'!$AR140="Catastrófico"),CONCATENATE("R",'MAPA DE RIESGOS'!$H140,"C",'MAPA DE RIESGOS'!$AF140),"")</f>
        <v/>
      </c>
      <c r="CU12" s="319" t="str">
        <f>IF(AND('MAPA DE RIESGOS'!$AP141="Muy Alta",'MAPA DE RIESGOS'!$AR141="Catastrófico"),CONCATENATE("R",'MAPA DE RIESGOS'!$H141,"C",'MAPA DE RIESGOS'!$AF141),"")</f>
        <v/>
      </c>
      <c r="CV12" s="57"/>
      <c r="CW12" s="858"/>
      <c r="CX12" s="859"/>
      <c r="CY12" s="859"/>
      <c r="CZ12" s="859"/>
      <c r="DA12" s="859"/>
      <c r="DB12" s="860"/>
    </row>
    <row r="13" spans="2:106" ht="32.450000000000003" customHeight="1">
      <c r="B13" s="878"/>
      <c r="C13" s="878"/>
      <c r="D13" s="879"/>
      <c r="E13" s="849"/>
      <c r="F13" s="850"/>
      <c r="G13" s="850"/>
      <c r="H13" s="850"/>
      <c r="I13" s="851"/>
      <c r="J13" s="315" t="str">
        <f>IF(AND('MAPA DE RIESGOS'!$AP142="Muy Alta",'MAPA DE RIESGOS'!$AR142="Leve"),CONCATENATE("R",'MAPA DE RIESGOS'!$H142,"C",'MAPA DE RIESGOS'!$AF142),"")</f>
        <v/>
      </c>
      <c r="K13" s="316" t="str">
        <f>IF(AND('MAPA DE RIESGOS'!$AP143="Muy Alta",'MAPA DE RIESGOS'!$AR143="Leve"),CONCATENATE("R",'MAPA DE RIESGOS'!$H143,"C",'MAPA DE RIESGOS'!$AF143),"")</f>
        <v/>
      </c>
      <c r="L13" s="316" t="str">
        <f>IF(AND('MAPA DE RIESGOS'!$AP144="Muy Alta",'MAPA DE RIESGOS'!$AR144="Leve"),CONCATENATE("R",'MAPA DE RIESGOS'!$H144,"C",'MAPA DE RIESGOS'!$AF144),"")</f>
        <v/>
      </c>
      <c r="M13" s="316" t="str">
        <f>IF(AND('MAPA DE RIESGOS'!$AP145="Muy Alta",'MAPA DE RIESGOS'!$AR145="Leve"),CONCATENATE("R",'MAPA DE RIESGOS'!$H145,"C",'MAPA DE RIESGOS'!$AF145),"")</f>
        <v/>
      </c>
      <c r="N13" s="316" t="str">
        <f>IF(AND('MAPA DE RIESGOS'!$AP146="Muy Alta",'MAPA DE RIESGOS'!$AR146="Leve"),CONCATENATE("R",'MAPA DE RIESGOS'!$H146,"C",'MAPA DE RIESGOS'!$AF146),"")</f>
        <v/>
      </c>
      <c r="O13" s="316" t="str">
        <f>IF(AND('MAPA DE RIESGOS'!$AP147="Muy Alta",'MAPA DE RIESGOS'!$AR147="Leve"),CONCATENATE("R",'MAPA DE RIESGOS'!$H147,"C",'MAPA DE RIESGOS'!$AF147),"")</f>
        <v/>
      </c>
      <c r="P13" s="316" t="str">
        <f>IF(AND('MAPA DE RIESGOS'!$AP148="Muy Alta",'MAPA DE RIESGOS'!$AR148="Leve"),CONCATENATE("R",'MAPA DE RIESGOS'!$H148,"C",'MAPA DE RIESGOS'!$AF148),"")</f>
        <v/>
      </c>
      <c r="Q13" s="316" t="str">
        <f>IF(AND('MAPA DE RIESGOS'!$AP149="Muy Alta",'MAPA DE RIESGOS'!$AR149="Leve"),CONCATENATE("R",'MAPA DE RIESGOS'!$H149,"C",'MAPA DE RIESGOS'!$AF149),"")</f>
        <v/>
      </c>
      <c r="R13" s="316" t="str">
        <f>IF(AND('MAPA DE RIESGOS'!$AP150="Muy Alta",'MAPA DE RIESGOS'!$AR150="Leve"),CONCATENATE("R",'MAPA DE RIESGOS'!$H150,"C",'MAPA DE RIESGOS'!$AF150),"")</f>
        <v/>
      </c>
      <c r="S13" s="316" t="str">
        <f>IF(AND('MAPA DE RIESGOS'!$AP151="Muy Alta",'MAPA DE RIESGOS'!$AR151="Leve"),CONCATENATE("R",'MAPA DE RIESGOS'!$H151,"C",'MAPA DE RIESGOS'!$AF151),"")</f>
        <v/>
      </c>
      <c r="T13" s="316" t="str">
        <f>IF(AND('MAPA DE RIESGOS'!$AP152="Muy Alta",'MAPA DE RIESGOS'!$AR152="Leve"),CONCATENATE("R",'MAPA DE RIESGOS'!$H152,"C",'MAPA DE RIESGOS'!$AF152),"")</f>
        <v/>
      </c>
      <c r="U13" s="316" t="str">
        <f>IF(AND('MAPA DE RIESGOS'!$AP153="Muy Alta",'MAPA DE RIESGOS'!$AR153="Leve"),CONCATENATE("R",'MAPA DE RIESGOS'!$H153,"C",'MAPA DE RIESGOS'!$AF153),"")</f>
        <v/>
      </c>
      <c r="V13" s="316" t="str">
        <f>IF(AND('MAPA DE RIESGOS'!$AP154="Muy Alta",'MAPA DE RIESGOS'!$AR154="Leve"),CONCATENATE("R",'MAPA DE RIESGOS'!$H154,"C",'MAPA DE RIESGOS'!$AF154),"")</f>
        <v/>
      </c>
      <c r="W13" s="316" t="str">
        <f>IF(AND('MAPA DE RIESGOS'!$AP155="Muy Alta",'MAPA DE RIESGOS'!$AR155="Leve"),CONCATENATE("R",'MAPA DE RIESGOS'!$H155,"C",'MAPA DE RIESGOS'!$AF155),"")</f>
        <v/>
      </c>
      <c r="X13" s="316" t="str">
        <f>IF(AND('MAPA DE RIESGOS'!$AP156="Muy Alta",'MAPA DE RIESGOS'!$AR156="Leve"),CONCATENATE("R",'MAPA DE RIESGOS'!$H156,"C",'MAPA DE RIESGOS'!$AF156),"")</f>
        <v/>
      </c>
      <c r="Y13" s="316" t="str">
        <f>IF(AND('MAPA DE RIESGOS'!$AP157="Muy Alta",'MAPA DE RIESGOS'!$AR157="Leve"),CONCATENATE("R",'MAPA DE RIESGOS'!$H157,"C",'MAPA DE RIESGOS'!$AF157),"")</f>
        <v/>
      </c>
      <c r="Z13" s="316" t="str">
        <f>IF(AND('MAPA DE RIESGOS'!$AP158="Muy Alta",'MAPA DE RIESGOS'!$AR158="Leve"),CONCATENATE("R",'MAPA DE RIESGOS'!$H158,"C",'MAPA DE RIESGOS'!$AF158),"")</f>
        <v/>
      </c>
      <c r="AA13" s="317" t="str">
        <f>IF(AND('MAPA DE RIESGOS'!$AP159="Muy Alta",'MAPA DE RIESGOS'!$AR159="Leve"),CONCATENATE("R",'MAPA DE RIESGOS'!$H159,"C",'MAPA DE RIESGOS'!$AF159),"")</f>
        <v/>
      </c>
      <c r="AB13" s="315" t="str">
        <f>IF(AND('MAPA DE RIESGOS'!$AP142="Muy Alta",'MAPA DE RIESGOS'!$AR142="Menor"),CONCATENATE("R",'MAPA DE RIESGOS'!$H142,"C",'MAPA DE RIESGOS'!$AF142),"")</f>
        <v/>
      </c>
      <c r="AC13" s="316" t="str">
        <f>IF(AND('MAPA DE RIESGOS'!$AP143="Muy Alta",'MAPA DE RIESGOS'!$AR143="Menor"),CONCATENATE("R",'MAPA DE RIESGOS'!$H143,"C",'MAPA DE RIESGOS'!$AF143),"")</f>
        <v/>
      </c>
      <c r="AD13" s="316" t="str">
        <f>IF(AND('MAPA DE RIESGOS'!$AP144="Muy Alta",'MAPA DE RIESGOS'!$AR144="Menor"),CONCATENATE("R",'MAPA DE RIESGOS'!$H144,"C",'MAPA DE RIESGOS'!$AF144),"")</f>
        <v/>
      </c>
      <c r="AE13" s="316" t="str">
        <f>IF(AND('MAPA DE RIESGOS'!$AP145="Muy Alta",'MAPA DE RIESGOS'!$AR145="Menor"),CONCATENATE("R",'MAPA DE RIESGOS'!$H145,"C",'MAPA DE RIESGOS'!$AF145),"")</f>
        <v/>
      </c>
      <c r="AF13" s="316" t="str">
        <f>IF(AND('MAPA DE RIESGOS'!$AP146="Muy Alta",'MAPA DE RIESGOS'!$AR146="Menor"),CONCATENATE("R",'MAPA DE RIESGOS'!$H146,"C",'MAPA DE RIESGOS'!$AF146),"")</f>
        <v/>
      </c>
      <c r="AG13" s="316" t="str">
        <f>IF(AND('MAPA DE RIESGOS'!$AP147="Muy Alta",'MAPA DE RIESGOS'!$AR147="Menor"),CONCATENATE("R",'MAPA DE RIESGOS'!$H147,"C",'MAPA DE RIESGOS'!$AF147),"")</f>
        <v/>
      </c>
      <c r="AH13" s="316" t="str">
        <f>IF(AND('MAPA DE RIESGOS'!$AP148="Muy Alta",'MAPA DE RIESGOS'!$AR148="Menor"),CONCATENATE("R",'MAPA DE RIESGOS'!$H148,"C",'MAPA DE RIESGOS'!$AF148),"")</f>
        <v/>
      </c>
      <c r="AI13" s="316" t="str">
        <f>IF(AND('MAPA DE RIESGOS'!$AP149="Muy Alta",'MAPA DE RIESGOS'!$AR149="Menor"),CONCATENATE("R",'MAPA DE RIESGOS'!$H149,"C",'MAPA DE RIESGOS'!$AF149),"")</f>
        <v/>
      </c>
      <c r="AJ13" s="316" t="str">
        <f>IF(AND('MAPA DE RIESGOS'!$AP150="Muy Alta",'MAPA DE RIESGOS'!$AR150="Menor"),CONCATENATE("R",'MAPA DE RIESGOS'!$H150,"C",'MAPA DE RIESGOS'!$AF150),"")</f>
        <v/>
      </c>
      <c r="AK13" s="316" t="str">
        <f>IF(AND('MAPA DE RIESGOS'!$AP151="Muy Alta",'MAPA DE RIESGOS'!$AR151="Menor"),CONCATENATE("R",'MAPA DE RIESGOS'!$H151,"C",'MAPA DE RIESGOS'!$AF151),"")</f>
        <v/>
      </c>
      <c r="AL13" s="316" t="str">
        <f>IF(AND('MAPA DE RIESGOS'!$AP152="Muy Alta",'MAPA DE RIESGOS'!$AR152="Menor"),CONCATENATE("R",'MAPA DE RIESGOS'!$H152,"C",'MAPA DE RIESGOS'!$AF152),"")</f>
        <v/>
      </c>
      <c r="AM13" s="316" t="str">
        <f>IF(AND('MAPA DE RIESGOS'!$AP153="Muy Alta",'MAPA DE RIESGOS'!$AR153="Menor"),CONCATENATE("R",'MAPA DE RIESGOS'!$H153,"C",'MAPA DE RIESGOS'!$AF153),"")</f>
        <v/>
      </c>
      <c r="AN13" s="316" t="str">
        <f>IF(AND('MAPA DE RIESGOS'!$AP154="Muy Alta",'MAPA DE RIESGOS'!$AR154="Menor"),CONCATENATE("R",'MAPA DE RIESGOS'!$H154,"C",'MAPA DE RIESGOS'!$AF154),"")</f>
        <v/>
      </c>
      <c r="AO13" s="316" t="str">
        <f>IF(AND('MAPA DE RIESGOS'!$AP155="Muy Alta",'MAPA DE RIESGOS'!$AR155="Menor"),CONCATENATE("R",'MAPA DE RIESGOS'!$H155,"C",'MAPA DE RIESGOS'!$AF155),"")</f>
        <v/>
      </c>
      <c r="AP13" s="316" t="str">
        <f>IF(AND('MAPA DE RIESGOS'!$AP156="Muy Alta",'MAPA DE RIESGOS'!$AR156="Menor"),CONCATENATE("R",'MAPA DE RIESGOS'!$H156,"C",'MAPA DE RIESGOS'!$AF156),"")</f>
        <v/>
      </c>
      <c r="AQ13" s="316" t="str">
        <f>IF(AND('MAPA DE RIESGOS'!$AP157="Muy Alta",'MAPA DE RIESGOS'!$AR157="Menor"),CONCATENATE("R",'MAPA DE RIESGOS'!$H157,"C",'MAPA DE RIESGOS'!$AF157),"")</f>
        <v/>
      </c>
      <c r="AR13" s="316" t="str">
        <f>IF(AND('MAPA DE RIESGOS'!$AP158="Muy Alta",'MAPA DE RIESGOS'!$AR158="Menor"),CONCATENATE("R",'MAPA DE RIESGOS'!$H158,"C",'MAPA DE RIESGOS'!$AF158),"")</f>
        <v/>
      </c>
      <c r="AS13" s="317" t="str">
        <f>IF(AND('MAPA DE RIESGOS'!$AP159="Muy Alta",'MAPA DE RIESGOS'!$AR159="Menor"),CONCATENATE("R",'MAPA DE RIESGOS'!$H159,"C",'MAPA DE RIESGOS'!$AF159),"")</f>
        <v/>
      </c>
      <c r="AT13" s="315" t="str">
        <f>IF(AND('MAPA DE RIESGOS'!$AP142="Muy Alta",'MAPA DE RIESGOS'!$AR142="Moderado"),CONCATENATE("R",'MAPA DE RIESGOS'!$H142,"C",'MAPA DE RIESGOS'!$AF142),"")</f>
        <v/>
      </c>
      <c r="AU13" s="316" t="str">
        <f>IF(AND('MAPA DE RIESGOS'!$AP143="Muy Alta",'MAPA DE RIESGOS'!$AR143="Moderado"),CONCATENATE("R",'MAPA DE RIESGOS'!$H143,"C",'MAPA DE RIESGOS'!$AF143),"")</f>
        <v/>
      </c>
      <c r="AV13" s="316" t="str">
        <f>IF(AND('MAPA DE RIESGOS'!$AP144="Muy Alta",'MAPA DE RIESGOS'!$AR144="Moderado"),CONCATENATE("R",'MAPA DE RIESGOS'!$H144,"C",'MAPA DE RIESGOS'!$AF144),"")</f>
        <v/>
      </c>
      <c r="AW13" s="316" t="str">
        <f>IF(AND('MAPA DE RIESGOS'!$AP145="Muy Alta",'MAPA DE RIESGOS'!$AR145="Moderado"),CONCATENATE("R",'MAPA DE RIESGOS'!$H145,"C",'MAPA DE RIESGOS'!$AF145),"")</f>
        <v/>
      </c>
      <c r="AX13" s="316" t="str">
        <f>IF(AND('MAPA DE RIESGOS'!$AP146="Muy Alta",'MAPA DE RIESGOS'!$AR146="Moderado"),CONCATENATE("R",'MAPA DE RIESGOS'!$H146,"C",'MAPA DE RIESGOS'!$AF146),"")</f>
        <v/>
      </c>
      <c r="AY13" s="316" t="str">
        <f>IF(AND('MAPA DE RIESGOS'!$AP147="Muy Alta",'MAPA DE RIESGOS'!$AR147="Moderado"),CONCATENATE("R",'MAPA DE RIESGOS'!$H147,"C",'MAPA DE RIESGOS'!$AF147),"")</f>
        <v/>
      </c>
      <c r="AZ13" s="316" t="str">
        <f>IF(AND('MAPA DE RIESGOS'!$AP148="Muy Alta",'MAPA DE RIESGOS'!$AR148="Moderado"),CONCATENATE("R",'MAPA DE RIESGOS'!$H148,"C",'MAPA DE RIESGOS'!$AF148),"")</f>
        <v/>
      </c>
      <c r="BA13" s="316" t="str">
        <f>IF(AND('MAPA DE RIESGOS'!$AP149="Muy Alta",'MAPA DE RIESGOS'!$AR149="Moderado"),CONCATENATE("R",'MAPA DE RIESGOS'!$H149,"C",'MAPA DE RIESGOS'!$AF149),"")</f>
        <v/>
      </c>
      <c r="BB13" s="316" t="str">
        <f>IF(AND('MAPA DE RIESGOS'!$AP150="Muy Alta",'MAPA DE RIESGOS'!$AR150="Moderado"),CONCATENATE("R",'MAPA DE RIESGOS'!$H150,"C",'MAPA DE RIESGOS'!$AF150),"")</f>
        <v/>
      </c>
      <c r="BC13" s="316" t="str">
        <f>IF(AND('MAPA DE RIESGOS'!$AP151="Muy Alta",'MAPA DE RIESGOS'!$AR151="Moderado"),CONCATENATE("R",'MAPA DE RIESGOS'!$H151,"C",'MAPA DE RIESGOS'!$AF151),"")</f>
        <v/>
      </c>
      <c r="BD13" s="316" t="str">
        <f>IF(AND('MAPA DE RIESGOS'!$AP152="Muy Alta",'MAPA DE RIESGOS'!$AR152="Moderado"),CONCATENATE("R",'MAPA DE RIESGOS'!$H152,"C",'MAPA DE RIESGOS'!$AF152),"")</f>
        <v/>
      </c>
      <c r="BE13" s="316" t="str">
        <f>IF(AND('MAPA DE RIESGOS'!$AP153="Muy Alta",'MAPA DE RIESGOS'!$AR153="Moderado"),CONCATENATE("R",'MAPA DE RIESGOS'!$H153,"C",'MAPA DE RIESGOS'!$AF153),"")</f>
        <v/>
      </c>
      <c r="BF13" s="316" t="str">
        <f>IF(AND('MAPA DE RIESGOS'!$AP154="Muy Alta",'MAPA DE RIESGOS'!$AR154="Moderado"),CONCATENATE("R",'MAPA DE RIESGOS'!$H154,"C",'MAPA DE RIESGOS'!$AF154),"")</f>
        <v/>
      </c>
      <c r="BG13" s="316" t="str">
        <f>IF(AND('MAPA DE RIESGOS'!$AP155="Muy Alta",'MAPA DE RIESGOS'!$AR155="Moderado"),CONCATENATE("R",'MAPA DE RIESGOS'!$H155,"C",'MAPA DE RIESGOS'!$AF155),"")</f>
        <v/>
      </c>
      <c r="BH13" s="316" t="str">
        <f>IF(AND('MAPA DE RIESGOS'!$AP156="Muy Alta",'MAPA DE RIESGOS'!$AR156="Moderado"),CONCATENATE("R",'MAPA DE RIESGOS'!$H156,"C",'MAPA DE RIESGOS'!$AF156),"")</f>
        <v/>
      </c>
      <c r="BI13" s="316" t="str">
        <f>IF(AND('MAPA DE RIESGOS'!$AP157="Muy Alta",'MAPA DE RIESGOS'!$AR157="Moderado"),CONCATENATE("R",'MAPA DE RIESGOS'!$H157,"C",'MAPA DE RIESGOS'!$AF157),"")</f>
        <v/>
      </c>
      <c r="BJ13" s="316" t="str">
        <f>IF(AND('MAPA DE RIESGOS'!$AP158="Muy Alta",'MAPA DE RIESGOS'!$AR158="Moderado"),CONCATENATE("R",'MAPA DE RIESGOS'!$H158,"C",'MAPA DE RIESGOS'!$AF158),"")</f>
        <v/>
      </c>
      <c r="BK13" s="317" t="str">
        <f>IF(AND('MAPA DE RIESGOS'!$AP159="Muy Alta",'MAPA DE RIESGOS'!$AR159="Moderado"),CONCATENATE("R",'MAPA DE RIESGOS'!$H159,"C",'MAPA DE RIESGOS'!$AF159),"")</f>
        <v/>
      </c>
      <c r="BL13" s="315" t="str">
        <f>IF(AND('MAPA DE RIESGOS'!$AP142="Muy Alta",'MAPA DE RIESGOS'!$AR142="Mayor"),CONCATENATE("R",'MAPA DE RIESGOS'!$H142,"C",'MAPA DE RIESGOS'!$AF142),"")</f>
        <v/>
      </c>
      <c r="BM13" s="316" t="str">
        <f>IF(AND('MAPA DE RIESGOS'!$AP143="Muy Alta",'MAPA DE RIESGOS'!$AR143="Mayor"),CONCATENATE("R",'MAPA DE RIESGOS'!$H143,"C",'MAPA DE RIESGOS'!$AF143),"")</f>
        <v/>
      </c>
      <c r="BN13" s="316" t="str">
        <f>IF(AND('MAPA DE RIESGOS'!$AP144="Muy Alta",'MAPA DE RIESGOS'!$AR144="Mayor"),CONCATENATE("R",'MAPA DE RIESGOS'!$H144,"C",'MAPA DE RIESGOS'!$AF144),"")</f>
        <v/>
      </c>
      <c r="BO13" s="316" t="str">
        <f>IF(AND('MAPA DE RIESGOS'!$AP145="Muy Alta",'MAPA DE RIESGOS'!$AR145="Mayor"),CONCATENATE("R",'MAPA DE RIESGOS'!$H145,"C",'MAPA DE RIESGOS'!$AF145),"")</f>
        <v/>
      </c>
      <c r="BP13" s="316" t="str">
        <f>IF(AND('MAPA DE RIESGOS'!$AP146="Muy Alta",'MAPA DE RIESGOS'!$AR146="Mayor"),CONCATENATE("R",'MAPA DE RIESGOS'!$H146,"C",'MAPA DE RIESGOS'!$AF146),"")</f>
        <v/>
      </c>
      <c r="BQ13" s="316" t="str">
        <f>IF(AND('MAPA DE RIESGOS'!$AP147="Muy Alta",'MAPA DE RIESGOS'!$AR147="Mayor"),CONCATENATE("R",'MAPA DE RIESGOS'!$H147,"C",'MAPA DE RIESGOS'!$AF147),"")</f>
        <v/>
      </c>
      <c r="BR13" s="316" t="str">
        <f>IF(AND('MAPA DE RIESGOS'!$AP148="Muy Alta",'MAPA DE RIESGOS'!$AR148="Mayor"),CONCATENATE("R",'MAPA DE RIESGOS'!$H148,"C",'MAPA DE RIESGOS'!$AF148),"")</f>
        <v/>
      </c>
      <c r="BS13" s="316" t="str">
        <f>IF(AND('MAPA DE RIESGOS'!$AP149="Muy Alta",'MAPA DE RIESGOS'!$AR149="Mayor"),CONCATENATE("R",'MAPA DE RIESGOS'!$H149,"C",'MAPA DE RIESGOS'!$AF149),"")</f>
        <v/>
      </c>
      <c r="BT13" s="316" t="str">
        <f>IF(AND('MAPA DE RIESGOS'!$AP150="Muy Alta",'MAPA DE RIESGOS'!$AR150="Mayor"),CONCATENATE("R",'MAPA DE RIESGOS'!$H150,"C",'MAPA DE RIESGOS'!$AF150),"")</f>
        <v/>
      </c>
      <c r="BU13" s="316" t="str">
        <f>IF(AND('MAPA DE RIESGOS'!$AP151="Muy Alta",'MAPA DE RIESGOS'!$AR151="Mayor"),CONCATENATE("R",'MAPA DE RIESGOS'!$H151,"C",'MAPA DE RIESGOS'!$AF151),"")</f>
        <v/>
      </c>
      <c r="BV13" s="316" t="str">
        <f>IF(AND('MAPA DE RIESGOS'!$AP152="Muy Alta",'MAPA DE RIESGOS'!$AR152="Mayor"),CONCATENATE("R",'MAPA DE RIESGOS'!$H152,"C",'MAPA DE RIESGOS'!$AF152),"")</f>
        <v/>
      </c>
      <c r="BW13" s="316" t="str">
        <f>IF(AND('MAPA DE RIESGOS'!$AP153="Muy Alta",'MAPA DE RIESGOS'!$AR153="Mayor"),CONCATENATE("R",'MAPA DE RIESGOS'!$H153,"C",'MAPA DE RIESGOS'!$AF153),"")</f>
        <v/>
      </c>
      <c r="BX13" s="316" t="str">
        <f>IF(AND('MAPA DE RIESGOS'!$AP154="Muy Alta",'MAPA DE RIESGOS'!$AR154="Mayor"),CONCATENATE("R",'MAPA DE RIESGOS'!$H154,"C",'MAPA DE RIESGOS'!$AF154),"")</f>
        <v/>
      </c>
      <c r="BY13" s="316" t="str">
        <f>IF(AND('MAPA DE RIESGOS'!$AP155="Muy Alta",'MAPA DE RIESGOS'!$AR155="Mayor"),CONCATENATE("R",'MAPA DE RIESGOS'!$H155,"C",'MAPA DE RIESGOS'!$AF155),"")</f>
        <v/>
      </c>
      <c r="BZ13" s="316" t="str">
        <f>IF(AND('MAPA DE RIESGOS'!$AP156="Muy Alta",'MAPA DE RIESGOS'!$AR156="Mayor"),CONCATENATE("R",'MAPA DE RIESGOS'!$H156,"C",'MAPA DE RIESGOS'!$AF156),"")</f>
        <v/>
      </c>
      <c r="CA13" s="316" t="str">
        <f>IF(AND('MAPA DE RIESGOS'!$AP157="Muy Alta",'MAPA DE RIESGOS'!$AR157="Mayor"),CONCATENATE("R",'MAPA DE RIESGOS'!$H157,"C",'MAPA DE RIESGOS'!$AF157),"")</f>
        <v/>
      </c>
      <c r="CB13" s="316" t="str">
        <f>IF(AND('MAPA DE RIESGOS'!$AP158="Muy Alta",'MAPA DE RIESGOS'!$AR158="Mayor"),CONCATENATE("R",'MAPA DE RIESGOS'!$H158,"C",'MAPA DE RIESGOS'!$AF158),"")</f>
        <v/>
      </c>
      <c r="CC13" s="317" t="str">
        <f>IF(AND('MAPA DE RIESGOS'!$AP159="Muy Alta",'MAPA DE RIESGOS'!$AR159="Mayor"),CONCATENATE("R",'MAPA DE RIESGOS'!$H159,"C",'MAPA DE RIESGOS'!$AF159),"")</f>
        <v/>
      </c>
      <c r="CD13" s="318" t="str">
        <f>IF(AND('MAPA DE RIESGOS'!$AP142="Muy Alta",'MAPA DE RIESGOS'!$AR142="Catastrófico"),CONCATENATE("R",'MAPA DE RIESGOS'!$H142,"C",'MAPA DE RIESGOS'!$AF142),"")</f>
        <v/>
      </c>
      <c r="CE13" s="318" t="str">
        <f>IF(AND('MAPA DE RIESGOS'!$AP143="Muy Alta",'MAPA DE RIESGOS'!$AR143="Catastrófico"),CONCATENATE("R",'MAPA DE RIESGOS'!$H143,"C",'MAPA DE RIESGOS'!$AF143),"")</f>
        <v/>
      </c>
      <c r="CF13" s="318" t="str">
        <f>IF(AND('MAPA DE RIESGOS'!$AP144="Muy Alta",'MAPA DE RIESGOS'!$AR144="Catastrófico"),CONCATENATE("R",'MAPA DE RIESGOS'!$H144,"C",'MAPA DE RIESGOS'!$AF144),"")</f>
        <v/>
      </c>
      <c r="CG13" s="318" t="str">
        <f>IF(AND('MAPA DE RIESGOS'!$AP145="Muy Alta",'MAPA DE RIESGOS'!$AR145="Catastrófico"),CONCATENATE("R",'MAPA DE RIESGOS'!$H145,"C",'MAPA DE RIESGOS'!$AF145),"")</f>
        <v/>
      </c>
      <c r="CH13" s="318" t="str">
        <f>IF(AND('MAPA DE RIESGOS'!$AP146="Muy Alta",'MAPA DE RIESGOS'!$AR146="Catastrófico"),CONCATENATE("R",'MAPA DE RIESGOS'!$H146,"C",'MAPA DE RIESGOS'!$AF146),"")</f>
        <v/>
      </c>
      <c r="CI13" s="318" t="str">
        <f>IF(AND('MAPA DE RIESGOS'!$AP147="Muy Alta",'MAPA DE RIESGOS'!$AR147="Catastrófico"),CONCATENATE("R",'MAPA DE RIESGOS'!$H147,"C",'MAPA DE RIESGOS'!$AF147),"")</f>
        <v/>
      </c>
      <c r="CJ13" s="318" t="str">
        <f>IF(AND('MAPA DE RIESGOS'!$AP148="Muy Alta",'MAPA DE RIESGOS'!$AR148="Catastrófico"),CONCATENATE("R",'MAPA DE RIESGOS'!$H148,"C",'MAPA DE RIESGOS'!$AF148),"")</f>
        <v/>
      </c>
      <c r="CK13" s="318" t="str">
        <f>IF(AND('MAPA DE RIESGOS'!$AP149="Muy Alta",'MAPA DE RIESGOS'!$AR149="Catastrófico"),CONCATENATE("R",'MAPA DE RIESGOS'!$H149,"C",'MAPA DE RIESGOS'!$AF149),"")</f>
        <v/>
      </c>
      <c r="CL13" s="318" t="str">
        <f>IF(AND('MAPA DE RIESGOS'!$AP150="Muy Alta",'MAPA DE RIESGOS'!$AR150="Catastrófico"),CONCATENATE("R",'MAPA DE RIESGOS'!$H150,"C",'MAPA DE RIESGOS'!$AF150),"")</f>
        <v/>
      </c>
      <c r="CM13" s="318" t="str">
        <f>IF(AND('MAPA DE RIESGOS'!$AP151="Muy Alta",'MAPA DE RIESGOS'!$AR151="Catastrófico"),CONCATENATE("R",'MAPA DE RIESGOS'!$H151,"C",'MAPA DE RIESGOS'!$AF151),"")</f>
        <v/>
      </c>
      <c r="CN13" s="318" t="str">
        <f>IF(AND('MAPA DE RIESGOS'!$AP152="Muy Alta",'MAPA DE RIESGOS'!$AR152="Catastrófico"),CONCATENATE("R",'MAPA DE RIESGOS'!$H152,"C",'MAPA DE RIESGOS'!$AF152),"")</f>
        <v/>
      </c>
      <c r="CO13" s="318" t="str">
        <f>IF(AND('MAPA DE RIESGOS'!$AP153="Muy Alta",'MAPA DE RIESGOS'!$AR153="Catastrófico"),CONCATENATE("R",'MAPA DE RIESGOS'!$H153,"C",'MAPA DE RIESGOS'!$AF153),"")</f>
        <v/>
      </c>
      <c r="CP13" s="318" t="str">
        <f>IF(AND('MAPA DE RIESGOS'!$AP154="Muy Alta",'MAPA DE RIESGOS'!$AR154="Catastrófico"),CONCATENATE("R",'MAPA DE RIESGOS'!$H154,"C",'MAPA DE RIESGOS'!$AF154),"")</f>
        <v/>
      </c>
      <c r="CQ13" s="318" t="str">
        <f>IF(AND('MAPA DE RIESGOS'!$AP155="Muy Alta",'MAPA DE RIESGOS'!$AR155="Catastrófico"),CONCATENATE("R",'MAPA DE RIESGOS'!$H155,"C",'MAPA DE RIESGOS'!$AF155),"")</f>
        <v/>
      </c>
      <c r="CR13" s="318" t="str">
        <f>IF(AND('MAPA DE RIESGOS'!$AP156="Muy Alta",'MAPA DE RIESGOS'!$AR156="Catastrófico"),CONCATENATE("R",'MAPA DE RIESGOS'!$H156,"C",'MAPA DE RIESGOS'!$AF156),"")</f>
        <v/>
      </c>
      <c r="CS13" s="318" t="str">
        <f>IF(AND('MAPA DE RIESGOS'!$AP157="Muy Alta",'MAPA DE RIESGOS'!$AR157="Catastrófico"),CONCATENATE("R",'MAPA DE RIESGOS'!$H157,"C",'MAPA DE RIESGOS'!$AF157),"")</f>
        <v/>
      </c>
      <c r="CT13" s="318" t="str">
        <f>IF(AND('MAPA DE RIESGOS'!$AP158="Muy Alta",'MAPA DE RIESGOS'!$AR158="Catastrófico"),CONCATENATE("R",'MAPA DE RIESGOS'!$H158,"C",'MAPA DE RIESGOS'!$AF158),"")</f>
        <v/>
      </c>
      <c r="CU13" s="319" t="str">
        <f>IF(AND('MAPA DE RIESGOS'!$AP159="Muy Alta",'MAPA DE RIESGOS'!$AR159="Catastrófico"),CONCATENATE("R",'MAPA DE RIESGOS'!$H159,"C",'MAPA DE RIESGOS'!$AF159),"")</f>
        <v/>
      </c>
      <c r="CV13" s="57"/>
      <c r="CW13" s="858"/>
      <c r="CX13" s="859"/>
      <c r="CY13" s="859"/>
      <c r="CZ13" s="859"/>
      <c r="DA13" s="859"/>
      <c r="DB13" s="860"/>
    </row>
    <row r="14" spans="2:106" ht="32.450000000000003" customHeight="1">
      <c r="B14" s="878"/>
      <c r="C14" s="878"/>
      <c r="D14" s="879"/>
      <c r="E14" s="849"/>
      <c r="F14" s="850"/>
      <c r="G14" s="850"/>
      <c r="H14" s="850"/>
      <c r="I14" s="851"/>
      <c r="J14" s="315" t="str">
        <f>IF(AND('MAPA DE RIESGOS'!$AP160="Muy Alta",'MAPA DE RIESGOS'!$AR160="Leve"),CONCATENATE("R",'MAPA DE RIESGOS'!$H160,"C",'MAPA DE RIESGOS'!$AF160),"")</f>
        <v/>
      </c>
      <c r="K14" s="316" t="str">
        <f>IF(AND('MAPA DE RIESGOS'!$AP161="Muy Alta",'MAPA DE RIESGOS'!$AR161="Leve"),CONCATENATE("R",'MAPA DE RIESGOS'!$H161,"C",'MAPA DE RIESGOS'!$AF161),"")</f>
        <v/>
      </c>
      <c r="L14" s="316" t="str">
        <f>IF(AND('MAPA DE RIESGOS'!$AP162="Muy Alta",'MAPA DE RIESGOS'!$AR162="Leve"),CONCATENATE("R",'MAPA DE RIESGOS'!$H162,"C",'MAPA DE RIESGOS'!$AF162),"")</f>
        <v/>
      </c>
      <c r="M14" s="316" t="str">
        <f>IF(AND('MAPA DE RIESGOS'!$AP163="Muy Alta",'MAPA DE RIESGOS'!$AR163="Leve"),CONCATENATE("R",'MAPA DE RIESGOS'!$H163,"C",'MAPA DE RIESGOS'!$AF163),"")</f>
        <v/>
      </c>
      <c r="N14" s="316" t="str">
        <f>IF(AND('MAPA DE RIESGOS'!$AP164="Muy Alta",'MAPA DE RIESGOS'!$AR164="Leve"),CONCATENATE("R",'MAPA DE RIESGOS'!$H164,"C",'MAPA DE RIESGOS'!$AF164),"")</f>
        <v/>
      </c>
      <c r="O14" s="316" t="str">
        <f>IF(AND('MAPA DE RIESGOS'!$AP165="Muy Alta",'MAPA DE RIESGOS'!$AR165="Leve"),CONCATENATE("R",'MAPA DE RIESGOS'!$H165,"C",'MAPA DE RIESGOS'!$AF165),"")</f>
        <v/>
      </c>
      <c r="P14" s="316" t="str">
        <f>IF(AND('MAPA DE RIESGOS'!$AP166="Muy Alta",'MAPA DE RIESGOS'!$AR166="Leve"),CONCATENATE("R",'MAPA DE RIESGOS'!$H166,"C",'MAPA DE RIESGOS'!$AF166),"")</f>
        <v/>
      </c>
      <c r="Q14" s="316" t="str">
        <f>IF(AND('MAPA DE RIESGOS'!$AP167="Muy Alta",'MAPA DE RIESGOS'!$AR167="Leve"),CONCATENATE("R",'MAPA DE RIESGOS'!$H167,"C",'MAPA DE RIESGOS'!$AF167),"")</f>
        <v/>
      </c>
      <c r="R14" s="316" t="str">
        <f>IF(AND('MAPA DE RIESGOS'!$AP168="Muy Alta",'MAPA DE RIESGOS'!$AR168="Leve"),CONCATENATE("R",'MAPA DE RIESGOS'!$H168,"C",'MAPA DE RIESGOS'!$AF168),"")</f>
        <v/>
      </c>
      <c r="S14" s="316" t="str">
        <f>IF(AND('MAPA DE RIESGOS'!$AP169="Muy Alta",'MAPA DE RIESGOS'!$AR169="Leve"),CONCATENATE("R",'MAPA DE RIESGOS'!$H169,"C",'MAPA DE RIESGOS'!$AF169),"")</f>
        <v/>
      </c>
      <c r="T14" s="316" t="str">
        <f>IF(AND('MAPA DE RIESGOS'!$AP170="Muy Alta",'MAPA DE RIESGOS'!$AR170="Leve"),CONCATENATE("R",'MAPA DE RIESGOS'!$H170,"C",'MAPA DE RIESGOS'!$AF170),"")</f>
        <v/>
      </c>
      <c r="U14" s="316" t="str">
        <f>IF(AND('MAPA DE RIESGOS'!$AP171="Muy Alta",'MAPA DE RIESGOS'!$AR171="Leve"),CONCATENATE("R",'MAPA DE RIESGOS'!$H171,"C",'MAPA DE RIESGOS'!$AF171),"")</f>
        <v/>
      </c>
      <c r="V14" s="316" t="str">
        <f>IF(AND('MAPA DE RIESGOS'!$AP172="Muy Alta",'MAPA DE RIESGOS'!$AR172="Leve"),CONCATENATE("R",'MAPA DE RIESGOS'!$H172,"C",'MAPA DE RIESGOS'!$AF172),"")</f>
        <v/>
      </c>
      <c r="W14" s="316" t="str">
        <f>IF(AND('MAPA DE RIESGOS'!$AP173="Muy Alta",'MAPA DE RIESGOS'!$AR173="Leve"),CONCATENATE("R",'MAPA DE RIESGOS'!$H173,"C",'MAPA DE RIESGOS'!$AF173),"")</f>
        <v/>
      </c>
      <c r="X14" s="316" t="str">
        <f>IF(AND('MAPA DE RIESGOS'!$AP174="Muy Alta",'MAPA DE RIESGOS'!$AR174="Leve"),CONCATENATE("R",'MAPA DE RIESGOS'!$H174,"C",'MAPA DE RIESGOS'!$AF174),"")</f>
        <v/>
      </c>
      <c r="Y14" s="316" t="str">
        <f>IF(AND('MAPA DE RIESGOS'!$AP175="Muy Alta",'MAPA DE RIESGOS'!$AR175="Leve"),CONCATENATE("R",'MAPA DE RIESGOS'!$H175,"C",'MAPA DE RIESGOS'!$AF175),"")</f>
        <v/>
      </c>
      <c r="Z14" s="316" t="str">
        <f>IF(AND('MAPA DE RIESGOS'!$AP176="Muy Alta",'MAPA DE RIESGOS'!$AR176="Leve"),CONCATENATE("R",'MAPA DE RIESGOS'!$H176,"C",'MAPA DE RIESGOS'!$AF176),"")</f>
        <v/>
      </c>
      <c r="AA14" s="317" t="str">
        <f>IF(AND('MAPA DE RIESGOS'!$AP177="Muy Alta",'MAPA DE RIESGOS'!$AR177="Leve"),CONCATENATE("R",'MAPA DE RIESGOS'!$H177,"C",'MAPA DE RIESGOS'!$AF177),"")</f>
        <v/>
      </c>
      <c r="AB14" s="315" t="str">
        <f>IF(AND('MAPA DE RIESGOS'!$AP160="Muy Alta",'MAPA DE RIESGOS'!$AR160="Menor"),CONCATENATE("R",'MAPA DE RIESGOS'!$H160,"C",'MAPA DE RIESGOS'!$AF160),"")</f>
        <v/>
      </c>
      <c r="AC14" s="316" t="str">
        <f>IF(AND('MAPA DE RIESGOS'!$AP161="Muy Alta",'MAPA DE RIESGOS'!$AR161="Menor"),CONCATENATE("R",'MAPA DE RIESGOS'!$H161,"C",'MAPA DE RIESGOS'!$AF161),"")</f>
        <v/>
      </c>
      <c r="AD14" s="316" t="str">
        <f>IF(AND('MAPA DE RIESGOS'!$AP162="Muy Alta",'MAPA DE RIESGOS'!$AR162="Menor"),CONCATENATE("R",'MAPA DE RIESGOS'!$H162,"C",'MAPA DE RIESGOS'!$AF162),"")</f>
        <v/>
      </c>
      <c r="AE14" s="316" t="str">
        <f>IF(AND('MAPA DE RIESGOS'!$AP163="Muy Alta",'MAPA DE RIESGOS'!$AR163="Menor"),CONCATENATE("R",'MAPA DE RIESGOS'!$H163,"C",'MAPA DE RIESGOS'!$AF163),"")</f>
        <v/>
      </c>
      <c r="AF14" s="316" t="str">
        <f>IF(AND('MAPA DE RIESGOS'!$AP164="Muy Alta",'MAPA DE RIESGOS'!$AR164="Menor"),CONCATENATE("R",'MAPA DE RIESGOS'!$H164,"C",'MAPA DE RIESGOS'!$AF164),"")</f>
        <v/>
      </c>
      <c r="AG14" s="316" t="str">
        <f>IF(AND('MAPA DE RIESGOS'!$AP165="Muy Alta",'MAPA DE RIESGOS'!$AR165="Menor"),CONCATENATE("R",'MAPA DE RIESGOS'!$H165,"C",'MAPA DE RIESGOS'!$AF165),"")</f>
        <v/>
      </c>
      <c r="AH14" s="316" t="str">
        <f>IF(AND('MAPA DE RIESGOS'!$AP166="Muy Alta",'MAPA DE RIESGOS'!$AR166="Menor"),CONCATENATE("R",'MAPA DE RIESGOS'!$H166,"C",'MAPA DE RIESGOS'!$AF166),"")</f>
        <v/>
      </c>
      <c r="AI14" s="316" t="str">
        <f>IF(AND('MAPA DE RIESGOS'!$AP167="Muy Alta",'MAPA DE RIESGOS'!$AR167="Menor"),CONCATENATE("R",'MAPA DE RIESGOS'!$H167,"C",'MAPA DE RIESGOS'!$AF167),"")</f>
        <v/>
      </c>
      <c r="AJ14" s="316" t="str">
        <f>IF(AND('MAPA DE RIESGOS'!$AP168="Muy Alta",'MAPA DE RIESGOS'!$AR168="Menor"),CONCATENATE("R",'MAPA DE RIESGOS'!$H168,"C",'MAPA DE RIESGOS'!$AF168),"")</f>
        <v/>
      </c>
      <c r="AK14" s="316" t="str">
        <f>IF(AND('MAPA DE RIESGOS'!$AP169="Muy Alta",'MAPA DE RIESGOS'!$AR169="Menor"),CONCATENATE("R",'MAPA DE RIESGOS'!$H169,"C",'MAPA DE RIESGOS'!$AF169),"")</f>
        <v/>
      </c>
      <c r="AL14" s="316" t="str">
        <f>IF(AND('MAPA DE RIESGOS'!$AP170="Muy Alta",'MAPA DE RIESGOS'!$AR170="Menor"),CONCATENATE("R",'MAPA DE RIESGOS'!$H170,"C",'MAPA DE RIESGOS'!$AF170),"")</f>
        <v/>
      </c>
      <c r="AM14" s="316" t="str">
        <f>IF(AND('MAPA DE RIESGOS'!$AP171="Muy Alta",'MAPA DE RIESGOS'!$AR171="Menor"),CONCATENATE("R",'MAPA DE RIESGOS'!$H171,"C",'MAPA DE RIESGOS'!$AF171),"")</f>
        <v/>
      </c>
      <c r="AN14" s="316" t="str">
        <f>IF(AND('MAPA DE RIESGOS'!$AP172="Muy Alta",'MAPA DE RIESGOS'!$AR172="Menor"),CONCATENATE("R",'MAPA DE RIESGOS'!$H172,"C",'MAPA DE RIESGOS'!$AF172),"")</f>
        <v/>
      </c>
      <c r="AO14" s="316" t="str">
        <f>IF(AND('MAPA DE RIESGOS'!$AP173="Muy Alta",'MAPA DE RIESGOS'!$AR173="Menor"),CONCATENATE("R",'MAPA DE RIESGOS'!$H173,"C",'MAPA DE RIESGOS'!$AF173),"")</f>
        <v/>
      </c>
      <c r="AP14" s="316" t="str">
        <f>IF(AND('MAPA DE RIESGOS'!$AP174="Muy Alta",'MAPA DE RIESGOS'!$AR174="Menor"),CONCATENATE("R",'MAPA DE RIESGOS'!$H174,"C",'MAPA DE RIESGOS'!$AF174),"")</f>
        <v/>
      </c>
      <c r="AQ14" s="316" t="str">
        <f>IF(AND('MAPA DE RIESGOS'!$AP175="Muy Alta",'MAPA DE RIESGOS'!$AR175="Menor"),CONCATENATE("R",'MAPA DE RIESGOS'!$H175,"C",'MAPA DE RIESGOS'!$AF175),"")</f>
        <v/>
      </c>
      <c r="AR14" s="316" t="str">
        <f>IF(AND('MAPA DE RIESGOS'!$AP176="Muy Alta",'MAPA DE RIESGOS'!$AR176="Menor"),CONCATENATE("R",'MAPA DE RIESGOS'!$H176,"C",'MAPA DE RIESGOS'!$AF176),"")</f>
        <v/>
      </c>
      <c r="AS14" s="317" t="str">
        <f>IF(AND('MAPA DE RIESGOS'!$AP177="Muy Alta",'MAPA DE RIESGOS'!$AR177="Menor"),CONCATENATE("R",'MAPA DE RIESGOS'!$H177,"C",'MAPA DE RIESGOS'!$AF177),"")</f>
        <v/>
      </c>
      <c r="AT14" s="315" t="str">
        <f>IF(AND('MAPA DE RIESGOS'!$AP160="Muy Alta",'MAPA DE RIESGOS'!$AR160="Moderado"),CONCATENATE("R",'MAPA DE RIESGOS'!$H160,"C",'MAPA DE RIESGOS'!$AF160),"")</f>
        <v/>
      </c>
      <c r="AU14" s="316" t="str">
        <f>IF(AND('MAPA DE RIESGOS'!$AP161="Muy Alta",'MAPA DE RIESGOS'!$AR161="Moderado"),CONCATENATE("R",'MAPA DE RIESGOS'!$H161,"C",'MAPA DE RIESGOS'!$AF161),"")</f>
        <v/>
      </c>
      <c r="AV14" s="316" t="str">
        <f>IF(AND('MAPA DE RIESGOS'!$AP162="Muy Alta",'MAPA DE RIESGOS'!$AR162="Moderado"),CONCATENATE("R",'MAPA DE RIESGOS'!$H162,"C",'MAPA DE RIESGOS'!$AF162),"")</f>
        <v/>
      </c>
      <c r="AW14" s="316" t="str">
        <f>IF(AND('MAPA DE RIESGOS'!$AP163="Muy Alta",'MAPA DE RIESGOS'!$AR163="Moderado"),CONCATENATE("R",'MAPA DE RIESGOS'!$H163,"C",'MAPA DE RIESGOS'!$AF163),"")</f>
        <v/>
      </c>
      <c r="AX14" s="316" t="str">
        <f>IF(AND('MAPA DE RIESGOS'!$AP164="Muy Alta",'MAPA DE RIESGOS'!$AR164="Moderado"),CONCATENATE("R",'MAPA DE RIESGOS'!$H164,"C",'MAPA DE RIESGOS'!$AF164),"")</f>
        <v/>
      </c>
      <c r="AY14" s="316" t="str">
        <f>IF(AND('MAPA DE RIESGOS'!$AP165="Muy Alta",'MAPA DE RIESGOS'!$AR165="Moderado"),CONCATENATE("R",'MAPA DE RIESGOS'!$H165,"C",'MAPA DE RIESGOS'!$AF165),"")</f>
        <v/>
      </c>
      <c r="AZ14" s="316" t="str">
        <f>IF(AND('MAPA DE RIESGOS'!$AP166="Muy Alta",'MAPA DE RIESGOS'!$AR166="Moderado"),CONCATENATE("R",'MAPA DE RIESGOS'!$H166,"C",'MAPA DE RIESGOS'!$AF166),"")</f>
        <v/>
      </c>
      <c r="BA14" s="316" t="str">
        <f>IF(AND('MAPA DE RIESGOS'!$AP167="Muy Alta",'MAPA DE RIESGOS'!$AR167="Moderado"),CONCATENATE("R",'MAPA DE RIESGOS'!$H167,"C",'MAPA DE RIESGOS'!$AF167),"")</f>
        <v/>
      </c>
      <c r="BB14" s="316" t="str">
        <f>IF(AND('MAPA DE RIESGOS'!$AP168="Muy Alta",'MAPA DE RIESGOS'!$AR168="Moderado"),CONCATENATE("R",'MAPA DE RIESGOS'!$H168,"C",'MAPA DE RIESGOS'!$AF168),"")</f>
        <v/>
      </c>
      <c r="BC14" s="316" t="str">
        <f>IF(AND('MAPA DE RIESGOS'!$AP169="Muy Alta",'MAPA DE RIESGOS'!$AR169="Moderado"),CONCATENATE("R",'MAPA DE RIESGOS'!$H169,"C",'MAPA DE RIESGOS'!$AF169),"")</f>
        <v/>
      </c>
      <c r="BD14" s="316" t="str">
        <f>IF(AND('MAPA DE RIESGOS'!$AP170="Muy Alta",'MAPA DE RIESGOS'!$AR170="Moderado"),CONCATENATE("R",'MAPA DE RIESGOS'!$H170,"C",'MAPA DE RIESGOS'!$AF170),"")</f>
        <v/>
      </c>
      <c r="BE14" s="316" t="str">
        <f>IF(AND('MAPA DE RIESGOS'!$AP171="Muy Alta",'MAPA DE RIESGOS'!$AR171="Moderado"),CONCATENATE("R",'MAPA DE RIESGOS'!$H171,"C",'MAPA DE RIESGOS'!$AF171),"")</f>
        <v/>
      </c>
      <c r="BF14" s="316" t="str">
        <f>IF(AND('MAPA DE RIESGOS'!$AP172="Muy Alta",'MAPA DE RIESGOS'!$AR172="Moderado"),CONCATENATE("R",'MAPA DE RIESGOS'!$H172,"C",'MAPA DE RIESGOS'!$AF172),"")</f>
        <v/>
      </c>
      <c r="BG14" s="316" t="str">
        <f>IF(AND('MAPA DE RIESGOS'!$AP173="Muy Alta",'MAPA DE RIESGOS'!$AR173="Moderado"),CONCATENATE("R",'MAPA DE RIESGOS'!$H173,"C",'MAPA DE RIESGOS'!$AF173),"")</f>
        <v/>
      </c>
      <c r="BH14" s="316" t="str">
        <f>IF(AND('MAPA DE RIESGOS'!$AP174="Muy Alta",'MAPA DE RIESGOS'!$AR174="Moderado"),CONCATENATE("R",'MAPA DE RIESGOS'!$H174,"C",'MAPA DE RIESGOS'!$AF174),"")</f>
        <v/>
      </c>
      <c r="BI14" s="316" t="str">
        <f>IF(AND('MAPA DE RIESGOS'!$AP175="Muy Alta",'MAPA DE RIESGOS'!$AR175="Moderado"),CONCATENATE("R",'MAPA DE RIESGOS'!$H175,"C",'MAPA DE RIESGOS'!$AF175),"")</f>
        <v/>
      </c>
      <c r="BJ14" s="316" t="str">
        <f>IF(AND('MAPA DE RIESGOS'!$AP176="Muy Alta",'MAPA DE RIESGOS'!$AR176="Moderado"),CONCATENATE("R",'MAPA DE RIESGOS'!$H176,"C",'MAPA DE RIESGOS'!$AF176),"")</f>
        <v/>
      </c>
      <c r="BK14" s="317" t="str">
        <f>IF(AND('MAPA DE RIESGOS'!$AP177="Muy Alta",'MAPA DE RIESGOS'!$AR177="Moderado"),CONCATENATE("R",'MAPA DE RIESGOS'!$H177,"C",'MAPA DE RIESGOS'!$AF177),"")</f>
        <v/>
      </c>
      <c r="BL14" s="315" t="str">
        <f>IF(AND('MAPA DE RIESGOS'!$AP160="Muy Alta",'MAPA DE RIESGOS'!$AR160="Mayor"),CONCATENATE("R",'MAPA DE RIESGOS'!$H160,"C",'MAPA DE RIESGOS'!$AF160),"")</f>
        <v/>
      </c>
      <c r="BM14" s="316" t="str">
        <f>IF(AND('MAPA DE RIESGOS'!$AP161="Muy Alta",'MAPA DE RIESGOS'!$AR161="Mayor"),CONCATENATE("R",'MAPA DE RIESGOS'!$H161,"C",'MAPA DE RIESGOS'!$AF161),"")</f>
        <v/>
      </c>
      <c r="BN14" s="316" t="str">
        <f>IF(AND('MAPA DE RIESGOS'!$AP162="Muy Alta",'MAPA DE RIESGOS'!$AR162="Mayor"),CONCATENATE("R",'MAPA DE RIESGOS'!$H162,"C",'MAPA DE RIESGOS'!$AF162),"")</f>
        <v/>
      </c>
      <c r="BO14" s="316" t="str">
        <f>IF(AND('MAPA DE RIESGOS'!$AP163="Muy Alta",'MAPA DE RIESGOS'!$AR163="Mayor"),CONCATENATE("R",'MAPA DE RIESGOS'!$H163,"C",'MAPA DE RIESGOS'!$AF163),"")</f>
        <v/>
      </c>
      <c r="BP14" s="316" t="str">
        <f>IF(AND('MAPA DE RIESGOS'!$AP164="Muy Alta",'MAPA DE RIESGOS'!$AR164="Mayor"),CONCATENATE("R",'MAPA DE RIESGOS'!$H164,"C",'MAPA DE RIESGOS'!$AF164),"")</f>
        <v/>
      </c>
      <c r="BQ14" s="316" t="str">
        <f>IF(AND('MAPA DE RIESGOS'!$AP165="Muy Alta",'MAPA DE RIESGOS'!$AR165="Mayor"),CONCATENATE("R",'MAPA DE RIESGOS'!$H165,"C",'MAPA DE RIESGOS'!$AF165),"")</f>
        <v/>
      </c>
      <c r="BR14" s="316" t="str">
        <f>IF(AND('MAPA DE RIESGOS'!$AP166="Muy Alta",'MAPA DE RIESGOS'!$AR166="Mayor"),CONCATENATE("R",'MAPA DE RIESGOS'!$H166,"C",'MAPA DE RIESGOS'!$AF166),"")</f>
        <v/>
      </c>
      <c r="BS14" s="316" t="str">
        <f>IF(AND('MAPA DE RIESGOS'!$AP167="Muy Alta",'MAPA DE RIESGOS'!$AR167="Mayor"),CONCATENATE("R",'MAPA DE RIESGOS'!$H167,"C",'MAPA DE RIESGOS'!$AF167),"")</f>
        <v/>
      </c>
      <c r="BT14" s="316" t="str">
        <f>IF(AND('MAPA DE RIESGOS'!$AP168="Muy Alta",'MAPA DE RIESGOS'!$AR168="Mayor"),CONCATENATE("R",'MAPA DE RIESGOS'!$H168,"C",'MAPA DE RIESGOS'!$AF168),"")</f>
        <v/>
      </c>
      <c r="BU14" s="316" t="str">
        <f>IF(AND('MAPA DE RIESGOS'!$AP169="Muy Alta",'MAPA DE RIESGOS'!$AR169="Mayor"),CONCATENATE("R",'MAPA DE RIESGOS'!$H169,"C",'MAPA DE RIESGOS'!$AF169),"")</f>
        <v/>
      </c>
      <c r="BV14" s="316" t="str">
        <f>IF(AND('MAPA DE RIESGOS'!$AP170="Muy Alta",'MAPA DE RIESGOS'!$AR170="Mayor"),CONCATENATE("R",'MAPA DE RIESGOS'!$H170,"C",'MAPA DE RIESGOS'!$AF170),"")</f>
        <v/>
      </c>
      <c r="BW14" s="316" t="str">
        <f>IF(AND('MAPA DE RIESGOS'!$AP171="Muy Alta",'MAPA DE RIESGOS'!$AR171="Mayor"),CONCATENATE("R",'MAPA DE RIESGOS'!$H171,"C",'MAPA DE RIESGOS'!$AF171),"")</f>
        <v/>
      </c>
      <c r="BX14" s="316" t="str">
        <f>IF(AND('MAPA DE RIESGOS'!$AP172="Muy Alta",'MAPA DE RIESGOS'!$AR172="Mayor"),CONCATENATE("R",'MAPA DE RIESGOS'!$H172,"C",'MAPA DE RIESGOS'!$AF172),"")</f>
        <v/>
      </c>
      <c r="BY14" s="316" t="str">
        <f>IF(AND('MAPA DE RIESGOS'!$AP173="Muy Alta",'MAPA DE RIESGOS'!$AR173="Mayor"),CONCATENATE("R",'MAPA DE RIESGOS'!$H173,"C",'MAPA DE RIESGOS'!$AF173),"")</f>
        <v/>
      </c>
      <c r="BZ14" s="316" t="str">
        <f>IF(AND('MAPA DE RIESGOS'!$AP174="Muy Alta",'MAPA DE RIESGOS'!$AR174="Mayor"),CONCATENATE("R",'MAPA DE RIESGOS'!$H174,"C",'MAPA DE RIESGOS'!$AF174),"")</f>
        <v/>
      </c>
      <c r="CA14" s="316" t="str">
        <f>IF(AND('MAPA DE RIESGOS'!$AP175="Muy Alta",'MAPA DE RIESGOS'!$AR175="Mayor"),CONCATENATE("R",'MAPA DE RIESGOS'!$H175,"C",'MAPA DE RIESGOS'!$AF175),"")</f>
        <v/>
      </c>
      <c r="CB14" s="316" t="str">
        <f>IF(AND('MAPA DE RIESGOS'!$AP176="Muy Alta",'MAPA DE RIESGOS'!$AR176="Mayor"),CONCATENATE("R",'MAPA DE RIESGOS'!$H176,"C",'MAPA DE RIESGOS'!$AF176),"")</f>
        <v/>
      </c>
      <c r="CC14" s="317" t="str">
        <f>IF(AND('MAPA DE RIESGOS'!$AP177="Muy Alta",'MAPA DE RIESGOS'!$AR177="Mayor"),CONCATENATE("R",'MAPA DE RIESGOS'!$H177,"C",'MAPA DE RIESGOS'!$AF177),"")</f>
        <v/>
      </c>
      <c r="CD14" s="318" t="str">
        <f>IF(AND('MAPA DE RIESGOS'!$AP160="Muy Alta",'MAPA DE RIESGOS'!$AR160="Catastrófico"),CONCATENATE("R",'MAPA DE RIESGOS'!$H160,"C",'MAPA DE RIESGOS'!$AF160),"")</f>
        <v/>
      </c>
      <c r="CE14" s="318" t="str">
        <f>IF(AND('MAPA DE RIESGOS'!$AP161="Muy Alta",'MAPA DE RIESGOS'!$AR161="Catastrófico"),CONCATENATE("R",'MAPA DE RIESGOS'!$H161,"C",'MAPA DE RIESGOS'!$AF161),"")</f>
        <v/>
      </c>
      <c r="CF14" s="318" t="str">
        <f>IF(AND('MAPA DE RIESGOS'!$AP162="Muy Alta",'MAPA DE RIESGOS'!$AR162="Catastrófico"),CONCATENATE("R",'MAPA DE RIESGOS'!$H162,"C",'MAPA DE RIESGOS'!$AF162),"")</f>
        <v/>
      </c>
      <c r="CG14" s="318" t="str">
        <f>IF(AND('MAPA DE RIESGOS'!$AP163="Muy Alta",'MAPA DE RIESGOS'!$AR163="Catastrófico"),CONCATENATE("R",'MAPA DE RIESGOS'!$H163,"C",'MAPA DE RIESGOS'!$AF163),"")</f>
        <v/>
      </c>
      <c r="CH14" s="318" t="str">
        <f>IF(AND('MAPA DE RIESGOS'!$AP164="Muy Alta",'MAPA DE RIESGOS'!$AR164="Catastrófico"),CONCATENATE("R",'MAPA DE RIESGOS'!$H164,"C",'MAPA DE RIESGOS'!$AF164),"")</f>
        <v/>
      </c>
      <c r="CI14" s="318" t="str">
        <f>IF(AND('MAPA DE RIESGOS'!$AP165="Muy Alta",'MAPA DE RIESGOS'!$AR165="Catastrófico"),CONCATENATE("R",'MAPA DE RIESGOS'!$H165,"C",'MAPA DE RIESGOS'!$AF165),"")</f>
        <v/>
      </c>
      <c r="CJ14" s="318" t="str">
        <f>IF(AND('MAPA DE RIESGOS'!$AP166="Muy Alta",'MAPA DE RIESGOS'!$AR166="Catastrófico"),CONCATENATE("R",'MAPA DE RIESGOS'!$H166,"C",'MAPA DE RIESGOS'!$AF166),"")</f>
        <v/>
      </c>
      <c r="CK14" s="318" t="str">
        <f>IF(AND('MAPA DE RIESGOS'!$AP167="Muy Alta",'MAPA DE RIESGOS'!$AR167="Catastrófico"),CONCATENATE("R",'MAPA DE RIESGOS'!$H167,"C",'MAPA DE RIESGOS'!$AF167),"")</f>
        <v/>
      </c>
      <c r="CL14" s="318" t="str">
        <f>IF(AND('MAPA DE RIESGOS'!$AP168="Muy Alta",'MAPA DE RIESGOS'!$AR168="Catastrófico"),CONCATENATE("R",'MAPA DE RIESGOS'!$H168,"C",'MAPA DE RIESGOS'!$AF168),"")</f>
        <v/>
      </c>
      <c r="CM14" s="318" t="str">
        <f>IF(AND('MAPA DE RIESGOS'!$AP169="Muy Alta",'MAPA DE RIESGOS'!$AR169="Catastrófico"),CONCATENATE("R",'MAPA DE RIESGOS'!$H169,"C",'MAPA DE RIESGOS'!$AF169),"")</f>
        <v/>
      </c>
      <c r="CN14" s="318" t="str">
        <f>IF(AND('MAPA DE RIESGOS'!$AP170="Muy Alta",'MAPA DE RIESGOS'!$AR170="Catastrófico"),CONCATENATE("R",'MAPA DE RIESGOS'!$H170,"C",'MAPA DE RIESGOS'!$AF170),"")</f>
        <v/>
      </c>
      <c r="CO14" s="318" t="str">
        <f>IF(AND('MAPA DE RIESGOS'!$AP171="Muy Alta",'MAPA DE RIESGOS'!$AR171="Catastrófico"),CONCATENATE("R",'MAPA DE RIESGOS'!$H171,"C",'MAPA DE RIESGOS'!$AF171),"")</f>
        <v/>
      </c>
      <c r="CP14" s="318" t="str">
        <f>IF(AND('MAPA DE RIESGOS'!$AP172="Muy Alta",'MAPA DE RIESGOS'!$AR172="Catastrófico"),CONCATENATE("R",'MAPA DE RIESGOS'!$H172,"C",'MAPA DE RIESGOS'!$AF172),"")</f>
        <v/>
      </c>
      <c r="CQ14" s="318" t="str">
        <f>IF(AND('MAPA DE RIESGOS'!$AP173="Muy Alta",'MAPA DE RIESGOS'!$AR173="Catastrófico"),CONCATENATE("R",'MAPA DE RIESGOS'!$H173,"C",'MAPA DE RIESGOS'!$AF173),"")</f>
        <v/>
      </c>
      <c r="CR14" s="318" t="str">
        <f>IF(AND('MAPA DE RIESGOS'!$AP174="Muy Alta",'MAPA DE RIESGOS'!$AR174="Catastrófico"),CONCATENATE("R",'MAPA DE RIESGOS'!$H174,"C",'MAPA DE RIESGOS'!$AF174),"")</f>
        <v/>
      </c>
      <c r="CS14" s="318" t="str">
        <f>IF(AND('MAPA DE RIESGOS'!$AP175="Muy Alta",'MAPA DE RIESGOS'!$AR175="Catastrófico"),CONCATENATE("R",'MAPA DE RIESGOS'!$H175,"C",'MAPA DE RIESGOS'!$AF175),"")</f>
        <v/>
      </c>
      <c r="CT14" s="318" t="str">
        <f>IF(AND('MAPA DE RIESGOS'!$AP176="Muy Alta",'MAPA DE RIESGOS'!$AR176="Catastrófico"),CONCATENATE("R",'MAPA DE RIESGOS'!$H176,"C",'MAPA DE RIESGOS'!$AF176),"")</f>
        <v/>
      </c>
      <c r="CU14" s="319" t="str">
        <f>IF(AND('MAPA DE RIESGOS'!$AP177="Muy Alta",'MAPA DE RIESGOS'!$AR177="Catastrófico"),CONCATENATE("R",'MAPA DE RIESGOS'!$H177,"C",'MAPA DE RIESGOS'!$AF177),"")</f>
        <v/>
      </c>
      <c r="CV14" s="57"/>
      <c r="CW14" s="858"/>
      <c r="CX14" s="859"/>
      <c r="CY14" s="859"/>
      <c r="CZ14" s="859"/>
      <c r="DA14" s="859"/>
      <c r="DB14" s="860"/>
    </row>
    <row r="15" spans="2:106" ht="32.450000000000003" customHeight="1">
      <c r="B15" s="878"/>
      <c r="C15" s="878"/>
      <c r="D15" s="879"/>
      <c r="E15" s="849"/>
      <c r="F15" s="850"/>
      <c r="G15" s="850"/>
      <c r="H15" s="850"/>
      <c r="I15" s="851"/>
      <c r="J15" s="315" t="str">
        <f>IF(AND('MAPA DE RIESGOS'!$AP178="Muy Alta",'MAPA DE RIESGOS'!$AR178="Leve"),CONCATENATE("R",'MAPA DE RIESGOS'!$H178,"C",'MAPA DE RIESGOS'!$AF178),"")</f>
        <v/>
      </c>
      <c r="K15" s="316" t="str">
        <f>IF(AND('MAPA DE RIESGOS'!$AP179="Muy Alta",'MAPA DE RIESGOS'!$AR179="Leve"),CONCATENATE("R",'MAPA DE RIESGOS'!$H179,"C",'MAPA DE RIESGOS'!$AF179),"")</f>
        <v/>
      </c>
      <c r="L15" s="316" t="str">
        <f>IF(AND('MAPA DE RIESGOS'!$AP180="Muy Alta",'MAPA DE RIESGOS'!$AR180="Leve"),CONCATENATE("R",'MAPA DE RIESGOS'!$H180,"C",'MAPA DE RIESGOS'!$AF180),"")</f>
        <v/>
      </c>
      <c r="M15" s="316" t="str">
        <f>IF(AND('MAPA DE RIESGOS'!$AP181="Muy Alta",'MAPA DE RIESGOS'!$AR181="Leve"),CONCATENATE("R",'MAPA DE RIESGOS'!$H181,"C",'MAPA DE RIESGOS'!$AF181),"")</f>
        <v/>
      </c>
      <c r="N15" s="316" t="str">
        <f>IF(AND('MAPA DE RIESGOS'!$AP182="Muy Alta",'MAPA DE RIESGOS'!$AR182="Leve"),CONCATENATE("R",'MAPA DE RIESGOS'!$H182,"C",'MAPA DE RIESGOS'!$AF182),"")</f>
        <v/>
      </c>
      <c r="O15" s="316" t="str">
        <f>IF(AND('MAPA DE RIESGOS'!$AP183="Muy Alta",'MAPA DE RIESGOS'!$AR183="Leve"),CONCATENATE("R",'MAPA DE RIESGOS'!$H183,"C",'MAPA DE RIESGOS'!$AF183),"")</f>
        <v/>
      </c>
      <c r="P15" s="316" t="str">
        <f>IF(AND('MAPA DE RIESGOS'!$AP184="Muy Alta",'MAPA DE RIESGOS'!$AR184="Leve"),CONCATENATE("R",'MAPA DE RIESGOS'!$H184,"C",'MAPA DE RIESGOS'!$AF184),"")</f>
        <v/>
      </c>
      <c r="Q15" s="316" t="str">
        <f>IF(AND('MAPA DE RIESGOS'!$AP185="Muy Alta",'MAPA DE RIESGOS'!$AR185="Leve"),CONCATENATE("R",'MAPA DE RIESGOS'!$H185,"C",'MAPA DE RIESGOS'!$AF185),"")</f>
        <v/>
      </c>
      <c r="R15" s="316" t="str">
        <f>IF(AND('MAPA DE RIESGOS'!$AP186="Muy Alta",'MAPA DE RIESGOS'!$AR186="Leve"),CONCATENATE("R",'MAPA DE RIESGOS'!$H186,"C",'MAPA DE RIESGOS'!$AF186),"")</f>
        <v/>
      </c>
      <c r="S15" s="316" t="str">
        <f>IF(AND('MAPA DE RIESGOS'!$AP187="Muy Alta",'MAPA DE RIESGOS'!$AR187="Leve"),CONCATENATE("R",'MAPA DE RIESGOS'!$H187,"C",'MAPA DE RIESGOS'!$AF187),"")</f>
        <v/>
      </c>
      <c r="T15" s="316" t="str">
        <f>IF(AND('MAPA DE RIESGOS'!$AP188="Muy Alta",'MAPA DE RIESGOS'!$AR188="Leve"),CONCATENATE("R",'MAPA DE RIESGOS'!$H188,"C",'MAPA DE RIESGOS'!$AF188),"")</f>
        <v/>
      </c>
      <c r="U15" s="316" t="str">
        <f>IF(AND('MAPA DE RIESGOS'!$AP189="Muy Alta",'MAPA DE RIESGOS'!$AR189="Leve"),CONCATENATE("R",'MAPA DE RIESGOS'!$H189,"C",'MAPA DE RIESGOS'!$AF189),"")</f>
        <v/>
      </c>
      <c r="V15" s="316" t="str">
        <f>IF(AND('MAPA DE RIESGOS'!$AP190="Muy Alta",'MAPA DE RIESGOS'!$AR190="Leve"),CONCATENATE("R",'MAPA DE RIESGOS'!$H190,"C",'MAPA DE RIESGOS'!$AF190),"")</f>
        <v/>
      </c>
      <c r="W15" s="316" t="str">
        <f>IF(AND('MAPA DE RIESGOS'!$AP191="Muy Alta",'MAPA DE RIESGOS'!$AR191="Leve"),CONCATENATE("R",'MAPA DE RIESGOS'!$H191,"C",'MAPA DE RIESGOS'!$AF191),"")</f>
        <v/>
      </c>
      <c r="X15" s="316" t="str">
        <f>IF(AND('MAPA DE RIESGOS'!$AP192="Muy Alta",'MAPA DE RIESGOS'!$AR192="Leve"),CONCATENATE("R",'MAPA DE RIESGOS'!$H192,"C",'MAPA DE RIESGOS'!$AF192),"")</f>
        <v/>
      </c>
      <c r="Y15" s="316" t="str">
        <f>IF(AND('MAPA DE RIESGOS'!$AP193="Muy Alta",'MAPA DE RIESGOS'!$AR193="Leve"),CONCATENATE("R",'MAPA DE RIESGOS'!$H193,"C",'MAPA DE RIESGOS'!$AF193),"")</f>
        <v/>
      </c>
      <c r="Z15" s="316" t="str">
        <f>IF(AND('MAPA DE RIESGOS'!$AP194="Muy Alta",'MAPA DE RIESGOS'!$AR194="Leve"),CONCATENATE("R",'MAPA DE RIESGOS'!$H194,"C",'MAPA DE RIESGOS'!$AF194),"")</f>
        <v/>
      </c>
      <c r="AA15" s="317" t="str">
        <f>IF(AND('MAPA DE RIESGOS'!$AP195="Muy Alta",'MAPA DE RIESGOS'!$AR195="Leve"),CONCATENATE("R",'MAPA DE RIESGOS'!$H195,"C",'MAPA DE RIESGOS'!$AF195),"")</f>
        <v/>
      </c>
      <c r="AB15" s="315" t="str">
        <f>IF(AND('MAPA DE RIESGOS'!$AP178="Muy Alta",'MAPA DE RIESGOS'!$AR178="Menor"),CONCATENATE("R",'MAPA DE RIESGOS'!$H178,"C",'MAPA DE RIESGOS'!$AF178),"")</f>
        <v/>
      </c>
      <c r="AC15" s="316" t="str">
        <f>IF(AND('MAPA DE RIESGOS'!$AP179="Muy Alta",'MAPA DE RIESGOS'!$AR179="Menor"),CONCATENATE("R",'MAPA DE RIESGOS'!$H179,"C",'MAPA DE RIESGOS'!$AF179),"")</f>
        <v/>
      </c>
      <c r="AD15" s="316" t="str">
        <f>IF(AND('MAPA DE RIESGOS'!$AP180="Muy Alta",'MAPA DE RIESGOS'!$AR180="Menor"),CONCATENATE("R",'MAPA DE RIESGOS'!$H180,"C",'MAPA DE RIESGOS'!$AF180),"")</f>
        <v/>
      </c>
      <c r="AE15" s="316" t="str">
        <f>IF(AND('MAPA DE RIESGOS'!$AP181="Muy Alta",'MAPA DE RIESGOS'!$AR181="Menor"),CONCATENATE("R",'MAPA DE RIESGOS'!$H181,"C",'MAPA DE RIESGOS'!$AF181),"")</f>
        <v/>
      </c>
      <c r="AF15" s="316" t="str">
        <f>IF(AND('MAPA DE RIESGOS'!$AP182="Muy Alta",'MAPA DE RIESGOS'!$AR182="Menor"),CONCATENATE("R",'MAPA DE RIESGOS'!$H182,"C",'MAPA DE RIESGOS'!$AF182),"")</f>
        <v/>
      </c>
      <c r="AG15" s="316" t="str">
        <f>IF(AND('MAPA DE RIESGOS'!$AP183="Muy Alta",'MAPA DE RIESGOS'!$AR183="Menor"),CONCATENATE("R",'MAPA DE RIESGOS'!$H183,"C",'MAPA DE RIESGOS'!$AF183),"")</f>
        <v/>
      </c>
      <c r="AH15" s="316" t="str">
        <f>IF(AND('MAPA DE RIESGOS'!$AP184="Muy Alta",'MAPA DE RIESGOS'!$AR184="Menor"),CONCATENATE("R",'MAPA DE RIESGOS'!$H184,"C",'MAPA DE RIESGOS'!$AF184),"")</f>
        <v/>
      </c>
      <c r="AI15" s="316" t="str">
        <f>IF(AND('MAPA DE RIESGOS'!$AP185="Muy Alta",'MAPA DE RIESGOS'!$AR185="Menor"),CONCATENATE("R",'MAPA DE RIESGOS'!$H185,"C",'MAPA DE RIESGOS'!$AF185),"")</f>
        <v/>
      </c>
      <c r="AJ15" s="316" t="str">
        <f>IF(AND('MAPA DE RIESGOS'!$AP186="Muy Alta",'MAPA DE RIESGOS'!$AR186="Menor"),CONCATENATE("R",'MAPA DE RIESGOS'!$H186,"C",'MAPA DE RIESGOS'!$AF186),"")</f>
        <v/>
      </c>
      <c r="AK15" s="316" t="str">
        <f>IF(AND('MAPA DE RIESGOS'!$AP187="Muy Alta",'MAPA DE RIESGOS'!$AR187="Menor"),CONCATENATE("R",'MAPA DE RIESGOS'!$H187,"C",'MAPA DE RIESGOS'!$AF187),"")</f>
        <v/>
      </c>
      <c r="AL15" s="316" t="str">
        <f>IF(AND('MAPA DE RIESGOS'!$AP188="Muy Alta",'MAPA DE RIESGOS'!$AR188="Menor"),CONCATENATE("R",'MAPA DE RIESGOS'!$H188,"C",'MAPA DE RIESGOS'!$AF188),"")</f>
        <v/>
      </c>
      <c r="AM15" s="316" t="str">
        <f>IF(AND('MAPA DE RIESGOS'!$AP189="Muy Alta",'MAPA DE RIESGOS'!$AR189="Menor"),CONCATENATE("R",'MAPA DE RIESGOS'!$H189,"C",'MAPA DE RIESGOS'!$AF189),"")</f>
        <v/>
      </c>
      <c r="AN15" s="316" t="str">
        <f>IF(AND('MAPA DE RIESGOS'!$AP190="Muy Alta",'MAPA DE RIESGOS'!$AR190="Menor"),CONCATENATE("R",'MAPA DE RIESGOS'!$H190,"C",'MAPA DE RIESGOS'!$AF190),"")</f>
        <v/>
      </c>
      <c r="AO15" s="316" t="str">
        <f>IF(AND('MAPA DE RIESGOS'!$AP191="Muy Alta",'MAPA DE RIESGOS'!$AR191="Menor"),CONCATENATE("R",'MAPA DE RIESGOS'!$H191,"C",'MAPA DE RIESGOS'!$AF191),"")</f>
        <v/>
      </c>
      <c r="AP15" s="316" t="str">
        <f>IF(AND('MAPA DE RIESGOS'!$AP192="Muy Alta",'MAPA DE RIESGOS'!$AR192="Menor"),CONCATENATE("R",'MAPA DE RIESGOS'!$H192,"C",'MAPA DE RIESGOS'!$AF192),"")</f>
        <v/>
      </c>
      <c r="AQ15" s="316" t="str">
        <f>IF(AND('MAPA DE RIESGOS'!$AP193="Muy Alta",'MAPA DE RIESGOS'!$AR193="Menor"),CONCATENATE("R",'MAPA DE RIESGOS'!$H193,"C",'MAPA DE RIESGOS'!$AF193),"")</f>
        <v/>
      </c>
      <c r="AR15" s="316" t="str">
        <f>IF(AND('MAPA DE RIESGOS'!$AP194="Muy Alta",'MAPA DE RIESGOS'!$AR194="Menor"),CONCATENATE("R",'MAPA DE RIESGOS'!$H194,"C",'MAPA DE RIESGOS'!$AF194),"")</f>
        <v/>
      </c>
      <c r="AS15" s="317" t="str">
        <f>IF(AND('MAPA DE RIESGOS'!$AP195="Muy Alta",'MAPA DE RIESGOS'!$AR195="Menor"),CONCATENATE("R",'MAPA DE RIESGOS'!$H195,"C",'MAPA DE RIESGOS'!$AF195),"")</f>
        <v/>
      </c>
      <c r="AT15" s="315" t="str">
        <f>IF(AND('MAPA DE RIESGOS'!$AP178="Muy Alta",'MAPA DE RIESGOS'!$AR178="Moderado"),CONCATENATE("R",'MAPA DE RIESGOS'!$H178,"C",'MAPA DE RIESGOS'!$AF178),"")</f>
        <v/>
      </c>
      <c r="AU15" s="316" t="str">
        <f>IF(AND('MAPA DE RIESGOS'!$AP179="Muy Alta",'MAPA DE RIESGOS'!$AR179="Moderado"),CONCATENATE("R",'MAPA DE RIESGOS'!$H179,"C",'MAPA DE RIESGOS'!$AF179),"")</f>
        <v/>
      </c>
      <c r="AV15" s="316" t="str">
        <f>IF(AND('MAPA DE RIESGOS'!$AP180="Muy Alta",'MAPA DE RIESGOS'!$AR180="Moderado"),CONCATENATE("R",'MAPA DE RIESGOS'!$H180,"C",'MAPA DE RIESGOS'!$AF180),"")</f>
        <v/>
      </c>
      <c r="AW15" s="316" t="str">
        <f>IF(AND('MAPA DE RIESGOS'!$AP181="Muy Alta",'MAPA DE RIESGOS'!$AR181="Moderado"),CONCATENATE("R",'MAPA DE RIESGOS'!$H181,"C",'MAPA DE RIESGOS'!$AF181),"")</f>
        <v/>
      </c>
      <c r="AX15" s="316" t="str">
        <f>IF(AND('MAPA DE RIESGOS'!$AP182="Muy Alta",'MAPA DE RIESGOS'!$AR182="Moderado"),CONCATENATE("R",'MAPA DE RIESGOS'!$H182,"C",'MAPA DE RIESGOS'!$AF182),"")</f>
        <v/>
      </c>
      <c r="AY15" s="316" t="str">
        <f>IF(AND('MAPA DE RIESGOS'!$AP183="Muy Alta",'MAPA DE RIESGOS'!$AR183="Moderado"),CONCATENATE("R",'MAPA DE RIESGOS'!$H183,"C",'MAPA DE RIESGOS'!$AF183),"")</f>
        <v/>
      </c>
      <c r="AZ15" s="316" t="str">
        <f>IF(AND('MAPA DE RIESGOS'!$AP184="Muy Alta",'MAPA DE RIESGOS'!$AR184="Moderado"),CONCATENATE("R",'MAPA DE RIESGOS'!$H184,"C",'MAPA DE RIESGOS'!$AF184),"")</f>
        <v/>
      </c>
      <c r="BA15" s="316" t="str">
        <f>IF(AND('MAPA DE RIESGOS'!$AP185="Muy Alta",'MAPA DE RIESGOS'!$AR185="Moderado"),CONCATENATE("R",'MAPA DE RIESGOS'!$H185,"C",'MAPA DE RIESGOS'!$AF185),"")</f>
        <v/>
      </c>
      <c r="BB15" s="316" t="str">
        <f>IF(AND('MAPA DE RIESGOS'!$AP186="Muy Alta",'MAPA DE RIESGOS'!$AR186="Moderado"),CONCATENATE("R",'MAPA DE RIESGOS'!$H186,"C",'MAPA DE RIESGOS'!$AF186),"")</f>
        <v/>
      </c>
      <c r="BC15" s="316" t="str">
        <f>IF(AND('MAPA DE RIESGOS'!$AP187="Muy Alta",'MAPA DE RIESGOS'!$AR187="Moderado"),CONCATENATE("R",'MAPA DE RIESGOS'!$H187,"C",'MAPA DE RIESGOS'!$AF187),"")</f>
        <v/>
      </c>
      <c r="BD15" s="316" t="str">
        <f>IF(AND('MAPA DE RIESGOS'!$AP188="Muy Alta",'MAPA DE RIESGOS'!$AR188="Moderado"),CONCATENATE("R",'MAPA DE RIESGOS'!$H188,"C",'MAPA DE RIESGOS'!$AF188),"")</f>
        <v/>
      </c>
      <c r="BE15" s="316" t="str">
        <f>IF(AND('MAPA DE RIESGOS'!$AP189="Muy Alta",'MAPA DE RIESGOS'!$AR189="Moderado"),CONCATENATE("R",'MAPA DE RIESGOS'!$H189,"C",'MAPA DE RIESGOS'!$AF189),"")</f>
        <v/>
      </c>
      <c r="BF15" s="316" t="str">
        <f>IF(AND('MAPA DE RIESGOS'!$AP190="Muy Alta",'MAPA DE RIESGOS'!$AR190="Moderado"),CONCATENATE("R",'MAPA DE RIESGOS'!$H190,"C",'MAPA DE RIESGOS'!$AF190),"")</f>
        <v/>
      </c>
      <c r="BG15" s="316" t="str">
        <f>IF(AND('MAPA DE RIESGOS'!$AP191="Muy Alta",'MAPA DE RIESGOS'!$AR191="Moderado"),CONCATENATE("R",'MAPA DE RIESGOS'!$H191,"C",'MAPA DE RIESGOS'!$AF191),"")</f>
        <v/>
      </c>
      <c r="BH15" s="316" t="str">
        <f>IF(AND('MAPA DE RIESGOS'!$AP192="Muy Alta",'MAPA DE RIESGOS'!$AR192="Moderado"),CONCATENATE("R",'MAPA DE RIESGOS'!$H192,"C",'MAPA DE RIESGOS'!$AF192),"")</f>
        <v/>
      </c>
      <c r="BI15" s="316" t="str">
        <f>IF(AND('MAPA DE RIESGOS'!$AP193="Muy Alta",'MAPA DE RIESGOS'!$AR193="Moderado"),CONCATENATE("R",'MAPA DE RIESGOS'!$H193,"C",'MAPA DE RIESGOS'!$AF193),"")</f>
        <v/>
      </c>
      <c r="BJ15" s="316" t="str">
        <f>IF(AND('MAPA DE RIESGOS'!$AP194="Muy Alta",'MAPA DE RIESGOS'!$AR194="Moderado"),CONCATENATE("R",'MAPA DE RIESGOS'!$H194,"C",'MAPA DE RIESGOS'!$AF194),"")</f>
        <v/>
      </c>
      <c r="BK15" s="317" t="str">
        <f>IF(AND('MAPA DE RIESGOS'!$AP195="Muy Alta",'MAPA DE RIESGOS'!$AR195="Moderado"),CONCATENATE("R",'MAPA DE RIESGOS'!$H195,"C",'MAPA DE RIESGOS'!$AF195),"")</f>
        <v/>
      </c>
      <c r="BL15" s="315" t="str">
        <f>IF(AND('MAPA DE RIESGOS'!$AP178="Muy Alta",'MAPA DE RIESGOS'!$AR178="Mayor"),CONCATENATE("R",'MAPA DE RIESGOS'!$H178,"C",'MAPA DE RIESGOS'!$AF178),"")</f>
        <v/>
      </c>
      <c r="BM15" s="316" t="str">
        <f>IF(AND('MAPA DE RIESGOS'!$AP179="Muy Alta",'MAPA DE RIESGOS'!$AR179="Mayor"),CONCATENATE("R",'MAPA DE RIESGOS'!$H179,"C",'MAPA DE RIESGOS'!$AF179),"")</f>
        <v/>
      </c>
      <c r="BN15" s="316" t="str">
        <f>IF(AND('MAPA DE RIESGOS'!$AP180="Muy Alta",'MAPA DE RIESGOS'!$AR180="Mayor"),CONCATENATE("R",'MAPA DE RIESGOS'!$H180,"C",'MAPA DE RIESGOS'!$AF180),"")</f>
        <v/>
      </c>
      <c r="BO15" s="316" t="str">
        <f>IF(AND('MAPA DE RIESGOS'!$AP181="Muy Alta",'MAPA DE RIESGOS'!$AR181="Mayor"),CONCATENATE("R",'MAPA DE RIESGOS'!$H181,"C",'MAPA DE RIESGOS'!$AF181),"")</f>
        <v/>
      </c>
      <c r="BP15" s="316" t="str">
        <f>IF(AND('MAPA DE RIESGOS'!$AP182="Muy Alta",'MAPA DE RIESGOS'!$AR182="Mayor"),CONCATENATE("R",'MAPA DE RIESGOS'!$H182,"C",'MAPA DE RIESGOS'!$AF182),"")</f>
        <v/>
      </c>
      <c r="BQ15" s="316" t="str">
        <f>IF(AND('MAPA DE RIESGOS'!$AP183="Muy Alta",'MAPA DE RIESGOS'!$AR183="Mayor"),CONCATENATE("R",'MAPA DE RIESGOS'!$H183,"C",'MAPA DE RIESGOS'!$AF183),"")</f>
        <v/>
      </c>
      <c r="BR15" s="316" t="str">
        <f>IF(AND('MAPA DE RIESGOS'!$AP184="Muy Alta",'MAPA DE RIESGOS'!$AR184="Mayor"),CONCATENATE("R",'MAPA DE RIESGOS'!$H184,"C",'MAPA DE RIESGOS'!$AF184),"")</f>
        <v/>
      </c>
      <c r="BS15" s="316" t="str">
        <f>IF(AND('MAPA DE RIESGOS'!$AP185="Muy Alta",'MAPA DE RIESGOS'!$AR185="Mayor"),CONCATENATE("R",'MAPA DE RIESGOS'!$H185,"C",'MAPA DE RIESGOS'!$AF185),"")</f>
        <v/>
      </c>
      <c r="BT15" s="316" t="str">
        <f>IF(AND('MAPA DE RIESGOS'!$AP186="Muy Alta",'MAPA DE RIESGOS'!$AR186="Mayor"),CONCATENATE("R",'MAPA DE RIESGOS'!$H186,"C",'MAPA DE RIESGOS'!$AF186),"")</f>
        <v/>
      </c>
      <c r="BU15" s="316" t="str">
        <f>IF(AND('MAPA DE RIESGOS'!$AP187="Muy Alta",'MAPA DE RIESGOS'!$AR187="Mayor"),CONCATENATE("R",'MAPA DE RIESGOS'!$H187,"C",'MAPA DE RIESGOS'!$AF187),"")</f>
        <v/>
      </c>
      <c r="BV15" s="316" t="str">
        <f>IF(AND('MAPA DE RIESGOS'!$AP188="Muy Alta",'MAPA DE RIESGOS'!$AR188="Mayor"),CONCATENATE("R",'MAPA DE RIESGOS'!$H188,"C",'MAPA DE RIESGOS'!$AF188),"")</f>
        <v/>
      </c>
      <c r="BW15" s="316" t="str">
        <f>IF(AND('MAPA DE RIESGOS'!$AP189="Muy Alta",'MAPA DE RIESGOS'!$AR189="Mayor"),CONCATENATE("R",'MAPA DE RIESGOS'!$H189,"C",'MAPA DE RIESGOS'!$AF189),"")</f>
        <v/>
      </c>
      <c r="BX15" s="316" t="str">
        <f>IF(AND('MAPA DE RIESGOS'!$AP190="Muy Alta",'MAPA DE RIESGOS'!$AR190="Mayor"),CONCATENATE("R",'MAPA DE RIESGOS'!$H190,"C",'MAPA DE RIESGOS'!$AF190),"")</f>
        <v/>
      </c>
      <c r="BY15" s="316" t="str">
        <f>IF(AND('MAPA DE RIESGOS'!$AP191="Muy Alta",'MAPA DE RIESGOS'!$AR191="Mayor"),CONCATENATE("R",'MAPA DE RIESGOS'!$H191,"C",'MAPA DE RIESGOS'!$AF191),"")</f>
        <v/>
      </c>
      <c r="BZ15" s="316" t="str">
        <f>IF(AND('MAPA DE RIESGOS'!$AP192="Muy Alta",'MAPA DE RIESGOS'!$AR192="Mayor"),CONCATENATE("R",'MAPA DE RIESGOS'!$H192,"C",'MAPA DE RIESGOS'!$AF192),"")</f>
        <v/>
      </c>
      <c r="CA15" s="316" t="str">
        <f>IF(AND('MAPA DE RIESGOS'!$AP193="Muy Alta",'MAPA DE RIESGOS'!$AR193="Mayor"),CONCATENATE("R",'MAPA DE RIESGOS'!$H193,"C",'MAPA DE RIESGOS'!$AF193),"")</f>
        <v/>
      </c>
      <c r="CB15" s="316" t="str">
        <f>IF(AND('MAPA DE RIESGOS'!$AP194="Muy Alta",'MAPA DE RIESGOS'!$AR194="Mayor"),CONCATENATE("R",'MAPA DE RIESGOS'!$H194,"C",'MAPA DE RIESGOS'!$AF194),"")</f>
        <v/>
      </c>
      <c r="CC15" s="317" t="str">
        <f>IF(AND('MAPA DE RIESGOS'!$AP195="Muy Alta",'MAPA DE RIESGOS'!$AR195="Mayor"),CONCATENATE("R",'MAPA DE RIESGOS'!$H195,"C",'MAPA DE RIESGOS'!$AF195),"")</f>
        <v/>
      </c>
      <c r="CD15" s="318" t="str">
        <f>IF(AND('MAPA DE RIESGOS'!$AP178="Muy Alta",'MAPA DE RIESGOS'!$AR178="Catastrófico"),CONCATENATE("R",'MAPA DE RIESGOS'!$H178,"C",'MAPA DE RIESGOS'!$AF178),"")</f>
        <v/>
      </c>
      <c r="CE15" s="318" t="str">
        <f>IF(AND('MAPA DE RIESGOS'!$AP179="Muy Alta",'MAPA DE RIESGOS'!$AR179="Catastrófico"),CONCATENATE("R",'MAPA DE RIESGOS'!$H179,"C",'MAPA DE RIESGOS'!$AF179),"")</f>
        <v/>
      </c>
      <c r="CF15" s="318" t="str">
        <f>IF(AND('MAPA DE RIESGOS'!$AP180="Muy Alta",'MAPA DE RIESGOS'!$AR180="Catastrófico"),CONCATENATE("R",'MAPA DE RIESGOS'!$H180,"C",'MAPA DE RIESGOS'!$AF180),"")</f>
        <v/>
      </c>
      <c r="CG15" s="318" t="str">
        <f>IF(AND('MAPA DE RIESGOS'!$AP181="Muy Alta",'MAPA DE RIESGOS'!$AR181="Catastrófico"),CONCATENATE("R",'MAPA DE RIESGOS'!$H181,"C",'MAPA DE RIESGOS'!$AF181),"")</f>
        <v/>
      </c>
      <c r="CH15" s="318" t="str">
        <f>IF(AND('MAPA DE RIESGOS'!$AP182="Muy Alta",'MAPA DE RIESGOS'!$AR182="Catastrófico"),CONCATENATE("R",'MAPA DE RIESGOS'!$H182,"C",'MAPA DE RIESGOS'!$AF182),"")</f>
        <v/>
      </c>
      <c r="CI15" s="318" t="str">
        <f>IF(AND('MAPA DE RIESGOS'!$AP183="Muy Alta",'MAPA DE RIESGOS'!$AR183="Catastrófico"),CONCATENATE("R",'MAPA DE RIESGOS'!$H183,"C",'MAPA DE RIESGOS'!$AF183),"")</f>
        <v/>
      </c>
      <c r="CJ15" s="318" t="str">
        <f>IF(AND('MAPA DE RIESGOS'!$AP184="Muy Alta",'MAPA DE RIESGOS'!$AR184="Catastrófico"),CONCATENATE("R",'MAPA DE RIESGOS'!$H184,"C",'MAPA DE RIESGOS'!$AF184),"")</f>
        <v/>
      </c>
      <c r="CK15" s="318" t="str">
        <f>IF(AND('MAPA DE RIESGOS'!$AP185="Muy Alta",'MAPA DE RIESGOS'!$AR185="Catastrófico"),CONCATENATE("R",'MAPA DE RIESGOS'!$H185,"C",'MAPA DE RIESGOS'!$AF185),"")</f>
        <v/>
      </c>
      <c r="CL15" s="318" t="str">
        <f>IF(AND('MAPA DE RIESGOS'!$AP186="Muy Alta",'MAPA DE RIESGOS'!$AR186="Catastrófico"),CONCATENATE("R",'MAPA DE RIESGOS'!$H186,"C",'MAPA DE RIESGOS'!$AF186),"")</f>
        <v/>
      </c>
      <c r="CM15" s="318" t="str">
        <f>IF(AND('MAPA DE RIESGOS'!$AP187="Muy Alta",'MAPA DE RIESGOS'!$AR187="Catastrófico"),CONCATENATE("R",'MAPA DE RIESGOS'!$H187,"C",'MAPA DE RIESGOS'!$AF187),"")</f>
        <v/>
      </c>
      <c r="CN15" s="318" t="str">
        <f>IF(AND('MAPA DE RIESGOS'!$AP188="Muy Alta",'MAPA DE RIESGOS'!$AR188="Catastrófico"),CONCATENATE("R",'MAPA DE RIESGOS'!$H188,"C",'MAPA DE RIESGOS'!$AF188),"")</f>
        <v/>
      </c>
      <c r="CO15" s="318" t="str">
        <f>IF(AND('MAPA DE RIESGOS'!$AP189="Muy Alta",'MAPA DE RIESGOS'!$AR189="Catastrófico"),CONCATENATE("R",'MAPA DE RIESGOS'!$H189,"C",'MAPA DE RIESGOS'!$AF189),"")</f>
        <v/>
      </c>
      <c r="CP15" s="318" t="str">
        <f>IF(AND('MAPA DE RIESGOS'!$AP190="Muy Alta",'MAPA DE RIESGOS'!$AR190="Catastrófico"),CONCATENATE("R",'MAPA DE RIESGOS'!$H190,"C",'MAPA DE RIESGOS'!$AF190),"")</f>
        <v/>
      </c>
      <c r="CQ15" s="318" t="str">
        <f>IF(AND('MAPA DE RIESGOS'!$AP191="Muy Alta",'MAPA DE RIESGOS'!$AR191="Catastrófico"),CONCATENATE("R",'MAPA DE RIESGOS'!$H191,"C",'MAPA DE RIESGOS'!$AF191),"")</f>
        <v/>
      </c>
      <c r="CR15" s="318" t="str">
        <f>IF(AND('MAPA DE RIESGOS'!$AP192="Muy Alta",'MAPA DE RIESGOS'!$AR192="Catastrófico"),CONCATENATE("R",'MAPA DE RIESGOS'!$H192,"C",'MAPA DE RIESGOS'!$AF192),"")</f>
        <v/>
      </c>
      <c r="CS15" s="318" t="str">
        <f>IF(AND('MAPA DE RIESGOS'!$AP193="Muy Alta",'MAPA DE RIESGOS'!$AR193="Catastrófico"),CONCATENATE("R",'MAPA DE RIESGOS'!$H193,"C",'MAPA DE RIESGOS'!$AF193),"")</f>
        <v/>
      </c>
      <c r="CT15" s="318" t="str">
        <f>IF(AND('MAPA DE RIESGOS'!$AP194="Muy Alta",'MAPA DE RIESGOS'!$AR194="Catastrófico"),CONCATENATE("R",'MAPA DE RIESGOS'!$H194,"C",'MAPA DE RIESGOS'!$AF194),"")</f>
        <v/>
      </c>
      <c r="CU15" s="319" t="str">
        <f>IF(AND('MAPA DE RIESGOS'!$AP195="Muy Alta",'MAPA DE RIESGOS'!$AR195="Catastrófico"),CONCATENATE("R",'MAPA DE RIESGOS'!$H195,"C",'MAPA DE RIESGOS'!$AF195),"")</f>
        <v/>
      </c>
      <c r="CV15" s="57"/>
      <c r="CW15" s="858"/>
      <c r="CX15" s="859"/>
      <c r="CY15" s="859"/>
      <c r="CZ15" s="859"/>
      <c r="DA15" s="859"/>
      <c r="DB15" s="860"/>
    </row>
    <row r="16" spans="2:106" ht="32.450000000000003" customHeight="1">
      <c r="B16" s="878"/>
      <c r="C16" s="878"/>
      <c r="D16" s="879"/>
      <c r="E16" s="849"/>
      <c r="F16" s="850"/>
      <c r="G16" s="850"/>
      <c r="H16" s="850"/>
      <c r="I16" s="851"/>
      <c r="J16" s="315" t="str">
        <f>IF(AND('MAPA DE RIESGOS'!$AP196="Muy Alta",'MAPA DE RIESGOS'!$AR196="Leve"),CONCATENATE("R",'MAPA DE RIESGOS'!$H196,"C",'MAPA DE RIESGOS'!$AF196),"")</f>
        <v/>
      </c>
      <c r="K16" s="316" t="str">
        <f>IF(AND('MAPA DE RIESGOS'!$AP197="Muy Alta",'MAPA DE RIESGOS'!$AR197="Leve"),CONCATENATE("R",'MAPA DE RIESGOS'!$H197,"C",'MAPA DE RIESGOS'!$AF197),"")</f>
        <v/>
      </c>
      <c r="L16" s="316" t="str">
        <f>IF(AND('MAPA DE RIESGOS'!$AP198="Muy Alta",'MAPA DE RIESGOS'!$AR198="Leve"),CONCATENATE("R",'MAPA DE RIESGOS'!$H198,"C",'MAPA DE RIESGOS'!$AF198),"")</f>
        <v/>
      </c>
      <c r="M16" s="316" t="str">
        <f>IF(AND('MAPA DE RIESGOS'!$AP199="Muy Alta",'MAPA DE RIESGOS'!$AR199="Leve"),CONCATENATE("R",'MAPA DE RIESGOS'!$H199,"C",'MAPA DE RIESGOS'!$AF199),"")</f>
        <v/>
      </c>
      <c r="N16" s="316" t="str">
        <f>IF(AND('MAPA DE RIESGOS'!$AP200="Muy Alta",'MAPA DE RIESGOS'!$AR200="Leve"),CONCATENATE("R",'MAPA DE RIESGOS'!$H200,"C",'MAPA DE RIESGOS'!$AF200),"")</f>
        <v/>
      </c>
      <c r="O16" s="316" t="str">
        <f>IF(AND('MAPA DE RIESGOS'!$AP201="Muy Alta",'MAPA DE RIESGOS'!$AR201="Leve"),CONCATENATE("R",'MAPA DE RIESGOS'!$H201,"C",'MAPA DE RIESGOS'!$AF201),"")</f>
        <v/>
      </c>
      <c r="P16" s="316" t="str">
        <f>IF(AND('MAPA DE RIESGOS'!$AP202="Muy Alta",'MAPA DE RIESGOS'!$AR202="Leve"),CONCATENATE("R",'MAPA DE RIESGOS'!$H202,"C",'MAPA DE RIESGOS'!$AF202),"")</f>
        <v/>
      </c>
      <c r="Q16" s="316" t="str">
        <f>IF(AND('MAPA DE RIESGOS'!$AP203="Muy Alta",'MAPA DE RIESGOS'!$AR203="Leve"),CONCATENATE("R",'MAPA DE RIESGOS'!$H203,"C",'MAPA DE RIESGOS'!$AF203),"")</f>
        <v/>
      </c>
      <c r="R16" s="316" t="str">
        <f>IF(AND('MAPA DE RIESGOS'!$AP204="Muy Alta",'MAPA DE RIESGOS'!$AR204="Leve"),CONCATENATE("R",'MAPA DE RIESGOS'!$H204,"C",'MAPA DE RIESGOS'!$AF204),"")</f>
        <v/>
      </c>
      <c r="S16" s="316" t="str">
        <f>IF(AND('MAPA DE RIESGOS'!$AP205="Muy Alta",'MAPA DE RIESGOS'!$AR205="Leve"),CONCATENATE("R",'MAPA DE RIESGOS'!$H205,"C",'MAPA DE RIESGOS'!$AF205),"")</f>
        <v/>
      </c>
      <c r="T16" s="316" t="str">
        <f>IF(AND('MAPA DE RIESGOS'!$AP206="Muy Alta",'MAPA DE RIESGOS'!$AR206="Leve"),CONCATENATE("R",'MAPA DE RIESGOS'!$H206,"C",'MAPA DE RIESGOS'!$AF206),"")</f>
        <v/>
      </c>
      <c r="U16" s="316" t="str">
        <f>IF(AND('MAPA DE RIESGOS'!$AP207="Muy Alta",'MAPA DE RIESGOS'!$AR207="Leve"),CONCATENATE("R",'MAPA DE RIESGOS'!$H207,"C",'MAPA DE RIESGOS'!$AF207),"")</f>
        <v/>
      </c>
      <c r="V16" s="316" t="str">
        <f>IF(AND('MAPA DE RIESGOS'!$AP208="Muy Alta",'MAPA DE RIESGOS'!$AR208="Leve"),CONCATENATE("R",'MAPA DE RIESGOS'!$H208,"C",'MAPA DE RIESGOS'!$AF208),"")</f>
        <v/>
      </c>
      <c r="W16" s="316" t="str">
        <f>IF(AND('MAPA DE RIESGOS'!$AP209="Muy Alta",'MAPA DE RIESGOS'!$AR209="Leve"),CONCATENATE("R",'MAPA DE RIESGOS'!$H209,"C",'MAPA DE RIESGOS'!$AF209),"")</f>
        <v/>
      </c>
      <c r="X16" s="316" t="str">
        <f>IF(AND('MAPA DE RIESGOS'!$AP210="Muy Alta",'MAPA DE RIESGOS'!$AR210="Leve"),CONCATENATE("R",'MAPA DE RIESGOS'!$H210,"C",'MAPA DE RIESGOS'!$AF210),"")</f>
        <v/>
      </c>
      <c r="Y16" s="316" t="str">
        <f>IF(AND('MAPA DE RIESGOS'!$AP211="Muy Alta",'MAPA DE RIESGOS'!$AR211="Leve"),CONCATENATE("R",'MAPA DE RIESGOS'!$H211,"C",'MAPA DE RIESGOS'!$AF211),"")</f>
        <v/>
      </c>
      <c r="Z16" s="316" t="str">
        <f>IF(AND('MAPA DE RIESGOS'!$AP212="Muy Alta",'MAPA DE RIESGOS'!$AR212="Leve"),CONCATENATE("R",'MAPA DE RIESGOS'!$H212,"C",'MAPA DE RIESGOS'!$AF212),"")</f>
        <v/>
      </c>
      <c r="AA16" s="317" t="str">
        <f>IF(AND('MAPA DE RIESGOS'!$AP213="Muy Alta",'MAPA DE RIESGOS'!$AR213="Leve"),CONCATENATE("R",'MAPA DE RIESGOS'!$H213,"C",'MAPA DE RIESGOS'!$AF213),"")</f>
        <v/>
      </c>
      <c r="AB16" s="315" t="str">
        <f>IF(AND('MAPA DE RIESGOS'!$AP196="Muy Alta",'MAPA DE RIESGOS'!$AR196="Menor"),CONCATENATE("R",'MAPA DE RIESGOS'!$H196,"C",'MAPA DE RIESGOS'!$AF196),"")</f>
        <v/>
      </c>
      <c r="AC16" s="316" t="str">
        <f>IF(AND('MAPA DE RIESGOS'!$AP197="Muy Alta",'MAPA DE RIESGOS'!$AR197="Menor"),CONCATENATE("R",'MAPA DE RIESGOS'!$H197,"C",'MAPA DE RIESGOS'!$AF197),"")</f>
        <v/>
      </c>
      <c r="AD16" s="316" t="str">
        <f>IF(AND('MAPA DE RIESGOS'!$AP198="Muy Alta",'MAPA DE RIESGOS'!$AR198="Menor"),CONCATENATE("R",'MAPA DE RIESGOS'!$H198,"C",'MAPA DE RIESGOS'!$AF198),"")</f>
        <v/>
      </c>
      <c r="AE16" s="316" t="str">
        <f>IF(AND('MAPA DE RIESGOS'!$AP199="Muy Alta",'MAPA DE RIESGOS'!$AR199="Menor"),CONCATENATE("R",'MAPA DE RIESGOS'!$H199,"C",'MAPA DE RIESGOS'!$AF199),"")</f>
        <v/>
      </c>
      <c r="AF16" s="316" t="str">
        <f>IF(AND('MAPA DE RIESGOS'!$AP200="Muy Alta",'MAPA DE RIESGOS'!$AR200="Menor"),CONCATENATE("R",'MAPA DE RIESGOS'!$H200,"C",'MAPA DE RIESGOS'!$AF200),"")</f>
        <v/>
      </c>
      <c r="AG16" s="316" t="str">
        <f>IF(AND('MAPA DE RIESGOS'!$AP201="Muy Alta",'MAPA DE RIESGOS'!$AR201="Menor"),CONCATENATE("R",'MAPA DE RIESGOS'!$H201,"C",'MAPA DE RIESGOS'!$AF201),"")</f>
        <v/>
      </c>
      <c r="AH16" s="316" t="str">
        <f>IF(AND('MAPA DE RIESGOS'!$AP202="Muy Alta",'MAPA DE RIESGOS'!$AR202="Menor"),CONCATENATE("R",'MAPA DE RIESGOS'!$H202,"C",'MAPA DE RIESGOS'!$AF202),"")</f>
        <v/>
      </c>
      <c r="AI16" s="316" t="str">
        <f>IF(AND('MAPA DE RIESGOS'!$AP203="Muy Alta",'MAPA DE RIESGOS'!$AR203="Menor"),CONCATENATE("R",'MAPA DE RIESGOS'!$H203,"C",'MAPA DE RIESGOS'!$AF203),"")</f>
        <v/>
      </c>
      <c r="AJ16" s="316" t="str">
        <f>IF(AND('MAPA DE RIESGOS'!$AP204="Muy Alta",'MAPA DE RIESGOS'!$AR204="Menor"),CONCATENATE("R",'MAPA DE RIESGOS'!$H204,"C",'MAPA DE RIESGOS'!$AF204),"")</f>
        <v/>
      </c>
      <c r="AK16" s="316" t="str">
        <f>IF(AND('MAPA DE RIESGOS'!$AP205="Muy Alta",'MAPA DE RIESGOS'!$AR205="Menor"),CONCATENATE("R",'MAPA DE RIESGOS'!$H205,"C",'MAPA DE RIESGOS'!$AF205),"")</f>
        <v/>
      </c>
      <c r="AL16" s="316" t="str">
        <f>IF(AND('MAPA DE RIESGOS'!$AP206="Muy Alta",'MAPA DE RIESGOS'!$AR206="Menor"),CONCATENATE("R",'MAPA DE RIESGOS'!$H206,"C",'MAPA DE RIESGOS'!$AF206),"")</f>
        <v/>
      </c>
      <c r="AM16" s="316" t="str">
        <f>IF(AND('MAPA DE RIESGOS'!$AP207="Muy Alta",'MAPA DE RIESGOS'!$AR207="Menor"),CONCATENATE("R",'MAPA DE RIESGOS'!$H207,"C",'MAPA DE RIESGOS'!$AF207),"")</f>
        <v/>
      </c>
      <c r="AN16" s="316" t="str">
        <f>IF(AND('MAPA DE RIESGOS'!$AP208="Muy Alta",'MAPA DE RIESGOS'!$AR208="Menor"),CONCATENATE("R",'MAPA DE RIESGOS'!$H208,"C",'MAPA DE RIESGOS'!$AF208),"")</f>
        <v/>
      </c>
      <c r="AO16" s="316" t="str">
        <f>IF(AND('MAPA DE RIESGOS'!$AP209="Muy Alta",'MAPA DE RIESGOS'!$AR209="Menor"),CONCATENATE("R",'MAPA DE RIESGOS'!$H209,"C",'MAPA DE RIESGOS'!$AF209),"")</f>
        <v/>
      </c>
      <c r="AP16" s="316" t="str">
        <f>IF(AND('MAPA DE RIESGOS'!$AP210="Muy Alta",'MAPA DE RIESGOS'!$AR210="Menor"),CONCATENATE("R",'MAPA DE RIESGOS'!$H210,"C",'MAPA DE RIESGOS'!$AF210),"")</f>
        <v/>
      </c>
      <c r="AQ16" s="316" t="str">
        <f>IF(AND('MAPA DE RIESGOS'!$AP211="Muy Alta",'MAPA DE RIESGOS'!$AR211="Menor"),CONCATENATE("R",'MAPA DE RIESGOS'!$H211,"C",'MAPA DE RIESGOS'!$AF211),"")</f>
        <v/>
      </c>
      <c r="AR16" s="316" t="str">
        <f>IF(AND('MAPA DE RIESGOS'!$AP212="Muy Alta",'MAPA DE RIESGOS'!$AR212="Menor"),CONCATENATE("R",'MAPA DE RIESGOS'!$H212,"C",'MAPA DE RIESGOS'!$AF212),"")</f>
        <v/>
      </c>
      <c r="AS16" s="317" t="str">
        <f>IF(AND('MAPA DE RIESGOS'!$AP213="Muy Alta",'MAPA DE RIESGOS'!$AR213="Menor"),CONCATENATE("R",'MAPA DE RIESGOS'!$H213,"C",'MAPA DE RIESGOS'!$AF213),"")</f>
        <v/>
      </c>
      <c r="AT16" s="315" t="str">
        <f>IF(AND('MAPA DE RIESGOS'!$AP196="Muy Alta",'MAPA DE RIESGOS'!$AR196="Moderado"),CONCATENATE("R",'MAPA DE RIESGOS'!$H196,"C",'MAPA DE RIESGOS'!$AF196),"")</f>
        <v/>
      </c>
      <c r="AU16" s="316" t="str">
        <f>IF(AND('MAPA DE RIESGOS'!$AP197="Muy Alta",'MAPA DE RIESGOS'!$AR197="Moderado"),CONCATENATE("R",'MAPA DE RIESGOS'!$H197,"C",'MAPA DE RIESGOS'!$AF197),"")</f>
        <v/>
      </c>
      <c r="AV16" s="316" t="str">
        <f>IF(AND('MAPA DE RIESGOS'!$AP198="Muy Alta",'MAPA DE RIESGOS'!$AR198="Moderado"),CONCATENATE("R",'MAPA DE RIESGOS'!$H198,"C",'MAPA DE RIESGOS'!$AF198),"")</f>
        <v/>
      </c>
      <c r="AW16" s="316" t="str">
        <f>IF(AND('MAPA DE RIESGOS'!$AP199="Muy Alta",'MAPA DE RIESGOS'!$AR199="Moderado"),CONCATENATE("R",'MAPA DE RIESGOS'!$H199,"C",'MAPA DE RIESGOS'!$AF199),"")</f>
        <v/>
      </c>
      <c r="AX16" s="316" t="str">
        <f>IF(AND('MAPA DE RIESGOS'!$AP200="Muy Alta",'MAPA DE RIESGOS'!$AR200="Moderado"),CONCATENATE("R",'MAPA DE RIESGOS'!$H200,"C",'MAPA DE RIESGOS'!$AF200),"")</f>
        <v/>
      </c>
      <c r="AY16" s="316" t="str">
        <f>IF(AND('MAPA DE RIESGOS'!$AP201="Muy Alta",'MAPA DE RIESGOS'!$AR201="Moderado"),CONCATENATE("R",'MAPA DE RIESGOS'!$H201,"C",'MAPA DE RIESGOS'!$AF201),"")</f>
        <v/>
      </c>
      <c r="AZ16" s="316" t="str">
        <f>IF(AND('MAPA DE RIESGOS'!$AP202="Muy Alta",'MAPA DE RIESGOS'!$AR202="Moderado"),CONCATENATE("R",'MAPA DE RIESGOS'!$H202,"C",'MAPA DE RIESGOS'!$AF202),"")</f>
        <v/>
      </c>
      <c r="BA16" s="316" t="str">
        <f>IF(AND('MAPA DE RIESGOS'!$AP203="Muy Alta",'MAPA DE RIESGOS'!$AR203="Moderado"),CONCATENATE("R",'MAPA DE RIESGOS'!$H203,"C",'MAPA DE RIESGOS'!$AF203),"")</f>
        <v/>
      </c>
      <c r="BB16" s="316" t="str">
        <f>IF(AND('MAPA DE RIESGOS'!$AP204="Muy Alta",'MAPA DE RIESGOS'!$AR204="Moderado"),CONCATENATE("R",'MAPA DE RIESGOS'!$H204,"C",'MAPA DE RIESGOS'!$AF204),"")</f>
        <v/>
      </c>
      <c r="BC16" s="316" t="str">
        <f>IF(AND('MAPA DE RIESGOS'!$AP205="Muy Alta",'MAPA DE RIESGOS'!$AR205="Moderado"),CONCATENATE("R",'MAPA DE RIESGOS'!$H205,"C",'MAPA DE RIESGOS'!$AF205),"")</f>
        <v/>
      </c>
      <c r="BD16" s="316" t="str">
        <f>IF(AND('MAPA DE RIESGOS'!$AP206="Muy Alta",'MAPA DE RIESGOS'!$AR206="Moderado"),CONCATENATE("R",'MAPA DE RIESGOS'!$H206,"C",'MAPA DE RIESGOS'!$AF206),"")</f>
        <v/>
      </c>
      <c r="BE16" s="316" t="str">
        <f>IF(AND('MAPA DE RIESGOS'!$AP207="Muy Alta",'MAPA DE RIESGOS'!$AR207="Moderado"),CONCATENATE("R",'MAPA DE RIESGOS'!$H207,"C",'MAPA DE RIESGOS'!$AF207),"")</f>
        <v/>
      </c>
      <c r="BF16" s="316" t="str">
        <f>IF(AND('MAPA DE RIESGOS'!$AP208="Muy Alta",'MAPA DE RIESGOS'!$AR208="Moderado"),CONCATENATE("R",'MAPA DE RIESGOS'!$H208,"C",'MAPA DE RIESGOS'!$AF208),"")</f>
        <v/>
      </c>
      <c r="BG16" s="316" t="str">
        <f>IF(AND('MAPA DE RIESGOS'!$AP209="Muy Alta",'MAPA DE RIESGOS'!$AR209="Moderado"),CONCATENATE("R",'MAPA DE RIESGOS'!$H209,"C",'MAPA DE RIESGOS'!$AF209),"")</f>
        <v/>
      </c>
      <c r="BH16" s="316" t="str">
        <f>IF(AND('MAPA DE RIESGOS'!$AP210="Muy Alta",'MAPA DE RIESGOS'!$AR210="Moderado"),CONCATENATE("R",'MAPA DE RIESGOS'!$H210,"C",'MAPA DE RIESGOS'!$AF210),"")</f>
        <v/>
      </c>
      <c r="BI16" s="316" t="str">
        <f>IF(AND('MAPA DE RIESGOS'!$AP211="Muy Alta",'MAPA DE RIESGOS'!$AR211="Moderado"),CONCATENATE("R",'MAPA DE RIESGOS'!$H211,"C",'MAPA DE RIESGOS'!$AF211),"")</f>
        <v/>
      </c>
      <c r="BJ16" s="316" t="str">
        <f>IF(AND('MAPA DE RIESGOS'!$AP212="Muy Alta",'MAPA DE RIESGOS'!$AR212="Moderado"),CONCATENATE("R",'MAPA DE RIESGOS'!$H212,"C",'MAPA DE RIESGOS'!$AF212),"")</f>
        <v/>
      </c>
      <c r="BK16" s="317" t="str">
        <f>IF(AND('MAPA DE RIESGOS'!$AP213="Muy Alta",'MAPA DE RIESGOS'!$AR213="Moderado"),CONCATENATE("R",'MAPA DE RIESGOS'!$H213,"C",'MAPA DE RIESGOS'!$AF213),"")</f>
        <v/>
      </c>
      <c r="BL16" s="315" t="str">
        <f>IF(AND('MAPA DE RIESGOS'!$AP196="Muy Alta",'MAPA DE RIESGOS'!$AR196="Mayor"),CONCATENATE("R",'MAPA DE RIESGOS'!$H196,"C",'MAPA DE RIESGOS'!$AF196),"")</f>
        <v/>
      </c>
      <c r="BM16" s="316" t="str">
        <f>IF(AND('MAPA DE RIESGOS'!$AP197="Muy Alta",'MAPA DE RIESGOS'!$AR197="Mayor"),CONCATENATE("R",'MAPA DE RIESGOS'!$H197,"C",'MAPA DE RIESGOS'!$AF197),"")</f>
        <v/>
      </c>
      <c r="BN16" s="316" t="str">
        <f>IF(AND('MAPA DE RIESGOS'!$AP198="Muy Alta",'MAPA DE RIESGOS'!$AR198="Mayor"),CONCATENATE("R",'MAPA DE RIESGOS'!$H198,"C",'MAPA DE RIESGOS'!$AF198),"")</f>
        <v/>
      </c>
      <c r="BO16" s="316" t="str">
        <f>IF(AND('MAPA DE RIESGOS'!$AP199="Muy Alta",'MAPA DE RIESGOS'!$AR199="Mayor"),CONCATENATE("R",'MAPA DE RIESGOS'!$H199,"C",'MAPA DE RIESGOS'!$AF199),"")</f>
        <v/>
      </c>
      <c r="BP16" s="316" t="str">
        <f>IF(AND('MAPA DE RIESGOS'!$AP200="Muy Alta",'MAPA DE RIESGOS'!$AR200="Mayor"),CONCATENATE("R",'MAPA DE RIESGOS'!$H200,"C",'MAPA DE RIESGOS'!$AF200),"")</f>
        <v/>
      </c>
      <c r="BQ16" s="316" t="str">
        <f>IF(AND('MAPA DE RIESGOS'!$AP201="Muy Alta",'MAPA DE RIESGOS'!$AR201="Mayor"),CONCATENATE("R",'MAPA DE RIESGOS'!$H201,"C",'MAPA DE RIESGOS'!$AF201),"")</f>
        <v/>
      </c>
      <c r="BR16" s="316" t="str">
        <f>IF(AND('MAPA DE RIESGOS'!$AP202="Muy Alta",'MAPA DE RIESGOS'!$AR202="Mayor"),CONCATENATE("R",'MAPA DE RIESGOS'!$H202,"C",'MAPA DE RIESGOS'!$AF202),"")</f>
        <v/>
      </c>
      <c r="BS16" s="316" t="str">
        <f>IF(AND('MAPA DE RIESGOS'!$AP203="Muy Alta",'MAPA DE RIESGOS'!$AR203="Mayor"),CONCATENATE("R",'MAPA DE RIESGOS'!$H203,"C",'MAPA DE RIESGOS'!$AF203),"")</f>
        <v/>
      </c>
      <c r="BT16" s="316" t="str">
        <f>IF(AND('MAPA DE RIESGOS'!$AP204="Muy Alta",'MAPA DE RIESGOS'!$AR204="Mayor"),CONCATENATE("R",'MAPA DE RIESGOS'!$H204,"C",'MAPA DE RIESGOS'!$AF204),"")</f>
        <v/>
      </c>
      <c r="BU16" s="316" t="str">
        <f>IF(AND('MAPA DE RIESGOS'!$AP205="Muy Alta",'MAPA DE RIESGOS'!$AR205="Mayor"),CONCATENATE("R",'MAPA DE RIESGOS'!$H205,"C",'MAPA DE RIESGOS'!$AF205),"")</f>
        <v/>
      </c>
      <c r="BV16" s="316" t="str">
        <f>IF(AND('MAPA DE RIESGOS'!$AP206="Muy Alta",'MAPA DE RIESGOS'!$AR206="Mayor"),CONCATENATE("R",'MAPA DE RIESGOS'!$H206,"C",'MAPA DE RIESGOS'!$AF206),"")</f>
        <v/>
      </c>
      <c r="BW16" s="316" t="str">
        <f>IF(AND('MAPA DE RIESGOS'!$AP207="Muy Alta",'MAPA DE RIESGOS'!$AR207="Mayor"),CONCATENATE("R",'MAPA DE RIESGOS'!$H207,"C",'MAPA DE RIESGOS'!$AF207),"")</f>
        <v/>
      </c>
      <c r="BX16" s="316" t="str">
        <f>IF(AND('MAPA DE RIESGOS'!$AP208="Muy Alta",'MAPA DE RIESGOS'!$AR208="Mayor"),CONCATENATE("R",'MAPA DE RIESGOS'!$H208,"C",'MAPA DE RIESGOS'!$AF208),"")</f>
        <v/>
      </c>
      <c r="BY16" s="316" t="str">
        <f>IF(AND('MAPA DE RIESGOS'!$AP209="Muy Alta",'MAPA DE RIESGOS'!$AR209="Mayor"),CONCATENATE("R",'MAPA DE RIESGOS'!$H209,"C",'MAPA DE RIESGOS'!$AF209),"")</f>
        <v/>
      </c>
      <c r="BZ16" s="316" t="str">
        <f>IF(AND('MAPA DE RIESGOS'!$AP210="Muy Alta",'MAPA DE RIESGOS'!$AR210="Mayor"),CONCATENATE("R",'MAPA DE RIESGOS'!$H210,"C",'MAPA DE RIESGOS'!$AF210),"")</f>
        <v/>
      </c>
      <c r="CA16" s="316" t="str">
        <f>IF(AND('MAPA DE RIESGOS'!$AP211="Muy Alta",'MAPA DE RIESGOS'!$AR211="Mayor"),CONCATENATE("R",'MAPA DE RIESGOS'!$H211,"C",'MAPA DE RIESGOS'!$AF211),"")</f>
        <v/>
      </c>
      <c r="CB16" s="316" t="str">
        <f>IF(AND('MAPA DE RIESGOS'!$AP212="Muy Alta",'MAPA DE RIESGOS'!$AR212="Mayor"),CONCATENATE("R",'MAPA DE RIESGOS'!$H212,"C",'MAPA DE RIESGOS'!$AF212),"")</f>
        <v/>
      </c>
      <c r="CC16" s="317" t="str">
        <f>IF(AND('MAPA DE RIESGOS'!$AP213="Muy Alta",'MAPA DE RIESGOS'!$AR213="Mayor"),CONCATENATE("R",'MAPA DE RIESGOS'!$H213,"C",'MAPA DE RIESGOS'!$AF213),"")</f>
        <v/>
      </c>
      <c r="CD16" s="318" t="str">
        <f>IF(AND('MAPA DE RIESGOS'!$AP196="Muy Alta",'MAPA DE RIESGOS'!$AR196="Catastrófico"),CONCATENATE("R",'MAPA DE RIESGOS'!$H196,"C",'MAPA DE RIESGOS'!$AF196),"")</f>
        <v/>
      </c>
      <c r="CE16" s="318" t="str">
        <f>IF(AND('MAPA DE RIESGOS'!$AP197="Muy Alta",'MAPA DE RIESGOS'!$AR197="Catastrófico"),CONCATENATE("R",'MAPA DE RIESGOS'!$H197,"C",'MAPA DE RIESGOS'!$AF197),"")</f>
        <v/>
      </c>
      <c r="CF16" s="318" t="str">
        <f>IF(AND('MAPA DE RIESGOS'!$AP198="Muy Alta",'MAPA DE RIESGOS'!$AR198="Catastrófico"),CONCATENATE("R",'MAPA DE RIESGOS'!$H198,"C",'MAPA DE RIESGOS'!$AF198),"")</f>
        <v/>
      </c>
      <c r="CG16" s="318" t="str">
        <f>IF(AND('MAPA DE RIESGOS'!$AP199="Muy Alta",'MAPA DE RIESGOS'!$AR199="Catastrófico"),CONCATENATE("R",'MAPA DE RIESGOS'!$H199,"C",'MAPA DE RIESGOS'!$AF199),"")</f>
        <v/>
      </c>
      <c r="CH16" s="318" t="str">
        <f>IF(AND('MAPA DE RIESGOS'!$AP200="Muy Alta",'MAPA DE RIESGOS'!$AR200="Catastrófico"),CONCATENATE("R",'MAPA DE RIESGOS'!$H200,"C",'MAPA DE RIESGOS'!$AF200),"")</f>
        <v/>
      </c>
      <c r="CI16" s="318" t="str">
        <f>IF(AND('MAPA DE RIESGOS'!$AP201="Muy Alta",'MAPA DE RIESGOS'!$AR201="Catastrófico"),CONCATENATE("R",'MAPA DE RIESGOS'!$H201,"C",'MAPA DE RIESGOS'!$AF201),"")</f>
        <v/>
      </c>
      <c r="CJ16" s="318" t="str">
        <f>IF(AND('MAPA DE RIESGOS'!$AP202="Muy Alta",'MAPA DE RIESGOS'!$AR202="Catastrófico"),CONCATENATE("R",'MAPA DE RIESGOS'!$H202,"C",'MAPA DE RIESGOS'!$AF202),"")</f>
        <v/>
      </c>
      <c r="CK16" s="318" t="str">
        <f>IF(AND('MAPA DE RIESGOS'!$AP203="Muy Alta",'MAPA DE RIESGOS'!$AR203="Catastrófico"),CONCATENATE("R",'MAPA DE RIESGOS'!$H203,"C",'MAPA DE RIESGOS'!$AF203),"")</f>
        <v/>
      </c>
      <c r="CL16" s="318" t="str">
        <f>IF(AND('MAPA DE RIESGOS'!$AP204="Muy Alta",'MAPA DE RIESGOS'!$AR204="Catastrófico"),CONCATENATE("R",'MAPA DE RIESGOS'!$H204,"C",'MAPA DE RIESGOS'!$AF204),"")</f>
        <v/>
      </c>
      <c r="CM16" s="318" t="str">
        <f>IF(AND('MAPA DE RIESGOS'!$AP205="Muy Alta",'MAPA DE RIESGOS'!$AR205="Catastrófico"),CONCATENATE("R",'MAPA DE RIESGOS'!$H205,"C",'MAPA DE RIESGOS'!$AF205),"")</f>
        <v/>
      </c>
      <c r="CN16" s="318" t="str">
        <f>IF(AND('MAPA DE RIESGOS'!$AP206="Muy Alta",'MAPA DE RIESGOS'!$AR206="Catastrófico"),CONCATENATE("R",'MAPA DE RIESGOS'!$H206,"C",'MAPA DE RIESGOS'!$AF206),"")</f>
        <v/>
      </c>
      <c r="CO16" s="318" t="str">
        <f>IF(AND('MAPA DE RIESGOS'!$AP207="Muy Alta",'MAPA DE RIESGOS'!$AR207="Catastrófico"),CONCATENATE("R",'MAPA DE RIESGOS'!$H207,"C",'MAPA DE RIESGOS'!$AF207),"")</f>
        <v/>
      </c>
      <c r="CP16" s="318" t="str">
        <f>IF(AND('MAPA DE RIESGOS'!$AP208="Muy Alta",'MAPA DE RIESGOS'!$AR208="Catastrófico"),CONCATENATE("R",'MAPA DE RIESGOS'!$H208,"C",'MAPA DE RIESGOS'!$AF208),"")</f>
        <v/>
      </c>
      <c r="CQ16" s="318" t="str">
        <f>IF(AND('MAPA DE RIESGOS'!$AP209="Muy Alta",'MAPA DE RIESGOS'!$AR209="Catastrófico"),CONCATENATE("R",'MAPA DE RIESGOS'!$H209,"C",'MAPA DE RIESGOS'!$AF209),"")</f>
        <v/>
      </c>
      <c r="CR16" s="318" t="str">
        <f>IF(AND('MAPA DE RIESGOS'!$AP210="Muy Alta",'MAPA DE RIESGOS'!$AR210="Catastrófico"),CONCATENATE("R",'MAPA DE RIESGOS'!$H210,"C",'MAPA DE RIESGOS'!$AF210),"")</f>
        <v/>
      </c>
      <c r="CS16" s="318" t="str">
        <f>IF(AND('MAPA DE RIESGOS'!$AP211="Muy Alta",'MAPA DE RIESGOS'!$AR211="Catastrófico"),CONCATENATE("R",'MAPA DE RIESGOS'!$H211,"C",'MAPA DE RIESGOS'!$AF211),"")</f>
        <v/>
      </c>
      <c r="CT16" s="318" t="str">
        <f>IF(AND('MAPA DE RIESGOS'!$AP212="Muy Alta",'MAPA DE RIESGOS'!$AR212="Catastrófico"),CONCATENATE("R",'MAPA DE RIESGOS'!$H212,"C",'MAPA DE RIESGOS'!$AF212),"")</f>
        <v/>
      </c>
      <c r="CU16" s="319" t="str">
        <f>IF(AND('MAPA DE RIESGOS'!$AP213="Muy Alta",'MAPA DE RIESGOS'!$AR213="Catastrófico"),CONCATENATE("R",'MAPA DE RIESGOS'!$H213,"C",'MAPA DE RIESGOS'!$AF213),"")</f>
        <v/>
      </c>
      <c r="CV16" s="57"/>
      <c r="CW16" s="858"/>
      <c r="CX16" s="859"/>
      <c r="CY16" s="859"/>
      <c r="CZ16" s="859"/>
      <c r="DA16" s="859"/>
      <c r="DB16" s="860"/>
    </row>
    <row r="17" spans="2:106" ht="32.450000000000003" customHeight="1">
      <c r="B17" s="878"/>
      <c r="C17" s="878"/>
      <c r="D17" s="879"/>
      <c r="E17" s="849"/>
      <c r="F17" s="850"/>
      <c r="G17" s="850"/>
      <c r="H17" s="850"/>
      <c r="I17" s="851"/>
      <c r="J17" s="315" t="str">
        <f>IF(AND('MAPA DE RIESGOS'!$AP214="Muy Alta",'MAPA DE RIESGOS'!$AR214="Leve"),CONCATENATE("R",'MAPA DE RIESGOS'!$H214,"C",'MAPA DE RIESGOS'!$AF214),"")</f>
        <v/>
      </c>
      <c r="K17" s="316" t="str">
        <f>IF(AND('MAPA DE RIESGOS'!$AP215="Muy Alta",'MAPA DE RIESGOS'!$AR215="Leve"),CONCATENATE("R",'MAPA DE RIESGOS'!$H215,"C",'MAPA DE RIESGOS'!$AF215),"")</f>
        <v/>
      </c>
      <c r="L17" s="316" t="str">
        <f>IF(AND('MAPA DE RIESGOS'!$AP216="Muy Alta",'MAPA DE RIESGOS'!$AR216="Leve"),CONCATENATE("R",'MAPA DE RIESGOS'!$H216,"C",'MAPA DE RIESGOS'!$AF216),"")</f>
        <v/>
      </c>
      <c r="M17" s="316" t="str">
        <f>IF(AND('MAPA DE RIESGOS'!$AP217="Muy Alta",'MAPA DE RIESGOS'!$AR217="Leve"),CONCATENATE("R",'MAPA DE RIESGOS'!$H217,"C",'MAPA DE RIESGOS'!$AF217),"")</f>
        <v/>
      </c>
      <c r="N17" s="316" t="str">
        <f>IF(AND('MAPA DE RIESGOS'!$AP218="Muy Alta",'MAPA DE RIESGOS'!$AR218="Leve"),CONCATENATE("R",'MAPA DE RIESGOS'!$H218,"C",'MAPA DE RIESGOS'!$AF218),"")</f>
        <v/>
      </c>
      <c r="O17" s="316" t="str">
        <f>IF(AND('MAPA DE RIESGOS'!$AP219="Muy Alta",'MAPA DE RIESGOS'!$AR219="Leve"),CONCATENATE("R",'MAPA DE RIESGOS'!$H219,"C",'MAPA DE RIESGOS'!$AF219),"")</f>
        <v/>
      </c>
      <c r="P17" s="316" t="str">
        <f>IF(AND('MAPA DE RIESGOS'!$AP220="Muy Alta",'MAPA DE RIESGOS'!$AR220="Leve"),CONCATENATE("R",'MAPA DE RIESGOS'!$H220,"C",'MAPA DE RIESGOS'!$AF220),"")</f>
        <v/>
      </c>
      <c r="Q17" s="316" t="str">
        <f>IF(AND('MAPA DE RIESGOS'!$AP221="Muy Alta",'MAPA DE RIESGOS'!$AR221="Leve"),CONCATENATE("R",'MAPA DE RIESGOS'!$H221,"C",'MAPA DE RIESGOS'!$AF221),"")</f>
        <v/>
      </c>
      <c r="R17" s="316" t="str">
        <f>IF(AND('MAPA DE RIESGOS'!$AP222="Muy Alta",'MAPA DE RIESGOS'!$AR222="Leve"),CONCATENATE("R",'MAPA DE RIESGOS'!$H222,"C",'MAPA DE RIESGOS'!$AF222),"")</f>
        <v/>
      </c>
      <c r="S17" s="316" t="str">
        <f>IF(AND('MAPA DE RIESGOS'!$AP223="Muy Alta",'MAPA DE RIESGOS'!$AR223="Leve"),CONCATENATE("R",'MAPA DE RIESGOS'!$H223,"C",'MAPA DE RIESGOS'!$AF223),"")</f>
        <v/>
      </c>
      <c r="T17" s="316" t="str">
        <f>IF(AND('MAPA DE RIESGOS'!$AP224="Muy Alta",'MAPA DE RIESGOS'!$AR224="Leve"),CONCATENATE("R",'MAPA DE RIESGOS'!$H224,"C",'MAPA DE RIESGOS'!$AF224),"")</f>
        <v/>
      </c>
      <c r="U17" s="316" t="str">
        <f>IF(AND('MAPA DE RIESGOS'!$AP225="Muy Alta",'MAPA DE RIESGOS'!$AR225="Leve"),CONCATENATE("R",'MAPA DE RIESGOS'!$H225,"C",'MAPA DE RIESGOS'!$AF225),"")</f>
        <v/>
      </c>
      <c r="V17" s="316" t="str">
        <f>IF(AND('MAPA DE RIESGOS'!$AP226="Muy Alta",'MAPA DE RIESGOS'!$AR226="Leve"),CONCATENATE("R",'MAPA DE RIESGOS'!$H226,"C",'MAPA DE RIESGOS'!$AF226),"")</f>
        <v/>
      </c>
      <c r="W17" s="316" t="str">
        <f>IF(AND('MAPA DE RIESGOS'!$AP227="Muy Alta",'MAPA DE RIESGOS'!$AR227="Leve"),CONCATENATE("R",'MAPA DE RIESGOS'!$H227,"C",'MAPA DE RIESGOS'!$AF227),"")</f>
        <v/>
      </c>
      <c r="X17" s="316" t="str">
        <f>IF(AND('MAPA DE RIESGOS'!$AP228="Muy Alta",'MAPA DE RIESGOS'!$AR228="Leve"),CONCATENATE("R",'MAPA DE RIESGOS'!$H228,"C",'MAPA DE RIESGOS'!$AF228),"")</f>
        <v/>
      </c>
      <c r="Y17" s="316" t="str">
        <f>IF(AND('MAPA DE RIESGOS'!$AP229="Muy Alta",'MAPA DE RIESGOS'!$AR229="Leve"),CONCATENATE("R",'MAPA DE RIESGOS'!$H229,"C",'MAPA DE RIESGOS'!$AF229),"")</f>
        <v/>
      </c>
      <c r="Z17" s="316" t="str">
        <f>IF(AND('MAPA DE RIESGOS'!$AP230="Muy Alta",'MAPA DE RIESGOS'!$AR230="Leve"),CONCATENATE("R",'MAPA DE RIESGOS'!$H230,"C",'MAPA DE RIESGOS'!$AF230),"")</f>
        <v/>
      </c>
      <c r="AA17" s="317" t="str">
        <f>IF(AND('MAPA DE RIESGOS'!$AP231="Muy Alta",'MAPA DE RIESGOS'!$AR231="Leve"),CONCATENATE("R",'MAPA DE RIESGOS'!$H231,"C",'MAPA DE RIESGOS'!$AF231),"")</f>
        <v/>
      </c>
      <c r="AB17" s="315" t="str">
        <f>IF(AND('MAPA DE RIESGOS'!$AP214="Muy Alta",'MAPA DE RIESGOS'!$AR214="Menor"),CONCATENATE("R",'MAPA DE RIESGOS'!$H214,"C",'MAPA DE RIESGOS'!$AF214),"")</f>
        <v/>
      </c>
      <c r="AC17" s="316" t="str">
        <f>IF(AND('MAPA DE RIESGOS'!$AP215="Muy Alta",'MAPA DE RIESGOS'!$AR215="Menor"),CONCATENATE("R",'MAPA DE RIESGOS'!$H215,"C",'MAPA DE RIESGOS'!$AF215),"")</f>
        <v/>
      </c>
      <c r="AD17" s="316" t="str">
        <f>IF(AND('MAPA DE RIESGOS'!$AP216="Muy Alta",'MAPA DE RIESGOS'!$AR216="Menor"),CONCATENATE("R",'MAPA DE RIESGOS'!$H216,"C",'MAPA DE RIESGOS'!$AF216),"")</f>
        <v/>
      </c>
      <c r="AE17" s="316" t="str">
        <f>IF(AND('MAPA DE RIESGOS'!$AP217="Muy Alta",'MAPA DE RIESGOS'!$AR217="Menor"),CONCATENATE("R",'MAPA DE RIESGOS'!$H217,"C",'MAPA DE RIESGOS'!$AF217),"")</f>
        <v/>
      </c>
      <c r="AF17" s="316" t="str">
        <f>IF(AND('MAPA DE RIESGOS'!$AP218="Muy Alta",'MAPA DE RIESGOS'!$AR218="Menor"),CONCATENATE("R",'MAPA DE RIESGOS'!$H218,"C",'MAPA DE RIESGOS'!$AF218),"")</f>
        <v/>
      </c>
      <c r="AG17" s="316" t="str">
        <f>IF(AND('MAPA DE RIESGOS'!$AP219="Muy Alta",'MAPA DE RIESGOS'!$AR219="Menor"),CONCATENATE("R",'MAPA DE RIESGOS'!$H219,"C",'MAPA DE RIESGOS'!$AF219),"")</f>
        <v/>
      </c>
      <c r="AH17" s="316" t="str">
        <f>IF(AND('MAPA DE RIESGOS'!$AP220="Muy Alta",'MAPA DE RIESGOS'!$AR220="Menor"),CONCATENATE("R",'MAPA DE RIESGOS'!$H220,"C",'MAPA DE RIESGOS'!$AF220),"")</f>
        <v/>
      </c>
      <c r="AI17" s="316" t="str">
        <f>IF(AND('MAPA DE RIESGOS'!$AP221="Muy Alta",'MAPA DE RIESGOS'!$AR221="Menor"),CONCATENATE("R",'MAPA DE RIESGOS'!$H221,"C",'MAPA DE RIESGOS'!$AF221),"")</f>
        <v/>
      </c>
      <c r="AJ17" s="316" t="str">
        <f>IF(AND('MAPA DE RIESGOS'!$AP222="Muy Alta",'MAPA DE RIESGOS'!$AR222="Menor"),CONCATENATE("R",'MAPA DE RIESGOS'!$H222,"C",'MAPA DE RIESGOS'!$AF222),"")</f>
        <v/>
      </c>
      <c r="AK17" s="316" t="str">
        <f>IF(AND('MAPA DE RIESGOS'!$AP223="Muy Alta",'MAPA DE RIESGOS'!$AR223="Menor"),CONCATENATE("R",'MAPA DE RIESGOS'!$H223,"C",'MAPA DE RIESGOS'!$AF223),"")</f>
        <v/>
      </c>
      <c r="AL17" s="316" t="str">
        <f>IF(AND('MAPA DE RIESGOS'!$AP224="Muy Alta",'MAPA DE RIESGOS'!$AR224="Menor"),CONCATENATE("R",'MAPA DE RIESGOS'!$H224,"C",'MAPA DE RIESGOS'!$AF224),"")</f>
        <v/>
      </c>
      <c r="AM17" s="316" t="str">
        <f>IF(AND('MAPA DE RIESGOS'!$AP225="Muy Alta",'MAPA DE RIESGOS'!$AR225="Menor"),CONCATENATE("R",'MAPA DE RIESGOS'!$H225,"C",'MAPA DE RIESGOS'!$AF225),"")</f>
        <v/>
      </c>
      <c r="AN17" s="316" t="str">
        <f>IF(AND('MAPA DE RIESGOS'!$AP226="Muy Alta",'MAPA DE RIESGOS'!$AR226="Menor"),CONCATENATE("R",'MAPA DE RIESGOS'!$H226,"C",'MAPA DE RIESGOS'!$AF226),"")</f>
        <v/>
      </c>
      <c r="AO17" s="316" t="str">
        <f>IF(AND('MAPA DE RIESGOS'!$AP227="Muy Alta",'MAPA DE RIESGOS'!$AR227="Menor"),CONCATENATE("R",'MAPA DE RIESGOS'!$H227,"C",'MAPA DE RIESGOS'!$AF227),"")</f>
        <v/>
      </c>
      <c r="AP17" s="316" t="str">
        <f>IF(AND('MAPA DE RIESGOS'!$AP228="Muy Alta",'MAPA DE RIESGOS'!$AR228="Menor"),CONCATENATE("R",'MAPA DE RIESGOS'!$H228,"C",'MAPA DE RIESGOS'!$AF228),"")</f>
        <v/>
      </c>
      <c r="AQ17" s="316" t="str">
        <f>IF(AND('MAPA DE RIESGOS'!$AP229="Muy Alta",'MAPA DE RIESGOS'!$AR229="Menor"),CONCATENATE("R",'MAPA DE RIESGOS'!$H229,"C",'MAPA DE RIESGOS'!$AF229),"")</f>
        <v/>
      </c>
      <c r="AR17" s="316" t="str">
        <f>IF(AND('MAPA DE RIESGOS'!$AP230="Muy Alta",'MAPA DE RIESGOS'!$AR230="Menor"),CONCATENATE("R",'MAPA DE RIESGOS'!$H230,"C",'MAPA DE RIESGOS'!$AF230),"")</f>
        <v/>
      </c>
      <c r="AS17" s="317" t="str">
        <f>IF(AND('MAPA DE RIESGOS'!$AP231="Muy Alta",'MAPA DE RIESGOS'!$AR231="Menor"),CONCATENATE("R",'MAPA DE RIESGOS'!$H231,"C",'MAPA DE RIESGOS'!$AF231),"")</f>
        <v/>
      </c>
      <c r="AT17" s="315" t="str">
        <f>IF(AND('MAPA DE RIESGOS'!$AP214="Muy Alta",'MAPA DE RIESGOS'!$AR214="Moderado"),CONCATENATE("R",'MAPA DE RIESGOS'!$H214,"C",'MAPA DE RIESGOS'!$AF214),"")</f>
        <v/>
      </c>
      <c r="AU17" s="316" t="str">
        <f>IF(AND('MAPA DE RIESGOS'!$AP215="Muy Alta",'MAPA DE RIESGOS'!$AR215="Moderado"),CONCATENATE("R",'MAPA DE RIESGOS'!$H215,"C",'MAPA DE RIESGOS'!$AF215),"")</f>
        <v/>
      </c>
      <c r="AV17" s="316" t="str">
        <f>IF(AND('MAPA DE RIESGOS'!$AP216="Muy Alta",'MAPA DE RIESGOS'!$AR216="Moderado"),CONCATENATE("R",'MAPA DE RIESGOS'!$H216,"C",'MAPA DE RIESGOS'!$AF216),"")</f>
        <v/>
      </c>
      <c r="AW17" s="316" t="str">
        <f>IF(AND('MAPA DE RIESGOS'!$AP217="Muy Alta",'MAPA DE RIESGOS'!$AR217="Moderado"),CONCATENATE("R",'MAPA DE RIESGOS'!$H217,"C",'MAPA DE RIESGOS'!$AF217),"")</f>
        <v/>
      </c>
      <c r="AX17" s="316" t="str">
        <f>IF(AND('MAPA DE RIESGOS'!$AP218="Muy Alta",'MAPA DE RIESGOS'!$AR218="Moderado"),CONCATENATE("R",'MAPA DE RIESGOS'!$H218,"C",'MAPA DE RIESGOS'!$AF218),"")</f>
        <v/>
      </c>
      <c r="AY17" s="316" t="str">
        <f>IF(AND('MAPA DE RIESGOS'!$AP219="Muy Alta",'MAPA DE RIESGOS'!$AR219="Moderado"),CONCATENATE("R",'MAPA DE RIESGOS'!$H219,"C",'MAPA DE RIESGOS'!$AF219),"")</f>
        <v/>
      </c>
      <c r="AZ17" s="316" t="str">
        <f>IF(AND('MAPA DE RIESGOS'!$AP220="Muy Alta",'MAPA DE RIESGOS'!$AR220="Moderado"),CONCATENATE("R",'MAPA DE RIESGOS'!$H220,"C",'MAPA DE RIESGOS'!$AF220),"")</f>
        <v/>
      </c>
      <c r="BA17" s="316" t="str">
        <f>IF(AND('MAPA DE RIESGOS'!$AP221="Muy Alta",'MAPA DE RIESGOS'!$AR221="Moderado"),CONCATENATE("R",'MAPA DE RIESGOS'!$H221,"C",'MAPA DE RIESGOS'!$AF221),"")</f>
        <v/>
      </c>
      <c r="BB17" s="316" t="str">
        <f>IF(AND('MAPA DE RIESGOS'!$AP222="Muy Alta",'MAPA DE RIESGOS'!$AR222="Moderado"),CONCATENATE("R",'MAPA DE RIESGOS'!$H222,"C",'MAPA DE RIESGOS'!$AF222),"")</f>
        <v/>
      </c>
      <c r="BC17" s="316" t="str">
        <f>IF(AND('MAPA DE RIESGOS'!$AP223="Muy Alta",'MAPA DE RIESGOS'!$AR223="Moderado"),CONCATENATE("R",'MAPA DE RIESGOS'!$H223,"C",'MAPA DE RIESGOS'!$AF223),"")</f>
        <v/>
      </c>
      <c r="BD17" s="316" t="str">
        <f>IF(AND('MAPA DE RIESGOS'!$AP224="Muy Alta",'MAPA DE RIESGOS'!$AR224="Moderado"),CONCATENATE("R",'MAPA DE RIESGOS'!$H224,"C",'MAPA DE RIESGOS'!$AF224),"")</f>
        <v/>
      </c>
      <c r="BE17" s="316" t="str">
        <f>IF(AND('MAPA DE RIESGOS'!$AP225="Muy Alta",'MAPA DE RIESGOS'!$AR225="Moderado"),CONCATENATE("R",'MAPA DE RIESGOS'!$H225,"C",'MAPA DE RIESGOS'!$AF225),"")</f>
        <v/>
      </c>
      <c r="BF17" s="316" t="str">
        <f>IF(AND('MAPA DE RIESGOS'!$AP226="Muy Alta",'MAPA DE RIESGOS'!$AR226="Moderado"),CONCATENATE("R",'MAPA DE RIESGOS'!$H226,"C",'MAPA DE RIESGOS'!$AF226),"")</f>
        <v/>
      </c>
      <c r="BG17" s="316" t="str">
        <f>IF(AND('MAPA DE RIESGOS'!$AP227="Muy Alta",'MAPA DE RIESGOS'!$AR227="Moderado"),CONCATENATE("R",'MAPA DE RIESGOS'!$H227,"C",'MAPA DE RIESGOS'!$AF227),"")</f>
        <v/>
      </c>
      <c r="BH17" s="316" t="str">
        <f>IF(AND('MAPA DE RIESGOS'!$AP228="Muy Alta",'MAPA DE RIESGOS'!$AR228="Moderado"),CONCATENATE("R",'MAPA DE RIESGOS'!$H228,"C",'MAPA DE RIESGOS'!$AF228),"")</f>
        <v/>
      </c>
      <c r="BI17" s="316" t="str">
        <f>IF(AND('MAPA DE RIESGOS'!$AP229="Muy Alta",'MAPA DE RIESGOS'!$AR229="Moderado"),CONCATENATE("R",'MAPA DE RIESGOS'!$H229,"C",'MAPA DE RIESGOS'!$AF229),"")</f>
        <v/>
      </c>
      <c r="BJ17" s="316" t="str">
        <f>IF(AND('MAPA DE RIESGOS'!$AP230="Muy Alta",'MAPA DE RIESGOS'!$AR230="Moderado"),CONCATENATE("R",'MAPA DE RIESGOS'!$H230,"C",'MAPA DE RIESGOS'!$AF230),"")</f>
        <v/>
      </c>
      <c r="BK17" s="317" t="str">
        <f>IF(AND('MAPA DE RIESGOS'!$AP231="Muy Alta",'MAPA DE RIESGOS'!$AR231="Moderado"),CONCATENATE("R",'MAPA DE RIESGOS'!$H231,"C",'MAPA DE RIESGOS'!$AF231),"")</f>
        <v/>
      </c>
      <c r="BL17" s="315" t="str">
        <f>IF(AND('MAPA DE RIESGOS'!$AP214="Muy Alta",'MAPA DE RIESGOS'!$AR214="Mayor"),CONCATENATE("R",'MAPA DE RIESGOS'!$H214,"C",'MAPA DE RIESGOS'!$AF214),"")</f>
        <v/>
      </c>
      <c r="BM17" s="316" t="str">
        <f>IF(AND('MAPA DE RIESGOS'!$AP215="Muy Alta",'MAPA DE RIESGOS'!$AR215="Mayor"),CONCATENATE("R",'MAPA DE RIESGOS'!$H215,"C",'MAPA DE RIESGOS'!$AF215),"")</f>
        <v/>
      </c>
      <c r="BN17" s="316" t="str">
        <f>IF(AND('MAPA DE RIESGOS'!$AP216="Muy Alta",'MAPA DE RIESGOS'!$AR216="Mayor"),CONCATENATE("R",'MAPA DE RIESGOS'!$H216,"C",'MAPA DE RIESGOS'!$AF216),"")</f>
        <v/>
      </c>
      <c r="BO17" s="316" t="str">
        <f>IF(AND('MAPA DE RIESGOS'!$AP217="Muy Alta",'MAPA DE RIESGOS'!$AR217="Mayor"),CONCATENATE("R",'MAPA DE RIESGOS'!$H217,"C",'MAPA DE RIESGOS'!$AF217),"")</f>
        <v/>
      </c>
      <c r="BP17" s="316" t="str">
        <f>IF(AND('MAPA DE RIESGOS'!$AP218="Muy Alta",'MAPA DE RIESGOS'!$AR218="Mayor"),CONCATENATE("R",'MAPA DE RIESGOS'!$H218,"C",'MAPA DE RIESGOS'!$AF218),"")</f>
        <v/>
      </c>
      <c r="BQ17" s="316" t="str">
        <f>IF(AND('MAPA DE RIESGOS'!$AP219="Muy Alta",'MAPA DE RIESGOS'!$AR219="Mayor"),CONCATENATE("R",'MAPA DE RIESGOS'!$H219,"C",'MAPA DE RIESGOS'!$AF219),"")</f>
        <v/>
      </c>
      <c r="BR17" s="316" t="str">
        <f>IF(AND('MAPA DE RIESGOS'!$AP220="Muy Alta",'MAPA DE RIESGOS'!$AR220="Mayor"),CONCATENATE("R",'MAPA DE RIESGOS'!$H220,"C",'MAPA DE RIESGOS'!$AF220),"")</f>
        <v/>
      </c>
      <c r="BS17" s="316" t="str">
        <f>IF(AND('MAPA DE RIESGOS'!$AP221="Muy Alta",'MAPA DE RIESGOS'!$AR221="Mayor"),CONCATENATE("R",'MAPA DE RIESGOS'!$H221,"C",'MAPA DE RIESGOS'!$AF221),"")</f>
        <v/>
      </c>
      <c r="BT17" s="316" t="str">
        <f>IF(AND('MAPA DE RIESGOS'!$AP222="Muy Alta",'MAPA DE RIESGOS'!$AR222="Mayor"),CONCATENATE("R",'MAPA DE RIESGOS'!$H222,"C",'MAPA DE RIESGOS'!$AF222),"")</f>
        <v/>
      </c>
      <c r="BU17" s="316" t="str">
        <f>IF(AND('MAPA DE RIESGOS'!$AP223="Muy Alta",'MAPA DE RIESGOS'!$AR223="Mayor"),CONCATENATE("R",'MAPA DE RIESGOS'!$H223,"C",'MAPA DE RIESGOS'!$AF223),"")</f>
        <v/>
      </c>
      <c r="BV17" s="316" t="str">
        <f>IF(AND('MAPA DE RIESGOS'!$AP224="Muy Alta",'MAPA DE RIESGOS'!$AR224="Mayor"),CONCATENATE("R",'MAPA DE RIESGOS'!$H224,"C",'MAPA DE RIESGOS'!$AF224),"")</f>
        <v/>
      </c>
      <c r="BW17" s="316" t="str">
        <f>IF(AND('MAPA DE RIESGOS'!$AP225="Muy Alta",'MAPA DE RIESGOS'!$AR225="Mayor"),CONCATENATE("R",'MAPA DE RIESGOS'!$H225,"C",'MAPA DE RIESGOS'!$AF225),"")</f>
        <v/>
      </c>
      <c r="BX17" s="316" t="str">
        <f>IF(AND('MAPA DE RIESGOS'!$AP226="Muy Alta",'MAPA DE RIESGOS'!$AR226="Mayor"),CONCATENATE("R",'MAPA DE RIESGOS'!$H226,"C",'MAPA DE RIESGOS'!$AF226),"")</f>
        <v/>
      </c>
      <c r="BY17" s="316" t="str">
        <f>IF(AND('MAPA DE RIESGOS'!$AP227="Muy Alta",'MAPA DE RIESGOS'!$AR227="Mayor"),CONCATENATE("R",'MAPA DE RIESGOS'!$H227,"C",'MAPA DE RIESGOS'!$AF227),"")</f>
        <v/>
      </c>
      <c r="BZ17" s="316" t="str">
        <f>IF(AND('MAPA DE RIESGOS'!$AP228="Muy Alta",'MAPA DE RIESGOS'!$AR228="Mayor"),CONCATENATE("R",'MAPA DE RIESGOS'!$H228,"C",'MAPA DE RIESGOS'!$AF228),"")</f>
        <v/>
      </c>
      <c r="CA17" s="316" t="str">
        <f>IF(AND('MAPA DE RIESGOS'!$AP229="Muy Alta",'MAPA DE RIESGOS'!$AR229="Mayor"),CONCATENATE("R",'MAPA DE RIESGOS'!$H229,"C",'MAPA DE RIESGOS'!$AF229),"")</f>
        <v/>
      </c>
      <c r="CB17" s="316" t="str">
        <f>IF(AND('MAPA DE RIESGOS'!$AP230="Muy Alta",'MAPA DE RIESGOS'!$AR230="Mayor"),CONCATENATE("R",'MAPA DE RIESGOS'!$H230,"C",'MAPA DE RIESGOS'!$AF230),"")</f>
        <v/>
      </c>
      <c r="CC17" s="317" t="str">
        <f>IF(AND('MAPA DE RIESGOS'!$AP231="Muy Alta",'MAPA DE RIESGOS'!$AR231="Mayor"),CONCATENATE("R",'MAPA DE RIESGOS'!$H231,"C",'MAPA DE RIESGOS'!$AF231),"")</f>
        <v/>
      </c>
      <c r="CD17" s="318" t="str">
        <f>IF(AND('MAPA DE RIESGOS'!$AP214="Muy Alta",'MAPA DE RIESGOS'!$AR214="Catastrófico"),CONCATENATE("R",'MAPA DE RIESGOS'!$H214,"C",'MAPA DE RIESGOS'!$AF214),"")</f>
        <v/>
      </c>
      <c r="CE17" s="318" t="str">
        <f>IF(AND('MAPA DE RIESGOS'!$AP215="Muy Alta",'MAPA DE RIESGOS'!$AR215="Catastrófico"),CONCATENATE("R",'MAPA DE RIESGOS'!$H215,"C",'MAPA DE RIESGOS'!$AF215),"")</f>
        <v/>
      </c>
      <c r="CF17" s="318" t="str">
        <f>IF(AND('MAPA DE RIESGOS'!$AP216="Muy Alta",'MAPA DE RIESGOS'!$AR216="Catastrófico"),CONCATENATE("R",'MAPA DE RIESGOS'!$H216,"C",'MAPA DE RIESGOS'!$AF216),"")</f>
        <v/>
      </c>
      <c r="CG17" s="318" t="str">
        <f>IF(AND('MAPA DE RIESGOS'!$AP217="Muy Alta",'MAPA DE RIESGOS'!$AR217="Catastrófico"),CONCATENATE("R",'MAPA DE RIESGOS'!$H217,"C",'MAPA DE RIESGOS'!$AF217),"")</f>
        <v/>
      </c>
      <c r="CH17" s="318" t="str">
        <f>IF(AND('MAPA DE RIESGOS'!$AP218="Muy Alta",'MAPA DE RIESGOS'!$AR218="Catastrófico"),CONCATENATE("R",'MAPA DE RIESGOS'!$H218,"C",'MAPA DE RIESGOS'!$AF218),"")</f>
        <v/>
      </c>
      <c r="CI17" s="318" t="str">
        <f>IF(AND('MAPA DE RIESGOS'!$AP219="Muy Alta",'MAPA DE RIESGOS'!$AR219="Catastrófico"),CONCATENATE("R",'MAPA DE RIESGOS'!$H219,"C",'MAPA DE RIESGOS'!$AF219),"")</f>
        <v/>
      </c>
      <c r="CJ17" s="318" t="str">
        <f>IF(AND('MAPA DE RIESGOS'!$AP220="Muy Alta",'MAPA DE RIESGOS'!$AR220="Catastrófico"),CONCATENATE("R",'MAPA DE RIESGOS'!$H220,"C",'MAPA DE RIESGOS'!$AF220),"")</f>
        <v/>
      </c>
      <c r="CK17" s="318" t="str">
        <f>IF(AND('MAPA DE RIESGOS'!$AP221="Muy Alta",'MAPA DE RIESGOS'!$AR221="Catastrófico"),CONCATENATE("R",'MAPA DE RIESGOS'!$H221,"C",'MAPA DE RIESGOS'!$AF221),"")</f>
        <v/>
      </c>
      <c r="CL17" s="318" t="str">
        <f>IF(AND('MAPA DE RIESGOS'!$AP222="Muy Alta",'MAPA DE RIESGOS'!$AR222="Catastrófico"),CONCATENATE("R",'MAPA DE RIESGOS'!$H222,"C",'MAPA DE RIESGOS'!$AF222),"")</f>
        <v/>
      </c>
      <c r="CM17" s="318" t="str">
        <f>IF(AND('MAPA DE RIESGOS'!$AP223="Muy Alta",'MAPA DE RIESGOS'!$AR223="Catastrófico"),CONCATENATE("R",'MAPA DE RIESGOS'!$H223,"C",'MAPA DE RIESGOS'!$AF223),"")</f>
        <v/>
      </c>
      <c r="CN17" s="318" t="str">
        <f>IF(AND('MAPA DE RIESGOS'!$AP224="Muy Alta",'MAPA DE RIESGOS'!$AR224="Catastrófico"),CONCATENATE("R",'MAPA DE RIESGOS'!$H224,"C",'MAPA DE RIESGOS'!$AF224),"")</f>
        <v/>
      </c>
      <c r="CO17" s="318" t="str">
        <f>IF(AND('MAPA DE RIESGOS'!$AP225="Muy Alta",'MAPA DE RIESGOS'!$AR225="Catastrófico"),CONCATENATE("R",'MAPA DE RIESGOS'!$H225,"C",'MAPA DE RIESGOS'!$AF225),"")</f>
        <v/>
      </c>
      <c r="CP17" s="318" t="str">
        <f>IF(AND('MAPA DE RIESGOS'!$AP226="Muy Alta",'MAPA DE RIESGOS'!$AR226="Catastrófico"),CONCATENATE("R",'MAPA DE RIESGOS'!$H226,"C",'MAPA DE RIESGOS'!$AF226),"")</f>
        <v/>
      </c>
      <c r="CQ17" s="318" t="str">
        <f>IF(AND('MAPA DE RIESGOS'!$AP227="Muy Alta",'MAPA DE RIESGOS'!$AR227="Catastrófico"),CONCATENATE("R",'MAPA DE RIESGOS'!$H227,"C",'MAPA DE RIESGOS'!$AF227),"")</f>
        <v/>
      </c>
      <c r="CR17" s="318" t="str">
        <f>IF(AND('MAPA DE RIESGOS'!$AP228="Muy Alta",'MAPA DE RIESGOS'!$AR228="Catastrófico"),CONCATENATE("R",'MAPA DE RIESGOS'!$H228,"C",'MAPA DE RIESGOS'!$AF228),"")</f>
        <v/>
      </c>
      <c r="CS17" s="318" t="str">
        <f>IF(AND('MAPA DE RIESGOS'!$AP229="Muy Alta",'MAPA DE RIESGOS'!$AR229="Catastrófico"),CONCATENATE("R",'MAPA DE RIESGOS'!$H229,"C",'MAPA DE RIESGOS'!$AF229),"")</f>
        <v/>
      </c>
      <c r="CT17" s="318" t="str">
        <f>IF(AND('MAPA DE RIESGOS'!$AP230="Muy Alta",'MAPA DE RIESGOS'!$AR230="Catastrófico"),CONCATENATE("R",'MAPA DE RIESGOS'!$H230,"C",'MAPA DE RIESGOS'!$AF230),"")</f>
        <v/>
      </c>
      <c r="CU17" s="319" t="str">
        <f>IF(AND('MAPA DE RIESGOS'!$AP231="Muy Alta",'MAPA DE RIESGOS'!$AR231="Catastrófico"),CONCATENATE("R",'MAPA DE RIESGOS'!$H231,"C",'MAPA DE RIESGOS'!$AF231),"")</f>
        <v/>
      </c>
      <c r="CV17" s="57"/>
      <c r="CW17" s="858"/>
      <c r="CX17" s="859"/>
      <c r="CY17" s="859"/>
      <c r="CZ17" s="859"/>
      <c r="DA17" s="859"/>
      <c r="DB17" s="860"/>
    </row>
    <row r="18" spans="2:106" ht="32.450000000000003" customHeight="1">
      <c r="B18" s="878"/>
      <c r="C18" s="878"/>
      <c r="D18" s="879"/>
      <c r="E18" s="849"/>
      <c r="F18" s="850"/>
      <c r="G18" s="850"/>
      <c r="H18" s="850"/>
      <c r="I18" s="851"/>
      <c r="J18" s="315" t="str">
        <f>IF(AND('MAPA DE RIESGOS'!$AP232="Muy Alta",'MAPA DE RIESGOS'!$AR232="Leve"),CONCATENATE("R",'MAPA DE RIESGOS'!$H232,"C",'MAPA DE RIESGOS'!$AF232),"")</f>
        <v/>
      </c>
      <c r="K18" s="316" t="str">
        <f>IF(AND('MAPA DE RIESGOS'!$AP233="Muy Alta",'MAPA DE RIESGOS'!$AR233="Leve"),CONCATENATE("R",'MAPA DE RIESGOS'!$H233,"C",'MAPA DE RIESGOS'!$AF233),"")</f>
        <v/>
      </c>
      <c r="L18" s="316" t="str">
        <f>IF(AND('MAPA DE RIESGOS'!$AP234="Muy Alta",'MAPA DE RIESGOS'!$AR234="Leve"),CONCATENATE("R",'MAPA DE RIESGOS'!$H234,"C",'MAPA DE RIESGOS'!$AF234),"")</f>
        <v/>
      </c>
      <c r="M18" s="316" t="str">
        <f>IF(AND('MAPA DE RIESGOS'!$AP235="Muy Alta",'MAPA DE RIESGOS'!$AR235="Leve"),CONCATENATE("R",'MAPA DE RIESGOS'!$H235,"C",'MAPA DE RIESGOS'!$AF235),"")</f>
        <v/>
      </c>
      <c r="N18" s="316" t="str">
        <f>IF(AND('MAPA DE RIESGOS'!$AP236="Muy Alta",'MAPA DE RIESGOS'!$AR236="Leve"),CONCATENATE("R",'MAPA DE RIESGOS'!$H236,"C",'MAPA DE RIESGOS'!$AF236),"")</f>
        <v/>
      </c>
      <c r="O18" s="316" t="str">
        <f>IF(AND('MAPA DE RIESGOS'!$AP237="Muy Alta",'MAPA DE RIESGOS'!$AR237="Leve"),CONCATENATE("R",'MAPA DE RIESGOS'!$H237,"C",'MAPA DE RIESGOS'!$AF237),"")</f>
        <v/>
      </c>
      <c r="P18" s="316" t="str">
        <f>IF(AND('MAPA DE RIESGOS'!$AP238="Muy Alta",'MAPA DE RIESGOS'!$AR238="Leve"),CONCATENATE("R",'MAPA DE RIESGOS'!$H238,"C",'MAPA DE RIESGOS'!$AF238),"")</f>
        <v/>
      </c>
      <c r="Q18" s="316" t="str">
        <f>IF(AND('MAPA DE RIESGOS'!$AP239="Muy Alta",'MAPA DE RIESGOS'!$AR239="Leve"),CONCATENATE("R",'MAPA DE RIESGOS'!$H239,"C",'MAPA DE RIESGOS'!$AF239),"")</f>
        <v/>
      </c>
      <c r="R18" s="316" t="str">
        <f>IF(AND('MAPA DE RIESGOS'!$AP240="Muy Alta",'MAPA DE RIESGOS'!$AR240="Leve"),CONCATENATE("R",'MAPA DE RIESGOS'!$H240,"C",'MAPA DE RIESGOS'!$AF240),"")</f>
        <v/>
      </c>
      <c r="S18" s="316" t="str">
        <f>IF(AND('MAPA DE RIESGOS'!$AP241="Muy Alta",'MAPA DE RIESGOS'!$AR241="Leve"),CONCATENATE("R",'MAPA DE RIESGOS'!$H241,"C",'MAPA DE RIESGOS'!$AF241),"")</f>
        <v/>
      </c>
      <c r="T18" s="316" t="str">
        <f>IF(AND('MAPA DE RIESGOS'!$AP242="Muy Alta",'MAPA DE RIESGOS'!$AR242="Leve"),CONCATENATE("R",'MAPA DE RIESGOS'!$H242,"C",'MAPA DE RIESGOS'!$AF242),"")</f>
        <v/>
      </c>
      <c r="U18" s="316" t="str">
        <f>IF(AND('MAPA DE RIESGOS'!$AP243="Muy Alta",'MAPA DE RIESGOS'!$AR243="Leve"),CONCATENATE("R",'MAPA DE RIESGOS'!$H243,"C",'MAPA DE RIESGOS'!$AF243),"")</f>
        <v/>
      </c>
      <c r="V18" s="316" t="str">
        <f>IF(AND('MAPA DE RIESGOS'!$AP244="Muy Alta",'MAPA DE RIESGOS'!$AR244="Leve"),CONCATENATE("R",'MAPA DE RIESGOS'!$H244,"C",'MAPA DE RIESGOS'!$AF244),"")</f>
        <v/>
      </c>
      <c r="W18" s="316" t="str">
        <f>IF(AND('MAPA DE RIESGOS'!$AP245="Muy Alta",'MAPA DE RIESGOS'!$AR245="Leve"),CONCATENATE("R",'MAPA DE RIESGOS'!$H245,"C",'MAPA DE RIESGOS'!$AF245),"")</f>
        <v/>
      </c>
      <c r="X18" s="316" t="str">
        <f>IF(AND('MAPA DE RIESGOS'!$AP246="Muy Alta",'MAPA DE RIESGOS'!$AR246="Leve"),CONCATENATE("R",'MAPA DE RIESGOS'!$H246,"C",'MAPA DE RIESGOS'!$AF246),"")</f>
        <v/>
      </c>
      <c r="Y18" s="316" t="str">
        <f>IF(AND('MAPA DE RIESGOS'!$AP247="Muy Alta",'MAPA DE RIESGOS'!$AR247="Leve"),CONCATENATE("R",'MAPA DE RIESGOS'!$H247,"C",'MAPA DE RIESGOS'!$AF247),"")</f>
        <v/>
      </c>
      <c r="Z18" s="316" t="str">
        <f>IF(AND('MAPA DE RIESGOS'!$AP248="Muy Alta",'MAPA DE RIESGOS'!$AR248="Leve"),CONCATENATE("R",'MAPA DE RIESGOS'!$H248,"C",'MAPA DE RIESGOS'!$AF248),"")</f>
        <v/>
      </c>
      <c r="AA18" s="317" t="str">
        <f>IF(AND('MAPA DE RIESGOS'!$AP249="Muy Alta",'MAPA DE RIESGOS'!$AR249="Leve"),CONCATENATE("R",'MAPA DE RIESGOS'!$H249,"C",'MAPA DE RIESGOS'!$AF249),"")</f>
        <v/>
      </c>
      <c r="AB18" s="315" t="str">
        <f>IF(AND('MAPA DE RIESGOS'!$AP232="Muy Alta",'MAPA DE RIESGOS'!$AR232="Menor"),CONCATENATE("R",'MAPA DE RIESGOS'!$H232,"C",'MAPA DE RIESGOS'!$AF232),"")</f>
        <v/>
      </c>
      <c r="AC18" s="316" t="str">
        <f>IF(AND('MAPA DE RIESGOS'!$AP233="Muy Alta",'MAPA DE RIESGOS'!$AR233="Menor"),CONCATENATE("R",'MAPA DE RIESGOS'!$H233,"C",'MAPA DE RIESGOS'!$AF233),"")</f>
        <v/>
      </c>
      <c r="AD18" s="316" t="str">
        <f>IF(AND('MAPA DE RIESGOS'!$AP234="Muy Alta",'MAPA DE RIESGOS'!$AR234="Menor"),CONCATENATE("R",'MAPA DE RIESGOS'!$H234,"C",'MAPA DE RIESGOS'!$AF234),"")</f>
        <v/>
      </c>
      <c r="AE18" s="316" t="str">
        <f>IF(AND('MAPA DE RIESGOS'!$AP235="Muy Alta",'MAPA DE RIESGOS'!$AR235="Menor"),CONCATENATE("R",'MAPA DE RIESGOS'!$H235,"C",'MAPA DE RIESGOS'!$AF235),"")</f>
        <v/>
      </c>
      <c r="AF18" s="316" t="str">
        <f>IF(AND('MAPA DE RIESGOS'!$AP236="Muy Alta",'MAPA DE RIESGOS'!$AR236="Menor"),CONCATENATE("R",'MAPA DE RIESGOS'!$H236,"C",'MAPA DE RIESGOS'!$AF236),"")</f>
        <v/>
      </c>
      <c r="AG18" s="316" t="str">
        <f>IF(AND('MAPA DE RIESGOS'!$AP237="Muy Alta",'MAPA DE RIESGOS'!$AR237="Menor"),CONCATENATE("R",'MAPA DE RIESGOS'!$H237,"C",'MAPA DE RIESGOS'!$AF237),"")</f>
        <v/>
      </c>
      <c r="AH18" s="316" t="str">
        <f>IF(AND('MAPA DE RIESGOS'!$AP238="Muy Alta",'MAPA DE RIESGOS'!$AR238="Menor"),CONCATENATE("R",'MAPA DE RIESGOS'!$H238,"C",'MAPA DE RIESGOS'!$AF238),"")</f>
        <v/>
      </c>
      <c r="AI18" s="316" t="str">
        <f>IF(AND('MAPA DE RIESGOS'!$AP239="Muy Alta",'MAPA DE RIESGOS'!$AR239="Menor"),CONCATENATE("R",'MAPA DE RIESGOS'!$H239,"C",'MAPA DE RIESGOS'!$AF239),"")</f>
        <v/>
      </c>
      <c r="AJ18" s="316" t="str">
        <f>IF(AND('MAPA DE RIESGOS'!$AP240="Muy Alta",'MAPA DE RIESGOS'!$AR240="Menor"),CONCATENATE("R",'MAPA DE RIESGOS'!$H240,"C",'MAPA DE RIESGOS'!$AF240),"")</f>
        <v/>
      </c>
      <c r="AK18" s="316" t="str">
        <f>IF(AND('MAPA DE RIESGOS'!$AP241="Muy Alta",'MAPA DE RIESGOS'!$AR241="Menor"),CONCATENATE("R",'MAPA DE RIESGOS'!$H241,"C",'MAPA DE RIESGOS'!$AF241),"")</f>
        <v/>
      </c>
      <c r="AL18" s="316" t="str">
        <f>IF(AND('MAPA DE RIESGOS'!$AP242="Muy Alta",'MAPA DE RIESGOS'!$AR242="Menor"),CONCATENATE("R",'MAPA DE RIESGOS'!$H242,"C",'MAPA DE RIESGOS'!$AF242),"")</f>
        <v/>
      </c>
      <c r="AM18" s="316" t="str">
        <f>IF(AND('MAPA DE RIESGOS'!$AP243="Muy Alta",'MAPA DE RIESGOS'!$AR243="Menor"),CONCATENATE("R",'MAPA DE RIESGOS'!$H243,"C",'MAPA DE RIESGOS'!$AF243),"")</f>
        <v/>
      </c>
      <c r="AN18" s="316" t="str">
        <f>IF(AND('MAPA DE RIESGOS'!$AP244="Muy Alta",'MAPA DE RIESGOS'!$AR244="Menor"),CONCATENATE("R",'MAPA DE RIESGOS'!$H244,"C",'MAPA DE RIESGOS'!$AF244),"")</f>
        <v/>
      </c>
      <c r="AO18" s="316" t="str">
        <f>IF(AND('MAPA DE RIESGOS'!$AP245="Muy Alta",'MAPA DE RIESGOS'!$AR245="Menor"),CONCATENATE("R",'MAPA DE RIESGOS'!$H245,"C",'MAPA DE RIESGOS'!$AF245),"")</f>
        <v/>
      </c>
      <c r="AP18" s="316" t="str">
        <f>IF(AND('MAPA DE RIESGOS'!$AP246="Muy Alta",'MAPA DE RIESGOS'!$AR246="Menor"),CONCATENATE("R",'MAPA DE RIESGOS'!$H246,"C",'MAPA DE RIESGOS'!$AF246),"")</f>
        <v/>
      </c>
      <c r="AQ18" s="316" t="str">
        <f>IF(AND('MAPA DE RIESGOS'!$AP247="Muy Alta",'MAPA DE RIESGOS'!$AR247="Menor"),CONCATENATE("R",'MAPA DE RIESGOS'!$H247,"C",'MAPA DE RIESGOS'!$AF247),"")</f>
        <v/>
      </c>
      <c r="AR18" s="316" t="str">
        <f>IF(AND('MAPA DE RIESGOS'!$AP248="Muy Alta",'MAPA DE RIESGOS'!$AR248="Menor"),CONCATENATE("R",'MAPA DE RIESGOS'!$H248,"C",'MAPA DE RIESGOS'!$AF248),"")</f>
        <v/>
      </c>
      <c r="AS18" s="317" t="str">
        <f>IF(AND('MAPA DE RIESGOS'!$AP249="Muy Alta",'MAPA DE RIESGOS'!$AR249="Menor"),CONCATENATE("R",'MAPA DE RIESGOS'!$H249,"C",'MAPA DE RIESGOS'!$AF249),"")</f>
        <v/>
      </c>
      <c r="AT18" s="315" t="str">
        <f>IF(AND('MAPA DE RIESGOS'!$AP232="Muy Alta",'MAPA DE RIESGOS'!$AR232="Moderado"),CONCATENATE("R",'MAPA DE RIESGOS'!$H232,"C",'MAPA DE RIESGOS'!$AF232),"")</f>
        <v/>
      </c>
      <c r="AU18" s="316" t="str">
        <f>IF(AND('MAPA DE RIESGOS'!$AP233="Muy Alta",'MAPA DE RIESGOS'!$AR233="Moderado"),CONCATENATE("R",'MAPA DE RIESGOS'!$H233,"C",'MAPA DE RIESGOS'!$AF233),"")</f>
        <v/>
      </c>
      <c r="AV18" s="316" t="str">
        <f>IF(AND('MAPA DE RIESGOS'!$AP234="Muy Alta",'MAPA DE RIESGOS'!$AR234="Moderado"),CONCATENATE("R",'MAPA DE RIESGOS'!$H234,"C",'MAPA DE RIESGOS'!$AF234),"")</f>
        <v/>
      </c>
      <c r="AW18" s="316" t="str">
        <f>IF(AND('MAPA DE RIESGOS'!$AP235="Muy Alta",'MAPA DE RIESGOS'!$AR235="Moderado"),CONCATENATE("R",'MAPA DE RIESGOS'!$H235,"C",'MAPA DE RIESGOS'!$AF235),"")</f>
        <v/>
      </c>
      <c r="AX18" s="316" t="str">
        <f>IF(AND('MAPA DE RIESGOS'!$AP236="Muy Alta",'MAPA DE RIESGOS'!$AR236="Moderado"),CONCATENATE("R",'MAPA DE RIESGOS'!$H236,"C",'MAPA DE RIESGOS'!$AF236),"")</f>
        <v/>
      </c>
      <c r="AY18" s="316" t="str">
        <f>IF(AND('MAPA DE RIESGOS'!$AP237="Muy Alta",'MAPA DE RIESGOS'!$AR237="Moderado"),CONCATENATE("R",'MAPA DE RIESGOS'!$H237,"C",'MAPA DE RIESGOS'!$AF237),"")</f>
        <v/>
      </c>
      <c r="AZ18" s="316" t="str">
        <f>IF(AND('MAPA DE RIESGOS'!$AP238="Muy Alta",'MAPA DE RIESGOS'!$AR238="Moderado"),CONCATENATE("R",'MAPA DE RIESGOS'!$H238,"C",'MAPA DE RIESGOS'!$AF238),"")</f>
        <v/>
      </c>
      <c r="BA18" s="316" t="str">
        <f>IF(AND('MAPA DE RIESGOS'!$AP239="Muy Alta",'MAPA DE RIESGOS'!$AR239="Moderado"),CONCATENATE("R",'MAPA DE RIESGOS'!$H239,"C",'MAPA DE RIESGOS'!$AF239),"")</f>
        <v/>
      </c>
      <c r="BB18" s="316" t="str">
        <f>IF(AND('MAPA DE RIESGOS'!$AP240="Muy Alta",'MAPA DE RIESGOS'!$AR240="Moderado"),CONCATENATE("R",'MAPA DE RIESGOS'!$H240,"C",'MAPA DE RIESGOS'!$AF240),"")</f>
        <v/>
      </c>
      <c r="BC18" s="316" t="str">
        <f>IF(AND('MAPA DE RIESGOS'!$AP241="Muy Alta",'MAPA DE RIESGOS'!$AR241="Moderado"),CONCATENATE("R",'MAPA DE RIESGOS'!$H241,"C",'MAPA DE RIESGOS'!$AF241),"")</f>
        <v/>
      </c>
      <c r="BD18" s="316" t="str">
        <f>IF(AND('MAPA DE RIESGOS'!$AP242="Muy Alta",'MAPA DE RIESGOS'!$AR242="Moderado"),CONCATENATE("R",'MAPA DE RIESGOS'!$H242,"C",'MAPA DE RIESGOS'!$AF242),"")</f>
        <v/>
      </c>
      <c r="BE18" s="316" t="str">
        <f>IF(AND('MAPA DE RIESGOS'!$AP243="Muy Alta",'MAPA DE RIESGOS'!$AR243="Moderado"),CONCATENATE("R",'MAPA DE RIESGOS'!$H243,"C",'MAPA DE RIESGOS'!$AF243),"")</f>
        <v/>
      </c>
      <c r="BF18" s="316" t="str">
        <f>IF(AND('MAPA DE RIESGOS'!$AP244="Muy Alta",'MAPA DE RIESGOS'!$AR244="Moderado"),CONCATENATE("R",'MAPA DE RIESGOS'!$H244,"C",'MAPA DE RIESGOS'!$AF244),"")</f>
        <v/>
      </c>
      <c r="BG18" s="316" t="str">
        <f>IF(AND('MAPA DE RIESGOS'!$AP245="Muy Alta",'MAPA DE RIESGOS'!$AR245="Moderado"),CONCATENATE("R",'MAPA DE RIESGOS'!$H245,"C",'MAPA DE RIESGOS'!$AF245),"")</f>
        <v/>
      </c>
      <c r="BH18" s="316" t="str">
        <f>IF(AND('MAPA DE RIESGOS'!$AP246="Muy Alta",'MAPA DE RIESGOS'!$AR246="Moderado"),CONCATENATE("R",'MAPA DE RIESGOS'!$H246,"C",'MAPA DE RIESGOS'!$AF246),"")</f>
        <v/>
      </c>
      <c r="BI18" s="316" t="str">
        <f>IF(AND('MAPA DE RIESGOS'!$AP247="Muy Alta",'MAPA DE RIESGOS'!$AR247="Moderado"),CONCATENATE("R",'MAPA DE RIESGOS'!$H247,"C",'MAPA DE RIESGOS'!$AF247),"")</f>
        <v/>
      </c>
      <c r="BJ18" s="316" t="str">
        <f>IF(AND('MAPA DE RIESGOS'!$AP248="Muy Alta",'MAPA DE RIESGOS'!$AR248="Moderado"),CONCATENATE("R",'MAPA DE RIESGOS'!$H248,"C",'MAPA DE RIESGOS'!$AF248),"")</f>
        <v/>
      </c>
      <c r="BK18" s="317" t="str">
        <f>IF(AND('MAPA DE RIESGOS'!$AP249="Muy Alta",'MAPA DE RIESGOS'!$AR249="Moderado"),CONCATENATE("R",'MAPA DE RIESGOS'!$H249,"C",'MAPA DE RIESGOS'!$AF249),"")</f>
        <v/>
      </c>
      <c r="BL18" s="315" t="str">
        <f>IF(AND('MAPA DE RIESGOS'!$AP232="Muy Alta",'MAPA DE RIESGOS'!$AR232="Mayor"),CONCATENATE("R",'MAPA DE RIESGOS'!$H232,"C",'MAPA DE RIESGOS'!$AF232),"")</f>
        <v/>
      </c>
      <c r="BM18" s="316" t="str">
        <f>IF(AND('MAPA DE RIESGOS'!$AP233="Muy Alta",'MAPA DE RIESGOS'!$AR233="Mayor"),CONCATENATE("R",'MAPA DE RIESGOS'!$H233,"C",'MAPA DE RIESGOS'!$AF233),"")</f>
        <v/>
      </c>
      <c r="BN18" s="316" t="str">
        <f>IF(AND('MAPA DE RIESGOS'!$AP234="Muy Alta",'MAPA DE RIESGOS'!$AR234="Mayor"),CONCATENATE("R",'MAPA DE RIESGOS'!$H234,"C",'MAPA DE RIESGOS'!$AF234),"")</f>
        <v/>
      </c>
      <c r="BO18" s="316" t="str">
        <f>IF(AND('MAPA DE RIESGOS'!$AP235="Muy Alta",'MAPA DE RIESGOS'!$AR235="Mayor"),CONCATENATE("R",'MAPA DE RIESGOS'!$H235,"C",'MAPA DE RIESGOS'!$AF235),"")</f>
        <v/>
      </c>
      <c r="BP18" s="316" t="str">
        <f>IF(AND('MAPA DE RIESGOS'!$AP236="Muy Alta",'MAPA DE RIESGOS'!$AR236="Mayor"),CONCATENATE("R",'MAPA DE RIESGOS'!$H236,"C",'MAPA DE RIESGOS'!$AF236),"")</f>
        <v/>
      </c>
      <c r="BQ18" s="316" t="str">
        <f>IF(AND('MAPA DE RIESGOS'!$AP237="Muy Alta",'MAPA DE RIESGOS'!$AR237="Mayor"),CONCATENATE("R",'MAPA DE RIESGOS'!$H237,"C",'MAPA DE RIESGOS'!$AF237),"")</f>
        <v/>
      </c>
      <c r="BR18" s="316" t="str">
        <f>IF(AND('MAPA DE RIESGOS'!$AP238="Muy Alta",'MAPA DE RIESGOS'!$AR238="Mayor"),CONCATENATE("R",'MAPA DE RIESGOS'!$H238,"C",'MAPA DE RIESGOS'!$AF238),"")</f>
        <v/>
      </c>
      <c r="BS18" s="316" t="str">
        <f>IF(AND('MAPA DE RIESGOS'!$AP239="Muy Alta",'MAPA DE RIESGOS'!$AR239="Mayor"),CONCATENATE("R",'MAPA DE RIESGOS'!$H239,"C",'MAPA DE RIESGOS'!$AF239),"")</f>
        <v/>
      </c>
      <c r="BT18" s="316" t="str">
        <f>IF(AND('MAPA DE RIESGOS'!$AP240="Muy Alta",'MAPA DE RIESGOS'!$AR240="Mayor"),CONCATENATE("R",'MAPA DE RIESGOS'!$H240,"C",'MAPA DE RIESGOS'!$AF240),"")</f>
        <v/>
      </c>
      <c r="BU18" s="316" t="str">
        <f>IF(AND('MAPA DE RIESGOS'!$AP241="Muy Alta",'MAPA DE RIESGOS'!$AR241="Mayor"),CONCATENATE("R",'MAPA DE RIESGOS'!$H241,"C",'MAPA DE RIESGOS'!$AF241),"")</f>
        <v/>
      </c>
      <c r="BV18" s="316" t="str">
        <f>IF(AND('MAPA DE RIESGOS'!$AP242="Muy Alta",'MAPA DE RIESGOS'!$AR242="Mayor"),CONCATENATE("R",'MAPA DE RIESGOS'!$H242,"C",'MAPA DE RIESGOS'!$AF242),"")</f>
        <v/>
      </c>
      <c r="BW18" s="316" t="str">
        <f>IF(AND('MAPA DE RIESGOS'!$AP243="Muy Alta",'MAPA DE RIESGOS'!$AR243="Mayor"),CONCATENATE("R",'MAPA DE RIESGOS'!$H243,"C",'MAPA DE RIESGOS'!$AF243),"")</f>
        <v/>
      </c>
      <c r="BX18" s="316" t="str">
        <f>IF(AND('MAPA DE RIESGOS'!$AP244="Muy Alta",'MAPA DE RIESGOS'!$AR244="Mayor"),CONCATENATE("R",'MAPA DE RIESGOS'!$H244,"C",'MAPA DE RIESGOS'!$AF244),"")</f>
        <v/>
      </c>
      <c r="BY18" s="316" t="str">
        <f>IF(AND('MAPA DE RIESGOS'!$AP245="Muy Alta",'MAPA DE RIESGOS'!$AR245="Mayor"),CONCATENATE("R",'MAPA DE RIESGOS'!$H245,"C",'MAPA DE RIESGOS'!$AF245),"")</f>
        <v/>
      </c>
      <c r="BZ18" s="316" t="str">
        <f>IF(AND('MAPA DE RIESGOS'!$AP246="Muy Alta",'MAPA DE RIESGOS'!$AR246="Mayor"),CONCATENATE("R",'MAPA DE RIESGOS'!$H246,"C",'MAPA DE RIESGOS'!$AF246),"")</f>
        <v/>
      </c>
      <c r="CA18" s="316" t="str">
        <f>IF(AND('MAPA DE RIESGOS'!$AP247="Muy Alta",'MAPA DE RIESGOS'!$AR247="Mayor"),CONCATENATE("R",'MAPA DE RIESGOS'!$H247,"C",'MAPA DE RIESGOS'!$AF247),"")</f>
        <v/>
      </c>
      <c r="CB18" s="316" t="str">
        <f>IF(AND('MAPA DE RIESGOS'!$AP248="Muy Alta",'MAPA DE RIESGOS'!$AR248="Mayor"),CONCATENATE("R",'MAPA DE RIESGOS'!$H248,"C",'MAPA DE RIESGOS'!$AF248),"")</f>
        <v/>
      </c>
      <c r="CC18" s="317" t="str">
        <f>IF(AND('MAPA DE RIESGOS'!$AP249="Muy Alta",'MAPA DE RIESGOS'!$AR249="Mayor"),CONCATENATE("R",'MAPA DE RIESGOS'!$H249,"C",'MAPA DE RIESGOS'!$AF249),"")</f>
        <v/>
      </c>
      <c r="CD18" s="318" t="str">
        <f>IF(AND('MAPA DE RIESGOS'!$AP232="Muy Alta",'MAPA DE RIESGOS'!$AR232="Catastrófico"),CONCATENATE("R",'MAPA DE RIESGOS'!$H232,"C",'MAPA DE RIESGOS'!$AF232),"")</f>
        <v/>
      </c>
      <c r="CE18" s="318" t="str">
        <f>IF(AND('MAPA DE RIESGOS'!$AP233="Muy Alta",'MAPA DE RIESGOS'!$AR233="Catastrófico"),CONCATENATE("R",'MAPA DE RIESGOS'!$H233,"C",'MAPA DE RIESGOS'!$AF233),"")</f>
        <v/>
      </c>
      <c r="CF18" s="318" t="str">
        <f>IF(AND('MAPA DE RIESGOS'!$AP234="Muy Alta",'MAPA DE RIESGOS'!$AR234="Catastrófico"),CONCATENATE("R",'MAPA DE RIESGOS'!$H234,"C",'MAPA DE RIESGOS'!$AF234),"")</f>
        <v/>
      </c>
      <c r="CG18" s="318" t="str">
        <f>IF(AND('MAPA DE RIESGOS'!$AP235="Muy Alta",'MAPA DE RIESGOS'!$AR235="Catastrófico"),CONCATENATE("R",'MAPA DE RIESGOS'!$H235,"C",'MAPA DE RIESGOS'!$AF235),"")</f>
        <v/>
      </c>
      <c r="CH18" s="318" t="str">
        <f>IF(AND('MAPA DE RIESGOS'!$AP236="Muy Alta",'MAPA DE RIESGOS'!$AR236="Catastrófico"),CONCATENATE("R",'MAPA DE RIESGOS'!$H236,"C",'MAPA DE RIESGOS'!$AF236),"")</f>
        <v/>
      </c>
      <c r="CI18" s="318" t="str">
        <f>IF(AND('MAPA DE RIESGOS'!$AP237="Muy Alta",'MAPA DE RIESGOS'!$AR237="Catastrófico"),CONCATENATE("R",'MAPA DE RIESGOS'!$H237,"C",'MAPA DE RIESGOS'!$AF237),"")</f>
        <v/>
      </c>
      <c r="CJ18" s="318" t="str">
        <f>IF(AND('MAPA DE RIESGOS'!$AP238="Muy Alta",'MAPA DE RIESGOS'!$AR238="Catastrófico"),CONCATENATE("R",'MAPA DE RIESGOS'!$H238,"C",'MAPA DE RIESGOS'!$AF238),"")</f>
        <v/>
      </c>
      <c r="CK18" s="318" t="str">
        <f>IF(AND('MAPA DE RIESGOS'!$AP239="Muy Alta",'MAPA DE RIESGOS'!$AR239="Catastrófico"),CONCATENATE("R",'MAPA DE RIESGOS'!$H239,"C",'MAPA DE RIESGOS'!$AF239),"")</f>
        <v/>
      </c>
      <c r="CL18" s="318" t="str">
        <f>IF(AND('MAPA DE RIESGOS'!$AP240="Muy Alta",'MAPA DE RIESGOS'!$AR240="Catastrófico"),CONCATENATE("R",'MAPA DE RIESGOS'!$H240,"C",'MAPA DE RIESGOS'!$AF240),"")</f>
        <v/>
      </c>
      <c r="CM18" s="318" t="str">
        <f>IF(AND('MAPA DE RIESGOS'!$AP241="Muy Alta",'MAPA DE RIESGOS'!$AR241="Catastrófico"),CONCATENATE("R",'MAPA DE RIESGOS'!$H241,"C",'MAPA DE RIESGOS'!$AF241),"")</f>
        <v/>
      </c>
      <c r="CN18" s="318" t="str">
        <f>IF(AND('MAPA DE RIESGOS'!$AP242="Muy Alta",'MAPA DE RIESGOS'!$AR242="Catastrófico"),CONCATENATE("R",'MAPA DE RIESGOS'!$H242,"C",'MAPA DE RIESGOS'!$AF242),"")</f>
        <v/>
      </c>
      <c r="CO18" s="318" t="str">
        <f>IF(AND('MAPA DE RIESGOS'!$AP243="Muy Alta",'MAPA DE RIESGOS'!$AR243="Catastrófico"),CONCATENATE("R",'MAPA DE RIESGOS'!$H243,"C",'MAPA DE RIESGOS'!$AF243),"")</f>
        <v/>
      </c>
      <c r="CP18" s="318" t="str">
        <f>IF(AND('MAPA DE RIESGOS'!$AP244="Muy Alta",'MAPA DE RIESGOS'!$AR244="Catastrófico"),CONCATENATE("R",'MAPA DE RIESGOS'!$H244,"C",'MAPA DE RIESGOS'!$AF244),"")</f>
        <v/>
      </c>
      <c r="CQ18" s="318" t="str">
        <f>IF(AND('MAPA DE RIESGOS'!$AP245="Muy Alta",'MAPA DE RIESGOS'!$AR245="Catastrófico"),CONCATENATE("R",'MAPA DE RIESGOS'!$H245,"C",'MAPA DE RIESGOS'!$AF245),"")</f>
        <v/>
      </c>
      <c r="CR18" s="318" t="str">
        <f>IF(AND('MAPA DE RIESGOS'!$AP246="Muy Alta",'MAPA DE RIESGOS'!$AR246="Catastrófico"),CONCATENATE("R",'MAPA DE RIESGOS'!$H246,"C",'MAPA DE RIESGOS'!$AF246),"")</f>
        <v/>
      </c>
      <c r="CS18" s="318" t="str">
        <f>IF(AND('MAPA DE RIESGOS'!$AP247="Muy Alta",'MAPA DE RIESGOS'!$AR247="Catastrófico"),CONCATENATE("R",'MAPA DE RIESGOS'!$H247,"C",'MAPA DE RIESGOS'!$AF247),"")</f>
        <v/>
      </c>
      <c r="CT18" s="318" t="str">
        <f>IF(AND('MAPA DE RIESGOS'!$AP248="Muy Alta",'MAPA DE RIESGOS'!$AR248="Catastrófico"),CONCATENATE("R",'MAPA DE RIESGOS'!$H248,"C",'MAPA DE RIESGOS'!$AF248),"")</f>
        <v/>
      </c>
      <c r="CU18" s="319" t="str">
        <f>IF(AND('MAPA DE RIESGOS'!$AP249="Muy Alta",'MAPA DE RIESGOS'!$AR249="Catastrófico"),CONCATENATE("R",'MAPA DE RIESGOS'!$H249,"C",'MAPA DE RIESGOS'!$AF249),"")</f>
        <v/>
      </c>
      <c r="CV18" s="57"/>
      <c r="CW18" s="858"/>
      <c r="CX18" s="859"/>
      <c r="CY18" s="859"/>
      <c r="CZ18" s="859"/>
      <c r="DA18" s="859"/>
      <c r="DB18" s="860"/>
    </row>
    <row r="19" spans="2:106" ht="32.450000000000003" customHeight="1">
      <c r="B19" s="878"/>
      <c r="C19" s="878"/>
      <c r="D19" s="879"/>
      <c r="E19" s="849"/>
      <c r="F19" s="850"/>
      <c r="G19" s="850"/>
      <c r="H19" s="850"/>
      <c r="I19" s="851"/>
      <c r="J19" s="315" t="str">
        <f>IF(AND('MAPA DE RIESGOS'!$AP250="Muy Alta",'MAPA DE RIESGOS'!$AR250="Leve"),CONCATENATE("R",'MAPA DE RIESGOS'!$H250,"C",'MAPA DE RIESGOS'!$AF250),"")</f>
        <v/>
      </c>
      <c r="K19" s="316" t="str">
        <f>IF(AND('MAPA DE RIESGOS'!$AP251="Muy Alta",'MAPA DE RIESGOS'!$AR251="Leve"),CONCATENATE("R",'MAPA DE RIESGOS'!$H251,"C",'MAPA DE RIESGOS'!$AF251),"")</f>
        <v/>
      </c>
      <c r="L19" s="316" t="str">
        <f>IF(AND('MAPA DE RIESGOS'!$AP252="Muy Alta",'MAPA DE RIESGOS'!$AR252="Leve"),CONCATENATE("R",'MAPA DE RIESGOS'!$H252,"C",'MAPA DE RIESGOS'!$AF252),"")</f>
        <v/>
      </c>
      <c r="M19" s="316" t="str">
        <f>IF(AND('MAPA DE RIESGOS'!$AP253="Muy Alta",'MAPA DE RIESGOS'!$AR253="Leve"),CONCATENATE("R",'MAPA DE RIESGOS'!$H253,"C",'MAPA DE RIESGOS'!$AF253),"")</f>
        <v/>
      </c>
      <c r="N19" s="316" t="str">
        <f>IF(AND('MAPA DE RIESGOS'!$AP254="Muy Alta",'MAPA DE RIESGOS'!$AR254="Leve"),CONCATENATE("R",'MAPA DE RIESGOS'!$H254,"C",'MAPA DE RIESGOS'!$AF254),"")</f>
        <v/>
      </c>
      <c r="O19" s="316" t="str">
        <f>IF(AND('MAPA DE RIESGOS'!$AP255="Muy Alta",'MAPA DE RIESGOS'!$AR255="Leve"),CONCATENATE("R",'MAPA DE RIESGOS'!$H255,"C",'MAPA DE RIESGOS'!$AF255),"")</f>
        <v/>
      </c>
      <c r="P19" s="316" t="str">
        <f>IF(AND('MAPA DE RIESGOS'!$AP256="Muy Alta",'MAPA DE RIESGOS'!$AR256="Leve"),CONCATENATE("R",'MAPA DE RIESGOS'!$H256,"C",'MAPA DE RIESGOS'!$AF256),"")</f>
        <v/>
      </c>
      <c r="Q19" s="316" t="str">
        <f>IF(AND('MAPA DE RIESGOS'!$AP257="Muy Alta",'MAPA DE RIESGOS'!$AR257="Leve"),CONCATENATE("R",'MAPA DE RIESGOS'!$H257,"C",'MAPA DE RIESGOS'!$AF257),"")</f>
        <v/>
      </c>
      <c r="R19" s="316" t="str">
        <f>IF(AND('MAPA DE RIESGOS'!$AP258="Muy Alta",'MAPA DE RIESGOS'!$AR258="Leve"),CONCATENATE("R",'MAPA DE RIESGOS'!$H258,"C",'MAPA DE RIESGOS'!$AF258),"")</f>
        <v/>
      </c>
      <c r="S19" s="316" t="str">
        <f>IF(AND('MAPA DE RIESGOS'!$AP259="Muy Alta",'MAPA DE RIESGOS'!$AR259="Leve"),CONCATENATE("R",'MAPA DE RIESGOS'!$H259,"C",'MAPA DE RIESGOS'!$AF259),"")</f>
        <v/>
      </c>
      <c r="T19" s="316" t="str">
        <f>IF(AND('MAPA DE RIESGOS'!$AP260="Muy Alta",'MAPA DE RIESGOS'!$AR260="Leve"),CONCATENATE("R",'MAPA DE RIESGOS'!$H260,"C",'MAPA DE RIESGOS'!$AF260),"")</f>
        <v/>
      </c>
      <c r="U19" s="316" t="str">
        <f>IF(AND('MAPA DE RIESGOS'!$AP261="Muy Alta",'MAPA DE RIESGOS'!$AR261="Leve"),CONCATENATE("R",'MAPA DE RIESGOS'!$H261,"C",'MAPA DE RIESGOS'!$AF261),"")</f>
        <v/>
      </c>
      <c r="V19" s="316" t="str">
        <f>IF(AND('MAPA DE RIESGOS'!$AP262="Muy Alta",'MAPA DE RIESGOS'!$AR262="Leve"),CONCATENATE("R",'MAPA DE RIESGOS'!$H262,"C",'MAPA DE RIESGOS'!$AF262),"")</f>
        <v/>
      </c>
      <c r="W19" s="316" t="str">
        <f>IF(AND('MAPA DE RIESGOS'!$AP263="Muy Alta",'MAPA DE RIESGOS'!$AR263="Leve"),CONCATENATE("R",'MAPA DE RIESGOS'!$H263,"C",'MAPA DE RIESGOS'!$AF263),"")</f>
        <v/>
      </c>
      <c r="X19" s="316" t="str">
        <f>IF(AND('MAPA DE RIESGOS'!$AP264="Muy Alta",'MAPA DE RIESGOS'!$AR264="Leve"),CONCATENATE("R",'MAPA DE RIESGOS'!$H264,"C",'MAPA DE RIESGOS'!$AF264),"")</f>
        <v/>
      </c>
      <c r="Y19" s="316" t="str">
        <f>IF(AND('MAPA DE RIESGOS'!$AP265="Muy Alta",'MAPA DE RIESGOS'!$AR265="Leve"),CONCATENATE("R",'MAPA DE RIESGOS'!$H265,"C",'MAPA DE RIESGOS'!$AF265),"")</f>
        <v/>
      </c>
      <c r="Z19" s="316" t="str">
        <f>IF(AND('MAPA DE RIESGOS'!$AP266="Muy Alta",'MAPA DE RIESGOS'!$AR266="Leve"),CONCATENATE("R",'MAPA DE RIESGOS'!$H266,"C",'MAPA DE RIESGOS'!$AF266),"")</f>
        <v/>
      </c>
      <c r="AA19" s="317" t="str">
        <f>IF(AND('MAPA DE RIESGOS'!$AP267="Muy Alta",'MAPA DE RIESGOS'!$AR267="Leve"),CONCATENATE("R",'MAPA DE RIESGOS'!$H267,"C",'MAPA DE RIESGOS'!$AF267),"")</f>
        <v/>
      </c>
      <c r="AB19" s="315" t="str">
        <f>IF(AND('MAPA DE RIESGOS'!$AP250="Muy Alta",'MAPA DE RIESGOS'!$AR250="Menor"),CONCATENATE("R",'MAPA DE RIESGOS'!$H250,"C",'MAPA DE RIESGOS'!$AF250),"")</f>
        <v/>
      </c>
      <c r="AC19" s="316" t="str">
        <f>IF(AND('MAPA DE RIESGOS'!$AP251="Muy Alta",'MAPA DE RIESGOS'!$AR251="Menor"),CONCATENATE("R",'MAPA DE RIESGOS'!$H251,"C",'MAPA DE RIESGOS'!$AF251),"")</f>
        <v/>
      </c>
      <c r="AD19" s="316" t="str">
        <f>IF(AND('MAPA DE RIESGOS'!$AP252="Muy Alta",'MAPA DE RIESGOS'!$AR252="Menor"),CONCATENATE("R",'MAPA DE RIESGOS'!$H252,"C",'MAPA DE RIESGOS'!$AF252),"")</f>
        <v/>
      </c>
      <c r="AE19" s="316" t="str">
        <f>IF(AND('MAPA DE RIESGOS'!$AP253="Muy Alta",'MAPA DE RIESGOS'!$AR253="Menor"),CONCATENATE("R",'MAPA DE RIESGOS'!$H253,"C",'MAPA DE RIESGOS'!$AF253),"")</f>
        <v/>
      </c>
      <c r="AF19" s="316" t="str">
        <f>IF(AND('MAPA DE RIESGOS'!$AP254="Muy Alta",'MAPA DE RIESGOS'!$AR254="Menor"),CONCATENATE("R",'MAPA DE RIESGOS'!$H254,"C",'MAPA DE RIESGOS'!$AF254),"")</f>
        <v/>
      </c>
      <c r="AG19" s="316" t="str">
        <f>IF(AND('MAPA DE RIESGOS'!$AP255="Muy Alta",'MAPA DE RIESGOS'!$AR255="Menor"),CONCATENATE("R",'MAPA DE RIESGOS'!$H255,"C",'MAPA DE RIESGOS'!$AF255),"")</f>
        <v/>
      </c>
      <c r="AH19" s="316" t="str">
        <f>IF(AND('MAPA DE RIESGOS'!$AP256="Muy Alta",'MAPA DE RIESGOS'!$AR256="Menor"),CONCATENATE("R",'MAPA DE RIESGOS'!$H256,"C",'MAPA DE RIESGOS'!$AF256),"")</f>
        <v/>
      </c>
      <c r="AI19" s="316" t="str">
        <f>IF(AND('MAPA DE RIESGOS'!$AP257="Muy Alta",'MAPA DE RIESGOS'!$AR257="Menor"),CONCATENATE("R",'MAPA DE RIESGOS'!$H257,"C",'MAPA DE RIESGOS'!$AF257),"")</f>
        <v/>
      </c>
      <c r="AJ19" s="316" t="str">
        <f>IF(AND('MAPA DE RIESGOS'!$AP258="Muy Alta",'MAPA DE RIESGOS'!$AR258="Menor"),CONCATENATE("R",'MAPA DE RIESGOS'!$H258,"C",'MAPA DE RIESGOS'!$AF258),"")</f>
        <v/>
      </c>
      <c r="AK19" s="316" t="str">
        <f>IF(AND('MAPA DE RIESGOS'!$AP259="Muy Alta",'MAPA DE RIESGOS'!$AR259="Menor"),CONCATENATE("R",'MAPA DE RIESGOS'!$H259,"C",'MAPA DE RIESGOS'!$AF259),"")</f>
        <v/>
      </c>
      <c r="AL19" s="316" t="str">
        <f>IF(AND('MAPA DE RIESGOS'!$AP260="Muy Alta",'MAPA DE RIESGOS'!$AR260="Menor"),CONCATENATE("R",'MAPA DE RIESGOS'!$H260,"C",'MAPA DE RIESGOS'!$AF260),"")</f>
        <v/>
      </c>
      <c r="AM19" s="316" t="str">
        <f>IF(AND('MAPA DE RIESGOS'!$AP261="Muy Alta",'MAPA DE RIESGOS'!$AR261="Menor"),CONCATENATE("R",'MAPA DE RIESGOS'!$H261,"C",'MAPA DE RIESGOS'!$AF261),"")</f>
        <v/>
      </c>
      <c r="AN19" s="316" t="str">
        <f>IF(AND('MAPA DE RIESGOS'!$AP262="Muy Alta",'MAPA DE RIESGOS'!$AR262="Menor"),CONCATENATE("R",'MAPA DE RIESGOS'!$H262,"C",'MAPA DE RIESGOS'!$AF262),"")</f>
        <v/>
      </c>
      <c r="AO19" s="316" t="str">
        <f>IF(AND('MAPA DE RIESGOS'!$AP263="Muy Alta",'MAPA DE RIESGOS'!$AR263="Menor"),CONCATENATE("R",'MAPA DE RIESGOS'!$H263,"C",'MAPA DE RIESGOS'!$AF263),"")</f>
        <v/>
      </c>
      <c r="AP19" s="316" t="str">
        <f>IF(AND('MAPA DE RIESGOS'!$AP264="Muy Alta",'MAPA DE RIESGOS'!$AR264="Menor"),CONCATENATE("R",'MAPA DE RIESGOS'!$H264,"C",'MAPA DE RIESGOS'!$AF264),"")</f>
        <v/>
      </c>
      <c r="AQ19" s="316" t="str">
        <f>IF(AND('MAPA DE RIESGOS'!$AP265="Muy Alta",'MAPA DE RIESGOS'!$AR265="Menor"),CONCATENATE("R",'MAPA DE RIESGOS'!$H265,"C",'MAPA DE RIESGOS'!$AF265),"")</f>
        <v/>
      </c>
      <c r="AR19" s="316" t="str">
        <f>IF(AND('MAPA DE RIESGOS'!$AP266="Muy Alta",'MAPA DE RIESGOS'!$AR266="Menor"),CONCATENATE("R",'MAPA DE RIESGOS'!$H266,"C",'MAPA DE RIESGOS'!$AF266),"")</f>
        <v/>
      </c>
      <c r="AS19" s="317" t="str">
        <f>IF(AND('MAPA DE RIESGOS'!$AP267="Muy Alta",'MAPA DE RIESGOS'!$AR267="Menor"),CONCATENATE("R",'MAPA DE RIESGOS'!$H267,"C",'MAPA DE RIESGOS'!$AF267),"")</f>
        <v/>
      </c>
      <c r="AT19" s="315" t="str">
        <f>IF(AND('MAPA DE RIESGOS'!$AP250="Muy Alta",'MAPA DE RIESGOS'!$AR250="Moderado"),CONCATENATE("R",'MAPA DE RIESGOS'!$H250,"C",'MAPA DE RIESGOS'!$AF250),"")</f>
        <v/>
      </c>
      <c r="AU19" s="316" t="str">
        <f>IF(AND('MAPA DE RIESGOS'!$AP251="Muy Alta",'MAPA DE RIESGOS'!$AR251="Moderado"),CONCATENATE("R",'MAPA DE RIESGOS'!$H251,"C",'MAPA DE RIESGOS'!$AF251),"")</f>
        <v/>
      </c>
      <c r="AV19" s="316" t="str">
        <f>IF(AND('MAPA DE RIESGOS'!$AP252="Muy Alta",'MAPA DE RIESGOS'!$AR252="Moderado"),CONCATENATE("R",'MAPA DE RIESGOS'!$H252,"C",'MAPA DE RIESGOS'!$AF252),"")</f>
        <v/>
      </c>
      <c r="AW19" s="316" t="str">
        <f>IF(AND('MAPA DE RIESGOS'!$AP253="Muy Alta",'MAPA DE RIESGOS'!$AR253="Moderado"),CONCATENATE("R",'MAPA DE RIESGOS'!$H253,"C",'MAPA DE RIESGOS'!$AF253),"")</f>
        <v/>
      </c>
      <c r="AX19" s="316" t="str">
        <f>IF(AND('MAPA DE RIESGOS'!$AP254="Muy Alta",'MAPA DE RIESGOS'!$AR254="Moderado"),CONCATENATE("R",'MAPA DE RIESGOS'!$H254,"C",'MAPA DE RIESGOS'!$AF254),"")</f>
        <v/>
      </c>
      <c r="AY19" s="316" t="str">
        <f>IF(AND('MAPA DE RIESGOS'!$AP255="Muy Alta",'MAPA DE RIESGOS'!$AR255="Moderado"),CONCATENATE("R",'MAPA DE RIESGOS'!$H255,"C",'MAPA DE RIESGOS'!$AF255),"")</f>
        <v/>
      </c>
      <c r="AZ19" s="316" t="str">
        <f>IF(AND('MAPA DE RIESGOS'!$AP256="Muy Alta",'MAPA DE RIESGOS'!$AR256="Moderado"),CONCATENATE("R",'MAPA DE RIESGOS'!$H256,"C",'MAPA DE RIESGOS'!$AF256),"")</f>
        <v/>
      </c>
      <c r="BA19" s="316" t="str">
        <f>IF(AND('MAPA DE RIESGOS'!$AP257="Muy Alta",'MAPA DE RIESGOS'!$AR257="Moderado"),CONCATENATE("R",'MAPA DE RIESGOS'!$H257,"C",'MAPA DE RIESGOS'!$AF257),"")</f>
        <v/>
      </c>
      <c r="BB19" s="316" t="str">
        <f>IF(AND('MAPA DE RIESGOS'!$AP258="Muy Alta",'MAPA DE RIESGOS'!$AR258="Moderado"),CONCATENATE("R",'MAPA DE RIESGOS'!$H258,"C",'MAPA DE RIESGOS'!$AF258),"")</f>
        <v/>
      </c>
      <c r="BC19" s="316" t="str">
        <f>IF(AND('MAPA DE RIESGOS'!$AP259="Muy Alta",'MAPA DE RIESGOS'!$AR259="Moderado"),CONCATENATE("R",'MAPA DE RIESGOS'!$H259,"C",'MAPA DE RIESGOS'!$AF259),"")</f>
        <v/>
      </c>
      <c r="BD19" s="316" t="str">
        <f>IF(AND('MAPA DE RIESGOS'!$AP260="Muy Alta",'MAPA DE RIESGOS'!$AR260="Moderado"),CONCATENATE("R",'MAPA DE RIESGOS'!$H260,"C",'MAPA DE RIESGOS'!$AF260),"")</f>
        <v/>
      </c>
      <c r="BE19" s="316" t="str">
        <f>IF(AND('MAPA DE RIESGOS'!$AP261="Muy Alta",'MAPA DE RIESGOS'!$AR261="Moderado"),CONCATENATE("R",'MAPA DE RIESGOS'!$H261,"C",'MAPA DE RIESGOS'!$AF261),"")</f>
        <v/>
      </c>
      <c r="BF19" s="316" t="str">
        <f>IF(AND('MAPA DE RIESGOS'!$AP262="Muy Alta",'MAPA DE RIESGOS'!$AR262="Moderado"),CONCATENATE("R",'MAPA DE RIESGOS'!$H262,"C",'MAPA DE RIESGOS'!$AF262),"")</f>
        <v/>
      </c>
      <c r="BG19" s="316" t="str">
        <f>IF(AND('MAPA DE RIESGOS'!$AP263="Muy Alta",'MAPA DE RIESGOS'!$AR263="Moderado"),CONCATENATE("R",'MAPA DE RIESGOS'!$H263,"C",'MAPA DE RIESGOS'!$AF263),"")</f>
        <v/>
      </c>
      <c r="BH19" s="316" t="str">
        <f>IF(AND('MAPA DE RIESGOS'!$AP264="Muy Alta",'MAPA DE RIESGOS'!$AR264="Moderado"),CONCATENATE("R",'MAPA DE RIESGOS'!$H264,"C",'MAPA DE RIESGOS'!$AF264),"")</f>
        <v/>
      </c>
      <c r="BI19" s="316" t="str">
        <f>IF(AND('MAPA DE RIESGOS'!$AP265="Muy Alta",'MAPA DE RIESGOS'!$AR265="Moderado"),CONCATENATE("R",'MAPA DE RIESGOS'!$H265,"C",'MAPA DE RIESGOS'!$AF265),"")</f>
        <v/>
      </c>
      <c r="BJ19" s="316" t="str">
        <f>IF(AND('MAPA DE RIESGOS'!$AP266="Muy Alta",'MAPA DE RIESGOS'!$AR266="Moderado"),CONCATENATE("R",'MAPA DE RIESGOS'!$H266,"C",'MAPA DE RIESGOS'!$AF266),"")</f>
        <v/>
      </c>
      <c r="BK19" s="317" t="str">
        <f>IF(AND('MAPA DE RIESGOS'!$AP267="Muy Alta",'MAPA DE RIESGOS'!$AR267="Moderado"),CONCATENATE("R",'MAPA DE RIESGOS'!$H267,"C",'MAPA DE RIESGOS'!$AF267),"")</f>
        <v/>
      </c>
      <c r="BL19" s="315" t="str">
        <f>IF(AND('MAPA DE RIESGOS'!$AP250="Muy Alta",'MAPA DE RIESGOS'!$AR250="Mayor"),CONCATENATE("R",'MAPA DE RIESGOS'!$H250,"C",'MAPA DE RIESGOS'!$AF250),"")</f>
        <v/>
      </c>
      <c r="BM19" s="316" t="str">
        <f>IF(AND('MAPA DE RIESGOS'!$AP251="Muy Alta",'MAPA DE RIESGOS'!$AR251="Mayor"),CONCATENATE("R",'MAPA DE RIESGOS'!$H251,"C",'MAPA DE RIESGOS'!$AF251),"")</f>
        <v/>
      </c>
      <c r="BN19" s="316" t="str">
        <f>IF(AND('MAPA DE RIESGOS'!$AP252="Muy Alta",'MAPA DE RIESGOS'!$AR252="Mayor"),CONCATENATE("R",'MAPA DE RIESGOS'!$H252,"C",'MAPA DE RIESGOS'!$AF252),"")</f>
        <v/>
      </c>
      <c r="BO19" s="316" t="str">
        <f>IF(AND('MAPA DE RIESGOS'!$AP253="Muy Alta",'MAPA DE RIESGOS'!$AR253="Mayor"),CONCATENATE("R",'MAPA DE RIESGOS'!$H253,"C",'MAPA DE RIESGOS'!$AF253),"")</f>
        <v/>
      </c>
      <c r="BP19" s="316" t="str">
        <f>IF(AND('MAPA DE RIESGOS'!$AP254="Muy Alta",'MAPA DE RIESGOS'!$AR254="Mayor"),CONCATENATE("R",'MAPA DE RIESGOS'!$H254,"C",'MAPA DE RIESGOS'!$AF254),"")</f>
        <v/>
      </c>
      <c r="BQ19" s="316" t="str">
        <f>IF(AND('MAPA DE RIESGOS'!$AP255="Muy Alta",'MAPA DE RIESGOS'!$AR255="Mayor"),CONCATENATE("R",'MAPA DE RIESGOS'!$H255,"C",'MAPA DE RIESGOS'!$AF255),"")</f>
        <v/>
      </c>
      <c r="BR19" s="316" t="str">
        <f>IF(AND('MAPA DE RIESGOS'!$AP256="Muy Alta",'MAPA DE RIESGOS'!$AR256="Mayor"),CONCATENATE("R",'MAPA DE RIESGOS'!$H256,"C",'MAPA DE RIESGOS'!$AF256),"")</f>
        <v/>
      </c>
      <c r="BS19" s="316" t="str">
        <f>IF(AND('MAPA DE RIESGOS'!$AP257="Muy Alta",'MAPA DE RIESGOS'!$AR257="Mayor"),CONCATENATE("R",'MAPA DE RIESGOS'!$H257,"C",'MAPA DE RIESGOS'!$AF257),"")</f>
        <v/>
      </c>
      <c r="BT19" s="316" t="str">
        <f>IF(AND('MAPA DE RIESGOS'!$AP258="Muy Alta",'MAPA DE RIESGOS'!$AR258="Mayor"),CONCATENATE("R",'MAPA DE RIESGOS'!$H258,"C",'MAPA DE RIESGOS'!$AF258),"")</f>
        <v/>
      </c>
      <c r="BU19" s="316" t="str">
        <f>IF(AND('MAPA DE RIESGOS'!$AP259="Muy Alta",'MAPA DE RIESGOS'!$AR259="Mayor"),CONCATENATE("R",'MAPA DE RIESGOS'!$H259,"C",'MAPA DE RIESGOS'!$AF259),"")</f>
        <v/>
      </c>
      <c r="BV19" s="316" t="str">
        <f>IF(AND('MAPA DE RIESGOS'!$AP260="Muy Alta",'MAPA DE RIESGOS'!$AR260="Mayor"),CONCATENATE("R",'MAPA DE RIESGOS'!$H260,"C",'MAPA DE RIESGOS'!$AF260),"")</f>
        <v/>
      </c>
      <c r="BW19" s="316" t="str">
        <f>IF(AND('MAPA DE RIESGOS'!$AP261="Muy Alta",'MAPA DE RIESGOS'!$AR261="Mayor"),CONCATENATE("R",'MAPA DE RIESGOS'!$H261,"C",'MAPA DE RIESGOS'!$AF261),"")</f>
        <v/>
      </c>
      <c r="BX19" s="316" t="str">
        <f>IF(AND('MAPA DE RIESGOS'!$AP262="Muy Alta",'MAPA DE RIESGOS'!$AR262="Mayor"),CONCATENATE("R",'MAPA DE RIESGOS'!$H262,"C",'MAPA DE RIESGOS'!$AF262),"")</f>
        <v/>
      </c>
      <c r="BY19" s="316" t="str">
        <f>IF(AND('MAPA DE RIESGOS'!$AP263="Muy Alta",'MAPA DE RIESGOS'!$AR263="Mayor"),CONCATENATE("R",'MAPA DE RIESGOS'!$H263,"C",'MAPA DE RIESGOS'!$AF263),"")</f>
        <v/>
      </c>
      <c r="BZ19" s="316" t="str">
        <f>IF(AND('MAPA DE RIESGOS'!$AP264="Muy Alta",'MAPA DE RIESGOS'!$AR264="Mayor"),CONCATENATE("R",'MAPA DE RIESGOS'!$H264,"C",'MAPA DE RIESGOS'!$AF264),"")</f>
        <v/>
      </c>
      <c r="CA19" s="316" t="str">
        <f>IF(AND('MAPA DE RIESGOS'!$AP265="Muy Alta",'MAPA DE RIESGOS'!$AR265="Mayor"),CONCATENATE("R",'MAPA DE RIESGOS'!$H265,"C",'MAPA DE RIESGOS'!$AF265),"")</f>
        <v/>
      </c>
      <c r="CB19" s="316" t="str">
        <f>IF(AND('MAPA DE RIESGOS'!$AP266="Muy Alta",'MAPA DE RIESGOS'!$AR266="Mayor"),CONCATENATE("R",'MAPA DE RIESGOS'!$H266,"C",'MAPA DE RIESGOS'!$AF266),"")</f>
        <v/>
      </c>
      <c r="CC19" s="317" t="str">
        <f>IF(AND('MAPA DE RIESGOS'!$AP267="Muy Alta",'MAPA DE RIESGOS'!$AR267="Mayor"),CONCATENATE("R",'MAPA DE RIESGOS'!$H267,"C",'MAPA DE RIESGOS'!$AF267),"")</f>
        <v/>
      </c>
      <c r="CD19" s="318" t="str">
        <f>IF(AND('MAPA DE RIESGOS'!$AP250="Muy Alta",'MAPA DE RIESGOS'!$AR250="Catastrófico"),CONCATENATE("R",'MAPA DE RIESGOS'!$H250,"C",'MAPA DE RIESGOS'!$AF250),"")</f>
        <v/>
      </c>
      <c r="CE19" s="318" t="str">
        <f>IF(AND('MAPA DE RIESGOS'!$AP251="Muy Alta",'MAPA DE RIESGOS'!$AR251="Catastrófico"),CONCATENATE("R",'MAPA DE RIESGOS'!$H251,"C",'MAPA DE RIESGOS'!$AF251),"")</f>
        <v/>
      </c>
      <c r="CF19" s="318" t="str">
        <f>IF(AND('MAPA DE RIESGOS'!$AP252="Muy Alta",'MAPA DE RIESGOS'!$AR252="Catastrófico"),CONCATENATE("R",'MAPA DE RIESGOS'!$H252,"C",'MAPA DE RIESGOS'!$AF252),"")</f>
        <v/>
      </c>
      <c r="CG19" s="318" t="str">
        <f>IF(AND('MAPA DE RIESGOS'!$AP253="Muy Alta",'MAPA DE RIESGOS'!$AR253="Catastrófico"),CONCATENATE("R",'MAPA DE RIESGOS'!$H253,"C",'MAPA DE RIESGOS'!$AF253),"")</f>
        <v/>
      </c>
      <c r="CH19" s="318" t="str">
        <f>IF(AND('MAPA DE RIESGOS'!$AP254="Muy Alta",'MAPA DE RIESGOS'!$AR254="Catastrófico"),CONCATENATE("R",'MAPA DE RIESGOS'!$H254,"C",'MAPA DE RIESGOS'!$AF254),"")</f>
        <v/>
      </c>
      <c r="CI19" s="318" t="str">
        <f>IF(AND('MAPA DE RIESGOS'!$AP255="Muy Alta",'MAPA DE RIESGOS'!$AR255="Catastrófico"),CONCATENATE("R",'MAPA DE RIESGOS'!$H255,"C",'MAPA DE RIESGOS'!$AF255),"")</f>
        <v/>
      </c>
      <c r="CJ19" s="318" t="str">
        <f>IF(AND('MAPA DE RIESGOS'!$AP256="Muy Alta",'MAPA DE RIESGOS'!$AR256="Catastrófico"),CONCATENATE("R",'MAPA DE RIESGOS'!$H256,"C",'MAPA DE RIESGOS'!$AF256),"")</f>
        <v/>
      </c>
      <c r="CK19" s="318" t="str">
        <f>IF(AND('MAPA DE RIESGOS'!$AP257="Muy Alta",'MAPA DE RIESGOS'!$AR257="Catastrófico"),CONCATENATE("R",'MAPA DE RIESGOS'!$H257,"C",'MAPA DE RIESGOS'!$AF257),"")</f>
        <v/>
      </c>
      <c r="CL19" s="318" t="str">
        <f>IF(AND('MAPA DE RIESGOS'!$AP258="Muy Alta",'MAPA DE RIESGOS'!$AR258="Catastrófico"),CONCATENATE("R",'MAPA DE RIESGOS'!$H258,"C",'MAPA DE RIESGOS'!$AF258),"")</f>
        <v/>
      </c>
      <c r="CM19" s="318" t="str">
        <f>IF(AND('MAPA DE RIESGOS'!$AP259="Muy Alta",'MAPA DE RIESGOS'!$AR259="Catastrófico"),CONCATENATE("R",'MAPA DE RIESGOS'!$H259,"C",'MAPA DE RIESGOS'!$AF259),"")</f>
        <v/>
      </c>
      <c r="CN19" s="318" t="str">
        <f>IF(AND('MAPA DE RIESGOS'!$AP260="Muy Alta",'MAPA DE RIESGOS'!$AR260="Catastrófico"),CONCATENATE("R",'MAPA DE RIESGOS'!$H260,"C",'MAPA DE RIESGOS'!$AF260),"")</f>
        <v/>
      </c>
      <c r="CO19" s="318" t="str">
        <f>IF(AND('MAPA DE RIESGOS'!$AP261="Muy Alta",'MAPA DE RIESGOS'!$AR261="Catastrófico"),CONCATENATE("R",'MAPA DE RIESGOS'!$H261,"C",'MAPA DE RIESGOS'!$AF261),"")</f>
        <v/>
      </c>
      <c r="CP19" s="318" t="str">
        <f>IF(AND('MAPA DE RIESGOS'!$AP262="Muy Alta",'MAPA DE RIESGOS'!$AR262="Catastrófico"),CONCATENATE("R",'MAPA DE RIESGOS'!$H262,"C",'MAPA DE RIESGOS'!$AF262),"")</f>
        <v/>
      </c>
      <c r="CQ19" s="318" t="str">
        <f>IF(AND('MAPA DE RIESGOS'!$AP263="Muy Alta",'MAPA DE RIESGOS'!$AR263="Catastrófico"),CONCATENATE("R",'MAPA DE RIESGOS'!$H263,"C",'MAPA DE RIESGOS'!$AF263),"")</f>
        <v/>
      </c>
      <c r="CR19" s="318" t="str">
        <f>IF(AND('MAPA DE RIESGOS'!$AP264="Muy Alta",'MAPA DE RIESGOS'!$AR264="Catastrófico"),CONCATENATE("R",'MAPA DE RIESGOS'!$H264,"C",'MAPA DE RIESGOS'!$AF264),"")</f>
        <v/>
      </c>
      <c r="CS19" s="318" t="str">
        <f>IF(AND('MAPA DE RIESGOS'!$AP265="Muy Alta",'MAPA DE RIESGOS'!$AR265="Catastrófico"),CONCATENATE("R",'MAPA DE RIESGOS'!$H265,"C",'MAPA DE RIESGOS'!$AF265),"")</f>
        <v/>
      </c>
      <c r="CT19" s="318" t="str">
        <f>IF(AND('MAPA DE RIESGOS'!$AP266="Muy Alta",'MAPA DE RIESGOS'!$AR266="Catastrófico"),CONCATENATE("R",'MAPA DE RIESGOS'!$H266,"C",'MAPA DE RIESGOS'!$AF266),"")</f>
        <v/>
      </c>
      <c r="CU19" s="319" t="str">
        <f>IF(AND('MAPA DE RIESGOS'!$AP267="Muy Alta",'MAPA DE RIESGOS'!$AR267="Catastrófico"),CONCATENATE("R",'MAPA DE RIESGOS'!$H267,"C",'MAPA DE RIESGOS'!$AF267),"")</f>
        <v/>
      </c>
      <c r="CV19" s="57"/>
      <c r="CW19" s="858"/>
      <c r="CX19" s="859"/>
      <c r="CY19" s="859"/>
      <c r="CZ19" s="859"/>
      <c r="DA19" s="859"/>
      <c r="DB19" s="860"/>
    </row>
    <row r="20" spans="2:106" ht="32.450000000000003" customHeight="1">
      <c r="B20" s="878"/>
      <c r="C20" s="878"/>
      <c r="D20" s="879"/>
      <c r="E20" s="849"/>
      <c r="F20" s="850"/>
      <c r="G20" s="850"/>
      <c r="H20" s="850"/>
      <c r="I20" s="851"/>
      <c r="J20" s="315" t="str">
        <f>IF(AND('MAPA DE RIESGOS'!$AP268="Muy Alta",'MAPA DE RIESGOS'!$AR268="Leve"),CONCATENATE("R",'MAPA DE RIESGOS'!$H268,"C",'MAPA DE RIESGOS'!$AF268),"")</f>
        <v/>
      </c>
      <c r="K20" s="316" t="str">
        <f>IF(AND('MAPA DE RIESGOS'!$AP269="Muy Alta",'MAPA DE RIESGOS'!$AR269="Leve"),CONCATENATE("R",'MAPA DE RIESGOS'!$H269,"C",'MAPA DE RIESGOS'!$AF269),"")</f>
        <v/>
      </c>
      <c r="L20" s="316" t="str">
        <f>IF(AND('MAPA DE RIESGOS'!$AP270="Muy Alta",'MAPA DE RIESGOS'!$AR270="Leve"),CONCATENATE("R",'MAPA DE RIESGOS'!$H270,"C",'MAPA DE RIESGOS'!$AF270),"")</f>
        <v/>
      </c>
      <c r="M20" s="316" t="str">
        <f>IF(AND('MAPA DE RIESGOS'!$AP271="Muy Alta",'MAPA DE RIESGOS'!$AR271="Leve"),CONCATENATE("R",'MAPA DE RIESGOS'!$H271,"C",'MAPA DE RIESGOS'!$AF271),"")</f>
        <v/>
      </c>
      <c r="N20" s="316" t="str">
        <f>IF(AND('MAPA DE RIESGOS'!$AP272="Muy Alta",'MAPA DE RIESGOS'!$AR272="Leve"),CONCATENATE("R",'MAPA DE RIESGOS'!$H272,"C",'MAPA DE RIESGOS'!$AF272),"")</f>
        <v/>
      </c>
      <c r="O20" s="316" t="str">
        <f>IF(AND('MAPA DE RIESGOS'!$AP273="Muy Alta",'MAPA DE RIESGOS'!$AR273="Leve"),CONCATENATE("R",'MAPA DE RIESGOS'!$H273,"C",'MAPA DE RIESGOS'!$AF273),"")</f>
        <v/>
      </c>
      <c r="P20" s="316" t="str">
        <f>IF(AND('MAPA DE RIESGOS'!$AP274="Muy Alta",'MAPA DE RIESGOS'!$AR274="Leve"),CONCATENATE("R",'MAPA DE RIESGOS'!$H274,"C",'MAPA DE RIESGOS'!$AF274),"")</f>
        <v/>
      </c>
      <c r="Q20" s="316" t="str">
        <f>IF(AND('MAPA DE RIESGOS'!$AP275="Muy Alta",'MAPA DE RIESGOS'!$AR275="Leve"),CONCATENATE("R",'MAPA DE RIESGOS'!$H275,"C",'MAPA DE RIESGOS'!$AF275),"")</f>
        <v/>
      </c>
      <c r="R20" s="316" t="str">
        <f>IF(AND('MAPA DE RIESGOS'!$AP276="Muy Alta",'MAPA DE RIESGOS'!$AR276="Leve"),CONCATENATE("R",'MAPA DE RIESGOS'!$H276,"C",'MAPA DE RIESGOS'!$AF276),"")</f>
        <v/>
      </c>
      <c r="S20" s="316" t="str">
        <f>IF(AND('MAPA DE RIESGOS'!$AP277="Muy Alta",'MAPA DE RIESGOS'!$AR277="Leve"),CONCATENATE("R",'MAPA DE RIESGOS'!$H277,"C",'MAPA DE RIESGOS'!$AF277),"")</f>
        <v/>
      </c>
      <c r="T20" s="316" t="str">
        <f>IF(AND('MAPA DE RIESGOS'!$AP278="Muy Alta",'MAPA DE RIESGOS'!$AR278="Leve"),CONCATENATE("R",'MAPA DE RIESGOS'!$H278,"C",'MAPA DE RIESGOS'!$AF278),"")</f>
        <v/>
      </c>
      <c r="U20" s="316" t="str">
        <f>IF(AND('MAPA DE RIESGOS'!$AP279="Muy Alta",'MAPA DE RIESGOS'!$AR279="Leve"),CONCATENATE("R",'MAPA DE RIESGOS'!$H279,"C",'MAPA DE RIESGOS'!$AF279),"")</f>
        <v/>
      </c>
      <c r="V20" s="316" t="str">
        <f>IF(AND('MAPA DE RIESGOS'!$AP280="Muy Alta",'MAPA DE RIESGOS'!$AR280="Leve"),CONCATENATE("R",'MAPA DE RIESGOS'!$H280,"C",'MAPA DE RIESGOS'!$AF280),"")</f>
        <v/>
      </c>
      <c r="W20" s="316" t="str">
        <f>IF(AND('MAPA DE RIESGOS'!$AP281="Muy Alta",'MAPA DE RIESGOS'!$AR281="Leve"),CONCATENATE("R",'MAPA DE RIESGOS'!$H281,"C",'MAPA DE RIESGOS'!$AF281),"")</f>
        <v/>
      </c>
      <c r="X20" s="316" t="str">
        <f>IF(AND('MAPA DE RIESGOS'!$AP282="Muy Alta",'MAPA DE RIESGOS'!$AR282="Leve"),CONCATENATE("R",'MAPA DE RIESGOS'!$H282,"C",'MAPA DE RIESGOS'!$AF282),"")</f>
        <v/>
      </c>
      <c r="Y20" s="316" t="str">
        <f>IF(AND('MAPA DE RIESGOS'!$AP283="Muy Alta",'MAPA DE RIESGOS'!$AR283="Leve"),CONCATENATE("R",'MAPA DE RIESGOS'!$H283,"C",'MAPA DE RIESGOS'!$AF283),"")</f>
        <v/>
      </c>
      <c r="Z20" s="316" t="str">
        <f>IF(AND('MAPA DE RIESGOS'!$AP284="Muy Alta",'MAPA DE RIESGOS'!$AR284="Leve"),CONCATENATE("R",'MAPA DE RIESGOS'!$H284,"C",'MAPA DE RIESGOS'!$AF284),"")</f>
        <v/>
      </c>
      <c r="AA20" s="317" t="str">
        <f>IF(AND('MAPA DE RIESGOS'!$AP285="Muy Alta",'MAPA DE RIESGOS'!$AR285="Leve"),CONCATENATE("R",'MAPA DE RIESGOS'!$H285,"C",'MAPA DE RIESGOS'!$AF285),"")</f>
        <v/>
      </c>
      <c r="AB20" s="315" t="str">
        <f>IF(AND('MAPA DE RIESGOS'!$AP268="Muy Alta",'MAPA DE RIESGOS'!$AR268="Menor"),CONCATENATE("R",'MAPA DE RIESGOS'!$H268,"C",'MAPA DE RIESGOS'!$AF268),"")</f>
        <v/>
      </c>
      <c r="AC20" s="316" t="str">
        <f>IF(AND('MAPA DE RIESGOS'!$AP269="Muy Alta",'MAPA DE RIESGOS'!$AR269="Menor"),CONCATENATE("R",'MAPA DE RIESGOS'!$H269,"C",'MAPA DE RIESGOS'!$AF269),"")</f>
        <v/>
      </c>
      <c r="AD20" s="316" t="str">
        <f>IF(AND('MAPA DE RIESGOS'!$AP270="Muy Alta",'MAPA DE RIESGOS'!$AR270="Menor"),CONCATENATE("R",'MAPA DE RIESGOS'!$H270,"C",'MAPA DE RIESGOS'!$AF270),"")</f>
        <v/>
      </c>
      <c r="AE20" s="316" t="str">
        <f>IF(AND('MAPA DE RIESGOS'!$AP271="Muy Alta",'MAPA DE RIESGOS'!$AR271="Menor"),CONCATENATE("R",'MAPA DE RIESGOS'!$H271,"C",'MAPA DE RIESGOS'!$AF271),"")</f>
        <v/>
      </c>
      <c r="AF20" s="316" t="str">
        <f>IF(AND('MAPA DE RIESGOS'!$AP272="Muy Alta",'MAPA DE RIESGOS'!$AR272="Menor"),CONCATENATE("R",'MAPA DE RIESGOS'!$H272,"C",'MAPA DE RIESGOS'!$AF272),"")</f>
        <v/>
      </c>
      <c r="AG20" s="316" t="str">
        <f>IF(AND('MAPA DE RIESGOS'!$AP273="Muy Alta",'MAPA DE RIESGOS'!$AR273="Menor"),CONCATENATE("R",'MAPA DE RIESGOS'!$H273,"C",'MAPA DE RIESGOS'!$AF273),"")</f>
        <v/>
      </c>
      <c r="AH20" s="316" t="str">
        <f>IF(AND('MAPA DE RIESGOS'!$AP274="Muy Alta",'MAPA DE RIESGOS'!$AR274="Menor"),CONCATENATE("R",'MAPA DE RIESGOS'!$H274,"C",'MAPA DE RIESGOS'!$AF274),"")</f>
        <v/>
      </c>
      <c r="AI20" s="316" t="str">
        <f>IF(AND('MAPA DE RIESGOS'!$AP275="Muy Alta",'MAPA DE RIESGOS'!$AR275="Menor"),CONCATENATE("R",'MAPA DE RIESGOS'!$H275,"C",'MAPA DE RIESGOS'!$AF275),"")</f>
        <v/>
      </c>
      <c r="AJ20" s="316" t="str">
        <f>IF(AND('MAPA DE RIESGOS'!$AP276="Muy Alta",'MAPA DE RIESGOS'!$AR276="Menor"),CONCATENATE("R",'MAPA DE RIESGOS'!$H276,"C",'MAPA DE RIESGOS'!$AF276),"")</f>
        <v/>
      </c>
      <c r="AK20" s="316" t="str">
        <f>IF(AND('MAPA DE RIESGOS'!$AP277="Muy Alta",'MAPA DE RIESGOS'!$AR277="Menor"),CONCATENATE("R",'MAPA DE RIESGOS'!$H277,"C",'MAPA DE RIESGOS'!$AF277),"")</f>
        <v/>
      </c>
      <c r="AL20" s="316" t="str">
        <f>IF(AND('MAPA DE RIESGOS'!$AP278="Muy Alta",'MAPA DE RIESGOS'!$AR278="Menor"),CONCATENATE("R",'MAPA DE RIESGOS'!$H278,"C",'MAPA DE RIESGOS'!$AF278),"")</f>
        <v/>
      </c>
      <c r="AM20" s="316" t="str">
        <f>IF(AND('MAPA DE RIESGOS'!$AP279="Muy Alta",'MAPA DE RIESGOS'!$AR279="Menor"),CONCATENATE("R",'MAPA DE RIESGOS'!$H279,"C",'MAPA DE RIESGOS'!$AF279),"")</f>
        <v/>
      </c>
      <c r="AN20" s="316" t="str">
        <f>IF(AND('MAPA DE RIESGOS'!$AP280="Muy Alta",'MAPA DE RIESGOS'!$AR280="Menor"),CONCATENATE("R",'MAPA DE RIESGOS'!$H280,"C",'MAPA DE RIESGOS'!$AF280),"")</f>
        <v/>
      </c>
      <c r="AO20" s="316" t="str">
        <f>IF(AND('MAPA DE RIESGOS'!$AP281="Muy Alta",'MAPA DE RIESGOS'!$AR281="Menor"),CONCATENATE("R",'MAPA DE RIESGOS'!$H281,"C",'MAPA DE RIESGOS'!$AF281),"")</f>
        <v/>
      </c>
      <c r="AP20" s="316" t="str">
        <f>IF(AND('MAPA DE RIESGOS'!$AP282="Muy Alta",'MAPA DE RIESGOS'!$AR282="Menor"),CONCATENATE("R",'MAPA DE RIESGOS'!$H282,"C",'MAPA DE RIESGOS'!$AF282),"")</f>
        <v/>
      </c>
      <c r="AQ20" s="316" t="str">
        <f>IF(AND('MAPA DE RIESGOS'!$AP283="Muy Alta",'MAPA DE RIESGOS'!$AR283="Menor"),CONCATENATE("R",'MAPA DE RIESGOS'!$H283,"C",'MAPA DE RIESGOS'!$AF283),"")</f>
        <v/>
      </c>
      <c r="AR20" s="316" t="str">
        <f>IF(AND('MAPA DE RIESGOS'!$AP284="Muy Alta",'MAPA DE RIESGOS'!$AR284="Menor"),CONCATENATE("R",'MAPA DE RIESGOS'!$H284,"C",'MAPA DE RIESGOS'!$AF284),"")</f>
        <v/>
      </c>
      <c r="AS20" s="317" t="str">
        <f>IF(AND('MAPA DE RIESGOS'!$AP285="Muy Alta",'MAPA DE RIESGOS'!$AR285="Menor"),CONCATENATE("R",'MAPA DE RIESGOS'!$H285,"C",'MAPA DE RIESGOS'!$AF285),"")</f>
        <v/>
      </c>
      <c r="AT20" s="315" t="str">
        <f>IF(AND('MAPA DE RIESGOS'!$AP268="Muy Alta",'MAPA DE RIESGOS'!$AR268="Moderado"),CONCATENATE("R",'MAPA DE RIESGOS'!$H268,"C",'MAPA DE RIESGOS'!$AF268),"")</f>
        <v/>
      </c>
      <c r="AU20" s="316" t="str">
        <f>IF(AND('MAPA DE RIESGOS'!$AP269="Muy Alta",'MAPA DE RIESGOS'!$AR269="Moderado"),CONCATENATE("R",'MAPA DE RIESGOS'!$H269,"C",'MAPA DE RIESGOS'!$AF269),"")</f>
        <v/>
      </c>
      <c r="AV20" s="316" t="str">
        <f>IF(AND('MAPA DE RIESGOS'!$AP270="Muy Alta",'MAPA DE RIESGOS'!$AR270="Moderado"),CONCATENATE("R",'MAPA DE RIESGOS'!$H270,"C",'MAPA DE RIESGOS'!$AF270),"")</f>
        <v/>
      </c>
      <c r="AW20" s="316" t="str">
        <f>IF(AND('MAPA DE RIESGOS'!$AP271="Muy Alta",'MAPA DE RIESGOS'!$AR271="Moderado"),CONCATENATE("R",'MAPA DE RIESGOS'!$H271,"C",'MAPA DE RIESGOS'!$AF271),"")</f>
        <v/>
      </c>
      <c r="AX20" s="316" t="str">
        <f>IF(AND('MAPA DE RIESGOS'!$AP272="Muy Alta",'MAPA DE RIESGOS'!$AR272="Moderado"),CONCATENATE("R",'MAPA DE RIESGOS'!$H272,"C",'MAPA DE RIESGOS'!$AF272),"")</f>
        <v/>
      </c>
      <c r="AY20" s="316" t="str">
        <f>IF(AND('MAPA DE RIESGOS'!$AP273="Muy Alta",'MAPA DE RIESGOS'!$AR273="Moderado"),CONCATENATE("R",'MAPA DE RIESGOS'!$H273,"C",'MAPA DE RIESGOS'!$AF273),"")</f>
        <v/>
      </c>
      <c r="AZ20" s="316" t="str">
        <f>IF(AND('MAPA DE RIESGOS'!$AP274="Muy Alta",'MAPA DE RIESGOS'!$AR274="Moderado"),CONCATENATE("R",'MAPA DE RIESGOS'!$H274,"C",'MAPA DE RIESGOS'!$AF274),"")</f>
        <v/>
      </c>
      <c r="BA20" s="316" t="str">
        <f>IF(AND('MAPA DE RIESGOS'!$AP275="Muy Alta",'MAPA DE RIESGOS'!$AR275="Moderado"),CONCATENATE("R",'MAPA DE RIESGOS'!$H275,"C",'MAPA DE RIESGOS'!$AF275),"")</f>
        <v/>
      </c>
      <c r="BB20" s="316" t="str">
        <f>IF(AND('MAPA DE RIESGOS'!$AP276="Muy Alta",'MAPA DE RIESGOS'!$AR276="Moderado"),CONCATENATE("R",'MAPA DE RIESGOS'!$H276,"C",'MAPA DE RIESGOS'!$AF276),"")</f>
        <v/>
      </c>
      <c r="BC20" s="316" t="str">
        <f>IF(AND('MAPA DE RIESGOS'!$AP277="Muy Alta",'MAPA DE RIESGOS'!$AR277="Moderado"),CONCATENATE("R",'MAPA DE RIESGOS'!$H277,"C",'MAPA DE RIESGOS'!$AF277),"")</f>
        <v/>
      </c>
      <c r="BD20" s="316" t="str">
        <f>IF(AND('MAPA DE RIESGOS'!$AP278="Muy Alta",'MAPA DE RIESGOS'!$AR278="Moderado"),CONCATENATE("R",'MAPA DE RIESGOS'!$H278,"C",'MAPA DE RIESGOS'!$AF278),"")</f>
        <v/>
      </c>
      <c r="BE20" s="316" t="str">
        <f>IF(AND('MAPA DE RIESGOS'!$AP279="Muy Alta",'MAPA DE RIESGOS'!$AR279="Moderado"),CONCATENATE("R",'MAPA DE RIESGOS'!$H279,"C",'MAPA DE RIESGOS'!$AF279),"")</f>
        <v/>
      </c>
      <c r="BF20" s="316" t="str">
        <f>IF(AND('MAPA DE RIESGOS'!$AP280="Muy Alta",'MAPA DE RIESGOS'!$AR280="Moderado"),CONCATENATE("R",'MAPA DE RIESGOS'!$H280,"C",'MAPA DE RIESGOS'!$AF280),"")</f>
        <v/>
      </c>
      <c r="BG20" s="316" t="str">
        <f>IF(AND('MAPA DE RIESGOS'!$AP281="Muy Alta",'MAPA DE RIESGOS'!$AR281="Moderado"),CONCATENATE("R",'MAPA DE RIESGOS'!$H281,"C",'MAPA DE RIESGOS'!$AF281),"")</f>
        <v/>
      </c>
      <c r="BH20" s="316" t="str">
        <f>IF(AND('MAPA DE RIESGOS'!$AP282="Muy Alta",'MAPA DE RIESGOS'!$AR282="Moderado"),CONCATENATE("R",'MAPA DE RIESGOS'!$H282,"C",'MAPA DE RIESGOS'!$AF282),"")</f>
        <v/>
      </c>
      <c r="BI20" s="316" t="str">
        <f>IF(AND('MAPA DE RIESGOS'!$AP283="Muy Alta",'MAPA DE RIESGOS'!$AR283="Moderado"),CONCATENATE("R",'MAPA DE RIESGOS'!$H283,"C",'MAPA DE RIESGOS'!$AF283),"")</f>
        <v/>
      </c>
      <c r="BJ20" s="316" t="str">
        <f>IF(AND('MAPA DE RIESGOS'!$AP284="Muy Alta",'MAPA DE RIESGOS'!$AR284="Moderado"),CONCATENATE("R",'MAPA DE RIESGOS'!$H284,"C",'MAPA DE RIESGOS'!$AF284),"")</f>
        <v/>
      </c>
      <c r="BK20" s="317" t="str">
        <f>IF(AND('MAPA DE RIESGOS'!$AP285="Muy Alta",'MAPA DE RIESGOS'!$AR285="Moderado"),CONCATENATE("R",'MAPA DE RIESGOS'!$H285,"C",'MAPA DE RIESGOS'!$AF285),"")</f>
        <v/>
      </c>
      <c r="BL20" s="315" t="str">
        <f>IF(AND('MAPA DE RIESGOS'!$AP268="Muy Alta",'MAPA DE RIESGOS'!$AR268="Mayor"),CONCATENATE("R",'MAPA DE RIESGOS'!$H268,"C",'MAPA DE RIESGOS'!$AF268),"")</f>
        <v/>
      </c>
      <c r="BM20" s="316" t="str">
        <f>IF(AND('MAPA DE RIESGOS'!$AP269="Muy Alta",'MAPA DE RIESGOS'!$AR269="Mayor"),CONCATENATE("R",'MAPA DE RIESGOS'!$H269,"C",'MAPA DE RIESGOS'!$AF269),"")</f>
        <v/>
      </c>
      <c r="BN20" s="316" t="str">
        <f>IF(AND('MAPA DE RIESGOS'!$AP270="Muy Alta",'MAPA DE RIESGOS'!$AR270="Mayor"),CONCATENATE("R",'MAPA DE RIESGOS'!$H270,"C",'MAPA DE RIESGOS'!$AF270),"")</f>
        <v/>
      </c>
      <c r="BO20" s="316" t="str">
        <f>IF(AND('MAPA DE RIESGOS'!$AP271="Muy Alta",'MAPA DE RIESGOS'!$AR271="Mayor"),CONCATENATE("R",'MAPA DE RIESGOS'!$H271,"C",'MAPA DE RIESGOS'!$AF271),"")</f>
        <v/>
      </c>
      <c r="BP20" s="316" t="str">
        <f>IF(AND('MAPA DE RIESGOS'!$AP272="Muy Alta",'MAPA DE RIESGOS'!$AR272="Mayor"),CONCATENATE("R",'MAPA DE RIESGOS'!$H272,"C",'MAPA DE RIESGOS'!$AF272),"")</f>
        <v/>
      </c>
      <c r="BQ20" s="316" t="str">
        <f>IF(AND('MAPA DE RIESGOS'!$AP273="Muy Alta",'MAPA DE RIESGOS'!$AR273="Mayor"),CONCATENATE("R",'MAPA DE RIESGOS'!$H273,"C",'MAPA DE RIESGOS'!$AF273),"")</f>
        <v/>
      </c>
      <c r="BR20" s="316" t="str">
        <f>IF(AND('MAPA DE RIESGOS'!$AP274="Muy Alta",'MAPA DE RIESGOS'!$AR274="Mayor"),CONCATENATE("R",'MAPA DE RIESGOS'!$H274,"C",'MAPA DE RIESGOS'!$AF274),"")</f>
        <v/>
      </c>
      <c r="BS20" s="316" t="str">
        <f>IF(AND('MAPA DE RIESGOS'!$AP275="Muy Alta",'MAPA DE RIESGOS'!$AR275="Mayor"),CONCATENATE("R",'MAPA DE RIESGOS'!$H275,"C",'MAPA DE RIESGOS'!$AF275),"")</f>
        <v/>
      </c>
      <c r="BT20" s="316" t="str">
        <f>IF(AND('MAPA DE RIESGOS'!$AP276="Muy Alta",'MAPA DE RIESGOS'!$AR276="Mayor"),CONCATENATE("R",'MAPA DE RIESGOS'!$H276,"C",'MAPA DE RIESGOS'!$AF276),"")</f>
        <v/>
      </c>
      <c r="BU20" s="316" t="str">
        <f>IF(AND('MAPA DE RIESGOS'!$AP277="Muy Alta",'MAPA DE RIESGOS'!$AR277="Mayor"),CONCATENATE("R",'MAPA DE RIESGOS'!$H277,"C",'MAPA DE RIESGOS'!$AF277),"")</f>
        <v/>
      </c>
      <c r="BV20" s="316" t="str">
        <f>IF(AND('MAPA DE RIESGOS'!$AP278="Muy Alta",'MAPA DE RIESGOS'!$AR278="Mayor"),CONCATENATE("R",'MAPA DE RIESGOS'!$H278,"C",'MAPA DE RIESGOS'!$AF278),"")</f>
        <v/>
      </c>
      <c r="BW20" s="316" t="str">
        <f>IF(AND('MAPA DE RIESGOS'!$AP279="Muy Alta",'MAPA DE RIESGOS'!$AR279="Mayor"),CONCATENATE("R",'MAPA DE RIESGOS'!$H279,"C",'MAPA DE RIESGOS'!$AF279),"")</f>
        <v/>
      </c>
      <c r="BX20" s="316" t="str">
        <f>IF(AND('MAPA DE RIESGOS'!$AP280="Muy Alta",'MAPA DE RIESGOS'!$AR280="Mayor"),CONCATENATE("R",'MAPA DE RIESGOS'!$H280,"C",'MAPA DE RIESGOS'!$AF280),"")</f>
        <v/>
      </c>
      <c r="BY20" s="316" t="str">
        <f>IF(AND('MAPA DE RIESGOS'!$AP281="Muy Alta",'MAPA DE RIESGOS'!$AR281="Mayor"),CONCATENATE("R",'MAPA DE RIESGOS'!$H281,"C",'MAPA DE RIESGOS'!$AF281),"")</f>
        <v/>
      </c>
      <c r="BZ20" s="316" t="str">
        <f>IF(AND('MAPA DE RIESGOS'!$AP282="Muy Alta",'MAPA DE RIESGOS'!$AR282="Mayor"),CONCATENATE("R",'MAPA DE RIESGOS'!$H282,"C",'MAPA DE RIESGOS'!$AF282),"")</f>
        <v/>
      </c>
      <c r="CA20" s="316" t="str">
        <f>IF(AND('MAPA DE RIESGOS'!$AP283="Muy Alta",'MAPA DE RIESGOS'!$AR283="Mayor"),CONCATENATE("R",'MAPA DE RIESGOS'!$H283,"C",'MAPA DE RIESGOS'!$AF283),"")</f>
        <v/>
      </c>
      <c r="CB20" s="316" t="str">
        <f>IF(AND('MAPA DE RIESGOS'!$AP284="Muy Alta",'MAPA DE RIESGOS'!$AR284="Mayor"),CONCATENATE("R",'MAPA DE RIESGOS'!$H284,"C",'MAPA DE RIESGOS'!$AF284),"")</f>
        <v/>
      </c>
      <c r="CC20" s="317" t="str">
        <f>IF(AND('MAPA DE RIESGOS'!$AP285="Muy Alta",'MAPA DE RIESGOS'!$AR285="Mayor"),CONCATENATE("R",'MAPA DE RIESGOS'!$H285,"C",'MAPA DE RIESGOS'!$AF285),"")</f>
        <v/>
      </c>
      <c r="CD20" s="318" t="str">
        <f>IF(AND('MAPA DE RIESGOS'!$AP268="Muy Alta",'MAPA DE RIESGOS'!$AR268="Catastrófico"),CONCATENATE("R",'MAPA DE RIESGOS'!$H268,"C",'MAPA DE RIESGOS'!$AF268),"")</f>
        <v/>
      </c>
      <c r="CE20" s="318" t="str">
        <f>IF(AND('MAPA DE RIESGOS'!$AP269="Muy Alta",'MAPA DE RIESGOS'!$AR269="Catastrófico"),CONCATENATE("R",'MAPA DE RIESGOS'!$H269,"C",'MAPA DE RIESGOS'!$AF269),"")</f>
        <v/>
      </c>
      <c r="CF20" s="318" t="str">
        <f>IF(AND('MAPA DE RIESGOS'!$AP270="Muy Alta",'MAPA DE RIESGOS'!$AR270="Catastrófico"),CONCATENATE("R",'MAPA DE RIESGOS'!$H270,"C",'MAPA DE RIESGOS'!$AF270),"")</f>
        <v/>
      </c>
      <c r="CG20" s="318" t="str">
        <f>IF(AND('MAPA DE RIESGOS'!$AP271="Muy Alta",'MAPA DE RIESGOS'!$AR271="Catastrófico"),CONCATENATE("R",'MAPA DE RIESGOS'!$H271,"C",'MAPA DE RIESGOS'!$AF271),"")</f>
        <v/>
      </c>
      <c r="CH20" s="318" t="str">
        <f>IF(AND('MAPA DE RIESGOS'!$AP272="Muy Alta",'MAPA DE RIESGOS'!$AR272="Catastrófico"),CONCATENATE("R",'MAPA DE RIESGOS'!$H272,"C",'MAPA DE RIESGOS'!$AF272),"")</f>
        <v/>
      </c>
      <c r="CI20" s="318" t="str">
        <f>IF(AND('MAPA DE RIESGOS'!$AP273="Muy Alta",'MAPA DE RIESGOS'!$AR273="Catastrófico"),CONCATENATE("R",'MAPA DE RIESGOS'!$H273,"C",'MAPA DE RIESGOS'!$AF273),"")</f>
        <v/>
      </c>
      <c r="CJ20" s="318" t="str">
        <f>IF(AND('MAPA DE RIESGOS'!$AP274="Muy Alta",'MAPA DE RIESGOS'!$AR274="Catastrófico"),CONCATENATE("R",'MAPA DE RIESGOS'!$H274,"C",'MAPA DE RIESGOS'!$AF274),"")</f>
        <v/>
      </c>
      <c r="CK20" s="318" t="str">
        <f>IF(AND('MAPA DE RIESGOS'!$AP275="Muy Alta",'MAPA DE RIESGOS'!$AR275="Catastrófico"),CONCATENATE("R",'MAPA DE RIESGOS'!$H275,"C",'MAPA DE RIESGOS'!$AF275),"")</f>
        <v/>
      </c>
      <c r="CL20" s="318" t="str">
        <f>IF(AND('MAPA DE RIESGOS'!$AP276="Muy Alta",'MAPA DE RIESGOS'!$AR276="Catastrófico"),CONCATENATE("R",'MAPA DE RIESGOS'!$H276,"C",'MAPA DE RIESGOS'!$AF276),"")</f>
        <v/>
      </c>
      <c r="CM20" s="318" t="str">
        <f>IF(AND('MAPA DE RIESGOS'!$AP277="Muy Alta",'MAPA DE RIESGOS'!$AR277="Catastrófico"),CONCATENATE("R",'MAPA DE RIESGOS'!$H277,"C",'MAPA DE RIESGOS'!$AF277),"")</f>
        <v/>
      </c>
      <c r="CN20" s="318" t="str">
        <f>IF(AND('MAPA DE RIESGOS'!$AP278="Muy Alta",'MAPA DE RIESGOS'!$AR278="Catastrófico"),CONCATENATE("R",'MAPA DE RIESGOS'!$H278,"C",'MAPA DE RIESGOS'!$AF278),"")</f>
        <v/>
      </c>
      <c r="CO20" s="318" t="str">
        <f>IF(AND('MAPA DE RIESGOS'!$AP279="Muy Alta",'MAPA DE RIESGOS'!$AR279="Catastrófico"),CONCATENATE("R",'MAPA DE RIESGOS'!$H279,"C",'MAPA DE RIESGOS'!$AF279),"")</f>
        <v/>
      </c>
      <c r="CP20" s="318" t="str">
        <f>IF(AND('MAPA DE RIESGOS'!$AP280="Muy Alta",'MAPA DE RIESGOS'!$AR280="Catastrófico"),CONCATENATE("R",'MAPA DE RIESGOS'!$H280,"C",'MAPA DE RIESGOS'!$AF280),"")</f>
        <v/>
      </c>
      <c r="CQ20" s="318" t="str">
        <f>IF(AND('MAPA DE RIESGOS'!$AP281="Muy Alta",'MAPA DE RIESGOS'!$AR281="Catastrófico"),CONCATENATE("R",'MAPA DE RIESGOS'!$H281,"C",'MAPA DE RIESGOS'!$AF281),"")</f>
        <v/>
      </c>
      <c r="CR20" s="318" t="str">
        <f>IF(AND('MAPA DE RIESGOS'!$AP282="Muy Alta",'MAPA DE RIESGOS'!$AR282="Catastrófico"),CONCATENATE("R",'MAPA DE RIESGOS'!$H282,"C",'MAPA DE RIESGOS'!$AF282),"")</f>
        <v/>
      </c>
      <c r="CS20" s="318" t="str">
        <f>IF(AND('MAPA DE RIESGOS'!$AP283="Muy Alta",'MAPA DE RIESGOS'!$AR283="Catastrófico"),CONCATENATE("R",'MAPA DE RIESGOS'!$H283,"C",'MAPA DE RIESGOS'!$AF283),"")</f>
        <v/>
      </c>
      <c r="CT20" s="318" t="str">
        <f>IF(AND('MAPA DE RIESGOS'!$AP284="Muy Alta",'MAPA DE RIESGOS'!$AR284="Catastrófico"),CONCATENATE("R",'MAPA DE RIESGOS'!$H284,"C",'MAPA DE RIESGOS'!$AF284),"")</f>
        <v/>
      </c>
      <c r="CU20" s="319" t="str">
        <f>IF(AND('MAPA DE RIESGOS'!$AP285="Muy Alta",'MAPA DE RIESGOS'!$AR285="Catastrófico"),CONCATENATE("R",'MAPA DE RIESGOS'!$H285,"C",'MAPA DE RIESGOS'!$AF285),"")</f>
        <v/>
      </c>
      <c r="CV20" s="57"/>
      <c r="CW20" s="858"/>
      <c r="CX20" s="859"/>
      <c r="CY20" s="859"/>
      <c r="CZ20" s="859"/>
      <c r="DA20" s="859"/>
      <c r="DB20" s="860"/>
    </row>
    <row r="21" spans="2:106" ht="32.450000000000003" customHeight="1">
      <c r="B21" s="878"/>
      <c r="C21" s="878"/>
      <c r="D21" s="879"/>
      <c r="E21" s="849"/>
      <c r="F21" s="850"/>
      <c r="G21" s="850"/>
      <c r="H21" s="850"/>
      <c r="I21" s="851"/>
      <c r="J21" s="315" t="str">
        <f>IF(AND('MAPA DE RIESGOS'!$AP286="Muy Alta",'MAPA DE RIESGOS'!$AR286="Leve"),CONCATENATE("R",'MAPA DE RIESGOS'!$H286,"C",'MAPA DE RIESGOS'!$AF286),"")</f>
        <v/>
      </c>
      <c r="K21" s="316" t="str">
        <f>IF(AND('MAPA DE RIESGOS'!$AP287="Muy Alta",'MAPA DE RIESGOS'!$AR287="Leve"),CONCATENATE("R",'MAPA DE RIESGOS'!$H287,"C",'MAPA DE RIESGOS'!$AF287),"")</f>
        <v/>
      </c>
      <c r="L21" s="316" t="str">
        <f>IF(AND('MAPA DE RIESGOS'!$AP288="Muy Alta",'MAPA DE RIESGOS'!$AR288="Leve"),CONCATENATE("R",'MAPA DE RIESGOS'!$H288,"C",'MAPA DE RIESGOS'!$AF288),"")</f>
        <v/>
      </c>
      <c r="M21" s="316" t="str">
        <f>IF(AND('MAPA DE RIESGOS'!$AP289="Muy Alta",'MAPA DE RIESGOS'!$AR289="Leve"),CONCATENATE("R",'MAPA DE RIESGOS'!$H289,"C",'MAPA DE RIESGOS'!$AF289),"")</f>
        <v/>
      </c>
      <c r="N21" s="316" t="str">
        <f>IF(AND('MAPA DE RIESGOS'!$AP290="Muy Alta",'MAPA DE RIESGOS'!$AR290="Leve"),CONCATENATE("R",'MAPA DE RIESGOS'!$H290,"C",'MAPA DE RIESGOS'!$AF290),"")</f>
        <v/>
      </c>
      <c r="O21" s="316" t="str">
        <f>IF(AND('MAPA DE RIESGOS'!$AP291="Muy Alta",'MAPA DE RIESGOS'!$AR291="Leve"),CONCATENATE("R",'MAPA DE RIESGOS'!$H291,"C",'MAPA DE RIESGOS'!$AF291),"")</f>
        <v/>
      </c>
      <c r="P21" s="316" t="str">
        <f>IF(AND('MAPA DE RIESGOS'!$AP292="Muy Alta",'MAPA DE RIESGOS'!$AR292="Leve"),CONCATENATE("R",'MAPA DE RIESGOS'!$H292,"C",'MAPA DE RIESGOS'!$AF292),"")</f>
        <v/>
      </c>
      <c r="Q21" s="316" t="str">
        <f>IF(AND('MAPA DE RIESGOS'!$AP293="Muy Alta",'MAPA DE RIESGOS'!$AR293="Leve"),CONCATENATE("R",'MAPA DE RIESGOS'!$H293,"C",'MAPA DE RIESGOS'!$AF293),"")</f>
        <v/>
      </c>
      <c r="R21" s="316" t="str">
        <f>IF(AND('MAPA DE RIESGOS'!$AP294="Muy Alta",'MAPA DE RIESGOS'!$AR294="Leve"),CONCATENATE("R",'MAPA DE RIESGOS'!$H294,"C",'MAPA DE RIESGOS'!$AF294),"")</f>
        <v/>
      </c>
      <c r="S21" s="316" t="str">
        <f>IF(AND('MAPA DE RIESGOS'!$AP295="Muy Alta",'MAPA DE RIESGOS'!$AR295="Leve"),CONCATENATE("R",'MAPA DE RIESGOS'!$H295,"C",'MAPA DE RIESGOS'!$AF295),"")</f>
        <v/>
      </c>
      <c r="T21" s="316" t="str">
        <f>IF(AND('MAPA DE RIESGOS'!$AP296="Muy Alta",'MAPA DE RIESGOS'!$AR296="Leve"),CONCATENATE("R",'MAPA DE RIESGOS'!$H296,"C",'MAPA DE RIESGOS'!$AF296),"")</f>
        <v/>
      </c>
      <c r="U21" s="316" t="str">
        <f>IF(AND('MAPA DE RIESGOS'!$AP297="Muy Alta",'MAPA DE RIESGOS'!$AR297="Leve"),CONCATENATE("R",'MAPA DE RIESGOS'!$H297,"C",'MAPA DE RIESGOS'!$AF297),"")</f>
        <v/>
      </c>
      <c r="V21" s="316" t="str">
        <f>IF(AND('MAPA DE RIESGOS'!$AP298="Muy Alta",'MAPA DE RIESGOS'!$AR298="Leve"),CONCATENATE("R",'MAPA DE RIESGOS'!$H298,"C",'MAPA DE RIESGOS'!$AF298),"")</f>
        <v/>
      </c>
      <c r="W21" s="316" t="str">
        <f>IF(AND('MAPA DE RIESGOS'!$AP299="Muy Alta",'MAPA DE RIESGOS'!$AR299="Leve"),CONCATENATE("R",'MAPA DE RIESGOS'!$H299,"C",'MAPA DE RIESGOS'!$AF299),"")</f>
        <v/>
      </c>
      <c r="X21" s="316" t="str">
        <f>IF(AND('MAPA DE RIESGOS'!$AP300="Muy Alta",'MAPA DE RIESGOS'!$AR300="Leve"),CONCATENATE("R",'MAPA DE RIESGOS'!$H300,"C",'MAPA DE RIESGOS'!$AF300),"")</f>
        <v/>
      </c>
      <c r="Y21" s="316" t="str">
        <f>IF(AND('MAPA DE RIESGOS'!$AP301="Muy Alta",'MAPA DE RIESGOS'!$AR301="Leve"),CONCATENATE("R",'MAPA DE RIESGOS'!$H301,"C",'MAPA DE RIESGOS'!$AF301),"")</f>
        <v/>
      </c>
      <c r="Z21" s="316" t="str">
        <f>IF(AND('MAPA DE RIESGOS'!$AP302="Muy Alta",'MAPA DE RIESGOS'!$AR302="Leve"),CONCATENATE("R",'MAPA DE RIESGOS'!$H302,"C",'MAPA DE RIESGOS'!$AF302),"")</f>
        <v/>
      </c>
      <c r="AA21" s="317" t="str">
        <f>IF(AND('MAPA DE RIESGOS'!$AP303="Muy Alta",'MAPA DE RIESGOS'!$AR303="Leve"),CONCATENATE("R",'MAPA DE RIESGOS'!$H303,"C",'MAPA DE RIESGOS'!$AF303),"")</f>
        <v/>
      </c>
      <c r="AB21" s="315" t="str">
        <f>IF(AND('MAPA DE RIESGOS'!$AP286="Muy Alta",'MAPA DE RIESGOS'!$AR286="Menor"),CONCATENATE("R",'MAPA DE RIESGOS'!$H286,"C",'MAPA DE RIESGOS'!$AF286),"")</f>
        <v/>
      </c>
      <c r="AC21" s="316" t="str">
        <f>IF(AND('MAPA DE RIESGOS'!$AP287="Muy Alta",'MAPA DE RIESGOS'!$AR287="Menor"),CONCATENATE("R",'MAPA DE RIESGOS'!$H287,"C",'MAPA DE RIESGOS'!$AF287),"")</f>
        <v/>
      </c>
      <c r="AD21" s="316" t="str">
        <f>IF(AND('MAPA DE RIESGOS'!$AP288="Muy Alta",'MAPA DE RIESGOS'!$AR288="Menor"),CONCATENATE("R",'MAPA DE RIESGOS'!$H288,"C",'MAPA DE RIESGOS'!$AF288),"")</f>
        <v/>
      </c>
      <c r="AE21" s="316" t="str">
        <f>IF(AND('MAPA DE RIESGOS'!$AP289="Muy Alta",'MAPA DE RIESGOS'!$AR289="Menor"),CONCATENATE("R",'MAPA DE RIESGOS'!$H289,"C",'MAPA DE RIESGOS'!$AF289),"")</f>
        <v/>
      </c>
      <c r="AF21" s="316" t="str">
        <f>IF(AND('MAPA DE RIESGOS'!$AP290="Muy Alta",'MAPA DE RIESGOS'!$AR290="Menor"),CONCATENATE("R",'MAPA DE RIESGOS'!$H290,"C",'MAPA DE RIESGOS'!$AF290),"")</f>
        <v/>
      </c>
      <c r="AG21" s="316" t="str">
        <f>IF(AND('MAPA DE RIESGOS'!$AP291="Muy Alta",'MAPA DE RIESGOS'!$AR291="Menor"),CONCATENATE("R",'MAPA DE RIESGOS'!$H291,"C",'MAPA DE RIESGOS'!$AF291),"")</f>
        <v/>
      </c>
      <c r="AH21" s="316" t="str">
        <f>IF(AND('MAPA DE RIESGOS'!$AP292="Muy Alta",'MAPA DE RIESGOS'!$AR292="Menor"),CONCATENATE("R",'MAPA DE RIESGOS'!$H292,"C",'MAPA DE RIESGOS'!$AF292),"")</f>
        <v/>
      </c>
      <c r="AI21" s="316" t="str">
        <f>IF(AND('MAPA DE RIESGOS'!$AP293="Muy Alta",'MAPA DE RIESGOS'!$AR293="Menor"),CONCATENATE("R",'MAPA DE RIESGOS'!$H293,"C",'MAPA DE RIESGOS'!$AF293),"")</f>
        <v/>
      </c>
      <c r="AJ21" s="316" t="str">
        <f>IF(AND('MAPA DE RIESGOS'!$AP294="Muy Alta",'MAPA DE RIESGOS'!$AR294="Menor"),CONCATENATE("R",'MAPA DE RIESGOS'!$H294,"C",'MAPA DE RIESGOS'!$AF294),"")</f>
        <v/>
      </c>
      <c r="AK21" s="316" t="str">
        <f>IF(AND('MAPA DE RIESGOS'!$AP295="Muy Alta",'MAPA DE RIESGOS'!$AR295="Menor"),CONCATENATE("R",'MAPA DE RIESGOS'!$H295,"C",'MAPA DE RIESGOS'!$AF295),"")</f>
        <v/>
      </c>
      <c r="AL21" s="316" t="str">
        <f>IF(AND('MAPA DE RIESGOS'!$AP296="Muy Alta",'MAPA DE RIESGOS'!$AR296="Menor"),CONCATENATE("R",'MAPA DE RIESGOS'!$H296,"C",'MAPA DE RIESGOS'!$AF296),"")</f>
        <v/>
      </c>
      <c r="AM21" s="316" t="str">
        <f>IF(AND('MAPA DE RIESGOS'!$AP297="Muy Alta",'MAPA DE RIESGOS'!$AR297="Menor"),CONCATENATE("R",'MAPA DE RIESGOS'!$H297,"C",'MAPA DE RIESGOS'!$AF297),"")</f>
        <v/>
      </c>
      <c r="AN21" s="316" t="str">
        <f>IF(AND('MAPA DE RIESGOS'!$AP298="Muy Alta",'MAPA DE RIESGOS'!$AR298="Menor"),CONCATENATE("R",'MAPA DE RIESGOS'!$H298,"C",'MAPA DE RIESGOS'!$AF298),"")</f>
        <v/>
      </c>
      <c r="AO21" s="316" t="str">
        <f>IF(AND('MAPA DE RIESGOS'!$AP299="Muy Alta",'MAPA DE RIESGOS'!$AR299="Menor"),CONCATENATE("R",'MAPA DE RIESGOS'!$H299,"C",'MAPA DE RIESGOS'!$AF299),"")</f>
        <v/>
      </c>
      <c r="AP21" s="316" t="str">
        <f>IF(AND('MAPA DE RIESGOS'!$AP300="Muy Alta",'MAPA DE RIESGOS'!$AR300="Menor"),CONCATENATE("R",'MAPA DE RIESGOS'!$H300,"C",'MAPA DE RIESGOS'!$AF300),"")</f>
        <v/>
      </c>
      <c r="AQ21" s="316" t="str">
        <f>IF(AND('MAPA DE RIESGOS'!$AP301="Muy Alta",'MAPA DE RIESGOS'!$AR301="Menor"),CONCATENATE("R",'MAPA DE RIESGOS'!$H301,"C",'MAPA DE RIESGOS'!$AF301),"")</f>
        <v/>
      </c>
      <c r="AR21" s="316" t="str">
        <f>IF(AND('MAPA DE RIESGOS'!$AP302="Muy Alta",'MAPA DE RIESGOS'!$AR302="Menor"),CONCATENATE("R",'MAPA DE RIESGOS'!$H302,"C",'MAPA DE RIESGOS'!$AF302),"")</f>
        <v/>
      </c>
      <c r="AS21" s="317" t="str">
        <f>IF(AND('MAPA DE RIESGOS'!$AP303="Muy Alta",'MAPA DE RIESGOS'!$AR303="Menor"),CONCATENATE("R",'MAPA DE RIESGOS'!$H303,"C",'MAPA DE RIESGOS'!$AF303),"")</f>
        <v/>
      </c>
      <c r="AT21" s="315" t="str">
        <f>IF(AND('MAPA DE RIESGOS'!$AP286="Muy Alta",'MAPA DE RIESGOS'!$AR286="Moderado"),CONCATENATE("R",'MAPA DE RIESGOS'!$H286,"C",'MAPA DE RIESGOS'!$AF286),"")</f>
        <v/>
      </c>
      <c r="AU21" s="316" t="str">
        <f>IF(AND('MAPA DE RIESGOS'!$AP287="Muy Alta",'MAPA DE RIESGOS'!$AR287="Moderado"),CONCATENATE("R",'MAPA DE RIESGOS'!$H287,"C",'MAPA DE RIESGOS'!$AF287),"")</f>
        <v/>
      </c>
      <c r="AV21" s="316" t="str">
        <f>IF(AND('MAPA DE RIESGOS'!$AP288="Muy Alta",'MAPA DE RIESGOS'!$AR288="Moderado"),CONCATENATE("R",'MAPA DE RIESGOS'!$H288,"C",'MAPA DE RIESGOS'!$AF288),"")</f>
        <v/>
      </c>
      <c r="AW21" s="316" t="str">
        <f>IF(AND('MAPA DE RIESGOS'!$AP289="Muy Alta",'MAPA DE RIESGOS'!$AR289="Moderado"),CONCATENATE("R",'MAPA DE RIESGOS'!$H289,"C",'MAPA DE RIESGOS'!$AF289),"")</f>
        <v/>
      </c>
      <c r="AX21" s="316" t="str">
        <f>IF(AND('MAPA DE RIESGOS'!$AP290="Muy Alta",'MAPA DE RIESGOS'!$AR290="Moderado"),CONCATENATE("R",'MAPA DE RIESGOS'!$H290,"C",'MAPA DE RIESGOS'!$AF290),"")</f>
        <v/>
      </c>
      <c r="AY21" s="316" t="str">
        <f>IF(AND('MAPA DE RIESGOS'!$AP291="Muy Alta",'MAPA DE RIESGOS'!$AR291="Moderado"),CONCATENATE("R",'MAPA DE RIESGOS'!$H291,"C",'MAPA DE RIESGOS'!$AF291),"")</f>
        <v/>
      </c>
      <c r="AZ21" s="316" t="str">
        <f>IF(AND('MAPA DE RIESGOS'!$AP292="Muy Alta",'MAPA DE RIESGOS'!$AR292="Moderado"),CONCATENATE("R",'MAPA DE RIESGOS'!$H292,"C",'MAPA DE RIESGOS'!$AF292),"")</f>
        <v/>
      </c>
      <c r="BA21" s="316" t="str">
        <f>IF(AND('MAPA DE RIESGOS'!$AP293="Muy Alta",'MAPA DE RIESGOS'!$AR293="Moderado"),CONCATENATE("R",'MAPA DE RIESGOS'!$H293,"C",'MAPA DE RIESGOS'!$AF293),"")</f>
        <v/>
      </c>
      <c r="BB21" s="316" t="str">
        <f>IF(AND('MAPA DE RIESGOS'!$AP294="Muy Alta",'MAPA DE RIESGOS'!$AR294="Moderado"),CONCATENATE("R",'MAPA DE RIESGOS'!$H294,"C",'MAPA DE RIESGOS'!$AF294),"")</f>
        <v/>
      </c>
      <c r="BC21" s="316" t="str">
        <f>IF(AND('MAPA DE RIESGOS'!$AP295="Muy Alta",'MAPA DE RIESGOS'!$AR295="Moderado"),CONCATENATE("R",'MAPA DE RIESGOS'!$H295,"C",'MAPA DE RIESGOS'!$AF295),"")</f>
        <v/>
      </c>
      <c r="BD21" s="316" t="str">
        <f>IF(AND('MAPA DE RIESGOS'!$AP296="Muy Alta",'MAPA DE RIESGOS'!$AR296="Moderado"),CONCATENATE("R",'MAPA DE RIESGOS'!$H296,"C",'MAPA DE RIESGOS'!$AF296),"")</f>
        <v/>
      </c>
      <c r="BE21" s="316" t="str">
        <f>IF(AND('MAPA DE RIESGOS'!$AP297="Muy Alta",'MAPA DE RIESGOS'!$AR297="Moderado"),CONCATENATE("R",'MAPA DE RIESGOS'!$H297,"C",'MAPA DE RIESGOS'!$AF297),"")</f>
        <v/>
      </c>
      <c r="BF21" s="316" t="str">
        <f>IF(AND('MAPA DE RIESGOS'!$AP298="Muy Alta",'MAPA DE RIESGOS'!$AR298="Moderado"),CONCATENATE("R",'MAPA DE RIESGOS'!$H298,"C",'MAPA DE RIESGOS'!$AF298),"")</f>
        <v/>
      </c>
      <c r="BG21" s="316" t="str">
        <f>IF(AND('MAPA DE RIESGOS'!$AP299="Muy Alta",'MAPA DE RIESGOS'!$AR299="Moderado"),CONCATENATE("R",'MAPA DE RIESGOS'!$H299,"C",'MAPA DE RIESGOS'!$AF299),"")</f>
        <v/>
      </c>
      <c r="BH21" s="316" t="str">
        <f>IF(AND('MAPA DE RIESGOS'!$AP300="Muy Alta",'MAPA DE RIESGOS'!$AR300="Moderado"),CONCATENATE("R",'MAPA DE RIESGOS'!$H300,"C",'MAPA DE RIESGOS'!$AF300),"")</f>
        <v/>
      </c>
      <c r="BI21" s="316" t="str">
        <f>IF(AND('MAPA DE RIESGOS'!$AP301="Muy Alta",'MAPA DE RIESGOS'!$AR301="Moderado"),CONCATENATE("R",'MAPA DE RIESGOS'!$H301,"C",'MAPA DE RIESGOS'!$AF301),"")</f>
        <v/>
      </c>
      <c r="BJ21" s="316" t="str">
        <f>IF(AND('MAPA DE RIESGOS'!$AP302="Muy Alta",'MAPA DE RIESGOS'!$AR302="Moderado"),CONCATENATE("R",'MAPA DE RIESGOS'!$H302,"C",'MAPA DE RIESGOS'!$AF302),"")</f>
        <v/>
      </c>
      <c r="BK21" s="317" t="str">
        <f>IF(AND('MAPA DE RIESGOS'!$AP303="Muy Alta",'MAPA DE RIESGOS'!$AR303="Moderado"),CONCATENATE("R",'MAPA DE RIESGOS'!$H303,"C",'MAPA DE RIESGOS'!$AF303),"")</f>
        <v/>
      </c>
      <c r="BL21" s="315" t="str">
        <f>IF(AND('MAPA DE RIESGOS'!$AP286="Muy Alta",'MAPA DE RIESGOS'!$AR286="Mayor"),CONCATENATE("R",'MAPA DE RIESGOS'!$H286,"C",'MAPA DE RIESGOS'!$AF286),"")</f>
        <v/>
      </c>
      <c r="BM21" s="316" t="str">
        <f>IF(AND('MAPA DE RIESGOS'!$AP287="Muy Alta",'MAPA DE RIESGOS'!$AR287="Mayor"),CONCATENATE("R",'MAPA DE RIESGOS'!$H287,"C",'MAPA DE RIESGOS'!$AF287),"")</f>
        <v/>
      </c>
      <c r="BN21" s="316" t="str">
        <f>IF(AND('MAPA DE RIESGOS'!$AP288="Muy Alta",'MAPA DE RIESGOS'!$AR288="Mayor"),CONCATENATE("R",'MAPA DE RIESGOS'!$H288,"C",'MAPA DE RIESGOS'!$AF288),"")</f>
        <v/>
      </c>
      <c r="BO21" s="316" t="str">
        <f>IF(AND('MAPA DE RIESGOS'!$AP289="Muy Alta",'MAPA DE RIESGOS'!$AR289="Mayor"),CONCATENATE("R",'MAPA DE RIESGOS'!$H289,"C",'MAPA DE RIESGOS'!$AF289),"")</f>
        <v/>
      </c>
      <c r="BP21" s="316" t="str">
        <f>IF(AND('MAPA DE RIESGOS'!$AP290="Muy Alta",'MAPA DE RIESGOS'!$AR290="Mayor"),CONCATENATE("R",'MAPA DE RIESGOS'!$H290,"C",'MAPA DE RIESGOS'!$AF290),"")</f>
        <v/>
      </c>
      <c r="BQ21" s="316" t="str">
        <f>IF(AND('MAPA DE RIESGOS'!$AP291="Muy Alta",'MAPA DE RIESGOS'!$AR291="Mayor"),CONCATENATE("R",'MAPA DE RIESGOS'!$H291,"C",'MAPA DE RIESGOS'!$AF291),"")</f>
        <v/>
      </c>
      <c r="BR21" s="316" t="str">
        <f>IF(AND('MAPA DE RIESGOS'!$AP292="Muy Alta",'MAPA DE RIESGOS'!$AR292="Mayor"),CONCATENATE("R",'MAPA DE RIESGOS'!$H292,"C",'MAPA DE RIESGOS'!$AF292),"")</f>
        <v/>
      </c>
      <c r="BS21" s="316" t="str">
        <f>IF(AND('MAPA DE RIESGOS'!$AP293="Muy Alta",'MAPA DE RIESGOS'!$AR293="Mayor"),CONCATENATE("R",'MAPA DE RIESGOS'!$H293,"C",'MAPA DE RIESGOS'!$AF293),"")</f>
        <v/>
      </c>
      <c r="BT21" s="316" t="str">
        <f>IF(AND('MAPA DE RIESGOS'!$AP294="Muy Alta",'MAPA DE RIESGOS'!$AR294="Mayor"),CONCATENATE("R",'MAPA DE RIESGOS'!$H294,"C",'MAPA DE RIESGOS'!$AF294),"")</f>
        <v/>
      </c>
      <c r="BU21" s="316" t="str">
        <f>IF(AND('MAPA DE RIESGOS'!$AP295="Muy Alta",'MAPA DE RIESGOS'!$AR295="Mayor"),CONCATENATE("R",'MAPA DE RIESGOS'!$H295,"C",'MAPA DE RIESGOS'!$AF295),"")</f>
        <v/>
      </c>
      <c r="BV21" s="316" t="str">
        <f>IF(AND('MAPA DE RIESGOS'!$AP296="Muy Alta",'MAPA DE RIESGOS'!$AR296="Mayor"),CONCATENATE("R",'MAPA DE RIESGOS'!$H296,"C",'MAPA DE RIESGOS'!$AF296),"")</f>
        <v/>
      </c>
      <c r="BW21" s="316" t="str">
        <f>IF(AND('MAPA DE RIESGOS'!$AP297="Muy Alta",'MAPA DE RIESGOS'!$AR297="Mayor"),CONCATENATE("R",'MAPA DE RIESGOS'!$H297,"C",'MAPA DE RIESGOS'!$AF297),"")</f>
        <v/>
      </c>
      <c r="BX21" s="316" t="str">
        <f>IF(AND('MAPA DE RIESGOS'!$AP298="Muy Alta",'MAPA DE RIESGOS'!$AR298="Mayor"),CONCATENATE("R",'MAPA DE RIESGOS'!$H298,"C",'MAPA DE RIESGOS'!$AF298),"")</f>
        <v/>
      </c>
      <c r="BY21" s="316" t="str">
        <f>IF(AND('MAPA DE RIESGOS'!$AP299="Muy Alta",'MAPA DE RIESGOS'!$AR299="Mayor"),CONCATENATE("R",'MAPA DE RIESGOS'!$H299,"C",'MAPA DE RIESGOS'!$AF299),"")</f>
        <v/>
      </c>
      <c r="BZ21" s="316" t="str">
        <f>IF(AND('MAPA DE RIESGOS'!$AP300="Muy Alta",'MAPA DE RIESGOS'!$AR300="Mayor"),CONCATENATE("R",'MAPA DE RIESGOS'!$H300,"C",'MAPA DE RIESGOS'!$AF300),"")</f>
        <v/>
      </c>
      <c r="CA21" s="316" t="str">
        <f>IF(AND('MAPA DE RIESGOS'!$AP301="Muy Alta",'MAPA DE RIESGOS'!$AR301="Mayor"),CONCATENATE("R",'MAPA DE RIESGOS'!$H301,"C",'MAPA DE RIESGOS'!$AF301),"")</f>
        <v/>
      </c>
      <c r="CB21" s="316" t="str">
        <f>IF(AND('MAPA DE RIESGOS'!$AP302="Muy Alta",'MAPA DE RIESGOS'!$AR302="Mayor"),CONCATENATE("R",'MAPA DE RIESGOS'!$H302,"C",'MAPA DE RIESGOS'!$AF302),"")</f>
        <v/>
      </c>
      <c r="CC21" s="317" t="str">
        <f>IF(AND('MAPA DE RIESGOS'!$AP303="Muy Alta",'MAPA DE RIESGOS'!$AR303="Mayor"),CONCATENATE("R",'MAPA DE RIESGOS'!$H303,"C",'MAPA DE RIESGOS'!$AF303),"")</f>
        <v/>
      </c>
      <c r="CD21" s="318" t="str">
        <f>IF(AND('MAPA DE RIESGOS'!$AP286="Muy Alta",'MAPA DE RIESGOS'!$AR286="Catastrófico"),CONCATENATE("R",'MAPA DE RIESGOS'!$H286,"C",'MAPA DE RIESGOS'!$AF286),"")</f>
        <v/>
      </c>
      <c r="CE21" s="318" t="str">
        <f>IF(AND('MAPA DE RIESGOS'!$AP287="Muy Alta",'MAPA DE RIESGOS'!$AR287="Catastrófico"),CONCATENATE("R",'MAPA DE RIESGOS'!$H287,"C",'MAPA DE RIESGOS'!$AF287),"")</f>
        <v/>
      </c>
      <c r="CF21" s="318" t="str">
        <f>IF(AND('MAPA DE RIESGOS'!$AP288="Muy Alta",'MAPA DE RIESGOS'!$AR288="Catastrófico"),CONCATENATE("R",'MAPA DE RIESGOS'!$H288,"C",'MAPA DE RIESGOS'!$AF288),"")</f>
        <v/>
      </c>
      <c r="CG21" s="318" t="str">
        <f>IF(AND('MAPA DE RIESGOS'!$AP289="Muy Alta",'MAPA DE RIESGOS'!$AR289="Catastrófico"),CONCATENATE("R",'MAPA DE RIESGOS'!$H289,"C",'MAPA DE RIESGOS'!$AF289),"")</f>
        <v/>
      </c>
      <c r="CH21" s="318" t="str">
        <f>IF(AND('MAPA DE RIESGOS'!$AP290="Muy Alta",'MAPA DE RIESGOS'!$AR290="Catastrófico"),CONCATENATE("R",'MAPA DE RIESGOS'!$H290,"C",'MAPA DE RIESGOS'!$AF290),"")</f>
        <v/>
      </c>
      <c r="CI21" s="318" t="str">
        <f>IF(AND('MAPA DE RIESGOS'!$AP291="Muy Alta",'MAPA DE RIESGOS'!$AR291="Catastrófico"),CONCATENATE("R",'MAPA DE RIESGOS'!$H291,"C",'MAPA DE RIESGOS'!$AF291),"")</f>
        <v/>
      </c>
      <c r="CJ21" s="318" t="str">
        <f>IF(AND('MAPA DE RIESGOS'!$AP292="Muy Alta",'MAPA DE RIESGOS'!$AR292="Catastrófico"),CONCATENATE("R",'MAPA DE RIESGOS'!$H292,"C",'MAPA DE RIESGOS'!$AF292),"")</f>
        <v/>
      </c>
      <c r="CK21" s="318" t="str">
        <f>IF(AND('MAPA DE RIESGOS'!$AP293="Muy Alta",'MAPA DE RIESGOS'!$AR293="Catastrófico"),CONCATENATE("R",'MAPA DE RIESGOS'!$H293,"C",'MAPA DE RIESGOS'!$AF293),"")</f>
        <v/>
      </c>
      <c r="CL21" s="318" t="str">
        <f>IF(AND('MAPA DE RIESGOS'!$AP294="Muy Alta",'MAPA DE RIESGOS'!$AR294="Catastrófico"),CONCATENATE("R",'MAPA DE RIESGOS'!$H294,"C",'MAPA DE RIESGOS'!$AF294),"")</f>
        <v/>
      </c>
      <c r="CM21" s="318" t="str">
        <f>IF(AND('MAPA DE RIESGOS'!$AP295="Muy Alta",'MAPA DE RIESGOS'!$AR295="Catastrófico"),CONCATENATE("R",'MAPA DE RIESGOS'!$H295,"C",'MAPA DE RIESGOS'!$AF295),"")</f>
        <v/>
      </c>
      <c r="CN21" s="318" t="str">
        <f>IF(AND('MAPA DE RIESGOS'!$AP296="Muy Alta",'MAPA DE RIESGOS'!$AR296="Catastrófico"),CONCATENATE("R",'MAPA DE RIESGOS'!$H296,"C",'MAPA DE RIESGOS'!$AF296),"")</f>
        <v/>
      </c>
      <c r="CO21" s="318" t="str">
        <f>IF(AND('MAPA DE RIESGOS'!$AP297="Muy Alta",'MAPA DE RIESGOS'!$AR297="Catastrófico"),CONCATENATE("R",'MAPA DE RIESGOS'!$H297,"C",'MAPA DE RIESGOS'!$AF297),"")</f>
        <v/>
      </c>
      <c r="CP21" s="318" t="str">
        <f>IF(AND('MAPA DE RIESGOS'!$AP298="Muy Alta",'MAPA DE RIESGOS'!$AR298="Catastrófico"),CONCATENATE("R",'MAPA DE RIESGOS'!$H298,"C",'MAPA DE RIESGOS'!$AF298),"")</f>
        <v/>
      </c>
      <c r="CQ21" s="318" t="str">
        <f>IF(AND('MAPA DE RIESGOS'!$AP299="Muy Alta",'MAPA DE RIESGOS'!$AR299="Catastrófico"),CONCATENATE("R",'MAPA DE RIESGOS'!$H299,"C",'MAPA DE RIESGOS'!$AF299),"")</f>
        <v/>
      </c>
      <c r="CR21" s="318" t="str">
        <f>IF(AND('MAPA DE RIESGOS'!$AP300="Muy Alta",'MAPA DE RIESGOS'!$AR300="Catastrófico"),CONCATENATE("R",'MAPA DE RIESGOS'!$H300,"C",'MAPA DE RIESGOS'!$AF300),"")</f>
        <v/>
      </c>
      <c r="CS21" s="318" t="str">
        <f>IF(AND('MAPA DE RIESGOS'!$AP301="Muy Alta",'MAPA DE RIESGOS'!$AR301="Catastrófico"),CONCATENATE("R",'MAPA DE RIESGOS'!$H301,"C",'MAPA DE RIESGOS'!$AF301),"")</f>
        <v/>
      </c>
      <c r="CT21" s="318" t="str">
        <f>IF(AND('MAPA DE RIESGOS'!$AP302="Muy Alta",'MAPA DE RIESGOS'!$AR302="Catastrófico"),CONCATENATE("R",'MAPA DE RIESGOS'!$H302,"C",'MAPA DE RIESGOS'!$AF302),"")</f>
        <v/>
      </c>
      <c r="CU21" s="319" t="str">
        <f>IF(AND('MAPA DE RIESGOS'!$AP303="Muy Alta",'MAPA DE RIESGOS'!$AR303="Catastrófico"),CONCATENATE("R",'MAPA DE RIESGOS'!$H303,"C",'MAPA DE RIESGOS'!$AF303),"")</f>
        <v/>
      </c>
      <c r="CV21" s="57"/>
      <c r="CW21" s="858"/>
      <c r="CX21" s="859"/>
      <c r="CY21" s="859"/>
      <c r="CZ21" s="859"/>
      <c r="DA21" s="859"/>
      <c r="DB21" s="860"/>
    </row>
    <row r="22" spans="2:106" ht="32.450000000000003" customHeight="1">
      <c r="B22" s="878"/>
      <c r="C22" s="878"/>
      <c r="D22" s="879"/>
      <c r="E22" s="849"/>
      <c r="F22" s="850"/>
      <c r="G22" s="850"/>
      <c r="H22" s="850"/>
      <c r="I22" s="851"/>
      <c r="J22" s="315" t="str">
        <f>IF(AND('MAPA DE RIESGOS'!$AP304="Muy Alta",'MAPA DE RIESGOS'!$AR304="Leve"),CONCATENATE("R",'MAPA DE RIESGOS'!$H304,"C",'MAPA DE RIESGOS'!$AF304),"")</f>
        <v/>
      </c>
      <c r="K22" s="316" t="str">
        <f>IF(AND('MAPA DE RIESGOS'!$AP305="Muy Alta",'MAPA DE RIESGOS'!$AR305="Leve"),CONCATENATE("R",'MAPA DE RIESGOS'!$H305,"C",'MAPA DE RIESGOS'!$AF305),"")</f>
        <v/>
      </c>
      <c r="L22" s="316" t="str">
        <f>IF(AND('MAPA DE RIESGOS'!$AP306="Muy Alta",'MAPA DE RIESGOS'!$AR306="Leve"),CONCATENATE("R",'MAPA DE RIESGOS'!$H306,"C",'MAPA DE RIESGOS'!$AF306),"")</f>
        <v/>
      </c>
      <c r="M22" s="316" t="str">
        <f>IF(AND('MAPA DE RIESGOS'!$AP307="Muy Alta",'MAPA DE RIESGOS'!$AR307="Leve"),CONCATENATE("R",'MAPA DE RIESGOS'!$H307,"C",'MAPA DE RIESGOS'!$AF307),"")</f>
        <v/>
      </c>
      <c r="N22" s="316" t="str">
        <f>IF(AND('MAPA DE RIESGOS'!$AP308="Muy Alta",'MAPA DE RIESGOS'!$AR308="Leve"),CONCATENATE("R",'MAPA DE RIESGOS'!$H308,"C",'MAPA DE RIESGOS'!$AF308),"")</f>
        <v/>
      </c>
      <c r="O22" s="316" t="str">
        <f>IF(AND('MAPA DE RIESGOS'!$AP309="Muy Alta",'MAPA DE RIESGOS'!$AR309="Leve"),CONCATENATE("R",'MAPA DE RIESGOS'!$H309,"C",'MAPA DE RIESGOS'!$AF309),"")</f>
        <v/>
      </c>
      <c r="P22" s="316" t="str">
        <f>IF(AND('MAPA DE RIESGOS'!$AP310="Muy Alta",'MAPA DE RIESGOS'!$AR310="Leve"),CONCATENATE("R",'MAPA DE RIESGOS'!$H310,"C",'MAPA DE RIESGOS'!$AF310),"")</f>
        <v/>
      </c>
      <c r="Q22" s="316" t="str">
        <f>IF(AND('MAPA DE RIESGOS'!$AP311="Muy Alta",'MAPA DE RIESGOS'!$AR311="Leve"),CONCATENATE("R",'MAPA DE RIESGOS'!$H311,"C",'MAPA DE RIESGOS'!$AF311),"")</f>
        <v/>
      </c>
      <c r="R22" s="316" t="str">
        <f>IF(AND('MAPA DE RIESGOS'!$AP312="Muy Alta",'MAPA DE RIESGOS'!$AR312="Leve"),CONCATENATE("R",'MAPA DE RIESGOS'!$H312,"C",'MAPA DE RIESGOS'!$AF312),"")</f>
        <v/>
      </c>
      <c r="S22" s="316" t="str">
        <f>IF(AND('MAPA DE RIESGOS'!$AP313="Muy Alta",'MAPA DE RIESGOS'!$AR313="Leve"),CONCATENATE("R",'MAPA DE RIESGOS'!$H313,"C",'MAPA DE RIESGOS'!$AF313),"")</f>
        <v/>
      </c>
      <c r="T22" s="316" t="str">
        <f>IF(AND('MAPA DE RIESGOS'!$AP314="Muy Alta",'MAPA DE RIESGOS'!$AR314="Leve"),CONCATENATE("R",'MAPA DE RIESGOS'!$H314,"C",'MAPA DE RIESGOS'!$AF314),"")</f>
        <v/>
      </c>
      <c r="U22" s="316" t="str">
        <f>IF(AND('MAPA DE RIESGOS'!$AP315="Muy Alta",'MAPA DE RIESGOS'!$AR315="Leve"),CONCATENATE("R",'MAPA DE RIESGOS'!$H315,"C",'MAPA DE RIESGOS'!$AF315),"")</f>
        <v/>
      </c>
      <c r="V22" s="316" t="str">
        <f>IF(AND('MAPA DE RIESGOS'!$AP316="Muy Alta",'MAPA DE RIESGOS'!$AR316="Leve"),CONCATENATE("R",'MAPA DE RIESGOS'!$H316,"C",'MAPA DE RIESGOS'!$AF316),"")</f>
        <v/>
      </c>
      <c r="W22" s="316" t="str">
        <f>IF(AND('MAPA DE RIESGOS'!$AP317="Muy Alta",'MAPA DE RIESGOS'!$AR317="Leve"),CONCATENATE("R",'MAPA DE RIESGOS'!$H317,"C",'MAPA DE RIESGOS'!$AF317),"")</f>
        <v/>
      </c>
      <c r="X22" s="316" t="str">
        <f>IF(AND('MAPA DE RIESGOS'!$AP318="Muy Alta",'MAPA DE RIESGOS'!$AR318="Leve"),CONCATENATE("R",'MAPA DE RIESGOS'!$H318,"C",'MAPA DE RIESGOS'!$AF318),"")</f>
        <v/>
      </c>
      <c r="Y22" s="316" t="str">
        <f>IF(AND('MAPA DE RIESGOS'!$AP319="Muy Alta",'MAPA DE RIESGOS'!$AR319="Leve"),CONCATENATE("R",'MAPA DE RIESGOS'!$H319,"C",'MAPA DE RIESGOS'!$AF319),"")</f>
        <v/>
      </c>
      <c r="Z22" s="316" t="str">
        <f>IF(AND('MAPA DE RIESGOS'!$AP320="Muy Alta",'MAPA DE RIESGOS'!$AR320="Leve"),CONCATENATE("R",'MAPA DE RIESGOS'!$H320,"C",'MAPA DE RIESGOS'!$AF320),"")</f>
        <v/>
      </c>
      <c r="AA22" s="317" t="str">
        <f>IF(AND('MAPA DE RIESGOS'!$AP321="Muy Alta",'MAPA DE RIESGOS'!$AR321="Leve"),CONCATENATE("R",'MAPA DE RIESGOS'!$H321,"C",'MAPA DE RIESGOS'!$AF321),"")</f>
        <v/>
      </c>
      <c r="AB22" s="315" t="str">
        <f>IF(AND('MAPA DE RIESGOS'!$AP304="Muy Alta",'MAPA DE RIESGOS'!$AR304="Menor"),CONCATENATE("R",'MAPA DE RIESGOS'!$H304,"C",'MAPA DE RIESGOS'!$AF304),"")</f>
        <v/>
      </c>
      <c r="AC22" s="316" t="str">
        <f>IF(AND('MAPA DE RIESGOS'!$AP305="Muy Alta",'MAPA DE RIESGOS'!$AR305="Menor"),CONCATENATE("R",'MAPA DE RIESGOS'!$H305,"C",'MAPA DE RIESGOS'!$AF305),"")</f>
        <v/>
      </c>
      <c r="AD22" s="316" t="str">
        <f>IF(AND('MAPA DE RIESGOS'!$AP306="Muy Alta",'MAPA DE RIESGOS'!$AR306="Menor"),CONCATENATE("R",'MAPA DE RIESGOS'!$H306,"C",'MAPA DE RIESGOS'!$AF306),"")</f>
        <v/>
      </c>
      <c r="AE22" s="316" t="str">
        <f>IF(AND('MAPA DE RIESGOS'!$AP307="Muy Alta",'MAPA DE RIESGOS'!$AR307="Menor"),CONCATENATE("R",'MAPA DE RIESGOS'!$H307,"C",'MAPA DE RIESGOS'!$AF307),"")</f>
        <v/>
      </c>
      <c r="AF22" s="316" t="str">
        <f>IF(AND('MAPA DE RIESGOS'!$AP308="Muy Alta",'MAPA DE RIESGOS'!$AR308="Menor"),CONCATENATE("R",'MAPA DE RIESGOS'!$H308,"C",'MAPA DE RIESGOS'!$AF308),"")</f>
        <v/>
      </c>
      <c r="AG22" s="316" t="str">
        <f>IF(AND('MAPA DE RIESGOS'!$AP309="Muy Alta",'MAPA DE RIESGOS'!$AR309="Menor"),CONCATENATE("R",'MAPA DE RIESGOS'!$H309,"C",'MAPA DE RIESGOS'!$AF309),"")</f>
        <v/>
      </c>
      <c r="AH22" s="316" t="str">
        <f>IF(AND('MAPA DE RIESGOS'!$AP310="Muy Alta",'MAPA DE RIESGOS'!$AR310="Menor"),CONCATENATE("R",'MAPA DE RIESGOS'!$H310,"C",'MAPA DE RIESGOS'!$AF310),"")</f>
        <v/>
      </c>
      <c r="AI22" s="316" t="str">
        <f>IF(AND('MAPA DE RIESGOS'!$AP311="Muy Alta",'MAPA DE RIESGOS'!$AR311="Menor"),CONCATENATE("R",'MAPA DE RIESGOS'!$H311,"C",'MAPA DE RIESGOS'!$AF311),"")</f>
        <v/>
      </c>
      <c r="AJ22" s="316" t="str">
        <f>IF(AND('MAPA DE RIESGOS'!$AP312="Muy Alta",'MAPA DE RIESGOS'!$AR312="Menor"),CONCATENATE("R",'MAPA DE RIESGOS'!$H312,"C",'MAPA DE RIESGOS'!$AF312),"")</f>
        <v/>
      </c>
      <c r="AK22" s="316" t="str">
        <f>IF(AND('MAPA DE RIESGOS'!$AP313="Muy Alta",'MAPA DE RIESGOS'!$AR313="Menor"),CONCATENATE("R",'MAPA DE RIESGOS'!$H313,"C",'MAPA DE RIESGOS'!$AF313),"")</f>
        <v/>
      </c>
      <c r="AL22" s="316" t="str">
        <f>IF(AND('MAPA DE RIESGOS'!$AP314="Muy Alta",'MAPA DE RIESGOS'!$AR314="Menor"),CONCATENATE("R",'MAPA DE RIESGOS'!$H314,"C",'MAPA DE RIESGOS'!$AF314),"")</f>
        <v/>
      </c>
      <c r="AM22" s="316" t="str">
        <f>IF(AND('MAPA DE RIESGOS'!$AP315="Muy Alta",'MAPA DE RIESGOS'!$AR315="Menor"),CONCATENATE("R",'MAPA DE RIESGOS'!$H315,"C",'MAPA DE RIESGOS'!$AF315),"")</f>
        <v/>
      </c>
      <c r="AN22" s="316" t="str">
        <f>IF(AND('MAPA DE RIESGOS'!$AP316="Muy Alta",'MAPA DE RIESGOS'!$AR316="Menor"),CONCATENATE("R",'MAPA DE RIESGOS'!$H316,"C",'MAPA DE RIESGOS'!$AF316),"")</f>
        <v/>
      </c>
      <c r="AO22" s="316" t="str">
        <f>IF(AND('MAPA DE RIESGOS'!$AP317="Muy Alta",'MAPA DE RIESGOS'!$AR317="Menor"),CONCATENATE("R",'MAPA DE RIESGOS'!$H317,"C",'MAPA DE RIESGOS'!$AF317),"")</f>
        <v/>
      </c>
      <c r="AP22" s="316" t="str">
        <f>IF(AND('MAPA DE RIESGOS'!$AP318="Muy Alta",'MAPA DE RIESGOS'!$AR318="Menor"),CONCATENATE("R",'MAPA DE RIESGOS'!$H318,"C",'MAPA DE RIESGOS'!$AF318),"")</f>
        <v/>
      </c>
      <c r="AQ22" s="316" t="str">
        <f>IF(AND('MAPA DE RIESGOS'!$AP319="Muy Alta",'MAPA DE RIESGOS'!$AR319="Menor"),CONCATENATE("R",'MAPA DE RIESGOS'!$H319,"C",'MAPA DE RIESGOS'!$AF319),"")</f>
        <v/>
      </c>
      <c r="AR22" s="316" t="str">
        <f>IF(AND('MAPA DE RIESGOS'!$AP320="Muy Alta",'MAPA DE RIESGOS'!$AR320="Menor"),CONCATENATE("R",'MAPA DE RIESGOS'!$H320,"C",'MAPA DE RIESGOS'!$AF320),"")</f>
        <v/>
      </c>
      <c r="AS22" s="317" t="str">
        <f>IF(AND('MAPA DE RIESGOS'!$AP321="Muy Alta",'MAPA DE RIESGOS'!$AR321="Menor"),CONCATENATE("R",'MAPA DE RIESGOS'!$H321,"C",'MAPA DE RIESGOS'!$AF321),"")</f>
        <v/>
      </c>
      <c r="AT22" s="315" t="str">
        <f>IF(AND('MAPA DE RIESGOS'!$AP304="Muy Alta",'MAPA DE RIESGOS'!$AR304="Moderado"),CONCATENATE("R",'MAPA DE RIESGOS'!$H304,"C",'MAPA DE RIESGOS'!$AF304),"")</f>
        <v/>
      </c>
      <c r="AU22" s="316" t="str">
        <f>IF(AND('MAPA DE RIESGOS'!$AP305="Muy Alta",'MAPA DE RIESGOS'!$AR305="Moderado"),CONCATENATE("R",'MAPA DE RIESGOS'!$H305,"C",'MAPA DE RIESGOS'!$AF305),"")</f>
        <v/>
      </c>
      <c r="AV22" s="316" t="str">
        <f>IF(AND('MAPA DE RIESGOS'!$AP306="Muy Alta",'MAPA DE RIESGOS'!$AR306="Moderado"),CONCATENATE("R",'MAPA DE RIESGOS'!$H306,"C",'MAPA DE RIESGOS'!$AF306),"")</f>
        <v/>
      </c>
      <c r="AW22" s="316" t="str">
        <f>IF(AND('MAPA DE RIESGOS'!$AP307="Muy Alta",'MAPA DE RIESGOS'!$AR307="Moderado"),CONCATENATE("R",'MAPA DE RIESGOS'!$H307,"C",'MAPA DE RIESGOS'!$AF307),"")</f>
        <v/>
      </c>
      <c r="AX22" s="316" t="str">
        <f>IF(AND('MAPA DE RIESGOS'!$AP308="Muy Alta",'MAPA DE RIESGOS'!$AR308="Moderado"),CONCATENATE("R",'MAPA DE RIESGOS'!$H308,"C",'MAPA DE RIESGOS'!$AF308),"")</f>
        <v/>
      </c>
      <c r="AY22" s="316" t="str">
        <f>IF(AND('MAPA DE RIESGOS'!$AP309="Muy Alta",'MAPA DE RIESGOS'!$AR309="Moderado"),CONCATENATE("R",'MAPA DE RIESGOS'!$H309,"C",'MAPA DE RIESGOS'!$AF309),"")</f>
        <v/>
      </c>
      <c r="AZ22" s="316" t="str">
        <f>IF(AND('MAPA DE RIESGOS'!$AP310="Muy Alta",'MAPA DE RIESGOS'!$AR310="Moderado"),CONCATENATE("R",'MAPA DE RIESGOS'!$H310,"C",'MAPA DE RIESGOS'!$AF310),"")</f>
        <v/>
      </c>
      <c r="BA22" s="316" t="str">
        <f>IF(AND('MAPA DE RIESGOS'!$AP311="Muy Alta",'MAPA DE RIESGOS'!$AR311="Moderado"),CONCATENATE("R",'MAPA DE RIESGOS'!$H311,"C",'MAPA DE RIESGOS'!$AF311),"")</f>
        <v/>
      </c>
      <c r="BB22" s="316" t="str">
        <f>IF(AND('MAPA DE RIESGOS'!$AP312="Muy Alta",'MAPA DE RIESGOS'!$AR312="Moderado"),CONCATENATE("R",'MAPA DE RIESGOS'!$H312,"C",'MAPA DE RIESGOS'!$AF312),"")</f>
        <v/>
      </c>
      <c r="BC22" s="316" t="str">
        <f>IF(AND('MAPA DE RIESGOS'!$AP313="Muy Alta",'MAPA DE RIESGOS'!$AR313="Moderado"),CONCATENATE("R",'MAPA DE RIESGOS'!$H313,"C",'MAPA DE RIESGOS'!$AF313),"")</f>
        <v/>
      </c>
      <c r="BD22" s="316" t="str">
        <f>IF(AND('MAPA DE RIESGOS'!$AP314="Muy Alta",'MAPA DE RIESGOS'!$AR314="Moderado"),CONCATENATE("R",'MAPA DE RIESGOS'!$H314,"C",'MAPA DE RIESGOS'!$AF314),"")</f>
        <v/>
      </c>
      <c r="BE22" s="316" t="str">
        <f>IF(AND('MAPA DE RIESGOS'!$AP315="Muy Alta",'MAPA DE RIESGOS'!$AR315="Moderado"),CONCATENATE("R",'MAPA DE RIESGOS'!$H315,"C",'MAPA DE RIESGOS'!$AF315),"")</f>
        <v/>
      </c>
      <c r="BF22" s="316" t="str">
        <f>IF(AND('MAPA DE RIESGOS'!$AP316="Muy Alta",'MAPA DE RIESGOS'!$AR316="Moderado"),CONCATENATE("R",'MAPA DE RIESGOS'!$H316,"C",'MAPA DE RIESGOS'!$AF316),"")</f>
        <v/>
      </c>
      <c r="BG22" s="316" t="str">
        <f>IF(AND('MAPA DE RIESGOS'!$AP317="Muy Alta",'MAPA DE RIESGOS'!$AR317="Moderado"),CONCATENATE("R",'MAPA DE RIESGOS'!$H317,"C",'MAPA DE RIESGOS'!$AF317),"")</f>
        <v/>
      </c>
      <c r="BH22" s="316" t="str">
        <f>IF(AND('MAPA DE RIESGOS'!$AP318="Muy Alta",'MAPA DE RIESGOS'!$AR318="Moderado"),CONCATENATE("R",'MAPA DE RIESGOS'!$H318,"C",'MAPA DE RIESGOS'!$AF318),"")</f>
        <v/>
      </c>
      <c r="BI22" s="316" t="str">
        <f>IF(AND('MAPA DE RIESGOS'!$AP319="Muy Alta",'MAPA DE RIESGOS'!$AR319="Moderado"),CONCATENATE("R",'MAPA DE RIESGOS'!$H319,"C",'MAPA DE RIESGOS'!$AF319),"")</f>
        <v/>
      </c>
      <c r="BJ22" s="316" t="str">
        <f>IF(AND('MAPA DE RIESGOS'!$AP320="Muy Alta",'MAPA DE RIESGOS'!$AR320="Moderado"),CONCATENATE("R",'MAPA DE RIESGOS'!$H320,"C",'MAPA DE RIESGOS'!$AF320),"")</f>
        <v/>
      </c>
      <c r="BK22" s="317" t="str">
        <f>IF(AND('MAPA DE RIESGOS'!$AP321="Muy Alta",'MAPA DE RIESGOS'!$AR321="Moderado"),CONCATENATE("R",'MAPA DE RIESGOS'!$H321,"C",'MAPA DE RIESGOS'!$AF321),"")</f>
        <v/>
      </c>
      <c r="BL22" s="315" t="str">
        <f>IF(AND('MAPA DE RIESGOS'!$AP304="Muy Alta",'MAPA DE RIESGOS'!$AR304="Mayor"),CONCATENATE("R",'MAPA DE RIESGOS'!$H304,"C",'MAPA DE RIESGOS'!$AF304),"")</f>
        <v/>
      </c>
      <c r="BM22" s="316" t="str">
        <f>IF(AND('MAPA DE RIESGOS'!$AP305="Muy Alta",'MAPA DE RIESGOS'!$AR305="Mayor"),CONCATENATE("R",'MAPA DE RIESGOS'!$H305,"C",'MAPA DE RIESGOS'!$AF305),"")</f>
        <v/>
      </c>
      <c r="BN22" s="316" t="str">
        <f>IF(AND('MAPA DE RIESGOS'!$AP306="Muy Alta",'MAPA DE RIESGOS'!$AR306="Mayor"),CONCATENATE("R",'MAPA DE RIESGOS'!$H306,"C",'MAPA DE RIESGOS'!$AF306),"")</f>
        <v/>
      </c>
      <c r="BO22" s="316" t="str">
        <f>IF(AND('MAPA DE RIESGOS'!$AP307="Muy Alta",'MAPA DE RIESGOS'!$AR307="Mayor"),CONCATENATE("R",'MAPA DE RIESGOS'!$H307,"C",'MAPA DE RIESGOS'!$AF307),"")</f>
        <v/>
      </c>
      <c r="BP22" s="316" t="str">
        <f>IF(AND('MAPA DE RIESGOS'!$AP308="Muy Alta",'MAPA DE RIESGOS'!$AR308="Mayor"),CONCATENATE("R",'MAPA DE RIESGOS'!$H308,"C",'MAPA DE RIESGOS'!$AF308),"")</f>
        <v/>
      </c>
      <c r="BQ22" s="316" t="str">
        <f>IF(AND('MAPA DE RIESGOS'!$AP309="Muy Alta",'MAPA DE RIESGOS'!$AR309="Mayor"),CONCATENATE("R",'MAPA DE RIESGOS'!$H309,"C",'MAPA DE RIESGOS'!$AF309),"")</f>
        <v/>
      </c>
      <c r="BR22" s="316" t="str">
        <f>IF(AND('MAPA DE RIESGOS'!$AP310="Muy Alta",'MAPA DE RIESGOS'!$AR310="Mayor"),CONCATENATE("R",'MAPA DE RIESGOS'!$H310,"C",'MAPA DE RIESGOS'!$AF310),"")</f>
        <v/>
      </c>
      <c r="BS22" s="316" t="str">
        <f>IF(AND('MAPA DE RIESGOS'!$AP311="Muy Alta",'MAPA DE RIESGOS'!$AR311="Mayor"),CONCATENATE("R",'MAPA DE RIESGOS'!$H311,"C",'MAPA DE RIESGOS'!$AF311),"")</f>
        <v/>
      </c>
      <c r="BT22" s="316" t="str">
        <f>IF(AND('MAPA DE RIESGOS'!$AP312="Muy Alta",'MAPA DE RIESGOS'!$AR312="Mayor"),CONCATENATE("R",'MAPA DE RIESGOS'!$H312,"C",'MAPA DE RIESGOS'!$AF312),"")</f>
        <v/>
      </c>
      <c r="BU22" s="316" t="str">
        <f>IF(AND('MAPA DE RIESGOS'!$AP313="Muy Alta",'MAPA DE RIESGOS'!$AR313="Mayor"),CONCATENATE("R",'MAPA DE RIESGOS'!$H313,"C",'MAPA DE RIESGOS'!$AF313),"")</f>
        <v/>
      </c>
      <c r="BV22" s="316" t="str">
        <f>IF(AND('MAPA DE RIESGOS'!$AP314="Muy Alta",'MAPA DE RIESGOS'!$AR314="Mayor"),CONCATENATE("R",'MAPA DE RIESGOS'!$H314,"C",'MAPA DE RIESGOS'!$AF314),"")</f>
        <v/>
      </c>
      <c r="BW22" s="316" t="str">
        <f>IF(AND('MAPA DE RIESGOS'!$AP315="Muy Alta",'MAPA DE RIESGOS'!$AR315="Mayor"),CONCATENATE("R",'MAPA DE RIESGOS'!$H315,"C",'MAPA DE RIESGOS'!$AF315),"")</f>
        <v/>
      </c>
      <c r="BX22" s="316" t="str">
        <f>IF(AND('MAPA DE RIESGOS'!$AP316="Muy Alta",'MAPA DE RIESGOS'!$AR316="Mayor"),CONCATENATE("R",'MAPA DE RIESGOS'!$H316,"C",'MAPA DE RIESGOS'!$AF316),"")</f>
        <v/>
      </c>
      <c r="BY22" s="316" t="str">
        <f>IF(AND('MAPA DE RIESGOS'!$AP317="Muy Alta",'MAPA DE RIESGOS'!$AR317="Mayor"),CONCATENATE("R",'MAPA DE RIESGOS'!$H317,"C",'MAPA DE RIESGOS'!$AF317),"")</f>
        <v/>
      </c>
      <c r="BZ22" s="316" t="str">
        <f>IF(AND('MAPA DE RIESGOS'!$AP318="Muy Alta",'MAPA DE RIESGOS'!$AR318="Mayor"),CONCATENATE("R",'MAPA DE RIESGOS'!$H318,"C",'MAPA DE RIESGOS'!$AF318),"")</f>
        <v/>
      </c>
      <c r="CA22" s="316" t="str">
        <f>IF(AND('MAPA DE RIESGOS'!$AP319="Muy Alta",'MAPA DE RIESGOS'!$AR319="Mayor"),CONCATENATE("R",'MAPA DE RIESGOS'!$H319,"C",'MAPA DE RIESGOS'!$AF319),"")</f>
        <v/>
      </c>
      <c r="CB22" s="316" t="str">
        <f>IF(AND('MAPA DE RIESGOS'!$AP320="Muy Alta",'MAPA DE RIESGOS'!$AR320="Mayor"),CONCATENATE("R",'MAPA DE RIESGOS'!$H320,"C",'MAPA DE RIESGOS'!$AF320),"")</f>
        <v/>
      </c>
      <c r="CC22" s="317" t="str">
        <f>IF(AND('MAPA DE RIESGOS'!$AP321="Muy Alta",'MAPA DE RIESGOS'!$AR321="Mayor"),CONCATENATE("R",'MAPA DE RIESGOS'!$H321,"C",'MAPA DE RIESGOS'!$AF321),"")</f>
        <v/>
      </c>
      <c r="CD22" s="318" t="str">
        <f>IF(AND('MAPA DE RIESGOS'!$AP304="Muy Alta",'MAPA DE RIESGOS'!$AR304="Catastrófico"),CONCATENATE("R",'MAPA DE RIESGOS'!$H304,"C",'MAPA DE RIESGOS'!$AF304),"")</f>
        <v/>
      </c>
      <c r="CE22" s="318" t="str">
        <f>IF(AND('MAPA DE RIESGOS'!$AP305="Muy Alta",'MAPA DE RIESGOS'!$AR305="Catastrófico"),CONCATENATE("R",'MAPA DE RIESGOS'!$H305,"C",'MAPA DE RIESGOS'!$AF305),"")</f>
        <v/>
      </c>
      <c r="CF22" s="318" t="str">
        <f>IF(AND('MAPA DE RIESGOS'!$AP306="Muy Alta",'MAPA DE RIESGOS'!$AR306="Catastrófico"),CONCATENATE("R",'MAPA DE RIESGOS'!$H306,"C",'MAPA DE RIESGOS'!$AF306),"")</f>
        <v/>
      </c>
      <c r="CG22" s="318" t="str">
        <f>IF(AND('MAPA DE RIESGOS'!$AP307="Muy Alta",'MAPA DE RIESGOS'!$AR307="Catastrófico"),CONCATENATE("R",'MAPA DE RIESGOS'!$H307,"C",'MAPA DE RIESGOS'!$AF307),"")</f>
        <v/>
      </c>
      <c r="CH22" s="318" t="str">
        <f>IF(AND('MAPA DE RIESGOS'!$AP308="Muy Alta",'MAPA DE RIESGOS'!$AR308="Catastrófico"),CONCATENATE("R",'MAPA DE RIESGOS'!$H308,"C",'MAPA DE RIESGOS'!$AF308),"")</f>
        <v/>
      </c>
      <c r="CI22" s="318" t="str">
        <f>IF(AND('MAPA DE RIESGOS'!$AP309="Muy Alta",'MAPA DE RIESGOS'!$AR309="Catastrófico"),CONCATENATE("R",'MAPA DE RIESGOS'!$H309,"C",'MAPA DE RIESGOS'!$AF309),"")</f>
        <v/>
      </c>
      <c r="CJ22" s="318" t="str">
        <f>IF(AND('MAPA DE RIESGOS'!$AP310="Muy Alta",'MAPA DE RIESGOS'!$AR310="Catastrófico"),CONCATENATE("R",'MAPA DE RIESGOS'!$H310,"C",'MAPA DE RIESGOS'!$AF310),"")</f>
        <v/>
      </c>
      <c r="CK22" s="318" t="str">
        <f>IF(AND('MAPA DE RIESGOS'!$AP311="Muy Alta",'MAPA DE RIESGOS'!$AR311="Catastrófico"),CONCATENATE("R",'MAPA DE RIESGOS'!$H311,"C",'MAPA DE RIESGOS'!$AF311),"")</f>
        <v/>
      </c>
      <c r="CL22" s="318" t="str">
        <f>IF(AND('MAPA DE RIESGOS'!$AP312="Muy Alta",'MAPA DE RIESGOS'!$AR312="Catastrófico"),CONCATENATE("R",'MAPA DE RIESGOS'!$H312,"C",'MAPA DE RIESGOS'!$AF312),"")</f>
        <v/>
      </c>
      <c r="CM22" s="318" t="str">
        <f>IF(AND('MAPA DE RIESGOS'!$AP313="Muy Alta",'MAPA DE RIESGOS'!$AR313="Catastrófico"),CONCATENATE("R",'MAPA DE RIESGOS'!$H313,"C",'MAPA DE RIESGOS'!$AF313),"")</f>
        <v/>
      </c>
      <c r="CN22" s="318" t="str">
        <f>IF(AND('MAPA DE RIESGOS'!$AP314="Muy Alta",'MAPA DE RIESGOS'!$AR314="Catastrófico"),CONCATENATE("R",'MAPA DE RIESGOS'!$H314,"C",'MAPA DE RIESGOS'!$AF314),"")</f>
        <v/>
      </c>
      <c r="CO22" s="318" t="str">
        <f>IF(AND('MAPA DE RIESGOS'!$AP315="Muy Alta",'MAPA DE RIESGOS'!$AR315="Catastrófico"),CONCATENATE("R",'MAPA DE RIESGOS'!$H315,"C",'MAPA DE RIESGOS'!$AF315),"")</f>
        <v/>
      </c>
      <c r="CP22" s="318" t="str">
        <f>IF(AND('MAPA DE RIESGOS'!$AP316="Muy Alta",'MAPA DE RIESGOS'!$AR316="Catastrófico"),CONCATENATE("R",'MAPA DE RIESGOS'!$H316,"C",'MAPA DE RIESGOS'!$AF316),"")</f>
        <v/>
      </c>
      <c r="CQ22" s="318" t="str">
        <f>IF(AND('MAPA DE RIESGOS'!$AP317="Muy Alta",'MAPA DE RIESGOS'!$AR317="Catastrófico"),CONCATENATE("R",'MAPA DE RIESGOS'!$H317,"C",'MAPA DE RIESGOS'!$AF317),"")</f>
        <v/>
      </c>
      <c r="CR22" s="318" t="str">
        <f>IF(AND('MAPA DE RIESGOS'!$AP318="Muy Alta",'MAPA DE RIESGOS'!$AR318="Catastrófico"),CONCATENATE("R",'MAPA DE RIESGOS'!$H318,"C",'MAPA DE RIESGOS'!$AF318),"")</f>
        <v/>
      </c>
      <c r="CS22" s="318" t="str">
        <f>IF(AND('MAPA DE RIESGOS'!$AP319="Muy Alta",'MAPA DE RIESGOS'!$AR319="Catastrófico"),CONCATENATE("R",'MAPA DE RIESGOS'!$H319,"C",'MAPA DE RIESGOS'!$AF319),"")</f>
        <v/>
      </c>
      <c r="CT22" s="318" t="str">
        <f>IF(AND('MAPA DE RIESGOS'!$AP320="Muy Alta",'MAPA DE RIESGOS'!$AR320="Catastrófico"),CONCATENATE("R",'MAPA DE RIESGOS'!$H320,"C",'MAPA DE RIESGOS'!$AF320),"")</f>
        <v/>
      </c>
      <c r="CU22" s="319" t="str">
        <f>IF(AND('MAPA DE RIESGOS'!$AP321="Muy Alta",'MAPA DE RIESGOS'!$AR321="Catastrófico"),CONCATENATE("R",'MAPA DE RIESGOS'!$H321,"C",'MAPA DE RIESGOS'!$AF321),"")</f>
        <v/>
      </c>
      <c r="CV22" s="57"/>
      <c r="CW22" s="858"/>
      <c r="CX22" s="859"/>
      <c r="CY22" s="859"/>
      <c r="CZ22" s="859"/>
      <c r="DA22" s="859"/>
      <c r="DB22" s="860"/>
    </row>
    <row r="23" spans="2:106" ht="32.450000000000003" customHeight="1">
      <c r="B23" s="878"/>
      <c r="C23" s="878"/>
      <c r="D23" s="879"/>
      <c r="E23" s="849"/>
      <c r="F23" s="850"/>
      <c r="G23" s="850"/>
      <c r="H23" s="850"/>
      <c r="I23" s="851"/>
      <c r="J23" s="315" t="str">
        <f>IF(AND('MAPA DE RIESGOS'!$AP322="Muy Alta",'MAPA DE RIESGOS'!$AR322="Leve"),CONCATENATE("R",'MAPA DE RIESGOS'!$H322,"C",'MAPA DE RIESGOS'!$AF322),"")</f>
        <v/>
      </c>
      <c r="K23" s="316" t="str">
        <f>IF(AND('MAPA DE RIESGOS'!$AP323="Muy Alta",'MAPA DE RIESGOS'!$AR323="Leve"),CONCATENATE("R",'MAPA DE RIESGOS'!$H323,"C",'MAPA DE RIESGOS'!$AF323),"")</f>
        <v/>
      </c>
      <c r="L23" s="316" t="str">
        <f>IF(AND('MAPA DE RIESGOS'!$AP324="Muy Alta",'MAPA DE RIESGOS'!$AR324="Leve"),CONCATENATE("R",'MAPA DE RIESGOS'!$H324,"C",'MAPA DE RIESGOS'!$AF324),"")</f>
        <v/>
      </c>
      <c r="M23" s="316" t="str">
        <f>IF(AND('MAPA DE RIESGOS'!$AP325="Muy Alta",'MAPA DE RIESGOS'!$AR325="Leve"),CONCATENATE("R",'MAPA DE RIESGOS'!$H325,"C",'MAPA DE RIESGOS'!$AF325),"")</f>
        <v/>
      </c>
      <c r="N23" s="316" t="str">
        <f>IF(AND('MAPA DE RIESGOS'!$AP326="Muy Alta",'MAPA DE RIESGOS'!$AR326="Leve"),CONCATENATE("R",'MAPA DE RIESGOS'!$H326,"C",'MAPA DE RIESGOS'!$AF326),"")</f>
        <v/>
      </c>
      <c r="O23" s="316" t="str">
        <f>IF(AND('MAPA DE RIESGOS'!$AP327="Muy Alta",'MAPA DE RIESGOS'!$AR327="Leve"),CONCATENATE("R",'MAPA DE RIESGOS'!$H327,"C",'MAPA DE RIESGOS'!$AF327),"")</f>
        <v/>
      </c>
      <c r="P23" s="316" t="str">
        <f>IF(AND('MAPA DE RIESGOS'!$AP328="Muy Alta",'MAPA DE RIESGOS'!$AR328="Leve"),CONCATENATE("R",'MAPA DE RIESGOS'!$H328,"C",'MAPA DE RIESGOS'!$AF328),"")</f>
        <v/>
      </c>
      <c r="Q23" s="316" t="str">
        <f>IF(AND('MAPA DE RIESGOS'!$AP329="Muy Alta",'MAPA DE RIESGOS'!$AR329="Leve"),CONCATENATE("R",'MAPA DE RIESGOS'!$H329,"C",'MAPA DE RIESGOS'!$AF329),"")</f>
        <v/>
      </c>
      <c r="R23" s="316" t="str">
        <f>IF(AND('MAPA DE RIESGOS'!$AP330="Muy Alta",'MAPA DE RIESGOS'!$AR330="Leve"),CONCATENATE("R",'MAPA DE RIESGOS'!$H330,"C",'MAPA DE RIESGOS'!$AF330),"")</f>
        <v/>
      </c>
      <c r="S23" s="316" t="str">
        <f>IF(AND('MAPA DE RIESGOS'!$AP331="Muy Alta",'MAPA DE RIESGOS'!$AR331="Leve"),CONCATENATE("R",'MAPA DE RIESGOS'!$H331,"C",'MAPA DE RIESGOS'!$AF331),"")</f>
        <v/>
      </c>
      <c r="T23" s="316" t="str">
        <f>IF(AND('MAPA DE RIESGOS'!$AP332="Muy Alta",'MAPA DE RIESGOS'!$AR332="Leve"),CONCATENATE("R",'MAPA DE RIESGOS'!$H332,"C",'MAPA DE RIESGOS'!$AF332),"")</f>
        <v/>
      </c>
      <c r="U23" s="316" t="str">
        <f>IF(AND('MAPA DE RIESGOS'!$AP333="Muy Alta",'MAPA DE RIESGOS'!$AR333="Leve"),CONCATENATE("R",'MAPA DE RIESGOS'!$H333,"C",'MAPA DE RIESGOS'!$AF333),"")</f>
        <v/>
      </c>
      <c r="V23" s="316" t="str">
        <f>IF(AND('MAPA DE RIESGOS'!$AP334="Muy Alta",'MAPA DE RIESGOS'!$AR334="Leve"),CONCATENATE("R",'MAPA DE RIESGOS'!$H334,"C",'MAPA DE RIESGOS'!$AF334),"")</f>
        <v/>
      </c>
      <c r="W23" s="316" t="str">
        <f>IF(AND('MAPA DE RIESGOS'!$AP335="Muy Alta",'MAPA DE RIESGOS'!$AR335="Leve"),CONCATENATE("R",'MAPA DE RIESGOS'!$H335,"C",'MAPA DE RIESGOS'!$AF335),"")</f>
        <v/>
      </c>
      <c r="X23" s="316" t="str">
        <f>IF(AND('MAPA DE RIESGOS'!$AP336="Muy Alta",'MAPA DE RIESGOS'!$AR336="Leve"),CONCATENATE("R",'MAPA DE RIESGOS'!$H336,"C",'MAPA DE RIESGOS'!$AF336),"")</f>
        <v/>
      </c>
      <c r="Y23" s="316" t="str">
        <f>IF(AND('MAPA DE RIESGOS'!$AP337="Muy Alta",'MAPA DE RIESGOS'!$AR337="Leve"),CONCATENATE("R",'MAPA DE RIESGOS'!$H337,"C",'MAPA DE RIESGOS'!$AF337),"")</f>
        <v/>
      </c>
      <c r="Z23" s="316" t="str">
        <f>IF(AND('MAPA DE RIESGOS'!$AP338="Muy Alta",'MAPA DE RIESGOS'!$AR338="Leve"),CONCATENATE("R",'MAPA DE RIESGOS'!$H338,"C",'MAPA DE RIESGOS'!$AF338),"")</f>
        <v/>
      </c>
      <c r="AA23" s="317" t="str">
        <f>IF(AND('MAPA DE RIESGOS'!$AP339="Muy Alta",'MAPA DE RIESGOS'!$AR339="Leve"),CONCATENATE("R",'MAPA DE RIESGOS'!$H339,"C",'MAPA DE RIESGOS'!$AF339),"")</f>
        <v/>
      </c>
      <c r="AB23" s="315" t="str">
        <f>IF(AND('MAPA DE RIESGOS'!$AP322="Muy Alta",'MAPA DE RIESGOS'!$AR322="Menor"),CONCATENATE("R",'MAPA DE RIESGOS'!$H322,"C",'MAPA DE RIESGOS'!$AF322),"")</f>
        <v/>
      </c>
      <c r="AC23" s="316" t="str">
        <f>IF(AND('MAPA DE RIESGOS'!$AP323="Muy Alta",'MAPA DE RIESGOS'!$AR323="Menor"),CONCATENATE("R",'MAPA DE RIESGOS'!$H323,"C",'MAPA DE RIESGOS'!$AF323),"")</f>
        <v/>
      </c>
      <c r="AD23" s="316" t="str">
        <f>IF(AND('MAPA DE RIESGOS'!$AP324="Muy Alta",'MAPA DE RIESGOS'!$AR324="Menor"),CONCATENATE("R",'MAPA DE RIESGOS'!$H324,"C",'MAPA DE RIESGOS'!$AF324),"")</f>
        <v/>
      </c>
      <c r="AE23" s="316" t="str">
        <f>IF(AND('MAPA DE RIESGOS'!$AP325="Muy Alta",'MAPA DE RIESGOS'!$AR325="Menor"),CONCATENATE("R",'MAPA DE RIESGOS'!$H325,"C",'MAPA DE RIESGOS'!$AF325),"")</f>
        <v/>
      </c>
      <c r="AF23" s="316" t="str">
        <f>IF(AND('MAPA DE RIESGOS'!$AP326="Muy Alta",'MAPA DE RIESGOS'!$AR326="Menor"),CONCATENATE("R",'MAPA DE RIESGOS'!$H326,"C",'MAPA DE RIESGOS'!$AF326),"")</f>
        <v/>
      </c>
      <c r="AG23" s="316" t="str">
        <f>IF(AND('MAPA DE RIESGOS'!$AP327="Muy Alta",'MAPA DE RIESGOS'!$AR327="Menor"),CONCATENATE("R",'MAPA DE RIESGOS'!$H327,"C",'MAPA DE RIESGOS'!$AF327),"")</f>
        <v/>
      </c>
      <c r="AH23" s="316" t="str">
        <f>IF(AND('MAPA DE RIESGOS'!$AP328="Muy Alta",'MAPA DE RIESGOS'!$AR328="Menor"),CONCATENATE("R",'MAPA DE RIESGOS'!$H328,"C",'MAPA DE RIESGOS'!$AF328),"")</f>
        <v/>
      </c>
      <c r="AI23" s="316" t="str">
        <f>IF(AND('MAPA DE RIESGOS'!$AP329="Muy Alta",'MAPA DE RIESGOS'!$AR329="Menor"),CONCATENATE("R",'MAPA DE RIESGOS'!$H329,"C",'MAPA DE RIESGOS'!$AF329),"")</f>
        <v/>
      </c>
      <c r="AJ23" s="316" t="str">
        <f>IF(AND('MAPA DE RIESGOS'!$AP330="Muy Alta",'MAPA DE RIESGOS'!$AR330="Menor"),CONCATENATE("R",'MAPA DE RIESGOS'!$H330,"C",'MAPA DE RIESGOS'!$AF330),"")</f>
        <v/>
      </c>
      <c r="AK23" s="316" t="str">
        <f>IF(AND('MAPA DE RIESGOS'!$AP331="Muy Alta",'MAPA DE RIESGOS'!$AR331="Menor"),CONCATENATE("R",'MAPA DE RIESGOS'!$H331,"C",'MAPA DE RIESGOS'!$AF331),"")</f>
        <v/>
      </c>
      <c r="AL23" s="316" t="str">
        <f>IF(AND('MAPA DE RIESGOS'!$AP332="Muy Alta",'MAPA DE RIESGOS'!$AR332="Menor"),CONCATENATE("R",'MAPA DE RIESGOS'!$H332,"C",'MAPA DE RIESGOS'!$AF332),"")</f>
        <v/>
      </c>
      <c r="AM23" s="316" t="str">
        <f>IF(AND('MAPA DE RIESGOS'!$AP333="Muy Alta",'MAPA DE RIESGOS'!$AR333="Menor"),CONCATENATE("R",'MAPA DE RIESGOS'!$H333,"C",'MAPA DE RIESGOS'!$AF333),"")</f>
        <v/>
      </c>
      <c r="AN23" s="316" t="str">
        <f>IF(AND('MAPA DE RIESGOS'!$AP334="Muy Alta",'MAPA DE RIESGOS'!$AR334="Menor"),CONCATENATE("R",'MAPA DE RIESGOS'!$H334,"C",'MAPA DE RIESGOS'!$AF334),"")</f>
        <v/>
      </c>
      <c r="AO23" s="316" t="str">
        <f>IF(AND('MAPA DE RIESGOS'!$AP335="Muy Alta",'MAPA DE RIESGOS'!$AR335="Menor"),CONCATENATE("R",'MAPA DE RIESGOS'!$H335,"C",'MAPA DE RIESGOS'!$AF335),"")</f>
        <v/>
      </c>
      <c r="AP23" s="316" t="str">
        <f>IF(AND('MAPA DE RIESGOS'!$AP336="Muy Alta",'MAPA DE RIESGOS'!$AR336="Menor"),CONCATENATE("R",'MAPA DE RIESGOS'!$H336,"C",'MAPA DE RIESGOS'!$AF336),"")</f>
        <v/>
      </c>
      <c r="AQ23" s="316" t="str">
        <f>IF(AND('MAPA DE RIESGOS'!$AP337="Muy Alta",'MAPA DE RIESGOS'!$AR337="Menor"),CONCATENATE("R",'MAPA DE RIESGOS'!$H337,"C",'MAPA DE RIESGOS'!$AF337),"")</f>
        <v/>
      </c>
      <c r="AR23" s="316" t="str">
        <f>IF(AND('MAPA DE RIESGOS'!$AP338="Muy Alta",'MAPA DE RIESGOS'!$AR338="Menor"),CONCATENATE("R",'MAPA DE RIESGOS'!$H338,"C",'MAPA DE RIESGOS'!$AF338),"")</f>
        <v/>
      </c>
      <c r="AS23" s="317" t="str">
        <f>IF(AND('MAPA DE RIESGOS'!$AP339="Muy Alta",'MAPA DE RIESGOS'!$AR339="Menor"),CONCATENATE("R",'MAPA DE RIESGOS'!$H339,"C",'MAPA DE RIESGOS'!$AF339),"")</f>
        <v/>
      </c>
      <c r="AT23" s="315" t="str">
        <f>IF(AND('MAPA DE RIESGOS'!$AP322="Muy Alta",'MAPA DE RIESGOS'!$AR322="Moderado"),CONCATENATE("R",'MAPA DE RIESGOS'!$H322,"C",'MAPA DE RIESGOS'!$AF322),"")</f>
        <v/>
      </c>
      <c r="AU23" s="316" t="str">
        <f>IF(AND('MAPA DE RIESGOS'!$AP323="Muy Alta",'MAPA DE RIESGOS'!$AR323="Moderado"),CONCATENATE("R",'MAPA DE RIESGOS'!$H323,"C",'MAPA DE RIESGOS'!$AF323),"")</f>
        <v/>
      </c>
      <c r="AV23" s="316" t="str">
        <f>IF(AND('MAPA DE RIESGOS'!$AP324="Muy Alta",'MAPA DE RIESGOS'!$AR324="Moderado"),CONCATENATE("R",'MAPA DE RIESGOS'!$H324,"C",'MAPA DE RIESGOS'!$AF324),"")</f>
        <v/>
      </c>
      <c r="AW23" s="316" t="str">
        <f>IF(AND('MAPA DE RIESGOS'!$AP325="Muy Alta",'MAPA DE RIESGOS'!$AR325="Moderado"),CONCATENATE("R",'MAPA DE RIESGOS'!$H325,"C",'MAPA DE RIESGOS'!$AF325),"")</f>
        <v/>
      </c>
      <c r="AX23" s="316" t="str">
        <f>IF(AND('MAPA DE RIESGOS'!$AP326="Muy Alta",'MAPA DE RIESGOS'!$AR326="Moderado"),CONCATENATE("R",'MAPA DE RIESGOS'!$H326,"C",'MAPA DE RIESGOS'!$AF326),"")</f>
        <v/>
      </c>
      <c r="AY23" s="316" t="str">
        <f>IF(AND('MAPA DE RIESGOS'!$AP327="Muy Alta",'MAPA DE RIESGOS'!$AR327="Moderado"),CONCATENATE("R",'MAPA DE RIESGOS'!$H327,"C",'MAPA DE RIESGOS'!$AF327),"")</f>
        <v/>
      </c>
      <c r="AZ23" s="316" t="str">
        <f>IF(AND('MAPA DE RIESGOS'!$AP328="Muy Alta",'MAPA DE RIESGOS'!$AR328="Moderado"),CONCATENATE("R",'MAPA DE RIESGOS'!$H328,"C",'MAPA DE RIESGOS'!$AF328),"")</f>
        <v/>
      </c>
      <c r="BA23" s="316" t="str">
        <f>IF(AND('MAPA DE RIESGOS'!$AP329="Muy Alta",'MAPA DE RIESGOS'!$AR329="Moderado"),CONCATENATE("R",'MAPA DE RIESGOS'!$H329,"C",'MAPA DE RIESGOS'!$AF329),"")</f>
        <v/>
      </c>
      <c r="BB23" s="316" t="str">
        <f>IF(AND('MAPA DE RIESGOS'!$AP330="Muy Alta",'MAPA DE RIESGOS'!$AR330="Moderado"),CONCATENATE("R",'MAPA DE RIESGOS'!$H330,"C",'MAPA DE RIESGOS'!$AF330),"")</f>
        <v/>
      </c>
      <c r="BC23" s="316" t="str">
        <f>IF(AND('MAPA DE RIESGOS'!$AP331="Muy Alta",'MAPA DE RIESGOS'!$AR331="Moderado"),CONCATENATE("R",'MAPA DE RIESGOS'!$H331,"C",'MAPA DE RIESGOS'!$AF331),"")</f>
        <v/>
      </c>
      <c r="BD23" s="316" t="str">
        <f>IF(AND('MAPA DE RIESGOS'!$AP332="Muy Alta",'MAPA DE RIESGOS'!$AR332="Moderado"),CONCATENATE("R",'MAPA DE RIESGOS'!$H332,"C",'MAPA DE RIESGOS'!$AF332),"")</f>
        <v/>
      </c>
      <c r="BE23" s="316" t="str">
        <f>IF(AND('MAPA DE RIESGOS'!$AP333="Muy Alta",'MAPA DE RIESGOS'!$AR333="Moderado"),CONCATENATE("R",'MAPA DE RIESGOS'!$H333,"C",'MAPA DE RIESGOS'!$AF333),"")</f>
        <v/>
      </c>
      <c r="BF23" s="316" t="str">
        <f>IF(AND('MAPA DE RIESGOS'!$AP334="Muy Alta",'MAPA DE RIESGOS'!$AR334="Moderado"),CONCATENATE("R",'MAPA DE RIESGOS'!$H334,"C",'MAPA DE RIESGOS'!$AF334),"")</f>
        <v/>
      </c>
      <c r="BG23" s="316" t="str">
        <f>IF(AND('MAPA DE RIESGOS'!$AP335="Muy Alta",'MAPA DE RIESGOS'!$AR335="Moderado"),CONCATENATE("R",'MAPA DE RIESGOS'!$H335,"C",'MAPA DE RIESGOS'!$AF335),"")</f>
        <v/>
      </c>
      <c r="BH23" s="316" t="str">
        <f>IF(AND('MAPA DE RIESGOS'!$AP336="Muy Alta",'MAPA DE RIESGOS'!$AR336="Moderado"),CONCATENATE("R",'MAPA DE RIESGOS'!$H336,"C",'MAPA DE RIESGOS'!$AF336),"")</f>
        <v/>
      </c>
      <c r="BI23" s="316" t="str">
        <f>IF(AND('MAPA DE RIESGOS'!$AP337="Muy Alta",'MAPA DE RIESGOS'!$AR337="Moderado"),CONCATENATE("R",'MAPA DE RIESGOS'!$H337,"C",'MAPA DE RIESGOS'!$AF337),"")</f>
        <v/>
      </c>
      <c r="BJ23" s="316" t="str">
        <f>IF(AND('MAPA DE RIESGOS'!$AP338="Muy Alta",'MAPA DE RIESGOS'!$AR338="Moderado"),CONCATENATE("R",'MAPA DE RIESGOS'!$H338,"C",'MAPA DE RIESGOS'!$AF338),"")</f>
        <v/>
      </c>
      <c r="BK23" s="317" t="str">
        <f>IF(AND('MAPA DE RIESGOS'!$AP339="Muy Alta",'MAPA DE RIESGOS'!$AR339="Moderado"),CONCATENATE("R",'MAPA DE RIESGOS'!$H339,"C",'MAPA DE RIESGOS'!$AF339),"")</f>
        <v/>
      </c>
      <c r="BL23" s="315" t="str">
        <f>IF(AND('MAPA DE RIESGOS'!$AP322="Muy Alta",'MAPA DE RIESGOS'!$AR322="Mayor"),CONCATENATE("R",'MAPA DE RIESGOS'!$H322,"C",'MAPA DE RIESGOS'!$AF322),"")</f>
        <v/>
      </c>
      <c r="BM23" s="316" t="str">
        <f>IF(AND('MAPA DE RIESGOS'!$AP323="Muy Alta",'MAPA DE RIESGOS'!$AR323="Mayor"),CONCATENATE("R",'MAPA DE RIESGOS'!$H323,"C",'MAPA DE RIESGOS'!$AF323),"")</f>
        <v/>
      </c>
      <c r="BN23" s="316" t="str">
        <f>IF(AND('MAPA DE RIESGOS'!$AP324="Muy Alta",'MAPA DE RIESGOS'!$AR324="Mayor"),CONCATENATE("R",'MAPA DE RIESGOS'!$H324,"C",'MAPA DE RIESGOS'!$AF324),"")</f>
        <v/>
      </c>
      <c r="BO23" s="316" t="str">
        <f>IF(AND('MAPA DE RIESGOS'!$AP325="Muy Alta",'MAPA DE RIESGOS'!$AR325="Mayor"),CONCATENATE("R",'MAPA DE RIESGOS'!$H325,"C",'MAPA DE RIESGOS'!$AF325),"")</f>
        <v/>
      </c>
      <c r="BP23" s="316" t="str">
        <f>IF(AND('MAPA DE RIESGOS'!$AP326="Muy Alta",'MAPA DE RIESGOS'!$AR326="Mayor"),CONCATENATE("R",'MAPA DE RIESGOS'!$H326,"C",'MAPA DE RIESGOS'!$AF326),"")</f>
        <v/>
      </c>
      <c r="BQ23" s="316" t="str">
        <f>IF(AND('MAPA DE RIESGOS'!$AP327="Muy Alta",'MAPA DE RIESGOS'!$AR327="Mayor"),CONCATENATE("R",'MAPA DE RIESGOS'!$H327,"C",'MAPA DE RIESGOS'!$AF327),"")</f>
        <v/>
      </c>
      <c r="BR23" s="316" t="str">
        <f>IF(AND('MAPA DE RIESGOS'!$AP328="Muy Alta",'MAPA DE RIESGOS'!$AR328="Mayor"),CONCATENATE("R",'MAPA DE RIESGOS'!$H328,"C",'MAPA DE RIESGOS'!$AF328),"")</f>
        <v/>
      </c>
      <c r="BS23" s="316" t="str">
        <f>IF(AND('MAPA DE RIESGOS'!$AP329="Muy Alta",'MAPA DE RIESGOS'!$AR329="Mayor"),CONCATENATE("R",'MAPA DE RIESGOS'!$H329,"C",'MAPA DE RIESGOS'!$AF329),"")</f>
        <v/>
      </c>
      <c r="BT23" s="316" t="str">
        <f>IF(AND('MAPA DE RIESGOS'!$AP330="Muy Alta",'MAPA DE RIESGOS'!$AR330="Mayor"),CONCATENATE("R",'MAPA DE RIESGOS'!$H330,"C",'MAPA DE RIESGOS'!$AF330),"")</f>
        <v/>
      </c>
      <c r="BU23" s="316" t="str">
        <f>IF(AND('MAPA DE RIESGOS'!$AP331="Muy Alta",'MAPA DE RIESGOS'!$AR331="Mayor"),CONCATENATE("R",'MAPA DE RIESGOS'!$H331,"C",'MAPA DE RIESGOS'!$AF331),"")</f>
        <v/>
      </c>
      <c r="BV23" s="316" t="str">
        <f>IF(AND('MAPA DE RIESGOS'!$AP332="Muy Alta",'MAPA DE RIESGOS'!$AR332="Mayor"),CONCATENATE("R",'MAPA DE RIESGOS'!$H332,"C",'MAPA DE RIESGOS'!$AF332),"")</f>
        <v/>
      </c>
      <c r="BW23" s="316" t="str">
        <f>IF(AND('MAPA DE RIESGOS'!$AP333="Muy Alta",'MAPA DE RIESGOS'!$AR333="Mayor"),CONCATENATE("R",'MAPA DE RIESGOS'!$H333,"C",'MAPA DE RIESGOS'!$AF333),"")</f>
        <v/>
      </c>
      <c r="BX23" s="316" t="str">
        <f>IF(AND('MAPA DE RIESGOS'!$AP334="Muy Alta",'MAPA DE RIESGOS'!$AR334="Mayor"),CONCATENATE("R",'MAPA DE RIESGOS'!$H334,"C",'MAPA DE RIESGOS'!$AF334),"")</f>
        <v/>
      </c>
      <c r="BY23" s="316" t="str">
        <f>IF(AND('MAPA DE RIESGOS'!$AP335="Muy Alta",'MAPA DE RIESGOS'!$AR335="Mayor"),CONCATENATE("R",'MAPA DE RIESGOS'!$H335,"C",'MAPA DE RIESGOS'!$AF335),"")</f>
        <v/>
      </c>
      <c r="BZ23" s="316" t="str">
        <f>IF(AND('MAPA DE RIESGOS'!$AP336="Muy Alta",'MAPA DE RIESGOS'!$AR336="Mayor"),CONCATENATE("R",'MAPA DE RIESGOS'!$H336,"C",'MAPA DE RIESGOS'!$AF336),"")</f>
        <v/>
      </c>
      <c r="CA23" s="316" t="str">
        <f>IF(AND('MAPA DE RIESGOS'!$AP337="Muy Alta",'MAPA DE RIESGOS'!$AR337="Mayor"),CONCATENATE("R",'MAPA DE RIESGOS'!$H337,"C",'MAPA DE RIESGOS'!$AF337),"")</f>
        <v/>
      </c>
      <c r="CB23" s="316" t="str">
        <f>IF(AND('MAPA DE RIESGOS'!$AP338="Muy Alta",'MAPA DE RIESGOS'!$AR338="Mayor"),CONCATENATE("R",'MAPA DE RIESGOS'!$H338,"C",'MAPA DE RIESGOS'!$AF338),"")</f>
        <v/>
      </c>
      <c r="CC23" s="317" t="str">
        <f>IF(AND('MAPA DE RIESGOS'!$AP339="Muy Alta",'MAPA DE RIESGOS'!$AR339="Mayor"),CONCATENATE("R",'MAPA DE RIESGOS'!$H339,"C",'MAPA DE RIESGOS'!$AF339),"")</f>
        <v/>
      </c>
      <c r="CD23" s="318" t="str">
        <f>IF(AND('MAPA DE RIESGOS'!$AP322="Muy Alta",'MAPA DE RIESGOS'!$AR322="Catastrófico"),CONCATENATE("R",'MAPA DE RIESGOS'!$H322,"C",'MAPA DE RIESGOS'!$AF322),"")</f>
        <v/>
      </c>
      <c r="CE23" s="318" t="str">
        <f>IF(AND('MAPA DE RIESGOS'!$AP323="Muy Alta",'MAPA DE RIESGOS'!$AR323="Catastrófico"),CONCATENATE("R",'MAPA DE RIESGOS'!$H323,"C",'MAPA DE RIESGOS'!$AF323),"")</f>
        <v/>
      </c>
      <c r="CF23" s="318" t="str">
        <f>IF(AND('MAPA DE RIESGOS'!$AP324="Muy Alta",'MAPA DE RIESGOS'!$AR324="Catastrófico"),CONCATENATE("R",'MAPA DE RIESGOS'!$H324,"C",'MAPA DE RIESGOS'!$AF324),"")</f>
        <v/>
      </c>
      <c r="CG23" s="318" t="str">
        <f>IF(AND('MAPA DE RIESGOS'!$AP325="Muy Alta",'MAPA DE RIESGOS'!$AR325="Catastrófico"),CONCATENATE("R",'MAPA DE RIESGOS'!$H325,"C",'MAPA DE RIESGOS'!$AF325),"")</f>
        <v/>
      </c>
      <c r="CH23" s="318" t="str">
        <f>IF(AND('MAPA DE RIESGOS'!$AP326="Muy Alta",'MAPA DE RIESGOS'!$AR326="Catastrófico"),CONCATENATE("R",'MAPA DE RIESGOS'!$H326,"C",'MAPA DE RIESGOS'!$AF326),"")</f>
        <v/>
      </c>
      <c r="CI23" s="318" t="str">
        <f>IF(AND('MAPA DE RIESGOS'!$AP327="Muy Alta",'MAPA DE RIESGOS'!$AR327="Catastrófico"),CONCATENATE("R",'MAPA DE RIESGOS'!$H327,"C",'MAPA DE RIESGOS'!$AF327),"")</f>
        <v/>
      </c>
      <c r="CJ23" s="318" t="str">
        <f>IF(AND('MAPA DE RIESGOS'!$AP328="Muy Alta",'MAPA DE RIESGOS'!$AR328="Catastrófico"),CONCATENATE("R",'MAPA DE RIESGOS'!$H328,"C",'MAPA DE RIESGOS'!$AF328),"")</f>
        <v/>
      </c>
      <c r="CK23" s="318" t="str">
        <f>IF(AND('MAPA DE RIESGOS'!$AP329="Muy Alta",'MAPA DE RIESGOS'!$AR329="Catastrófico"),CONCATENATE("R",'MAPA DE RIESGOS'!$H329,"C",'MAPA DE RIESGOS'!$AF329),"")</f>
        <v/>
      </c>
      <c r="CL23" s="318" t="str">
        <f>IF(AND('MAPA DE RIESGOS'!$AP330="Muy Alta",'MAPA DE RIESGOS'!$AR330="Catastrófico"),CONCATENATE("R",'MAPA DE RIESGOS'!$H330,"C",'MAPA DE RIESGOS'!$AF330),"")</f>
        <v/>
      </c>
      <c r="CM23" s="318" t="str">
        <f>IF(AND('MAPA DE RIESGOS'!$AP331="Muy Alta",'MAPA DE RIESGOS'!$AR331="Catastrófico"),CONCATENATE("R",'MAPA DE RIESGOS'!$H331,"C",'MAPA DE RIESGOS'!$AF331),"")</f>
        <v/>
      </c>
      <c r="CN23" s="318" t="str">
        <f>IF(AND('MAPA DE RIESGOS'!$AP332="Muy Alta",'MAPA DE RIESGOS'!$AR332="Catastrófico"),CONCATENATE("R",'MAPA DE RIESGOS'!$H332,"C",'MAPA DE RIESGOS'!$AF332),"")</f>
        <v/>
      </c>
      <c r="CO23" s="318" t="str">
        <f>IF(AND('MAPA DE RIESGOS'!$AP333="Muy Alta",'MAPA DE RIESGOS'!$AR333="Catastrófico"),CONCATENATE("R",'MAPA DE RIESGOS'!$H333,"C",'MAPA DE RIESGOS'!$AF333),"")</f>
        <v/>
      </c>
      <c r="CP23" s="318" t="str">
        <f>IF(AND('MAPA DE RIESGOS'!$AP334="Muy Alta",'MAPA DE RIESGOS'!$AR334="Catastrófico"),CONCATENATE("R",'MAPA DE RIESGOS'!$H334,"C",'MAPA DE RIESGOS'!$AF334),"")</f>
        <v/>
      </c>
      <c r="CQ23" s="318" t="str">
        <f>IF(AND('MAPA DE RIESGOS'!$AP335="Muy Alta",'MAPA DE RIESGOS'!$AR335="Catastrófico"),CONCATENATE("R",'MAPA DE RIESGOS'!$H335,"C",'MAPA DE RIESGOS'!$AF335),"")</f>
        <v/>
      </c>
      <c r="CR23" s="318" t="str">
        <f>IF(AND('MAPA DE RIESGOS'!$AP336="Muy Alta",'MAPA DE RIESGOS'!$AR336="Catastrófico"),CONCATENATE("R",'MAPA DE RIESGOS'!$H336,"C",'MAPA DE RIESGOS'!$AF336),"")</f>
        <v/>
      </c>
      <c r="CS23" s="318" t="str">
        <f>IF(AND('MAPA DE RIESGOS'!$AP337="Muy Alta",'MAPA DE RIESGOS'!$AR337="Catastrófico"),CONCATENATE("R",'MAPA DE RIESGOS'!$H337,"C",'MAPA DE RIESGOS'!$AF337),"")</f>
        <v/>
      </c>
      <c r="CT23" s="318" t="str">
        <f>IF(AND('MAPA DE RIESGOS'!$AP338="Muy Alta",'MAPA DE RIESGOS'!$AR338="Catastrófico"),CONCATENATE("R",'MAPA DE RIESGOS'!$H338,"C",'MAPA DE RIESGOS'!$AF338),"")</f>
        <v/>
      </c>
      <c r="CU23" s="319" t="str">
        <f>IF(AND('MAPA DE RIESGOS'!$AP339="Muy Alta",'MAPA DE RIESGOS'!$AR339="Catastrófico"),CONCATENATE("R",'MAPA DE RIESGOS'!$H339,"C",'MAPA DE RIESGOS'!$AF339),"")</f>
        <v/>
      </c>
      <c r="CV23" s="57"/>
      <c r="CW23" s="858"/>
      <c r="CX23" s="859"/>
      <c r="CY23" s="859"/>
      <c r="CZ23" s="859"/>
      <c r="DA23" s="859"/>
      <c r="DB23" s="860"/>
    </row>
    <row r="24" spans="2:106" ht="32.450000000000003" customHeight="1">
      <c r="B24" s="878"/>
      <c r="C24" s="878"/>
      <c r="D24" s="879"/>
      <c r="E24" s="849"/>
      <c r="F24" s="850"/>
      <c r="G24" s="850"/>
      <c r="H24" s="850"/>
      <c r="I24" s="851"/>
      <c r="J24" s="315" t="str">
        <f>IF(AND('MAPA DE RIESGOS'!$AP340="Muy Alta",'MAPA DE RIESGOS'!$AR340="Leve"),CONCATENATE("R",'MAPA DE RIESGOS'!$H340,"C",'MAPA DE RIESGOS'!$AF340),"")</f>
        <v/>
      </c>
      <c r="K24" s="316" t="str">
        <f>IF(AND('MAPA DE RIESGOS'!$AP341="Muy Alta",'MAPA DE RIESGOS'!$AR341="Leve"),CONCATENATE("R",'MAPA DE RIESGOS'!$H341,"C",'MAPA DE RIESGOS'!$AF341),"")</f>
        <v/>
      </c>
      <c r="L24" s="316" t="str">
        <f>IF(AND('MAPA DE RIESGOS'!$AP342="Muy Alta",'MAPA DE RIESGOS'!$AR342="Leve"),CONCATENATE("R",'MAPA DE RIESGOS'!$H342,"C",'MAPA DE RIESGOS'!$AF342),"")</f>
        <v/>
      </c>
      <c r="M24" s="316" t="str">
        <f>IF(AND('MAPA DE RIESGOS'!$AP343="Muy Alta",'MAPA DE RIESGOS'!$AR343="Leve"),CONCATENATE("R",'MAPA DE RIESGOS'!$H343,"C",'MAPA DE RIESGOS'!$AF343),"")</f>
        <v/>
      </c>
      <c r="N24" s="316" t="str">
        <f>IF(AND('MAPA DE RIESGOS'!$AP344="Muy Alta",'MAPA DE RIESGOS'!$AR344="Leve"),CONCATENATE("R",'MAPA DE RIESGOS'!$H344,"C",'MAPA DE RIESGOS'!$AF344),"")</f>
        <v/>
      </c>
      <c r="O24" s="316" t="str">
        <f>IF(AND('MAPA DE RIESGOS'!$AP345="Muy Alta",'MAPA DE RIESGOS'!$AR345="Leve"),CONCATENATE("R",'MAPA DE RIESGOS'!$H345,"C",'MAPA DE RIESGOS'!$AF345),"")</f>
        <v/>
      </c>
      <c r="P24" s="316" t="str">
        <f>IF(AND('MAPA DE RIESGOS'!$AP346="Muy Alta",'MAPA DE RIESGOS'!$AR346="Leve"),CONCATENATE("R",'MAPA DE RIESGOS'!$H346,"C",'MAPA DE RIESGOS'!$AF346),"")</f>
        <v/>
      </c>
      <c r="Q24" s="316" t="str">
        <f>IF(AND('MAPA DE RIESGOS'!$AP347="Muy Alta",'MAPA DE RIESGOS'!$AR347="Leve"),CONCATENATE("R",'MAPA DE RIESGOS'!$H347,"C",'MAPA DE RIESGOS'!$AF347),"")</f>
        <v/>
      </c>
      <c r="R24" s="316" t="str">
        <f>IF(AND('MAPA DE RIESGOS'!$AP348="Muy Alta",'MAPA DE RIESGOS'!$AR348="Leve"),CONCATENATE("R",'MAPA DE RIESGOS'!$H348,"C",'MAPA DE RIESGOS'!$AF348),"")</f>
        <v/>
      </c>
      <c r="S24" s="316" t="str">
        <f>IF(AND('MAPA DE RIESGOS'!$AP349="Muy Alta",'MAPA DE RIESGOS'!$AR349="Leve"),CONCATENATE("R",'MAPA DE RIESGOS'!$H349,"C",'MAPA DE RIESGOS'!$AF349),"")</f>
        <v/>
      </c>
      <c r="T24" s="316" t="str">
        <f>IF(AND('MAPA DE RIESGOS'!$AP350="Muy Alta",'MAPA DE RIESGOS'!$AR350="Leve"),CONCATENATE("R",'MAPA DE RIESGOS'!$H350,"C",'MAPA DE RIESGOS'!$AF350),"")</f>
        <v/>
      </c>
      <c r="U24" s="316" t="str">
        <f>IF(AND('MAPA DE RIESGOS'!$AP351="Muy Alta",'MAPA DE RIESGOS'!$AR351="Leve"),CONCATENATE("R",'MAPA DE RIESGOS'!$H351,"C",'MAPA DE RIESGOS'!$AF351),"")</f>
        <v/>
      </c>
      <c r="V24" s="316" t="str">
        <f>IF(AND('MAPA DE RIESGOS'!$AP352="Muy Alta",'MAPA DE RIESGOS'!$AR352="Leve"),CONCATENATE("R",'MAPA DE RIESGOS'!$H352,"C",'MAPA DE RIESGOS'!$AF352),"")</f>
        <v/>
      </c>
      <c r="W24" s="316" t="str">
        <f>IF(AND('MAPA DE RIESGOS'!$AP353="Muy Alta",'MAPA DE RIESGOS'!$AR353="Leve"),CONCATENATE("R",'MAPA DE RIESGOS'!$H353,"C",'MAPA DE RIESGOS'!$AF353),"")</f>
        <v/>
      </c>
      <c r="X24" s="316" t="str">
        <f>IF(AND('MAPA DE RIESGOS'!$AP354="Muy Alta",'MAPA DE RIESGOS'!$AR354="Leve"),CONCATENATE("R",'MAPA DE RIESGOS'!$H354,"C",'MAPA DE RIESGOS'!$AF354),"")</f>
        <v/>
      </c>
      <c r="Y24" s="316" t="str">
        <f>IF(AND('MAPA DE RIESGOS'!$AP355="Muy Alta",'MAPA DE RIESGOS'!$AR355="Leve"),CONCATENATE("R",'MAPA DE RIESGOS'!$H355,"C",'MAPA DE RIESGOS'!$AF355),"")</f>
        <v/>
      </c>
      <c r="Z24" s="316" t="str">
        <f>IF(AND('MAPA DE RIESGOS'!$AP356="Muy Alta",'MAPA DE RIESGOS'!$AR356="Leve"),CONCATENATE("R",'MAPA DE RIESGOS'!$H356,"C",'MAPA DE RIESGOS'!$AF356),"")</f>
        <v/>
      </c>
      <c r="AA24" s="317" t="str">
        <f>IF(AND('MAPA DE RIESGOS'!$AP357="Muy Alta",'MAPA DE RIESGOS'!$AR357="Leve"),CONCATENATE("R",'MAPA DE RIESGOS'!$H357,"C",'MAPA DE RIESGOS'!$AF357),"")</f>
        <v/>
      </c>
      <c r="AB24" s="315" t="str">
        <f>IF(AND('MAPA DE RIESGOS'!$AP340="Muy Alta",'MAPA DE RIESGOS'!$AR340="Menor"),CONCATENATE("R",'MAPA DE RIESGOS'!$H340,"C",'MAPA DE RIESGOS'!$AF340),"")</f>
        <v/>
      </c>
      <c r="AC24" s="316" t="str">
        <f>IF(AND('MAPA DE RIESGOS'!$AP341="Muy Alta",'MAPA DE RIESGOS'!$AR341="Menor"),CONCATENATE("R",'MAPA DE RIESGOS'!$H341,"C",'MAPA DE RIESGOS'!$AF341),"")</f>
        <v/>
      </c>
      <c r="AD24" s="316" t="str">
        <f>IF(AND('MAPA DE RIESGOS'!$AP342="Muy Alta",'MAPA DE RIESGOS'!$AR342="Menor"),CONCATENATE("R",'MAPA DE RIESGOS'!$H342,"C",'MAPA DE RIESGOS'!$AF342),"")</f>
        <v/>
      </c>
      <c r="AE24" s="316" t="str">
        <f>IF(AND('MAPA DE RIESGOS'!$AP343="Muy Alta",'MAPA DE RIESGOS'!$AR343="Menor"),CONCATENATE("R",'MAPA DE RIESGOS'!$H343,"C",'MAPA DE RIESGOS'!$AF343),"")</f>
        <v/>
      </c>
      <c r="AF24" s="316" t="str">
        <f>IF(AND('MAPA DE RIESGOS'!$AP344="Muy Alta",'MAPA DE RIESGOS'!$AR344="Menor"),CONCATENATE("R",'MAPA DE RIESGOS'!$H344,"C",'MAPA DE RIESGOS'!$AF344),"")</f>
        <v/>
      </c>
      <c r="AG24" s="316" t="str">
        <f>IF(AND('MAPA DE RIESGOS'!$AP345="Muy Alta",'MAPA DE RIESGOS'!$AR345="Menor"),CONCATENATE("R",'MAPA DE RIESGOS'!$H345,"C",'MAPA DE RIESGOS'!$AF345),"")</f>
        <v/>
      </c>
      <c r="AH24" s="316" t="str">
        <f>IF(AND('MAPA DE RIESGOS'!$AP346="Muy Alta",'MAPA DE RIESGOS'!$AR346="Menor"),CONCATENATE("R",'MAPA DE RIESGOS'!$H346,"C",'MAPA DE RIESGOS'!$AF346),"")</f>
        <v/>
      </c>
      <c r="AI24" s="316" t="str">
        <f>IF(AND('MAPA DE RIESGOS'!$AP347="Muy Alta",'MAPA DE RIESGOS'!$AR347="Menor"),CONCATENATE("R",'MAPA DE RIESGOS'!$H347,"C",'MAPA DE RIESGOS'!$AF347),"")</f>
        <v/>
      </c>
      <c r="AJ24" s="316" t="str">
        <f>IF(AND('MAPA DE RIESGOS'!$AP348="Muy Alta",'MAPA DE RIESGOS'!$AR348="Menor"),CONCATENATE("R",'MAPA DE RIESGOS'!$H348,"C",'MAPA DE RIESGOS'!$AF348),"")</f>
        <v/>
      </c>
      <c r="AK24" s="316" t="str">
        <f>IF(AND('MAPA DE RIESGOS'!$AP349="Muy Alta",'MAPA DE RIESGOS'!$AR349="Menor"),CONCATENATE("R",'MAPA DE RIESGOS'!$H349,"C",'MAPA DE RIESGOS'!$AF349),"")</f>
        <v/>
      </c>
      <c r="AL24" s="316" t="str">
        <f>IF(AND('MAPA DE RIESGOS'!$AP350="Muy Alta",'MAPA DE RIESGOS'!$AR350="Menor"),CONCATENATE("R",'MAPA DE RIESGOS'!$H350,"C",'MAPA DE RIESGOS'!$AF350),"")</f>
        <v/>
      </c>
      <c r="AM24" s="316" t="str">
        <f>IF(AND('MAPA DE RIESGOS'!$AP351="Muy Alta",'MAPA DE RIESGOS'!$AR351="Menor"),CONCATENATE("R",'MAPA DE RIESGOS'!$H351,"C",'MAPA DE RIESGOS'!$AF351),"")</f>
        <v/>
      </c>
      <c r="AN24" s="316" t="str">
        <f>IF(AND('MAPA DE RIESGOS'!$AP352="Muy Alta",'MAPA DE RIESGOS'!$AR352="Menor"),CONCATENATE("R",'MAPA DE RIESGOS'!$H352,"C",'MAPA DE RIESGOS'!$AF352),"")</f>
        <v/>
      </c>
      <c r="AO24" s="316" t="str">
        <f>IF(AND('MAPA DE RIESGOS'!$AP353="Muy Alta",'MAPA DE RIESGOS'!$AR353="Menor"),CONCATENATE("R",'MAPA DE RIESGOS'!$H353,"C",'MAPA DE RIESGOS'!$AF353),"")</f>
        <v/>
      </c>
      <c r="AP24" s="316" t="str">
        <f>IF(AND('MAPA DE RIESGOS'!$AP354="Muy Alta",'MAPA DE RIESGOS'!$AR354="Menor"),CONCATENATE("R",'MAPA DE RIESGOS'!$H354,"C",'MAPA DE RIESGOS'!$AF354),"")</f>
        <v/>
      </c>
      <c r="AQ24" s="316" t="str">
        <f>IF(AND('MAPA DE RIESGOS'!$AP355="Muy Alta",'MAPA DE RIESGOS'!$AR355="Menor"),CONCATENATE("R",'MAPA DE RIESGOS'!$H355,"C",'MAPA DE RIESGOS'!$AF355),"")</f>
        <v/>
      </c>
      <c r="AR24" s="316" t="str">
        <f>IF(AND('MAPA DE RIESGOS'!$AP356="Muy Alta",'MAPA DE RIESGOS'!$AR356="Menor"),CONCATENATE("R",'MAPA DE RIESGOS'!$H356,"C",'MAPA DE RIESGOS'!$AF356),"")</f>
        <v/>
      </c>
      <c r="AS24" s="317" t="str">
        <f>IF(AND('MAPA DE RIESGOS'!$AP357="Muy Alta",'MAPA DE RIESGOS'!$AR357="Menor"),CONCATENATE("R",'MAPA DE RIESGOS'!$H357,"C",'MAPA DE RIESGOS'!$AF357),"")</f>
        <v/>
      </c>
      <c r="AT24" s="315" t="str">
        <f>IF(AND('MAPA DE RIESGOS'!$AP340="Muy Alta",'MAPA DE RIESGOS'!$AR340="Moderado"),CONCATENATE("R",'MAPA DE RIESGOS'!$H340,"C",'MAPA DE RIESGOS'!$AF340),"")</f>
        <v/>
      </c>
      <c r="AU24" s="316" t="str">
        <f>IF(AND('MAPA DE RIESGOS'!$AP341="Muy Alta",'MAPA DE RIESGOS'!$AR341="Moderado"),CONCATENATE("R",'MAPA DE RIESGOS'!$H341,"C",'MAPA DE RIESGOS'!$AF341),"")</f>
        <v/>
      </c>
      <c r="AV24" s="316" t="str">
        <f>IF(AND('MAPA DE RIESGOS'!$AP342="Muy Alta",'MAPA DE RIESGOS'!$AR342="Moderado"),CONCATENATE("R",'MAPA DE RIESGOS'!$H342,"C",'MAPA DE RIESGOS'!$AF342),"")</f>
        <v/>
      </c>
      <c r="AW24" s="316" t="str">
        <f>IF(AND('MAPA DE RIESGOS'!$AP343="Muy Alta",'MAPA DE RIESGOS'!$AR343="Moderado"),CONCATENATE("R",'MAPA DE RIESGOS'!$H343,"C",'MAPA DE RIESGOS'!$AF343),"")</f>
        <v/>
      </c>
      <c r="AX24" s="316" t="str">
        <f>IF(AND('MAPA DE RIESGOS'!$AP344="Muy Alta",'MAPA DE RIESGOS'!$AR344="Moderado"),CONCATENATE("R",'MAPA DE RIESGOS'!$H344,"C",'MAPA DE RIESGOS'!$AF344),"")</f>
        <v/>
      </c>
      <c r="AY24" s="316" t="str">
        <f>IF(AND('MAPA DE RIESGOS'!$AP345="Muy Alta",'MAPA DE RIESGOS'!$AR345="Moderado"),CONCATENATE("R",'MAPA DE RIESGOS'!$H345,"C",'MAPA DE RIESGOS'!$AF345),"")</f>
        <v/>
      </c>
      <c r="AZ24" s="316" t="str">
        <f>IF(AND('MAPA DE RIESGOS'!$AP346="Muy Alta",'MAPA DE RIESGOS'!$AR346="Moderado"),CONCATENATE("R",'MAPA DE RIESGOS'!$H346,"C",'MAPA DE RIESGOS'!$AF346),"")</f>
        <v/>
      </c>
      <c r="BA24" s="316" t="str">
        <f>IF(AND('MAPA DE RIESGOS'!$AP347="Muy Alta",'MAPA DE RIESGOS'!$AR347="Moderado"),CONCATENATE("R",'MAPA DE RIESGOS'!$H347,"C",'MAPA DE RIESGOS'!$AF347),"")</f>
        <v/>
      </c>
      <c r="BB24" s="316" t="str">
        <f>IF(AND('MAPA DE RIESGOS'!$AP348="Muy Alta",'MAPA DE RIESGOS'!$AR348="Moderado"),CONCATENATE("R",'MAPA DE RIESGOS'!$H348,"C",'MAPA DE RIESGOS'!$AF348),"")</f>
        <v/>
      </c>
      <c r="BC24" s="316" t="str">
        <f>IF(AND('MAPA DE RIESGOS'!$AP349="Muy Alta",'MAPA DE RIESGOS'!$AR349="Moderado"),CONCATENATE("R",'MAPA DE RIESGOS'!$H349,"C",'MAPA DE RIESGOS'!$AF349),"")</f>
        <v/>
      </c>
      <c r="BD24" s="316" t="str">
        <f>IF(AND('MAPA DE RIESGOS'!$AP350="Muy Alta",'MAPA DE RIESGOS'!$AR350="Moderado"),CONCATENATE("R",'MAPA DE RIESGOS'!$H350,"C",'MAPA DE RIESGOS'!$AF350),"")</f>
        <v/>
      </c>
      <c r="BE24" s="316" t="str">
        <f>IF(AND('MAPA DE RIESGOS'!$AP351="Muy Alta",'MAPA DE RIESGOS'!$AR351="Moderado"),CONCATENATE("R",'MAPA DE RIESGOS'!$H351,"C",'MAPA DE RIESGOS'!$AF351),"")</f>
        <v/>
      </c>
      <c r="BF24" s="316" t="str">
        <f>IF(AND('MAPA DE RIESGOS'!$AP352="Muy Alta",'MAPA DE RIESGOS'!$AR352="Moderado"),CONCATENATE("R",'MAPA DE RIESGOS'!$H352,"C",'MAPA DE RIESGOS'!$AF352),"")</f>
        <v/>
      </c>
      <c r="BG24" s="316" t="str">
        <f>IF(AND('MAPA DE RIESGOS'!$AP353="Muy Alta",'MAPA DE RIESGOS'!$AR353="Moderado"),CONCATENATE("R",'MAPA DE RIESGOS'!$H353,"C",'MAPA DE RIESGOS'!$AF353),"")</f>
        <v/>
      </c>
      <c r="BH24" s="316" t="str">
        <f>IF(AND('MAPA DE RIESGOS'!$AP354="Muy Alta",'MAPA DE RIESGOS'!$AR354="Moderado"),CONCATENATE("R",'MAPA DE RIESGOS'!$H354,"C",'MAPA DE RIESGOS'!$AF354),"")</f>
        <v/>
      </c>
      <c r="BI24" s="316" t="str">
        <f>IF(AND('MAPA DE RIESGOS'!$AP355="Muy Alta",'MAPA DE RIESGOS'!$AR355="Moderado"),CONCATENATE("R",'MAPA DE RIESGOS'!$H355,"C",'MAPA DE RIESGOS'!$AF355),"")</f>
        <v/>
      </c>
      <c r="BJ24" s="316" t="str">
        <f>IF(AND('MAPA DE RIESGOS'!$AP356="Muy Alta",'MAPA DE RIESGOS'!$AR356="Moderado"),CONCATENATE("R",'MAPA DE RIESGOS'!$H356,"C",'MAPA DE RIESGOS'!$AF356),"")</f>
        <v/>
      </c>
      <c r="BK24" s="317" t="str">
        <f>IF(AND('MAPA DE RIESGOS'!$AP357="Muy Alta",'MAPA DE RIESGOS'!$AR357="Moderado"),CONCATENATE("R",'MAPA DE RIESGOS'!$H357,"C",'MAPA DE RIESGOS'!$AF357),"")</f>
        <v/>
      </c>
      <c r="BL24" s="315" t="str">
        <f>IF(AND('MAPA DE RIESGOS'!$AP340="Muy Alta",'MAPA DE RIESGOS'!$AR340="Mayor"),CONCATENATE("R",'MAPA DE RIESGOS'!$H340,"C",'MAPA DE RIESGOS'!$AF340),"")</f>
        <v/>
      </c>
      <c r="BM24" s="316" t="str">
        <f>IF(AND('MAPA DE RIESGOS'!$AP341="Muy Alta",'MAPA DE RIESGOS'!$AR341="Mayor"),CONCATENATE("R",'MAPA DE RIESGOS'!$H341,"C",'MAPA DE RIESGOS'!$AF341),"")</f>
        <v/>
      </c>
      <c r="BN24" s="316" t="str">
        <f>IF(AND('MAPA DE RIESGOS'!$AP342="Muy Alta",'MAPA DE RIESGOS'!$AR342="Mayor"),CONCATENATE("R",'MAPA DE RIESGOS'!$H342,"C",'MAPA DE RIESGOS'!$AF342),"")</f>
        <v/>
      </c>
      <c r="BO24" s="316" t="str">
        <f>IF(AND('MAPA DE RIESGOS'!$AP343="Muy Alta",'MAPA DE RIESGOS'!$AR343="Mayor"),CONCATENATE("R",'MAPA DE RIESGOS'!$H343,"C",'MAPA DE RIESGOS'!$AF343),"")</f>
        <v/>
      </c>
      <c r="BP24" s="316" t="str">
        <f>IF(AND('MAPA DE RIESGOS'!$AP344="Muy Alta",'MAPA DE RIESGOS'!$AR344="Mayor"),CONCATENATE("R",'MAPA DE RIESGOS'!$H344,"C",'MAPA DE RIESGOS'!$AF344),"")</f>
        <v/>
      </c>
      <c r="BQ24" s="316" t="str">
        <f>IF(AND('MAPA DE RIESGOS'!$AP345="Muy Alta",'MAPA DE RIESGOS'!$AR345="Mayor"),CONCATENATE("R",'MAPA DE RIESGOS'!$H345,"C",'MAPA DE RIESGOS'!$AF345),"")</f>
        <v/>
      </c>
      <c r="BR24" s="316" t="str">
        <f>IF(AND('MAPA DE RIESGOS'!$AP346="Muy Alta",'MAPA DE RIESGOS'!$AR346="Mayor"),CONCATENATE("R",'MAPA DE RIESGOS'!$H346,"C",'MAPA DE RIESGOS'!$AF346),"")</f>
        <v/>
      </c>
      <c r="BS24" s="316" t="str">
        <f>IF(AND('MAPA DE RIESGOS'!$AP347="Muy Alta",'MAPA DE RIESGOS'!$AR347="Mayor"),CONCATENATE("R",'MAPA DE RIESGOS'!$H347,"C",'MAPA DE RIESGOS'!$AF347),"")</f>
        <v/>
      </c>
      <c r="BT24" s="316" t="str">
        <f>IF(AND('MAPA DE RIESGOS'!$AP348="Muy Alta",'MAPA DE RIESGOS'!$AR348="Mayor"),CONCATENATE("R",'MAPA DE RIESGOS'!$H348,"C",'MAPA DE RIESGOS'!$AF348),"")</f>
        <v/>
      </c>
      <c r="BU24" s="316" t="str">
        <f>IF(AND('MAPA DE RIESGOS'!$AP349="Muy Alta",'MAPA DE RIESGOS'!$AR349="Mayor"),CONCATENATE("R",'MAPA DE RIESGOS'!$H349,"C",'MAPA DE RIESGOS'!$AF349),"")</f>
        <v/>
      </c>
      <c r="BV24" s="316" t="str">
        <f>IF(AND('MAPA DE RIESGOS'!$AP350="Muy Alta",'MAPA DE RIESGOS'!$AR350="Mayor"),CONCATENATE("R",'MAPA DE RIESGOS'!$H350,"C",'MAPA DE RIESGOS'!$AF350),"")</f>
        <v/>
      </c>
      <c r="BW24" s="316" t="str">
        <f>IF(AND('MAPA DE RIESGOS'!$AP351="Muy Alta",'MAPA DE RIESGOS'!$AR351="Mayor"),CONCATENATE("R",'MAPA DE RIESGOS'!$H351,"C",'MAPA DE RIESGOS'!$AF351),"")</f>
        <v/>
      </c>
      <c r="BX24" s="316" t="str">
        <f>IF(AND('MAPA DE RIESGOS'!$AP352="Muy Alta",'MAPA DE RIESGOS'!$AR352="Mayor"),CONCATENATE("R",'MAPA DE RIESGOS'!$H352,"C",'MAPA DE RIESGOS'!$AF352),"")</f>
        <v/>
      </c>
      <c r="BY24" s="316" t="str">
        <f>IF(AND('MAPA DE RIESGOS'!$AP353="Muy Alta",'MAPA DE RIESGOS'!$AR353="Mayor"),CONCATENATE("R",'MAPA DE RIESGOS'!$H353,"C",'MAPA DE RIESGOS'!$AF353),"")</f>
        <v/>
      </c>
      <c r="BZ24" s="316" t="str">
        <f>IF(AND('MAPA DE RIESGOS'!$AP354="Muy Alta",'MAPA DE RIESGOS'!$AR354="Mayor"),CONCATENATE("R",'MAPA DE RIESGOS'!$H354,"C",'MAPA DE RIESGOS'!$AF354),"")</f>
        <v/>
      </c>
      <c r="CA24" s="316" t="str">
        <f>IF(AND('MAPA DE RIESGOS'!$AP355="Muy Alta",'MAPA DE RIESGOS'!$AR355="Mayor"),CONCATENATE("R",'MAPA DE RIESGOS'!$H355,"C",'MAPA DE RIESGOS'!$AF355),"")</f>
        <v/>
      </c>
      <c r="CB24" s="316" t="str">
        <f>IF(AND('MAPA DE RIESGOS'!$AP356="Muy Alta",'MAPA DE RIESGOS'!$AR356="Mayor"),CONCATENATE("R",'MAPA DE RIESGOS'!$H356,"C",'MAPA DE RIESGOS'!$AF356),"")</f>
        <v/>
      </c>
      <c r="CC24" s="317" t="str">
        <f>IF(AND('MAPA DE RIESGOS'!$AP357="Muy Alta",'MAPA DE RIESGOS'!$AR357="Mayor"),CONCATENATE("R",'MAPA DE RIESGOS'!$H357,"C",'MAPA DE RIESGOS'!$AF357),"")</f>
        <v/>
      </c>
      <c r="CD24" s="318" t="str">
        <f>IF(AND('MAPA DE RIESGOS'!$AP340="Muy Alta",'MAPA DE RIESGOS'!$AR340="Catastrófico"),CONCATENATE("R",'MAPA DE RIESGOS'!$H340,"C",'MAPA DE RIESGOS'!$AF340),"")</f>
        <v/>
      </c>
      <c r="CE24" s="318" t="str">
        <f>IF(AND('MAPA DE RIESGOS'!$AP341="Muy Alta",'MAPA DE RIESGOS'!$AR341="Catastrófico"),CONCATENATE("R",'MAPA DE RIESGOS'!$H341,"C",'MAPA DE RIESGOS'!$AF341),"")</f>
        <v/>
      </c>
      <c r="CF24" s="318" t="str">
        <f>IF(AND('MAPA DE RIESGOS'!$AP342="Muy Alta",'MAPA DE RIESGOS'!$AR342="Catastrófico"),CONCATENATE("R",'MAPA DE RIESGOS'!$H342,"C",'MAPA DE RIESGOS'!$AF342),"")</f>
        <v/>
      </c>
      <c r="CG24" s="318" t="str">
        <f>IF(AND('MAPA DE RIESGOS'!$AP343="Muy Alta",'MAPA DE RIESGOS'!$AR343="Catastrófico"),CONCATENATE("R",'MAPA DE RIESGOS'!$H343,"C",'MAPA DE RIESGOS'!$AF343),"")</f>
        <v/>
      </c>
      <c r="CH24" s="318" t="str">
        <f>IF(AND('MAPA DE RIESGOS'!$AP344="Muy Alta",'MAPA DE RIESGOS'!$AR344="Catastrófico"),CONCATENATE("R",'MAPA DE RIESGOS'!$H344,"C",'MAPA DE RIESGOS'!$AF344),"")</f>
        <v/>
      </c>
      <c r="CI24" s="318" t="str">
        <f>IF(AND('MAPA DE RIESGOS'!$AP345="Muy Alta",'MAPA DE RIESGOS'!$AR345="Catastrófico"),CONCATENATE("R",'MAPA DE RIESGOS'!$H345,"C",'MAPA DE RIESGOS'!$AF345),"")</f>
        <v/>
      </c>
      <c r="CJ24" s="318" t="str">
        <f>IF(AND('MAPA DE RIESGOS'!$AP346="Muy Alta",'MAPA DE RIESGOS'!$AR346="Catastrófico"),CONCATENATE("R",'MAPA DE RIESGOS'!$H346,"C",'MAPA DE RIESGOS'!$AF346),"")</f>
        <v/>
      </c>
      <c r="CK24" s="318" t="str">
        <f>IF(AND('MAPA DE RIESGOS'!$AP347="Muy Alta",'MAPA DE RIESGOS'!$AR347="Catastrófico"),CONCATENATE("R",'MAPA DE RIESGOS'!$H347,"C",'MAPA DE RIESGOS'!$AF347),"")</f>
        <v/>
      </c>
      <c r="CL24" s="318" t="str">
        <f>IF(AND('MAPA DE RIESGOS'!$AP348="Muy Alta",'MAPA DE RIESGOS'!$AR348="Catastrófico"),CONCATENATE("R",'MAPA DE RIESGOS'!$H348,"C",'MAPA DE RIESGOS'!$AF348),"")</f>
        <v/>
      </c>
      <c r="CM24" s="318" t="str">
        <f>IF(AND('MAPA DE RIESGOS'!$AP349="Muy Alta",'MAPA DE RIESGOS'!$AR349="Catastrófico"),CONCATENATE("R",'MAPA DE RIESGOS'!$H349,"C",'MAPA DE RIESGOS'!$AF349),"")</f>
        <v/>
      </c>
      <c r="CN24" s="318" t="str">
        <f>IF(AND('MAPA DE RIESGOS'!$AP350="Muy Alta",'MAPA DE RIESGOS'!$AR350="Catastrófico"),CONCATENATE("R",'MAPA DE RIESGOS'!$H350,"C",'MAPA DE RIESGOS'!$AF350),"")</f>
        <v/>
      </c>
      <c r="CO24" s="318" t="str">
        <f>IF(AND('MAPA DE RIESGOS'!$AP351="Muy Alta",'MAPA DE RIESGOS'!$AR351="Catastrófico"),CONCATENATE("R",'MAPA DE RIESGOS'!$H351,"C",'MAPA DE RIESGOS'!$AF351),"")</f>
        <v/>
      </c>
      <c r="CP24" s="318" t="str">
        <f>IF(AND('MAPA DE RIESGOS'!$AP352="Muy Alta",'MAPA DE RIESGOS'!$AR352="Catastrófico"),CONCATENATE("R",'MAPA DE RIESGOS'!$H352,"C",'MAPA DE RIESGOS'!$AF352),"")</f>
        <v/>
      </c>
      <c r="CQ24" s="318" t="str">
        <f>IF(AND('MAPA DE RIESGOS'!$AP353="Muy Alta",'MAPA DE RIESGOS'!$AR353="Catastrófico"),CONCATENATE("R",'MAPA DE RIESGOS'!$H353,"C",'MAPA DE RIESGOS'!$AF353),"")</f>
        <v/>
      </c>
      <c r="CR24" s="318" t="str">
        <f>IF(AND('MAPA DE RIESGOS'!$AP354="Muy Alta",'MAPA DE RIESGOS'!$AR354="Catastrófico"),CONCATENATE("R",'MAPA DE RIESGOS'!$H354,"C",'MAPA DE RIESGOS'!$AF354),"")</f>
        <v/>
      </c>
      <c r="CS24" s="318" t="str">
        <f>IF(AND('MAPA DE RIESGOS'!$AP355="Muy Alta",'MAPA DE RIESGOS'!$AR355="Catastrófico"),CONCATENATE("R",'MAPA DE RIESGOS'!$H355,"C",'MAPA DE RIESGOS'!$AF355),"")</f>
        <v/>
      </c>
      <c r="CT24" s="318" t="str">
        <f>IF(AND('MAPA DE RIESGOS'!$AP356="Muy Alta",'MAPA DE RIESGOS'!$AR356="Catastrófico"),CONCATENATE("R",'MAPA DE RIESGOS'!$H356,"C",'MAPA DE RIESGOS'!$AF356),"")</f>
        <v/>
      </c>
      <c r="CU24" s="319" t="str">
        <f>IF(AND('MAPA DE RIESGOS'!$AP357="Muy Alta",'MAPA DE RIESGOS'!$AR357="Catastrófico"),CONCATENATE("R",'MAPA DE RIESGOS'!$H357,"C",'MAPA DE RIESGOS'!$AF357),"")</f>
        <v/>
      </c>
      <c r="CV24" s="57"/>
      <c r="CW24" s="858"/>
      <c r="CX24" s="859"/>
      <c r="CY24" s="859"/>
      <c r="CZ24" s="859"/>
      <c r="DA24" s="859"/>
      <c r="DB24" s="860"/>
    </row>
    <row r="25" spans="2:106" ht="32.450000000000003" customHeight="1">
      <c r="B25" s="878"/>
      <c r="C25" s="878"/>
      <c r="D25" s="879"/>
      <c r="E25" s="849"/>
      <c r="F25" s="850"/>
      <c r="G25" s="850"/>
      <c r="H25" s="850"/>
      <c r="I25" s="851"/>
      <c r="J25" s="315" t="str">
        <f>IF(AND('MAPA DE RIESGOS'!$AP358="Muy Alta",'MAPA DE RIESGOS'!$AR358="Leve"),CONCATENATE("R",'MAPA DE RIESGOS'!$H358,"C",'MAPA DE RIESGOS'!$AF358),"")</f>
        <v/>
      </c>
      <c r="K25" s="316" t="str">
        <f>IF(AND('MAPA DE RIESGOS'!$AP359="Muy Alta",'MAPA DE RIESGOS'!$AR359="Leve"),CONCATENATE("R",'MAPA DE RIESGOS'!$H359,"C",'MAPA DE RIESGOS'!$AF359),"")</f>
        <v/>
      </c>
      <c r="L25" s="316" t="str">
        <f>IF(AND('MAPA DE RIESGOS'!$AP360="Muy Alta",'MAPA DE RIESGOS'!$AR360="Leve"),CONCATENATE("R",'MAPA DE RIESGOS'!$H360,"C",'MAPA DE RIESGOS'!$AF360),"")</f>
        <v/>
      </c>
      <c r="M25" s="316" t="str">
        <f>IF(AND('MAPA DE RIESGOS'!$AP361="Muy Alta",'MAPA DE RIESGOS'!$AR361="Leve"),CONCATENATE("R",'MAPA DE RIESGOS'!$H361,"C",'MAPA DE RIESGOS'!$AF361),"")</f>
        <v/>
      </c>
      <c r="N25" s="316" t="str">
        <f>IF(AND('MAPA DE RIESGOS'!$AP362="Muy Alta",'MAPA DE RIESGOS'!$AR362="Leve"),CONCATENATE("R",'MAPA DE RIESGOS'!$H362,"C",'MAPA DE RIESGOS'!$AF362),"")</f>
        <v/>
      </c>
      <c r="O25" s="316" t="str">
        <f>IF(AND('MAPA DE RIESGOS'!$AP363="Muy Alta",'MAPA DE RIESGOS'!$AR363="Leve"),CONCATENATE("R",'MAPA DE RIESGOS'!$H363,"C",'MAPA DE RIESGOS'!$AF363),"")</f>
        <v/>
      </c>
      <c r="P25" s="316" t="str">
        <f>IF(AND('MAPA DE RIESGOS'!$AP364="Muy Alta",'MAPA DE RIESGOS'!$AR364="Leve"),CONCATENATE("R",'MAPA DE RIESGOS'!$H364,"C",'MAPA DE RIESGOS'!$AF364),"")</f>
        <v/>
      </c>
      <c r="Q25" s="316" t="str">
        <f>IF(AND('MAPA DE RIESGOS'!$AP365="Muy Alta",'MAPA DE RIESGOS'!$AR365="Leve"),CONCATENATE("R",'MAPA DE RIESGOS'!$H365,"C",'MAPA DE RIESGOS'!$AF365),"")</f>
        <v/>
      </c>
      <c r="R25" s="316" t="str">
        <f>IF(AND('MAPA DE RIESGOS'!$AP366="Muy Alta",'MAPA DE RIESGOS'!$AR366="Leve"),CONCATENATE("R",'MAPA DE RIESGOS'!$H366,"C",'MAPA DE RIESGOS'!$AF366),"")</f>
        <v/>
      </c>
      <c r="S25" s="316" t="str">
        <f>IF(AND('MAPA DE RIESGOS'!$AP367="Muy Alta",'MAPA DE RIESGOS'!$AR367="Leve"),CONCATENATE("R",'MAPA DE RIESGOS'!$H367,"C",'MAPA DE RIESGOS'!$AF367),"")</f>
        <v/>
      </c>
      <c r="T25" s="316" t="str">
        <f>IF(AND('MAPA DE RIESGOS'!$AP368="Muy Alta",'MAPA DE RIESGOS'!$AR368="Leve"),CONCATENATE("R",'MAPA DE RIESGOS'!$H368,"C",'MAPA DE RIESGOS'!$AF368),"")</f>
        <v/>
      </c>
      <c r="U25" s="316" t="str">
        <f>IF(AND('MAPA DE RIESGOS'!$AP369="Muy Alta",'MAPA DE RIESGOS'!$AR369="Leve"),CONCATENATE("R",'MAPA DE RIESGOS'!$H369,"C",'MAPA DE RIESGOS'!$AF369),"")</f>
        <v/>
      </c>
      <c r="V25" s="316" t="str">
        <f>IF(AND('MAPA DE RIESGOS'!$AP370="Muy Alta",'MAPA DE RIESGOS'!$AR370="Leve"),CONCATENATE("R",'MAPA DE RIESGOS'!$H370,"C",'MAPA DE RIESGOS'!$AF370),"")</f>
        <v/>
      </c>
      <c r="W25" s="316" t="str">
        <f>IF(AND('MAPA DE RIESGOS'!$AP371="Muy Alta",'MAPA DE RIESGOS'!$AR371="Leve"),CONCATENATE("R",'MAPA DE RIESGOS'!$H371,"C",'MAPA DE RIESGOS'!$AF371),"")</f>
        <v/>
      </c>
      <c r="X25" s="316" t="str">
        <f>IF(AND('MAPA DE RIESGOS'!$AP372="Muy Alta",'MAPA DE RIESGOS'!$AR372="Leve"),CONCATENATE("R",'MAPA DE RIESGOS'!$H372,"C",'MAPA DE RIESGOS'!$AF372),"")</f>
        <v/>
      </c>
      <c r="Y25" s="316" t="str">
        <f>IF(AND('MAPA DE RIESGOS'!$AP373="Muy Alta",'MAPA DE RIESGOS'!$AR373="Leve"),CONCATENATE("R",'MAPA DE RIESGOS'!$H373,"C",'MAPA DE RIESGOS'!$AF373),"")</f>
        <v/>
      </c>
      <c r="Z25" s="316" t="str">
        <f>IF(AND('MAPA DE RIESGOS'!$AP374="Muy Alta",'MAPA DE RIESGOS'!$AR374="Leve"),CONCATENATE("R",'MAPA DE RIESGOS'!$H374,"C",'MAPA DE RIESGOS'!$AF374),"")</f>
        <v/>
      </c>
      <c r="AA25" s="317" t="str">
        <f>IF(AND('MAPA DE RIESGOS'!$AP375="Muy Alta",'MAPA DE RIESGOS'!$AR375="Leve"),CONCATENATE("R",'MAPA DE RIESGOS'!$H375,"C",'MAPA DE RIESGOS'!$AF375),"")</f>
        <v/>
      </c>
      <c r="AB25" s="315" t="str">
        <f>IF(AND('MAPA DE RIESGOS'!$AP358="Muy Alta",'MAPA DE RIESGOS'!$AR358="Menor"),CONCATENATE("R",'MAPA DE RIESGOS'!$H358,"C",'MAPA DE RIESGOS'!$AF358),"")</f>
        <v/>
      </c>
      <c r="AC25" s="316" t="str">
        <f>IF(AND('MAPA DE RIESGOS'!$AP359="Muy Alta",'MAPA DE RIESGOS'!$AR359="Menor"),CONCATENATE("R",'MAPA DE RIESGOS'!$H359,"C",'MAPA DE RIESGOS'!$AF359),"")</f>
        <v/>
      </c>
      <c r="AD25" s="316" t="str">
        <f>IF(AND('MAPA DE RIESGOS'!$AP360="Muy Alta",'MAPA DE RIESGOS'!$AR360="Menor"),CONCATENATE("R",'MAPA DE RIESGOS'!$H360,"C",'MAPA DE RIESGOS'!$AF360),"")</f>
        <v/>
      </c>
      <c r="AE25" s="316" t="str">
        <f>IF(AND('MAPA DE RIESGOS'!$AP361="Muy Alta",'MAPA DE RIESGOS'!$AR361="Menor"),CONCATENATE("R",'MAPA DE RIESGOS'!$H361,"C",'MAPA DE RIESGOS'!$AF361),"")</f>
        <v/>
      </c>
      <c r="AF25" s="316" t="str">
        <f>IF(AND('MAPA DE RIESGOS'!$AP362="Muy Alta",'MAPA DE RIESGOS'!$AR362="Menor"),CONCATENATE("R",'MAPA DE RIESGOS'!$H362,"C",'MAPA DE RIESGOS'!$AF362),"")</f>
        <v/>
      </c>
      <c r="AG25" s="316" t="str">
        <f>IF(AND('MAPA DE RIESGOS'!$AP363="Muy Alta",'MAPA DE RIESGOS'!$AR363="Menor"),CONCATENATE("R",'MAPA DE RIESGOS'!$H363,"C",'MAPA DE RIESGOS'!$AF363),"")</f>
        <v/>
      </c>
      <c r="AH25" s="316" t="str">
        <f>IF(AND('MAPA DE RIESGOS'!$AP364="Muy Alta",'MAPA DE RIESGOS'!$AR364="Menor"),CONCATENATE("R",'MAPA DE RIESGOS'!$H364,"C",'MAPA DE RIESGOS'!$AF364),"")</f>
        <v/>
      </c>
      <c r="AI25" s="316" t="str">
        <f>IF(AND('MAPA DE RIESGOS'!$AP365="Muy Alta",'MAPA DE RIESGOS'!$AR365="Menor"),CONCATENATE("R",'MAPA DE RIESGOS'!$H365,"C",'MAPA DE RIESGOS'!$AF365),"")</f>
        <v/>
      </c>
      <c r="AJ25" s="316" t="str">
        <f>IF(AND('MAPA DE RIESGOS'!$AP366="Muy Alta",'MAPA DE RIESGOS'!$AR366="Menor"),CONCATENATE("R",'MAPA DE RIESGOS'!$H366,"C",'MAPA DE RIESGOS'!$AF366),"")</f>
        <v/>
      </c>
      <c r="AK25" s="316" t="str">
        <f>IF(AND('MAPA DE RIESGOS'!$AP367="Muy Alta",'MAPA DE RIESGOS'!$AR367="Menor"),CONCATENATE("R",'MAPA DE RIESGOS'!$H367,"C",'MAPA DE RIESGOS'!$AF367),"")</f>
        <v/>
      </c>
      <c r="AL25" s="316" t="str">
        <f>IF(AND('MAPA DE RIESGOS'!$AP368="Muy Alta",'MAPA DE RIESGOS'!$AR368="Menor"),CONCATENATE("R",'MAPA DE RIESGOS'!$H368,"C",'MAPA DE RIESGOS'!$AF368),"")</f>
        <v/>
      </c>
      <c r="AM25" s="316" t="str">
        <f>IF(AND('MAPA DE RIESGOS'!$AP369="Muy Alta",'MAPA DE RIESGOS'!$AR369="Menor"),CONCATENATE("R",'MAPA DE RIESGOS'!$H369,"C",'MAPA DE RIESGOS'!$AF369),"")</f>
        <v/>
      </c>
      <c r="AN25" s="316" t="str">
        <f>IF(AND('MAPA DE RIESGOS'!$AP370="Muy Alta",'MAPA DE RIESGOS'!$AR370="Menor"),CONCATENATE("R",'MAPA DE RIESGOS'!$H370,"C",'MAPA DE RIESGOS'!$AF370),"")</f>
        <v/>
      </c>
      <c r="AO25" s="316" t="str">
        <f>IF(AND('MAPA DE RIESGOS'!$AP371="Muy Alta",'MAPA DE RIESGOS'!$AR371="Menor"),CONCATENATE("R",'MAPA DE RIESGOS'!$H371,"C",'MAPA DE RIESGOS'!$AF371),"")</f>
        <v/>
      </c>
      <c r="AP25" s="316" t="str">
        <f>IF(AND('MAPA DE RIESGOS'!$AP372="Muy Alta",'MAPA DE RIESGOS'!$AR372="Menor"),CONCATENATE("R",'MAPA DE RIESGOS'!$H372,"C",'MAPA DE RIESGOS'!$AF372),"")</f>
        <v/>
      </c>
      <c r="AQ25" s="316" t="str">
        <f>IF(AND('MAPA DE RIESGOS'!$AP373="Muy Alta",'MAPA DE RIESGOS'!$AR373="Menor"),CONCATENATE("R",'MAPA DE RIESGOS'!$H373,"C",'MAPA DE RIESGOS'!$AF373),"")</f>
        <v/>
      </c>
      <c r="AR25" s="316" t="str">
        <f>IF(AND('MAPA DE RIESGOS'!$AP374="Muy Alta",'MAPA DE RIESGOS'!$AR374="Menor"),CONCATENATE("R",'MAPA DE RIESGOS'!$H374,"C",'MAPA DE RIESGOS'!$AF374),"")</f>
        <v/>
      </c>
      <c r="AS25" s="317" t="str">
        <f>IF(AND('MAPA DE RIESGOS'!$AP375="Muy Alta",'MAPA DE RIESGOS'!$AR375="Menor"),CONCATENATE("R",'MAPA DE RIESGOS'!$H375,"C",'MAPA DE RIESGOS'!$AF375),"")</f>
        <v/>
      </c>
      <c r="AT25" s="315" t="str">
        <f>IF(AND('MAPA DE RIESGOS'!$AP358="Muy Alta",'MAPA DE RIESGOS'!$AR358="Moderado"),CONCATENATE("R",'MAPA DE RIESGOS'!$H358,"C",'MAPA DE RIESGOS'!$AF358),"")</f>
        <v/>
      </c>
      <c r="AU25" s="316" t="str">
        <f>IF(AND('MAPA DE RIESGOS'!$AP359="Muy Alta",'MAPA DE RIESGOS'!$AR359="Moderado"),CONCATENATE("R",'MAPA DE RIESGOS'!$H359,"C",'MAPA DE RIESGOS'!$AF359),"")</f>
        <v/>
      </c>
      <c r="AV25" s="316" t="str">
        <f>IF(AND('MAPA DE RIESGOS'!$AP360="Muy Alta",'MAPA DE RIESGOS'!$AR360="Moderado"),CONCATENATE("R",'MAPA DE RIESGOS'!$H360,"C",'MAPA DE RIESGOS'!$AF360),"")</f>
        <v/>
      </c>
      <c r="AW25" s="316" t="str">
        <f>IF(AND('MAPA DE RIESGOS'!$AP361="Muy Alta",'MAPA DE RIESGOS'!$AR361="Moderado"),CONCATENATE("R",'MAPA DE RIESGOS'!$H361,"C",'MAPA DE RIESGOS'!$AF361),"")</f>
        <v/>
      </c>
      <c r="AX25" s="316" t="str">
        <f>IF(AND('MAPA DE RIESGOS'!$AP362="Muy Alta",'MAPA DE RIESGOS'!$AR362="Moderado"),CONCATENATE("R",'MAPA DE RIESGOS'!$H362,"C",'MAPA DE RIESGOS'!$AF362),"")</f>
        <v/>
      </c>
      <c r="AY25" s="316" t="str">
        <f>IF(AND('MAPA DE RIESGOS'!$AP363="Muy Alta",'MAPA DE RIESGOS'!$AR363="Moderado"),CONCATENATE("R",'MAPA DE RIESGOS'!$H363,"C",'MAPA DE RIESGOS'!$AF363),"")</f>
        <v/>
      </c>
      <c r="AZ25" s="316" t="str">
        <f>IF(AND('MAPA DE RIESGOS'!$AP364="Muy Alta",'MAPA DE RIESGOS'!$AR364="Moderado"),CONCATENATE("R",'MAPA DE RIESGOS'!$H364,"C",'MAPA DE RIESGOS'!$AF364),"")</f>
        <v/>
      </c>
      <c r="BA25" s="316" t="str">
        <f>IF(AND('MAPA DE RIESGOS'!$AP365="Muy Alta",'MAPA DE RIESGOS'!$AR365="Moderado"),CONCATENATE("R",'MAPA DE RIESGOS'!$H365,"C",'MAPA DE RIESGOS'!$AF365),"")</f>
        <v/>
      </c>
      <c r="BB25" s="316" t="str">
        <f>IF(AND('MAPA DE RIESGOS'!$AP366="Muy Alta",'MAPA DE RIESGOS'!$AR366="Moderado"),CONCATENATE("R",'MAPA DE RIESGOS'!$H366,"C",'MAPA DE RIESGOS'!$AF366),"")</f>
        <v/>
      </c>
      <c r="BC25" s="316" t="str">
        <f>IF(AND('MAPA DE RIESGOS'!$AP367="Muy Alta",'MAPA DE RIESGOS'!$AR367="Moderado"),CONCATENATE("R",'MAPA DE RIESGOS'!$H367,"C",'MAPA DE RIESGOS'!$AF367),"")</f>
        <v/>
      </c>
      <c r="BD25" s="316" t="str">
        <f>IF(AND('MAPA DE RIESGOS'!$AP368="Muy Alta",'MAPA DE RIESGOS'!$AR368="Moderado"),CONCATENATE("R",'MAPA DE RIESGOS'!$H368,"C",'MAPA DE RIESGOS'!$AF368),"")</f>
        <v/>
      </c>
      <c r="BE25" s="316" t="str">
        <f>IF(AND('MAPA DE RIESGOS'!$AP369="Muy Alta",'MAPA DE RIESGOS'!$AR369="Moderado"),CONCATENATE("R",'MAPA DE RIESGOS'!$H369,"C",'MAPA DE RIESGOS'!$AF369),"")</f>
        <v/>
      </c>
      <c r="BF25" s="316" t="str">
        <f>IF(AND('MAPA DE RIESGOS'!$AP370="Muy Alta",'MAPA DE RIESGOS'!$AR370="Moderado"),CONCATENATE("R",'MAPA DE RIESGOS'!$H370,"C",'MAPA DE RIESGOS'!$AF370),"")</f>
        <v/>
      </c>
      <c r="BG25" s="316" t="str">
        <f>IF(AND('MAPA DE RIESGOS'!$AP371="Muy Alta",'MAPA DE RIESGOS'!$AR371="Moderado"),CONCATENATE("R",'MAPA DE RIESGOS'!$H371,"C",'MAPA DE RIESGOS'!$AF371),"")</f>
        <v/>
      </c>
      <c r="BH25" s="316" t="str">
        <f>IF(AND('MAPA DE RIESGOS'!$AP372="Muy Alta",'MAPA DE RIESGOS'!$AR372="Moderado"),CONCATENATE("R",'MAPA DE RIESGOS'!$H372,"C",'MAPA DE RIESGOS'!$AF372),"")</f>
        <v/>
      </c>
      <c r="BI25" s="316" t="str">
        <f>IF(AND('MAPA DE RIESGOS'!$AP373="Muy Alta",'MAPA DE RIESGOS'!$AR373="Moderado"),CONCATENATE("R",'MAPA DE RIESGOS'!$H373,"C",'MAPA DE RIESGOS'!$AF373),"")</f>
        <v/>
      </c>
      <c r="BJ25" s="316" t="str">
        <f>IF(AND('MAPA DE RIESGOS'!$AP374="Muy Alta",'MAPA DE RIESGOS'!$AR374="Moderado"),CONCATENATE("R",'MAPA DE RIESGOS'!$H374,"C",'MAPA DE RIESGOS'!$AF374),"")</f>
        <v/>
      </c>
      <c r="BK25" s="317" t="str">
        <f>IF(AND('MAPA DE RIESGOS'!$AP375="Muy Alta",'MAPA DE RIESGOS'!$AR375="Moderado"),CONCATENATE("R",'MAPA DE RIESGOS'!$H375,"C",'MAPA DE RIESGOS'!$AF375),"")</f>
        <v/>
      </c>
      <c r="BL25" s="315" t="str">
        <f>IF(AND('MAPA DE RIESGOS'!$AP358="Muy Alta",'MAPA DE RIESGOS'!$AR358="Mayor"),CONCATENATE("R",'MAPA DE RIESGOS'!$H358,"C",'MAPA DE RIESGOS'!$AF358),"")</f>
        <v/>
      </c>
      <c r="BM25" s="316" t="str">
        <f>IF(AND('MAPA DE RIESGOS'!$AP359="Muy Alta",'MAPA DE RIESGOS'!$AR359="Mayor"),CONCATENATE("R",'MAPA DE RIESGOS'!$H359,"C",'MAPA DE RIESGOS'!$AF359),"")</f>
        <v/>
      </c>
      <c r="BN25" s="316" t="str">
        <f>IF(AND('MAPA DE RIESGOS'!$AP360="Muy Alta",'MAPA DE RIESGOS'!$AR360="Mayor"),CONCATENATE("R",'MAPA DE RIESGOS'!$H360,"C",'MAPA DE RIESGOS'!$AF360),"")</f>
        <v/>
      </c>
      <c r="BO25" s="316" t="str">
        <f>IF(AND('MAPA DE RIESGOS'!$AP361="Muy Alta",'MAPA DE RIESGOS'!$AR361="Mayor"),CONCATENATE("R",'MAPA DE RIESGOS'!$H361,"C",'MAPA DE RIESGOS'!$AF361),"")</f>
        <v/>
      </c>
      <c r="BP25" s="316" t="str">
        <f>IF(AND('MAPA DE RIESGOS'!$AP362="Muy Alta",'MAPA DE RIESGOS'!$AR362="Mayor"),CONCATENATE("R",'MAPA DE RIESGOS'!$H362,"C",'MAPA DE RIESGOS'!$AF362),"")</f>
        <v/>
      </c>
      <c r="BQ25" s="316" t="str">
        <f>IF(AND('MAPA DE RIESGOS'!$AP363="Muy Alta",'MAPA DE RIESGOS'!$AR363="Mayor"),CONCATENATE("R",'MAPA DE RIESGOS'!$H363,"C",'MAPA DE RIESGOS'!$AF363),"")</f>
        <v/>
      </c>
      <c r="BR25" s="316" t="str">
        <f>IF(AND('MAPA DE RIESGOS'!$AP364="Muy Alta",'MAPA DE RIESGOS'!$AR364="Mayor"),CONCATENATE("R",'MAPA DE RIESGOS'!$H364,"C",'MAPA DE RIESGOS'!$AF364),"")</f>
        <v/>
      </c>
      <c r="BS25" s="316" t="str">
        <f>IF(AND('MAPA DE RIESGOS'!$AP365="Muy Alta",'MAPA DE RIESGOS'!$AR365="Mayor"),CONCATENATE("R",'MAPA DE RIESGOS'!$H365,"C",'MAPA DE RIESGOS'!$AF365),"")</f>
        <v/>
      </c>
      <c r="BT25" s="316" t="str">
        <f>IF(AND('MAPA DE RIESGOS'!$AP366="Muy Alta",'MAPA DE RIESGOS'!$AR366="Mayor"),CONCATENATE("R",'MAPA DE RIESGOS'!$H366,"C",'MAPA DE RIESGOS'!$AF366),"")</f>
        <v/>
      </c>
      <c r="BU25" s="316" t="str">
        <f>IF(AND('MAPA DE RIESGOS'!$AP367="Muy Alta",'MAPA DE RIESGOS'!$AR367="Mayor"),CONCATENATE("R",'MAPA DE RIESGOS'!$H367,"C",'MAPA DE RIESGOS'!$AF367),"")</f>
        <v/>
      </c>
      <c r="BV25" s="316" t="str">
        <f>IF(AND('MAPA DE RIESGOS'!$AP368="Muy Alta",'MAPA DE RIESGOS'!$AR368="Mayor"),CONCATENATE("R",'MAPA DE RIESGOS'!$H368,"C",'MAPA DE RIESGOS'!$AF368),"")</f>
        <v/>
      </c>
      <c r="BW25" s="316" t="str">
        <f>IF(AND('MAPA DE RIESGOS'!$AP369="Muy Alta",'MAPA DE RIESGOS'!$AR369="Mayor"),CONCATENATE("R",'MAPA DE RIESGOS'!$H369,"C",'MAPA DE RIESGOS'!$AF369),"")</f>
        <v/>
      </c>
      <c r="BX25" s="316" t="str">
        <f>IF(AND('MAPA DE RIESGOS'!$AP370="Muy Alta",'MAPA DE RIESGOS'!$AR370="Mayor"),CONCATENATE("R",'MAPA DE RIESGOS'!$H370,"C",'MAPA DE RIESGOS'!$AF370),"")</f>
        <v/>
      </c>
      <c r="BY25" s="316" t="str">
        <f>IF(AND('MAPA DE RIESGOS'!$AP371="Muy Alta",'MAPA DE RIESGOS'!$AR371="Mayor"),CONCATENATE("R",'MAPA DE RIESGOS'!$H371,"C",'MAPA DE RIESGOS'!$AF371),"")</f>
        <v/>
      </c>
      <c r="BZ25" s="316" t="str">
        <f>IF(AND('MAPA DE RIESGOS'!$AP372="Muy Alta",'MAPA DE RIESGOS'!$AR372="Mayor"),CONCATENATE("R",'MAPA DE RIESGOS'!$H372,"C",'MAPA DE RIESGOS'!$AF372),"")</f>
        <v/>
      </c>
      <c r="CA25" s="316" t="str">
        <f>IF(AND('MAPA DE RIESGOS'!$AP373="Muy Alta",'MAPA DE RIESGOS'!$AR373="Mayor"),CONCATENATE("R",'MAPA DE RIESGOS'!$H373,"C",'MAPA DE RIESGOS'!$AF373),"")</f>
        <v/>
      </c>
      <c r="CB25" s="316" t="str">
        <f>IF(AND('MAPA DE RIESGOS'!$AP374="Muy Alta",'MAPA DE RIESGOS'!$AR374="Mayor"),CONCATENATE("R",'MAPA DE RIESGOS'!$H374,"C",'MAPA DE RIESGOS'!$AF374),"")</f>
        <v/>
      </c>
      <c r="CC25" s="317" t="str">
        <f>IF(AND('MAPA DE RIESGOS'!$AP375="Muy Alta",'MAPA DE RIESGOS'!$AR375="Mayor"),CONCATENATE("R",'MAPA DE RIESGOS'!$H375,"C",'MAPA DE RIESGOS'!$AF375),"")</f>
        <v/>
      </c>
      <c r="CD25" s="318" t="str">
        <f>IF(AND('MAPA DE RIESGOS'!$AP358="Muy Alta",'MAPA DE RIESGOS'!$AR358="Catastrófico"),CONCATENATE("R",'MAPA DE RIESGOS'!$H358,"C",'MAPA DE RIESGOS'!$AF358),"")</f>
        <v/>
      </c>
      <c r="CE25" s="318" t="str">
        <f>IF(AND('MAPA DE RIESGOS'!$AP359="Muy Alta",'MAPA DE RIESGOS'!$AR359="Catastrófico"),CONCATENATE("R",'MAPA DE RIESGOS'!$H359,"C",'MAPA DE RIESGOS'!$AF359),"")</f>
        <v/>
      </c>
      <c r="CF25" s="318" t="str">
        <f>IF(AND('MAPA DE RIESGOS'!$AP360="Muy Alta",'MAPA DE RIESGOS'!$AR360="Catastrófico"),CONCATENATE("R",'MAPA DE RIESGOS'!$H360,"C",'MAPA DE RIESGOS'!$AF360),"")</f>
        <v/>
      </c>
      <c r="CG25" s="318" t="str">
        <f>IF(AND('MAPA DE RIESGOS'!$AP361="Muy Alta",'MAPA DE RIESGOS'!$AR361="Catastrófico"),CONCATENATE("R",'MAPA DE RIESGOS'!$H361,"C",'MAPA DE RIESGOS'!$AF361),"")</f>
        <v/>
      </c>
      <c r="CH25" s="318" t="str">
        <f>IF(AND('MAPA DE RIESGOS'!$AP362="Muy Alta",'MAPA DE RIESGOS'!$AR362="Catastrófico"),CONCATENATE("R",'MAPA DE RIESGOS'!$H362,"C",'MAPA DE RIESGOS'!$AF362),"")</f>
        <v/>
      </c>
      <c r="CI25" s="318" t="str">
        <f>IF(AND('MAPA DE RIESGOS'!$AP363="Muy Alta",'MAPA DE RIESGOS'!$AR363="Catastrófico"),CONCATENATE("R",'MAPA DE RIESGOS'!$H363,"C",'MAPA DE RIESGOS'!$AF363),"")</f>
        <v/>
      </c>
      <c r="CJ25" s="318" t="str">
        <f>IF(AND('MAPA DE RIESGOS'!$AP364="Muy Alta",'MAPA DE RIESGOS'!$AR364="Catastrófico"),CONCATENATE("R",'MAPA DE RIESGOS'!$H364,"C",'MAPA DE RIESGOS'!$AF364),"")</f>
        <v/>
      </c>
      <c r="CK25" s="318" t="str">
        <f>IF(AND('MAPA DE RIESGOS'!$AP365="Muy Alta",'MAPA DE RIESGOS'!$AR365="Catastrófico"),CONCATENATE("R",'MAPA DE RIESGOS'!$H365,"C",'MAPA DE RIESGOS'!$AF365),"")</f>
        <v/>
      </c>
      <c r="CL25" s="318" t="str">
        <f>IF(AND('MAPA DE RIESGOS'!$AP366="Muy Alta",'MAPA DE RIESGOS'!$AR366="Catastrófico"),CONCATENATE("R",'MAPA DE RIESGOS'!$H366,"C",'MAPA DE RIESGOS'!$AF366),"")</f>
        <v/>
      </c>
      <c r="CM25" s="318" t="str">
        <f>IF(AND('MAPA DE RIESGOS'!$AP367="Muy Alta",'MAPA DE RIESGOS'!$AR367="Catastrófico"),CONCATENATE("R",'MAPA DE RIESGOS'!$H367,"C",'MAPA DE RIESGOS'!$AF367),"")</f>
        <v/>
      </c>
      <c r="CN25" s="318" t="str">
        <f>IF(AND('MAPA DE RIESGOS'!$AP368="Muy Alta",'MAPA DE RIESGOS'!$AR368="Catastrófico"),CONCATENATE("R",'MAPA DE RIESGOS'!$H368,"C",'MAPA DE RIESGOS'!$AF368),"")</f>
        <v/>
      </c>
      <c r="CO25" s="318" t="str">
        <f>IF(AND('MAPA DE RIESGOS'!$AP369="Muy Alta",'MAPA DE RIESGOS'!$AR369="Catastrófico"),CONCATENATE("R",'MAPA DE RIESGOS'!$H369,"C",'MAPA DE RIESGOS'!$AF369),"")</f>
        <v/>
      </c>
      <c r="CP25" s="318" t="str">
        <f>IF(AND('MAPA DE RIESGOS'!$AP370="Muy Alta",'MAPA DE RIESGOS'!$AR370="Catastrófico"),CONCATENATE("R",'MAPA DE RIESGOS'!$H370,"C",'MAPA DE RIESGOS'!$AF370),"")</f>
        <v/>
      </c>
      <c r="CQ25" s="318" t="str">
        <f>IF(AND('MAPA DE RIESGOS'!$AP371="Muy Alta",'MAPA DE RIESGOS'!$AR371="Catastrófico"),CONCATENATE("R",'MAPA DE RIESGOS'!$H371,"C",'MAPA DE RIESGOS'!$AF371),"")</f>
        <v/>
      </c>
      <c r="CR25" s="318" t="str">
        <f>IF(AND('MAPA DE RIESGOS'!$AP372="Muy Alta",'MAPA DE RIESGOS'!$AR372="Catastrófico"),CONCATENATE("R",'MAPA DE RIESGOS'!$H372,"C",'MAPA DE RIESGOS'!$AF372),"")</f>
        <v/>
      </c>
      <c r="CS25" s="318" t="str">
        <f>IF(AND('MAPA DE RIESGOS'!$AP373="Muy Alta",'MAPA DE RIESGOS'!$AR373="Catastrófico"),CONCATENATE("R",'MAPA DE RIESGOS'!$H373,"C",'MAPA DE RIESGOS'!$AF373),"")</f>
        <v/>
      </c>
      <c r="CT25" s="318" t="str">
        <f>IF(AND('MAPA DE RIESGOS'!$AP374="Muy Alta",'MAPA DE RIESGOS'!$AR374="Catastrófico"),CONCATENATE("R",'MAPA DE RIESGOS'!$H374,"C",'MAPA DE RIESGOS'!$AF374),"")</f>
        <v/>
      </c>
      <c r="CU25" s="319" t="str">
        <f>IF(AND('MAPA DE RIESGOS'!$AP375="Muy Alta",'MAPA DE RIESGOS'!$AR375="Catastrófico"),CONCATENATE("R",'MAPA DE RIESGOS'!$H375,"C",'MAPA DE RIESGOS'!$AF375),"")</f>
        <v/>
      </c>
      <c r="CV25" s="57"/>
      <c r="CW25" s="858"/>
      <c r="CX25" s="859"/>
      <c r="CY25" s="859"/>
      <c r="CZ25" s="859"/>
      <c r="DA25" s="859"/>
      <c r="DB25" s="860"/>
    </row>
    <row r="26" spans="2:106" ht="32.450000000000003" customHeight="1">
      <c r="B26" s="878"/>
      <c r="C26" s="878"/>
      <c r="D26" s="879"/>
      <c r="E26" s="849"/>
      <c r="F26" s="850"/>
      <c r="G26" s="850"/>
      <c r="H26" s="850"/>
      <c r="I26" s="851"/>
      <c r="J26" s="315" t="str">
        <f>IF(AND('MAPA DE RIESGOS'!$AP376="Muy Alta",'MAPA DE RIESGOS'!$AR376="Leve"),CONCATENATE("R",'MAPA DE RIESGOS'!$H376,"C",'MAPA DE RIESGOS'!$AF376),"")</f>
        <v/>
      </c>
      <c r="K26" s="316" t="str">
        <f>IF(AND('MAPA DE RIESGOS'!$AP377="Muy Alta",'MAPA DE RIESGOS'!$AR377="Leve"),CONCATENATE("R",'MAPA DE RIESGOS'!$H377,"C",'MAPA DE RIESGOS'!$AF377),"")</f>
        <v/>
      </c>
      <c r="L26" s="316" t="str">
        <f>IF(AND('MAPA DE RIESGOS'!$AP378="Muy Alta",'MAPA DE RIESGOS'!$AR378="Leve"),CONCATENATE("R",'MAPA DE RIESGOS'!$H378,"C",'MAPA DE RIESGOS'!$AF378),"")</f>
        <v/>
      </c>
      <c r="M26" s="316" t="str">
        <f>IF(AND('MAPA DE RIESGOS'!$AP379="Muy Alta",'MAPA DE RIESGOS'!$AR379="Leve"),CONCATENATE("R",'MAPA DE RIESGOS'!$H379,"C",'MAPA DE RIESGOS'!$AF379),"")</f>
        <v/>
      </c>
      <c r="N26" s="316" t="str">
        <f>IF(AND('MAPA DE RIESGOS'!$AP380="Muy Alta",'MAPA DE RIESGOS'!$AR380="Leve"),CONCATENATE("R",'MAPA DE RIESGOS'!$H380,"C",'MAPA DE RIESGOS'!$AF380),"")</f>
        <v/>
      </c>
      <c r="O26" s="316" t="str">
        <f>IF(AND('MAPA DE RIESGOS'!$AP381="Muy Alta",'MAPA DE RIESGOS'!$AR381="Leve"),CONCATENATE("R",'MAPA DE RIESGOS'!$H381,"C",'MAPA DE RIESGOS'!$AF381),"")</f>
        <v/>
      </c>
      <c r="P26" s="316" t="str">
        <f>IF(AND('MAPA DE RIESGOS'!$AP382="Muy Alta",'MAPA DE RIESGOS'!$AR382="Leve"),CONCATENATE("R",'MAPA DE RIESGOS'!$H382,"C",'MAPA DE RIESGOS'!$AF382),"")</f>
        <v/>
      </c>
      <c r="Q26" s="316" t="str">
        <f>IF(AND('MAPA DE RIESGOS'!$AP383="Muy Alta",'MAPA DE RIESGOS'!$AR383="Leve"),CONCATENATE("R",'MAPA DE RIESGOS'!$H383,"C",'MAPA DE RIESGOS'!$AF383),"")</f>
        <v/>
      </c>
      <c r="R26" s="316" t="str">
        <f>IF(AND('MAPA DE RIESGOS'!$AP384="Muy Alta",'MAPA DE RIESGOS'!$AR384="Leve"),CONCATENATE("R",'MAPA DE RIESGOS'!$H384,"C",'MAPA DE RIESGOS'!$AF384),"")</f>
        <v/>
      </c>
      <c r="S26" s="316" t="str">
        <f>IF(AND('MAPA DE RIESGOS'!$AP385="Muy Alta",'MAPA DE RIESGOS'!$AR385="Leve"),CONCATENATE("R",'MAPA DE RIESGOS'!$H385,"C",'MAPA DE RIESGOS'!$AF385),"")</f>
        <v/>
      </c>
      <c r="T26" s="316" t="str">
        <f>IF(AND('MAPA DE RIESGOS'!$AP386="Muy Alta",'MAPA DE RIESGOS'!$AR386="Leve"),CONCATENATE("R",'MAPA DE RIESGOS'!$H386,"C",'MAPA DE RIESGOS'!$AF386),"")</f>
        <v/>
      </c>
      <c r="U26" s="316" t="str">
        <f>IF(AND('MAPA DE RIESGOS'!$AP387="Muy Alta",'MAPA DE RIESGOS'!$AR387="Leve"),CONCATENATE("R",'MAPA DE RIESGOS'!$H387,"C",'MAPA DE RIESGOS'!$AF387),"")</f>
        <v/>
      </c>
      <c r="V26" s="316" t="str">
        <f>IF(AND('MAPA DE RIESGOS'!$AP388="Muy Alta",'MAPA DE RIESGOS'!$AR388="Leve"),CONCATENATE("R",'MAPA DE RIESGOS'!$H388,"C",'MAPA DE RIESGOS'!$AF388),"")</f>
        <v/>
      </c>
      <c r="W26" s="316" t="str">
        <f>IF(AND('MAPA DE RIESGOS'!$AP389="Muy Alta",'MAPA DE RIESGOS'!$AR389="Leve"),CONCATENATE("R",'MAPA DE RIESGOS'!$H389,"C",'MAPA DE RIESGOS'!$AF389),"")</f>
        <v/>
      </c>
      <c r="X26" s="316" t="str">
        <f>IF(AND('MAPA DE RIESGOS'!$AP390="Muy Alta",'MAPA DE RIESGOS'!$AR390="Leve"),CONCATENATE("R",'MAPA DE RIESGOS'!$H390,"C",'MAPA DE RIESGOS'!$AF390),"")</f>
        <v/>
      </c>
      <c r="Y26" s="316" t="str">
        <f>IF(AND('MAPA DE RIESGOS'!$AP391="Muy Alta",'MAPA DE RIESGOS'!$AR391="Leve"),CONCATENATE("R",'MAPA DE RIESGOS'!$H391,"C",'MAPA DE RIESGOS'!$AF391),"")</f>
        <v/>
      </c>
      <c r="Z26" s="316" t="str">
        <f>IF(AND('MAPA DE RIESGOS'!$AP392="Muy Alta",'MAPA DE RIESGOS'!$AR392="Leve"),CONCATENATE("R",'MAPA DE RIESGOS'!$H392,"C",'MAPA DE RIESGOS'!$AF392),"")</f>
        <v/>
      </c>
      <c r="AA26" s="317" t="str">
        <f>IF(AND('MAPA DE RIESGOS'!$AP393="Muy Alta",'MAPA DE RIESGOS'!$AR393="Leve"),CONCATENATE("R",'MAPA DE RIESGOS'!$H393,"C",'MAPA DE RIESGOS'!$AF393),"")</f>
        <v/>
      </c>
      <c r="AB26" s="315" t="str">
        <f>IF(AND('MAPA DE RIESGOS'!$AP376="Muy Alta",'MAPA DE RIESGOS'!$AR376="Menor"),CONCATENATE("R",'MAPA DE RIESGOS'!$H376,"C",'MAPA DE RIESGOS'!$AF376),"")</f>
        <v/>
      </c>
      <c r="AC26" s="316" t="str">
        <f>IF(AND('MAPA DE RIESGOS'!$AP377="Muy Alta",'MAPA DE RIESGOS'!$AR377="Menor"),CONCATENATE("R",'MAPA DE RIESGOS'!$H377,"C",'MAPA DE RIESGOS'!$AF377),"")</f>
        <v/>
      </c>
      <c r="AD26" s="316" t="str">
        <f>IF(AND('MAPA DE RIESGOS'!$AP378="Muy Alta",'MAPA DE RIESGOS'!$AR378="Menor"),CONCATENATE("R",'MAPA DE RIESGOS'!$H378,"C",'MAPA DE RIESGOS'!$AF378),"")</f>
        <v/>
      </c>
      <c r="AE26" s="316" t="str">
        <f>IF(AND('MAPA DE RIESGOS'!$AP379="Muy Alta",'MAPA DE RIESGOS'!$AR379="Menor"),CONCATENATE("R",'MAPA DE RIESGOS'!$H379,"C",'MAPA DE RIESGOS'!$AF379),"")</f>
        <v/>
      </c>
      <c r="AF26" s="316" t="str">
        <f>IF(AND('MAPA DE RIESGOS'!$AP380="Muy Alta",'MAPA DE RIESGOS'!$AR380="Menor"),CONCATENATE("R",'MAPA DE RIESGOS'!$H380,"C",'MAPA DE RIESGOS'!$AF380),"")</f>
        <v/>
      </c>
      <c r="AG26" s="316" t="str">
        <f>IF(AND('MAPA DE RIESGOS'!$AP381="Muy Alta",'MAPA DE RIESGOS'!$AR381="Menor"),CONCATENATE("R",'MAPA DE RIESGOS'!$H381,"C",'MAPA DE RIESGOS'!$AF381),"")</f>
        <v/>
      </c>
      <c r="AH26" s="316" t="str">
        <f>IF(AND('MAPA DE RIESGOS'!$AP382="Muy Alta",'MAPA DE RIESGOS'!$AR382="Menor"),CONCATENATE("R",'MAPA DE RIESGOS'!$H382,"C",'MAPA DE RIESGOS'!$AF382),"")</f>
        <v/>
      </c>
      <c r="AI26" s="316" t="str">
        <f>IF(AND('MAPA DE RIESGOS'!$AP383="Muy Alta",'MAPA DE RIESGOS'!$AR383="Menor"),CONCATENATE("R",'MAPA DE RIESGOS'!$H383,"C",'MAPA DE RIESGOS'!$AF383),"")</f>
        <v/>
      </c>
      <c r="AJ26" s="316" t="str">
        <f>IF(AND('MAPA DE RIESGOS'!$AP384="Muy Alta",'MAPA DE RIESGOS'!$AR384="Menor"),CONCATENATE("R",'MAPA DE RIESGOS'!$H384,"C",'MAPA DE RIESGOS'!$AF384),"")</f>
        <v/>
      </c>
      <c r="AK26" s="316" t="str">
        <f>IF(AND('MAPA DE RIESGOS'!$AP385="Muy Alta",'MAPA DE RIESGOS'!$AR385="Menor"),CONCATENATE("R",'MAPA DE RIESGOS'!$H385,"C",'MAPA DE RIESGOS'!$AF385),"")</f>
        <v/>
      </c>
      <c r="AL26" s="316" t="str">
        <f>IF(AND('MAPA DE RIESGOS'!$AP386="Muy Alta",'MAPA DE RIESGOS'!$AR386="Menor"),CONCATENATE("R",'MAPA DE RIESGOS'!$H386,"C",'MAPA DE RIESGOS'!$AF386),"")</f>
        <v/>
      </c>
      <c r="AM26" s="316" t="str">
        <f>IF(AND('MAPA DE RIESGOS'!$AP387="Muy Alta",'MAPA DE RIESGOS'!$AR387="Menor"),CONCATENATE("R",'MAPA DE RIESGOS'!$H387,"C",'MAPA DE RIESGOS'!$AF387),"")</f>
        <v/>
      </c>
      <c r="AN26" s="316" t="str">
        <f>IF(AND('MAPA DE RIESGOS'!$AP388="Muy Alta",'MAPA DE RIESGOS'!$AR388="Menor"),CONCATENATE("R",'MAPA DE RIESGOS'!$H388,"C",'MAPA DE RIESGOS'!$AF388),"")</f>
        <v/>
      </c>
      <c r="AO26" s="316" t="str">
        <f>IF(AND('MAPA DE RIESGOS'!$AP389="Muy Alta",'MAPA DE RIESGOS'!$AR389="Menor"),CONCATENATE("R",'MAPA DE RIESGOS'!$H389,"C",'MAPA DE RIESGOS'!$AF389),"")</f>
        <v/>
      </c>
      <c r="AP26" s="316" t="str">
        <f>IF(AND('MAPA DE RIESGOS'!$AP390="Muy Alta",'MAPA DE RIESGOS'!$AR390="Menor"),CONCATENATE("R",'MAPA DE RIESGOS'!$H390,"C",'MAPA DE RIESGOS'!$AF390),"")</f>
        <v/>
      </c>
      <c r="AQ26" s="316" t="str">
        <f>IF(AND('MAPA DE RIESGOS'!$AP391="Muy Alta",'MAPA DE RIESGOS'!$AR391="Menor"),CONCATENATE("R",'MAPA DE RIESGOS'!$H391,"C",'MAPA DE RIESGOS'!$AF391),"")</f>
        <v/>
      </c>
      <c r="AR26" s="316" t="str">
        <f>IF(AND('MAPA DE RIESGOS'!$AP392="Muy Alta",'MAPA DE RIESGOS'!$AR392="Menor"),CONCATENATE("R",'MAPA DE RIESGOS'!$H392,"C",'MAPA DE RIESGOS'!$AF392),"")</f>
        <v/>
      </c>
      <c r="AS26" s="317" t="str">
        <f>IF(AND('MAPA DE RIESGOS'!$AP393="Muy Alta",'MAPA DE RIESGOS'!$AR393="Menor"),CONCATENATE("R",'MAPA DE RIESGOS'!$H393,"C",'MAPA DE RIESGOS'!$AF393),"")</f>
        <v/>
      </c>
      <c r="AT26" s="315" t="str">
        <f>IF(AND('MAPA DE RIESGOS'!$AP376="Muy Alta",'MAPA DE RIESGOS'!$AR376="Moderado"),CONCATENATE("R",'MAPA DE RIESGOS'!$H376,"C",'MAPA DE RIESGOS'!$AF376),"")</f>
        <v/>
      </c>
      <c r="AU26" s="316" t="str">
        <f>IF(AND('MAPA DE RIESGOS'!$AP377="Muy Alta",'MAPA DE RIESGOS'!$AR377="Moderado"),CONCATENATE("R",'MAPA DE RIESGOS'!$H377,"C",'MAPA DE RIESGOS'!$AF377),"")</f>
        <v/>
      </c>
      <c r="AV26" s="316" t="str">
        <f>IF(AND('MAPA DE RIESGOS'!$AP378="Muy Alta",'MAPA DE RIESGOS'!$AR378="Moderado"),CONCATENATE("R",'MAPA DE RIESGOS'!$H378,"C",'MAPA DE RIESGOS'!$AF378),"")</f>
        <v/>
      </c>
      <c r="AW26" s="316" t="str">
        <f>IF(AND('MAPA DE RIESGOS'!$AP379="Muy Alta",'MAPA DE RIESGOS'!$AR379="Moderado"),CONCATENATE("R",'MAPA DE RIESGOS'!$H379,"C",'MAPA DE RIESGOS'!$AF379),"")</f>
        <v/>
      </c>
      <c r="AX26" s="316" t="str">
        <f>IF(AND('MAPA DE RIESGOS'!$AP380="Muy Alta",'MAPA DE RIESGOS'!$AR380="Moderado"),CONCATENATE("R",'MAPA DE RIESGOS'!$H380,"C",'MAPA DE RIESGOS'!$AF380),"")</f>
        <v/>
      </c>
      <c r="AY26" s="316" t="str">
        <f>IF(AND('MAPA DE RIESGOS'!$AP381="Muy Alta",'MAPA DE RIESGOS'!$AR381="Moderado"),CONCATENATE("R",'MAPA DE RIESGOS'!$H381,"C",'MAPA DE RIESGOS'!$AF381),"")</f>
        <v/>
      </c>
      <c r="AZ26" s="316" t="str">
        <f>IF(AND('MAPA DE RIESGOS'!$AP382="Muy Alta",'MAPA DE RIESGOS'!$AR382="Moderado"),CONCATENATE("R",'MAPA DE RIESGOS'!$H382,"C",'MAPA DE RIESGOS'!$AF382),"")</f>
        <v/>
      </c>
      <c r="BA26" s="316" t="str">
        <f>IF(AND('MAPA DE RIESGOS'!$AP383="Muy Alta",'MAPA DE RIESGOS'!$AR383="Moderado"),CONCATENATE("R",'MAPA DE RIESGOS'!$H383,"C",'MAPA DE RIESGOS'!$AF383),"")</f>
        <v/>
      </c>
      <c r="BB26" s="316" t="str">
        <f>IF(AND('MAPA DE RIESGOS'!$AP384="Muy Alta",'MAPA DE RIESGOS'!$AR384="Moderado"),CONCATENATE("R",'MAPA DE RIESGOS'!$H384,"C",'MAPA DE RIESGOS'!$AF384),"")</f>
        <v/>
      </c>
      <c r="BC26" s="316" t="str">
        <f>IF(AND('MAPA DE RIESGOS'!$AP385="Muy Alta",'MAPA DE RIESGOS'!$AR385="Moderado"),CONCATENATE("R",'MAPA DE RIESGOS'!$H385,"C",'MAPA DE RIESGOS'!$AF385),"")</f>
        <v/>
      </c>
      <c r="BD26" s="316" t="str">
        <f>IF(AND('MAPA DE RIESGOS'!$AP386="Muy Alta",'MAPA DE RIESGOS'!$AR386="Moderado"),CONCATENATE("R",'MAPA DE RIESGOS'!$H386,"C",'MAPA DE RIESGOS'!$AF386),"")</f>
        <v/>
      </c>
      <c r="BE26" s="316" t="str">
        <f>IF(AND('MAPA DE RIESGOS'!$AP387="Muy Alta",'MAPA DE RIESGOS'!$AR387="Moderado"),CONCATENATE("R",'MAPA DE RIESGOS'!$H387,"C",'MAPA DE RIESGOS'!$AF387),"")</f>
        <v/>
      </c>
      <c r="BF26" s="316" t="str">
        <f>IF(AND('MAPA DE RIESGOS'!$AP388="Muy Alta",'MAPA DE RIESGOS'!$AR388="Moderado"),CONCATENATE("R",'MAPA DE RIESGOS'!$H388,"C",'MAPA DE RIESGOS'!$AF388),"")</f>
        <v/>
      </c>
      <c r="BG26" s="316" t="str">
        <f>IF(AND('MAPA DE RIESGOS'!$AP389="Muy Alta",'MAPA DE RIESGOS'!$AR389="Moderado"),CONCATENATE("R",'MAPA DE RIESGOS'!$H389,"C",'MAPA DE RIESGOS'!$AF389),"")</f>
        <v/>
      </c>
      <c r="BH26" s="316" t="str">
        <f>IF(AND('MAPA DE RIESGOS'!$AP390="Muy Alta",'MAPA DE RIESGOS'!$AR390="Moderado"),CONCATENATE("R",'MAPA DE RIESGOS'!$H390,"C",'MAPA DE RIESGOS'!$AF390),"")</f>
        <v/>
      </c>
      <c r="BI26" s="316" t="str">
        <f>IF(AND('MAPA DE RIESGOS'!$AP391="Muy Alta",'MAPA DE RIESGOS'!$AR391="Moderado"),CONCATENATE("R",'MAPA DE RIESGOS'!$H391,"C",'MAPA DE RIESGOS'!$AF391),"")</f>
        <v/>
      </c>
      <c r="BJ26" s="316" t="str">
        <f>IF(AND('MAPA DE RIESGOS'!$AP392="Muy Alta",'MAPA DE RIESGOS'!$AR392="Moderado"),CONCATENATE("R",'MAPA DE RIESGOS'!$H392,"C",'MAPA DE RIESGOS'!$AF392),"")</f>
        <v/>
      </c>
      <c r="BK26" s="317" t="str">
        <f>IF(AND('MAPA DE RIESGOS'!$AP393="Muy Alta",'MAPA DE RIESGOS'!$AR393="Moderado"),CONCATENATE("R",'MAPA DE RIESGOS'!$H393,"C",'MAPA DE RIESGOS'!$AF393),"")</f>
        <v/>
      </c>
      <c r="BL26" s="315" t="str">
        <f>IF(AND('MAPA DE RIESGOS'!$AP376="Muy Alta",'MAPA DE RIESGOS'!$AR376="Mayor"),CONCATENATE("R",'MAPA DE RIESGOS'!$H376,"C",'MAPA DE RIESGOS'!$AF376),"")</f>
        <v/>
      </c>
      <c r="BM26" s="316" t="str">
        <f>IF(AND('MAPA DE RIESGOS'!$AP377="Muy Alta",'MAPA DE RIESGOS'!$AR377="Mayor"),CONCATENATE("R",'MAPA DE RIESGOS'!$H377,"C",'MAPA DE RIESGOS'!$AF377),"")</f>
        <v/>
      </c>
      <c r="BN26" s="316" t="str">
        <f>IF(AND('MAPA DE RIESGOS'!$AP378="Muy Alta",'MAPA DE RIESGOS'!$AR378="Mayor"),CONCATENATE("R",'MAPA DE RIESGOS'!$H378,"C",'MAPA DE RIESGOS'!$AF378),"")</f>
        <v/>
      </c>
      <c r="BO26" s="316" t="str">
        <f>IF(AND('MAPA DE RIESGOS'!$AP379="Muy Alta",'MAPA DE RIESGOS'!$AR379="Mayor"),CONCATENATE("R",'MAPA DE RIESGOS'!$H379,"C",'MAPA DE RIESGOS'!$AF379),"")</f>
        <v/>
      </c>
      <c r="BP26" s="316" t="str">
        <f>IF(AND('MAPA DE RIESGOS'!$AP380="Muy Alta",'MAPA DE RIESGOS'!$AR380="Mayor"),CONCATENATE("R",'MAPA DE RIESGOS'!$H380,"C",'MAPA DE RIESGOS'!$AF380),"")</f>
        <v/>
      </c>
      <c r="BQ26" s="316" t="str">
        <f>IF(AND('MAPA DE RIESGOS'!$AP381="Muy Alta",'MAPA DE RIESGOS'!$AR381="Mayor"),CONCATENATE("R",'MAPA DE RIESGOS'!$H381,"C",'MAPA DE RIESGOS'!$AF381),"")</f>
        <v/>
      </c>
      <c r="BR26" s="316" t="str">
        <f>IF(AND('MAPA DE RIESGOS'!$AP382="Muy Alta",'MAPA DE RIESGOS'!$AR382="Mayor"),CONCATENATE("R",'MAPA DE RIESGOS'!$H382,"C",'MAPA DE RIESGOS'!$AF382),"")</f>
        <v/>
      </c>
      <c r="BS26" s="316" t="str">
        <f>IF(AND('MAPA DE RIESGOS'!$AP383="Muy Alta",'MAPA DE RIESGOS'!$AR383="Mayor"),CONCATENATE("R",'MAPA DE RIESGOS'!$H383,"C",'MAPA DE RIESGOS'!$AF383),"")</f>
        <v/>
      </c>
      <c r="BT26" s="316" t="str">
        <f>IF(AND('MAPA DE RIESGOS'!$AP384="Muy Alta",'MAPA DE RIESGOS'!$AR384="Mayor"),CONCATENATE("R",'MAPA DE RIESGOS'!$H384,"C",'MAPA DE RIESGOS'!$AF384),"")</f>
        <v/>
      </c>
      <c r="BU26" s="316" t="str">
        <f>IF(AND('MAPA DE RIESGOS'!$AP385="Muy Alta",'MAPA DE RIESGOS'!$AR385="Mayor"),CONCATENATE("R",'MAPA DE RIESGOS'!$H385,"C",'MAPA DE RIESGOS'!$AF385),"")</f>
        <v/>
      </c>
      <c r="BV26" s="316" t="str">
        <f>IF(AND('MAPA DE RIESGOS'!$AP386="Muy Alta",'MAPA DE RIESGOS'!$AR386="Mayor"),CONCATENATE("R",'MAPA DE RIESGOS'!$H386,"C",'MAPA DE RIESGOS'!$AF386),"")</f>
        <v/>
      </c>
      <c r="BW26" s="316" t="str">
        <f>IF(AND('MAPA DE RIESGOS'!$AP387="Muy Alta",'MAPA DE RIESGOS'!$AR387="Mayor"),CONCATENATE("R",'MAPA DE RIESGOS'!$H387,"C",'MAPA DE RIESGOS'!$AF387),"")</f>
        <v/>
      </c>
      <c r="BX26" s="316" t="str">
        <f>IF(AND('MAPA DE RIESGOS'!$AP388="Muy Alta",'MAPA DE RIESGOS'!$AR388="Mayor"),CONCATENATE("R",'MAPA DE RIESGOS'!$H388,"C",'MAPA DE RIESGOS'!$AF388),"")</f>
        <v/>
      </c>
      <c r="BY26" s="316" t="str">
        <f>IF(AND('MAPA DE RIESGOS'!$AP389="Muy Alta",'MAPA DE RIESGOS'!$AR389="Mayor"),CONCATENATE("R",'MAPA DE RIESGOS'!$H389,"C",'MAPA DE RIESGOS'!$AF389),"")</f>
        <v/>
      </c>
      <c r="BZ26" s="316" t="str">
        <f>IF(AND('MAPA DE RIESGOS'!$AP390="Muy Alta",'MAPA DE RIESGOS'!$AR390="Mayor"),CONCATENATE("R",'MAPA DE RIESGOS'!$H390,"C",'MAPA DE RIESGOS'!$AF390),"")</f>
        <v/>
      </c>
      <c r="CA26" s="316" t="str">
        <f>IF(AND('MAPA DE RIESGOS'!$AP391="Muy Alta",'MAPA DE RIESGOS'!$AR391="Mayor"),CONCATENATE("R",'MAPA DE RIESGOS'!$H391,"C",'MAPA DE RIESGOS'!$AF391),"")</f>
        <v/>
      </c>
      <c r="CB26" s="316" t="str">
        <f>IF(AND('MAPA DE RIESGOS'!$AP392="Muy Alta",'MAPA DE RIESGOS'!$AR392="Mayor"),CONCATENATE("R",'MAPA DE RIESGOS'!$H392,"C",'MAPA DE RIESGOS'!$AF392),"")</f>
        <v/>
      </c>
      <c r="CC26" s="317" t="str">
        <f>IF(AND('MAPA DE RIESGOS'!$AP393="Muy Alta",'MAPA DE RIESGOS'!$AR393="Mayor"),CONCATENATE("R",'MAPA DE RIESGOS'!$H393,"C",'MAPA DE RIESGOS'!$AF393),"")</f>
        <v/>
      </c>
      <c r="CD26" s="318" t="str">
        <f>IF(AND('MAPA DE RIESGOS'!$AP376="Muy Alta",'MAPA DE RIESGOS'!$AR376="Catastrófico"),CONCATENATE("R",'MAPA DE RIESGOS'!$H376,"C",'MAPA DE RIESGOS'!$AF376),"")</f>
        <v/>
      </c>
      <c r="CE26" s="318" t="str">
        <f>IF(AND('MAPA DE RIESGOS'!$AP377="Muy Alta",'MAPA DE RIESGOS'!$AR377="Catastrófico"),CONCATENATE("R",'MAPA DE RIESGOS'!$H377,"C",'MAPA DE RIESGOS'!$AF377),"")</f>
        <v/>
      </c>
      <c r="CF26" s="318" t="str">
        <f>IF(AND('MAPA DE RIESGOS'!$AP378="Muy Alta",'MAPA DE RIESGOS'!$AR378="Catastrófico"),CONCATENATE("R",'MAPA DE RIESGOS'!$H378,"C",'MAPA DE RIESGOS'!$AF378),"")</f>
        <v/>
      </c>
      <c r="CG26" s="318" t="str">
        <f>IF(AND('MAPA DE RIESGOS'!$AP379="Muy Alta",'MAPA DE RIESGOS'!$AR379="Catastrófico"),CONCATENATE("R",'MAPA DE RIESGOS'!$H379,"C",'MAPA DE RIESGOS'!$AF379),"")</f>
        <v/>
      </c>
      <c r="CH26" s="318" t="str">
        <f>IF(AND('MAPA DE RIESGOS'!$AP380="Muy Alta",'MAPA DE RIESGOS'!$AR380="Catastrófico"),CONCATENATE("R",'MAPA DE RIESGOS'!$H380,"C",'MAPA DE RIESGOS'!$AF380),"")</f>
        <v/>
      </c>
      <c r="CI26" s="318" t="str">
        <f>IF(AND('MAPA DE RIESGOS'!$AP381="Muy Alta",'MAPA DE RIESGOS'!$AR381="Catastrófico"),CONCATENATE("R",'MAPA DE RIESGOS'!$H381,"C",'MAPA DE RIESGOS'!$AF381),"")</f>
        <v/>
      </c>
      <c r="CJ26" s="318" t="str">
        <f>IF(AND('MAPA DE RIESGOS'!$AP382="Muy Alta",'MAPA DE RIESGOS'!$AR382="Catastrófico"),CONCATENATE("R",'MAPA DE RIESGOS'!$H382,"C",'MAPA DE RIESGOS'!$AF382),"")</f>
        <v/>
      </c>
      <c r="CK26" s="318" t="str">
        <f>IF(AND('MAPA DE RIESGOS'!$AP383="Muy Alta",'MAPA DE RIESGOS'!$AR383="Catastrófico"),CONCATENATE("R",'MAPA DE RIESGOS'!$H383,"C",'MAPA DE RIESGOS'!$AF383),"")</f>
        <v/>
      </c>
      <c r="CL26" s="318" t="str">
        <f>IF(AND('MAPA DE RIESGOS'!$AP384="Muy Alta",'MAPA DE RIESGOS'!$AR384="Catastrófico"),CONCATENATE("R",'MAPA DE RIESGOS'!$H384,"C",'MAPA DE RIESGOS'!$AF384),"")</f>
        <v/>
      </c>
      <c r="CM26" s="318" t="str">
        <f>IF(AND('MAPA DE RIESGOS'!$AP385="Muy Alta",'MAPA DE RIESGOS'!$AR385="Catastrófico"),CONCATENATE("R",'MAPA DE RIESGOS'!$H385,"C",'MAPA DE RIESGOS'!$AF385),"")</f>
        <v/>
      </c>
      <c r="CN26" s="318" t="str">
        <f>IF(AND('MAPA DE RIESGOS'!$AP386="Muy Alta",'MAPA DE RIESGOS'!$AR386="Catastrófico"),CONCATENATE("R",'MAPA DE RIESGOS'!$H386,"C",'MAPA DE RIESGOS'!$AF386),"")</f>
        <v/>
      </c>
      <c r="CO26" s="318" t="str">
        <f>IF(AND('MAPA DE RIESGOS'!$AP387="Muy Alta",'MAPA DE RIESGOS'!$AR387="Catastrófico"),CONCATENATE("R",'MAPA DE RIESGOS'!$H387,"C",'MAPA DE RIESGOS'!$AF387),"")</f>
        <v/>
      </c>
      <c r="CP26" s="318" t="str">
        <f>IF(AND('MAPA DE RIESGOS'!$AP388="Muy Alta",'MAPA DE RIESGOS'!$AR388="Catastrófico"),CONCATENATE("R",'MAPA DE RIESGOS'!$H388,"C",'MAPA DE RIESGOS'!$AF388),"")</f>
        <v/>
      </c>
      <c r="CQ26" s="318" t="str">
        <f>IF(AND('MAPA DE RIESGOS'!$AP389="Muy Alta",'MAPA DE RIESGOS'!$AR389="Catastrófico"),CONCATENATE("R",'MAPA DE RIESGOS'!$H389,"C",'MAPA DE RIESGOS'!$AF389),"")</f>
        <v/>
      </c>
      <c r="CR26" s="318" t="str">
        <f>IF(AND('MAPA DE RIESGOS'!$AP390="Muy Alta",'MAPA DE RIESGOS'!$AR390="Catastrófico"),CONCATENATE("R",'MAPA DE RIESGOS'!$H390,"C",'MAPA DE RIESGOS'!$AF390),"")</f>
        <v/>
      </c>
      <c r="CS26" s="318" t="str">
        <f>IF(AND('MAPA DE RIESGOS'!$AP391="Muy Alta",'MAPA DE RIESGOS'!$AR391="Catastrófico"),CONCATENATE("R",'MAPA DE RIESGOS'!$H391,"C",'MAPA DE RIESGOS'!$AF391),"")</f>
        <v/>
      </c>
      <c r="CT26" s="318" t="str">
        <f>IF(AND('MAPA DE RIESGOS'!$AP392="Muy Alta",'MAPA DE RIESGOS'!$AR392="Catastrófico"),CONCATENATE("R",'MAPA DE RIESGOS'!$H392,"C",'MAPA DE RIESGOS'!$AF392),"")</f>
        <v/>
      </c>
      <c r="CU26" s="319" t="str">
        <f>IF(AND('MAPA DE RIESGOS'!$AP393="Muy Alta",'MAPA DE RIESGOS'!$AR393="Catastrófico"),CONCATENATE("R",'MAPA DE RIESGOS'!$H393,"C",'MAPA DE RIESGOS'!$AF393),"")</f>
        <v/>
      </c>
      <c r="CV26" s="57"/>
      <c r="CW26" s="858"/>
      <c r="CX26" s="859"/>
      <c r="CY26" s="859"/>
      <c r="CZ26" s="859"/>
      <c r="DA26" s="859"/>
      <c r="DB26" s="860"/>
    </row>
    <row r="27" spans="2:106" ht="32.450000000000003" customHeight="1">
      <c r="B27" s="878"/>
      <c r="C27" s="878"/>
      <c r="D27" s="879"/>
      <c r="E27" s="849"/>
      <c r="F27" s="850"/>
      <c r="G27" s="850"/>
      <c r="H27" s="850"/>
      <c r="I27" s="851"/>
      <c r="J27" s="315" t="str">
        <f>IF(AND('MAPA DE RIESGOS'!$AP394="Muy Alta",'MAPA DE RIESGOS'!$AR394="Leve"),CONCATENATE("R",'MAPA DE RIESGOS'!$H394,"C",'MAPA DE RIESGOS'!$AF394),"")</f>
        <v/>
      </c>
      <c r="K27" s="316" t="str">
        <f>IF(AND('MAPA DE RIESGOS'!$AP395="Muy Alta",'MAPA DE RIESGOS'!$AR395="Leve"),CONCATENATE("R",'MAPA DE RIESGOS'!$H395,"C",'MAPA DE RIESGOS'!$AF395),"")</f>
        <v/>
      </c>
      <c r="L27" s="316" t="str">
        <f>IF(AND('MAPA DE RIESGOS'!$AP396="Muy Alta",'MAPA DE RIESGOS'!$AR396="Leve"),CONCATENATE("R",'MAPA DE RIESGOS'!$H396,"C",'MAPA DE RIESGOS'!$AF396),"")</f>
        <v/>
      </c>
      <c r="M27" s="316" t="str">
        <f>IF(AND('MAPA DE RIESGOS'!$AP397="Muy Alta",'MAPA DE RIESGOS'!$AR397="Leve"),CONCATENATE("R",'MAPA DE RIESGOS'!$H397,"C",'MAPA DE RIESGOS'!$AF397),"")</f>
        <v/>
      </c>
      <c r="N27" s="316" t="str">
        <f>IF(AND('MAPA DE RIESGOS'!$AP398="Muy Alta",'MAPA DE RIESGOS'!$AR398="Leve"),CONCATENATE("R",'MAPA DE RIESGOS'!$H398,"C",'MAPA DE RIESGOS'!$AF398),"")</f>
        <v/>
      </c>
      <c r="O27" s="316" t="str">
        <f>IF(AND('MAPA DE RIESGOS'!$AP399="Muy Alta",'MAPA DE RIESGOS'!$AR399="Leve"),CONCATENATE("R",'MAPA DE RIESGOS'!$H399,"C",'MAPA DE RIESGOS'!$AF399),"")</f>
        <v/>
      </c>
      <c r="P27" s="316" t="str">
        <f>IF(AND('MAPA DE RIESGOS'!$AP400="Muy Alta",'MAPA DE RIESGOS'!$AR400="Leve"),CONCATENATE("R",'MAPA DE RIESGOS'!$H400,"C",'MAPA DE RIESGOS'!$AF400),"")</f>
        <v/>
      </c>
      <c r="Q27" s="316" t="str">
        <f>IF(AND('MAPA DE RIESGOS'!$AP401="Muy Alta",'MAPA DE RIESGOS'!$AR401="Leve"),CONCATENATE("R",'MAPA DE RIESGOS'!$H401,"C",'MAPA DE RIESGOS'!$AF401),"")</f>
        <v/>
      </c>
      <c r="R27" s="316" t="str">
        <f>IF(AND('MAPA DE RIESGOS'!$AP402="Muy Alta",'MAPA DE RIESGOS'!$AR402="Leve"),CONCATENATE("R",'MAPA DE RIESGOS'!$H402,"C",'MAPA DE RIESGOS'!$AF402),"")</f>
        <v/>
      </c>
      <c r="S27" s="316" t="str">
        <f>IF(AND('MAPA DE RIESGOS'!$AP403="Muy Alta",'MAPA DE RIESGOS'!$AR403="Leve"),CONCATENATE("R",'MAPA DE RIESGOS'!$H403,"C",'MAPA DE RIESGOS'!$AF403),"")</f>
        <v/>
      </c>
      <c r="T27" s="316" t="str">
        <f>IF(AND('MAPA DE RIESGOS'!$AP404="Muy Alta",'MAPA DE RIESGOS'!$AR404="Leve"),CONCATENATE("R",'MAPA DE RIESGOS'!$H404,"C",'MAPA DE RIESGOS'!$AF404),"")</f>
        <v/>
      </c>
      <c r="U27" s="316" t="str">
        <f>IF(AND('MAPA DE RIESGOS'!$AP405="Muy Alta",'MAPA DE RIESGOS'!$AR405="Leve"),CONCATENATE("R",'MAPA DE RIESGOS'!$H405,"C",'MAPA DE RIESGOS'!$AF405),"")</f>
        <v/>
      </c>
      <c r="V27" s="316" t="str">
        <f>IF(AND('MAPA DE RIESGOS'!$AP406="Muy Alta",'MAPA DE RIESGOS'!$AR406="Leve"),CONCATENATE("R",'MAPA DE RIESGOS'!$H406,"C",'MAPA DE RIESGOS'!$AF406),"")</f>
        <v/>
      </c>
      <c r="W27" s="316" t="str">
        <f>IF(AND('MAPA DE RIESGOS'!$AP407="Muy Alta",'MAPA DE RIESGOS'!$AR407="Leve"),CONCATENATE("R",'MAPA DE RIESGOS'!$H407,"C",'MAPA DE RIESGOS'!$AF407),"")</f>
        <v/>
      </c>
      <c r="X27" s="316" t="str">
        <f>IF(AND('MAPA DE RIESGOS'!$AP408="Muy Alta",'MAPA DE RIESGOS'!$AR408="Leve"),CONCATENATE("R",'MAPA DE RIESGOS'!$H408,"C",'MAPA DE RIESGOS'!$AF408),"")</f>
        <v/>
      </c>
      <c r="Y27" s="316" t="str">
        <f>IF(AND('MAPA DE RIESGOS'!$AP409="Muy Alta",'MAPA DE RIESGOS'!$AR409="Leve"),CONCATENATE("R",'MAPA DE RIESGOS'!$H409,"C",'MAPA DE RIESGOS'!$AF409),"")</f>
        <v/>
      </c>
      <c r="Z27" s="316" t="str">
        <f>IF(AND('MAPA DE RIESGOS'!$AP410="Muy Alta",'MAPA DE RIESGOS'!$AR410="Leve"),CONCATENATE("R",'MAPA DE RIESGOS'!$H410,"C",'MAPA DE RIESGOS'!$AF410),"")</f>
        <v/>
      </c>
      <c r="AA27" s="317" t="str">
        <f>IF(AND('MAPA DE RIESGOS'!$AP411="Muy Alta",'MAPA DE RIESGOS'!$AR411="Leve"),CONCATENATE("R",'MAPA DE RIESGOS'!$H411,"C",'MAPA DE RIESGOS'!$AF411),"")</f>
        <v/>
      </c>
      <c r="AB27" s="315" t="str">
        <f>IF(AND('MAPA DE RIESGOS'!$AP394="Muy Alta",'MAPA DE RIESGOS'!$AR394="Menor"),CONCATENATE("R",'MAPA DE RIESGOS'!$H394,"C",'MAPA DE RIESGOS'!$AF394),"")</f>
        <v/>
      </c>
      <c r="AC27" s="316" t="str">
        <f>IF(AND('MAPA DE RIESGOS'!$AP395="Muy Alta",'MAPA DE RIESGOS'!$AR395="Menor"),CONCATENATE("R",'MAPA DE RIESGOS'!$H395,"C",'MAPA DE RIESGOS'!$AF395),"")</f>
        <v/>
      </c>
      <c r="AD27" s="316" t="str">
        <f>IF(AND('MAPA DE RIESGOS'!$AP396="Muy Alta",'MAPA DE RIESGOS'!$AR396="Menor"),CONCATENATE("R",'MAPA DE RIESGOS'!$H396,"C",'MAPA DE RIESGOS'!$AF396),"")</f>
        <v/>
      </c>
      <c r="AE27" s="316" t="str">
        <f>IF(AND('MAPA DE RIESGOS'!$AP397="Muy Alta",'MAPA DE RIESGOS'!$AR397="Menor"),CONCATENATE("R",'MAPA DE RIESGOS'!$H397,"C",'MAPA DE RIESGOS'!$AF397),"")</f>
        <v/>
      </c>
      <c r="AF27" s="316" t="str">
        <f>IF(AND('MAPA DE RIESGOS'!$AP398="Muy Alta",'MAPA DE RIESGOS'!$AR398="Menor"),CONCATENATE("R",'MAPA DE RIESGOS'!$H398,"C",'MAPA DE RIESGOS'!$AF398),"")</f>
        <v/>
      </c>
      <c r="AG27" s="316" t="str">
        <f>IF(AND('MAPA DE RIESGOS'!$AP399="Muy Alta",'MAPA DE RIESGOS'!$AR399="Menor"),CONCATENATE("R",'MAPA DE RIESGOS'!$H399,"C",'MAPA DE RIESGOS'!$AF399),"")</f>
        <v/>
      </c>
      <c r="AH27" s="316" t="str">
        <f>IF(AND('MAPA DE RIESGOS'!$AP400="Muy Alta",'MAPA DE RIESGOS'!$AR400="Menor"),CONCATENATE("R",'MAPA DE RIESGOS'!$H400,"C",'MAPA DE RIESGOS'!$AF400),"")</f>
        <v/>
      </c>
      <c r="AI27" s="316" t="str">
        <f>IF(AND('MAPA DE RIESGOS'!$AP401="Muy Alta",'MAPA DE RIESGOS'!$AR401="Menor"),CONCATENATE("R",'MAPA DE RIESGOS'!$H401,"C",'MAPA DE RIESGOS'!$AF401),"")</f>
        <v/>
      </c>
      <c r="AJ27" s="316" t="str">
        <f>IF(AND('MAPA DE RIESGOS'!$AP402="Muy Alta",'MAPA DE RIESGOS'!$AR402="Menor"),CONCATENATE("R",'MAPA DE RIESGOS'!$H402,"C",'MAPA DE RIESGOS'!$AF402),"")</f>
        <v/>
      </c>
      <c r="AK27" s="316" t="str">
        <f>IF(AND('MAPA DE RIESGOS'!$AP403="Muy Alta",'MAPA DE RIESGOS'!$AR403="Menor"),CONCATENATE("R",'MAPA DE RIESGOS'!$H403,"C",'MAPA DE RIESGOS'!$AF403),"")</f>
        <v/>
      </c>
      <c r="AL27" s="316" t="str">
        <f>IF(AND('MAPA DE RIESGOS'!$AP404="Muy Alta",'MAPA DE RIESGOS'!$AR404="Menor"),CONCATENATE("R",'MAPA DE RIESGOS'!$H404,"C",'MAPA DE RIESGOS'!$AF404),"")</f>
        <v/>
      </c>
      <c r="AM27" s="316" t="str">
        <f>IF(AND('MAPA DE RIESGOS'!$AP405="Muy Alta",'MAPA DE RIESGOS'!$AR405="Menor"),CONCATENATE("R",'MAPA DE RIESGOS'!$H405,"C",'MAPA DE RIESGOS'!$AF405),"")</f>
        <v/>
      </c>
      <c r="AN27" s="316" t="str">
        <f>IF(AND('MAPA DE RIESGOS'!$AP406="Muy Alta",'MAPA DE RIESGOS'!$AR406="Menor"),CONCATENATE("R",'MAPA DE RIESGOS'!$H406,"C",'MAPA DE RIESGOS'!$AF406),"")</f>
        <v/>
      </c>
      <c r="AO27" s="316" t="str">
        <f>IF(AND('MAPA DE RIESGOS'!$AP407="Muy Alta",'MAPA DE RIESGOS'!$AR407="Menor"),CONCATENATE("R",'MAPA DE RIESGOS'!$H407,"C",'MAPA DE RIESGOS'!$AF407),"")</f>
        <v/>
      </c>
      <c r="AP27" s="316" t="str">
        <f>IF(AND('MAPA DE RIESGOS'!$AP408="Muy Alta",'MAPA DE RIESGOS'!$AR408="Menor"),CONCATENATE("R",'MAPA DE RIESGOS'!$H408,"C",'MAPA DE RIESGOS'!$AF408),"")</f>
        <v/>
      </c>
      <c r="AQ27" s="316" t="str">
        <f>IF(AND('MAPA DE RIESGOS'!$AP409="Muy Alta",'MAPA DE RIESGOS'!$AR409="Menor"),CONCATENATE("R",'MAPA DE RIESGOS'!$H409,"C",'MAPA DE RIESGOS'!$AF409),"")</f>
        <v/>
      </c>
      <c r="AR27" s="316" t="str">
        <f>IF(AND('MAPA DE RIESGOS'!$AP410="Muy Alta",'MAPA DE RIESGOS'!$AR410="Menor"),CONCATENATE("R",'MAPA DE RIESGOS'!$H410,"C",'MAPA DE RIESGOS'!$AF410),"")</f>
        <v/>
      </c>
      <c r="AS27" s="317" t="str">
        <f>IF(AND('MAPA DE RIESGOS'!$AP411="Muy Alta",'MAPA DE RIESGOS'!$AR411="Menor"),CONCATENATE("R",'MAPA DE RIESGOS'!$H411,"C",'MAPA DE RIESGOS'!$AF411),"")</f>
        <v/>
      </c>
      <c r="AT27" s="315" t="str">
        <f>IF(AND('MAPA DE RIESGOS'!$AP394="Muy Alta",'MAPA DE RIESGOS'!$AR394="Moderado"),CONCATENATE("R",'MAPA DE RIESGOS'!$H394,"C",'MAPA DE RIESGOS'!$AF394),"")</f>
        <v/>
      </c>
      <c r="AU27" s="316" t="str">
        <f>IF(AND('MAPA DE RIESGOS'!$AP395="Muy Alta",'MAPA DE RIESGOS'!$AR395="Moderado"),CONCATENATE("R",'MAPA DE RIESGOS'!$H395,"C",'MAPA DE RIESGOS'!$AF395),"")</f>
        <v/>
      </c>
      <c r="AV27" s="316" t="str">
        <f>IF(AND('MAPA DE RIESGOS'!$AP396="Muy Alta",'MAPA DE RIESGOS'!$AR396="Moderado"),CONCATENATE("R",'MAPA DE RIESGOS'!$H396,"C",'MAPA DE RIESGOS'!$AF396),"")</f>
        <v/>
      </c>
      <c r="AW27" s="316" t="str">
        <f>IF(AND('MAPA DE RIESGOS'!$AP397="Muy Alta",'MAPA DE RIESGOS'!$AR397="Moderado"),CONCATENATE("R",'MAPA DE RIESGOS'!$H397,"C",'MAPA DE RIESGOS'!$AF397),"")</f>
        <v/>
      </c>
      <c r="AX27" s="316" t="str">
        <f>IF(AND('MAPA DE RIESGOS'!$AP398="Muy Alta",'MAPA DE RIESGOS'!$AR398="Moderado"),CONCATENATE("R",'MAPA DE RIESGOS'!$H398,"C",'MAPA DE RIESGOS'!$AF398),"")</f>
        <v/>
      </c>
      <c r="AY27" s="316" t="str">
        <f>IF(AND('MAPA DE RIESGOS'!$AP399="Muy Alta",'MAPA DE RIESGOS'!$AR399="Moderado"),CONCATENATE("R",'MAPA DE RIESGOS'!$H399,"C",'MAPA DE RIESGOS'!$AF399),"")</f>
        <v/>
      </c>
      <c r="AZ27" s="316" t="str">
        <f>IF(AND('MAPA DE RIESGOS'!$AP400="Muy Alta",'MAPA DE RIESGOS'!$AR400="Moderado"),CONCATENATE("R",'MAPA DE RIESGOS'!$H400,"C",'MAPA DE RIESGOS'!$AF400),"")</f>
        <v/>
      </c>
      <c r="BA27" s="316" t="str">
        <f>IF(AND('MAPA DE RIESGOS'!$AP401="Muy Alta",'MAPA DE RIESGOS'!$AR401="Moderado"),CONCATENATE("R",'MAPA DE RIESGOS'!$H401,"C",'MAPA DE RIESGOS'!$AF401),"")</f>
        <v/>
      </c>
      <c r="BB27" s="316" t="str">
        <f>IF(AND('MAPA DE RIESGOS'!$AP402="Muy Alta",'MAPA DE RIESGOS'!$AR402="Moderado"),CONCATENATE("R",'MAPA DE RIESGOS'!$H402,"C",'MAPA DE RIESGOS'!$AF402),"")</f>
        <v/>
      </c>
      <c r="BC27" s="316" t="str">
        <f>IF(AND('MAPA DE RIESGOS'!$AP403="Muy Alta",'MAPA DE RIESGOS'!$AR403="Moderado"),CONCATENATE("R",'MAPA DE RIESGOS'!$H403,"C",'MAPA DE RIESGOS'!$AF403),"")</f>
        <v/>
      </c>
      <c r="BD27" s="316" t="str">
        <f>IF(AND('MAPA DE RIESGOS'!$AP404="Muy Alta",'MAPA DE RIESGOS'!$AR404="Moderado"),CONCATENATE("R",'MAPA DE RIESGOS'!$H404,"C",'MAPA DE RIESGOS'!$AF404),"")</f>
        <v/>
      </c>
      <c r="BE27" s="316" t="str">
        <f>IF(AND('MAPA DE RIESGOS'!$AP405="Muy Alta",'MAPA DE RIESGOS'!$AR405="Moderado"),CONCATENATE("R",'MAPA DE RIESGOS'!$H405,"C",'MAPA DE RIESGOS'!$AF405),"")</f>
        <v/>
      </c>
      <c r="BF27" s="316" t="str">
        <f>IF(AND('MAPA DE RIESGOS'!$AP406="Muy Alta",'MAPA DE RIESGOS'!$AR406="Moderado"),CONCATENATE("R",'MAPA DE RIESGOS'!$H406,"C",'MAPA DE RIESGOS'!$AF406),"")</f>
        <v/>
      </c>
      <c r="BG27" s="316" t="str">
        <f>IF(AND('MAPA DE RIESGOS'!$AP407="Muy Alta",'MAPA DE RIESGOS'!$AR407="Moderado"),CONCATENATE("R",'MAPA DE RIESGOS'!$H407,"C",'MAPA DE RIESGOS'!$AF407),"")</f>
        <v/>
      </c>
      <c r="BH27" s="316" t="str">
        <f>IF(AND('MAPA DE RIESGOS'!$AP408="Muy Alta",'MAPA DE RIESGOS'!$AR408="Moderado"),CONCATENATE("R",'MAPA DE RIESGOS'!$H408,"C",'MAPA DE RIESGOS'!$AF408),"")</f>
        <v/>
      </c>
      <c r="BI27" s="316" t="str">
        <f>IF(AND('MAPA DE RIESGOS'!$AP409="Muy Alta",'MAPA DE RIESGOS'!$AR409="Moderado"),CONCATENATE("R",'MAPA DE RIESGOS'!$H409,"C",'MAPA DE RIESGOS'!$AF409),"")</f>
        <v/>
      </c>
      <c r="BJ27" s="316" t="str">
        <f>IF(AND('MAPA DE RIESGOS'!$AP410="Muy Alta",'MAPA DE RIESGOS'!$AR410="Moderado"),CONCATENATE("R",'MAPA DE RIESGOS'!$H410,"C",'MAPA DE RIESGOS'!$AF410),"")</f>
        <v/>
      </c>
      <c r="BK27" s="317" t="str">
        <f>IF(AND('MAPA DE RIESGOS'!$AP411="Muy Alta",'MAPA DE RIESGOS'!$AR411="Moderado"),CONCATENATE("R",'MAPA DE RIESGOS'!$H411,"C",'MAPA DE RIESGOS'!$AF411),"")</f>
        <v/>
      </c>
      <c r="BL27" s="315" t="str">
        <f>IF(AND('MAPA DE RIESGOS'!$AP394="Muy Alta",'MAPA DE RIESGOS'!$AR394="Mayor"),CONCATENATE("R",'MAPA DE RIESGOS'!$H394,"C",'MAPA DE RIESGOS'!$AF394),"")</f>
        <v/>
      </c>
      <c r="BM27" s="316" t="str">
        <f>IF(AND('MAPA DE RIESGOS'!$AP395="Muy Alta",'MAPA DE RIESGOS'!$AR395="Mayor"),CONCATENATE("R",'MAPA DE RIESGOS'!$H395,"C",'MAPA DE RIESGOS'!$AF395),"")</f>
        <v/>
      </c>
      <c r="BN27" s="316" t="str">
        <f>IF(AND('MAPA DE RIESGOS'!$AP396="Muy Alta",'MAPA DE RIESGOS'!$AR396="Mayor"),CONCATENATE("R",'MAPA DE RIESGOS'!$H396,"C",'MAPA DE RIESGOS'!$AF396),"")</f>
        <v/>
      </c>
      <c r="BO27" s="316" t="str">
        <f>IF(AND('MAPA DE RIESGOS'!$AP397="Muy Alta",'MAPA DE RIESGOS'!$AR397="Mayor"),CONCATENATE("R",'MAPA DE RIESGOS'!$H397,"C",'MAPA DE RIESGOS'!$AF397),"")</f>
        <v/>
      </c>
      <c r="BP27" s="316" t="str">
        <f>IF(AND('MAPA DE RIESGOS'!$AP398="Muy Alta",'MAPA DE RIESGOS'!$AR398="Mayor"),CONCATENATE("R",'MAPA DE RIESGOS'!$H398,"C",'MAPA DE RIESGOS'!$AF398),"")</f>
        <v/>
      </c>
      <c r="BQ27" s="316" t="str">
        <f>IF(AND('MAPA DE RIESGOS'!$AP399="Muy Alta",'MAPA DE RIESGOS'!$AR399="Mayor"),CONCATENATE("R",'MAPA DE RIESGOS'!$H399,"C",'MAPA DE RIESGOS'!$AF399),"")</f>
        <v/>
      </c>
      <c r="BR27" s="316" t="str">
        <f>IF(AND('MAPA DE RIESGOS'!$AP400="Muy Alta",'MAPA DE RIESGOS'!$AR400="Mayor"),CONCATENATE("R",'MAPA DE RIESGOS'!$H400,"C",'MAPA DE RIESGOS'!$AF400),"")</f>
        <v/>
      </c>
      <c r="BS27" s="316" t="str">
        <f>IF(AND('MAPA DE RIESGOS'!$AP401="Muy Alta",'MAPA DE RIESGOS'!$AR401="Mayor"),CONCATENATE("R",'MAPA DE RIESGOS'!$H401,"C",'MAPA DE RIESGOS'!$AF401),"")</f>
        <v/>
      </c>
      <c r="BT27" s="316" t="str">
        <f>IF(AND('MAPA DE RIESGOS'!$AP402="Muy Alta",'MAPA DE RIESGOS'!$AR402="Mayor"),CONCATENATE("R",'MAPA DE RIESGOS'!$H402,"C",'MAPA DE RIESGOS'!$AF402),"")</f>
        <v/>
      </c>
      <c r="BU27" s="316" t="str">
        <f>IF(AND('MAPA DE RIESGOS'!$AP403="Muy Alta",'MAPA DE RIESGOS'!$AR403="Mayor"),CONCATENATE("R",'MAPA DE RIESGOS'!$H403,"C",'MAPA DE RIESGOS'!$AF403),"")</f>
        <v/>
      </c>
      <c r="BV27" s="316" t="str">
        <f>IF(AND('MAPA DE RIESGOS'!$AP404="Muy Alta",'MAPA DE RIESGOS'!$AR404="Mayor"),CONCATENATE("R",'MAPA DE RIESGOS'!$H404,"C",'MAPA DE RIESGOS'!$AF404),"")</f>
        <v/>
      </c>
      <c r="BW27" s="316" t="str">
        <f>IF(AND('MAPA DE RIESGOS'!$AP405="Muy Alta",'MAPA DE RIESGOS'!$AR405="Mayor"),CONCATENATE("R",'MAPA DE RIESGOS'!$H405,"C",'MAPA DE RIESGOS'!$AF405),"")</f>
        <v/>
      </c>
      <c r="BX27" s="316" t="str">
        <f>IF(AND('MAPA DE RIESGOS'!$AP406="Muy Alta",'MAPA DE RIESGOS'!$AR406="Mayor"),CONCATENATE("R",'MAPA DE RIESGOS'!$H406,"C",'MAPA DE RIESGOS'!$AF406),"")</f>
        <v/>
      </c>
      <c r="BY27" s="316" t="str">
        <f>IF(AND('MAPA DE RIESGOS'!$AP407="Muy Alta",'MAPA DE RIESGOS'!$AR407="Mayor"),CONCATENATE("R",'MAPA DE RIESGOS'!$H407,"C",'MAPA DE RIESGOS'!$AF407),"")</f>
        <v/>
      </c>
      <c r="BZ27" s="316" t="str">
        <f>IF(AND('MAPA DE RIESGOS'!$AP408="Muy Alta",'MAPA DE RIESGOS'!$AR408="Mayor"),CONCATENATE("R",'MAPA DE RIESGOS'!$H408,"C",'MAPA DE RIESGOS'!$AF408),"")</f>
        <v/>
      </c>
      <c r="CA27" s="316" t="str">
        <f>IF(AND('MAPA DE RIESGOS'!$AP409="Muy Alta",'MAPA DE RIESGOS'!$AR409="Mayor"),CONCATENATE("R",'MAPA DE RIESGOS'!$H409,"C",'MAPA DE RIESGOS'!$AF409),"")</f>
        <v/>
      </c>
      <c r="CB27" s="316" t="str">
        <f>IF(AND('MAPA DE RIESGOS'!$AP410="Muy Alta",'MAPA DE RIESGOS'!$AR410="Mayor"),CONCATENATE("R",'MAPA DE RIESGOS'!$H410,"C",'MAPA DE RIESGOS'!$AF410),"")</f>
        <v/>
      </c>
      <c r="CC27" s="317" t="str">
        <f>IF(AND('MAPA DE RIESGOS'!$AP411="Muy Alta",'MAPA DE RIESGOS'!$AR411="Mayor"),CONCATENATE("R",'MAPA DE RIESGOS'!$H411,"C",'MAPA DE RIESGOS'!$AF411),"")</f>
        <v/>
      </c>
      <c r="CD27" s="318" t="str">
        <f>IF(AND('MAPA DE RIESGOS'!$AP394="Muy Alta",'MAPA DE RIESGOS'!$AR394="Catastrófico"),CONCATENATE("R",'MAPA DE RIESGOS'!$H394,"C",'MAPA DE RIESGOS'!$AF394),"")</f>
        <v/>
      </c>
      <c r="CE27" s="318" t="str">
        <f>IF(AND('MAPA DE RIESGOS'!$AP395="Muy Alta",'MAPA DE RIESGOS'!$AR395="Catastrófico"),CONCATENATE("R",'MAPA DE RIESGOS'!$H395,"C",'MAPA DE RIESGOS'!$AF395),"")</f>
        <v/>
      </c>
      <c r="CF27" s="318" t="str">
        <f>IF(AND('MAPA DE RIESGOS'!$AP396="Muy Alta",'MAPA DE RIESGOS'!$AR396="Catastrófico"),CONCATENATE("R",'MAPA DE RIESGOS'!$H396,"C",'MAPA DE RIESGOS'!$AF396),"")</f>
        <v/>
      </c>
      <c r="CG27" s="318" t="str">
        <f>IF(AND('MAPA DE RIESGOS'!$AP397="Muy Alta",'MAPA DE RIESGOS'!$AR397="Catastrófico"),CONCATENATE("R",'MAPA DE RIESGOS'!$H397,"C",'MAPA DE RIESGOS'!$AF397),"")</f>
        <v/>
      </c>
      <c r="CH27" s="318" t="str">
        <f>IF(AND('MAPA DE RIESGOS'!$AP398="Muy Alta",'MAPA DE RIESGOS'!$AR398="Catastrófico"),CONCATENATE("R",'MAPA DE RIESGOS'!$H398,"C",'MAPA DE RIESGOS'!$AF398),"")</f>
        <v/>
      </c>
      <c r="CI27" s="318" t="str">
        <f>IF(AND('MAPA DE RIESGOS'!$AP399="Muy Alta",'MAPA DE RIESGOS'!$AR399="Catastrófico"),CONCATENATE("R",'MAPA DE RIESGOS'!$H399,"C",'MAPA DE RIESGOS'!$AF399),"")</f>
        <v/>
      </c>
      <c r="CJ27" s="318" t="str">
        <f>IF(AND('MAPA DE RIESGOS'!$AP400="Muy Alta",'MAPA DE RIESGOS'!$AR400="Catastrófico"),CONCATENATE("R",'MAPA DE RIESGOS'!$H400,"C",'MAPA DE RIESGOS'!$AF400),"")</f>
        <v/>
      </c>
      <c r="CK27" s="318" t="str">
        <f>IF(AND('MAPA DE RIESGOS'!$AP401="Muy Alta",'MAPA DE RIESGOS'!$AR401="Catastrófico"),CONCATENATE("R",'MAPA DE RIESGOS'!$H401,"C",'MAPA DE RIESGOS'!$AF401),"")</f>
        <v/>
      </c>
      <c r="CL27" s="318" t="str">
        <f>IF(AND('MAPA DE RIESGOS'!$AP402="Muy Alta",'MAPA DE RIESGOS'!$AR402="Catastrófico"),CONCATENATE("R",'MAPA DE RIESGOS'!$H402,"C",'MAPA DE RIESGOS'!$AF402),"")</f>
        <v/>
      </c>
      <c r="CM27" s="318" t="str">
        <f>IF(AND('MAPA DE RIESGOS'!$AP403="Muy Alta",'MAPA DE RIESGOS'!$AR403="Catastrófico"),CONCATENATE("R",'MAPA DE RIESGOS'!$H403,"C",'MAPA DE RIESGOS'!$AF403),"")</f>
        <v/>
      </c>
      <c r="CN27" s="318" t="str">
        <f>IF(AND('MAPA DE RIESGOS'!$AP404="Muy Alta",'MAPA DE RIESGOS'!$AR404="Catastrófico"),CONCATENATE("R",'MAPA DE RIESGOS'!$H404,"C",'MAPA DE RIESGOS'!$AF404),"")</f>
        <v/>
      </c>
      <c r="CO27" s="318" t="str">
        <f>IF(AND('MAPA DE RIESGOS'!$AP405="Muy Alta",'MAPA DE RIESGOS'!$AR405="Catastrófico"),CONCATENATE("R",'MAPA DE RIESGOS'!$H405,"C",'MAPA DE RIESGOS'!$AF405),"")</f>
        <v/>
      </c>
      <c r="CP27" s="318" t="str">
        <f>IF(AND('MAPA DE RIESGOS'!$AP406="Muy Alta",'MAPA DE RIESGOS'!$AR406="Catastrófico"),CONCATENATE("R",'MAPA DE RIESGOS'!$H406,"C",'MAPA DE RIESGOS'!$AF406),"")</f>
        <v/>
      </c>
      <c r="CQ27" s="318" t="str">
        <f>IF(AND('MAPA DE RIESGOS'!$AP407="Muy Alta",'MAPA DE RIESGOS'!$AR407="Catastrófico"),CONCATENATE("R",'MAPA DE RIESGOS'!$H407,"C",'MAPA DE RIESGOS'!$AF407),"")</f>
        <v/>
      </c>
      <c r="CR27" s="318" t="str">
        <f>IF(AND('MAPA DE RIESGOS'!$AP408="Muy Alta",'MAPA DE RIESGOS'!$AR408="Catastrófico"),CONCATENATE("R",'MAPA DE RIESGOS'!$H408,"C",'MAPA DE RIESGOS'!$AF408),"")</f>
        <v/>
      </c>
      <c r="CS27" s="318" t="str">
        <f>IF(AND('MAPA DE RIESGOS'!$AP409="Muy Alta",'MAPA DE RIESGOS'!$AR409="Catastrófico"),CONCATENATE("R",'MAPA DE RIESGOS'!$H409,"C",'MAPA DE RIESGOS'!$AF409),"")</f>
        <v/>
      </c>
      <c r="CT27" s="318" t="str">
        <f>IF(AND('MAPA DE RIESGOS'!$AP410="Muy Alta",'MAPA DE RIESGOS'!$AR410="Catastrófico"),CONCATENATE("R",'MAPA DE RIESGOS'!$H410,"C",'MAPA DE RIESGOS'!$AF410),"")</f>
        <v/>
      </c>
      <c r="CU27" s="319" t="str">
        <f>IF(AND('MAPA DE RIESGOS'!$AP411="Muy Alta",'MAPA DE RIESGOS'!$AR411="Catastrófico"),CONCATENATE("R",'MAPA DE RIESGOS'!$H411,"C",'MAPA DE RIESGOS'!$AF411),"")</f>
        <v/>
      </c>
      <c r="CV27" s="57"/>
      <c r="CW27" s="858"/>
      <c r="CX27" s="859"/>
      <c r="CY27" s="859"/>
      <c r="CZ27" s="859"/>
      <c r="DA27" s="859"/>
      <c r="DB27" s="860"/>
    </row>
    <row r="28" spans="2:106" ht="32.450000000000003" customHeight="1">
      <c r="B28" s="878"/>
      <c r="C28" s="878"/>
      <c r="D28" s="879"/>
      <c r="E28" s="849"/>
      <c r="F28" s="850"/>
      <c r="G28" s="850"/>
      <c r="H28" s="850"/>
      <c r="I28" s="851"/>
      <c r="J28" s="315" t="str">
        <f>IF(AND('MAPA DE RIESGOS'!$AP412="Muy Alta",'MAPA DE RIESGOS'!$AR412="Leve"),CONCATENATE("R",'MAPA DE RIESGOS'!$H412,"C",'MAPA DE RIESGOS'!$AF412),"")</f>
        <v/>
      </c>
      <c r="K28" s="316" t="str">
        <f>IF(AND('MAPA DE RIESGOS'!$AP413="Muy Alta",'MAPA DE RIESGOS'!$AR413="Leve"),CONCATENATE("R",'MAPA DE RIESGOS'!$H413,"C",'MAPA DE RIESGOS'!$AF413),"")</f>
        <v/>
      </c>
      <c r="L28" s="316" t="str">
        <f>IF(AND('MAPA DE RIESGOS'!$AP414="Muy Alta",'MAPA DE RIESGOS'!$AR414="Leve"),CONCATENATE("R",'MAPA DE RIESGOS'!$H414,"C",'MAPA DE RIESGOS'!$AF414),"")</f>
        <v/>
      </c>
      <c r="M28" s="316" t="str">
        <f>IF(AND('MAPA DE RIESGOS'!$AP415="Muy Alta",'MAPA DE RIESGOS'!$AR415="Leve"),CONCATENATE("R",'MAPA DE RIESGOS'!$H415,"C",'MAPA DE RIESGOS'!$AF415),"")</f>
        <v/>
      </c>
      <c r="N28" s="316" t="str">
        <f>IF(AND('MAPA DE RIESGOS'!$AP416="Muy Alta",'MAPA DE RIESGOS'!$AR416="Leve"),CONCATENATE("R",'MAPA DE RIESGOS'!$H416,"C",'MAPA DE RIESGOS'!$AF416),"")</f>
        <v/>
      </c>
      <c r="O28" s="316" t="str">
        <f>IF(AND('MAPA DE RIESGOS'!$AP417="Muy Alta",'MAPA DE RIESGOS'!$AR417="Leve"),CONCATENATE("R",'MAPA DE RIESGOS'!$H417,"C",'MAPA DE RIESGOS'!$AF417),"")</f>
        <v/>
      </c>
      <c r="P28" s="316" t="str">
        <f>IF(AND('MAPA DE RIESGOS'!$AP418="Muy Alta",'MAPA DE RIESGOS'!$AR418="Leve"),CONCATENATE("R",'MAPA DE RIESGOS'!$H418,"C",'MAPA DE RIESGOS'!$AF418),"")</f>
        <v/>
      </c>
      <c r="Q28" s="316" t="str">
        <f>IF(AND('MAPA DE RIESGOS'!$AP419="Muy Alta",'MAPA DE RIESGOS'!$AR419="Leve"),CONCATENATE("R",'MAPA DE RIESGOS'!$H419,"C",'MAPA DE RIESGOS'!$AF419),"")</f>
        <v/>
      </c>
      <c r="R28" s="316" t="str">
        <f>IF(AND('MAPA DE RIESGOS'!$AP420="Muy Alta",'MAPA DE RIESGOS'!$AR420="Leve"),CONCATENATE("R",'MAPA DE RIESGOS'!$H420,"C",'MAPA DE RIESGOS'!$AF420),"")</f>
        <v/>
      </c>
      <c r="S28" s="316" t="str">
        <f>IF(AND('MAPA DE RIESGOS'!$AP421="Muy Alta",'MAPA DE RIESGOS'!$AR421="Leve"),CONCATENATE("R",'MAPA DE RIESGOS'!$H421,"C",'MAPA DE RIESGOS'!$AF421),"")</f>
        <v/>
      </c>
      <c r="T28" s="316" t="str">
        <f>IF(AND('MAPA DE RIESGOS'!$AP422="Muy Alta",'MAPA DE RIESGOS'!$AR422="Leve"),CONCATENATE("R",'MAPA DE RIESGOS'!$H422,"C",'MAPA DE RIESGOS'!$AF422),"")</f>
        <v/>
      </c>
      <c r="U28" s="316" t="str">
        <f>IF(AND('MAPA DE RIESGOS'!$AP423="Muy Alta",'MAPA DE RIESGOS'!$AR423="Leve"),CONCATENATE("R",'MAPA DE RIESGOS'!$H423,"C",'MAPA DE RIESGOS'!$AF423),"")</f>
        <v/>
      </c>
      <c r="V28" s="316" t="str">
        <f>IF(AND('MAPA DE RIESGOS'!$AP424="Muy Alta",'MAPA DE RIESGOS'!$AR424="Leve"),CONCATENATE("R",'MAPA DE RIESGOS'!$H424,"C",'MAPA DE RIESGOS'!$AF424),"")</f>
        <v/>
      </c>
      <c r="W28" s="316" t="str">
        <f>IF(AND('MAPA DE RIESGOS'!$AP425="Muy Alta",'MAPA DE RIESGOS'!$AR425="Leve"),CONCATENATE("R",'MAPA DE RIESGOS'!$H425,"C",'MAPA DE RIESGOS'!$AF425),"")</f>
        <v/>
      </c>
      <c r="X28" s="316" t="str">
        <f>IF(AND('MAPA DE RIESGOS'!$AP426="Muy Alta",'MAPA DE RIESGOS'!$AR426="Leve"),CONCATENATE("R",'MAPA DE RIESGOS'!$H426,"C",'MAPA DE RIESGOS'!$AF426),"")</f>
        <v/>
      </c>
      <c r="Y28" s="316" t="str">
        <f>IF(AND('MAPA DE RIESGOS'!$AP427="Muy Alta",'MAPA DE RIESGOS'!$AR427="Leve"),CONCATENATE("R",'MAPA DE RIESGOS'!$H427,"C",'MAPA DE RIESGOS'!$AF427),"")</f>
        <v/>
      </c>
      <c r="Z28" s="316" t="str">
        <f>IF(AND('MAPA DE RIESGOS'!$AP428="Muy Alta",'MAPA DE RIESGOS'!$AR428="Leve"),CONCATENATE("R",'MAPA DE RIESGOS'!$H428,"C",'MAPA DE RIESGOS'!$AF428),"")</f>
        <v/>
      </c>
      <c r="AA28" s="317" t="str">
        <f>IF(AND('MAPA DE RIESGOS'!$AP429="Muy Alta",'MAPA DE RIESGOS'!$AR429="Leve"),CONCATENATE("R",'MAPA DE RIESGOS'!$H429,"C",'MAPA DE RIESGOS'!$AF429),"")</f>
        <v/>
      </c>
      <c r="AB28" s="315" t="str">
        <f>IF(AND('MAPA DE RIESGOS'!$AP412="Muy Alta",'MAPA DE RIESGOS'!$AR412="Menor"),CONCATENATE("R",'MAPA DE RIESGOS'!$H412,"C",'MAPA DE RIESGOS'!$AF412),"")</f>
        <v/>
      </c>
      <c r="AC28" s="316" t="str">
        <f>IF(AND('MAPA DE RIESGOS'!$AP413="Muy Alta",'MAPA DE RIESGOS'!$AR413="Menor"),CONCATENATE("R",'MAPA DE RIESGOS'!$H413,"C",'MAPA DE RIESGOS'!$AF413),"")</f>
        <v/>
      </c>
      <c r="AD28" s="316" t="str">
        <f>IF(AND('MAPA DE RIESGOS'!$AP414="Muy Alta",'MAPA DE RIESGOS'!$AR414="Menor"),CONCATENATE("R",'MAPA DE RIESGOS'!$H414,"C",'MAPA DE RIESGOS'!$AF414),"")</f>
        <v/>
      </c>
      <c r="AE28" s="316" t="str">
        <f>IF(AND('MAPA DE RIESGOS'!$AP415="Muy Alta",'MAPA DE RIESGOS'!$AR415="Menor"),CONCATENATE("R",'MAPA DE RIESGOS'!$H415,"C",'MAPA DE RIESGOS'!$AF415),"")</f>
        <v/>
      </c>
      <c r="AF28" s="316" t="str">
        <f>IF(AND('MAPA DE RIESGOS'!$AP416="Muy Alta",'MAPA DE RIESGOS'!$AR416="Menor"),CONCATENATE("R",'MAPA DE RIESGOS'!$H416,"C",'MAPA DE RIESGOS'!$AF416),"")</f>
        <v/>
      </c>
      <c r="AG28" s="316" t="str">
        <f>IF(AND('MAPA DE RIESGOS'!$AP417="Muy Alta",'MAPA DE RIESGOS'!$AR417="Menor"),CONCATENATE("R",'MAPA DE RIESGOS'!$H417,"C",'MAPA DE RIESGOS'!$AF417),"")</f>
        <v/>
      </c>
      <c r="AH28" s="316" t="str">
        <f>IF(AND('MAPA DE RIESGOS'!$AP418="Muy Alta",'MAPA DE RIESGOS'!$AR418="Menor"),CONCATENATE("R",'MAPA DE RIESGOS'!$H418,"C",'MAPA DE RIESGOS'!$AF418),"")</f>
        <v/>
      </c>
      <c r="AI28" s="316" t="str">
        <f>IF(AND('MAPA DE RIESGOS'!$AP419="Muy Alta",'MAPA DE RIESGOS'!$AR419="Menor"),CONCATENATE("R",'MAPA DE RIESGOS'!$H419,"C",'MAPA DE RIESGOS'!$AF419),"")</f>
        <v/>
      </c>
      <c r="AJ28" s="316" t="str">
        <f>IF(AND('MAPA DE RIESGOS'!$AP420="Muy Alta",'MAPA DE RIESGOS'!$AR420="Menor"),CONCATENATE("R",'MAPA DE RIESGOS'!$H420,"C",'MAPA DE RIESGOS'!$AF420),"")</f>
        <v/>
      </c>
      <c r="AK28" s="316" t="str">
        <f>IF(AND('MAPA DE RIESGOS'!$AP421="Muy Alta",'MAPA DE RIESGOS'!$AR421="Menor"),CONCATENATE("R",'MAPA DE RIESGOS'!$H421,"C",'MAPA DE RIESGOS'!$AF421),"")</f>
        <v/>
      </c>
      <c r="AL28" s="316" t="str">
        <f>IF(AND('MAPA DE RIESGOS'!$AP422="Muy Alta",'MAPA DE RIESGOS'!$AR422="Menor"),CONCATENATE("R",'MAPA DE RIESGOS'!$H422,"C",'MAPA DE RIESGOS'!$AF422),"")</f>
        <v/>
      </c>
      <c r="AM28" s="316" t="str">
        <f>IF(AND('MAPA DE RIESGOS'!$AP423="Muy Alta",'MAPA DE RIESGOS'!$AR423="Menor"),CONCATENATE("R",'MAPA DE RIESGOS'!$H423,"C",'MAPA DE RIESGOS'!$AF423),"")</f>
        <v/>
      </c>
      <c r="AN28" s="316" t="str">
        <f>IF(AND('MAPA DE RIESGOS'!$AP424="Muy Alta",'MAPA DE RIESGOS'!$AR424="Menor"),CONCATENATE("R",'MAPA DE RIESGOS'!$H424,"C",'MAPA DE RIESGOS'!$AF424),"")</f>
        <v/>
      </c>
      <c r="AO28" s="316" t="str">
        <f>IF(AND('MAPA DE RIESGOS'!$AP425="Muy Alta",'MAPA DE RIESGOS'!$AR425="Menor"),CONCATENATE("R",'MAPA DE RIESGOS'!$H425,"C",'MAPA DE RIESGOS'!$AF425),"")</f>
        <v/>
      </c>
      <c r="AP28" s="316" t="str">
        <f>IF(AND('MAPA DE RIESGOS'!$AP426="Muy Alta",'MAPA DE RIESGOS'!$AR426="Menor"),CONCATENATE("R",'MAPA DE RIESGOS'!$H426,"C",'MAPA DE RIESGOS'!$AF426),"")</f>
        <v/>
      </c>
      <c r="AQ28" s="316" t="str">
        <f>IF(AND('MAPA DE RIESGOS'!$AP427="Muy Alta",'MAPA DE RIESGOS'!$AR427="Menor"),CONCATENATE("R",'MAPA DE RIESGOS'!$H427,"C",'MAPA DE RIESGOS'!$AF427),"")</f>
        <v/>
      </c>
      <c r="AR28" s="316" t="str">
        <f>IF(AND('MAPA DE RIESGOS'!$AP428="Muy Alta",'MAPA DE RIESGOS'!$AR428="Menor"),CONCATENATE("R",'MAPA DE RIESGOS'!$H428,"C",'MAPA DE RIESGOS'!$AF428),"")</f>
        <v/>
      </c>
      <c r="AS28" s="317" t="str">
        <f>IF(AND('MAPA DE RIESGOS'!$AP429="Muy Alta",'MAPA DE RIESGOS'!$AR429="Menor"),CONCATENATE("R",'MAPA DE RIESGOS'!$H429,"C",'MAPA DE RIESGOS'!$AF429),"")</f>
        <v/>
      </c>
      <c r="AT28" s="315" t="str">
        <f>IF(AND('MAPA DE RIESGOS'!$AP412="Muy Alta",'MAPA DE RIESGOS'!$AR412="Moderado"),CONCATENATE("R",'MAPA DE RIESGOS'!$H412,"C",'MAPA DE RIESGOS'!$AF412),"")</f>
        <v/>
      </c>
      <c r="AU28" s="316" t="str">
        <f>IF(AND('MAPA DE RIESGOS'!$AP413="Muy Alta",'MAPA DE RIESGOS'!$AR413="Moderado"),CONCATENATE("R",'MAPA DE RIESGOS'!$H413,"C",'MAPA DE RIESGOS'!$AF413),"")</f>
        <v/>
      </c>
      <c r="AV28" s="316" t="str">
        <f>IF(AND('MAPA DE RIESGOS'!$AP414="Muy Alta",'MAPA DE RIESGOS'!$AR414="Moderado"),CONCATENATE("R",'MAPA DE RIESGOS'!$H414,"C",'MAPA DE RIESGOS'!$AF414),"")</f>
        <v/>
      </c>
      <c r="AW28" s="316" t="str">
        <f>IF(AND('MAPA DE RIESGOS'!$AP415="Muy Alta",'MAPA DE RIESGOS'!$AR415="Moderado"),CONCATENATE("R",'MAPA DE RIESGOS'!$H415,"C",'MAPA DE RIESGOS'!$AF415),"")</f>
        <v/>
      </c>
      <c r="AX28" s="316" t="str">
        <f>IF(AND('MAPA DE RIESGOS'!$AP416="Muy Alta",'MAPA DE RIESGOS'!$AR416="Moderado"),CONCATENATE("R",'MAPA DE RIESGOS'!$H416,"C",'MAPA DE RIESGOS'!$AF416),"")</f>
        <v/>
      </c>
      <c r="AY28" s="316" t="str">
        <f>IF(AND('MAPA DE RIESGOS'!$AP417="Muy Alta",'MAPA DE RIESGOS'!$AR417="Moderado"),CONCATENATE("R",'MAPA DE RIESGOS'!$H417,"C",'MAPA DE RIESGOS'!$AF417),"")</f>
        <v/>
      </c>
      <c r="AZ28" s="316" t="str">
        <f>IF(AND('MAPA DE RIESGOS'!$AP418="Muy Alta",'MAPA DE RIESGOS'!$AR418="Moderado"),CONCATENATE("R",'MAPA DE RIESGOS'!$H418,"C",'MAPA DE RIESGOS'!$AF418),"")</f>
        <v/>
      </c>
      <c r="BA28" s="316" t="str">
        <f>IF(AND('MAPA DE RIESGOS'!$AP419="Muy Alta",'MAPA DE RIESGOS'!$AR419="Moderado"),CONCATENATE("R",'MAPA DE RIESGOS'!$H419,"C",'MAPA DE RIESGOS'!$AF419),"")</f>
        <v/>
      </c>
      <c r="BB28" s="316" t="str">
        <f>IF(AND('MAPA DE RIESGOS'!$AP420="Muy Alta",'MAPA DE RIESGOS'!$AR420="Moderado"),CONCATENATE("R",'MAPA DE RIESGOS'!$H420,"C",'MAPA DE RIESGOS'!$AF420),"")</f>
        <v/>
      </c>
      <c r="BC28" s="316" t="str">
        <f>IF(AND('MAPA DE RIESGOS'!$AP421="Muy Alta",'MAPA DE RIESGOS'!$AR421="Moderado"),CONCATENATE("R",'MAPA DE RIESGOS'!$H421,"C",'MAPA DE RIESGOS'!$AF421),"")</f>
        <v/>
      </c>
      <c r="BD28" s="316" t="str">
        <f>IF(AND('MAPA DE RIESGOS'!$AP422="Muy Alta",'MAPA DE RIESGOS'!$AR422="Moderado"),CONCATENATE("R",'MAPA DE RIESGOS'!$H422,"C",'MAPA DE RIESGOS'!$AF422),"")</f>
        <v/>
      </c>
      <c r="BE28" s="316" t="str">
        <f>IF(AND('MAPA DE RIESGOS'!$AP423="Muy Alta",'MAPA DE RIESGOS'!$AR423="Moderado"),CONCATENATE("R",'MAPA DE RIESGOS'!$H423,"C",'MAPA DE RIESGOS'!$AF423),"")</f>
        <v/>
      </c>
      <c r="BF28" s="316" t="str">
        <f>IF(AND('MAPA DE RIESGOS'!$AP424="Muy Alta",'MAPA DE RIESGOS'!$AR424="Moderado"),CONCATENATE("R",'MAPA DE RIESGOS'!$H424,"C",'MAPA DE RIESGOS'!$AF424),"")</f>
        <v/>
      </c>
      <c r="BG28" s="316" t="str">
        <f>IF(AND('MAPA DE RIESGOS'!$AP425="Muy Alta",'MAPA DE RIESGOS'!$AR425="Moderado"),CONCATENATE("R",'MAPA DE RIESGOS'!$H425,"C",'MAPA DE RIESGOS'!$AF425),"")</f>
        <v/>
      </c>
      <c r="BH28" s="316" t="str">
        <f>IF(AND('MAPA DE RIESGOS'!$AP426="Muy Alta",'MAPA DE RIESGOS'!$AR426="Moderado"),CONCATENATE("R",'MAPA DE RIESGOS'!$H426,"C",'MAPA DE RIESGOS'!$AF426),"")</f>
        <v/>
      </c>
      <c r="BI28" s="316" t="str">
        <f>IF(AND('MAPA DE RIESGOS'!$AP427="Muy Alta",'MAPA DE RIESGOS'!$AR427="Moderado"),CONCATENATE("R",'MAPA DE RIESGOS'!$H427,"C",'MAPA DE RIESGOS'!$AF427),"")</f>
        <v/>
      </c>
      <c r="BJ28" s="316" t="str">
        <f>IF(AND('MAPA DE RIESGOS'!$AP428="Muy Alta",'MAPA DE RIESGOS'!$AR428="Moderado"),CONCATENATE("R",'MAPA DE RIESGOS'!$H428,"C",'MAPA DE RIESGOS'!$AF428),"")</f>
        <v/>
      </c>
      <c r="BK28" s="317" t="str">
        <f>IF(AND('MAPA DE RIESGOS'!$AP429="Muy Alta",'MAPA DE RIESGOS'!$AR429="Moderado"),CONCATENATE("R",'MAPA DE RIESGOS'!$H429,"C",'MAPA DE RIESGOS'!$AF429),"")</f>
        <v/>
      </c>
      <c r="BL28" s="315" t="str">
        <f>IF(AND('MAPA DE RIESGOS'!$AP412="Muy Alta",'MAPA DE RIESGOS'!$AR412="Mayor"),CONCATENATE("R",'MAPA DE RIESGOS'!$H412,"C",'MAPA DE RIESGOS'!$AF412),"")</f>
        <v/>
      </c>
      <c r="BM28" s="316" t="str">
        <f>IF(AND('MAPA DE RIESGOS'!$AP413="Muy Alta",'MAPA DE RIESGOS'!$AR413="Mayor"),CONCATENATE("R",'MAPA DE RIESGOS'!$H413,"C",'MAPA DE RIESGOS'!$AF413),"")</f>
        <v/>
      </c>
      <c r="BN28" s="316" t="str">
        <f>IF(AND('MAPA DE RIESGOS'!$AP414="Muy Alta",'MAPA DE RIESGOS'!$AR414="Mayor"),CONCATENATE("R",'MAPA DE RIESGOS'!$H414,"C",'MAPA DE RIESGOS'!$AF414),"")</f>
        <v/>
      </c>
      <c r="BO28" s="316" t="str">
        <f>IF(AND('MAPA DE RIESGOS'!$AP415="Muy Alta",'MAPA DE RIESGOS'!$AR415="Mayor"),CONCATENATE("R",'MAPA DE RIESGOS'!$H415,"C",'MAPA DE RIESGOS'!$AF415),"")</f>
        <v/>
      </c>
      <c r="BP28" s="316" t="str">
        <f>IF(AND('MAPA DE RIESGOS'!$AP416="Muy Alta",'MAPA DE RIESGOS'!$AR416="Mayor"),CONCATENATE("R",'MAPA DE RIESGOS'!$H416,"C",'MAPA DE RIESGOS'!$AF416),"")</f>
        <v/>
      </c>
      <c r="BQ28" s="316" t="str">
        <f>IF(AND('MAPA DE RIESGOS'!$AP417="Muy Alta",'MAPA DE RIESGOS'!$AR417="Mayor"),CONCATENATE("R",'MAPA DE RIESGOS'!$H417,"C",'MAPA DE RIESGOS'!$AF417),"")</f>
        <v/>
      </c>
      <c r="BR28" s="316" t="str">
        <f>IF(AND('MAPA DE RIESGOS'!$AP418="Muy Alta",'MAPA DE RIESGOS'!$AR418="Mayor"),CONCATENATE("R",'MAPA DE RIESGOS'!$H418,"C",'MAPA DE RIESGOS'!$AF418),"")</f>
        <v/>
      </c>
      <c r="BS28" s="316" t="str">
        <f>IF(AND('MAPA DE RIESGOS'!$AP419="Muy Alta",'MAPA DE RIESGOS'!$AR419="Mayor"),CONCATENATE("R",'MAPA DE RIESGOS'!$H419,"C",'MAPA DE RIESGOS'!$AF419),"")</f>
        <v/>
      </c>
      <c r="BT28" s="316" t="str">
        <f>IF(AND('MAPA DE RIESGOS'!$AP420="Muy Alta",'MAPA DE RIESGOS'!$AR420="Mayor"),CONCATENATE("R",'MAPA DE RIESGOS'!$H420,"C",'MAPA DE RIESGOS'!$AF420),"")</f>
        <v/>
      </c>
      <c r="BU28" s="316" t="str">
        <f>IF(AND('MAPA DE RIESGOS'!$AP421="Muy Alta",'MAPA DE RIESGOS'!$AR421="Mayor"),CONCATENATE("R",'MAPA DE RIESGOS'!$H421,"C",'MAPA DE RIESGOS'!$AF421),"")</f>
        <v/>
      </c>
      <c r="BV28" s="316" t="str">
        <f>IF(AND('MAPA DE RIESGOS'!$AP422="Muy Alta",'MAPA DE RIESGOS'!$AR422="Mayor"),CONCATENATE("R",'MAPA DE RIESGOS'!$H422,"C",'MAPA DE RIESGOS'!$AF422),"")</f>
        <v/>
      </c>
      <c r="BW28" s="316" t="str">
        <f>IF(AND('MAPA DE RIESGOS'!$AP423="Muy Alta",'MAPA DE RIESGOS'!$AR423="Mayor"),CONCATENATE("R",'MAPA DE RIESGOS'!$H423,"C",'MAPA DE RIESGOS'!$AF423),"")</f>
        <v/>
      </c>
      <c r="BX28" s="316" t="str">
        <f>IF(AND('MAPA DE RIESGOS'!$AP424="Muy Alta",'MAPA DE RIESGOS'!$AR424="Mayor"),CONCATENATE("R",'MAPA DE RIESGOS'!$H424,"C",'MAPA DE RIESGOS'!$AF424),"")</f>
        <v/>
      </c>
      <c r="BY28" s="316" t="str">
        <f>IF(AND('MAPA DE RIESGOS'!$AP425="Muy Alta",'MAPA DE RIESGOS'!$AR425="Mayor"),CONCATENATE("R",'MAPA DE RIESGOS'!$H425,"C",'MAPA DE RIESGOS'!$AF425),"")</f>
        <v/>
      </c>
      <c r="BZ28" s="316" t="str">
        <f>IF(AND('MAPA DE RIESGOS'!$AP426="Muy Alta",'MAPA DE RIESGOS'!$AR426="Mayor"),CONCATENATE("R",'MAPA DE RIESGOS'!$H426,"C",'MAPA DE RIESGOS'!$AF426),"")</f>
        <v/>
      </c>
      <c r="CA28" s="316" t="str">
        <f>IF(AND('MAPA DE RIESGOS'!$AP427="Muy Alta",'MAPA DE RIESGOS'!$AR427="Mayor"),CONCATENATE("R",'MAPA DE RIESGOS'!$H427,"C",'MAPA DE RIESGOS'!$AF427),"")</f>
        <v/>
      </c>
      <c r="CB28" s="316" t="str">
        <f>IF(AND('MAPA DE RIESGOS'!$AP428="Muy Alta",'MAPA DE RIESGOS'!$AR428="Mayor"),CONCATENATE("R",'MAPA DE RIESGOS'!$H428,"C",'MAPA DE RIESGOS'!$AF428),"")</f>
        <v/>
      </c>
      <c r="CC28" s="317" t="str">
        <f>IF(AND('MAPA DE RIESGOS'!$AP429="Muy Alta",'MAPA DE RIESGOS'!$AR429="Mayor"),CONCATENATE("R",'MAPA DE RIESGOS'!$H429,"C",'MAPA DE RIESGOS'!$AF429),"")</f>
        <v/>
      </c>
      <c r="CD28" s="318" t="str">
        <f>IF(AND('MAPA DE RIESGOS'!$AP412="Muy Alta",'MAPA DE RIESGOS'!$AR412="Catastrófico"),CONCATENATE("R",'MAPA DE RIESGOS'!$H412,"C",'MAPA DE RIESGOS'!$AF412),"")</f>
        <v/>
      </c>
      <c r="CE28" s="318" t="str">
        <f>IF(AND('MAPA DE RIESGOS'!$AP413="Muy Alta",'MAPA DE RIESGOS'!$AR413="Catastrófico"),CONCATENATE("R",'MAPA DE RIESGOS'!$H413,"C",'MAPA DE RIESGOS'!$AF413),"")</f>
        <v/>
      </c>
      <c r="CF28" s="318" t="str">
        <f>IF(AND('MAPA DE RIESGOS'!$AP414="Muy Alta",'MAPA DE RIESGOS'!$AR414="Catastrófico"),CONCATENATE("R",'MAPA DE RIESGOS'!$H414,"C",'MAPA DE RIESGOS'!$AF414),"")</f>
        <v/>
      </c>
      <c r="CG28" s="318" t="str">
        <f>IF(AND('MAPA DE RIESGOS'!$AP415="Muy Alta",'MAPA DE RIESGOS'!$AR415="Catastrófico"),CONCATENATE("R",'MAPA DE RIESGOS'!$H415,"C",'MAPA DE RIESGOS'!$AF415),"")</f>
        <v/>
      </c>
      <c r="CH28" s="318" t="str">
        <f>IF(AND('MAPA DE RIESGOS'!$AP416="Muy Alta",'MAPA DE RIESGOS'!$AR416="Catastrófico"),CONCATENATE("R",'MAPA DE RIESGOS'!$H416,"C",'MAPA DE RIESGOS'!$AF416),"")</f>
        <v/>
      </c>
      <c r="CI28" s="318" t="str">
        <f>IF(AND('MAPA DE RIESGOS'!$AP417="Muy Alta",'MAPA DE RIESGOS'!$AR417="Catastrófico"),CONCATENATE("R",'MAPA DE RIESGOS'!$H417,"C",'MAPA DE RIESGOS'!$AF417),"")</f>
        <v/>
      </c>
      <c r="CJ28" s="318" t="str">
        <f>IF(AND('MAPA DE RIESGOS'!$AP418="Muy Alta",'MAPA DE RIESGOS'!$AR418="Catastrófico"),CONCATENATE("R",'MAPA DE RIESGOS'!$H418,"C",'MAPA DE RIESGOS'!$AF418),"")</f>
        <v/>
      </c>
      <c r="CK28" s="318" t="str">
        <f>IF(AND('MAPA DE RIESGOS'!$AP419="Muy Alta",'MAPA DE RIESGOS'!$AR419="Catastrófico"),CONCATENATE("R",'MAPA DE RIESGOS'!$H419,"C",'MAPA DE RIESGOS'!$AF419),"")</f>
        <v/>
      </c>
      <c r="CL28" s="318" t="str">
        <f>IF(AND('MAPA DE RIESGOS'!$AP420="Muy Alta",'MAPA DE RIESGOS'!$AR420="Catastrófico"),CONCATENATE("R",'MAPA DE RIESGOS'!$H420,"C",'MAPA DE RIESGOS'!$AF420),"")</f>
        <v/>
      </c>
      <c r="CM28" s="318" t="str">
        <f>IF(AND('MAPA DE RIESGOS'!$AP421="Muy Alta",'MAPA DE RIESGOS'!$AR421="Catastrófico"),CONCATENATE("R",'MAPA DE RIESGOS'!$H421,"C",'MAPA DE RIESGOS'!$AF421),"")</f>
        <v/>
      </c>
      <c r="CN28" s="318" t="str">
        <f>IF(AND('MAPA DE RIESGOS'!$AP422="Muy Alta",'MAPA DE RIESGOS'!$AR422="Catastrófico"),CONCATENATE("R",'MAPA DE RIESGOS'!$H422,"C",'MAPA DE RIESGOS'!$AF422),"")</f>
        <v/>
      </c>
      <c r="CO28" s="318" t="str">
        <f>IF(AND('MAPA DE RIESGOS'!$AP423="Muy Alta",'MAPA DE RIESGOS'!$AR423="Catastrófico"),CONCATENATE("R",'MAPA DE RIESGOS'!$H423,"C",'MAPA DE RIESGOS'!$AF423),"")</f>
        <v/>
      </c>
      <c r="CP28" s="318" t="str">
        <f>IF(AND('MAPA DE RIESGOS'!$AP424="Muy Alta",'MAPA DE RIESGOS'!$AR424="Catastrófico"),CONCATENATE("R",'MAPA DE RIESGOS'!$H424,"C",'MAPA DE RIESGOS'!$AF424),"")</f>
        <v/>
      </c>
      <c r="CQ28" s="318" t="str">
        <f>IF(AND('MAPA DE RIESGOS'!$AP425="Muy Alta",'MAPA DE RIESGOS'!$AR425="Catastrófico"),CONCATENATE("R",'MAPA DE RIESGOS'!$H425,"C",'MAPA DE RIESGOS'!$AF425),"")</f>
        <v/>
      </c>
      <c r="CR28" s="318" t="str">
        <f>IF(AND('MAPA DE RIESGOS'!$AP426="Muy Alta",'MAPA DE RIESGOS'!$AR426="Catastrófico"),CONCATENATE("R",'MAPA DE RIESGOS'!$H426,"C",'MAPA DE RIESGOS'!$AF426),"")</f>
        <v/>
      </c>
      <c r="CS28" s="318" t="str">
        <f>IF(AND('MAPA DE RIESGOS'!$AP427="Muy Alta",'MAPA DE RIESGOS'!$AR427="Catastrófico"),CONCATENATE("R",'MAPA DE RIESGOS'!$H427,"C",'MAPA DE RIESGOS'!$AF427),"")</f>
        <v/>
      </c>
      <c r="CT28" s="318" t="str">
        <f>IF(AND('MAPA DE RIESGOS'!$AP428="Muy Alta",'MAPA DE RIESGOS'!$AR428="Catastrófico"),CONCATENATE("R",'MAPA DE RIESGOS'!$H428,"C",'MAPA DE RIESGOS'!$AF428),"")</f>
        <v/>
      </c>
      <c r="CU28" s="319" t="str">
        <f>IF(AND('MAPA DE RIESGOS'!$AP429="Muy Alta",'MAPA DE RIESGOS'!$AR429="Catastrófico"),CONCATENATE("R",'MAPA DE RIESGOS'!$H429,"C",'MAPA DE RIESGOS'!$AF429),"")</f>
        <v/>
      </c>
      <c r="CV28" s="57"/>
      <c r="CW28" s="858"/>
      <c r="CX28" s="859"/>
      <c r="CY28" s="859"/>
      <c r="CZ28" s="859"/>
      <c r="DA28" s="859"/>
      <c r="DB28" s="860"/>
    </row>
    <row r="29" spans="2:106" ht="32.450000000000003" customHeight="1">
      <c r="B29" s="878"/>
      <c r="C29" s="878"/>
      <c r="D29" s="879"/>
      <c r="E29" s="849"/>
      <c r="F29" s="850"/>
      <c r="G29" s="850"/>
      <c r="H29" s="850"/>
      <c r="I29" s="851"/>
      <c r="J29" s="315" t="str">
        <f>IF(AND('MAPA DE RIESGOS'!$AP430="Muy Alta",'MAPA DE RIESGOS'!$AR430="Leve"),CONCATENATE("R",'MAPA DE RIESGOS'!$H430,"C",'MAPA DE RIESGOS'!$AF430),"")</f>
        <v/>
      </c>
      <c r="K29" s="316" t="str">
        <f>IF(AND('MAPA DE RIESGOS'!$AP431="Muy Alta",'MAPA DE RIESGOS'!$AR431="Leve"),CONCATENATE("R",'MAPA DE RIESGOS'!$H431,"C",'MAPA DE RIESGOS'!$AF431),"")</f>
        <v/>
      </c>
      <c r="L29" s="316" t="str">
        <f>IF(AND('MAPA DE RIESGOS'!$AP432="Muy Alta",'MAPA DE RIESGOS'!$AR432="Leve"),CONCATENATE("R",'MAPA DE RIESGOS'!$H432,"C",'MAPA DE RIESGOS'!$AF432),"")</f>
        <v/>
      </c>
      <c r="M29" s="316" t="str">
        <f>IF(AND('MAPA DE RIESGOS'!$AP433="Muy Alta",'MAPA DE RIESGOS'!$AR433="Leve"),CONCATENATE("R",'MAPA DE RIESGOS'!$H433,"C",'MAPA DE RIESGOS'!$AF433),"")</f>
        <v/>
      </c>
      <c r="N29" s="316" t="str">
        <f>IF(AND('MAPA DE RIESGOS'!$AP434="Muy Alta",'MAPA DE RIESGOS'!$AR434="Leve"),CONCATENATE("R",'MAPA DE RIESGOS'!$H434,"C",'MAPA DE RIESGOS'!$AF434),"")</f>
        <v/>
      </c>
      <c r="O29" s="316" t="str">
        <f>IF(AND('MAPA DE RIESGOS'!$AP435="Muy Alta",'MAPA DE RIESGOS'!$AR435="Leve"),CONCATENATE("R",'MAPA DE RIESGOS'!$H435,"C",'MAPA DE RIESGOS'!$AF435),"")</f>
        <v/>
      </c>
      <c r="P29" s="316" t="str">
        <f>IF(AND('MAPA DE RIESGOS'!$AP436="Muy Alta",'MAPA DE RIESGOS'!$AR436="Leve"),CONCATENATE("R",'MAPA DE RIESGOS'!$H436,"C",'MAPA DE RIESGOS'!$AF436),"")</f>
        <v/>
      </c>
      <c r="Q29" s="316" t="str">
        <f>IF(AND('MAPA DE RIESGOS'!$AP437="Muy Alta",'MAPA DE RIESGOS'!$AR437="Leve"),CONCATENATE("R",'MAPA DE RIESGOS'!$H437,"C",'MAPA DE RIESGOS'!$AF437),"")</f>
        <v/>
      </c>
      <c r="R29" s="316" t="str">
        <f>IF(AND('MAPA DE RIESGOS'!$AP438="Muy Alta",'MAPA DE RIESGOS'!$AR438="Leve"),CONCATENATE("R",'MAPA DE RIESGOS'!$H438,"C",'MAPA DE RIESGOS'!$AF438),"")</f>
        <v/>
      </c>
      <c r="S29" s="316" t="str">
        <f>IF(AND('MAPA DE RIESGOS'!$AP439="Muy Alta",'MAPA DE RIESGOS'!$AR439="Leve"),CONCATENATE("R",'MAPA DE RIESGOS'!$H439,"C",'MAPA DE RIESGOS'!$AF439),"")</f>
        <v/>
      </c>
      <c r="T29" s="316" t="str">
        <f>IF(AND('MAPA DE RIESGOS'!$AP440="Muy Alta",'MAPA DE RIESGOS'!$AR440="Leve"),CONCATENATE("R",'MAPA DE RIESGOS'!$H440,"C",'MAPA DE RIESGOS'!$AF440),"")</f>
        <v/>
      </c>
      <c r="U29" s="316" t="str">
        <f>IF(AND('MAPA DE RIESGOS'!$AP441="Muy Alta",'MAPA DE RIESGOS'!$AR441="Leve"),CONCATENATE("R",'MAPA DE RIESGOS'!$H441,"C",'MAPA DE RIESGOS'!$AF441),"")</f>
        <v/>
      </c>
      <c r="V29" s="316" t="str">
        <f>IF(AND('MAPA DE RIESGOS'!$AP442="Muy Alta",'MAPA DE RIESGOS'!$AR442="Leve"),CONCATENATE("R",'MAPA DE RIESGOS'!$H442,"C",'MAPA DE RIESGOS'!$AF442),"")</f>
        <v/>
      </c>
      <c r="W29" s="316" t="str">
        <f>IF(AND('MAPA DE RIESGOS'!$AP443="Muy Alta",'MAPA DE RIESGOS'!$AR443="Leve"),CONCATENATE("R",'MAPA DE RIESGOS'!$H443,"C",'MAPA DE RIESGOS'!$AF443),"")</f>
        <v/>
      </c>
      <c r="X29" s="316" t="str">
        <f>IF(AND('MAPA DE RIESGOS'!$AP444="Muy Alta",'MAPA DE RIESGOS'!$AR444="Leve"),CONCATENATE("R",'MAPA DE RIESGOS'!$H444,"C",'MAPA DE RIESGOS'!$AF444),"")</f>
        <v/>
      </c>
      <c r="Y29" s="316" t="str">
        <f>IF(AND('MAPA DE RIESGOS'!$AP445="Muy Alta",'MAPA DE RIESGOS'!$AR445="Leve"),CONCATENATE("R",'MAPA DE RIESGOS'!$H445,"C",'MAPA DE RIESGOS'!$AF445),"")</f>
        <v/>
      </c>
      <c r="Z29" s="316" t="str">
        <f>IF(AND('MAPA DE RIESGOS'!$AP446="Muy Alta",'MAPA DE RIESGOS'!$AR446="Leve"),CONCATENATE("R",'MAPA DE RIESGOS'!$H446,"C",'MAPA DE RIESGOS'!$AF446),"")</f>
        <v/>
      </c>
      <c r="AA29" s="317" t="str">
        <f>IF(AND('MAPA DE RIESGOS'!$AP447="Muy Alta",'MAPA DE RIESGOS'!$AR447="Leve"),CONCATENATE("R",'MAPA DE RIESGOS'!$H447,"C",'MAPA DE RIESGOS'!$AF447),"")</f>
        <v/>
      </c>
      <c r="AB29" s="315" t="str">
        <f>IF(AND('MAPA DE RIESGOS'!$AP430="Muy Alta",'MAPA DE RIESGOS'!$AR430="Menor"),CONCATENATE("R",'MAPA DE RIESGOS'!$H430,"C",'MAPA DE RIESGOS'!$AF430),"")</f>
        <v/>
      </c>
      <c r="AC29" s="316" t="str">
        <f>IF(AND('MAPA DE RIESGOS'!$AP431="Muy Alta",'MAPA DE RIESGOS'!$AR431="Menor"),CONCATENATE("R",'MAPA DE RIESGOS'!$H431,"C",'MAPA DE RIESGOS'!$AF431),"")</f>
        <v/>
      </c>
      <c r="AD29" s="316" t="str">
        <f>IF(AND('MAPA DE RIESGOS'!$AP432="Muy Alta",'MAPA DE RIESGOS'!$AR432="Menor"),CONCATENATE("R",'MAPA DE RIESGOS'!$H432,"C",'MAPA DE RIESGOS'!$AF432),"")</f>
        <v/>
      </c>
      <c r="AE29" s="316" t="str">
        <f>IF(AND('MAPA DE RIESGOS'!$AP433="Muy Alta",'MAPA DE RIESGOS'!$AR433="Menor"),CONCATENATE("R",'MAPA DE RIESGOS'!$H433,"C",'MAPA DE RIESGOS'!$AF433),"")</f>
        <v/>
      </c>
      <c r="AF29" s="316" t="str">
        <f>IF(AND('MAPA DE RIESGOS'!$AP434="Muy Alta",'MAPA DE RIESGOS'!$AR434="Menor"),CONCATENATE("R",'MAPA DE RIESGOS'!$H434,"C",'MAPA DE RIESGOS'!$AF434),"")</f>
        <v/>
      </c>
      <c r="AG29" s="316" t="str">
        <f>IF(AND('MAPA DE RIESGOS'!$AP435="Muy Alta",'MAPA DE RIESGOS'!$AR435="Menor"),CONCATENATE("R",'MAPA DE RIESGOS'!$H435,"C",'MAPA DE RIESGOS'!$AF435),"")</f>
        <v/>
      </c>
      <c r="AH29" s="316" t="str">
        <f>IF(AND('MAPA DE RIESGOS'!$AP436="Muy Alta",'MAPA DE RIESGOS'!$AR436="Menor"),CONCATENATE("R",'MAPA DE RIESGOS'!$H436,"C",'MAPA DE RIESGOS'!$AF436),"")</f>
        <v/>
      </c>
      <c r="AI29" s="316" t="str">
        <f>IF(AND('MAPA DE RIESGOS'!$AP437="Muy Alta",'MAPA DE RIESGOS'!$AR437="Menor"),CONCATENATE("R",'MAPA DE RIESGOS'!$H437,"C",'MAPA DE RIESGOS'!$AF437),"")</f>
        <v/>
      </c>
      <c r="AJ29" s="316" t="str">
        <f>IF(AND('MAPA DE RIESGOS'!$AP438="Muy Alta",'MAPA DE RIESGOS'!$AR438="Menor"),CONCATENATE("R",'MAPA DE RIESGOS'!$H438,"C",'MAPA DE RIESGOS'!$AF438),"")</f>
        <v/>
      </c>
      <c r="AK29" s="316" t="str">
        <f>IF(AND('MAPA DE RIESGOS'!$AP439="Muy Alta",'MAPA DE RIESGOS'!$AR439="Menor"),CONCATENATE("R",'MAPA DE RIESGOS'!$H439,"C",'MAPA DE RIESGOS'!$AF439),"")</f>
        <v/>
      </c>
      <c r="AL29" s="316" t="str">
        <f>IF(AND('MAPA DE RIESGOS'!$AP440="Muy Alta",'MAPA DE RIESGOS'!$AR440="Menor"),CONCATENATE("R",'MAPA DE RIESGOS'!$H440,"C",'MAPA DE RIESGOS'!$AF440),"")</f>
        <v/>
      </c>
      <c r="AM29" s="316" t="str">
        <f>IF(AND('MAPA DE RIESGOS'!$AP441="Muy Alta",'MAPA DE RIESGOS'!$AR441="Menor"),CONCATENATE("R",'MAPA DE RIESGOS'!$H441,"C",'MAPA DE RIESGOS'!$AF441),"")</f>
        <v/>
      </c>
      <c r="AN29" s="316" t="str">
        <f>IF(AND('MAPA DE RIESGOS'!$AP442="Muy Alta",'MAPA DE RIESGOS'!$AR442="Menor"),CONCATENATE("R",'MAPA DE RIESGOS'!$H442,"C",'MAPA DE RIESGOS'!$AF442),"")</f>
        <v/>
      </c>
      <c r="AO29" s="316" t="str">
        <f>IF(AND('MAPA DE RIESGOS'!$AP443="Muy Alta",'MAPA DE RIESGOS'!$AR443="Menor"),CONCATENATE("R",'MAPA DE RIESGOS'!$H443,"C",'MAPA DE RIESGOS'!$AF443),"")</f>
        <v/>
      </c>
      <c r="AP29" s="316" t="str">
        <f>IF(AND('MAPA DE RIESGOS'!$AP444="Muy Alta",'MAPA DE RIESGOS'!$AR444="Menor"),CONCATENATE("R",'MAPA DE RIESGOS'!$H444,"C",'MAPA DE RIESGOS'!$AF444),"")</f>
        <v/>
      </c>
      <c r="AQ29" s="316" t="str">
        <f>IF(AND('MAPA DE RIESGOS'!$AP445="Muy Alta",'MAPA DE RIESGOS'!$AR445="Menor"),CONCATENATE("R",'MAPA DE RIESGOS'!$H445,"C",'MAPA DE RIESGOS'!$AF445),"")</f>
        <v/>
      </c>
      <c r="AR29" s="316" t="str">
        <f>IF(AND('MAPA DE RIESGOS'!$AP446="Muy Alta",'MAPA DE RIESGOS'!$AR446="Menor"),CONCATENATE("R",'MAPA DE RIESGOS'!$H446,"C",'MAPA DE RIESGOS'!$AF446),"")</f>
        <v/>
      </c>
      <c r="AS29" s="317" t="str">
        <f>IF(AND('MAPA DE RIESGOS'!$AP447="Muy Alta",'MAPA DE RIESGOS'!$AR447="Menor"),CONCATENATE("R",'MAPA DE RIESGOS'!$H447,"C",'MAPA DE RIESGOS'!$AF447),"")</f>
        <v/>
      </c>
      <c r="AT29" s="315" t="str">
        <f>IF(AND('MAPA DE RIESGOS'!$AP430="Muy Alta",'MAPA DE RIESGOS'!$AR430="Moderado"),CONCATENATE("R",'MAPA DE RIESGOS'!$H430,"C",'MAPA DE RIESGOS'!$AF430),"")</f>
        <v/>
      </c>
      <c r="AU29" s="316" t="str">
        <f>IF(AND('MAPA DE RIESGOS'!$AP431="Muy Alta",'MAPA DE RIESGOS'!$AR431="Moderado"),CONCATENATE("R",'MAPA DE RIESGOS'!$H431,"C",'MAPA DE RIESGOS'!$AF431),"")</f>
        <v/>
      </c>
      <c r="AV29" s="316" t="str">
        <f>IF(AND('MAPA DE RIESGOS'!$AP432="Muy Alta",'MAPA DE RIESGOS'!$AR432="Moderado"),CONCATENATE("R",'MAPA DE RIESGOS'!$H432,"C",'MAPA DE RIESGOS'!$AF432),"")</f>
        <v/>
      </c>
      <c r="AW29" s="316" t="str">
        <f>IF(AND('MAPA DE RIESGOS'!$AP433="Muy Alta",'MAPA DE RIESGOS'!$AR433="Moderado"),CONCATENATE("R",'MAPA DE RIESGOS'!$H433,"C",'MAPA DE RIESGOS'!$AF433),"")</f>
        <v/>
      </c>
      <c r="AX29" s="316" t="str">
        <f>IF(AND('MAPA DE RIESGOS'!$AP434="Muy Alta",'MAPA DE RIESGOS'!$AR434="Moderado"),CONCATENATE("R",'MAPA DE RIESGOS'!$H434,"C",'MAPA DE RIESGOS'!$AF434),"")</f>
        <v/>
      </c>
      <c r="AY29" s="316" t="str">
        <f>IF(AND('MAPA DE RIESGOS'!$AP435="Muy Alta",'MAPA DE RIESGOS'!$AR435="Moderado"),CONCATENATE("R",'MAPA DE RIESGOS'!$H435,"C",'MAPA DE RIESGOS'!$AF435),"")</f>
        <v/>
      </c>
      <c r="AZ29" s="316" t="str">
        <f>IF(AND('MAPA DE RIESGOS'!$AP436="Muy Alta",'MAPA DE RIESGOS'!$AR436="Moderado"),CONCATENATE("R",'MAPA DE RIESGOS'!$H436,"C",'MAPA DE RIESGOS'!$AF436),"")</f>
        <v/>
      </c>
      <c r="BA29" s="316" t="str">
        <f>IF(AND('MAPA DE RIESGOS'!$AP437="Muy Alta",'MAPA DE RIESGOS'!$AR437="Moderado"),CONCATENATE("R",'MAPA DE RIESGOS'!$H437,"C",'MAPA DE RIESGOS'!$AF437),"")</f>
        <v/>
      </c>
      <c r="BB29" s="316" t="str">
        <f>IF(AND('MAPA DE RIESGOS'!$AP438="Muy Alta",'MAPA DE RIESGOS'!$AR438="Moderado"),CONCATENATE("R",'MAPA DE RIESGOS'!$H438,"C",'MAPA DE RIESGOS'!$AF438),"")</f>
        <v/>
      </c>
      <c r="BC29" s="316" t="str">
        <f>IF(AND('MAPA DE RIESGOS'!$AP439="Muy Alta",'MAPA DE RIESGOS'!$AR439="Moderado"),CONCATENATE("R",'MAPA DE RIESGOS'!$H439,"C",'MAPA DE RIESGOS'!$AF439),"")</f>
        <v/>
      </c>
      <c r="BD29" s="316" t="str">
        <f>IF(AND('MAPA DE RIESGOS'!$AP440="Muy Alta",'MAPA DE RIESGOS'!$AR440="Moderado"),CONCATENATE("R",'MAPA DE RIESGOS'!$H440,"C",'MAPA DE RIESGOS'!$AF440),"")</f>
        <v/>
      </c>
      <c r="BE29" s="316" t="str">
        <f>IF(AND('MAPA DE RIESGOS'!$AP441="Muy Alta",'MAPA DE RIESGOS'!$AR441="Moderado"),CONCATENATE("R",'MAPA DE RIESGOS'!$H441,"C",'MAPA DE RIESGOS'!$AF441),"")</f>
        <v/>
      </c>
      <c r="BF29" s="316" t="str">
        <f>IF(AND('MAPA DE RIESGOS'!$AP442="Muy Alta",'MAPA DE RIESGOS'!$AR442="Moderado"),CONCATENATE("R",'MAPA DE RIESGOS'!$H442,"C",'MAPA DE RIESGOS'!$AF442),"")</f>
        <v/>
      </c>
      <c r="BG29" s="316" t="str">
        <f>IF(AND('MAPA DE RIESGOS'!$AP443="Muy Alta",'MAPA DE RIESGOS'!$AR443="Moderado"),CONCATENATE("R",'MAPA DE RIESGOS'!$H443,"C",'MAPA DE RIESGOS'!$AF443),"")</f>
        <v/>
      </c>
      <c r="BH29" s="316" t="str">
        <f>IF(AND('MAPA DE RIESGOS'!$AP444="Muy Alta",'MAPA DE RIESGOS'!$AR444="Moderado"),CONCATENATE("R",'MAPA DE RIESGOS'!$H444,"C",'MAPA DE RIESGOS'!$AF444),"")</f>
        <v/>
      </c>
      <c r="BI29" s="316" t="str">
        <f>IF(AND('MAPA DE RIESGOS'!$AP445="Muy Alta",'MAPA DE RIESGOS'!$AR445="Moderado"),CONCATENATE("R",'MAPA DE RIESGOS'!$H445,"C",'MAPA DE RIESGOS'!$AF445),"")</f>
        <v/>
      </c>
      <c r="BJ29" s="316" t="str">
        <f>IF(AND('MAPA DE RIESGOS'!$AP446="Muy Alta",'MAPA DE RIESGOS'!$AR446="Moderado"),CONCATENATE("R",'MAPA DE RIESGOS'!$H446,"C",'MAPA DE RIESGOS'!$AF446),"")</f>
        <v/>
      </c>
      <c r="BK29" s="317" t="str">
        <f>IF(AND('MAPA DE RIESGOS'!$AP447="Muy Alta",'MAPA DE RIESGOS'!$AR447="Moderado"),CONCATENATE("R",'MAPA DE RIESGOS'!$H447,"C",'MAPA DE RIESGOS'!$AF447),"")</f>
        <v/>
      </c>
      <c r="BL29" s="315" t="str">
        <f>IF(AND('MAPA DE RIESGOS'!$AP430="Muy Alta",'MAPA DE RIESGOS'!$AR430="Mayor"),CONCATENATE("R",'MAPA DE RIESGOS'!$H430,"C",'MAPA DE RIESGOS'!$AF430),"")</f>
        <v/>
      </c>
      <c r="BM29" s="316" t="str">
        <f>IF(AND('MAPA DE RIESGOS'!$AP431="Muy Alta",'MAPA DE RIESGOS'!$AR431="Mayor"),CONCATENATE("R",'MAPA DE RIESGOS'!$H431,"C",'MAPA DE RIESGOS'!$AF431),"")</f>
        <v/>
      </c>
      <c r="BN29" s="316" t="str">
        <f>IF(AND('MAPA DE RIESGOS'!$AP432="Muy Alta",'MAPA DE RIESGOS'!$AR432="Mayor"),CONCATENATE("R",'MAPA DE RIESGOS'!$H432,"C",'MAPA DE RIESGOS'!$AF432),"")</f>
        <v/>
      </c>
      <c r="BO29" s="316" t="str">
        <f>IF(AND('MAPA DE RIESGOS'!$AP433="Muy Alta",'MAPA DE RIESGOS'!$AR433="Mayor"),CONCATENATE("R",'MAPA DE RIESGOS'!$H433,"C",'MAPA DE RIESGOS'!$AF433),"")</f>
        <v/>
      </c>
      <c r="BP29" s="316" t="str">
        <f>IF(AND('MAPA DE RIESGOS'!$AP434="Muy Alta",'MAPA DE RIESGOS'!$AR434="Mayor"),CONCATENATE("R",'MAPA DE RIESGOS'!$H434,"C",'MAPA DE RIESGOS'!$AF434),"")</f>
        <v/>
      </c>
      <c r="BQ29" s="316" t="str">
        <f>IF(AND('MAPA DE RIESGOS'!$AP435="Muy Alta",'MAPA DE RIESGOS'!$AR435="Mayor"),CONCATENATE("R",'MAPA DE RIESGOS'!$H435,"C",'MAPA DE RIESGOS'!$AF435),"")</f>
        <v/>
      </c>
      <c r="BR29" s="316" t="str">
        <f>IF(AND('MAPA DE RIESGOS'!$AP436="Muy Alta",'MAPA DE RIESGOS'!$AR436="Mayor"),CONCATENATE("R",'MAPA DE RIESGOS'!$H436,"C",'MAPA DE RIESGOS'!$AF436),"")</f>
        <v/>
      </c>
      <c r="BS29" s="316" t="str">
        <f>IF(AND('MAPA DE RIESGOS'!$AP437="Muy Alta",'MAPA DE RIESGOS'!$AR437="Mayor"),CONCATENATE("R",'MAPA DE RIESGOS'!$H437,"C",'MAPA DE RIESGOS'!$AF437),"")</f>
        <v/>
      </c>
      <c r="BT29" s="316" t="str">
        <f>IF(AND('MAPA DE RIESGOS'!$AP438="Muy Alta",'MAPA DE RIESGOS'!$AR438="Mayor"),CONCATENATE("R",'MAPA DE RIESGOS'!$H438,"C",'MAPA DE RIESGOS'!$AF438),"")</f>
        <v/>
      </c>
      <c r="BU29" s="316" t="str">
        <f>IF(AND('MAPA DE RIESGOS'!$AP439="Muy Alta",'MAPA DE RIESGOS'!$AR439="Mayor"),CONCATENATE("R",'MAPA DE RIESGOS'!$H439,"C",'MAPA DE RIESGOS'!$AF439),"")</f>
        <v/>
      </c>
      <c r="BV29" s="316" t="str">
        <f>IF(AND('MAPA DE RIESGOS'!$AP440="Muy Alta",'MAPA DE RIESGOS'!$AR440="Mayor"),CONCATENATE("R",'MAPA DE RIESGOS'!$H440,"C",'MAPA DE RIESGOS'!$AF440),"")</f>
        <v/>
      </c>
      <c r="BW29" s="316" t="str">
        <f>IF(AND('MAPA DE RIESGOS'!$AP441="Muy Alta",'MAPA DE RIESGOS'!$AR441="Mayor"),CONCATENATE("R",'MAPA DE RIESGOS'!$H441,"C",'MAPA DE RIESGOS'!$AF441),"")</f>
        <v/>
      </c>
      <c r="BX29" s="316" t="str">
        <f>IF(AND('MAPA DE RIESGOS'!$AP442="Muy Alta",'MAPA DE RIESGOS'!$AR442="Mayor"),CONCATENATE("R",'MAPA DE RIESGOS'!$H442,"C",'MAPA DE RIESGOS'!$AF442),"")</f>
        <v/>
      </c>
      <c r="BY29" s="316" t="str">
        <f>IF(AND('MAPA DE RIESGOS'!$AP443="Muy Alta",'MAPA DE RIESGOS'!$AR443="Mayor"),CONCATENATE("R",'MAPA DE RIESGOS'!$H443,"C",'MAPA DE RIESGOS'!$AF443),"")</f>
        <v/>
      </c>
      <c r="BZ29" s="316" t="str">
        <f>IF(AND('MAPA DE RIESGOS'!$AP444="Muy Alta",'MAPA DE RIESGOS'!$AR444="Mayor"),CONCATENATE("R",'MAPA DE RIESGOS'!$H444,"C",'MAPA DE RIESGOS'!$AF444),"")</f>
        <v/>
      </c>
      <c r="CA29" s="316" t="str">
        <f>IF(AND('MAPA DE RIESGOS'!$AP445="Muy Alta",'MAPA DE RIESGOS'!$AR445="Mayor"),CONCATENATE("R",'MAPA DE RIESGOS'!$H445,"C",'MAPA DE RIESGOS'!$AF445),"")</f>
        <v/>
      </c>
      <c r="CB29" s="316" t="str">
        <f>IF(AND('MAPA DE RIESGOS'!$AP446="Muy Alta",'MAPA DE RIESGOS'!$AR446="Mayor"),CONCATENATE("R",'MAPA DE RIESGOS'!$H446,"C",'MAPA DE RIESGOS'!$AF446),"")</f>
        <v/>
      </c>
      <c r="CC29" s="317" t="str">
        <f>IF(AND('MAPA DE RIESGOS'!$AP447="Muy Alta",'MAPA DE RIESGOS'!$AR447="Mayor"),CONCATENATE("R",'MAPA DE RIESGOS'!$H447,"C",'MAPA DE RIESGOS'!$AF447),"")</f>
        <v/>
      </c>
      <c r="CD29" s="318" t="str">
        <f>IF(AND('MAPA DE RIESGOS'!$AP430="Muy Alta",'MAPA DE RIESGOS'!$AR430="Catastrófico"),CONCATENATE("R",'MAPA DE RIESGOS'!$H430,"C",'MAPA DE RIESGOS'!$AF430),"")</f>
        <v/>
      </c>
      <c r="CE29" s="318" t="str">
        <f>IF(AND('MAPA DE RIESGOS'!$AP431="Muy Alta",'MAPA DE RIESGOS'!$AR431="Catastrófico"),CONCATENATE("R",'MAPA DE RIESGOS'!$H431,"C",'MAPA DE RIESGOS'!$AF431),"")</f>
        <v/>
      </c>
      <c r="CF29" s="318" t="str">
        <f>IF(AND('MAPA DE RIESGOS'!$AP432="Muy Alta",'MAPA DE RIESGOS'!$AR432="Catastrófico"),CONCATENATE("R",'MAPA DE RIESGOS'!$H432,"C",'MAPA DE RIESGOS'!$AF432),"")</f>
        <v/>
      </c>
      <c r="CG29" s="318" t="str">
        <f>IF(AND('MAPA DE RIESGOS'!$AP433="Muy Alta",'MAPA DE RIESGOS'!$AR433="Catastrófico"),CONCATENATE("R",'MAPA DE RIESGOS'!$H433,"C",'MAPA DE RIESGOS'!$AF433),"")</f>
        <v/>
      </c>
      <c r="CH29" s="318" t="str">
        <f>IF(AND('MAPA DE RIESGOS'!$AP434="Muy Alta",'MAPA DE RIESGOS'!$AR434="Catastrófico"),CONCATENATE("R",'MAPA DE RIESGOS'!$H434,"C",'MAPA DE RIESGOS'!$AF434),"")</f>
        <v/>
      </c>
      <c r="CI29" s="318" t="str">
        <f>IF(AND('MAPA DE RIESGOS'!$AP435="Muy Alta",'MAPA DE RIESGOS'!$AR435="Catastrófico"),CONCATENATE("R",'MAPA DE RIESGOS'!$H435,"C",'MAPA DE RIESGOS'!$AF435),"")</f>
        <v/>
      </c>
      <c r="CJ29" s="318" t="str">
        <f>IF(AND('MAPA DE RIESGOS'!$AP436="Muy Alta",'MAPA DE RIESGOS'!$AR436="Catastrófico"),CONCATENATE("R",'MAPA DE RIESGOS'!$H436,"C",'MAPA DE RIESGOS'!$AF436),"")</f>
        <v/>
      </c>
      <c r="CK29" s="318" t="str">
        <f>IF(AND('MAPA DE RIESGOS'!$AP437="Muy Alta",'MAPA DE RIESGOS'!$AR437="Catastrófico"),CONCATENATE("R",'MAPA DE RIESGOS'!$H437,"C",'MAPA DE RIESGOS'!$AF437),"")</f>
        <v/>
      </c>
      <c r="CL29" s="318" t="str">
        <f>IF(AND('MAPA DE RIESGOS'!$AP438="Muy Alta",'MAPA DE RIESGOS'!$AR438="Catastrófico"),CONCATENATE("R",'MAPA DE RIESGOS'!$H438,"C",'MAPA DE RIESGOS'!$AF438),"")</f>
        <v/>
      </c>
      <c r="CM29" s="318" t="str">
        <f>IF(AND('MAPA DE RIESGOS'!$AP439="Muy Alta",'MAPA DE RIESGOS'!$AR439="Catastrófico"),CONCATENATE("R",'MAPA DE RIESGOS'!$H439,"C",'MAPA DE RIESGOS'!$AF439),"")</f>
        <v/>
      </c>
      <c r="CN29" s="318" t="str">
        <f>IF(AND('MAPA DE RIESGOS'!$AP440="Muy Alta",'MAPA DE RIESGOS'!$AR440="Catastrófico"),CONCATENATE("R",'MAPA DE RIESGOS'!$H440,"C",'MAPA DE RIESGOS'!$AF440),"")</f>
        <v/>
      </c>
      <c r="CO29" s="318" t="str">
        <f>IF(AND('MAPA DE RIESGOS'!$AP441="Muy Alta",'MAPA DE RIESGOS'!$AR441="Catastrófico"),CONCATENATE("R",'MAPA DE RIESGOS'!$H441,"C",'MAPA DE RIESGOS'!$AF441),"")</f>
        <v/>
      </c>
      <c r="CP29" s="318" t="str">
        <f>IF(AND('MAPA DE RIESGOS'!$AP442="Muy Alta",'MAPA DE RIESGOS'!$AR442="Catastrófico"),CONCATENATE("R",'MAPA DE RIESGOS'!$H442,"C",'MAPA DE RIESGOS'!$AF442),"")</f>
        <v/>
      </c>
      <c r="CQ29" s="318" t="str">
        <f>IF(AND('MAPA DE RIESGOS'!$AP443="Muy Alta",'MAPA DE RIESGOS'!$AR443="Catastrófico"),CONCATENATE("R",'MAPA DE RIESGOS'!$H443,"C",'MAPA DE RIESGOS'!$AF443),"")</f>
        <v/>
      </c>
      <c r="CR29" s="318" t="str">
        <f>IF(AND('MAPA DE RIESGOS'!$AP444="Muy Alta",'MAPA DE RIESGOS'!$AR444="Catastrófico"),CONCATENATE("R",'MAPA DE RIESGOS'!$H444,"C",'MAPA DE RIESGOS'!$AF444),"")</f>
        <v/>
      </c>
      <c r="CS29" s="318" t="str">
        <f>IF(AND('MAPA DE RIESGOS'!$AP445="Muy Alta",'MAPA DE RIESGOS'!$AR445="Catastrófico"),CONCATENATE("R",'MAPA DE RIESGOS'!$H445,"C",'MAPA DE RIESGOS'!$AF445),"")</f>
        <v/>
      </c>
      <c r="CT29" s="318" t="str">
        <f>IF(AND('MAPA DE RIESGOS'!$AP446="Muy Alta",'MAPA DE RIESGOS'!$AR446="Catastrófico"),CONCATENATE("R",'MAPA DE RIESGOS'!$H446,"C",'MAPA DE RIESGOS'!$AF446),"")</f>
        <v/>
      </c>
      <c r="CU29" s="319" t="str">
        <f>IF(AND('MAPA DE RIESGOS'!$AP447="Muy Alta",'MAPA DE RIESGOS'!$AR447="Catastrófico"),CONCATENATE("R",'MAPA DE RIESGOS'!$H447,"C",'MAPA DE RIESGOS'!$AF447),"")</f>
        <v/>
      </c>
      <c r="CV29" s="57"/>
      <c r="CW29" s="858"/>
      <c r="CX29" s="859"/>
      <c r="CY29" s="859"/>
      <c r="CZ29" s="859"/>
      <c r="DA29" s="859"/>
      <c r="DB29" s="860"/>
    </row>
    <row r="30" spans="2:106" ht="32.450000000000003" customHeight="1">
      <c r="B30" s="878"/>
      <c r="C30" s="878"/>
      <c r="D30" s="879"/>
      <c r="E30" s="849"/>
      <c r="F30" s="850"/>
      <c r="G30" s="850"/>
      <c r="H30" s="850"/>
      <c r="I30" s="851"/>
      <c r="J30" s="315" t="str">
        <f>IF(AND('MAPA DE RIESGOS'!$AP448="Muy Alta",'MAPA DE RIESGOS'!$AR448="Leve"),CONCATENATE("R",'MAPA DE RIESGOS'!$H448,"C",'MAPA DE RIESGOS'!$AF448),"")</f>
        <v/>
      </c>
      <c r="K30" s="316" t="str">
        <f>IF(AND('MAPA DE RIESGOS'!$AP449="Muy Alta",'MAPA DE RIESGOS'!$AR449="Leve"),CONCATENATE("R",'MAPA DE RIESGOS'!$H449,"C",'MAPA DE RIESGOS'!$AF449),"")</f>
        <v/>
      </c>
      <c r="L30" s="316" t="str">
        <f>IF(AND('MAPA DE RIESGOS'!$AP450="Muy Alta",'MAPA DE RIESGOS'!$AR450="Leve"),CONCATENATE("R",'MAPA DE RIESGOS'!$H450,"C",'MAPA DE RIESGOS'!$AF450),"")</f>
        <v/>
      </c>
      <c r="M30" s="316" t="str">
        <f>IF(AND('MAPA DE RIESGOS'!$AP451="Muy Alta",'MAPA DE RIESGOS'!$AR451="Leve"),CONCATENATE("R",'MAPA DE RIESGOS'!$H451,"C",'MAPA DE RIESGOS'!$AF451),"")</f>
        <v/>
      </c>
      <c r="N30" s="316" t="str">
        <f>IF(AND('MAPA DE RIESGOS'!$AP452="Muy Alta",'MAPA DE RIESGOS'!$AR452="Leve"),CONCATENATE("R",'MAPA DE RIESGOS'!$H452,"C",'MAPA DE RIESGOS'!$AF452),"")</f>
        <v/>
      </c>
      <c r="O30" s="316" t="str">
        <f>IF(AND('MAPA DE RIESGOS'!$AP453="Muy Alta",'MAPA DE RIESGOS'!$AR453="Leve"),CONCATENATE("R",'MAPA DE RIESGOS'!$H453,"C",'MAPA DE RIESGOS'!$AF453),"")</f>
        <v/>
      </c>
      <c r="P30" s="316" t="str">
        <f>IF(AND('MAPA DE RIESGOS'!$AP454="Muy Alta",'MAPA DE RIESGOS'!$AR454="Leve"),CONCATENATE("R",'MAPA DE RIESGOS'!$H454,"C",'MAPA DE RIESGOS'!$AF454),"")</f>
        <v/>
      </c>
      <c r="Q30" s="316" t="str">
        <f>IF(AND('MAPA DE RIESGOS'!$AP455="Muy Alta",'MAPA DE RIESGOS'!$AR455="Leve"),CONCATENATE("R",'MAPA DE RIESGOS'!$H455,"C",'MAPA DE RIESGOS'!$AF455),"")</f>
        <v/>
      </c>
      <c r="R30" s="316" t="str">
        <f>IF(AND('MAPA DE RIESGOS'!$AP456="Muy Alta",'MAPA DE RIESGOS'!$AR456="Leve"),CONCATENATE("R",'MAPA DE RIESGOS'!$H456,"C",'MAPA DE RIESGOS'!$AF456),"")</f>
        <v/>
      </c>
      <c r="S30" s="316" t="str">
        <f>IF(AND('MAPA DE RIESGOS'!$AP457="Muy Alta",'MAPA DE RIESGOS'!$AR457="Leve"),CONCATENATE("R",'MAPA DE RIESGOS'!$H457,"C",'MAPA DE RIESGOS'!$AF457),"")</f>
        <v/>
      </c>
      <c r="T30" s="316" t="str">
        <f>IF(AND('MAPA DE RIESGOS'!$AP458="Muy Alta",'MAPA DE RIESGOS'!$AR458="Leve"),CONCATENATE("R",'MAPA DE RIESGOS'!$H458,"C",'MAPA DE RIESGOS'!$AF458),"")</f>
        <v/>
      </c>
      <c r="U30" s="316" t="str">
        <f>IF(AND('MAPA DE RIESGOS'!$AP459="Muy Alta",'MAPA DE RIESGOS'!$AR459="Leve"),CONCATENATE("R",'MAPA DE RIESGOS'!$H459,"C",'MAPA DE RIESGOS'!$AF459),"")</f>
        <v/>
      </c>
      <c r="V30" s="316" t="str">
        <f>IF(AND('MAPA DE RIESGOS'!$AP460="Muy Alta",'MAPA DE RIESGOS'!$AR460="Leve"),CONCATENATE("R",'MAPA DE RIESGOS'!$H460,"C",'MAPA DE RIESGOS'!$AF460),"")</f>
        <v/>
      </c>
      <c r="W30" s="316" t="str">
        <f>IF(AND('MAPA DE RIESGOS'!$AP461="Muy Alta",'MAPA DE RIESGOS'!$AR461="Leve"),CONCATENATE("R",'MAPA DE RIESGOS'!$H461,"C",'MAPA DE RIESGOS'!$AF461),"")</f>
        <v/>
      </c>
      <c r="X30" s="316" t="str">
        <f>IF(AND('MAPA DE RIESGOS'!$AP462="Muy Alta",'MAPA DE RIESGOS'!$AR462="Leve"),CONCATENATE("R",'MAPA DE RIESGOS'!$H462,"C",'MAPA DE RIESGOS'!$AF462),"")</f>
        <v/>
      </c>
      <c r="Y30" s="316" t="str">
        <f>IF(AND('MAPA DE RIESGOS'!$AP463="Muy Alta",'MAPA DE RIESGOS'!$AR463="Leve"),CONCATENATE("R",'MAPA DE RIESGOS'!$H463,"C",'MAPA DE RIESGOS'!$AF463),"")</f>
        <v/>
      </c>
      <c r="Z30" s="316" t="str">
        <f>IF(AND('MAPA DE RIESGOS'!$AP464="Muy Alta",'MAPA DE RIESGOS'!$AR464="Leve"),CONCATENATE("R",'MAPA DE RIESGOS'!$H464,"C",'MAPA DE RIESGOS'!$AF464),"")</f>
        <v/>
      </c>
      <c r="AA30" s="317" t="str">
        <f>IF(AND('MAPA DE RIESGOS'!$AP465="Muy Alta",'MAPA DE RIESGOS'!$AR465="Leve"),CONCATENATE("R",'MAPA DE RIESGOS'!$H465,"C",'MAPA DE RIESGOS'!$AF465),"")</f>
        <v/>
      </c>
      <c r="AB30" s="315" t="str">
        <f>IF(AND('MAPA DE RIESGOS'!$AP448="Muy Alta",'MAPA DE RIESGOS'!$AR448="Menor"),CONCATENATE("R",'MAPA DE RIESGOS'!$H448,"C",'MAPA DE RIESGOS'!$AF448),"")</f>
        <v/>
      </c>
      <c r="AC30" s="316" t="str">
        <f>IF(AND('MAPA DE RIESGOS'!$AP449="Muy Alta",'MAPA DE RIESGOS'!$AR449="Menor"),CONCATENATE("R",'MAPA DE RIESGOS'!$H449,"C",'MAPA DE RIESGOS'!$AF449),"")</f>
        <v/>
      </c>
      <c r="AD30" s="316" t="str">
        <f>IF(AND('MAPA DE RIESGOS'!$AP450="Muy Alta",'MAPA DE RIESGOS'!$AR450="Menor"),CONCATENATE("R",'MAPA DE RIESGOS'!$H450,"C",'MAPA DE RIESGOS'!$AF450),"")</f>
        <v/>
      </c>
      <c r="AE30" s="316" t="str">
        <f>IF(AND('MAPA DE RIESGOS'!$AP451="Muy Alta",'MAPA DE RIESGOS'!$AR451="Menor"),CONCATENATE("R",'MAPA DE RIESGOS'!$H451,"C",'MAPA DE RIESGOS'!$AF451),"")</f>
        <v/>
      </c>
      <c r="AF30" s="316" t="str">
        <f>IF(AND('MAPA DE RIESGOS'!$AP452="Muy Alta",'MAPA DE RIESGOS'!$AR452="Menor"),CONCATENATE("R",'MAPA DE RIESGOS'!$H452,"C",'MAPA DE RIESGOS'!$AF452),"")</f>
        <v/>
      </c>
      <c r="AG30" s="316" t="str">
        <f>IF(AND('MAPA DE RIESGOS'!$AP453="Muy Alta",'MAPA DE RIESGOS'!$AR453="Menor"),CONCATENATE("R",'MAPA DE RIESGOS'!$H453,"C",'MAPA DE RIESGOS'!$AF453),"")</f>
        <v/>
      </c>
      <c r="AH30" s="316" t="str">
        <f>IF(AND('MAPA DE RIESGOS'!$AP454="Muy Alta",'MAPA DE RIESGOS'!$AR454="Menor"),CONCATENATE("R",'MAPA DE RIESGOS'!$H454,"C",'MAPA DE RIESGOS'!$AF454),"")</f>
        <v/>
      </c>
      <c r="AI30" s="316" t="str">
        <f>IF(AND('MAPA DE RIESGOS'!$AP455="Muy Alta",'MAPA DE RIESGOS'!$AR455="Menor"),CONCATENATE("R",'MAPA DE RIESGOS'!$H455,"C",'MAPA DE RIESGOS'!$AF455),"")</f>
        <v/>
      </c>
      <c r="AJ30" s="316" t="str">
        <f>IF(AND('MAPA DE RIESGOS'!$AP456="Muy Alta",'MAPA DE RIESGOS'!$AR456="Menor"),CONCATENATE("R",'MAPA DE RIESGOS'!$H456,"C",'MAPA DE RIESGOS'!$AF456),"")</f>
        <v/>
      </c>
      <c r="AK30" s="316" t="str">
        <f>IF(AND('MAPA DE RIESGOS'!$AP457="Muy Alta",'MAPA DE RIESGOS'!$AR457="Menor"),CONCATENATE("R",'MAPA DE RIESGOS'!$H457,"C",'MAPA DE RIESGOS'!$AF457),"")</f>
        <v/>
      </c>
      <c r="AL30" s="316" t="str">
        <f>IF(AND('MAPA DE RIESGOS'!$AP458="Muy Alta",'MAPA DE RIESGOS'!$AR458="Menor"),CONCATENATE("R",'MAPA DE RIESGOS'!$H458,"C",'MAPA DE RIESGOS'!$AF458),"")</f>
        <v/>
      </c>
      <c r="AM30" s="316" t="str">
        <f>IF(AND('MAPA DE RIESGOS'!$AP459="Muy Alta",'MAPA DE RIESGOS'!$AR459="Menor"),CONCATENATE("R",'MAPA DE RIESGOS'!$H459,"C",'MAPA DE RIESGOS'!$AF459),"")</f>
        <v/>
      </c>
      <c r="AN30" s="316" t="str">
        <f>IF(AND('MAPA DE RIESGOS'!$AP460="Muy Alta",'MAPA DE RIESGOS'!$AR460="Menor"),CONCATENATE("R",'MAPA DE RIESGOS'!$H460,"C",'MAPA DE RIESGOS'!$AF460),"")</f>
        <v/>
      </c>
      <c r="AO30" s="316" t="str">
        <f>IF(AND('MAPA DE RIESGOS'!$AP461="Muy Alta",'MAPA DE RIESGOS'!$AR461="Menor"),CONCATENATE("R",'MAPA DE RIESGOS'!$H461,"C",'MAPA DE RIESGOS'!$AF461),"")</f>
        <v/>
      </c>
      <c r="AP30" s="316" t="str">
        <f>IF(AND('MAPA DE RIESGOS'!$AP462="Muy Alta",'MAPA DE RIESGOS'!$AR462="Menor"),CONCATENATE("R",'MAPA DE RIESGOS'!$H462,"C",'MAPA DE RIESGOS'!$AF462),"")</f>
        <v/>
      </c>
      <c r="AQ30" s="316" t="str">
        <f>IF(AND('MAPA DE RIESGOS'!$AP463="Muy Alta",'MAPA DE RIESGOS'!$AR463="Menor"),CONCATENATE("R",'MAPA DE RIESGOS'!$H463,"C",'MAPA DE RIESGOS'!$AF463),"")</f>
        <v/>
      </c>
      <c r="AR30" s="316" t="str">
        <f>IF(AND('MAPA DE RIESGOS'!$AP464="Muy Alta",'MAPA DE RIESGOS'!$AR464="Menor"),CONCATENATE("R",'MAPA DE RIESGOS'!$H464,"C",'MAPA DE RIESGOS'!$AF464),"")</f>
        <v/>
      </c>
      <c r="AS30" s="317" t="str">
        <f>IF(AND('MAPA DE RIESGOS'!$AP465="Muy Alta",'MAPA DE RIESGOS'!$AR465="Menor"),CONCATENATE("R",'MAPA DE RIESGOS'!$H465,"C",'MAPA DE RIESGOS'!$AF465),"")</f>
        <v/>
      </c>
      <c r="AT30" s="315" t="str">
        <f>IF(AND('MAPA DE RIESGOS'!$AP448="Muy Alta",'MAPA DE RIESGOS'!$AR448="Moderado"),CONCATENATE("R",'MAPA DE RIESGOS'!$H448,"C",'MAPA DE RIESGOS'!$AF448),"")</f>
        <v/>
      </c>
      <c r="AU30" s="316" t="str">
        <f>IF(AND('MAPA DE RIESGOS'!$AP449="Muy Alta",'MAPA DE RIESGOS'!$AR449="Moderado"),CONCATENATE("R",'MAPA DE RIESGOS'!$H449,"C",'MAPA DE RIESGOS'!$AF449),"")</f>
        <v/>
      </c>
      <c r="AV30" s="316" t="str">
        <f>IF(AND('MAPA DE RIESGOS'!$AP450="Muy Alta",'MAPA DE RIESGOS'!$AR450="Moderado"),CONCATENATE("R",'MAPA DE RIESGOS'!$H450,"C",'MAPA DE RIESGOS'!$AF450),"")</f>
        <v/>
      </c>
      <c r="AW30" s="316" t="str">
        <f>IF(AND('MAPA DE RIESGOS'!$AP451="Muy Alta",'MAPA DE RIESGOS'!$AR451="Moderado"),CONCATENATE("R",'MAPA DE RIESGOS'!$H451,"C",'MAPA DE RIESGOS'!$AF451),"")</f>
        <v/>
      </c>
      <c r="AX30" s="316" t="str">
        <f>IF(AND('MAPA DE RIESGOS'!$AP452="Muy Alta",'MAPA DE RIESGOS'!$AR452="Moderado"),CONCATENATE("R",'MAPA DE RIESGOS'!$H452,"C",'MAPA DE RIESGOS'!$AF452),"")</f>
        <v/>
      </c>
      <c r="AY30" s="316" t="str">
        <f>IF(AND('MAPA DE RIESGOS'!$AP453="Muy Alta",'MAPA DE RIESGOS'!$AR453="Moderado"),CONCATENATE("R",'MAPA DE RIESGOS'!$H453,"C",'MAPA DE RIESGOS'!$AF453),"")</f>
        <v/>
      </c>
      <c r="AZ30" s="316" t="str">
        <f>IF(AND('MAPA DE RIESGOS'!$AP454="Muy Alta",'MAPA DE RIESGOS'!$AR454="Moderado"),CONCATENATE("R",'MAPA DE RIESGOS'!$H454,"C",'MAPA DE RIESGOS'!$AF454),"")</f>
        <v/>
      </c>
      <c r="BA30" s="316" t="str">
        <f>IF(AND('MAPA DE RIESGOS'!$AP455="Muy Alta",'MAPA DE RIESGOS'!$AR455="Moderado"),CONCATENATE("R",'MAPA DE RIESGOS'!$H455,"C",'MAPA DE RIESGOS'!$AF455),"")</f>
        <v/>
      </c>
      <c r="BB30" s="316" t="str">
        <f>IF(AND('MAPA DE RIESGOS'!$AP456="Muy Alta",'MAPA DE RIESGOS'!$AR456="Moderado"),CONCATENATE("R",'MAPA DE RIESGOS'!$H456,"C",'MAPA DE RIESGOS'!$AF456),"")</f>
        <v/>
      </c>
      <c r="BC30" s="316" t="str">
        <f>IF(AND('MAPA DE RIESGOS'!$AP457="Muy Alta",'MAPA DE RIESGOS'!$AR457="Moderado"),CONCATENATE("R",'MAPA DE RIESGOS'!$H457,"C",'MAPA DE RIESGOS'!$AF457),"")</f>
        <v/>
      </c>
      <c r="BD30" s="316" t="str">
        <f>IF(AND('MAPA DE RIESGOS'!$AP458="Muy Alta",'MAPA DE RIESGOS'!$AR458="Moderado"),CONCATENATE("R",'MAPA DE RIESGOS'!$H458,"C",'MAPA DE RIESGOS'!$AF458),"")</f>
        <v/>
      </c>
      <c r="BE30" s="316" t="str">
        <f>IF(AND('MAPA DE RIESGOS'!$AP459="Muy Alta",'MAPA DE RIESGOS'!$AR459="Moderado"),CONCATENATE("R",'MAPA DE RIESGOS'!$H459,"C",'MAPA DE RIESGOS'!$AF459),"")</f>
        <v/>
      </c>
      <c r="BF30" s="316" t="str">
        <f>IF(AND('MAPA DE RIESGOS'!$AP460="Muy Alta",'MAPA DE RIESGOS'!$AR460="Moderado"),CONCATENATE("R",'MAPA DE RIESGOS'!$H460,"C",'MAPA DE RIESGOS'!$AF460),"")</f>
        <v/>
      </c>
      <c r="BG30" s="316" t="str">
        <f>IF(AND('MAPA DE RIESGOS'!$AP461="Muy Alta",'MAPA DE RIESGOS'!$AR461="Moderado"),CONCATENATE("R",'MAPA DE RIESGOS'!$H461,"C",'MAPA DE RIESGOS'!$AF461),"")</f>
        <v/>
      </c>
      <c r="BH30" s="316" t="str">
        <f>IF(AND('MAPA DE RIESGOS'!$AP462="Muy Alta",'MAPA DE RIESGOS'!$AR462="Moderado"),CONCATENATE("R",'MAPA DE RIESGOS'!$H462,"C",'MAPA DE RIESGOS'!$AF462),"")</f>
        <v/>
      </c>
      <c r="BI30" s="316" t="str">
        <f>IF(AND('MAPA DE RIESGOS'!$AP463="Muy Alta",'MAPA DE RIESGOS'!$AR463="Moderado"),CONCATENATE("R",'MAPA DE RIESGOS'!$H463,"C",'MAPA DE RIESGOS'!$AF463),"")</f>
        <v/>
      </c>
      <c r="BJ30" s="316" t="str">
        <f>IF(AND('MAPA DE RIESGOS'!$AP464="Muy Alta",'MAPA DE RIESGOS'!$AR464="Moderado"),CONCATENATE("R",'MAPA DE RIESGOS'!$H464,"C",'MAPA DE RIESGOS'!$AF464),"")</f>
        <v/>
      </c>
      <c r="BK30" s="317" t="str">
        <f>IF(AND('MAPA DE RIESGOS'!$AP465="Muy Alta",'MAPA DE RIESGOS'!$AR465="Moderado"),CONCATENATE("R",'MAPA DE RIESGOS'!$H465,"C",'MAPA DE RIESGOS'!$AF465),"")</f>
        <v/>
      </c>
      <c r="BL30" s="315" t="str">
        <f>IF(AND('MAPA DE RIESGOS'!$AP448="Muy Alta",'MAPA DE RIESGOS'!$AR448="Mayor"),CONCATENATE("R",'MAPA DE RIESGOS'!$H448,"C",'MAPA DE RIESGOS'!$AF448),"")</f>
        <v/>
      </c>
      <c r="BM30" s="316" t="str">
        <f>IF(AND('MAPA DE RIESGOS'!$AP449="Muy Alta",'MAPA DE RIESGOS'!$AR449="Mayor"),CONCATENATE("R",'MAPA DE RIESGOS'!$H449,"C",'MAPA DE RIESGOS'!$AF449),"")</f>
        <v/>
      </c>
      <c r="BN30" s="316" t="str">
        <f>IF(AND('MAPA DE RIESGOS'!$AP450="Muy Alta",'MAPA DE RIESGOS'!$AR450="Mayor"),CONCATENATE("R",'MAPA DE RIESGOS'!$H450,"C",'MAPA DE RIESGOS'!$AF450),"")</f>
        <v/>
      </c>
      <c r="BO30" s="316" t="str">
        <f>IF(AND('MAPA DE RIESGOS'!$AP451="Muy Alta",'MAPA DE RIESGOS'!$AR451="Mayor"),CONCATENATE("R",'MAPA DE RIESGOS'!$H451,"C",'MAPA DE RIESGOS'!$AF451),"")</f>
        <v/>
      </c>
      <c r="BP30" s="316" t="str">
        <f>IF(AND('MAPA DE RIESGOS'!$AP452="Muy Alta",'MAPA DE RIESGOS'!$AR452="Mayor"),CONCATENATE("R",'MAPA DE RIESGOS'!$H452,"C",'MAPA DE RIESGOS'!$AF452),"")</f>
        <v/>
      </c>
      <c r="BQ30" s="316" t="str">
        <f>IF(AND('MAPA DE RIESGOS'!$AP453="Muy Alta",'MAPA DE RIESGOS'!$AR453="Mayor"),CONCATENATE("R",'MAPA DE RIESGOS'!$H453,"C",'MAPA DE RIESGOS'!$AF453),"")</f>
        <v/>
      </c>
      <c r="BR30" s="316" t="str">
        <f>IF(AND('MAPA DE RIESGOS'!$AP454="Muy Alta",'MAPA DE RIESGOS'!$AR454="Mayor"),CONCATENATE("R",'MAPA DE RIESGOS'!$H454,"C",'MAPA DE RIESGOS'!$AF454),"")</f>
        <v/>
      </c>
      <c r="BS30" s="316" t="str">
        <f>IF(AND('MAPA DE RIESGOS'!$AP455="Muy Alta",'MAPA DE RIESGOS'!$AR455="Mayor"),CONCATENATE("R",'MAPA DE RIESGOS'!$H455,"C",'MAPA DE RIESGOS'!$AF455),"")</f>
        <v/>
      </c>
      <c r="BT30" s="316" t="str">
        <f>IF(AND('MAPA DE RIESGOS'!$AP456="Muy Alta",'MAPA DE RIESGOS'!$AR456="Mayor"),CONCATENATE("R",'MAPA DE RIESGOS'!$H456,"C",'MAPA DE RIESGOS'!$AF456),"")</f>
        <v/>
      </c>
      <c r="BU30" s="316" t="str">
        <f>IF(AND('MAPA DE RIESGOS'!$AP457="Muy Alta",'MAPA DE RIESGOS'!$AR457="Mayor"),CONCATENATE("R",'MAPA DE RIESGOS'!$H457,"C",'MAPA DE RIESGOS'!$AF457),"")</f>
        <v/>
      </c>
      <c r="BV30" s="316" t="str">
        <f>IF(AND('MAPA DE RIESGOS'!$AP458="Muy Alta",'MAPA DE RIESGOS'!$AR458="Mayor"),CONCATENATE("R",'MAPA DE RIESGOS'!$H458,"C",'MAPA DE RIESGOS'!$AF458),"")</f>
        <v/>
      </c>
      <c r="BW30" s="316" t="str">
        <f>IF(AND('MAPA DE RIESGOS'!$AP459="Muy Alta",'MAPA DE RIESGOS'!$AR459="Mayor"),CONCATENATE("R",'MAPA DE RIESGOS'!$H459,"C",'MAPA DE RIESGOS'!$AF459),"")</f>
        <v/>
      </c>
      <c r="BX30" s="316" t="str">
        <f>IF(AND('MAPA DE RIESGOS'!$AP460="Muy Alta",'MAPA DE RIESGOS'!$AR460="Mayor"),CONCATENATE("R",'MAPA DE RIESGOS'!$H460,"C",'MAPA DE RIESGOS'!$AF460),"")</f>
        <v/>
      </c>
      <c r="BY30" s="316" t="str">
        <f>IF(AND('MAPA DE RIESGOS'!$AP461="Muy Alta",'MAPA DE RIESGOS'!$AR461="Mayor"),CONCATENATE("R",'MAPA DE RIESGOS'!$H461,"C",'MAPA DE RIESGOS'!$AF461),"")</f>
        <v/>
      </c>
      <c r="BZ30" s="316" t="str">
        <f>IF(AND('MAPA DE RIESGOS'!$AP462="Muy Alta",'MAPA DE RIESGOS'!$AR462="Mayor"),CONCATENATE("R",'MAPA DE RIESGOS'!$H462,"C",'MAPA DE RIESGOS'!$AF462),"")</f>
        <v/>
      </c>
      <c r="CA30" s="316" t="str">
        <f>IF(AND('MAPA DE RIESGOS'!$AP463="Muy Alta",'MAPA DE RIESGOS'!$AR463="Mayor"),CONCATENATE("R",'MAPA DE RIESGOS'!$H463,"C",'MAPA DE RIESGOS'!$AF463),"")</f>
        <v/>
      </c>
      <c r="CB30" s="316" t="str">
        <f>IF(AND('MAPA DE RIESGOS'!$AP464="Muy Alta",'MAPA DE RIESGOS'!$AR464="Mayor"),CONCATENATE("R",'MAPA DE RIESGOS'!$H464,"C",'MAPA DE RIESGOS'!$AF464),"")</f>
        <v/>
      </c>
      <c r="CC30" s="317" t="str">
        <f>IF(AND('MAPA DE RIESGOS'!$AP465="Muy Alta",'MAPA DE RIESGOS'!$AR465="Mayor"),CONCATENATE("R",'MAPA DE RIESGOS'!$H465,"C",'MAPA DE RIESGOS'!$AF465),"")</f>
        <v/>
      </c>
      <c r="CD30" s="318" t="str">
        <f>IF(AND('MAPA DE RIESGOS'!$AP448="Muy Alta",'MAPA DE RIESGOS'!$AR448="Catastrófico"),CONCATENATE("R",'MAPA DE RIESGOS'!$H448,"C",'MAPA DE RIESGOS'!$AF448),"")</f>
        <v/>
      </c>
      <c r="CE30" s="318" t="str">
        <f>IF(AND('MAPA DE RIESGOS'!$AP449="Muy Alta",'MAPA DE RIESGOS'!$AR449="Catastrófico"),CONCATENATE("R",'MAPA DE RIESGOS'!$H449,"C",'MAPA DE RIESGOS'!$AF449),"")</f>
        <v/>
      </c>
      <c r="CF30" s="318" t="str">
        <f>IF(AND('MAPA DE RIESGOS'!$AP450="Muy Alta",'MAPA DE RIESGOS'!$AR450="Catastrófico"),CONCATENATE("R",'MAPA DE RIESGOS'!$H450,"C",'MAPA DE RIESGOS'!$AF450),"")</f>
        <v/>
      </c>
      <c r="CG30" s="318" t="str">
        <f>IF(AND('MAPA DE RIESGOS'!$AP451="Muy Alta",'MAPA DE RIESGOS'!$AR451="Catastrófico"),CONCATENATE("R",'MAPA DE RIESGOS'!$H451,"C",'MAPA DE RIESGOS'!$AF451),"")</f>
        <v/>
      </c>
      <c r="CH30" s="318" t="str">
        <f>IF(AND('MAPA DE RIESGOS'!$AP452="Muy Alta",'MAPA DE RIESGOS'!$AR452="Catastrófico"),CONCATENATE("R",'MAPA DE RIESGOS'!$H452,"C",'MAPA DE RIESGOS'!$AF452),"")</f>
        <v/>
      </c>
      <c r="CI30" s="318" t="str">
        <f>IF(AND('MAPA DE RIESGOS'!$AP453="Muy Alta",'MAPA DE RIESGOS'!$AR453="Catastrófico"),CONCATENATE("R",'MAPA DE RIESGOS'!$H453,"C",'MAPA DE RIESGOS'!$AF453),"")</f>
        <v/>
      </c>
      <c r="CJ30" s="318" t="str">
        <f>IF(AND('MAPA DE RIESGOS'!$AP454="Muy Alta",'MAPA DE RIESGOS'!$AR454="Catastrófico"),CONCATENATE("R",'MAPA DE RIESGOS'!$H454,"C",'MAPA DE RIESGOS'!$AF454),"")</f>
        <v/>
      </c>
      <c r="CK30" s="318" t="str">
        <f>IF(AND('MAPA DE RIESGOS'!$AP455="Muy Alta",'MAPA DE RIESGOS'!$AR455="Catastrófico"),CONCATENATE("R",'MAPA DE RIESGOS'!$H455,"C",'MAPA DE RIESGOS'!$AF455),"")</f>
        <v/>
      </c>
      <c r="CL30" s="318" t="str">
        <f>IF(AND('MAPA DE RIESGOS'!$AP456="Muy Alta",'MAPA DE RIESGOS'!$AR456="Catastrófico"),CONCATENATE("R",'MAPA DE RIESGOS'!$H456,"C",'MAPA DE RIESGOS'!$AF456),"")</f>
        <v/>
      </c>
      <c r="CM30" s="318" t="str">
        <f>IF(AND('MAPA DE RIESGOS'!$AP457="Muy Alta",'MAPA DE RIESGOS'!$AR457="Catastrófico"),CONCATENATE("R",'MAPA DE RIESGOS'!$H457,"C",'MAPA DE RIESGOS'!$AF457),"")</f>
        <v/>
      </c>
      <c r="CN30" s="318" t="str">
        <f>IF(AND('MAPA DE RIESGOS'!$AP458="Muy Alta",'MAPA DE RIESGOS'!$AR458="Catastrófico"),CONCATENATE("R",'MAPA DE RIESGOS'!$H458,"C",'MAPA DE RIESGOS'!$AF458),"")</f>
        <v/>
      </c>
      <c r="CO30" s="318" t="str">
        <f>IF(AND('MAPA DE RIESGOS'!$AP459="Muy Alta",'MAPA DE RIESGOS'!$AR459="Catastrófico"),CONCATENATE("R",'MAPA DE RIESGOS'!$H459,"C",'MAPA DE RIESGOS'!$AF459),"")</f>
        <v/>
      </c>
      <c r="CP30" s="318" t="str">
        <f>IF(AND('MAPA DE RIESGOS'!$AP460="Muy Alta",'MAPA DE RIESGOS'!$AR460="Catastrófico"),CONCATENATE("R",'MAPA DE RIESGOS'!$H460,"C",'MAPA DE RIESGOS'!$AF460),"")</f>
        <v/>
      </c>
      <c r="CQ30" s="318" t="str">
        <f>IF(AND('MAPA DE RIESGOS'!$AP461="Muy Alta",'MAPA DE RIESGOS'!$AR461="Catastrófico"),CONCATENATE("R",'MAPA DE RIESGOS'!$H461,"C",'MAPA DE RIESGOS'!$AF461),"")</f>
        <v/>
      </c>
      <c r="CR30" s="318" t="str">
        <f>IF(AND('MAPA DE RIESGOS'!$AP462="Muy Alta",'MAPA DE RIESGOS'!$AR462="Catastrófico"),CONCATENATE("R",'MAPA DE RIESGOS'!$H462,"C",'MAPA DE RIESGOS'!$AF462),"")</f>
        <v/>
      </c>
      <c r="CS30" s="318" t="str">
        <f>IF(AND('MAPA DE RIESGOS'!$AP463="Muy Alta",'MAPA DE RIESGOS'!$AR463="Catastrófico"),CONCATENATE("R",'MAPA DE RIESGOS'!$H463,"C",'MAPA DE RIESGOS'!$AF463),"")</f>
        <v/>
      </c>
      <c r="CT30" s="318" t="str">
        <f>IF(AND('MAPA DE RIESGOS'!$AP464="Muy Alta",'MAPA DE RIESGOS'!$AR464="Catastrófico"),CONCATENATE("R",'MAPA DE RIESGOS'!$H464,"C",'MAPA DE RIESGOS'!$AF464),"")</f>
        <v/>
      </c>
      <c r="CU30" s="319" t="str">
        <f>IF(AND('MAPA DE RIESGOS'!$AP465="Muy Alta",'MAPA DE RIESGOS'!$AR465="Catastrófico"),CONCATENATE("R",'MAPA DE RIESGOS'!$H465,"C",'MAPA DE RIESGOS'!$AF465),"")</f>
        <v/>
      </c>
      <c r="CV30" s="57"/>
      <c r="CW30" s="858"/>
      <c r="CX30" s="859"/>
      <c r="CY30" s="859"/>
      <c r="CZ30" s="859"/>
      <c r="DA30" s="859"/>
      <c r="DB30" s="860"/>
    </row>
    <row r="31" spans="2:106" ht="32.450000000000003" customHeight="1">
      <c r="B31" s="878"/>
      <c r="C31" s="878"/>
      <c r="D31" s="879"/>
      <c r="E31" s="849"/>
      <c r="F31" s="850"/>
      <c r="G31" s="850"/>
      <c r="H31" s="850"/>
      <c r="I31" s="851"/>
      <c r="J31" s="315" t="str">
        <f>IF(AND('MAPA DE RIESGOS'!$AP466="Muy Alta",'MAPA DE RIESGOS'!$AR466="Leve"),CONCATENATE("R",'MAPA DE RIESGOS'!$H466,"C",'MAPA DE RIESGOS'!$AF466),"")</f>
        <v/>
      </c>
      <c r="K31" s="316" t="str">
        <f>IF(AND('MAPA DE RIESGOS'!$AP467="Muy Alta",'MAPA DE RIESGOS'!$AR467="Leve"),CONCATENATE("R",'MAPA DE RIESGOS'!$H467,"C",'MAPA DE RIESGOS'!$AF467),"")</f>
        <v/>
      </c>
      <c r="L31" s="316" t="str">
        <f>IF(AND('MAPA DE RIESGOS'!$AP468="Muy Alta",'MAPA DE RIESGOS'!$AR468="Leve"),CONCATENATE("R",'MAPA DE RIESGOS'!$H468,"C",'MAPA DE RIESGOS'!$AF468),"")</f>
        <v/>
      </c>
      <c r="M31" s="316" t="str">
        <f>IF(AND('MAPA DE RIESGOS'!$AP469="Muy Alta",'MAPA DE RIESGOS'!$AR469="Leve"),CONCATENATE("R",'MAPA DE RIESGOS'!$H469,"C",'MAPA DE RIESGOS'!$AF469),"")</f>
        <v/>
      </c>
      <c r="N31" s="316" t="str">
        <f>IF(AND('MAPA DE RIESGOS'!$AP470="Muy Alta",'MAPA DE RIESGOS'!$AR470="Leve"),CONCATENATE("R",'MAPA DE RIESGOS'!$H470,"C",'MAPA DE RIESGOS'!$AF470),"")</f>
        <v/>
      </c>
      <c r="O31" s="316" t="str">
        <f>IF(AND('MAPA DE RIESGOS'!$AP471="Muy Alta",'MAPA DE RIESGOS'!$AR471="Leve"),CONCATENATE("R",'MAPA DE RIESGOS'!$H471,"C",'MAPA DE RIESGOS'!$AF471),"")</f>
        <v/>
      </c>
      <c r="P31" s="316" t="str">
        <f>IF(AND('MAPA DE RIESGOS'!$AP472="Muy Alta",'MAPA DE RIESGOS'!$AR472="Leve"),CONCATENATE("R",'MAPA DE RIESGOS'!$H472,"C",'MAPA DE RIESGOS'!$AF472),"")</f>
        <v/>
      </c>
      <c r="Q31" s="316" t="str">
        <f>IF(AND('MAPA DE RIESGOS'!$AP473="Muy Alta",'MAPA DE RIESGOS'!$AR473="Leve"),CONCATENATE("R",'MAPA DE RIESGOS'!$H473,"C",'MAPA DE RIESGOS'!$AF473),"")</f>
        <v/>
      </c>
      <c r="R31" s="316" t="str">
        <f>IF(AND('MAPA DE RIESGOS'!$AP474="Muy Alta",'MAPA DE RIESGOS'!$AR474="Leve"),CONCATENATE("R",'MAPA DE RIESGOS'!$H474,"C",'MAPA DE RIESGOS'!$AF474),"")</f>
        <v/>
      </c>
      <c r="S31" s="316" t="str">
        <f>IF(AND('MAPA DE RIESGOS'!$AP475="Muy Alta",'MAPA DE RIESGOS'!$AR475="Leve"),CONCATENATE("R",'MAPA DE RIESGOS'!$H475,"C",'MAPA DE RIESGOS'!$AF475),"")</f>
        <v/>
      </c>
      <c r="T31" s="316" t="str">
        <f>IF(AND('MAPA DE RIESGOS'!$AP476="Muy Alta",'MAPA DE RIESGOS'!$AR476="Leve"),CONCATENATE("R",'MAPA DE RIESGOS'!$H476,"C",'MAPA DE RIESGOS'!$AF476),"")</f>
        <v/>
      </c>
      <c r="U31" s="316" t="str">
        <f>IF(AND('MAPA DE RIESGOS'!$AP477="Muy Alta",'MAPA DE RIESGOS'!$AR477="Leve"),CONCATENATE("R",'MAPA DE RIESGOS'!$H477,"C",'MAPA DE RIESGOS'!$AF477),"")</f>
        <v/>
      </c>
      <c r="V31" s="316" t="str">
        <f>IF(AND('MAPA DE RIESGOS'!$AP478="Muy Alta",'MAPA DE RIESGOS'!$AR478="Leve"),CONCATENATE("R",'MAPA DE RIESGOS'!$H478,"C",'MAPA DE RIESGOS'!$AF478),"")</f>
        <v/>
      </c>
      <c r="W31" s="316" t="str">
        <f>IF(AND('MAPA DE RIESGOS'!$AP479="Muy Alta",'MAPA DE RIESGOS'!$AR479="Leve"),CONCATENATE("R",'MAPA DE RIESGOS'!$H479,"C",'MAPA DE RIESGOS'!$AF479),"")</f>
        <v/>
      </c>
      <c r="X31" s="316" t="str">
        <f>IF(AND('MAPA DE RIESGOS'!$AP480="Muy Alta",'MAPA DE RIESGOS'!$AR480="Leve"),CONCATENATE("R",'MAPA DE RIESGOS'!$H480,"C",'MAPA DE RIESGOS'!$AF480),"")</f>
        <v/>
      </c>
      <c r="Y31" s="316" t="str">
        <f>IF(AND('MAPA DE RIESGOS'!$AP481="Muy Alta",'MAPA DE RIESGOS'!$AR481="Leve"),CONCATENATE("R",'MAPA DE RIESGOS'!$H481,"C",'MAPA DE RIESGOS'!$AF481),"")</f>
        <v/>
      </c>
      <c r="Z31" s="316" t="str">
        <f>IF(AND('MAPA DE RIESGOS'!$AP482="Muy Alta",'MAPA DE RIESGOS'!$AR482="Leve"),CONCATENATE("R",'MAPA DE RIESGOS'!$H482,"C",'MAPA DE RIESGOS'!$AF482),"")</f>
        <v/>
      </c>
      <c r="AA31" s="317" t="str">
        <f>IF(AND('MAPA DE RIESGOS'!$AP483="Muy Alta",'MAPA DE RIESGOS'!$AR483="Leve"),CONCATENATE("R",'MAPA DE RIESGOS'!$H483,"C",'MAPA DE RIESGOS'!$AF483),"")</f>
        <v/>
      </c>
      <c r="AB31" s="315" t="str">
        <f>IF(AND('MAPA DE RIESGOS'!$AP466="Muy Alta",'MAPA DE RIESGOS'!$AR466="Menor"),CONCATENATE("R",'MAPA DE RIESGOS'!$H466,"C",'MAPA DE RIESGOS'!$AF466),"")</f>
        <v/>
      </c>
      <c r="AC31" s="316" t="str">
        <f>IF(AND('MAPA DE RIESGOS'!$AP467="Muy Alta",'MAPA DE RIESGOS'!$AR467="Menor"),CONCATENATE("R",'MAPA DE RIESGOS'!$H467,"C",'MAPA DE RIESGOS'!$AF467),"")</f>
        <v/>
      </c>
      <c r="AD31" s="316" t="str">
        <f>IF(AND('MAPA DE RIESGOS'!$AP468="Muy Alta",'MAPA DE RIESGOS'!$AR468="Menor"),CONCATENATE("R",'MAPA DE RIESGOS'!$H468,"C",'MAPA DE RIESGOS'!$AF468),"")</f>
        <v/>
      </c>
      <c r="AE31" s="316" t="str">
        <f>IF(AND('MAPA DE RIESGOS'!$AP469="Muy Alta",'MAPA DE RIESGOS'!$AR469="Menor"),CONCATENATE("R",'MAPA DE RIESGOS'!$H469,"C",'MAPA DE RIESGOS'!$AF469),"")</f>
        <v/>
      </c>
      <c r="AF31" s="316" t="str">
        <f>IF(AND('MAPA DE RIESGOS'!$AP470="Muy Alta",'MAPA DE RIESGOS'!$AR470="Menor"),CONCATENATE("R",'MAPA DE RIESGOS'!$H470,"C",'MAPA DE RIESGOS'!$AF470),"")</f>
        <v/>
      </c>
      <c r="AG31" s="316" t="str">
        <f>IF(AND('MAPA DE RIESGOS'!$AP471="Muy Alta",'MAPA DE RIESGOS'!$AR471="Menor"),CONCATENATE("R",'MAPA DE RIESGOS'!$H471,"C",'MAPA DE RIESGOS'!$AF471),"")</f>
        <v/>
      </c>
      <c r="AH31" s="316" t="str">
        <f>IF(AND('MAPA DE RIESGOS'!$AP472="Muy Alta",'MAPA DE RIESGOS'!$AR472="Menor"),CONCATENATE("R",'MAPA DE RIESGOS'!$H472,"C",'MAPA DE RIESGOS'!$AF472),"")</f>
        <v/>
      </c>
      <c r="AI31" s="316" t="str">
        <f>IF(AND('MAPA DE RIESGOS'!$AP473="Muy Alta",'MAPA DE RIESGOS'!$AR473="Menor"),CONCATENATE("R",'MAPA DE RIESGOS'!$H473,"C",'MAPA DE RIESGOS'!$AF473),"")</f>
        <v/>
      </c>
      <c r="AJ31" s="316" t="str">
        <f>IF(AND('MAPA DE RIESGOS'!$AP474="Muy Alta",'MAPA DE RIESGOS'!$AR474="Menor"),CONCATENATE("R",'MAPA DE RIESGOS'!$H474,"C",'MAPA DE RIESGOS'!$AF474),"")</f>
        <v/>
      </c>
      <c r="AK31" s="316" t="str">
        <f>IF(AND('MAPA DE RIESGOS'!$AP475="Muy Alta",'MAPA DE RIESGOS'!$AR475="Menor"),CONCATENATE("R",'MAPA DE RIESGOS'!$H475,"C",'MAPA DE RIESGOS'!$AF475),"")</f>
        <v/>
      </c>
      <c r="AL31" s="316" t="str">
        <f>IF(AND('MAPA DE RIESGOS'!$AP476="Muy Alta",'MAPA DE RIESGOS'!$AR476="Menor"),CONCATENATE("R",'MAPA DE RIESGOS'!$H476,"C",'MAPA DE RIESGOS'!$AF476),"")</f>
        <v/>
      </c>
      <c r="AM31" s="316" t="str">
        <f>IF(AND('MAPA DE RIESGOS'!$AP477="Muy Alta",'MAPA DE RIESGOS'!$AR477="Menor"),CONCATENATE("R",'MAPA DE RIESGOS'!$H477,"C",'MAPA DE RIESGOS'!$AF477),"")</f>
        <v/>
      </c>
      <c r="AN31" s="316" t="str">
        <f>IF(AND('MAPA DE RIESGOS'!$AP478="Muy Alta",'MAPA DE RIESGOS'!$AR478="Menor"),CONCATENATE("R",'MAPA DE RIESGOS'!$H478,"C",'MAPA DE RIESGOS'!$AF478),"")</f>
        <v/>
      </c>
      <c r="AO31" s="316" t="str">
        <f>IF(AND('MAPA DE RIESGOS'!$AP479="Muy Alta",'MAPA DE RIESGOS'!$AR479="Menor"),CONCATENATE("R",'MAPA DE RIESGOS'!$H479,"C",'MAPA DE RIESGOS'!$AF479),"")</f>
        <v/>
      </c>
      <c r="AP31" s="316" t="str">
        <f>IF(AND('MAPA DE RIESGOS'!$AP480="Muy Alta",'MAPA DE RIESGOS'!$AR480="Menor"),CONCATENATE("R",'MAPA DE RIESGOS'!$H480,"C",'MAPA DE RIESGOS'!$AF480),"")</f>
        <v/>
      </c>
      <c r="AQ31" s="316" t="str">
        <f>IF(AND('MAPA DE RIESGOS'!$AP481="Muy Alta",'MAPA DE RIESGOS'!$AR481="Menor"),CONCATENATE("R",'MAPA DE RIESGOS'!$H481,"C",'MAPA DE RIESGOS'!$AF481),"")</f>
        <v/>
      </c>
      <c r="AR31" s="316" t="str">
        <f>IF(AND('MAPA DE RIESGOS'!$AP482="Muy Alta",'MAPA DE RIESGOS'!$AR482="Menor"),CONCATENATE("R",'MAPA DE RIESGOS'!$H482,"C",'MAPA DE RIESGOS'!$AF482),"")</f>
        <v/>
      </c>
      <c r="AS31" s="317" t="str">
        <f>IF(AND('MAPA DE RIESGOS'!$AP483="Muy Alta",'MAPA DE RIESGOS'!$AR483="Menor"),CONCATENATE("R",'MAPA DE RIESGOS'!$H483,"C",'MAPA DE RIESGOS'!$AF483),"")</f>
        <v/>
      </c>
      <c r="AT31" s="315" t="str">
        <f>IF(AND('MAPA DE RIESGOS'!$AP466="Muy Alta",'MAPA DE RIESGOS'!$AR466="Moderado"),CONCATENATE("R",'MAPA DE RIESGOS'!$H466,"C",'MAPA DE RIESGOS'!$AF466),"")</f>
        <v/>
      </c>
      <c r="AU31" s="316" t="str">
        <f>IF(AND('MAPA DE RIESGOS'!$AP467="Muy Alta",'MAPA DE RIESGOS'!$AR467="Moderado"),CONCATENATE("R",'MAPA DE RIESGOS'!$H467,"C",'MAPA DE RIESGOS'!$AF467),"")</f>
        <v/>
      </c>
      <c r="AV31" s="316" t="str">
        <f>IF(AND('MAPA DE RIESGOS'!$AP468="Muy Alta",'MAPA DE RIESGOS'!$AR468="Moderado"),CONCATENATE("R",'MAPA DE RIESGOS'!$H468,"C",'MAPA DE RIESGOS'!$AF468),"")</f>
        <v/>
      </c>
      <c r="AW31" s="316" t="str">
        <f>IF(AND('MAPA DE RIESGOS'!$AP469="Muy Alta",'MAPA DE RIESGOS'!$AR469="Moderado"),CONCATENATE("R",'MAPA DE RIESGOS'!$H469,"C",'MAPA DE RIESGOS'!$AF469),"")</f>
        <v/>
      </c>
      <c r="AX31" s="316" t="str">
        <f>IF(AND('MAPA DE RIESGOS'!$AP470="Muy Alta",'MAPA DE RIESGOS'!$AR470="Moderado"),CONCATENATE("R",'MAPA DE RIESGOS'!$H470,"C",'MAPA DE RIESGOS'!$AF470),"")</f>
        <v/>
      </c>
      <c r="AY31" s="316" t="str">
        <f>IF(AND('MAPA DE RIESGOS'!$AP471="Muy Alta",'MAPA DE RIESGOS'!$AR471="Moderado"),CONCATENATE("R",'MAPA DE RIESGOS'!$H471,"C",'MAPA DE RIESGOS'!$AF471),"")</f>
        <v/>
      </c>
      <c r="AZ31" s="316" t="str">
        <f>IF(AND('MAPA DE RIESGOS'!$AP472="Muy Alta",'MAPA DE RIESGOS'!$AR472="Moderado"),CONCATENATE("R",'MAPA DE RIESGOS'!$H472,"C",'MAPA DE RIESGOS'!$AF472),"")</f>
        <v/>
      </c>
      <c r="BA31" s="316" t="str">
        <f>IF(AND('MAPA DE RIESGOS'!$AP473="Muy Alta",'MAPA DE RIESGOS'!$AR473="Moderado"),CONCATENATE("R",'MAPA DE RIESGOS'!$H473,"C",'MAPA DE RIESGOS'!$AF473),"")</f>
        <v/>
      </c>
      <c r="BB31" s="316" t="str">
        <f>IF(AND('MAPA DE RIESGOS'!$AP474="Muy Alta",'MAPA DE RIESGOS'!$AR474="Moderado"),CONCATENATE("R",'MAPA DE RIESGOS'!$H474,"C",'MAPA DE RIESGOS'!$AF474),"")</f>
        <v/>
      </c>
      <c r="BC31" s="316" t="str">
        <f>IF(AND('MAPA DE RIESGOS'!$AP475="Muy Alta",'MAPA DE RIESGOS'!$AR475="Moderado"),CONCATENATE("R",'MAPA DE RIESGOS'!$H475,"C",'MAPA DE RIESGOS'!$AF475),"")</f>
        <v/>
      </c>
      <c r="BD31" s="316" t="str">
        <f>IF(AND('MAPA DE RIESGOS'!$AP476="Muy Alta",'MAPA DE RIESGOS'!$AR476="Moderado"),CONCATENATE("R",'MAPA DE RIESGOS'!$H476,"C",'MAPA DE RIESGOS'!$AF476),"")</f>
        <v/>
      </c>
      <c r="BE31" s="316" t="str">
        <f>IF(AND('MAPA DE RIESGOS'!$AP477="Muy Alta",'MAPA DE RIESGOS'!$AR477="Moderado"),CONCATENATE("R",'MAPA DE RIESGOS'!$H477,"C",'MAPA DE RIESGOS'!$AF477),"")</f>
        <v/>
      </c>
      <c r="BF31" s="316" t="str">
        <f>IF(AND('MAPA DE RIESGOS'!$AP478="Muy Alta",'MAPA DE RIESGOS'!$AR478="Moderado"),CONCATENATE("R",'MAPA DE RIESGOS'!$H478,"C",'MAPA DE RIESGOS'!$AF478),"")</f>
        <v/>
      </c>
      <c r="BG31" s="316" t="str">
        <f>IF(AND('MAPA DE RIESGOS'!$AP479="Muy Alta",'MAPA DE RIESGOS'!$AR479="Moderado"),CONCATENATE("R",'MAPA DE RIESGOS'!$H479,"C",'MAPA DE RIESGOS'!$AF479),"")</f>
        <v/>
      </c>
      <c r="BH31" s="316" t="str">
        <f>IF(AND('MAPA DE RIESGOS'!$AP480="Muy Alta",'MAPA DE RIESGOS'!$AR480="Moderado"),CONCATENATE("R",'MAPA DE RIESGOS'!$H480,"C",'MAPA DE RIESGOS'!$AF480),"")</f>
        <v/>
      </c>
      <c r="BI31" s="316" t="str">
        <f>IF(AND('MAPA DE RIESGOS'!$AP481="Muy Alta",'MAPA DE RIESGOS'!$AR481="Moderado"),CONCATENATE("R",'MAPA DE RIESGOS'!$H481,"C",'MAPA DE RIESGOS'!$AF481),"")</f>
        <v/>
      </c>
      <c r="BJ31" s="316" t="str">
        <f>IF(AND('MAPA DE RIESGOS'!$AP482="Muy Alta",'MAPA DE RIESGOS'!$AR482="Moderado"),CONCATENATE("R",'MAPA DE RIESGOS'!$H482,"C",'MAPA DE RIESGOS'!$AF482),"")</f>
        <v/>
      </c>
      <c r="BK31" s="317" t="str">
        <f>IF(AND('MAPA DE RIESGOS'!$AP483="Muy Alta",'MAPA DE RIESGOS'!$AR483="Moderado"),CONCATENATE("R",'MAPA DE RIESGOS'!$H483,"C",'MAPA DE RIESGOS'!$AF483),"")</f>
        <v/>
      </c>
      <c r="BL31" s="315" t="str">
        <f>IF(AND('MAPA DE RIESGOS'!$AP466="Muy Alta",'MAPA DE RIESGOS'!$AR466="Mayor"),CONCATENATE("R",'MAPA DE RIESGOS'!$H466,"C",'MAPA DE RIESGOS'!$AF466),"")</f>
        <v/>
      </c>
      <c r="BM31" s="316" t="str">
        <f>IF(AND('MAPA DE RIESGOS'!$AP467="Muy Alta",'MAPA DE RIESGOS'!$AR467="Mayor"),CONCATENATE("R",'MAPA DE RIESGOS'!$H467,"C",'MAPA DE RIESGOS'!$AF467),"")</f>
        <v/>
      </c>
      <c r="BN31" s="316" t="str">
        <f>IF(AND('MAPA DE RIESGOS'!$AP468="Muy Alta",'MAPA DE RIESGOS'!$AR468="Mayor"),CONCATENATE("R",'MAPA DE RIESGOS'!$H468,"C",'MAPA DE RIESGOS'!$AF468),"")</f>
        <v/>
      </c>
      <c r="BO31" s="316" t="str">
        <f>IF(AND('MAPA DE RIESGOS'!$AP469="Muy Alta",'MAPA DE RIESGOS'!$AR469="Mayor"),CONCATENATE("R",'MAPA DE RIESGOS'!$H469,"C",'MAPA DE RIESGOS'!$AF469),"")</f>
        <v/>
      </c>
      <c r="BP31" s="316" t="str">
        <f>IF(AND('MAPA DE RIESGOS'!$AP470="Muy Alta",'MAPA DE RIESGOS'!$AR470="Mayor"),CONCATENATE("R",'MAPA DE RIESGOS'!$H470,"C",'MAPA DE RIESGOS'!$AF470),"")</f>
        <v/>
      </c>
      <c r="BQ31" s="316" t="str">
        <f>IF(AND('MAPA DE RIESGOS'!$AP471="Muy Alta",'MAPA DE RIESGOS'!$AR471="Mayor"),CONCATENATE("R",'MAPA DE RIESGOS'!$H471,"C",'MAPA DE RIESGOS'!$AF471),"")</f>
        <v/>
      </c>
      <c r="BR31" s="316" t="str">
        <f>IF(AND('MAPA DE RIESGOS'!$AP472="Muy Alta",'MAPA DE RIESGOS'!$AR472="Mayor"),CONCATENATE("R",'MAPA DE RIESGOS'!$H472,"C",'MAPA DE RIESGOS'!$AF472),"")</f>
        <v/>
      </c>
      <c r="BS31" s="316" t="str">
        <f>IF(AND('MAPA DE RIESGOS'!$AP473="Muy Alta",'MAPA DE RIESGOS'!$AR473="Mayor"),CONCATENATE("R",'MAPA DE RIESGOS'!$H473,"C",'MAPA DE RIESGOS'!$AF473),"")</f>
        <v/>
      </c>
      <c r="BT31" s="316" t="str">
        <f>IF(AND('MAPA DE RIESGOS'!$AP474="Muy Alta",'MAPA DE RIESGOS'!$AR474="Mayor"),CONCATENATE("R",'MAPA DE RIESGOS'!$H474,"C",'MAPA DE RIESGOS'!$AF474),"")</f>
        <v/>
      </c>
      <c r="BU31" s="316" t="str">
        <f>IF(AND('MAPA DE RIESGOS'!$AP475="Muy Alta",'MAPA DE RIESGOS'!$AR475="Mayor"),CONCATENATE("R",'MAPA DE RIESGOS'!$H475,"C",'MAPA DE RIESGOS'!$AF475),"")</f>
        <v/>
      </c>
      <c r="BV31" s="316" t="str">
        <f>IF(AND('MAPA DE RIESGOS'!$AP476="Muy Alta",'MAPA DE RIESGOS'!$AR476="Mayor"),CONCATENATE("R",'MAPA DE RIESGOS'!$H476,"C",'MAPA DE RIESGOS'!$AF476),"")</f>
        <v/>
      </c>
      <c r="BW31" s="316" t="str">
        <f>IF(AND('MAPA DE RIESGOS'!$AP477="Muy Alta",'MAPA DE RIESGOS'!$AR477="Mayor"),CONCATENATE("R",'MAPA DE RIESGOS'!$H477,"C",'MAPA DE RIESGOS'!$AF477),"")</f>
        <v/>
      </c>
      <c r="BX31" s="316" t="str">
        <f>IF(AND('MAPA DE RIESGOS'!$AP478="Muy Alta",'MAPA DE RIESGOS'!$AR478="Mayor"),CONCATENATE("R",'MAPA DE RIESGOS'!$H478,"C",'MAPA DE RIESGOS'!$AF478),"")</f>
        <v/>
      </c>
      <c r="BY31" s="316" t="str">
        <f>IF(AND('MAPA DE RIESGOS'!$AP479="Muy Alta",'MAPA DE RIESGOS'!$AR479="Mayor"),CONCATENATE("R",'MAPA DE RIESGOS'!$H479,"C",'MAPA DE RIESGOS'!$AF479),"")</f>
        <v/>
      </c>
      <c r="BZ31" s="316" t="str">
        <f>IF(AND('MAPA DE RIESGOS'!$AP480="Muy Alta",'MAPA DE RIESGOS'!$AR480="Mayor"),CONCATENATE("R",'MAPA DE RIESGOS'!$H480,"C",'MAPA DE RIESGOS'!$AF480),"")</f>
        <v/>
      </c>
      <c r="CA31" s="316" t="str">
        <f>IF(AND('MAPA DE RIESGOS'!$AP481="Muy Alta",'MAPA DE RIESGOS'!$AR481="Mayor"),CONCATENATE("R",'MAPA DE RIESGOS'!$H481,"C",'MAPA DE RIESGOS'!$AF481),"")</f>
        <v/>
      </c>
      <c r="CB31" s="316" t="str">
        <f>IF(AND('MAPA DE RIESGOS'!$AP482="Muy Alta",'MAPA DE RIESGOS'!$AR482="Mayor"),CONCATENATE("R",'MAPA DE RIESGOS'!$H482,"C",'MAPA DE RIESGOS'!$AF482),"")</f>
        <v/>
      </c>
      <c r="CC31" s="317" t="str">
        <f>IF(AND('MAPA DE RIESGOS'!$AP483="Muy Alta",'MAPA DE RIESGOS'!$AR483="Mayor"),CONCATENATE("R",'MAPA DE RIESGOS'!$H483,"C",'MAPA DE RIESGOS'!$AF483),"")</f>
        <v/>
      </c>
      <c r="CD31" s="318" t="str">
        <f>IF(AND('MAPA DE RIESGOS'!$AP466="Muy Alta",'MAPA DE RIESGOS'!$AR466="Catastrófico"),CONCATENATE("R",'MAPA DE RIESGOS'!$H466,"C",'MAPA DE RIESGOS'!$AF466),"")</f>
        <v/>
      </c>
      <c r="CE31" s="318" t="str">
        <f>IF(AND('MAPA DE RIESGOS'!$AP467="Muy Alta",'MAPA DE RIESGOS'!$AR467="Catastrófico"),CONCATENATE("R",'MAPA DE RIESGOS'!$H467,"C",'MAPA DE RIESGOS'!$AF467),"")</f>
        <v/>
      </c>
      <c r="CF31" s="318" t="str">
        <f>IF(AND('MAPA DE RIESGOS'!$AP468="Muy Alta",'MAPA DE RIESGOS'!$AR468="Catastrófico"),CONCATENATE("R",'MAPA DE RIESGOS'!$H468,"C",'MAPA DE RIESGOS'!$AF468),"")</f>
        <v/>
      </c>
      <c r="CG31" s="318" t="str">
        <f>IF(AND('MAPA DE RIESGOS'!$AP469="Muy Alta",'MAPA DE RIESGOS'!$AR469="Catastrófico"),CONCATENATE("R",'MAPA DE RIESGOS'!$H469,"C",'MAPA DE RIESGOS'!$AF469),"")</f>
        <v/>
      </c>
      <c r="CH31" s="318" t="str">
        <f>IF(AND('MAPA DE RIESGOS'!$AP470="Muy Alta",'MAPA DE RIESGOS'!$AR470="Catastrófico"),CONCATENATE("R",'MAPA DE RIESGOS'!$H470,"C",'MAPA DE RIESGOS'!$AF470),"")</f>
        <v/>
      </c>
      <c r="CI31" s="318" t="str">
        <f>IF(AND('MAPA DE RIESGOS'!$AP471="Muy Alta",'MAPA DE RIESGOS'!$AR471="Catastrófico"),CONCATENATE("R",'MAPA DE RIESGOS'!$H471,"C",'MAPA DE RIESGOS'!$AF471),"")</f>
        <v/>
      </c>
      <c r="CJ31" s="318" t="str">
        <f>IF(AND('MAPA DE RIESGOS'!$AP472="Muy Alta",'MAPA DE RIESGOS'!$AR472="Catastrófico"),CONCATENATE("R",'MAPA DE RIESGOS'!$H472,"C",'MAPA DE RIESGOS'!$AF472),"")</f>
        <v/>
      </c>
      <c r="CK31" s="318" t="str">
        <f>IF(AND('MAPA DE RIESGOS'!$AP473="Muy Alta",'MAPA DE RIESGOS'!$AR473="Catastrófico"),CONCATENATE("R",'MAPA DE RIESGOS'!$H473,"C",'MAPA DE RIESGOS'!$AF473),"")</f>
        <v/>
      </c>
      <c r="CL31" s="318" t="str">
        <f>IF(AND('MAPA DE RIESGOS'!$AP474="Muy Alta",'MAPA DE RIESGOS'!$AR474="Catastrófico"),CONCATENATE("R",'MAPA DE RIESGOS'!$H474,"C",'MAPA DE RIESGOS'!$AF474),"")</f>
        <v/>
      </c>
      <c r="CM31" s="318" t="str">
        <f>IF(AND('MAPA DE RIESGOS'!$AP475="Muy Alta",'MAPA DE RIESGOS'!$AR475="Catastrófico"),CONCATENATE("R",'MAPA DE RIESGOS'!$H475,"C",'MAPA DE RIESGOS'!$AF475),"")</f>
        <v/>
      </c>
      <c r="CN31" s="318" t="str">
        <f>IF(AND('MAPA DE RIESGOS'!$AP476="Muy Alta",'MAPA DE RIESGOS'!$AR476="Catastrófico"),CONCATENATE("R",'MAPA DE RIESGOS'!$H476,"C",'MAPA DE RIESGOS'!$AF476),"")</f>
        <v/>
      </c>
      <c r="CO31" s="318" t="str">
        <f>IF(AND('MAPA DE RIESGOS'!$AP477="Muy Alta",'MAPA DE RIESGOS'!$AR477="Catastrófico"),CONCATENATE("R",'MAPA DE RIESGOS'!$H477,"C",'MAPA DE RIESGOS'!$AF477),"")</f>
        <v/>
      </c>
      <c r="CP31" s="318" t="str">
        <f>IF(AND('MAPA DE RIESGOS'!$AP478="Muy Alta",'MAPA DE RIESGOS'!$AR478="Catastrófico"),CONCATENATE("R",'MAPA DE RIESGOS'!$H478,"C",'MAPA DE RIESGOS'!$AF478),"")</f>
        <v/>
      </c>
      <c r="CQ31" s="318" t="str">
        <f>IF(AND('MAPA DE RIESGOS'!$AP479="Muy Alta",'MAPA DE RIESGOS'!$AR479="Catastrófico"),CONCATENATE("R",'MAPA DE RIESGOS'!$H479,"C",'MAPA DE RIESGOS'!$AF479),"")</f>
        <v/>
      </c>
      <c r="CR31" s="318" t="str">
        <f>IF(AND('MAPA DE RIESGOS'!$AP480="Muy Alta",'MAPA DE RIESGOS'!$AR480="Catastrófico"),CONCATENATE("R",'MAPA DE RIESGOS'!$H480,"C",'MAPA DE RIESGOS'!$AF480),"")</f>
        <v/>
      </c>
      <c r="CS31" s="318" t="str">
        <f>IF(AND('MAPA DE RIESGOS'!$AP481="Muy Alta",'MAPA DE RIESGOS'!$AR481="Catastrófico"),CONCATENATE("R",'MAPA DE RIESGOS'!$H481,"C",'MAPA DE RIESGOS'!$AF481),"")</f>
        <v/>
      </c>
      <c r="CT31" s="318" t="str">
        <f>IF(AND('MAPA DE RIESGOS'!$AP482="Muy Alta",'MAPA DE RIESGOS'!$AR482="Catastrófico"),CONCATENATE("R",'MAPA DE RIESGOS'!$H482,"C",'MAPA DE RIESGOS'!$AF482),"")</f>
        <v/>
      </c>
      <c r="CU31" s="319" t="str">
        <f>IF(AND('MAPA DE RIESGOS'!$AP483="Muy Alta",'MAPA DE RIESGOS'!$AR483="Catastrófico"),CONCATENATE("R",'MAPA DE RIESGOS'!$H483,"C",'MAPA DE RIESGOS'!$AF483),"")</f>
        <v/>
      </c>
      <c r="CV31" s="57"/>
      <c r="CW31" s="858"/>
      <c r="CX31" s="859"/>
      <c r="CY31" s="859"/>
      <c r="CZ31" s="859"/>
      <c r="DA31" s="859"/>
      <c r="DB31" s="860"/>
    </row>
    <row r="32" spans="2:106" ht="32.450000000000003" customHeight="1">
      <c r="B32" s="878"/>
      <c r="C32" s="878"/>
      <c r="D32" s="879"/>
      <c r="E32" s="849"/>
      <c r="F32" s="850"/>
      <c r="G32" s="850"/>
      <c r="H32" s="850"/>
      <c r="I32" s="851"/>
      <c r="J32" s="315" t="str">
        <f>IF(AND('MAPA DE RIESGOS'!$AP484="Muy Alta",'MAPA DE RIESGOS'!$AR484="Leve"),CONCATENATE("R",'MAPA DE RIESGOS'!$H484,"C",'MAPA DE RIESGOS'!$AF484),"")</f>
        <v/>
      </c>
      <c r="K32" s="316" t="str">
        <f>IF(AND('MAPA DE RIESGOS'!$AP485="Muy Alta",'MAPA DE RIESGOS'!$AR485="Leve"),CONCATENATE("R",'MAPA DE RIESGOS'!$H485,"C",'MAPA DE RIESGOS'!$AF485),"")</f>
        <v/>
      </c>
      <c r="L32" s="316" t="str">
        <f>IF(AND('MAPA DE RIESGOS'!$AP486="Muy Alta",'MAPA DE RIESGOS'!$AR486="Leve"),CONCATENATE("R",'MAPA DE RIESGOS'!$H486,"C",'MAPA DE RIESGOS'!$AF486),"")</f>
        <v/>
      </c>
      <c r="M32" s="316" t="str">
        <f>IF(AND('MAPA DE RIESGOS'!$AP487="Muy Alta",'MAPA DE RIESGOS'!$AR487="Leve"),CONCATENATE("R",'MAPA DE RIESGOS'!$H487,"C",'MAPA DE RIESGOS'!$AF487),"")</f>
        <v/>
      </c>
      <c r="N32" s="316" t="str">
        <f>IF(AND('MAPA DE RIESGOS'!$AP488="Muy Alta",'MAPA DE RIESGOS'!$AR488="Leve"),CONCATENATE("R",'MAPA DE RIESGOS'!$H488,"C",'MAPA DE RIESGOS'!$AF488),"")</f>
        <v/>
      </c>
      <c r="O32" s="316" t="str">
        <f>IF(AND('MAPA DE RIESGOS'!$AP489="Muy Alta",'MAPA DE RIESGOS'!$AR489="Leve"),CONCATENATE("R",'MAPA DE RIESGOS'!$H489,"C",'MAPA DE RIESGOS'!$AF489),"")</f>
        <v/>
      </c>
      <c r="P32" s="316" t="str">
        <f>IF(AND('MAPA DE RIESGOS'!$AP490="Muy Alta",'MAPA DE RIESGOS'!$AR490="Leve"),CONCATENATE("R",'MAPA DE RIESGOS'!$H490,"C",'MAPA DE RIESGOS'!$AF490),"")</f>
        <v/>
      </c>
      <c r="Q32" s="316" t="str">
        <f>IF(AND('MAPA DE RIESGOS'!$AP491="Muy Alta",'MAPA DE RIESGOS'!$AR491="Leve"),CONCATENATE("R",'MAPA DE RIESGOS'!$H491,"C",'MAPA DE RIESGOS'!$AF491),"")</f>
        <v/>
      </c>
      <c r="R32" s="316" t="str">
        <f>IF(AND('MAPA DE RIESGOS'!$AP492="Muy Alta",'MAPA DE RIESGOS'!$AR492="Leve"),CONCATENATE("R",'MAPA DE RIESGOS'!$H492,"C",'MAPA DE RIESGOS'!$AF492),"")</f>
        <v/>
      </c>
      <c r="S32" s="316" t="str">
        <f>IF(AND('MAPA DE RIESGOS'!$AP493="Muy Alta",'MAPA DE RIESGOS'!$AR493="Leve"),CONCATENATE("R",'MAPA DE RIESGOS'!$H493,"C",'MAPA DE RIESGOS'!$AF493),"")</f>
        <v/>
      </c>
      <c r="T32" s="316" t="str">
        <f>IF(AND('MAPA DE RIESGOS'!$AP494="Muy Alta",'MAPA DE RIESGOS'!$AR494="Leve"),CONCATENATE("R",'MAPA DE RIESGOS'!$H494,"C",'MAPA DE RIESGOS'!$AF494),"")</f>
        <v/>
      </c>
      <c r="U32" s="316" t="str">
        <f>IF(AND('MAPA DE RIESGOS'!$AP495="Muy Alta",'MAPA DE RIESGOS'!$AR495="Leve"),CONCATENATE("R",'MAPA DE RIESGOS'!$H495,"C",'MAPA DE RIESGOS'!$AF495),"")</f>
        <v/>
      </c>
      <c r="V32" s="316" t="str">
        <f>IF(AND('MAPA DE RIESGOS'!$AP496="Muy Alta",'MAPA DE RIESGOS'!$AR496="Leve"),CONCATENATE("R",'MAPA DE RIESGOS'!$H496,"C",'MAPA DE RIESGOS'!$AF496),"")</f>
        <v/>
      </c>
      <c r="W32" s="316" t="str">
        <f>IF(AND('MAPA DE RIESGOS'!$AP497="Muy Alta",'MAPA DE RIESGOS'!$AR497="Leve"),CONCATENATE("R",'MAPA DE RIESGOS'!$H497,"C",'MAPA DE RIESGOS'!$AF497),"")</f>
        <v/>
      </c>
      <c r="X32" s="316" t="str">
        <f>IF(AND('MAPA DE RIESGOS'!$AP498="Muy Alta",'MAPA DE RIESGOS'!$AR498="Leve"),CONCATENATE("R",'MAPA DE RIESGOS'!$H498,"C",'MAPA DE RIESGOS'!$AF498),"")</f>
        <v/>
      </c>
      <c r="Y32" s="316" t="str">
        <f>IF(AND('MAPA DE RIESGOS'!$AP499="Muy Alta",'MAPA DE RIESGOS'!$AR499="Leve"),CONCATENATE("R",'MAPA DE RIESGOS'!$H499,"C",'MAPA DE RIESGOS'!$AF499),"")</f>
        <v/>
      </c>
      <c r="Z32" s="316" t="str">
        <f>IF(AND('MAPA DE RIESGOS'!$AP500="Muy Alta",'MAPA DE RIESGOS'!$AR500="Leve"),CONCATENATE("R",'MAPA DE RIESGOS'!$H500,"C",'MAPA DE RIESGOS'!$AF500),"")</f>
        <v/>
      </c>
      <c r="AA32" s="317" t="str">
        <f>IF(AND('MAPA DE RIESGOS'!$AP501="Muy Alta",'MAPA DE RIESGOS'!$AR501="Leve"),CONCATENATE("R",'MAPA DE RIESGOS'!$H501,"C",'MAPA DE RIESGOS'!$AF501),"")</f>
        <v/>
      </c>
      <c r="AB32" s="315" t="str">
        <f>IF(AND('MAPA DE RIESGOS'!$AP484="Muy Alta",'MAPA DE RIESGOS'!$AR484="Menor"),CONCATENATE("R",'MAPA DE RIESGOS'!$H484,"C",'MAPA DE RIESGOS'!$AF484),"")</f>
        <v/>
      </c>
      <c r="AC32" s="316" t="str">
        <f>IF(AND('MAPA DE RIESGOS'!$AP485="Muy Alta",'MAPA DE RIESGOS'!$AR485="Menor"),CONCATENATE("R",'MAPA DE RIESGOS'!$H485,"C",'MAPA DE RIESGOS'!$AF485),"")</f>
        <v/>
      </c>
      <c r="AD32" s="316" t="str">
        <f>IF(AND('MAPA DE RIESGOS'!$AP486="Muy Alta",'MAPA DE RIESGOS'!$AR486="Menor"),CONCATENATE("R",'MAPA DE RIESGOS'!$H486,"C",'MAPA DE RIESGOS'!$AF486),"")</f>
        <v/>
      </c>
      <c r="AE32" s="316" t="str">
        <f>IF(AND('MAPA DE RIESGOS'!$AP487="Muy Alta",'MAPA DE RIESGOS'!$AR487="Menor"),CONCATENATE("R",'MAPA DE RIESGOS'!$H487,"C",'MAPA DE RIESGOS'!$AF487),"")</f>
        <v/>
      </c>
      <c r="AF32" s="316" t="str">
        <f>IF(AND('MAPA DE RIESGOS'!$AP488="Muy Alta",'MAPA DE RIESGOS'!$AR488="Menor"),CONCATENATE("R",'MAPA DE RIESGOS'!$H488,"C",'MAPA DE RIESGOS'!$AF488),"")</f>
        <v/>
      </c>
      <c r="AG32" s="316" t="str">
        <f>IF(AND('MAPA DE RIESGOS'!$AP489="Muy Alta",'MAPA DE RIESGOS'!$AR489="Menor"),CONCATENATE("R",'MAPA DE RIESGOS'!$H489,"C",'MAPA DE RIESGOS'!$AF489),"")</f>
        <v/>
      </c>
      <c r="AH32" s="316" t="str">
        <f>IF(AND('MAPA DE RIESGOS'!$AP490="Muy Alta",'MAPA DE RIESGOS'!$AR490="Menor"),CONCATENATE("R",'MAPA DE RIESGOS'!$H490,"C",'MAPA DE RIESGOS'!$AF490),"")</f>
        <v/>
      </c>
      <c r="AI32" s="316" t="str">
        <f>IF(AND('MAPA DE RIESGOS'!$AP491="Muy Alta",'MAPA DE RIESGOS'!$AR491="Menor"),CONCATENATE("R",'MAPA DE RIESGOS'!$H491,"C",'MAPA DE RIESGOS'!$AF491),"")</f>
        <v/>
      </c>
      <c r="AJ32" s="316" t="str">
        <f>IF(AND('MAPA DE RIESGOS'!$AP492="Muy Alta",'MAPA DE RIESGOS'!$AR492="Menor"),CONCATENATE("R",'MAPA DE RIESGOS'!$H492,"C",'MAPA DE RIESGOS'!$AF492),"")</f>
        <v/>
      </c>
      <c r="AK32" s="316" t="str">
        <f>IF(AND('MAPA DE RIESGOS'!$AP493="Muy Alta",'MAPA DE RIESGOS'!$AR493="Menor"),CONCATENATE("R",'MAPA DE RIESGOS'!$H493,"C",'MAPA DE RIESGOS'!$AF493),"")</f>
        <v/>
      </c>
      <c r="AL32" s="316" t="str">
        <f>IF(AND('MAPA DE RIESGOS'!$AP494="Muy Alta",'MAPA DE RIESGOS'!$AR494="Menor"),CONCATENATE("R",'MAPA DE RIESGOS'!$H494,"C",'MAPA DE RIESGOS'!$AF494),"")</f>
        <v/>
      </c>
      <c r="AM32" s="316" t="str">
        <f>IF(AND('MAPA DE RIESGOS'!$AP495="Muy Alta",'MAPA DE RIESGOS'!$AR495="Menor"),CONCATENATE("R",'MAPA DE RIESGOS'!$H495,"C",'MAPA DE RIESGOS'!$AF495),"")</f>
        <v/>
      </c>
      <c r="AN32" s="316" t="str">
        <f>IF(AND('MAPA DE RIESGOS'!$AP496="Muy Alta",'MAPA DE RIESGOS'!$AR496="Menor"),CONCATENATE("R",'MAPA DE RIESGOS'!$H496,"C",'MAPA DE RIESGOS'!$AF496),"")</f>
        <v/>
      </c>
      <c r="AO32" s="316" t="str">
        <f>IF(AND('MAPA DE RIESGOS'!$AP497="Muy Alta",'MAPA DE RIESGOS'!$AR497="Menor"),CONCATENATE("R",'MAPA DE RIESGOS'!$H497,"C",'MAPA DE RIESGOS'!$AF497),"")</f>
        <v/>
      </c>
      <c r="AP32" s="316" t="str">
        <f>IF(AND('MAPA DE RIESGOS'!$AP498="Muy Alta",'MAPA DE RIESGOS'!$AR498="Menor"),CONCATENATE("R",'MAPA DE RIESGOS'!$H498,"C",'MAPA DE RIESGOS'!$AF498),"")</f>
        <v/>
      </c>
      <c r="AQ32" s="316" t="str">
        <f>IF(AND('MAPA DE RIESGOS'!$AP499="Muy Alta",'MAPA DE RIESGOS'!$AR499="Menor"),CONCATENATE("R",'MAPA DE RIESGOS'!$H499,"C",'MAPA DE RIESGOS'!$AF499),"")</f>
        <v/>
      </c>
      <c r="AR32" s="316" t="str">
        <f>IF(AND('MAPA DE RIESGOS'!$AP500="Muy Alta",'MAPA DE RIESGOS'!$AR500="Menor"),CONCATENATE("R",'MAPA DE RIESGOS'!$H500,"C",'MAPA DE RIESGOS'!$AF500),"")</f>
        <v/>
      </c>
      <c r="AS32" s="317" t="str">
        <f>IF(AND('MAPA DE RIESGOS'!$AP501="Muy Alta",'MAPA DE RIESGOS'!$AR501="Menor"),CONCATENATE("R",'MAPA DE RIESGOS'!$H501,"C",'MAPA DE RIESGOS'!$AF501),"")</f>
        <v/>
      </c>
      <c r="AT32" s="315" t="str">
        <f>IF(AND('MAPA DE RIESGOS'!$AP484="Muy Alta",'MAPA DE RIESGOS'!$AR484="Moderado"),CONCATENATE("R",'MAPA DE RIESGOS'!$H484,"C",'MAPA DE RIESGOS'!$AF484),"")</f>
        <v/>
      </c>
      <c r="AU32" s="316" t="str">
        <f>IF(AND('MAPA DE RIESGOS'!$AP485="Muy Alta",'MAPA DE RIESGOS'!$AR485="Moderado"),CONCATENATE("R",'MAPA DE RIESGOS'!$H485,"C",'MAPA DE RIESGOS'!$AF485),"")</f>
        <v/>
      </c>
      <c r="AV32" s="316" t="str">
        <f>IF(AND('MAPA DE RIESGOS'!$AP486="Muy Alta",'MAPA DE RIESGOS'!$AR486="Moderado"),CONCATENATE("R",'MAPA DE RIESGOS'!$H486,"C",'MAPA DE RIESGOS'!$AF486),"")</f>
        <v/>
      </c>
      <c r="AW32" s="316" t="str">
        <f>IF(AND('MAPA DE RIESGOS'!$AP487="Muy Alta",'MAPA DE RIESGOS'!$AR487="Moderado"),CONCATENATE("R",'MAPA DE RIESGOS'!$H487,"C",'MAPA DE RIESGOS'!$AF487),"")</f>
        <v/>
      </c>
      <c r="AX32" s="316" t="str">
        <f>IF(AND('MAPA DE RIESGOS'!$AP488="Muy Alta",'MAPA DE RIESGOS'!$AR488="Moderado"),CONCATENATE("R",'MAPA DE RIESGOS'!$H488,"C",'MAPA DE RIESGOS'!$AF488),"")</f>
        <v/>
      </c>
      <c r="AY32" s="316" t="str">
        <f>IF(AND('MAPA DE RIESGOS'!$AP489="Muy Alta",'MAPA DE RIESGOS'!$AR489="Moderado"),CONCATENATE("R",'MAPA DE RIESGOS'!$H489,"C",'MAPA DE RIESGOS'!$AF489),"")</f>
        <v/>
      </c>
      <c r="AZ32" s="316" t="str">
        <f>IF(AND('MAPA DE RIESGOS'!$AP490="Muy Alta",'MAPA DE RIESGOS'!$AR490="Moderado"),CONCATENATE("R",'MAPA DE RIESGOS'!$H490,"C",'MAPA DE RIESGOS'!$AF490),"")</f>
        <v/>
      </c>
      <c r="BA32" s="316" t="str">
        <f>IF(AND('MAPA DE RIESGOS'!$AP491="Muy Alta",'MAPA DE RIESGOS'!$AR491="Moderado"),CONCATENATE("R",'MAPA DE RIESGOS'!$H491,"C",'MAPA DE RIESGOS'!$AF491),"")</f>
        <v/>
      </c>
      <c r="BB32" s="316" t="str">
        <f>IF(AND('MAPA DE RIESGOS'!$AP492="Muy Alta",'MAPA DE RIESGOS'!$AR492="Moderado"),CONCATENATE("R",'MAPA DE RIESGOS'!$H492,"C",'MAPA DE RIESGOS'!$AF492),"")</f>
        <v/>
      </c>
      <c r="BC32" s="316" t="str">
        <f>IF(AND('MAPA DE RIESGOS'!$AP493="Muy Alta",'MAPA DE RIESGOS'!$AR493="Moderado"),CONCATENATE("R",'MAPA DE RIESGOS'!$H493,"C",'MAPA DE RIESGOS'!$AF493),"")</f>
        <v/>
      </c>
      <c r="BD32" s="316" t="str">
        <f>IF(AND('MAPA DE RIESGOS'!$AP494="Muy Alta",'MAPA DE RIESGOS'!$AR494="Moderado"),CONCATENATE("R",'MAPA DE RIESGOS'!$H494,"C",'MAPA DE RIESGOS'!$AF494),"")</f>
        <v/>
      </c>
      <c r="BE32" s="316" t="str">
        <f>IF(AND('MAPA DE RIESGOS'!$AP495="Muy Alta",'MAPA DE RIESGOS'!$AR495="Moderado"),CONCATENATE("R",'MAPA DE RIESGOS'!$H495,"C",'MAPA DE RIESGOS'!$AF495),"")</f>
        <v/>
      </c>
      <c r="BF32" s="316" t="str">
        <f>IF(AND('MAPA DE RIESGOS'!$AP496="Muy Alta",'MAPA DE RIESGOS'!$AR496="Moderado"),CONCATENATE("R",'MAPA DE RIESGOS'!$H496,"C",'MAPA DE RIESGOS'!$AF496),"")</f>
        <v/>
      </c>
      <c r="BG32" s="316" t="str">
        <f>IF(AND('MAPA DE RIESGOS'!$AP497="Muy Alta",'MAPA DE RIESGOS'!$AR497="Moderado"),CONCATENATE("R",'MAPA DE RIESGOS'!$H497,"C",'MAPA DE RIESGOS'!$AF497),"")</f>
        <v/>
      </c>
      <c r="BH32" s="316" t="str">
        <f>IF(AND('MAPA DE RIESGOS'!$AP498="Muy Alta",'MAPA DE RIESGOS'!$AR498="Moderado"),CONCATENATE("R",'MAPA DE RIESGOS'!$H498,"C",'MAPA DE RIESGOS'!$AF498),"")</f>
        <v/>
      </c>
      <c r="BI32" s="316" t="str">
        <f>IF(AND('MAPA DE RIESGOS'!$AP499="Muy Alta",'MAPA DE RIESGOS'!$AR499="Moderado"),CONCATENATE("R",'MAPA DE RIESGOS'!$H499,"C",'MAPA DE RIESGOS'!$AF499),"")</f>
        <v/>
      </c>
      <c r="BJ32" s="316" t="str">
        <f>IF(AND('MAPA DE RIESGOS'!$AP500="Muy Alta",'MAPA DE RIESGOS'!$AR500="Moderado"),CONCATENATE("R",'MAPA DE RIESGOS'!$H500,"C",'MAPA DE RIESGOS'!$AF500),"")</f>
        <v/>
      </c>
      <c r="BK32" s="317" t="str">
        <f>IF(AND('MAPA DE RIESGOS'!$AP501="Muy Alta",'MAPA DE RIESGOS'!$AR501="Moderado"),CONCATENATE("R",'MAPA DE RIESGOS'!$H501,"C",'MAPA DE RIESGOS'!$AF501),"")</f>
        <v/>
      </c>
      <c r="BL32" s="315" t="str">
        <f>IF(AND('MAPA DE RIESGOS'!$AP484="Muy Alta",'MAPA DE RIESGOS'!$AR484="Mayor"),CONCATENATE("R",'MAPA DE RIESGOS'!$H484,"C",'MAPA DE RIESGOS'!$AF484),"")</f>
        <v/>
      </c>
      <c r="BM32" s="316" t="str">
        <f>IF(AND('MAPA DE RIESGOS'!$AP485="Muy Alta",'MAPA DE RIESGOS'!$AR485="Mayor"),CONCATENATE("R",'MAPA DE RIESGOS'!$H485,"C",'MAPA DE RIESGOS'!$AF485),"")</f>
        <v/>
      </c>
      <c r="BN32" s="316" t="str">
        <f>IF(AND('MAPA DE RIESGOS'!$AP486="Muy Alta",'MAPA DE RIESGOS'!$AR486="Mayor"),CONCATENATE("R",'MAPA DE RIESGOS'!$H486,"C",'MAPA DE RIESGOS'!$AF486),"")</f>
        <v/>
      </c>
      <c r="BO32" s="316" t="str">
        <f>IF(AND('MAPA DE RIESGOS'!$AP487="Muy Alta",'MAPA DE RIESGOS'!$AR487="Mayor"),CONCATENATE("R",'MAPA DE RIESGOS'!$H487,"C",'MAPA DE RIESGOS'!$AF487),"")</f>
        <v/>
      </c>
      <c r="BP32" s="316" t="str">
        <f>IF(AND('MAPA DE RIESGOS'!$AP488="Muy Alta",'MAPA DE RIESGOS'!$AR488="Mayor"),CONCATENATE("R",'MAPA DE RIESGOS'!$H488,"C",'MAPA DE RIESGOS'!$AF488),"")</f>
        <v/>
      </c>
      <c r="BQ32" s="316" t="str">
        <f>IF(AND('MAPA DE RIESGOS'!$AP489="Muy Alta",'MAPA DE RIESGOS'!$AR489="Mayor"),CONCATENATE("R",'MAPA DE RIESGOS'!$H489,"C",'MAPA DE RIESGOS'!$AF489),"")</f>
        <v/>
      </c>
      <c r="BR32" s="316" t="str">
        <f>IF(AND('MAPA DE RIESGOS'!$AP490="Muy Alta",'MAPA DE RIESGOS'!$AR490="Mayor"),CONCATENATE("R",'MAPA DE RIESGOS'!$H490,"C",'MAPA DE RIESGOS'!$AF490),"")</f>
        <v/>
      </c>
      <c r="BS32" s="316" t="str">
        <f>IF(AND('MAPA DE RIESGOS'!$AP491="Muy Alta",'MAPA DE RIESGOS'!$AR491="Mayor"),CONCATENATE("R",'MAPA DE RIESGOS'!$H491,"C",'MAPA DE RIESGOS'!$AF491),"")</f>
        <v/>
      </c>
      <c r="BT32" s="316" t="str">
        <f>IF(AND('MAPA DE RIESGOS'!$AP492="Muy Alta",'MAPA DE RIESGOS'!$AR492="Mayor"),CONCATENATE("R",'MAPA DE RIESGOS'!$H492,"C",'MAPA DE RIESGOS'!$AF492),"")</f>
        <v/>
      </c>
      <c r="BU32" s="316" t="str">
        <f>IF(AND('MAPA DE RIESGOS'!$AP493="Muy Alta",'MAPA DE RIESGOS'!$AR493="Mayor"),CONCATENATE("R",'MAPA DE RIESGOS'!$H493,"C",'MAPA DE RIESGOS'!$AF493),"")</f>
        <v/>
      </c>
      <c r="BV32" s="316" t="str">
        <f>IF(AND('MAPA DE RIESGOS'!$AP494="Muy Alta",'MAPA DE RIESGOS'!$AR494="Mayor"),CONCATENATE("R",'MAPA DE RIESGOS'!$H494,"C",'MAPA DE RIESGOS'!$AF494),"")</f>
        <v/>
      </c>
      <c r="BW32" s="316" t="str">
        <f>IF(AND('MAPA DE RIESGOS'!$AP495="Muy Alta",'MAPA DE RIESGOS'!$AR495="Mayor"),CONCATENATE("R",'MAPA DE RIESGOS'!$H495,"C",'MAPA DE RIESGOS'!$AF495),"")</f>
        <v/>
      </c>
      <c r="BX32" s="316" t="str">
        <f>IF(AND('MAPA DE RIESGOS'!$AP496="Muy Alta",'MAPA DE RIESGOS'!$AR496="Mayor"),CONCATENATE("R",'MAPA DE RIESGOS'!$H496,"C",'MAPA DE RIESGOS'!$AF496),"")</f>
        <v/>
      </c>
      <c r="BY32" s="316" t="str">
        <f>IF(AND('MAPA DE RIESGOS'!$AP497="Muy Alta",'MAPA DE RIESGOS'!$AR497="Mayor"),CONCATENATE("R",'MAPA DE RIESGOS'!$H497,"C",'MAPA DE RIESGOS'!$AF497),"")</f>
        <v/>
      </c>
      <c r="BZ32" s="316" t="str">
        <f>IF(AND('MAPA DE RIESGOS'!$AP498="Muy Alta",'MAPA DE RIESGOS'!$AR498="Mayor"),CONCATENATE("R",'MAPA DE RIESGOS'!$H498,"C",'MAPA DE RIESGOS'!$AF498),"")</f>
        <v/>
      </c>
      <c r="CA32" s="316" t="str">
        <f>IF(AND('MAPA DE RIESGOS'!$AP499="Muy Alta",'MAPA DE RIESGOS'!$AR499="Mayor"),CONCATENATE("R",'MAPA DE RIESGOS'!$H499,"C",'MAPA DE RIESGOS'!$AF499),"")</f>
        <v/>
      </c>
      <c r="CB32" s="316" t="str">
        <f>IF(AND('MAPA DE RIESGOS'!$AP500="Muy Alta",'MAPA DE RIESGOS'!$AR500="Mayor"),CONCATENATE("R",'MAPA DE RIESGOS'!$H500,"C",'MAPA DE RIESGOS'!$AF500),"")</f>
        <v/>
      </c>
      <c r="CC32" s="317" t="str">
        <f>IF(AND('MAPA DE RIESGOS'!$AP501="Muy Alta",'MAPA DE RIESGOS'!$AR501="Mayor"),CONCATENATE("R",'MAPA DE RIESGOS'!$H501,"C",'MAPA DE RIESGOS'!$AF501),"")</f>
        <v/>
      </c>
      <c r="CD32" s="318" t="str">
        <f>IF(AND('MAPA DE RIESGOS'!$AP484="Muy Alta",'MAPA DE RIESGOS'!$AR484="Catastrófico"),CONCATENATE("R",'MAPA DE RIESGOS'!$H484,"C",'MAPA DE RIESGOS'!$AF484),"")</f>
        <v/>
      </c>
      <c r="CE32" s="318" t="str">
        <f>IF(AND('MAPA DE RIESGOS'!$AP485="Muy Alta",'MAPA DE RIESGOS'!$AR485="Catastrófico"),CONCATENATE("R",'MAPA DE RIESGOS'!$H485,"C",'MAPA DE RIESGOS'!$AF485),"")</f>
        <v/>
      </c>
      <c r="CF32" s="318" t="str">
        <f>IF(AND('MAPA DE RIESGOS'!$AP486="Muy Alta",'MAPA DE RIESGOS'!$AR486="Catastrófico"),CONCATENATE("R",'MAPA DE RIESGOS'!$H486,"C",'MAPA DE RIESGOS'!$AF486),"")</f>
        <v/>
      </c>
      <c r="CG32" s="318" t="str">
        <f>IF(AND('MAPA DE RIESGOS'!$AP487="Muy Alta",'MAPA DE RIESGOS'!$AR487="Catastrófico"),CONCATENATE("R",'MAPA DE RIESGOS'!$H487,"C",'MAPA DE RIESGOS'!$AF487),"")</f>
        <v/>
      </c>
      <c r="CH32" s="318" t="str">
        <f>IF(AND('MAPA DE RIESGOS'!$AP488="Muy Alta",'MAPA DE RIESGOS'!$AR488="Catastrófico"),CONCATENATE("R",'MAPA DE RIESGOS'!$H488,"C",'MAPA DE RIESGOS'!$AF488),"")</f>
        <v/>
      </c>
      <c r="CI32" s="318" t="str">
        <f>IF(AND('MAPA DE RIESGOS'!$AP489="Muy Alta",'MAPA DE RIESGOS'!$AR489="Catastrófico"),CONCATENATE("R",'MAPA DE RIESGOS'!$H489,"C",'MAPA DE RIESGOS'!$AF489),"")</f>
        <v/>
      </c>
      <c r="CJ32" s="318" t="str">
        <f>IF(AND('MAPA DE RIESGOS'!$AP490="Muy Alta",'MAPA DE RIESGOS'!$AR490="Catastrófico"),CONCATENATE("R",'MAPA DE RIESGOS'!$H490,"C",'MAPA DE RIESGOS'!$AF490),"")</f>
        <v/>
      </c>
      <c r="CK32" s="318" t="str">
        <f>IF(AND('MAPA DE RIESGOS'!$AP491="Muy Alta",'MAPA DE RIESGOS'!$AR491="Catastrófico"),CONCATENATE("R",'MAPA DE RIESGOS'!$H491,"C",'MAPA DE RIESGOS'!$AF491),"")</f>
        <v/>
      </c>
      <c r="CL32" s="318" t="str">
        <f>IF(AND('MAPA DE RIESGOS'!$AP492="Muy Alta",'MAPA DE RIESGOS'!$AR492="Catastrófico"),CONCATENATE("R",'MAPA DE RIESGOS'!$H492,"C",'MAPA DE RIESGOS'!$AF492),"")</f>
        <v/>
      </c>
      <c r="CM32" s="318" t="str">
        <f>IF(AND('MAPA DE RIESGOS'!$AP493="Muy Alta",'MAPA DE RIESGOS'!$AR493="Catastrófico"),CONCATENATE("R",'MAPA DE RIESGOS'!$H493,"C",'MAPA DE RIESGOS'!$AF493),"")</f>
        <v/>
      </c>
      <c r="CN32" s="318" t="str">
        <f>IF(AND('MAPA DE RIESGOS'!$AP494="Muy Alta",'MAPA DE RIESGOS'!$AR494="Catastrófico"),CONCATENATE("R",'MAPA DE RIESGOS'!$H494,"C",'MAPA DE RIESGOS'!$AF494),"")</f>
        <v/>
      </c>
      <c r="CO32" s="318" t="str">
        <f>IF(AND('MAPA DE RIESGOS'!$AP495="Muy Alta",'MAPA DE RIESGOS'!$AR495="Catastrófico"),CONCATENATE("R",'MAPA DE RIESGOS'!$H495,"C",'MAPA DE RIESGOS'!$AF495),"")</f>
        <v/>
      </c>
      <c r="CP32" s="318" t="str">
        <f>IF(AND('MAPA DE RIESGOS'!$AP496="Muy Alta",'MAPA DE RIESGOS'!$AR496="Catastrófico"),CONCATENATE("R",'MAPA DE RIESGOS'!$H496,"C",'MAPA DE RIESGOS'!$AF496),"")</f>
        <v/>
      </c>
      <c r="CQ32" s="318" t="str">
        <f>IF(AND('MAPA DE RIESGOS'!$AP497="Muy Alta",'MAPA DE RIESGOS'!$AR497="Catastrófico"),CONCATENATE("R",'MAPA DE RIESGOS'!$H497,"C",'MAPA DE RIESGOS'!$AF497),"")</f>
        <v/>
      </c>
      <c r="CR32" s="318" t="str">
        <f>IF(AND('MAPA DE RIESGOS'!$AP498="Muy Alta",'MAPA DE RIESGOS'!$AR498="Catastrófico"),CONCATENATE("R",'MAPA DE RIESGOS'!$H498,"C",'MAPA DE RIESGOS'!$AF498),"")</f>
        <v/>
      </c>
      <c r="CS32" s="318" t="str">
        <f>IF(AND('MAPA DE RIESGOS'!$AP499="Muy Alta",'MAPA DE RIESGOS'!$AR499="Catastrófico"),CONCATENATE("R",'MAPA DE RIESGOS'!$H499,"C",'MAPA DE RIESGOS'!$AF499),"")</f>
        <v/>
      </c>
      <c r="CT32" s="318" t="str">
        <f>IF(AND('MAPA DE RIESGOS'!$AP500="Muy Alta",'MAPA DE RIESGOS'!$AR500="Catastrófico"),CONCATENATE("R",'MAPA DE RIESGOS'!$H500,"C",'MAPA DE RIESGOS'!$AF500),"")</f>
        <v/>
      </c>
      <c r="CU32" s="319" t="str">
        <f>IF(AND('MAPA DE RIESGOS'!$AP501="Muy Alta",'MAPA DE RIESGOS'!$AR501="Catastrófico"),CONCATENATE("R",'MAPA DE RIESGOS'!$H501,"C",'MAPA DE RIESGOS'!$AF501),"")</f>
        <v/>
      </c>
      <c r="CV32" s="57"/>
      <c r="CW32" s="858"/>
      <c r="CX32" s="859"/>
      <c r="CY32" s="859"/>
      <c r="CZ32" s="859"/>
      <c r="DA32" s="859"/>
      <c r="DB32" s="860"/>
    </row>
    <row r="33" spans="2:106" ht="32.450000000000003" customHeight="1">
      <c r="B33" s="878"/>
      <c r="C33" s="878"/>
      <c r="D33" s="879"/>
      <c r="E33" s="849"/>
      <c r="F33" s="850"/>
      <c r="G33" s="850"/>
      <c r="H33" s="850"/>
      <c r="I33" s="851"/>
      <c r="J33" s="315" t="str">
        <f>IF(AND('MAPA DE RIESGOS'!$AP502="Muy Alta",'MAPA DE RIESGOS'!$AR502="Leve"),CONCATENATE("R",'MAPA DE RIESGOS'!$H502,"C",'MAPA DE RIESGOS'!$AF502),"")</f>
        <v/>
      </c>
      <c r="K33" s="316" t="str">
        <f>IF(AND('MAPA DE RIESGOS'!$AP503="Muy Alta",'MAPA DE RIESGOS'!$AR503="Leve"),CONCATENATE("R",'MAPA DE RIESGOS'!$H503,"C",'MAPA DE RIESGOS'!$AF503),"")</f>
        <v/>
      </c>
      <c r="L33" s="316" t="str">
        <f>IF(AND('MAPA DE RIESGOS'!$AP504="Muy Alta",'MAPA DE RIESGOS'!$AR504="Leve"),CONCATENATE("R",'MAPA DE RIESGOS'!$H504,"C",'MAPA DE RIESGOS'!$AF504),"")</f>
        <v/>
      </c>
      <c r="M33" s="316" t="str">
        <f>IF(AND('MAPA DE RIESGOS'!$AP505="Muy Alta",'MAPA DE RIESGOS'!$AR505="Leve"),CONCATENATE("R",'MAPA DE RIESGOS'!$H505,"C",'MAPA DE RIESGOS'!$AF505),"")</f>
        <v/>
      </c>
      <c r="N33" s="316" t="str">
        <f>IF(AND('MAPA DE RIESGOS'!$AP506="Muy Alta",'MAPA DE RIESGOS'!$AR506="Leve"),CONCATENATE("R",'MAPA DE RIESGOS'!$H506,"C",'MAPA DE RIESGOS'!$AF506),"")</f>
        <v/>
      </c>
      <c r="O33" s="316" t="str">
        <f>IF(AND('MAPA DE RIESGOS'!$AP507="Muy Alta",'MAPA DE RIESGOS'!$AR507="Leve"),CONCATENATE("R",'MAPA DE RIESGOS'!$H507,"C",'MAPA DE RIESGOS'!$AF507),"")</f>
        <v/>
      </c>
      <c r="P33" s="316" t="str">
        <f>IF(AND('MAPA DE RIESGOS'!$AP508="Muy Alta",'MAPA DE RIESGOS'!$AR508="Leve"),CONCATENATE("R",'MAPA DE RIESGOS'!$H508,"C",'MAPA DE RIESGOS'!$AF508),"")</f>
        <v/>
      </c>
      <c r="Q33" s="316" t="str">
        <f>IF(AND('MAPA DE RIESGOS'!$AP509="Muy Alta",'MAPA DE RIESGOS'!$AR509="Leve"),CONCATENATE("R",'MAPA DE RIESGOS'!$H509,"C",'MAPA DE RIESGOS'!$AF509),"")</f>
        <v/>
      </c>
      <c r="R33" s="316" t="str">
        <f>IF(AND('MAPA DE RIESGOS'!$AP510="Muy Alta",'MAPA DE RIESGOS'!$AR510="Leve"),CONCATENATE("R",'MAPA DE RIESGOS'!$H510,"C",'MAPA DE RIESGOS'!$AF510),"")</f>
        <v/>
      </c>
      <c r="S33" s="316" t="str">
        <f>IF(AND('MAPA DE RIESGOS'!$AP511="Muy Alta",'MAPA DE RIESGOS'!$AR511="Leve"),CONCATENATE("R",'MAPA DE RIESGOS'!$H511,"C",'MAPA DE RIESGOS'!$AF511),"")</f>
        <v/>
      </c>
      <c r="T33" s="316" t="str">
        <f>IF(AND('MAPA DE RIESGOS'!$AP512="Muy Alta",'MAPA DE RIESGOS'!$AR512="Leve"),CONCATENATE("R",'MAPA DE RIESGOS'!$H512,"C",'MAPA DE RIESGOS'!$AF512),"")</f>
        <v/>
      </c>
      <c r="U33" s="316" t="str">
        <f>IF(AND('MAPA DE RIESGOS'!$AP513="Muy Alta",'MAPA DE RIESGOS'!$AR513="Leve"),CONCATENATE("R",'MAPA DE RIESGOS'!$H513,"C",'MAPA DE RIESGOS'!$AF513),"")</f>
        <v/>
      </c>
      <c r="V33" s="316" t="str">
        <f>IF(AND('MAPA DE RIESGOS'!$AP514="Muy Alta",'MAPA DE RIESGOS'!$AR514="Leve"),CONCATENATE("R",'MAPA DE RIESGOS'!$H514,"C",'MAPA DE RIESGOS'!$AF514),"")</f>
        <v/>
      </c>
      <c r="W33" s="316" t="str">
        <f>IF(AND('MAPA DE RIESGOS'!$AP515="Muy Alta",'MAPA DE RIESGOS'!$AR515="Leve"),CONCATENATE("R",'MAPA DE RIESGOS'!$H515,"C",'MAPA DE RIESGOS'!$AF515),"")</f>
        <v/>
      </c>
      <c r="X33" s="316" t="str">
        <f>IF(AND('MAPA DE RIESGOS'!$AP516="Muy Alta",'MAPA DE RIESGOS'!$AR516="Leve"),CONCATENATE("R",'MAPA DE RIESGOS'!$H516,"C",'MAPA DE RIESGOS'!$AF516),"")</f>
        <v/>
      </c>
      <c r="Y33" s="316" t="str">
        <f>IF(AND('MAPA DE RIESGOS'!$AP517="Muy Alta",'MAPA DE RIESGOS'!$AR517="Leve"),CONCATENATE("R",'MAPA DE RIESGOS'!$H517,"C",'MAPA DE RIESGOS'!$AF517),"")</f>
        <v/>
      </c>
      <c r="Z33" s="316" t="str">
        <f>IF(AND('MAPA DE RIESGOS'!$AP518="Muy Alta",'MAPA DE RIESGOS'!$AR518="Leve"),CONCATENATE("R",'MAPA DE RIESGOS'!$H518,"C",'MAPA DE RIESGOS'!$AF518),"")</f>
        <v/>
      </c>
      <c r="AA33" s="317" t="str">
        <f>IF(AND('MAPA DE RIESGOS'!$AP519="Muy Alta",'MAPA DE RIESGOS'!$AR519="Leve"),CONCATENATE("R",'MAPA DE RIESGOS'!$H519,"C",'MAPA DE RIESGOS'!$AF519),"")</f>
        <v/>
      </c>
      <c r="AB33" s="315" t="str">
        <f>IF(AND('MAPA DE RIESGOS'!$AP502="Muy Alta",'MAPA DE RIESGOS'!$AR502="Menor"),CONCATENATE("R",'MAPA DE RIESGOS'!$H502,"C",'MAPA DE RIESGOS'!$AF502),"")</f>
        <v/>
      </c>
      <c r="AC33" s="316" t="str">
        <f>IF(AND('MAPA DE RIESGOS'!$AP503="Muy Alta",'MAPA DE RIESGOS'!$AR503="Menor"),CONCATENATE("R",'MAPA DE RIESGOS'!$H503,"C",'MAPA DE RIESGOS'!$AF503),"")</f>
        <v/>
      </c>
      <c r="AD33" s="316" t="str">
        <f>IF(AND('MAPA DE RIESGOS'!$AP504="Muy Alta",'MAPA DE RIESGOS'!$AR504="Menor"),CONCATENATE("R",'MAPA DE RIESGOS'!$H504,"C",'MAPA DE RIESGOS'!$AF504),"")</f>
        <v/>
      </c>
      <c r="AE33" s="316" t="str">
        <f>IF(AND('MAPA DE RIESGOS'!$AP505="Muy Alta",'MAPA DE RIESGOS'!$AR505="Menor"),CONCATENATE("R",'MAPA DE RIESGOS'!$H505,"C",'MAPA DE RIESGOS'!$AF505),"")</f>
        <v/>
      </c>
      <c r="AF33" s="316" t="str">
        <f>IF(AND('MAPA DE RIESGOS'!$AP506="Muy Alta",'MAPA DE RIESGOS'!$AR506="Menor"),CONCATENATE("R",'MAPA DE RIESGOS'!$H506,"C",'MAPA DE RIESGOS'!$AF506),"")</f>
        <v/>
      </c>
      <c r="AG33" s="316" t="str">
        <f>IF(AND('MAPA DE RIESGOS'!$AP507="Muy Alta",'MAPA DE RIESGOS'!$AR507="Menor"),CONCATENATE("R",'MAPA DE RIESGOS'!$H507,"C",'MAPA DE RIESGOS'!$AF507),"")</f>
        <v/>
      </c>
      <c r="AH33" s="316" t="str">
        <f>IF(AND('MAPA DE RIESGOS'!$AP508="Muy Alta",'MAPA DE RIESGOS'!$AR508="Menor"),CONCATENATE("R",'MAPA DE RIESGOS'!$H508,"C",'MAPA DE RIESGOS'!$AF508),"")</f>
        <v/>
      </c>
      <c r="AI33" s="316" t="str">
        <f>IF(AND('MAPA DE RIESGOS'!$AP509="Muy Alta",'MAPA DE RIESGOS'!$AR509="Menor"),CONCATENATE("R",'MAPA DE RIESGOS'!$H509,"C",'MAPA DE RIESGOS'!$AF509),"")</f>
        <v/>
      </c>
      <c r="AJ33" s="316" t="str">
        <f>IF(AND('MAPA DE RIESGOS'!$AP510="Muy Alta",'MAPA DE RIESGOS'!$AR510="Menor"),CONCATENATE("R",'MAPA DE RIESGOS'!$H510,"C",'MAPA DE RIESGOS'!$AF510),"")</f>
        <v/>
      </c>
      <c r="AK33" s="316" t="str">
        <f>IF(AND('MAPA DE RIESGOS'!$AP511="Muy Alta",'MAPA DE RIESGOS'!$AR511="Menor"),CONCATENATE("R",'MAPA DE RIESGOS'!$H511,"C",'MAPA DE RIESGOS'!$AF511),"")</f>
        <v/>
      </c>
      <c r="AL33" s="316" t="str">
        <f>IF(AND('MAPA DE RIESGOS'!$AP512="Muy Alta",'MAPA DE RIESGOS'!$AR512="Menor"),CONCATENATE("R",'MAPA DE RIESGOS'!$H512,"C",'MAPA DE RIESGOS'!$AF512),"")</f>
        <v/>
      </c>
      <c r="AM33" s="316" t="str">
        <f>IF(AND('MAPA DE RIESGOS'!$AP513="Muy Alta",'MAPA DE RIESGOS'!$AR513="Menor"),CONCATENATE("R",'MAPA DE RIESGOS'!$H513,"C",'MAPA DE RIESGOS'!$AF513),"")</f>
        <v/>
      </c>
      <c r="AN33" s="316" t="str">
        <f>IF(AND('MAPA DE RIESGOS'!$AP514="Muy Alta",'MAPA DE RIESGOS'!$AR514="Menor"),CONCATENATE("R",'MAPA DE RIESGOS'!$H514,"C",'MAPA DE RIESGOS'!$AF514),"")</f>
        <v/>
      </c>
      <c r="AO33" s="316" t="str">
        <f>IF(AND('MAPA DE RIESGOS'!$AP515="Muy Alta",'MAPA DE RIESGOS'!$AR515="Menor"),CONCATENATE("R",'MAPA DE RIESGOS'!$H515,"C",'MAPA DE RIESGOS'!$AF515),"")</f>
        <v/>
      </c>
      <c r="AP33" s="316" t="str">
        <f>IF(AND('MAPA DE RIESGOS'!$AP516="Muy Alta",'MAPA DE RIESGOS'!$AR516="Menor"),CONCATENATE("R",'MAPA DE RIESGOS'!$H516,"C",'MAPA DE RIESGOS'!$AF516),"")</f>
        <v/>
      </c>
      <c r="AQ33" s="316" t="str">
        <f>IF(AND('MAPA DE RIESGOS'!$AP517="Muy Alta",'MAPA DE RIESGOS'!$AR517="Menor"),CONCATENATE("R",'MAPA DE RIESGOS'!$H517,"C",'MAPA DE RIESGOS'!$AF517),"")</f>
        <v/>
      </c>
      <c r="AR33" s="316" t="str">
        <f>IF(AND('MAPA DE RIESGOS'!$AP518="Muy Alta",'MAPA DE RIESGOS'!$AR518="Menor"),CONCATENATE("R",'MAPA DE RIESGOS'!$H518,"C",'MAPA DE RIESGOS'!$AF518),"")</f>
        <v/>
      </c>
      <c r="AS33" s="317" t="str">
        <f>IF(AND('MAPA DE RIESGOS'!$AP519="Muy Alta",'MAPA DE RIESGOS'!$AR519="Menor"),CONCATENATE("R",'MAPA DE RIESGOS'!$H519,"C",'MAPA DE RIESGOS'!$AF519),"")</f>
        <v/>
      </c>
      <c r="AT33" s="315" t="str">
        <f>IF(AND('MAPA DE RIESGOS'!$AP502="Muy Alta",'MAPA DE RIESGOS'!$AR502="Moderado"),CONCATENATE("R",'MAPA DE RIESGOS'!$H502,"C",'MAPA DE RIESGOS'!$AF502),"")</f>
        <v/>
      </c>
      <c r="AU33" s="316" t="str">
        <f>IF(AND('MAPA DE RIESGOS'!$AP503="Muy Alta",'MAPA DE RIESGOS'!$AR503="Moderado"),CONCATENATE("R",'MAPA DE RIESGOS'!$H503,"C",'MAPA DE RIESGOS'!$AF503),"")</f>
        <v/>
      </c>
      <c r="AV33" s="316" t="str">
        <f>IF(AND('MAPA DE RIESGOS'!$AP504="Muy Alta",'MAPA DE RIESGOS'!$AR504="Moderado"),CONCATENATE("R",'MAPA DE RIESGOS'!$H504,"C",'MAPA DE RIESGOS'!$AF504),"")</f>
        <v/>
      </c>
      <c r="AW33" s="316" t="str">
        <f>IF(AND('MAPA DE RIESGOS'!$AP505="Muy Alta",'MAPA DE RIESGOS'!$AR505="Moderado"),CONCATENATE("R",'MAPA DE RIESGOS'!$H505,"C",'MAPA DE RIESGOS'!$AF505),"")</f>
        <v/>
      </c>
      <c r="AX33" s="316" t="str">
        <f>IF(AND('MAPA DE RIESGOS'!$AP506="Muy Alta",'MAPA DE RIESGOS'!$AR506="Moderado"),CONCATENATE("R",'MAPA DE RIESGOS'!$H506,"C",'MAPA DE RIESGOS'!$AF506),"")</f>
        <v/>
      </c>
      <c r="AY33" s="316" t="str">
        <f>IF(AND('MAPA DE RIESGOS'!$AP507="Muy Alta",'MAPA DE RIESGOS'!$AR507="Moderado"),CONCATENATE("R",'MAPA DE RIESGOS'!$H507,"C",'MAPA DE RIESGOS'!$AF507),"")</f>
        <v/>
      </c>
      <c r="AZ33" s="316" t="str">
        <f>IF(AND('MAPA DE RIESGOS'!$AP508="Muy Alta",'MAPA DE RIESGOS'!$AR508="Moderado"),CONCATENATE("R",'MAPA DE RIESGOS'!$H508,"C",'MAPA DE RIESGOS'!$AF508),"")</f>
        <v/>
      </c>
      <c r="BA33" s="316" t="str">
        <f>IF(AND('MAPA DE RIESGOS'!$AP509="Muy Alta",'MAPA DE RIESGOS'!$AR509="Moderado"),CONCATENATE("R",'MAPA DE RIESGOS'!$H509,"C",'MAPA DE RIESGOS'!$AF509),"")</f>
        <v/>
      </c>
      <c r="BB33" s="316" t="str">
        <f>IF(AND('MAPA DE RIESGOS'!$AP510="Muy Alta",'MAPA DE RIESGOS'!$AR510="Moderado"),CONCATENATE("R",'MAPA DE RIESGOS'!$H510,"C",'MAPA DE RIESGOS'!$AF510),"")</f>
        <v/>
      </c>
      <c r="BC33" s="316" t="str">
        <f>IF(AND('MAPA DE RIESGOS'!$AP511="Muy Alta",'MAPA DE RIESGOS'!$AR511="Moderado"),CONCATENATE("R",'MAPA DE RIESGOS'!$H511,"C",'MAPA DE RIESGOS'!$AF511),"")</f>
        <v/>
      </c>
      <c r="BD33" s="316" t="str">
        <f>IF(AND('MAPA DE RIESGOS'!$AP512="Muy Alta",'MAPA DE RIESGOS'!$AR512="Moderado"),CONCATENATE("R",'MAPA DE RIESGOS'!$H512,"C",'MAPA DE RIESGOS'!$AF512),"")</f>
        <v/>
      </c>
      <c r="BE33" s="316" t="str">
        <f>IF(AND('MAPA DE RIESGOS'!$AP513="Muy Alta",'MAPA DE RIESGOS'!$AR513="Moderado"),CONCATENATE("R",'MAPA DE RIESGOS'!$H513,"C",'MAPA DE RIESGOS'!$AF513),"")</f>
        <v/>
      </c>
      <c r="BF33" s="316" t="str">
        <f>IF(AND('MAPA DE RIESGOS'!$AP514="Muy Alta",'MAPA DE RIESGOS'!$AR514="Moderado"),CONCATENATE("R",'MAPA DE RIESGOS'!$H514,"C",'MAPA DE RIESGOS'!$AF514),"")</f>
        <v/>
      </c>
      <c r="BG33" s="316" t="str">
        <f>IF(AND('MAPA DE RIESGOS'!$AP515="Muy Alta",'MAPA DE RIESGOS'!$AR515="Moderado"),CONCATENATE("R",'MAPA DE RIESGOS'!$H515,"C",'MAPA DE RIESGOS'!$AF515),"")</f>
        <v/>
      </c>
      <c r="BH33" s="316" t="str">
        <f>IF(AND('MAPA DE RIESGOS'!$AP516="Muy Alta",'MAPA DE RIESGOS'!$AR516="Moderado"),CONCATENATE("R",'MAPA DE RIESGOS'!$H516,"C",'MAPA DE RIESGOS'!$AF516),"")</f>
        <v/>
      </c>
      <c r="BI33" s="316" t="str">
        <f>IF(AND('MAPA DE RIESGOS'!$AP517="Muy Alta",'MAPA DE RIESGOS'!$AR517="Moderado"),CONCATENATE("R",'MAPA DE RIESGOS'!$H517,"C",'MAPA DE RIESGOS'!$AF517),"")</f>
        <v/>
      </c>
      <c r="BJ33" s="316" t="str">
        <f>IF(AND('MAPA DE RIESGOS'!$AP518="Muy Alta",'MAPA DE RIESGOS'!$AR518="Moderado"),CONCATENATE("R",'MAPA DE RIESGOS'!$H518,"C",'MAPA DE RIESGOS'!$AF518),"")</f>
        <v/>
      </c>
      <c r="BK33" s="317" t="str">
        <f>IF(AND('MAPA DE RIESGOS'!$AP519="Muy Alta",'MAPA DE RIESGOS'!$AR519="Moderado"),CONCATENATE("R",'MAPA DE RIESGOS'!$H519,"C",'MAPA DE RIESGOS'!$AF519),"")</f>
        <v/>
      </c>
      <c r="BL33" s="315" t="str">
        <f>IF(AND('MAPA DE RIESGOS'!$AP502="Muy Alta",'MAPA DE RIESGOS'!$AR502="Mayor"),CONCATENATE("R",'MAPA DE RIESGOS'!$H502,"C",'MAPA DE RIESGOS'!$AF502),"")</f>
        <v/>
      </c>
      <c r="BM33" s="316" t="str">
        <f>IF(AND('MAPA DE RIESGOS'!$AP503="Muy Alta",'MAPA DE RIESGOS'!$AR503="Mayor"),CONCATENATE("R",'MAPA DE RIESGOS'!$H503,"C",'MAPA DE RIESGOS'!$AF503),"")</f>
        <v/>
      </c>
      <c r="BN33" s="316" t="str">
        <f>IF(AND('MAPA DE RIESGOS'!$AP504="Muy Alta",'MAPA DE RIESGOS'!$AR504="Mayor"),CONCATENATE("R",'MAPA DE RIESGOS'!$H504,"C",'MAPA DE RIESGOS'!$AF504),"")</f>
        <v/>
      </c>
      <c r="BO33" s="316" t="str">
        <f>IF(AND('MAPA DE RIESGOS'!$AP505="Muy Alta",'MAPA DE RIESGOS'!$AR505="Mayor"),CONCATENATE("R",'MAPA DE RIESGOS'!$H505,"C",'MAPA DE RIESGOS'!$AF505),"")</f>
        <v/>
      </c>
      <c r="BP33" s="316" t="str">
        <f>IF(AND('MAPA DE RIESGOS'!$AP506="Muy Alta",'MAPA DE RIESGOS'!$AR506="Mayor"),CONCATENATE("R",'MAPA DE RIESGOS'!$H506,"C",'MAPA DE RIESGOS'!$AF506),"")</f>
        <v/>
      </c>
      <c r="BQ33" s="316" t="str">
        <f>IF(AND('MAPA DE RIESGOS'!$AP507="Muy Alta",'MAPA DE RIESGOS'!$AR507="Mayor"),CONCATENATE("R",'MAPA DE RIESGOS'!$H507,"C",'MAPA DE RIESGOS'!$AF507),"")</f>
        <v/>
      </c>
      <c r="BR33" s="316" t="str">
        <f>IF(AND('MAPA DE RIESGOS'!$AP508="Muy Alta",'MAPA DE RIESGOS'!$AR508="Mayor"),CONCATENATE("R",'MAPA DE RIESGOS'!$H508,"C",'MAPA DE RIESGOS'!$AF508),"")</f>
        <v/>
      </c>
      <c r="BS33" s="316" t="str">
        <f>IF(AND('MAPA DE RIESGOS'!$AP509="Muy Alta",'MAPA DE RIESGOS'!$AR509="Mayor"),CONCATENATE("R",'MAPA DE RIESGOS'!$H509,"C",'MAPA DE RIESGOS'!$AF509),"")</f>
        <v/>
      </c>
      <c r="BT33" s="316" t="str">
        <f>IF(AND('MAPA DE RIESGOS'!$AP510="Muy Alta",'MAPA DE RIESGOS'!$AR510="Mayor"),CONCATENATE("R",'MAPA DE RIESGOS'!$H510,"C",'MAPA DE RIESGOS'!$AF510),"")</f>
        <v/>
      </c>
      <c r="BU33" s="316" t="str">
        <f>IF(AND('MAPA DE RIESGOS'!$AP511="Muy Alta",'MAPA DE RIESGOS'!$AR511="Mayor"),CONCATENATE("R",'MAPA DE RIESGOS'!$H511,"C",'MAPA DE RIESGOS'!$AF511),"")</f>
        <v/>
      </c>
      <c r="BV33" s="316" t="str">
        <f>IF(AND('MAPA DE RIESGOS'!$AP512="Muy Alta",'MAPA DE RIESGOS'!$AR512="Mayor"),CONCATENATE("R",'MAPA DE RIESGOS'!$H512,"C",'MAPA DE RIESGOS'!$AF512),"")</f>
        <v/>
      </c>
      <c r="BW33" s="316" t="str">
        <f>IF(AND('MAPA DE RIESGOS'!$AP513="Muy Alta",'MAPA DE RIESGOS'!$AR513="Mayor"),CONCATENATE("R",'MAPA DE RIESGOS'!$H513,"C",'MAPA DE RIESGOS'!$AF513),"")</f>
        <v/>
      </c>
      <c r="BX33" s="316" t="str">
        <f>IF(AND('MAPA DE RIESGOS'!$AP514="Muy Alta",'MAPA DE RIESGOS'!$AR514="Mayor"),CONCATENATE("R",'MAPA DE RIESGOS'!$H514,"C",'MAPA DE RIESGOS'!$AF514),"")</f>
        <v/>
      </c>
      <c r="BY33" s="316" t="str">
        <f>IF(AND('MAPA DE RIESGOS'!$AP515="Muy Alta",'MAPA DE RIESGOS'!$AR515="Mayor"),CONCATENATE("R",'MAPA DE RIESGOS'!$H515,"C",'MAPA DE RIESGOS'!$AF515),"")</f>
        <v/>
      </c>
      <c r="BZ33" s="316" t="str">
        <f>IF(AND('MAPA DE RIESGOS'!$AP516="Muy Alta",'MAPA DE RIESGOS'!$AR516="Mayor"),CONCATENATE("R",'MAPA DE RIESGOS'!$H516,"C",'MAPA DE RIESGOS'!$AF516),"")</f>
        <v/>
      </c>
      <c r="CA33" s="316" t="str">
        <f>IF(AND('MAPA DE RIESGOS'!$AP517="Muy Alta",'MAPA DE RIESGOS'!$AR517="Mayor"),CONCATENATE("R",'MAPA DE RIESGOS'!$H517,"C",'MAPA DE RIESGOS'!$AF517),"")</f>
        <v/>
      </c>
      <c r="CB33" s="316" t="str">
        <f>IF(AND('MAPA DE RIESGOS'!$AP518="Muy Alta",'MAPA DE RIESGOS'!$AR518="Mayor"),CONCATENATE("R",'MAPA DE RIESGOS'!$H518,"C",'MAPA DE RIESGOS'!$AF518),"")</f>
        <v/>
      </c>
      <c r="CC33" s="317" t="str">
        <f>IF(AND('MAPA DE RIESGOS'!$AP519="Muy Alta",'MAPA DE RIESGOS'!$AR519="Mayor"),CONCATENATE("R",'MAPA DE RIESGOS'!$H519,"C",'MAPA DE RIESGOS'!$AF519),"")</f>
        <v/>
      </c>
      <c r="CD33" s="318" t="str">
        <f>IF(AND('MAPA DE RIESGOS'!$AP502="Muy Alta",'MAPA DE RIESGOS'!$AR502="Catastrófico"),CONCATENATE("R",'MAPA DE RIESGOS'!$H502,"C",'MAPA DE RIESGOS'!$AF502),"")</f>
        <v/>
      </c>
      <c r="CE33" s="318" t="str">
        <f>IF(AND('MAPA DE RIESGOS'!$AP503="Muy Alta",'MAPA DE RIESGOS'!$AR503="Catastrófico"),CONCATENATE("R",'MAPA DE RIESGOS'!$H503,"C",'MAPA DE RIESGOS'!$AF503),"")</f>
        <v/>
      </c>
      <c r="CF33" s="318" t="str">
        <f>IF(AND('MAPA DE RIESGOS'!$AP504="Muy Alta",'MAPA DE RIESGOS'!$AR504="Catastrófico"),CONCATENATE("R",'MAPA DE RIESGOS'!$H504,"C",'MAPA DE RIESGOS'!$AF504),"")</f>
        <v/>
      </c>
      <c r="CG33" s="318" t="str">
        <f>IF(AND('MAPA DE RIESGOS'!$AP505="Muy Alta",'MAPA DE RIESGOS'!$AR505="Catastrófico"),CONCATENATE("R",'MAPA DE RIESGOS'!$H505,"C",'MAPA DE RIESGOS'!$AF505),"")</f>
        <v/>
      </c>
      <c r="CH33" s="318" t="str">
        <f>IF(AND('MAPA DE RIESGOS'!$AP506="Muy Alta",'MAPA DE RIESGOS'!$AR506="Catastrófico"),CONCATENATE("R",'MAPA DE RIESGOS'!$H506,"C",'MAPA DE RIESGOS'!$AF506),"")</f>
        <v/>
      </c>
      <c r="CI33" s="318" t="str">
        <f>IF(AND('MAPA DE RIESGOS'!$AP507="Muy Alta",'MAPA DE RIESGOS'!$AR507="Catastrófico"),CONCATENATE("R",'MAPA DE RIESGOS'!$H507,"C",'MAPA DE RIESGOS'!$AF507),"")</f>
        <v/>
      </c>
      <c r="CJ33" s="318" t="str">
        <f>IF(AND('MAPA DE RIESGOS'!$AP508="Muy Alta",'MAPA DE RIESGOS'!$AR508="Catastrófico"),CONCATENATE("R",'MAPA DE RIESGOS'!$H508,"C",'MAPA DE RIESGOS'!$AF508),"")</f>
        <v/>
      </c>
      <c r="CK33" s="318" t="str">
        <f>IF(AND('MAPA DE RIESGOS'!$AP509="Muy Alta",'MAPA DE RIESGOS'!$AR509="Catastrófico"),CONCATENATE("R",'MAPA DE RIESGOS'!$H509,"C",'MAPA DE RIESGOS'!$AF509),"")</f>
        <v/>
      </c>
      <c r="CL33" s="318" t="str">
        <f>IF(AND('MAPA DE RIESGOS'!$AP510="Muy Alta",'MAPA DE RIESGOS'!$AR510="Catastrófico"),CONCATENATE("R",'MAPA DE RIESGOS'!$H510,"C",'MAPA DE RIESGOS'!$AF510),"")</f>
        <v/>
      </c>
      <c r="CM33" s="318" t="str">
        <f>IF(AND('MAPA DE RIESGOS'!$AP511="Muy Alta",'MAPA DE RIESGOS'!$AR511="Catastrófico"),CONCATENATE("R",'MAPA DE RIESGOS'!$H511,"C",'MAPA DE RIESGOS'!$AF511),"")</f>
        <v/>
      </c>
      <c r="CN33" s="318" t="str">
        <f>IF(AND('MAPA DE RIESGOS'!$AP512="Muy Alta",'MAPA DE RIESGOS'!$AR512="Catastrófico"),CONCATENATE("R",'MAPA DE RIESGOS'!$H512,"C",'MAPA DE RIESGOS'!$AF512),"")</f>
        <v/>
      </c>
      <c r="CO33" s="318" t="str">
        <f>IF(AND('MAPA DE RIESGOS'!$AP513="Muy Alta",'MAPA DE RIESGOS'!$AR513="Catastrófico"),CONCATENATE("R",'MAPA DE RIESGOS'!$H513,"C",'MAPA DE RIESGOS'!$AF513),"")</f>
        <v/>
      </c>
      <c r="CP33" s="318" t="str">
        <f>IF(AND('MAPA DE RIESGOS'!$AP514="Muy Alta",'MAPA DE RIESGOS'!$AR514="Catastrófico"),CONCATENATE("R",'MAPA DE RIESGOS'!$H514,"C",'MAPA DE RIESGOS'!$AF514),"")</f>
        <v/>
      </c>
      <c r="CQ33" s="318" t="str">
        <f>IF(AND('MAPA DE RIESGOS'!$AP515="Muy Alta",'MAPA DE RIESGOS'!$AR515="Catastrófico"),CONCATENATE("R",'MAPA DE RIESGOS'!$H515,"C",'MAPA DE RIESGOS'!$AF515),"")</f>
        <v/>
      </c>
      <c r="CR33" s="318" t="str">
        <f>IF(AND('MAPA DE RIESGOS'!$AP516="Muy Alta",'MAPA DE RIESGOS'!$AR516="Catastrófico"),CONCATENATE("R",'MAPA DE RIESGOS'!$H516,"C",'MAPA DE RIESGOS'!$AF516),"")</f>
        <v/>
      </c>
      <c r="CS33" s="318" t="str">
        <f>IF(AND('MAPA DE RIESGOS'!$AP517="Muy Alta",'MAPA DE RIESGOS'!$AR517="Catastrófico"),CONCATENATE("R",'MAPA DE RIESGOS'!$H517,"C",'MAPA DE RIESGOS'!$AF517),"")</f>
        <v/>
      </c>
      <c r="CT33" s="318" t="str">
        <f>IF(AND('MAPA DE RIESGOS'!$AP518="Muy Alta",'MAPA DE RIESGOS'!$AR518="Catastrófico"),CONCATENATE("R",'MAPA DE RIESGOS'!$H518,"C",'MAPA DE RIESGOS'!$AF518),"")</f>
        <v/>
      </c>
      <c r="CU33" s="319" t="str">
        <f>IF(AND('MAPA DE RIESGOS'!$AP519="Muy Alta",'MAPA DE RIESGOS'!$AR519="Catastrófico"),CONCATENATE("R",'MAPA DE RIESGOS'!$H519,"C",'MAPA DE RIESGOS'!$AF519),"")</f>
        <v/>
      </c>
      <c r="CV33" s="57"/>
      <c r="CW33" s="858"/>
      <c r="CX33" s="859"/>
      <c r="CY33" s="859"/>
      <c r="CZ33" s="859"/>
      <c r="DA33" s="859"/>
      <c r="DB33" s="860"/>
    </row>
    <row r="34" spans="2:106" ht="32.450000000000003" customHeight="1">
      <c r="B34" s="878"/>
      <c r="C34" s="878"/>
      <c r="D34" s="879"/>
      <c r="E34" s="849"/>
      <c r="F34" s="850"/>
      <c r="G34" s="850"/>
      <c r="H34" s="850"/>
      <c r="I34" s="851"/>
      <c r="J34" s="315" t="str">
        <f>IF(AND('MAPA DE RIESGOS'!$AP520="Muy Alta",'MAPA DE RIESGOS'!$AR520="Leve"),CONCATENATE("R",'MAPA DE RIESGOS'!$H520,"C",'MAPA DE RIESGOS'!$AF520),"")</f>
        <v/>
      </c>
      <c r="K34" s="316" t="str">
        <f>IF(AND('MAPA DE RIESGOS'!$AP521="Muy Alta",'MAPA DE RIESGOS'!$AR521="Leve"),CONCATENATE("R",'MAPA DE RIESGOS'!$H521,"C",'MAPA DE RIESGOS'!$AF521),"")</f>
        <v/>
      </c>
      <c r="L34" s="316" t="str">
        <f>IF(AND('MAPA DE RIESGOS'!$AP522="Muy Alta",'MAPA DE RIESGOS'!$AR522="Leve"),CONCATENATE("R",'MAPA DE RIESGOS'!$H522,"C",'MAPA DE RIESGOS'!$AF522),"")</f>
        <v/>
      </c>
      <c r="M34" s="316" t="str">
        <f>IF(AND('MAPA DE RIESGOS'!$AP523="Muy Alta",'MAPA DE RIESGOS'!$AR523="Leve"),CONCATENATE("R",'MAPA DE RIESGOS'!$H523,"C",'MAPA DE RIESGOS'!$AF523),"")</f>
        <v/>
      </c>
      <c r="N34" s="316" t="str">
        <f>IF(AND('MAPA DE RIESGOS'!$AP524="Muy Alta",'MAPA DE RIESGOS'!$AR524="Leve"),CONCATENATE("R",'MAPA DE RIESGOS'!$H524,"C",'MAPA DE RIESGOS'!$AF524),"")</f>
        <v/>
      </c>
      <c r="O34" s="316" t="str">
        <f>IF(AND('MAPA DE RIESGOS'!$AP525="Muy Alta",'MAPA DE RIESGOS'!$AR525="Leve"),CONCATENATE("R",'MAPA DE RIESGOS'!$H525,"C",'MAPA DE RIESGOS'!$AF525),"")</f>
        <v/>
      </c>
      <c r="P34" s="316" t="str">
        <f>IF(AND('MAPA DE RIESGOS'!$AP526="Muy Alta",'MAPA DE RIESGOS'!$AR526="Leve"),CONCATENATE("R",'MAPA DE RIESGOS'!$H526,"C",'MAPA DE RIESGOS'!$AF526),"")</f>
        <v/>
      </c>
      <c r="Q34" s="316" t="str">
        <f>IF(AND('MAPA DE RIESGOS'!$AP527="Muy Alta",'MAPA DE RIESGOS'!$AR527="Leve"),CONCATENATE("R",'MAPA DE RIESGOS'!$H527,"C",'MAPA DE RIESGOS'!$AF527),"")</f>
        <v/>
      </c>
      <c r="R34" s="316" t="str">
        <f>IF(AND('MAPA DE RIESGOS'!$AP528="Muy Alta",'MAPA DE RIESGOS'!$AR528="Leve"),CONCATENATE("R",'MAPA DE RIESGOS'!$H528,"C",'MAPA DE RIESGOS'!$AF528),"")</f>
        <v/>
      </c>
      <c r="S34" s="316" t="str">
        <f>IF(AND('MAPA DE RIESGOS'!$AP529="Muy Alta",'MAPA DE RIESGOS'!$AR529="Leve"),CONCATENATE("R",'MAPA DE RIESGOS'!$H529,"C",'MAPA DE RIESGOS'!$AF529),"")</f>
        <v/>
      </c>
      <c r="T34" s="316" t="str">
        <f>IF(AND('MAPA DE RIESGOS'!$AP530="Muy Alta",'MAPA DE RIESGOS'!$AR530="Leve"),CONCATENATE("R",'MAPA DE RIESGOS'!$H530,"C",'MAPA DE RIESGOS'!$AF530),"")</f>
        <v/>
      </c>
      <c r="U34" s="316" t="str">
        <f>IF(AND('MAPA DE RIESGOS'!$AP531="Muy Alta",'MAPA DE RIESGOS'!$AR531="Leve"),CONCATENATE("R",'MAPA DE RIESGOS'!$H531,"C",'MAPA DE RIESGOS'!$AF531),"")</f>
        <v/>
      </c>
      <c r="V34" s="316" t="str">
        <f>IF(AND('MAPA DE RIESGOS'!$AP532="Muy Alta",'MAPA DE RIESGOS'!$AR532="Leve"),CONCATENATE("R",'MAPA DE RIESGOS'!$H532,"C",'MAPA DE RIESGOS'!$AF532),"")</f>
        <v/>
      </c>
      <c r="W34" s="316" t="str">
        <f>IF(AND('MAPA DE RIESGOS'!$AP533="Muy Alta",'MAPA DE RIESGOS'!$AR533="Leve"),CONCATENATE("R",'MAPA DE RIESGOS'!$H533,"C",'MAPA DE RIESGOS'!$AF533),"")</f>
        <v/>
      </c>
      <c r="X34" s="316" t="str">
        <f>IF(AND('MAPA DE RIESGOS'!$AP534="Muy Alta",'MAPA DE RIESGOS'!$AR534="Leve"),CONCATENATE("R",'MAPA DE RIESGOS'!$H534,"C",'MAPA DE RIESGOS'!$AF534),"")</f>
        <v/>
      </c>
      <c r="Y34" s="316" t="str">
        <f>IF(AND('MAPA DE RIESGOS'!$AP535="Muy Alta",'MAPA DE RIESGOS'!$AR535="Leve"),CONCATENATE("R",'MAPA DE RIESGOS'!$H535,"C",'MAPA DE RIESGOS'!$AF535),"")</f>
        <v/>
      </c>
      <c r="Z34" s="316" t="str">
        <f>IF(AND('MAPA DE RIESGOS'!$AP536="Muy Alta",'MAPA DE RIESGOS'!$AR536="Leve"),CONCATENATE("R",'MAPA DE RIESGOS'!$H536,"C",'MAPA DE RIESGOS'!$AF536),"")</f>
        <v/>
      </c>
      <c r="AA34" s="317" t="str">
        <f>IF(AND('MAPA DE RIESGOS'!$AP537="Muy Alta",'MAPA DE RIESGOS'!$AR537="Leve"),CONCATENATE("R",'MAPA DE RIESGOS'!$H537,"C",'MAPA DE RIESGOS'!$AF537),"")</f>
        <v/>
      </c>
      <c r="AB34" s="315" t="str">
        <f>IF(AND('MAPA DE RIESGOS'!$AP520="Muy Alta",'MAPA DE RIESGOS'!$AR520="Menor"),CONCATENATE("R",'MAPA DE RIESGOS'!$H520,"C",'MAPA DE RIESGOS'!$AF520),"")</f>
        <v/>
      </c>
      <c r="AC34" s="316" t="str">
        <f>IF(AND('MAPA DE RIESGOS'!$AP521="Muy Alta",'MAPA DE RIESGOS'!$AR521="Menor"),CONCATENATE("R",'MAPA DE RIESGOS'!$H521,"C",'MAPA DE RIESGOS'!$AF521),"")</f>
        <v/>
      </c>
      <c r="AD34" s="316" t="str">
        <f>IF(AND('MAPA DE RIESGOS'!$AP522="Muy Alta",'MAPA DE RIESGOS'!$AR522="Menor"),CONCATENATE("R",'MAPA DE RIESGOS'!$H522,"C",'MAPA DE RIESGOS'!$AF522),"")</f>
        <v/>
      </c>
      <c r="AE34" s="316" t="str">
        <f>IF(AND('MAPA DE RIESGOS'!$AP523="Muy Alta",'MAPA DE RIESGOS'!$AR523="Menor"),CONCATENATE("R",'MAPA DE RIESGOS'!$H523,"C",'MAPA DE RIESGOS'!$AF523),"")</f>
        <v/>
      </c>
      <c r="AF34" s="316" t="str">
        <f>IF(AND('MAPA DE RIESGOS'!$AP524="Muy Alta",'MAPA DE RIESGOS'!$AR524="Menor"),CONCATENATE("R",'MAPA DE RIESGOS'!$H524,"C",'MAPA DE RIESGOS'!$AF524),"")</f>
        <v/>
      </c>
      <c r="AG34" s="316" t="str">
        <f>IF(AND('MAPA DE RIESGOS'!$AP525="Muy Alta",'MAPA DE RIESGOS'!$AR525="Menor"),CONCATENATE("R",'MAPA DE RIESGOS'!$H525,"C",'MAPA DE RIESGOS'!$AF525),"")</f>
        <v/>
      </c>
      <c r="AH34" s="316" t="str">
        <f>IF(AND('MAPA DE RIESGOS'!$AP526="Muy Alta",'MAPA DE RIESGOS'!$AR526="Menor"),CONCATENATE("R",'MAPA DE RIESGOS'!$H526,"C",'MAPA DE RIESGOS'!$AF526),"")</f>
        <v/>
      </c>
      <c r="AI34" s="316" t="str">
        <f>IF(AND('MAPA DE RIESGOS'!$AP527="Muy Alta",'MAPA DE RIESGOS'!$AR527="Menor"),CONCATENATE("R",'MAPA DE RIESGOS'!$H527,"C",'MAPA DE RIESGOS'!$AF527),"")</f>
        <v/>
      </c>
      <c r="AJ34" s="316" t="str">
        <f>IF(AND('MAPA DE RIESGOS'!$AP528="Muy Alta",'MAPA DE RIESGOS'!$AR528="Menor"),CONCATENATE("R",'MAPA DE RIESGOS'!$H528,"C",'MAPA DE RIESGOS'!$AF528),"")</f>
        <v/>
      </c>
      <c r="AK34" s="316" t="str">
        <f>IF(AND('MAPA DE RIESGOS'!$AP529="Muy Alta",'MAPA DE RIESGOS'!$AR529="Menor"),CONCATENATE("R",'MAPA DE RIESGOS'!$H529,"C",'MAPA DE RIESGOS'!$AF529),"")</f>
        <v/>
      </c>
      <c r="AL34" s="316" t="str">
        <f>IF(AND('MAPA DE RIESGOS'!$AP530="Muy Alta",'MAPA DE RIESGOS'!$AR530="Menor"),CONCATENATE("R",'MAPA DE RIESGOS'!$H530,"C",'MAPA DE RIESGOS'!$AF530),"")</f>
        <v/>
      </c>
      <c r="AM34" s="316" t="str">
        <f>IF(AND('MAPA DE RIESGOS'!$AP531="Muy Alta",'MAPA DE RIESGOS'!$AR531="Menor"),CONCATENATE("R",'MAPA DE RIESGOS'!$H531,"C",'MAPA DE RIESGOS'!$AF531),"")</f>
        <v/>
      </c>
      <c r="AN34" s="316" t="str">
        <f>IF(AND('MAPA DE RIESGOS'!$AP532="Muy Alta",'MAPA DE RIESGOS'!$AR532="Menor"),CONCATENATE("R",'MAPA DE RIESGOS'!$H532,"C",'MAPA DE RIESGOS'!$AF532),"")</f>
        <v/>
      </c>
      <c r="AO34" s="316" t="str">
        <f>IF(AND('MAPA DE RIESGOS'!$AP533="Muy Alta",'MAPA DE RIESGOS'!$AR533="Menor"),CONCATENATE("R",'MAPA DE RIESGOS'!$H533,"C",'MAPA DE RIESGOS'!$AF533),"")</f>
        <v/>
      </c>
      <c r="AP34" s="316" t="str">
        <f>IF(AND('MAPA DE RIESGOS'!$AP534="Muy Alta",'MAPA DE RIESGOS'!$AR534="Menor"),CONCATENATE("R",'MAPA DE RIESGOS'!$H534,"C",'MAPA DE RIESGOS'!$AF534),"")</f>
        <v/>
      </c>
      <c r="AQ34" s="316" t="str">
        <f>IF(AND('MAPA DE RIESGOS'!$AP535="Muy Alta",'MAPA DE RIESGOS'!$AR535="Menor"),CONCATENATE("R",'MAPA DE RIESGOS'!$H535,"C",'MAPA DE RIESGOS'!$AF535),"")</f>
        <v/>
      </c>
      <c r="AR34" s="316" t="str">
        <f>IF(AND('MAPA DE RIESGOS'!$AP536="Muy Alta",'MAPA DE RIESGOS'!$AR536="Menor"),CONCATENATE("R",'MAPA DE RIESGOS'!$H536,"C",'MAPA DE RIESGOS'!$AF536),"")</f>
        <v/>
      </c>
      <c r="AS34" s="317" t="str">
        <f>IF(AND('MAPA DE RIESGOS'!$AP537="Muy Alta",'MAPA DE RIESGOS'!$AR537="Menor"),CONCATENATE("R",'MAPA DE RIESGOS'!$H537,"C",'MAPA DE RIESGOS'!$AF537),"")</f>
        <v/>
      </c>
      <c r="AT34" s="315" t="str">
        <f>IF(AND('MAPA DE RIESGOS'!$AP520="Muy Alta",'MAPA DE RIESGOS'!$AR520="Moderado"),CONCATENATE("R",'MAPA DE RIESGOS'!$H520,"C",'MAPA DE RIESGOS'!$AF520),"")</f>
        <v/>
      </c>
      <c r="AU34" s="316" t="str">
        <f>IF(AND('MAPA DE RIESGOS'!$AP521="Muy Alta",'MAPA DE RIESGOS'!$AR521="Moderado"),CONCATENATE("R",'MAPA DE RIESGOS'!$H521,"C",'MAPA DE RIESGOS'!$AF521),"")</f>
        <v/>
      </c>
      <c r="AV34" s="316" t="str">
        <f>IF(AND('MAPA DE RIESGOS'!$AP522="Muy Alta",'MAPA DE RIESGOS'!$AR522="Moderado"),CONCATENATE("R",'MAPA DE RIESGOS'!$H522,"C",'MAPA DE RIESGOS'!$AF522),"")</f>
        <v/>
      </c>
      <c r="AW34" s="316" t="str">
        <f>IF(AND('MAPA DE RIESGOS'!$AP523="Muy Alta",'MAPA DE RIESGOS'!$AR523="Moderado"),CONCATENATE("R",'MAPA DE RIESGOS'!$H523,"C",'MAPA DE RIESGOS'!$AF523),"")</f>
        <v/>
      </c>
      <c r="AX34" s="316" t="str">
        <f>IF(AND('MAPA DE RIESGOS'!$AP524="Muy Alta",'MAPA DE RIESGOS'!$AR524="Moderado"),CONCATENATE("R",'MAPA DE RIESGOS'!$H524,"C",'MAPA DE RIESGOS'!$AF524),"")</f>
        <v/>
      </c>
      <c r="AY34" s="316" t="str">
        <f>IF(AND('MAPA DE RIESGOS'!$AP525="Muy Alta",'MAPA DE RIESGOS'!$AR525="Moderado"),CONCATENATE("R",'MAPA DE RIESGOS'!$H525,"C",'MAPA DE RIESGOS'!$AF525),"")</f>
        <v/>
      </c>
      <c r="AZ34" s="316" t="str">
        <f>IF(AND('MAPA DE RIESGOS'!$AP526="Muy Alta",'MAPA DE RIESGOS'!$AR526="Moderado"),CONCATENATE("R",'MAPA DE RIESGOS'!$H526,"C",'MAPA DE RIESGOS'!$AF526),"")</f>
        <v/>
      </c>
      <c r="BA34" s="316" t="str">
        <f>IF(AND('MAPA DE RIESGOS'!$AP527="Muy Alta",'MAPA DE RIESGOS'!$AR527="Moderado"),CONCATENATE("R",'MAPA DE RIESGOS'!$H527,"C",'MAPA DE RIESGOS'!$AF527),"")</f>
        <v/>
      </c>
      <c r="BB34" s="316" t="str">
        <f>IF(AND('MAPA DE RIESGOS'!$AP528="Muy Alta",'MAPA DE RIESGOS'!$AR528="Moderado"),CONCATENATE("R",'MAPA DE RIESGOS'!$H528,"C",'MAPA DE RIESGOS'!$AF528),"")</f>
        <v/>
      </c>
      <c r="BC34" s="316" t="str">
        <f>IF(AND('MAPA DE RIESGOS'!$AP529="Muy Alta",'MAPA DE RIESGOS'!$AR529="Moderado"),CONCATENATE("R",'MAPA DE RIESGOS'!$H529,"C",'MAPA DE RIESGOS'!$AF529),"")</f>
        <v/>
      </c>
      <c r="BD34" s="316" t="str">
        <f>IF(AND('MAPA DE RIESGOS'!$AP530="Muy Alta",'MAPA DE RIESGOS'!$AR530="Moderado"),CONCATENATE("R",'MAPA DE RIESGOS'!$H530,"C",'MAPA DE RIESGOS'!$AF530),"")</f>
        <v/>
      </c>
      <c r="BE34" s="316" t="str">
        <f>IF(AND('MAPA DE RIESGOS'!$AP531="Muy Alta",'MAPA DE RIESGOS'!$AR531="Moderado"),CONCATENATE("R",'MAPA DE RIESGOS'!$H531,"C",'MAPA DE RIESGOS'!$AF531),"")</f>
        <v/>
      </c>
      <c r="BF34" s="316" t="str">
        <f>IF(AND('MAPA DE RIESGOS'!$AP532="Muy Alta",'MAPA DE RIESGOS'!$AR532="Moderado"),CONCATENATE("R",'MAPA DE RIESGOS'!$H532,"C",'MAPA DE RIESGOS'!$AF532),"")</f>
        <v/>
      </c>
      <c r="BG34" s="316" t="str">
        <f>IF(AND('MAPA DE RIESGOS'!$AP533="Muy Alta",'MAPA DE RIESGOS'!$AR533="Moderado"),CONCATENATE("R",'MAPA DE RIESGOS'!$H533,"C",'MAPA DE RIESGOS'!$AF533),"")</f>
        <v/>
      </c>
      <c r="BH34" s="316" t="str">
        <f>IF(AND('MAPA DE RIESGOS'!$AP534="Muy Alta",'MAPA DE RIESGOS'!$AR534="Moderado"),CONCATENATE("R",'MAPA DE RIESGOS'!$H534,"C",'MAPA DE RIESGOS'!$AF534),"")</f>
        <v/>
      </c>
      <c r="BI34" s="316" t="str">
        <f>IF(AND('MAPA DE RIESGOS'!$AP535="Muy Alta",'MAPA DE RIESGOS'!$AR535="Moderado"),CONCATENATE("R",'MAPA DE RIESGOS'!$H535,"C",'MAPA DE RIESGOS'!$AF535),"")</f>
        <v/>
      </c>
      <c r="BJ34" s="316" t="str">
        <f>IF(AND('MAPA DE RIESGOS'!$AP536="Muy Alta",'MAPA DE RIESGOS'!$AR536="Moderado"),CONCATENATE("R",'MAPA DE RIESGOS'!$H536,"C",'MAPA DE RIESGOS'!$AF536),"")</f>
        <v/>
      </c>
      <c r="BK34" s="317" t="str">
        <f>IF(AND('MAPA DE RIESGOS'!$AP537="Muy Alta",'MAPA DE RIESGOS'!$AR537="Moderado"),CONCATENATE("R",'MAPA DE RIESGOS'!$H537,"C",'MAPA DE RIESGOS'!$AF537),"")</f>
        <v/>
      </c>
      <c r="BL34" s="315" t="str">
        <f>IF(AND('MAPA DE RIESGOS'!$AP520="Muy Alta",'MAPA DE RIESGOS'!$AR520="Mayor"),CONCATENATE("R",'MAPA DE RIESGOS'!$H520,"C",'MAPA DE RIESGOS'!$AF520),"")</f>
        <v/>
      </c>
      <c r="BM34" s="316" t="str">
        <f>IF(AND('MAPA DE RIESGOS'!$AP521="Muy Alta",'MAPA DE RIESGOS'!$AR521="Mayor"),CONCATENATE("R",'MAPA DE RIESGOS'!$H521,"C",'MAPA DE RIESGOS'!$AF521),"")</f>
        <v/>
      </c>
      <c r="BN34" s="316" t="str">
        <f>IF(AND('MAPA DE RIESGOS'!$AP522="Muy Alta",'MAPA DE RIESGOS'!$AR522="Mayor"),CONCATENATE("R",'MAPA DE RIESGOS'!$H522,"C",'MAPA DE RIESGOS'!$AF522),"")</f>
        <v/>
      </c>
      <c r="BO34" s="316" t="str">
        <f>IF(AND('MAPA DE RIESGOS'!$AP523="Muy Alta",'MAPA DE RIESGOS'!$AR523="Mayor"),CONCATENATE("R",'MAPA DE RIESGOS'!$H523,"C",'MAPA DE RIESGOS'!$AF523),"")</f>
        <v/>
      </c>
      <c r="BP34" s="316" t="str">
        <f>IF(AND('MAPA DE RIESGOS'!$AP524="Muy Alta",'MAPA DE RIESGOS'!$AR524="Mayor"),CONCATENATE("R",'MAPA DE RIESGOS'!$H524,"C",'MAPA DE RIESGOS'!$AF524),"")</f>
        <v/>
      </c>
      <c r="BQ34" s="316" t="str">
        <f>IF(AND('MAPA DE RIESGOS'!$AP525="Muy Alta",'MAPA DE RIESGOS'!$AR525="Mayor"),CONCATENATE("R",'MAPA DE RIESGOS'!$H525,"C",'MAPA DE RIESGOS'!$AF525),"")</f>
        <v/>
      </c>
      <c r="BR34" s="316" t="str">
        <f>IF(AND('MAPA DE RIESGOS'!$AP526="Muy Alta",'MAPA DE RIESGOS'!$AR526="Mayor"),CONCATENATE("R",'MAPA DE RIESGOS'!$H526,"C",'MAPA DE RIESGOS'!$AF526),"")</f>
        <v/>
      </c>
      <c r="BS34" s="316" t="str">
        <f>IF(AND('MAPA DE RIESGOS'!$AP527="Muy Alta",'MAPA DE RIESGOS'!$AR527="Mayor"),CONCATENATE("R",'MAPA DE RIESGOS'!$H527,"C",'MAPA DE RIESGOS'!$AF527),"")</f>
        <v/>
      </c>
      <c r="BT34" s="316" t="str">
        <f>IF(AND('MAPA DE RIESGOS'!$AP528="Muy Alta",'MAPA DE RIESGOS'!$AR528="Mayor"),CONCATENATE("R",'MAPA DE RIESGOS'!$H528,"C",'MAPA DE RIESGOS'!$AF528),"")</f>
        <v/>
      </c>
      <c r="BU34" s="316" t="str">
        <f>IF(AND('MAPA DE RIESGOS'!$AP529="Muy Alta",'MAPA DE RIESGOS'!$AR529="Mayor"),CONCATENATE("R",'MAPA DE RIESGOS'!$H529,"C",'MAPA DE RIESGOS'!$AF529),"")</f>
        <v/>
      </c>
      <c r="BV34" s="316" t="str">
        <f>IF(AND('MAPA DE RIESGOS'!$AP530="Muy Alta",'MAPA DE RIESGOS'!$AR530="Mayor"),CONCATENATE("R",'MAPA DE RIESGOS'!$H530,"C",'MAPA DE RIESGOS'!$AF530),"")</f>
        <v/>
      </c>
      <c r="BW34" s="316" t="str">
        <f>IF(AND('MAPA DE RIESGOS'!$AP531="Muy Alta",'MAPA DE RIESGOS'!$AR531="Mayor"),CONCATENATE("R",'MAPA DE RIESGOS'!$H531,"C",'MAPA DE RIESGOS'!$AF531),"")</f>
        <v/>
      </c>
      <c r="BX34" s="316" t="str">
        <f>IF(AND('MAPA DE RIESGOS'!$AP532="Muy Alta",'MAPA DE RIESGOS'!$AR532="Mayor"),CONCATENATE("R",'MAPA DE RIESGOS'!$H532,"C",'MAPA DE RIESGOS'!$AF532),"")</f>
        <v/>
      </c>
      <c r="BY34" s="316" t="str">
        <f>IF(AND('MAPA DE RIESGOS'!$AP533="Muy Alta",'MAPA DE RIESGOS'!$AR533="Mayor"),CONCATENATE("R",'MAPA DE RIESGOS'!$H533,"C",'MAPA DE RIESGOS'!$AF533),"")</f>
        <v/>
      </c>
      <c r="BZ34" s="316" t="str">
        <f>IF(AND('MAPA DE RIESGOS'!$AP534="Muy Alta",'MAPA DE RIESGOS'!$AR534="Mayor"),CONCATENATE("R",'MAPA DE RIESGOS'!$H534,"C",'MAPA DE RIESGOS'!$AF534),"")</f>
        <v/>
      </c>
      <c r="CA34" s="316" t="str">
        <f>IF(AND('MAPA DE RIESGOS'!$AP535="Muy Alta",'MAPA DE RIESGOS'!$AR535="Mayor"),CONCATENATE("R",'MAPA DE RIESGOS'!$H535,"C",'MAPA DE RIESGOS'!$AF535),"")</f>
        <v/>
      </c>
      <c r="CB34" s="316" t="str">
        <f>IF(AND('MAPA DE RIESGOS'!$AP536="Muy Alta",'MAPA DE RIESGOS'!$AR536="Mayor"),CONCATENATE("R",'MAPA DE RIESGOS'!$H536,"C",'MAPA DE RIESGOS'!$AF536),"")</f>
        <v/>
      </c>
      <c r="CC34" s="317" t="str">
        <f>IF(AND('MAPA DE RIESGOS'!$AP537="Muy Alta",'MAPA DE RIESGOS'!$AR537="Mayor"),CONCATENATE("R",'MAPA DE RIESGOS'!$H537,"C",'MAPA DE RIESGOS'!$AF537),"")</f>
        <v/>
      </c>
      <c r="CD34" s="318" t="str">
        <f>IF(AND('MAPA DE RIESGOS'!$AP520="Muy Alta",'MAPA DE RIESGOS'!$AR520="Catastrófico"),CONCATENATE("R",'MAPA DE RIESGOS'!$H520,"C",'MAPA DE RIESGOS'!$AF520),"")</f>
        <v/>
      </c>
      <c r="CE34" s="318" t="str">
        <f>IF(AND('MAPA DE RIESGOS'!$AP521="Muy Alta",'MAPA DE RIESGOS'!$AR521="Catastrófico"),CONCATENATE("R",'MAPA DE RIESGOS'!$H521,"C",'MAPA DE RIESGOS'!$AF521),"")</f>
        <v/>
      </c>
      <c r="CF34" s="318" t="str">
        <f>IF(AND('MAPA DE RIESGOS'!$AP522="Muy Alta",'MAPA DE RIESGOS'!$AR522="Catastrófico"),CONCATENATE("R",'MAPA DE RIESGOS'!$H522,"C",'MAPA DE RIESGOS'!$AF522),"")</f>
        <v/>
      </c>
      <c r="CG34" s="318" t="str">
        <f>IF(AND('MAPA DE RIESGOS'!$AP523="Muy Alta",'MAPA DE RIESGOS'!$AR523="Catastrófico"),CONCATENATE("R",'MAPA DE RIESGOS'!$H523,"C",'MAPA DE RIESGOS'!$AF523),"")</f>
        <v/>
      </c>
      <c r="CH34" s="318" t="str">
        <f>IF(AND('MAPA DE RIESGOS'!$AP524="Muy Alta",'MAPA DE RIESGOS'!$AR524="Catastrófico"),CONCATENATE("R",'MAPA DE RIESGOS'!$H524,"C",'MAPA DE RIESGOS'!$AF524),"")</f>
        <v/>
      </c>
      <c r="CI34" s="318" t="str">
        <f>IF(AND('MAPA DE RIESGOS'!$AP525="Muy Alta",'MAPA DE RIESGOS'!$AR525="Catastrófico"),CONCATENATE("R",'MAPA DE RIESGOS'!$H525,"C",'MAPA DE RIESGOS'!$AF525),"")</f>
        <v/>
      </c>
      <c r="CJ34" s="318" t="str">
        <f>IF(AND('MAPA DE RIESGOS'!$AP526="Muy Alta",'MAPA DE RIESGOS'!$AR526="Catastrófico"),CONCATENATE("R",'MAPA DE RIESGOS'!$H526,"C",'MAPA DE RIESGOS'!$AF526),"")</f>
        <v/>
      </c>
      <c r="CK34" s="318" t="str">
        <f>IF(AND('MAPA DE RIESGOS'!$AP527="Muy Alta",'MAPA DE RIESGOS'!$AR527="Catastrófico"),CONCATENATE("R",'MAPA DE RIESGOS'!$H527,"C",'MAPA DE RIESGOS'!$AF527),"")</f>
        <v/>
      </c>
      <c r="CL34" s="318" t="str">
        <f>IF(AND('MAPA DE RIESGOS'!$AP528="Muy Alta",'MAPA DE RIESGOS'!$AR528="Catastrófico"),CONCATENATE("R",'MAPA DE RIESGOS'!$H528,"C",'MAPA DE RIESGOS'!$AF528),"")</f>
        <v/>
      </c>
      <c r="CM34" s="318" t="str">
        <f>IF(AND('MAPA DE RIESGOS'!$AP529="Muy Alta",'MAPA DE RIESGOS'!$AR529="Catastrófico"),CONCATENATE("R",'MAPA DE RIESGOS'!$H529,"C",'MAPA DE RIESGOS'!$AF529),"")</f>
        <v/>
      </c>
      <c r="CN34" s="318" t="str">
        <f>IF(AND('MAPA DE RIESGOS'!$AP530="Muy Alta",'MAPA DE RIESGOS'!$AR530="Catastrófico"),CONCATENATE("R",'MAPA DE RIESGOS'!$H530,"C",'MAPA DE RIESGOS'!$AF530),"")</f>
        <v/>
      </c>
      <c r="CO34" s="318" t="str">
        <f>IF(AND('MAPA DE RIESGOS'!$AP531="Muy Alta",'MAPA DE RIESGOS'!$AR531="Catastrófico"),CONCATENATE("R",'MAPA DE RIESGOS'!$H531,"C",'MAPA DE RIESGOS'!$AF531),"")</f>
        <v/>
      </c>
      <c r="CP34" s="318" t="str">
        <f>IF(AND('MAPA DE RIESGOS'!$AP532="Muy Alta",'MAPA DE RIESGOS'!$AR532="Catastrófico"),CONCATENATE("R",'MAPA DE RIESGOS'!$H532,"C",'MAPA DE RIESGOS'!$AF532),"")</f>
        <v/>
      </c>
      <c r="CQ34" s="318" t="str">
        <f>IF(AND('MAPA DE RIESGOS'!$AP533="Muy Alta",'MAPA DE RIESGOS'!$AR533="Catastrófico"),CONCATENATE("R",'MAPA DE RIESGOS'!$H533,"C",'MAPA DE RIESGOS'!$AF533),"")</f>
        <v/>
      </c>
      <c r="CR34" s="318" t="str">
        <f>IF(AND('MAPA DE RIESGOS'!$AP534="Muy Alta",'MAPA DE RIESGOS'!$AR534="Catastrófico"),CONCATENATE("R",'MAPA DE RIESGOS'!$H534,"C",'MAPA DE RIESGOS'!$AF534),"")</f>
        <v/>
      </c>
      <c r="CS34" s="318" t="str">
        <f>IF(AND('MAPA DE RIESGOS'!$AP535="Muy Alta",'MAPA DE RIESGOS'!$AR535="Catastrófico"),CONCATENATE("R",'MAPA DE RIESGOS'!$H535,"C",'MAPA DE RIESGOS'!$AF535),"")</f>
        <v/>
      </c>
      <c r="CT34" s="318" t="str">
        <f>IF(AND('MAPA DE RIESGOS'!$AP536="Muy Alta",'MAPA DE RIESGOS'!$AR536="Catastrófico"),CONCATENATE("R",'MAPA DE RIESGOS'!$H536,"C",'MAPA DE RIESGOS'!$AF536),"")</f>
        <v/>
      </c>
      <c r="CU34" s="319" t="str">
        <f>IF(AND('MAPA DE RIESGOS'!$AP537="Muy Alta",'MAPA DE RIESGOS'!$AR537="Catastrófico"),CONCATENATE("R",'MAPA DE RIESGOS'!$H537,"C",'MAPA DE RIESGOS'!$AF537),"")</f>
        <v/>
      </c>
      <c r="CV34" s="57"/>
      <c r="CW34" s="858"/>
      <c r="CX34" s="859"/>
      <c r="CY34" s="859"/>
      <c r="CZ34" s="859"/>
      <c r="DA34" s="859"/>
      <c r="DB34" s="860"/>
    </row>
    <row r="35" spans="2:106" ht="32.450000000000003" customHeight="1">
      <c r="B35" s="878"/>
      <c r="C35" s="878"/>
      <c r="D35" s="879"/>
      <c r="E35" s="849"/>
      <c r="F35" s="850"/>
      <c r="G35" s="850"/>
      <c r="H35" s="850"/>
      <c r="I35" s="851"/>
      <c r="J35" s="315" t="str">
        <f>IF(AND('MAPA DE RIESGOS'!$AP538="Muy Alta",'MAPA DE RIESGOS'!$AR538="Leve"),CONCATENATE("R",'MAPA DE RIESGOS'!$H538,"C",'MAPA DE RIESGOS'!$AF538),"")</f>
        <v/>
      </c>
      <c r="K35" s="316" t="str">
        <f>IF(AND('MAPA DE RIESGOS'!$AP539="Muy Alta",'MAPA DE RIESGOS'!$AR539="Leve"),CONCATENATE("R",'MAPA DE RIESGOS'!$H539,"C",'MAPA DE RIESGOS'!$AF539),"")</f>
        <v/>
      </c>
      <c r="L35" s="316" t="str">
        <f>IF(AND('MAPA DE RIESGOS'!$AP540="Muy Alta",'MAPA DE RIESGOS'!$AR540="Leve"),CONCATENATE("R",'MAPA DE RIESGOS'!$H540,"C",'MAPA DE RIESGOS'!$AF540),"")</f>
        <v/>
      </c>
      <c r="M35" s="316" t="str">
        <f>IF(AND('MAPA DE RIESGOS'!$AP541="Muy Alta",'MAPA DE RIESGOS'!$AR541="Leve"),CONCATENATE("R",'MAPA DE RIESGOS'!$H541,"C",'MAPA DE RIESGOS'!$AF541),"")</f>
        <v/>
      </c>
      <c r="N35" s="316" t="str">
        <f>IF(AND('MAPA DE RIESGOS'!$AP542="Muy Alta",'MAPA DE RIESGOS'!$AR542="Leve"),CONCATENATE("R",'MAPA DE RIESGOS'!$H542,"C",'MAPA DE RIESGOS'!$AF542),"")</f>
        <v/>
      </c>
      <c r="O35" s="316" t="str">
        <f>IF(AND('MAPA DE RIESGOS'!$AP543="Muy Alta",'MAPA DE RIESGOS'!$AR543="Leve"),CONCATENATE("R",'MAPA DE RIESGOS'!$H543,"C",'MAPA DE RIESGOS'!$AF543),"")</f>
        <v/>
      </c>
      <c r="P35" s="316" t="str">
        <f>IF(AND('MAPA DE RIESGOS'!$AP544="Muy Alta",'MAPA DE RIESGOS'!$AR544="Leve"),CONCATENATE("R",'MAPA DE RIESGOS'!$H544,"C",'MAPA DE RIESGOS'!$AF544),"")</f>
        <v/>
      </c>
      <c r="Q35" s="316" t="str">
        <f>IF(AND('MAPA DE RIESGOS'!$AP545="Muy Alta",'MAPA DE RIESGOS'!$AR545="Leve"),CONCATENATE("R",'MAPA DE RIESGOS'!$H545,"C",'MAPA DE RIESGOS'!$AF545),"")</f>
        <v/>
      </c>
      <c r="R35" s="316" t="str">
        <f>IF(AND('MAPA DE RIESGOS'!$AP546="Muy Alta",'MAPA DE RIESGOS'!$AR546="Leve"),CONCATENATE("R",'MAPA DE RIESGOS'!$H546,"C",'MAPA DE RIESGOS'!$AF546),"")</f>
        <v/>
      </c>
      <c r="S35" s="316" t="str">
        <f>IF(AND('MAPA DE RIESGOS'!$AP547="Muy Alta",'MAPA DE RIESGOS'!$AR547="Leve"),CONCATENATE("R",'MAPA DE RIESGOS'!$H547,"C",'MAPA DE RIESGOS'!$AF547),"")</f>
        <v/>
      </c>
      <c r="T35" s="316" t="str">
        <f>IF(AND('MAPA DE RIESGOS'!$AP548="Muy Alta",'MAPA DE RIESGOS'!$AR548="Leve"),CONCATENATE("R",'MAPA DE RIESGOS'!$H548,"C",'MAPA DE RIESGOS'!$AF548),"")</f>
        <v/>
      </c>
      <c r="U35" s="316" t="str">
        <f>IF(AND('MAPA DE RIESGOS'!$AP549="Muy Alta",'MAPA DE RIESGOS'!$AR549="Leve"),CONCATENATE("R",'MAPA DE RIESGOS'!$H549,"C",'MAPA DE RIESGOS'!$AF549),"")</f>
        <v/>
      </c>
      <c r="V35" s="316" t="str">
        <f>IF(AND('MAPA DE RIESGOS'!$AP550="Muy Alta",'MAPA DE RIESGOS'!$AR550="Leve"),CONCATENATE("R",'MAPA DE RIESGOS'!$H550,"C",'MAPA DE RIESGOS'!$AF550),"")</f>
        <v/>
      </c>
      <c r="W35" s="316" t="str">
        <f>IF(AND('MAPA DE RIESGOS'!$AP551="Muy Alta",'MAPA DE RIESGOS'!$AR551="Leve"),CONCATENATE("R",'MAPA DE RIESGOS'!$H551,"C",'MAPA DE RIESGOS'!$AF551),"")</f>
        <v/>
      </c>
      <c r="X35" s="316" t="str">
        <f>IF(AND('MAPA DE RIESGOS'!$AP552="Muy Alta",'MAPA DE RIESGOS'!$AR552="Leve"),CONCATENATE("R",'MAPA DE RIESGOS'!$H552,"C",'MAPA DE RIESGOS'!$AF552),"")</f>
        <v/>
      </c>
      <c r="Y35" s="316" t="str">
        <f>IF(AND('MAPA DE RIESGOS'!$AP553="Muy Alta",'MAPA DE RIESGOS'!$AR553="Leve"),CONCATENATE("R",'MAPA DE RIESGOS'!$H553,"C",'MAPA DE RIESGOS'!$AF553),"")</f>
        <v/>
      </c>
      <c r="Z35" s="316" t="str">
        <f>IF(AND('MAPA DE RIESGOS'!$AP554="Muy Alta",'MAPA DE RIESGOS'!$AR554="Leve"),CONCATENATE("R",'MAPA DE RIESGOS'!$H554,"C",'MAPA DE RIESGOS'!$AF554),"")</f>
        <v/>
      </c>
      <c r="AA35" s="317" t="str">
        <f>IF(AND('MAPA DE RIESGOS'!$AP555="Muy Alta",'MAPA DE RIESGOS'!$AR555="Leve"),CONCATENATE("R",'MAPA DE RIESGOS'!$H555,"C",'MAPA DE RIESGOS'!$AF555),"")</f>
        <v/>
      </c>
      <c r="AB35" s="315" t="str">
        <f>IF(AND('MAPA DE RIESGOS'!$AP538="Muy Alta",'MAPA DE RIESGOS'!$AR538="Menor"),CONCATENATE("R",'MAPA DE RIESGOS'!$H538,"C",'MAPA DE RIESGOS'!$AF538),"")</f>
        <v/>
      </c>
      <c r="AC35" s="316" t="str">
        <f>IF(AND('MAPA DE RIESGOS'!$AP539="Muy Alta",'MAPA DE RIESGOS'!$AR539="Menor"),CONCATENATE("R",'MAPA DE RIESGOS'!$H539,"C",'MAPA DE RIESGOS'!$AF539),"")</f>
        <v/>
      </c>
      <c r="AD35" s="316" t="str">
        <f>IF(AND('MAPA DE RIESGOS'!$AP540="Muy Alta",'MAPA DE RIESGOS'!$AR540="Menor"),CONCATENATE("R",'MAPA DE RIESGOS'!$H540,"C",'MAPA DE RIESGOS'!$AF540),"")</f>
        <v/>
      </c>
      <c r="AE35" s="316" t="str">
        <f>IF(AND('MAPA DE RIESGOS'!$AP541="Muy Alta",'MAPA DE RIESGOS'!$AR541="Menor"),CONCATENATE("R",'MAPA DE RIESGOS'!$H541,"C",'MAPA DE RIESGOS'!$AF541),"")</f>
        <v/>
      </c>
      <c r="AF35" s="316" t="str">
        <f>IF(AND('MAPA DE RIESGOS'!$AP542="Muy Alta",'MAPA DE RIESGOS'!$AR542="Menor"),CONCATENATE("R",'MAPA DE RIESGOS'!$H542,"C",'MAPA DE RIESGOS'!$AF542),"")</f>
        <v/>
      </c>
      <c r="AG35" s="316" t="str">
        <f>IF(AND('MAPA DE RIESGOS'!$AP543="Muy Alta",'MAPA DE RIESGOS'!$AR543="Menor"),CONCATENATE("R",'MAPA DE RIESGOS'!$H543,"C",'MAPA DE RIESGOS'!$AF543),"")</f>
        <v/>
      </c>
      <c r="AH35" s="316" t="str">
        <f>IF(AND('MAPA DE RIESGOS'!$AP544="Muy Alta",'MAPA DE RIESGOS'!$AR544="Menor"),CONCATENATE("R",'MAPA DE RIESGOS'!$H544,"C",'MAPA DE RIESGOS'!$AF544),"")</f>
        <v/>
      </c>
      <c r="AI35" s="316" t="str">
        <f>IF(AND('MAPA DE RIESGOS'!$AP545="Muy Alta",'MAPA DE RIESGOS'!$AR545="Menor"),CONCATENATE("R",'MAPA DE RIESGOS'!$H545,"C",'MAPA DE RIESGOS'!$AF545),"")</f>
        <v/>
      </c>
      <c r="AJ35" s="316" t="str">
        <f>IF(AND('MAPA DE RIESGOS'!$AP546="Muy Alta",'MAPA DE RIESGOS'!$AR546="Menor"),CONCATENATE("R",'MAPA DE RIESGOS'!$H546,"C",'MAPA DE RIESGOS'!$AF546),"")</f>
        <v/>
      </c>
      <c r="AK35" s="316" t="str">
        <f>IF(AND('MAPA DE RIESGOS'!$AP547="Muy Alta",'MAPA DE RIESGOS'!$AR547="Menor"),CONCATENATE("R",'MAPA DE RIESGOS'!$H547,"C",'MAPA DE RIESGOS'!$AF547),"")</f>
        <v/>
      </c>
      <c r="AL35" s="316" t="str">
        <f>IF(AND('MAPA DE RIESGOS'!$AP548="Muy Alta",'MAPA DE RIESGOS'!$AR548="Menor"),CONCATENATE("R",'MAPA DE RIESGOS'!$H548,"C",'MAPA DE RIESGOS'!$AF548),"")</f>
        <v/>
      </c>
      <c r="AM35" s="316" t="str">
        <f>IF(AND('MAPA DE RIESGOS'!$AP549="Muy Alta",'MAPA DE RIESGOS'!$AR549="Menor"),CONCATENATE("R",'MAPA DE RIESGOS'!$H549,"C",'MAPA DE RIESGOS'!$AF549),"")</f>
        <v/>
      </c>
      <c r="AN35" s="316" t="str">
        <f>IF(AND('MAPA DE RIESGOS'!$AP550="Muy Alta",'MAPA DE RIESGOS'!$AR550="Menor"),CONCATENATE("R",'MAPA DE RIESGOS'!$H550,"C",'MAPA DE RIESGOS'!$AF550),"")</f>
        <v/>
      </c>
      <c r="AO35" s="316" t="str">
        <f>IF(AND('MAPA DE RIESGOS'!$AP551="Muy Alta",'MAPA DE RIESGOS'!$AR551="Menor"),CONCATENATE("R",'MAPA DE RIESGOS'!$H551,"C",'MAPA DE RIESGOS'!$AF551),"")</f>
        <v/>
      </c>
      <c r="AP35" s="316" t="str">
        <f>IF(AND('MAPA DE RIESGOS'!$AP552="Muy Alta",'MAPA DE RIESGOS'!$AR552="Menor"),CONCATENATE("R",'MAPA DE RIESGOS'!$H552,"C",'MAPA DE RIESGOS'!$AF552),"")</f>
        <v/>
      </c>
      <c r="AQ35" s="316" t="str">
        <f>IF(AND('MAPA DE RIESGOS'!$AP553="Muy Alta",'MAPA DE RIESGOS'!$AR553="Menor"),CONCATENATE("R",'MAPA DE RIESGOS'!$H553,"C",'MAPA DE RIESGOS'!$AF553),"")</f>
        <v/>
      </c>
      <c r="AR35" s="316" t="str">
        <f>IF(AND('MAPA DE RIESGOS'!$AP554="Muy Alta",'MAPA DE RIESGOS'!$AR554="Menor"),CONCATENATE("R",'MAPA DE RIESGOS'!$H554,"C",'MAPA DE RIESGOS'!$AF554),"")</f>
        <v/>
      </c>
      <c r="AS35" s="317" t="str">
        <f>IF(AND('MAPA DE RIESGOS'!$AP555="Muy Alta",'MAPA DE RIESGOS'!$AR555="Menor"),CONCATENATE("R",'MAPA DE RIESGOS'!$H555,"C",'MAPA DE RIESGOS'!$AF555),"")</f>
        <v/>
      </c>
      <c r="AT35" s="315" t="str">
        <f>IF(AND('MAPA DE RIESGOS'!$AP538="Muy Alta",'MAPA DE RIESGOS'!$AR538="Moderado"),CONCATENATE("R",'MAPA DE RIESGOS'!$H538,"C",'MAPA DE RIESGOS'!$AF538),"")</f>
        <v/>
      </c>
      <c r="AU35" s="316" t="str">
        <f>IF(AND('MAPA DE RIESGOS'!$AP539="Muy Alta",'MAPA DE RIESGOS'!$AR539="Moderado"),CONCATENATE("R",'MAPA DE RIESGOS'!$H539,"C",'MAPA DE RIESGOS'!$AF539),"")</f>
        <v/>
      </c>
      <c r="AV35" s="316" t="str">
        <f>IF(AND('MAPA DE RIESGOS'!$AP540="Muy Alta",'MAPA DE RIESGOS'!$AR540="Moderado"),CONCATENATE("R",'MAPA DE RIESGOS'!$H540,"C",'MAPA DE RIESGOS'!$AF540),"")</f>
        <v/>
      </c>
      <c r="AW35" s="316" t="str">
        <f>IF(AND('MAPA DE RIESGOS'!$AP541="Muy Alta",'MAPA DE RIESGOS'!$AR541="Moderado"),CONCATENATE("R",'MAPA DE RIESGOS'!$H541,"C",'MAPA DE RIESGOS'!$AF541),"")</f>
        <v/>
      </c>
      <c r="AX35" s="316" t="str">
        <f>IF(AND('MAPA DE RIESGOS'!$AP542="Muy Alta",'MAPA DE RIESGOS'!$AR542="Moderado"),CONCATENATE("R",'MAPA DE RIESGOS'!$H542,"C",'MAPA DE RIESGOS'!$AF542),"")</f>
        <v/>
      </c>
      <c r="AY35" s="316" t="str">
        <f>IF(AND('MAPA DE RIESGOS'!$AP543="Muy Alta",'MAPA DE RIESGOS'!$AR543="Moderado"),CONCATENATE("R",'MAPA DE RIESGOS'!$H543,"C",'MAPA DE RIESGOS'!$AF543),"")</f>
        <v/>
      </c>
      <c r="AZ35" s="316" t="str">
        <f>IF(AND('MAPA DE RIESGOS'!$AP544="Muy Alta",'MAPA DE RIESGOS'!$AR544="Moderado"),CONCATENATE("R",'MAPA DE RIESGOS'!$H544,"C",'MAPA DE RIESGOS'!$AF544),"")</f>
        <v/>
      </c>
      <c r="BA35" s="316" t="str">
        <f>IF(AND('MAPA DE RIESGOS'!$AP545="Muy Alta",'MAPA DE RIESGOS'!$AR545="Moderado"),CONCATENATE("R",'MAPA DE RIESGOS'!$H545,"C",'MAPA DE RIESGOS'!$AF545),"")</f>
        <v/>
      </c>
      <c r="BB35" s="316" t="str">
        <f>IF(AND('MAPA DE RIESGOS'!$AP546="Muy Alta",'MAPA DE RIESGOS'!$AR546="Moderado"),CONCATENATE("R",'MAPA DE RIESGOS'!$H546,"C",'MAPA DE RIESGOS'!$AF546),"")</f>
        <v/>
      </c>
      <c r="BC35" s="316" t="str">
        <f>IF(AND('MAPA DE RIESGOS'!$AP547="Muy Alta",'MAPA DE RIESGOS'!$AR547="Moderado"),CONCATENATE("R",'MAPA DE RIESGOS'!$H547,"C",'MAPA DE RIESGOS'!$AF547),"")</f>
        <v/>
      </c>
      <c r="BD35" s="316" t="str">
        <f>IF(AND('MAPA DE RIESGOS'!$AP548="Muy Alta",'MAPA DE RIESGOS'!$AR548="Moderado"),CONCATENATE("R",'MAPA DE RIESGOS'!$H548,"C",'MAPA DE RIESGOS'!$AF548),"")</f>
        <v/>
      </c>
      <c r="BE35" s="316" t="str">
        <f>IF(AND('MAPA DE RIESGOS'!$AP549="Muy Alta",'MAPA DE RIESGOS'!$AR549="Moderado"),CONCATENATE("R",'MAPA DE RIESGOS'!$H549,"C",'MAPA DE RIESGOS'!$AF549),"")</f>
        <v/>
      </c>
      <c r="BF35" s="316" t="str">
        <f>IF(AND('MAPA DE RIESGOS'!$AP550="Muy Alta",'MAPA DE RIESGOS'!$AR550="Moderado"),CONCATENATE("R",'MAPA DE RIESGOS'!$H550,"C",'MAPA DE RIESGOS'!$AF550),"")</f>
        <v/>
      </c>
      <c r="BG35" s="316" t="str">
        <f>IF(AND('MAPA DE RIESGOS'!$AP551="Muy Alta",'MAPA DE RIESGOS'!$AR551="Moderado"),CONCATENATE("R",'MAPA DE RIESGOS'!$H551,"C",'MAPA DE RIESGOS'!$AF551),"")</f>
        <v/>
      </c>
      <c r="BH35" s="316" t="str">
        <f>IF(AND('MAPA DE RIESGOS'!$AP552="Muy Alta",'MAPA DE RIESGOS'!$AR552="Moderado"),CONCATENATE("R",'MAPA DE RIESGOS'!$H552,"C",'MAPA DE RIESGOS'!$AF552),"")</f>
        <v/>
      </c>
      <c r="BI35" s="316" t="str">
        <f>IF(AND('MAPA DE RIESGOS'!$AP553="Muy Alta",'MAPA DE RIESGOS'!$AR553="Moderado"),CONCATENATE("R",'MAPA DE RIESGOS'!$H553,"C",'MAPA DE RIESGOS'!$AF553),"")</f>
        <v/>
      </c>
      <c r="BJ35" s="316" t="str">
        <f>IF(AND('MAPA DE RIESGOS'!$AP554="Muy Alta",'MAPA DE RIESGOS'!$AR554="Moderado"),CONCATENATE("R",'MAPA DE RIESGOS'!$H554,"C",'MAPA DE RIESGOS'!$AF554),"")</f>
        <v/>
      </c>
      <c r="BK35" s="317" t="str">
        <f>IF(AND('MAPA DE RIESGOS'!$AP555="Muy Alta",'MAPA DE RIESGOS'!$AR555="Moderado"),CONCATENATE("R",'MAPA DE RIESGOS'!$H555,"C",'MAPA DE RIESGOS'!$AF555),"")</f>
        <v/>
      </c>
      <c r="BL35" s="315" t="str">
        <f>IF(AND('MAPA DE RIESGOS'!$AP538="Muy Alta",'MAPA DE RIESGOS'!$AR538="Mayor"),CONCATENATE("R",'MAPA DE RIESGOS'!$H538,"C",'MAPA DE RIESGOS'!$AF538),"")</f>
        <v/>
      </c>
      <c r="BM35" s="316" t="str">
        <f>IF(AND('MAPA DE RIESGOS'!$AP539="Muy Alta",'MAPA DE RIESGOS'!$AR539="Mayor"),CONCATENATE("R",'MAPA DE RIESGOS'!$H539,"C",'MAPA DE RIESGOS'!$AF539),"")</f>
        <v/>
      </c>
      <c r="BN35" s="316" t="str">
        <f>IF(AND('MAPA DE RIESGOS'!$AP540="Muy Alta",'MAPA DE RIESGOS'!$AR540="Mayor"),CONCATENATE("R",'MAPA DE RIESGOS'!$H540,"C",'MAPA DE RIESGOS'!$AF540),"")</f>
        <v/>
      </c>
      <c r="BO35" s="316" t="str">
        <f>IF(AND('MAPA DE RIESGOS'!$AP541="Muy Alta",'MAPA DE RIESGOS'!$AR541="Mayor"),CONCATENATE("R",'MAPA DE RIESGOS'!$H541,"C",'MAPA DE RIESGOS'!$AF541),"")</f>
        <v/>
      </c>
      <c r="BP35" s="316" t="str">
        <f>IF(AND('MAPA DE RIESGOS'!$AP542="Muy Alta",'MAPA DE RIESGOS'!$AR542="Mayor"),CONCATENATE("R",'MAPA DE RIESGOS'!$H542,"C",'MAPA DE RIESGOS'!$AF542),"")</f>
        <v/>
      </c>
      <c r="BQ35" s="316" t="str">
        <f>IF(AND('MAPA DE RIESGOS'!$AP543="Muy Alta",'MAPA DE RIESGOS'!$AR543="Mayor"),CONCATENATE("R",'MAPA DE RIESGOS'!$H543,"C",'MAPA DE RIESGOS'!$AF543),"")</f>
        <v/>
      </c>
      <c r="BR35" s="316" t="str">
        <f>IF(AND('MAPA DE RIESGOS'!$AP544="Muy Alta",'MAPA DE RIESGOS'!$AR544="Mayor"),CONCATENATE("R",'MAPA DE RIESGOS'!$H544,"C",'MAPA DE RIESGOS'!$AF544),"")</f>
        <v/>
      </c>
      <c r="BS35" s="316" t="str">
        <f>IF(AND('MAPA DE RIESGOS'!$AP545="Muy Alta",'MAPA DE RIESGOS'!$AR545="Mayor"),CONCATENATE("R",'MAPA DE RIESGOS'!$H545,"C",'MAPA DE RIESGOS'!$AF545),"")</f>
        <v/>
      </c>
      <c r="BT35" s="316" t="str">
        <f>IF(AND('MAPA DE RIESGOS'!$AP546="Muy Alta",'MAPA DE RIESGOS'!$AR546="Mayor"),CONCATENATE("R",'MAPA DE RIESGOS'!$H546,"C",'MAPA DE RIESGOS'!$AF546),"")</f>
        <v/>
      </c>
      <c r="BU35" s="316" t="str">
        <f>IF(AND('MAPA DE RIESGOS'!$AP547="Muy Alta",'MAPA DE RIESGOS'!$AR547="Mayor"),CONCATENATE("R",'MAPA DE RIESGOS'!$H547,"C",'MAPA DE RIESGOS'!$AF547),"")</f>
        <v/>
      </c>
      <c r="BV35" s="316" t="str">
        <f>IF(AND('MAPA DE RIESGOS'!$AP548="Muy Alta",'MAPA DE RIESGOS'!$AR548="Mayor"),CONCATENATE("R",'MAPA DE RIESGOS'!$H548,"C",'MAPA DE RIESGOS'!$AF548),"")</f>
        <v/>
      </c>
      <c r="BW35" s="316" t="str">
        <f>IF(AND('MAPA DE RIESGOS'!$AP549="Muy Alta",'MAPA DE RIESGOS'!$AR549="Mayor"),CONCATENATE("R",'MAPA DE RIESGOS'!$H549,"C",'MAPA DE RIESGOS'!$AF549),"")</f>
        <v/>
      </c>
      <c r="BX35" s="316" t="str">
        <f>IF(AND('MAPA DE RIESGOS'!$AP550="Muy Alta",'MAPA DE RIESGOS'!$AR550="Mayor"),CONCATENATE("R",'MAPA DE RIESGOS'!$H550,"C",'MAPA DE RIESGOS'!$AF550),"")</f>
        <v/>
      </c>
      <c r="BY35" s="316" t="str">
        <f>IF(AND('MAPA DE RIESGOS'!$AP551="Muy Alta",'MAPA DE RIESGOS'!$AR551="Mayor"),CONCATENATE("R",'MAPA DE RIESGOS'!$H551,"C",'MAPA DE RIESGOS'!$AF551),"")</f>
        <v/>
      </c>
      <c r="BZ35" s="316" t="str">
        <f>IF(AND('MAPA DE RIESGOS'!$AP552="Muy Alta",'MAPA DE RIESGOS'!$AR552="Mayor"),CONCATENATE("R",'MAPA DE RIESGOS'!$H552,"C",'MAPA DE RIESGOS'!$AF552),"")</f>
        <v/>
      </c>
      <c r="CA35" s="316" t="str">
        <f>IF(AND('MAPA DE RIESGOS'!$AP553="Muy Alta",'MAPA DE RIESGOS'!$AR553="Mayor"),CONCATENATE("R",'MAPA DE RIESGOS'!$H553,"C",'MAPA DE RIESGOS'!$AF553),"")</f>
        <v/>
      </c>
      <c r="CB35" s="316" t="str">
        <f>IF(AND('MAPA DE RIESGOS'!$AP554="Muy Alta",'MAPA DE RIESGOS'!$AR554="Mayor"),CONCATENATE("R",'MAPA DE RIESGOS'!$H554,"C",'MAPA DE RIESGOS'!$AF554),"")</f>
        <v/>
      </c>
      <c r="CC35" s="317" t="str">
        <f>IF(AND('MAPA DE RIESGOS'!$AP555="Muy Alta",'MAPA DE RIESGOS'!$AR555="Mayor"),CONCATENATE("R",'MAPA DE RIESGOS'!$H555,"C",'MAPA DE RIESGOS'!$AF555),"")</f>
        <v/>
      </c>
      <c r="CD35" s="318" t="str">
        <f>IF(AND('MAPA DE RIESGOS'!$AP538="Muy Alta",'MAPA DE RIESGOS'!$AR538="Catastrófico"),CONCATENATE("R",'MAPA DE RIESGOS'!$H538,"C",'MAPA DE RIESGOS'!$AF538),"")</f>
        <v/>
      </c>
      <c r="CE35" s="318" t="str">
        <f>IF(AND('MAPA DE RIESGOS'!$AP539="Muy Alta",'MAPA DE RIESGOS'!$AR539="Catastrófico"),CONCATENATE("R",'MAPA DE RIESGOS'!$H539,"C",'MAPA DE RIESGOS'!$AF539),"")</f>
        <v/>
      </c>
      <c r="CF35" s="318" t="str">
        <f>IF(AND('MAPA DE RIESGOS'!$AP540="Muy Alta",'MAPA DE RIESGOS'!$AR540="Catastrófico"),CONCATENATE("R",'MAPA DE RIESGOS'!$H540,"C",'MAPA DE RIESGOS'!$AF540),"")</f>
        <v/>
      </c>
      <c r="CG35" s="318" t="str">
        <f>IF(AND('MAPA DE RIESGOS'!$AP541="Muy Alta",'MAPA DE RIESGOS'!$AR541="Catastrófico"),CONCATENATE("R",'MAPA DE RIESGOS'!$H541,"C",'MAPA DE RIESGOS'!$AF541),"")</f>
        <v/>
      </c>
      <c r="CH35" s="318" t="str">
        <f>IF(AND('MAPA DE RIESGOS'!$AP542="Muy Alta",'MAPA DE RIESGOS'!$AR542="Catastrófico"),CONCATENATE("R",'MAPA DE RIESGOS'!$H542,"C",'MAPA DE RIESGOS'!$AF542),"")</f>
        <v/>
      </c>
      <c r="CI35" s="318" t="str">
        <f>IF(AND('MAPA DE RIESGOS'!$AP543="Muy Alta",'MAPA DE RIESGOS'!$AR543="Catastrófico"),CONCATENATE("R",'MAPA DE RIESGOS'!$H543,"C",'MAPA DE RIESGOS'!$AF543),"")</f>
        <v/>
      </c>
      <c r="CJ35" s="318" t="str">
        <f>IF(AND('MAPA DE RIESGOS'!$AP544="Muy Alta",'MAPA DE RIESGOS'!$AR544="Catastrófico"),CONCATENATE("R",'MAPA DE RIESGOS'!$H544,"C",'MAPA DE RIESGOS'!$AF544),"")</f>
        <v/>
      </c>
      <c r="CK35" s="318" t="str">
        <f>IF(AND('MAPA DE RIESGOS'!$AP545="Muy Alta",'MAPA DE RIESGOS'!$AR545="Catastrófico"),CONCATENATE("R",'MAPA DE RIESGOS'!$H545,"C",'MAPA DE RIESGOS'!$AF545),"")</f>
        <v/>
      </c>
      <c r="CL35" s="318" t="str">
        <f>IF(AND('MAPA DE RIESGOS'!$AP546="Muy Alta",'MAPA DE RIESGOS'!$AR546="Catastrófico"),CONCATENATE("R",'MAPA DE RIESGOS'!$H546,"C",'MAPA DE RIESGOS'!$AF546),"")</f>
        <v/>
      </c>
      <c r="CM35" s="318" t="str">
        <f>IF(AND('MAPA DE RIESGOS'!$AP547="Muy Alta",'MAPA DE RIESGOS'!$AR547="Catastrófico"),CONCATENATE("R",'MAPA DE RIESGOS'!$H547,"C",'MAPA DE RIESGOS'!$AF547),"")</f>
        <v/>
      </c>
      <c r="CN35" s="318" t="str">
        <f>IF(AND('MAPA DE RIESGOS'!$AP548="Muy Alta",'MAPA DE RIESGOS'!$AR548="Catastrófico"),CONCATENATE("R",'MAPA DE RIESGOS'!$H548,"C",'MAPA DE RIESGOS'!$AF548),"")</f>
        <v/>
      </c>
      <c r="CO35" s="318" t="str">
        <f>IF(AND('MAPA DE RIESGOS'!$AP549="Muy Alta",'MAPA DE RIESGOS'!$AR549="Catastrófico"),CONCATENATE("R",'MAPA DE RIESGOS'!$H549,"C",'MAPA DE RIESGOS'!$AF549),"")</f>
        <v/>
      </c>
      <c r="CP35" s="318" t="str">
        <f>IF(AND('MAPA DE RIESGOS'!$AP550="Muy Alta",'MAPA DE RIESGOS'!$AR550="Catastrófico"),CONCATENATE("R",'MAPA DE RIESGOS'!$H550,"C",'MAPA DE RIESGOS'!$AF550),"")</f>
        <v/>
      </c>
      <c r="CQ35" s="318" t="str">
        <f>IF(AND('MAPA DE RIESGOS'!$AP551="Muy Alta",'MAPA DE RIESGOS'!$AR551="Catastrófico"),CONCATENATE("R",'MAPA DE RIESGOS'!$H551,"C",'MAPA DE RIESGOS'!$AF551),"")</f>
        <v/>
      </c>
      <c r="CR35" s="318" t="str">
        <f>IF(AND('MAPA DE RIESGOS'!$AP552="Muy Alta",'MAPA DE RIESGOS'!$AR552="Catastrófico"),CONCATENATE("R",'MAPA DE RIESGOS'!$H552,"C",'MAPA DE RIESGOS'!$AF552),"")</f>
        <v/>
      </c>
      <c r="CS35" s="318" t="str">
        <f>IF(AND('MAPA DE RIESGOS'!$AP553="Muy Alta",'MAPA DE RIESGOS'!$AR553="Catastrófico"),CONCATENATE("R",'MAPA DE RIESGOS'!$H553,"C",'MAPA DE RIESGOS'!$AF553),"")</f>
        <v/>
      </c>
      <c r="CT35" s="318" t="str">
        <f>IF(AND('MAPA DE RIESGOS'!$AP554="Muy Alta",'MAPA DE RIESGOS'!$AR554="Catastrófico"),CONCATENATE("R",'MAPA DE RIESGOS'!$H554,"C",'MAPA DE RIESGOS'!$AF554),"")</f>
        <v/>
      </c>
      <c r="CU35" s="319" t="str">
        <f>IF(AND('MAPA DE RIESGOS'!$AP555="Muy Alta",'MAPA DE RIESGOS'!$AR555="Catastrófico"),CONCATENATE("R",'MAPA DE RIESGOS'!$H555,"C",'MAPA DE RIESGOS'!$AF555),"")</f>
        <v/>
      </c>
      <c r="CV35" s="57"/>
      <c r="CW35" s="858"/>
      <c r="CX35" s="859"/>
      <c r="CY35" s="859"/>
      <c r="CZ35" s="859"/>
      <c r="DA35" s="859"/>
      <c r="DB35" s="860"/>
    </row>
    <row r="36" spans="2:106" ht="32.450000000000003" customHeight="1">
      <c r="B36" s="878"/>
      <c r="C36" s="878"/>
      <c r="D36" s="879"/>
      <c r="E36" s="849"/>
      <c r="F36" s="850"/>
      <c r="G36" s="850"/>
      <c r="H36" s="850"/>
      <c r="I36" s="851"/>
      <c r="J36" s="315" t="str">
        <f>IF(AND('MAPA DE RIESGOS'!$AP556="Muy Alta",'MAPA DE RIESGOS'!$AR556="Leve"),CONCATENATE("R",'MAPA DE RIESGOS'!$H556,"C",'MAPA DE RIESGOS'!$AF556),"")</f>
        <v/>
      </c>
      <c r="K36" s="316" t="str">
        <f>IF(AND('MAPA DE RIESGOS'!$AP557="Muy Alta",'MAPA DE RIESGOS'!$AR557="Leve"),CONCATENATE("R",'MAPA DE RIESGOS'!$H557,"C",'MAPA DE RIESGOS'!$AF557),"")</f>
        <v/>
      </c>
      <c r="L36" s="316" t="str">
        <f>IF(AND('MAPA DE RIESGOS'!$AP558="Muy Alta",'MAPA DE RIESGOS'!$AR558="Leve"),CONCATENATE("R",'MAPA DE RIESGOS'!$H558,"C",'MAPA DE RIESGOS'!$AF558),"")</f>
        <v/>
      </c>
      <c r="M36" s="316" t="str">
        <f>IF(AND('MAPA DE RIESGOS'!$AP559="Muy Alta",'MAPA DE RIESGOS'!$AR559="Leve"),CONCATENATE("R",'MAPA DE RIESGOS'!$H559,"C",'MAPA DE RIESGOS'!$AF559),"")</f>
        <v/>
      </c>
      <c r="N36" s="316" t="str">
        <f>IF(AND('MAPA DE RIESGOS'!$AP560="Muy Alta",'MAPA DE RIESGOS'!$AR560="Leve"),CONCATENATE("R",'MAPA DE RIESGOS'!$H560,"C",'MAPA DE RIESGOS'!$AF560),"")</f>
        <v/>
      </c>
      <c r="O36" s="316" t="str">
        <f>IF(AND('MAPA DE RIESGOS'!$AP561="Muy Alta",'MAPA DE RIESGOS'!$AR561="Leve"),CONCATENATE("R",'MAPA DE RIESGOS'!$H561,"C",'MAPA DE RIESGOS'!$AF561),"")</f>
        <v/>
      </c>
      <c r="P36" s="316" t="str">
        <f>IF(AND('MAPA DE RIESGOS'!$AP562="Muy Alta",'MAPA DE RIESGOS'!$AR562="Leve"),CONCATENATE("R",'MAPA DE RIESGOS'!$H562,"C",'MAPA DE RIESGOS'!$AF562),"")</f>
        <v/>
      </c>
      <c r="Q36" s="316" t="str">
        <f>IF(AND('MAPA DE RIESGOS'!$AP563="Muy Alta",'MAPA DE RIESGOS'!$AR563="Leve"),CONCATENATE("R",'MAPA DE RIESGOS'!$H563,"C",'MAPA DE RIESGOS'!$AF563),"")</f>
        <v/>
      </c>
      <c r="R36" s="316" t="str">
        <f>IF(AND('MAPA DE RIESGOS'!$AP564="Muy Alta",'MAPA DE RIESGOS'!$AR564="Leve"),CONCATENATE("R",'MAPA DE RIESGOS'!$H564,"C",'MAPA DE RIESGOS'!$AF564),"")</f>
        <v/>
      </c>
      <c r="S36" s="316" t="str">
        <f>IF(AND('MAPA DE RIESGOS'!$AP565="Muy Alta",'MAPA DE RIESGOS'!$AR565="Leve"),CONCATENATE("R",'MAPA DE RIESGOS'!$H565,"C",'MAPA DE RIESGOS'!$AF565),"")</f>
        <v/>
      </c>
      <c r="T36" s="316" t="str">
        <f>IF(AND('MAPA DE RIESGOS'!$AP566="Muy Alta",'MAPA DE RIESGOS'!$AR566="Leve"),CONCATENATE("R",'MAPA DE RIESGOS'!$H566,"C",'MAPA DE RIESGOS'!$AF566),"")</f>
        <v/>
      </c>
      <c r="U36" s="316" t="str">
        <f>IF(AND('MAPA DE RIESGOS'!$AP567="Muy Alta",'MAPA DE RIESGOS'!$AR567="Leve"),CONCATENATE("R",'MAPA DE RIESGOS'!$H567,"C",'MAPA DE RIESGOS'!$AF567),"")</f>
        <v/>
      </c>
      <c r="V36" s="316" t="str">
        <f>IF(AND('MAPA DE RIESGOS'!$AP568="Muy Alta",'MAPA DE RIESGOS'!$AR568="Leve"),CONCATENATE("R",'MAPA DE RIESGOS'!$H568,"C",'MAPA DE RIESGOS'!$AF568),"")</f>
        <v/>
      </c>
      <c r="W36" s="316" t="str">
        <f>IF(AND('MAPA DE RIESGOS'!$AP569="Muy Alta",'MAPA DE RIESGOS'!$AR569="Leve"),CONCATENATE("R",'MAPA DE RIESGOS'!$H569,"C",'MAPA DE RIESGOS'!$AF569),"")</f>
        <v/>
      </c>
      <c r="X36" s="316" t="str">
        <f>IF(AND('MAPA DE RIESGOS'!$AP570="Muy Alta",'MAPA DE RIESGOS'!$AR570="Leve"),CONCATENATE("R",'MAPA DE RIESGOS'!$H570,"C",'MAPA DE RIESGOS'!$AF570),"")</f>
        <v/>
      </c>
      <c r="Y36" s="316" t="str">
        <f>IF(AND('MAPA DE RIESGOS'!$AP571="Muy Alta",'MAPA DE RIESGOS'!$AR571="Leve"),CONCATENATE("R",'MAPA DE RIESGOS'!$H571,"C",'MAPA DE RIESGOS'!$AF571),"")</f>
        <v/>
      </c>
      <c r="Z36" s="316" t="str">
        <f>IF(AND('MAPA DE RIESGOS'!$AP572="Muy Alta",'MAPA DE RIESGOS'!$AR572="Leve"),CONCATENATE("R",'MAPA DE RIESGOS'!$H572,"C",'MAPA DE RIESGOS'!$AF572),"")</f>
        <v/>
      </c>
      <c r="AA36" s="317" t="str">
        <f>IF(AND('MAPA DE RIESGOS'!$AP573="Muy Alta",'MAPA DE RIESGOS'!$AR573="Leve"),CONCATENATE("R",'MAPA DE RIESGOS'!$H573,"C",'MAPA DE RIESGOS'!$AF573),"")</f>
        <v/>
      </c>
      <c r="AB36" s="315" t="str">
        <f>IF(AND('MAPA DE RIESGOS'!$AP556="Muy Alta",'MAPA DE RIESGOS'!$AR556="Menor"),CONCATENATE("R",'MAPA DE RIESGOS'!$H556,"C",'MAPA DE RIESGOS'!$AF556),"")</f>
        <v/>
      </c>
      <c r="AC36" s="316" t="str">
        <f>IF(AND('MAPA DE RIESGOS'!$AP557="Muy Alta",'MAPA DE RIESGOS'!$AR557="Menor"),CONCATENATE("R",'MAPA DE RIESGOS'!$H557,"C",'MAPA DE RIESGOS'!$AF557),"")</f>
        <v/>
      </c>
      <c r="AD36" s="316" t="str">
        <f>IF(AND('MAPA DE RIESGOS'!$AP558="Muy Alta",'MAPA DE RIESGOS'!$AR558="Menor"),CONCATENATE("R",'MAPA DE RIESGOS'!$H558,"C",'MAPA DE RIESGOS'!$AF558),"")</f>
        <v/>
      </c>
      <c r="AE36" s="316" t="str">
        <f>IF(AND('MAPA DE RIESGOS'!$AP559="Muy Alta",'MAPA DE RIESGOS'!$AR559="Menor"),CONCATENATE("R",'MAPA DE RIESGOS'!$H559,"C",'MAPA DE RIESGOS'!$AF559),"")</f>
        <v/>
      </c>
      <c r="AF36" s="316" t="str">
        <f>IF(AND('MAPA DE RIESGOS'!$AP560="Muy Alta",'MAPA DE RIESGOS'!$AR560="Menor"),CONCATENATE("R",'MAPA DE RIESGOS'!$H560,"C",'MAPA DE RIESGOS'!$AF560),"")</f>
        <v/>
      </c>
      <c r="AG36" s="316" t="str">
        <f>IF(AND('MAPA DE RIESGOS'!$AP561="Muy Alta",'MAPA DE RIESGOS'!$AR561="Menor"),CONCATENATE("R",'MAPA DE RIESGOS'!$H561,"C",'MAPA DE RIESGOS'!$AF561),"")</f>
        <v/>
      </c>
      <c r="AH36" s="316" t="str">
        <f>IF(AND('MAPA DE RIESGOS'!$AP562="Muy Alta",'MAPA DE RIESGOS'!$AR562="Menor"),CONCATENATE("R",'MAPA DE RIESGOS'!$H562,"C",'MAPA DE RIESGOS'!$AF562),"")</f>
        <v/>
      </c>
      <c r="AI36" s="316" t="str">
        <f>IF(AND('MAPA DE RIESGOS'!$AP563="Muy Alta",'MAPA DE RIESGOS'!$AR563="Menor"),CONCATENATE("R",'MAPA DE RIESGOS'!$H563,"C",'MAPA DE RIESGOS'!$AF563),"")</f>
        <v/>
      </c>
      <c r="AJ36" s="316" t="str">
        <f>IF(AND('MAPA DE RIESGOS'!$AP564="Muy Alta",'MAPA DE RIESGOS'!$AR564="Menor"),CONCATENATE("R",'MAPA DE RIESGOS'!$H564,"C",'MAPA DE RIESGOS'!$AF564),"")</f>
        <v/>
      </c>
      <c r="AK36" s="316" t="str">
        <f>IF(AND('MAPA DE RIESGOS'!$AP565="Muy Alta",'MAPA DE RIESGOS'!$AR565="Menor"),CONCATENATE("R",'MAPA DE RIESGOS'!$H565,"C",'MAPA DE RIESGOS'!$AF565),"")</f>
        <v/>
      </c>
      <c r="AL36" s="316" t="str">
        <f>IF(AND('MAPA DE RIESGOS'!$AP566="Muy Alta",'MAPA DE RIESGOS'!$AR566="Menor"),CONCATENATE("R",'MAPA DE RIESGOS'!$H566,"C",'MAPA DE RIESGOS'!$AF566),"")</f>
        <v/>
      </c>
      <c r="AM36" s="316" t="str">
        <f>IF(AND('MAPA DE RIESGOS'!$AP567="Muy Alta",'MAPA DE RIESGOS'!$AR567="Menor"),CONCATENATE("R",'MAPA DE RIESGOS'!$H567,"C",'MAPA DE RIESGOS'!$AF567),"")</f>
        <v/>
      </c>
      <c r="AN36" s="316" t="str">
        <f>IF(AND('MAPA DE RIESGOS'!$AP568="Muy Alta",'MAPA DE RIESGOS'!$AR568="Menor"),CONCATENATE("R",'MAPA DE RIESGOS'!$H568,"C",'MAPA DE RIESGOS'!$AF568),"")</f>
        <v/>
      </c>
      <c r="AO36" s="316" t="str">
        <f>IF(AND('MAPA DE RIESGOS'!$AP569="Muy Alta",'MAPA DE RIESGOS'!$AR569="Menor"),CONCATENATE("R",'MAPA DE RIESGOS'!$H569,"C",'MAPA DE RIESGOS'!$AF569),"")</f>
        <v/>
      </c>
      <c r="AP36" s="316" t="str">
        <f>IF(AND('MAPA DE RIESGOS'!$AP570="Muy Alta",'MAPA DE RIESGOS'!$AR570="Menor"),CONCATENATE("R",'MAPA DE RIESGOS'!$H570,"C",'MAPA DE RIESGOS'!$AF570),"")</f>
        <v/>
      </c>
      <c r="AQ36" s="316" t="str">
        <f>IF(AND('MAPA DE RIESGOS'!$AP571="Muy Alta",'MAPA DE RIESGOS'!$AR571="Menor"),CONCATENATE("R",'MAPA DE RIESGOS'!$H571,"C",'MAPA DE RIESGOS'!$AF571),"")</f>
        <v/>
      </c>
      <c r="AR36" s="316" t="str">
        <f>IF(AND('MAPA DE RIESGOS'!$AP572="Muy Alta",'MAPA DE RIESGOS'!$AR572="Menor"),CONCATENATE("R",'MAPA DE RIESGOS'!$H572,"C",'MAPA DE RIESGOS'!$AF572),"")</f>
        <v/>
      </c>
      <c r="AS36" s="317" t="str">
        <f>IF(AND('MAPA DE RIESGOS'!$AP573="Muy Alta",'MAPA DE RIESGOS'!$AR573="Menor"),CONCATENATE("R",'MAPA DE RIESGOS'!$H573,"C",'MAPA DE RIESGOS'!$AF573),"")</f>
        <v/>
      </c>
      <c r="AT36" s="315" t="str">
        <f>IF(AND('MAPA DE RIESGOS'!$AP556="Muy Alta",'MAPA DE RIESGOS'!$AR556="Moderado"),CONCATENATE("R",'MAPA DE RIESGOS'!$H556,"C",'MAPA DE RIESGOS'!$AF556),"")</f>
        <v/>
      </c>
      <c r="AU36" s="316" t="str">
        <f>IF(AND('MAPA DE RIESGOS'!$AP557="Muy Alta",'MAPA DE RIESGOS'!$AR557="Moderado"),CONCATENATE("R",'MAPA DE RIESGOS'!$H557,"C",'MAPA DE RIESGOS'!$AF557),"")</f>
        <v/>
      </c>
      <c r="AV36" s="316" t="str">
        <f>IF(AND('MAPA DE RIESGOS'!$AP558="Muy Alta",'MAPA DE RIESGOS'!$AR558="Moderado"),CONCATENATE("R",'MAPA DE RIESGOS'!$H558,"C",'MAPA DE RIESGOS'!$AF558),"")</f>
        <v/>
      </c>
      <c r="AW36" s="316" t="str">
        <f>IF(AND('MAPA DE RIESGOS'!$AP559="Muy Alta",'MAPA DE RIESGOS'!$AR559="Moderado"),CONCATENATE("R",'MAPA DE RIESGOS'!$H559,"C",'MAPA DE RIESGOS'!$AF559),"")</f>
        <v/>
      </c>
      <c r="AX36" s="316" t="str">
        <f>IF(AND('MAPA DE RIESGOS'!$AP560="Muy Alta",'MAPA DE RIESGOS'!$AR560="Moderado"),CONCATENATE("R",'MAPA DE RIESGOS'!$H560,"C",'MAPA DE RIESGOS'!$AF560),"")</f>
        <v/>
      </c>
      <c r="AY36" s="316" t="str">
        <f>IF(AND('MAPA DE RIESGOS'!$AP561="Muy Alta",'MAPA DE RIESGOS'!$AR561="Moderado"),CONCATENATE("R",'MAPA DE RIESGOS'!$H561,"C",'MAPA DE RIESGOS'!$AF561),"")</f>
        <v/>
      </c>
      <c r="AZ36" s="316" t="str">
        <f>IF(AND('MAPA DE RIESGOS'!$AP562="Muy Alta",'MAPA DE RIESGOS'!$AR562="Moderado"),CONCATENATE("R",'MAPA DE RIESGOS'!$H562,"C",'MAPA DE RIESGOS'!$AF562),"")</f>
        <v/>
      </c>
      <c r="BA36" s="316" t="str">
        <f>IF(AND('MAPA DE RIESGOS'!$AP563="Muy Alta",'MAPA DE RIESGOS'!$AR563="Moderado"),CONCATENATE("R",'MAPA DE RIESGOS'!$H563,"C",'MAPA DE RIESGOS'!$AF563),"")</f>
        <v/>
      </c>
      <c r="BB36" s="316" t="str">
        <f>IF(AND('MAPA DE RIESGOS'!$AP564="Muy Alta",'MAPA DE RIESGOS'!$AR564="Moderado"),CONCATENATE("R",'MAPA DE RIESGOS'!$H564,"C",'MAPA DE RIESGOS'!$AF564),"")</f>
        <v/>
      </c>
      <c r="BC36" s="316" t="str">
        <f>IF(AND('MAPA DE RIESGOS'!$AP565="Muy Alta",'MAPA DE RIESGOS'!$AR565="Moderado"),CONCATENATE("R",'MAPA DE RIESGOS'!$H565,"C",'MAPA DE RIESGOS'!$AF565),"")</f>
        <v/>
      </c>
      <c r="BD36" s="316" t="str">
        <f>IF(AND('MAPA DE RIESGOS'!$AP566="Muy Alta",'MAPA DE RIESGOS'!$AR566="Moderado"),CONCATENATE("R",'MAPA DE RIESGOS'!$H566,"C",'MAPA DE RIESGOS'!$AF566),"")</f>
        <v/>
      </c>
      <c r="BE36" s="316" t="str">
        <f>IF(AND('MAPA DE RIESGOS'!$AP567="Muy Alta",'MAPA DE RIESGOS'!$AR567="Moderado"),CONCATENATE("R",'MAPA DE RIESGOS'!$H567,"C",'MAPA DE RIESGOS'!$AF567),"")</f>
        <v/>
      </c>
      <c r="BF36" s="316" t="str">
        <f>IF(AND('MAPA DE RIESGOS'!$AP568="Muy Alta",'MAPA DE RIESGOS'!$AR568="Moderado"),CONCATENATE("R",'MAPA DE RIESGOS'!$H568,"C",'MAPA DE RIESGOS'!$AF568),"")</f>
        <v/>
      </c>
      <c r="BG36" s="316" t="str">
        <f>IF(AND('MAPA DE RIESGOS'!$AP569="Muy Alta",'MAPA DE RIESGOS'!$AR569="Moderado"),CONCATENATE("R",'MAPA DE RIESGOS'!$H569,"C",'MAPA DE RIESGOS'!$AF569),"")</f>
        <v/>
      </c>
      <c r="BH36" s="316" t="str">
        <f>IF(AND('MAPA DE RIESGOS'!$AP570="Muy Alta",'MAPA DE RIESGOS'!$AR570="Moderado"),CONCATENATE("R",'MAPA DE RIESGOS'!$H570,"C",'MAPA DE RIESGOS'!$AF570),"")</f>
        <v/>
      </c>
      <c r="BI36" s="316" t="str">
        <f>IF(AND('MAPA DE RIESGOS'!$AP571="Muy Alta",'MAPA DE RIESGOS'!$AR571="Moderado"),CONCATENATE("R",'MAPA DE RIESGOS'!$H571,"C",'MAPA DE RIESGOS'!$AF571),"")</f>
        <v/>
      </c>
      <c r="BJ36" s="316" t="str">
        <f>IF(AND('MAPA DE RIESGOS'!$AP572="Muy Alta",'MAPA DE RIESGOS'!$AR572="Moderado"),CONCATENATE("R",'MAPA DE RIESGOS'!$H572,"C",'MAPA DE RIESGOS'!$AF572),"")</f>
        <v/>
      </c>
      <c r="BK36" s="317" t="str">
        <f>IF(AND('MAPA DE RIESGOS'!$AP573="Muy Alta",'MAPA DE RIESGOS'!$AR573="Moderado"),CONCATENATE("R",'MAPA DE RIESGOS'!$H573,"C",'MAPA DE RIESGOS'!$AF573),"")</f>
        <v/>
      </c>
      <c r="BL36" s="315" t="str">
        <f>IF(AND('MAPA DE RIESGOS'!$AP556="Muy Alta",'MAPA DE RIESGOS'!$AR556="Mayor"),CONCATENATE("R",'MAPA DE RIESGOS'!$H556,"C",'MAPA DE RIESGOS'!$AF556),"")</f>
        <v/>
      </c>
      <c r="BM36" s="316" t="str">
        <f>IF(AND('MAPA DE RIESGOS'!$AP557="Muy Alta",'MAPA DE RIESGOS'!$AR557="Mayor"),CONCATENATE("R",'MAPA DE RIESGOS'!$H557,"C",'MAPA DE RIESGOS'!$AF557),"")</f>
        <v/>
      </c>
      <c r="BN36" s="316" t="str">
        <f>IF(AND('MAPA DE RIESGOS'!$AP558="Muy Alta",'MAPA DE RIESGOS'!$AR558="Mayor"),CONCATENATE("R",'MAPA DE RIESGOS'!$H558,"C",'MAPA DE RIESGOS'!$AF558),"")</f>
        <v/>
      </c>
      <c r="BO36" s="316" t="str">
        <f>IF(AND('MAPA DE RIESGOS'!$AP559="Muy Alta",'MAPA DE RIESGOS'!$AR559="Mayor"),CONCATENATE("R",'MAPA DE RIESGOS'!$H559,"C",'MAPA DE RIESGOS'!$AF559),"")</f>
        <v/>
      </c>
      <c r="BP36" s="316" t="str">
        <f>IF(AND('MAPA DE RIESGOS'!$AP560="Muy Alta",'MAPA DE RIESGOS'!$AR560="Mayor"),CONCATENATE("R",'MAPA DE RIESGOS'!$H560,"C",'MAPA DE RIESGOS'!$AF560),"")</f>
        <v/>
      </c>
      <c r="BQ36" s="316" t="str">
        <f>IF(AND('MAPA DE RIESGOS'!$AP561="Muy Alta",'MAPA DE RIESGOS'!$AR561="Mayor"),CONCATENATE("R",'MAPA DE RIESGOS'!$H561,"C",'MAPA DE RIESGOS'!$AF561),"")</f>
        <v/>
      </c>
      <c r="BR36" s="316" t="str">
        <f>IF(AND('MAPA DE RIESGOS'!$AP562="Muy Alta",'MAPA DE RIESGOS'!$AR562="Mayor"),CONCATENATE("R",'MAPA DE RIESGOS'!$H562,"C",'MAPA DE RIESGOS'!$AF562),"")</f>
        <v/>
      </c>
      <c r="BS36" s="316" t="str">
        <f>IF(AND('MAPA DE RIESGOS'!$AP563="Muy Alta",'MAPA DE RIESGOS'!$AR563="Mayor"),CONCATENATE("R",'MAPA DE RIESGOS'!$H563,"C",'MAPA DE RIESGOS'!$AF563),"")</f>
        <v/>
      </c>
      <c r="BT36" s="316" t="str">
        <f>IF(AND('MAPA DE RIESGOS'!$AP564="Muy Alta",'MAPA DE RIESGOS'!$AR564="Mayor"),CONCATENATE("R",'MAPA DE RIESGOS'!$H564,"C",'MAPA DE RIESGOS'!$AF564),"")</f>
        <v/>
      </c>
      <c r="BU36" s="316" t="str">
        <f>IF(AND('MAPA DE RIESGOS'!$AP565="Muy Alta",'MAPA DE RIESGOS'!$AR565="Mayor"),CONCATENATE("R",'MAPA DE RIESGOS'!$H565,"C",'MAPA DE RIESGOS'!$AF565),"")</f>
        <v/>
      </c>
      <c r="BV36" s="316" t="str">
        <f>IF(AND('MAPA DE RIESGOS'!$AP566="Muy Alta",'MAPA DE RIESGOS'!$AR566="Mayor"),CONCATENATE("R",'MAPA DE RIESGOS'!$H566,"C",'MAPA DE RIESGOS'!$AF566),"")</f>
        <v/>
      </c>
      <c r="BW36" s="316" t="str">
        <f>IF(AND('MAPA DE RIESGOS'!$AP567="Muy Alta",'MAPA DE RIESGOS'!$AR567="Mayor"),CONCATENATE("R",'MAPA DE RIESGOS'!$H567,"C",'MAPA DE RIESGOS'!$AF567),"")</f>
        <v/>
      </c>
      <c r="BX36" s="316" t="str">
        <f>IF(AND('MAPA DE RIESGOS'!$AP568="Muy Alta",'MAPA DE RIESGOS'!$AR568="Mayor"),CONCATENATE("R",'MAPA DE RIESGOS'!$H568,"C",'MAPA DE RIESGOS'!$AF568),"")</f>
        <v/>
      </c>
      <c r="BY36" s="316" t="str">
        <f>IF(AND('MAPA DE RIESGOS'!$AP569="Muy Alta",'MAPA DE RIESGOS'!$AR569="Mayor"),CONCATENATE("R",'MAPA DE RIESGOS'!$H569,"C",'MAPA DE RIESGOS'!$AF569),"")</f>
        <v/>
      </c>
      <c r="BZ36" s="316" t="str">
        <f>IF(AND('MAPA DE RIESGOS'!$AP570="Muy Alta",'MAPA DE RIESGOS'!$AR570="Mayor"),CONCATENATE("R",'MAPA DE RIESGOS'!$H570,"C",'MAPA DE RIESGOS'!$AF570),"")</f>
        <v/>
      </c>
      <c r="CA36" s="316" t="str">
        <f>IF(AND('MAPA DE RIESGOS'!$AP571="Muy Alta",'MAPA DE RIESGOS'!$AR571="Mayor"),CONCATENATE("R",'MAPA DE RIESGOS'!$H571,"C",'MAPA DE RIESGOS'!$AF571),"")</f>
        <v/>
      </c>
      <c r="CB36" s="316" t="str">
        <f>IF(AND('MAPA DE RIESGOS'!$AP572="Muy Alta",'MAPA DE RIESGOS'!$AR572="Mayor"),CONCATENATE("R",'MAPA DE RIESGOS'!$H572,"C",'MAPA DE RIESGOS'!$AF572),"")</f>
        <v/>
      </c>
      <c r="CC36" s="317" t="str">
        <f>IF(AND('MAPA DE RIESGOS'!$AP573="Muy Alta",'MAPA DE RIESGOS'!$AR573="Mayor"),CONCATENATE("R",'MAPA DE RIESGOS'!$H573,"C",'MAPA DE RIESGOS'!$AF573),"")</f>
        <v/>
      </c>
      <c r="CD36" s="318" t="str">
        <f>IF(AND('MAPA DE RIESGOS'!$AP556="Muy Alta",'MAPA DE RIESGOS'!$AR556="Catastrófico"),CONCATENATE("R",'MAPA DE RIESGOS'!$H556,"C",'MAPA DE RIESGOS'!$AF556),"")</f>
        <v/>
      </c>
      <c r="CE36" s="318" t="str">
        <f>IF(AND('MAPA DE RIESGOS'!$AP557="Muy Alta",'MAPA DE RIESGOS'!$AR557="Catastrófico"),CONCATENATE("R",'MAPA DE RIESGOS'!$H557,"C",'MAPA DE RIESGOS'!$AF557),"")</f>
        <v/>
      </c>
      <c r="CF36" s="318" t="str">
        <f>IF(AND('MAPA DE RIESGOS'!$AP558="Muy Alta",'MAPA DE RIESGOS'!$AR558="Catastrófico"),CONCATENATE("R",'MAPA DE RIESGOS'!$H558,"C",'MAPA DE RIESGOS'!$AF558),"")</f>
        <v/>
      </c>
      <c r="CG36" s="318" t="str">
        <f>IF(AND('MAPA DE RIESGOS'!$AP559="Muy Alta",'MAPA DE RIESGOS'!$AR559="Catastrófico"),CONCATENATE("R",'MAPA DE RIESGOS'!$H559,"C",'MAPA DE RIESGOS'!$AF559),"")</f>
        <v/>
      </c>
      <c r="CH36" s="318" t="str">
        <f>IF(AND('MAPA DE RIESGOS'!$AP560="Muy Alta",'MAPA DE RIESGOS'!$AR560="Catastrófico"),CONCATENATE("R",'MAPA DE RIESGOS'!$H560,"C",'MAPA DE RIESGOS'!$AF560),"")</f>
        <v/>
      </c>
      <c r="CI36" s="318" t="str">
        <f>IF(AND('MAPA DE RIESGOS'!$AP561="Muy Alta",'MAPA DE RIESGOS'!$AR561="Catastrófico"),CONCATENATE("R",'MAPA DE RIESGOS'!$H561,"C",'MAPA DE RIESGOS'!$AF561),"")</f>
        <v/>
      </c>
      <c r="CJ36" s="318" t="str">
        <f>IF(AND('MAPA DE RIESGOS'!$AP562="Muy Alta",'MAPA DE RIESGOS'!$AR562="Catastrófico"),CONCATENATE("R",'MAPA DE RIESGOS'!$H562,"C",'MAPA DE RIESGOS'!$AF562),"")</f>
        <v/>
      </c>
      <c r="CK36" s="318" t="str">
        <f>IF(AND('MAPA DE RIESGOS'!$AP563="Muy Alta",'MAPA DE RIESGOS'!$AR563="Catastrófico"),CONCATENATE("R",'MAPA DE RIESGOS'!$H563,"C",'MAPA DE RIESGOS'!$AF563),"")</f>
        <v/>
      </c>
      <c r="CL36" s="318" t="str">
        <f>IF(AND('MAPA DE RIESGOS'!$AP564="Muy Alta",'MAPA DE RIESGOS'!$AR564="Catastrófico"),CONCATENATE("R",'MAPA DE RIESGOS'!$H564,"C",'MAPA DE RIESGOS'!$AF564),"")</f>
        <v/>
      </c>
      <c r="CM36" s="318" t="str">
        <f>IF(AND('MAPA DE RIESGOS'!$AP565="Muy Alta",'MAPA DE RIESGOS'!$AR565="Catastrófico"),CONCATENATE("R",'MAPA DE RIESGOS'!$H565,"C",'MAPA DE RIESGOS'!$AF565),"")</f>
        <v/>
      </c>
      <c r="CN36" s="318" t="str">
        <f>IF(AND('MAPA DE RIESGOS'!$AP566="Muy Alta",'MAPA DE RIESGOS'!$AR566="Catastrófico"),CONCATENATE("R",'MAPA DE RIESGOS'!$H566,"C",'MAPA DE RIESGOS'!$AF566),"")</f>
        <v/>
      </c>
      <c r="CO36" s="318" t="str">
        <f>IF(AND('MAPA DE RIESGOS'!$AP567="Muy Alta",'MAPA DE RIESGOS'!$AR567="Catastrófico"),CONCATENATE("R",'MAPA DE RIESGOS'!$H567,"C",'MAPA DE RIESGOS'!$AF567),"")</f>
        <v/>
      </c>
      <c r="CP36" s="318" t="str">
        <f>IF(AND('MAPA DE RIESGOS'!$AP568="Muy Alta",'MAPA DE RIESGOS'!$AR568="Catastrófico"),CONCATENATE("R",'MAPA DE RIESGOS'!$H568,"C",'MAPA DE RIESGOS'!$AF568),"")</f>
        <v/>
      </c>
      <c r="CQ36" s="318" t="str">
        <f>IF(AND('MAPA DE RIESGOS'!$AP569="Muy Alta",'MAPA DE RIESGOS'!$AR569="Catastrófico"),CONCATENATE("R",'MAPA DE RIESGOS'!$H569,"C",'MAPA DE RIESGOS'!$AF569),"")</f>
        <v/>
      </c>
      <c r="CR36" s="318" t="str">
        <f>IF(AND('MAPA DE RIESGOS'!$AP570="Muy Alta",'MAPA DE RIESGOS'!$AR570="Catastrófico"),CONCATENATE("R",'MAPA DE RIESGOS'!$H570,"C",'MAPA DE RIESGOS'!$AF570),"")</f>
        <v/>
      </c>
      <c r="CS36" s="318" t="str">
        <f>IF(AND('MAPA DE RIESGOS'!$AP571="Muy Alta",'MAPA DE RIESGOS'!$AR571="Catastrófico"),CONCATENATE("R",'MAPA DE RIESGOS'!$H571,"C",'MAPA DE RIESGOS'!$AF571),"")</f>
        <v/>
      </c>
      <c r="CT36" s="318" t="str">
        <f>IF(AND('MAPA DE RIESGOS'!$AP572="Muy Alta",'MAPA DE RIESGOS'!$AR572="Catastrófico"),CONCATENATE("R",'MAPA DE RIESGOS'!$H572,"C",'MAPA DE RIESGOS'!$AF572),"")</f>
        <v/>
      </c>
      <c r="CU36" s="319" t="str">
        <f>IF(AND('MAPA DE RIESGOS'!$AP573="Muy Alta",'MAPA DE RIESGOS'!$AR573="Catastrófico"),CONCATENATE("R",'MAPA DE RIESGOS'!$H573,"C",'MAPA DE RIESGOS'!$AF573),"")</f>
        <v/>
      </c>
      <c r="CV36" s="57"/>
      <c r="CW36" s="858"/>
      <c r="CX36" s="859"/>
      <c r="CY36" s="859"/>
      <c r="CZ36" s="859"/>
      <c r="DA36" s="859"/>
      <c r="DB36" s="860"/>
    </row>
    <row r="37" spans="2:106" ht="32.450000000000003" customHeight="1">
      <c r="B37" s="878"/>
      <c r="C37" s="878"/>
      <c r="D37" s="879"/>
      <c r="E37" s="849"/>
      <c r="F37" s="850"/>
      <c r="G37" s="850"/>
      <c r="H37" s="850"/>
      <c r="I37" s="851"/>
      <c r="J37" s="315" t="str">
        <f>IF(AND('MAPA DE RIESGOS'!$AP574="Muy Alta",'MAPA DE RIESGOS'!$AR574="Leve"),CONCATENATE("R",'MAPA DE RIESGOS'!$H574,"C",'MAPA DE RIESGOS'!$AF574),"")</f>
        <v/>
      </c>
      <c r="K37" s="316" t="str">
        <f>IF(AND('MAPA DE RIESGOS'!$AP575="Muy Alta",'MAPA DE RIESGOS'!$AR575="Leve"),CONCATENATE("R",'MAPA DE RIESGOS'!$H575,"C",'MAPA DE RIESGOS'!$AF575),"")</f>
        <v/>
      </c>
      <c r="L37" s="316" t="str">
        <f>IF(AND('MAPA DE RIESGOS'!$AP576="Muy Alta",'MAPA DE RIESGOS'!$AR576="Leve"),CONCATENATE("R",'MAPA DE RIESGOS'!$H576,"C",'MAPA DE RIESGOS'!$AF576),"")</f>
        <v/>
      </c>
      <c r="M37" s="316" t="str">
        <f>IF(AND('MAPA DE RIESGOS'!$AP577="Muy Alta",'MAPA DE RIESGOS'!$AR577="Leve"),CONCATENATE("R",'MAPA DE RIESGOS'!$H577,"C",'MAPA DE RIESGOS'!$AF577),"")</f>
        <v/>
      </c>
      <c r="N37" s="316" t="str">
        <f>IF(AND('MAPA DE RIESGOS'!$AP578="Muy Alta",'MAPA DE RIESGOS'!$AR578="Leve"),CONCATENATE("R",'MAPA DE RIESGOS'!$H578,"C",'MAPA DE RIESGOS'!$AF578),"")</f>
        <v/>
      </c>
      <c r="O37" s="316" t="str">
        <f>IF(AND('MAPA DE RIESGOS'!$AP579="Muy Alta",'MAPA DE RIESGOS'!$AR579="Leve"),CONCATENATE("R",'MAPA DE RIESGOS'!$H579,"C",'MAPA DE RIESGOS'!$AF579),"")</f>
        <v/>
      </c>
      <c r="P37" s="316" t="str">
        <f>IF(AND('MAPA DE RIESGOS'!$AP580="Muy Alta",'MAPA DE RIESGOS'!$AR580="Leve"),CONCATENATE("R",'MAPA DE RIESGOS'!$H580,"C",'MAPA DE RIESGOS'!$AF580),"")</f>
        <v/>
      </c>
      <c r="Q37" s="316" t="str">
        <f>IF(AND('MAPA DE RIESGOS'!$AP581="Muy Alta",'MAPA DE RIESGOS'!$AR581="Leve"),CONCATENATE("R",'MAPA DE RIESGOS'!$H581,"C",'MAPA DE RIESGOS'!$AF581),"")</f>
        <v/>
      </c>
      <c r="R37" s="316" t="str">
        <f>IF(AND('MAPA DE RIESGOS'!$AP582="Muy Alta",'MAPA DE RIESGOS'!$AR582="Leve"),CONCATENATE("R",'MAPA DE RIESGOS'!$H582,"C",'MAPA DE RIESGOS'!$AF582),"")</f>
        <v/>
      </c>
      <c r="S37" s="316" t="str">
        <f>IF(AND('MAPA DE RIESGOS'!$AP583="Muy Alta",'MAPA DE RIESGOS'!$AR583="Leve"),CONCATENATE("R",'MAPA DE RIESGOS'!$H583,"C",'MAPA DE RIESGOS'!$AF583),"")</f>
        <v/>
      </c>
      <c r="T37" s="316" t="str">
        <f>IF(AND('MAPA DE RIESGOS'!$AP584="Muy Alta",'MAPA DE RIESGOS'!$AR584="Leve"),CONCATENATE("R",'MAPA DE RIESGOS'!$H584,"C",'MAPA DE RIESGOS'!$AF584),"")</f>
        <v/>
      </c>
      <c r="U37" s="316" t="str">
        <f>IF(AND('MAPA DE RIESGOS'!$AP585="Muy Alta",'MAPA DE RIESGOS'!$AR585="Leve"),CONCATENATE("R",'MAPA DE RIESGOS'!$H585,"C",'MAPA DE RIESGOS'!$AF585),"")</f>
        <v/>
      </c>
      <c r="V37" s="316" t="str">
        <f>IF(AND('MAPA DE RIESGOS'!$AP586="Muy Alta",'MAPA DE RIESGOS'!$AR586="Leve"),CONCATENATE("R",'MAPA DE RIESGOS'!$H586,"C",'MAPA DE RIESGOS'!$AF586),"")</f>
        <v/>
      </c>
      <c r="W37" s="316" t="str">
        <f>IF(AND('MAPA DE RIESGOS'!$AP587="Muy Alta",'MAPA DE RIESGOS'!$AR587="Leve"),CONCATENATE("R",'MAPA DE RIESGOS'!$H587,"C",'MAPA DE RIESGOS'!$AF587),"")</f>
        <v/>
      </c>
      <c r="X37" s="316" t="str">
        <f>IF(AND('MAPA DE RIESGOS'!$AP588="Muy Alta",'MAPA DE RIESGOS'!$AR588="Leve"),CONCATENATE("R",'MAPA DE RIESGOS'!$H588,"C",'MAPA DE RIESGOS'!$AF588),"")</f>
        <v/>
      </c>
      <c r="Y37" s="316" t="str">
        <f>IF(AND('MAPA DE RIESGOS'!$AP589="Muy Alta",'MAPA DE RIESGOS'!$AR589="Leve"),CONCATENATE("R",'MAPA DE RIESGOS'!$H589,"C",'MAPA DE RIESGOS'!$AF589),"")</f>
        <v/>
      </c>
      <c r="Z37" s="316" t="str">
        <f>IF(AND('MAPA DE RIESGOS'!$AP590="Muy Alta",'MAPA DE RIESGOS'!$AR590="Leve"),CONCATENATE("R",'MAPA DE RIESGOS'!$H590,"C",'MAPA DE RIESGOS'!$AF590),"")</f>
        <v/>
      </c>
      <c r="AA37" s="317" t="str">
        <f>IF(AND('MAPA DE RIESGOS'!$AP591="Muy Alta",'MAPA DE RIESGOS'!$AR591="Leve"),CONCATENATE("R",'MAPA DE RIESGOS'!$H591,"C",'MAPA DE RIESGOS'!$AF591),"")</f>
        <v/>
      </c>
      <c r="AB37" s="315" t="str">
        <f>IF(AND('MAPA DE RIESGOS'!$AP574="Muy Alta",'MAPA DE RIESGOS'!$AR574="Menor"),CONCATENATE("R",'MAPA DE RIESGOS'!$H574,"C",'MAPA DE RIESGOS'!$AF574),"")</f>
        <v/>
      </c>
      <c r="AC37" s="316" t="str">
        <f>IF(AND('MAPA DE RIESGOS'!$AP575="Muy Alta",'MAPA DE RIESGOS'!$AR575="Menor"),CONCATENATE("R",'MAPA DE RIESGOS'!$H575,"C",'MAPA DE RIESGOS'!$AF575),"")</f>
        <v/>
      </c>
      <c r="AD37" s="316" t="str">
        <f>IF(AND('MAPA DE RIESGOS'!$AP576="Muy Alta",'MAPA DE RIESGOS'!$AR576="Menor"),CONCATENATE("R",'MAPA DE RIESGOS'!$H576,"C",'MAPA DE RIESGOS'!$AF576),"")</f>
        <v/>
      </c>
      <c r="AE37" s="316" t="str">
        <f>IF(AND('MAPA DE RIESGOS'!$AP577="Muy Alta",'MAPA DE RIESGOS'!$AR577="Menor"),CONCATENATE("R",'MAPA DE RIESGOS'!$H577,"C",'MAPA DE RIESGOS'!$AF577),"")</f>
        <v/>
      </c>
      <c r="AF37" s="316" t="str">
        <f>IF(AND('MAPA DE RIESGOS'!$AP578="Muy Alta",'MAPA DE RIESGOS'!$AR578="Menor"),CONCATENATE("R",'MAPA DE RIESGOS'!$H578,"C",'MAPA DE RIESGOS'!$AF578),"")</f>
        <v/>
      </c>
      <c r="AG37" s="316" t="str">
        <f>IF(AND('MAPA DE RIESGOS'!$AP579="Muy Alta",'MAPA DE RIESGOS'!$AR579="Menor"),CONCATENATE("R",'MAPA DE RIESGOS'!$H579,"C",'MAPA DE RIESGOS'!$AF579),"")</f>
        <v/>
      </c>
      <c r="AH37" s="316" t="str">
        <f>IF(AND('MAPA DE RIESGOS'!$AP580="Muy Alta",'MAPA DE RIESGOS'!$AR580="Menor"),CONCATENATE("R",'MAPA DE RIESGOS'!$H580,"C",'MAPA DE RIESGOS'!$AF580),"")</f>
        <v/>
      </c>
      <c r="AI37" s="316" t="str">
        <f>IF(AND('MAPA DE RIESGOS'!$AP581="Muy Alta",'MAPA DE RIESGOS'!$AR581="Menor"),CONCATENATE("R",'MAPA DE RIESGOS'!$H581,"C",'MAPA DE RIESGOS'!$AF581),"")</f>
        <v/>
      </c>
      <c r="AJ37" s="316" t="str">
        <f>IF(AND('MAPA DE RIESGOS'!$AP582="Muy Alta",'MAPA DE RIESGOS'!$AR582="Menor"),CONCATENATE("R",'MAPA DE RIESGOS'!$H582,"C",'MAPA DE RIESGOS'!$AF582),"")</f>
        <v/>
      </c>
      <c r="AK37" s="316" t="str">
        <f>IF(AND('MAPA DE RIESGOS'!$AP583="Muy Alta",'MAPA DE RIESGOS'!$AR583="Menor"),CONCATENATE("R",'MAPA DE RIESGOS'!$H583,"C",'MAPA DE RIESGOS'!$AF583),"")</f>
        <v/>
      </c>
      <c r="AL37" s="316" t="str">
        <f>IF(AND('MAPA DE RIESGOS'!$AP584="Muy Alta",'MAPA DE RIESGOS'!$AR584="Menor"),CONCATENATE("R",'MAPA DE RIESGOS'!$H584,"C",'MAPA DE RIESGOS'!$AF584),"")</f>
        <v/>
      </c>
      <c r="AM37" s="316" t="str">
        <f>IF(AND('MAPA DE RIESGOS'!$AP585="Muy Alta",'MAPA DE RIESGOS'!$AR585="Menor"),CONCATENATE("R",'MAPA DE RIESGOS'!$H585,"C",'MAPA DE RIESGOS'!$AF585),"")</f>
        <v/>
      </c>
      <c r="AN37" s="316" t="str">
        <f>IF(AND('MAPA DE RIESGOS'!$AP586="Muy Alta",'MAPA DE RIESGOS'!$AR586="Menor"),CONCATENATE("R",'MAPA DE RIESGOS'!$H586,"C",'MAPA DE RIESGOS'!$AF586),"")</f>
        <v/>
      </c>
      <c r="AO37" s="316" t="str">
        <f>IF(AND('MAPA DE RIESGOS'!$AP587="Muy Alta",'MAPA DE RIESGOS'!$AR587="Menor"),CONCATENATE("R",'MAPA DE RIESGOS'!$H587,"C",'MAPA DE RIESGOS'!$AF587),"")</f>
        <v/>
      </c>
      <c r="AP37" s="316" t="str">
        <f>IF(AND('MAPA DE RIESGOS'!$AP588="Muy Alta",'MAPA DE RIESGOS'!$AR588="Menor"),CONCATENATE("R",'MAPA DE RIESGOS'!$H588,"C",'MAPA DE RIESGOS'!$AF588),"")</f>
        <v/>
      </c>
      <c r="AQ37" s="316" t="str">
        <f>IF(AND('MAPA DE RIESGOS'!$AP589="Muy Alta",'MAPA DE RIESGOS'!$AR589="Menor"),CONCATENATE("R",'MAPA DE RIESGOS'!$H589,"C",'MAPA DE RIESGOS'!$AF589),"")</f>
        <v/>
      </c>
      <c r="AR37" s="316" t="str">
        <f>IF(AND('MAPA DE RIESGOS'!$AP590="Muy Alta",'MAPA DE RIESGOS'!$AR590="Menor"),CONCATENATE("R",'MAPA DE RIESGOS'!$H590,"C",'MAPA DE RIESGOS'!$AF590),"")</f>
        <v/>
      </c>
      <c r="AS37" s="317" t="str">
        <f>IF(AND('MAPA DE RIESGOS'!$AP591="Muy Alta",'MAPA DE RIESGOS'!$AR591="Menor"),CONCATENATE("R",'MAPA DE RIESGOS'!$H591,"C",'MAPA DE RIESGOS'!$AF591),"")</f>
        <v/>
      </c>
      <c r="AT37" s="315" t="str">
        <f>IF(AND('MAPA DE RIESGOS'!$AP574="Muy Alta",'MAPA DE RIESGOS'!$AR574="Moderado"),CONCATENATE("R",'MAPA DE RIESGOS'!$H574,"C",'MAPA DE RIESGOS'!$AF574),"")</f>
        <v/>
      </c>
      <c r="AU37" s="316" t="str">
        <f>IF(AND('MAPA DE RIESGOS'!$AP575="Muy Alta",'MAPA DE RIESGOS'!$AR575="Moderado"),CONCATENATE("R",'MAPA DE RIESGOS'!$H575,"C",'MAPA DE RIESGOS'!$AF575),"")</f>
        <v/>
      </c>
      <c r="AV37" s="316" t="str">
        <f>IF(AND('MAPA DE RIESGOS'!$AP576="Muy Alta",'MAPA DE RIESGOS'!$AR576="Moderado"),CONCATENATE("R",'MAPA DE RIESGOS'!$H576,"C",'MAPA DE RIESGOS'!$AF576),"")</f>
        <v/>
      </c>
      <c r="AW37" s="316" t="str">
        <f>IF(AND('MAPA DE RIESGOS'!$AP577="Muy Alta",'MAPA DE RIESGOS'!$AR577="Moderado"),CONCATENATE("R",'MAPA DE RIESGOS'!$H577,"C",'MAPA DE RIESGOS'!$AF577),"")</f>
        <v/>
      </c>
      <c r="AX37" s="316" t="str">
        <f>IF(AND('MAPA DE RIESGOS'!$AP578="Muy Alta",'MAPA DE RIESGOS'!$AR578="Moderado"),CONCATENATE("R",'MAPA DE RIESGOS'!$H578,"C",'MAPA DE RIESGOS'!$AF578),"")</f>
        <v/>
      </c>
      <c r="AY37" s="316" t="str">
        <f>IF(AND('MAPA DE RIESGOS'!$AP579="Muy Alta",'MAPA DE RIESGOS'!$AR579="Moderado"),CONCATENATE("R",'MAPA DE RIESGOS'!$H579,"C",'MAPA DE RIESGOS'!$AF579),"")</f>
        <v/>
      </c>
      <c r="AZ37" s="316" t="str">
        <f>IF(AND('MAPA DE RIESGOS'!$AP580="Muy Alta",'MAPA DE RIESGOS'!$AR580="Moderado"),CONCATENATE("R",'MAPA DE RIESGOS'!$H580,"C",'MAPA DE RIESGOS'!$AF580),"")</f>
        <v/>
      </c>
      <c r="BA37" s="316" t="str">
        <f>IF(AND('MAPA DE RIESGOS'!$AP581="Muy Alta",'MAPA DE RIESGOS'!$AR581="Moderado"),CONCATENATE("R",'MAPA DE RIESGOS'!$H581,"C",'MAPA DE RIESGOS'!$AF581),"")</f>
        <v/>
      </c>
      <c r="BB37" s="316" t="str">
        <f>IF(AND('MAPA DE RIESGOS'!$AP582="Muy Alta",'MAPA DE RIESGOS'!$AR582="Moderado"),CONCATENATE("R",'MAPA DE RIESGOS'!$H582,"C",'MAPA DE RIESGOS'!$AF582),"")</f>
        <v/>
      </c>
      <c r="BC37" s="316" t="str">
        <f>IF(AND('MAPA DE RIESGOS'!$AP583="Muy Alta",'MAPA DE RIESGOS'!$AR583="Moderado"),CONCATENATE("R",'MAPA DE RIESGOS'!$H583,"C",'MAPA DE RIESGOS'!$AF583),"")</f>
        <v/>
      </c>
      <c r="BD37" s="316" t="str">
        <f>IF(AND('MAPA DE RIESGOS'!$AP584="Muy Alta",'MAPA DE RIESGOS'!$AR584="Moderado"),CONCATENATE("R",'MAPA DE RIESGOS'!$H584,"C",'MAPA DE RIESGOS'!$AF584),"")</f>
        <v/>
      </c>
      <c r="BE37" s="316" t="str">
        <f>IF(AND('MAPA DE RIESGOS'!$AP585="Muy Alta",'MAPA DE RIESGOS'!$AR585="Moderado"),CONCATENATE("R",'MAPA DE RIESGOS'!$H585,"C",'MAPA DE RIESGOS'!$AF585),"")</f>
        <v/>
      </c>
      <c r="BF37" s="316" t="str">
        <f>IF(AND('MAPA DE RIESGOS'!$AP586="Muy Alta",'MAPA DE RIESGOS'!$AR586="Moderado"),CONCATENATE("R",'MAPA DE RIESGOS'!$H586,"C",'MAPA DE RIESGOS'!$AF586),"")</f>
        <v/>
      </c>
      <c r="BG37" s="316" t="str">
        <f>IF(AND('MAPA DE RIESGOS'!$AP587="Muy Alta",'MAPA DE RIESGOS'!$AR587="Moderado"),CONCATENATE("R",'MAPA DE RIESGOS'!$H587,"C",'MAPA DE RIESGOS'!$AF587),"")</f>
        <v/>
      </c>
      <c r="BH37" s="316" t="str">
        <f>IF(AND('MAPA DE RIESGOS'!$AP588="Muy Alta",'MAPA DE RIESGOS'!$AR588="Moderado"),CONCATENATE("R",'MAPA DE RIESGOS'!$H588,"C",'MAPA DE RIESGOS'!$AF588),"")</f>
        <v/>
      </c>
      <c r="BI37" s="316" t="str">
        <f>IF(AND('MAPA DE RIESGOS'!$AP589="Muy Alta",'MAPA DE RIESGOS'!$AR589="Moderado"),CONCATENATE("R",'MAPA DE RIESGOS'!$H589,"C",'MAPA DE RIESGOS'!$AF589),"")</f>
        <v/>
      </c>
      <c r="BJ37" s="316" t="str">
        <f>IF(AND('MAPA DE RIESGOS'!$AP590="Muy Alta",'MAPA DE RIESGOS'!$AR590="Moderado"),CONCATENATE("R",'MAPA DE RIESGOS'!$H590,"C",'MAPA DE RIESGOS'!$AF590),"")</f>
        <v/>
      </c>
      <c r="BK37" s="317" t="str">
        <f>IF(AND('MAPA DE RIESGOS'!$AP591="Muy Alta",'MAPA DE RIESGOS'!$AR591="Moderado"),CONCATENATE("R",'MAPA DE RIESGOS'!$H591,"C",'MAPA DE RIESGOS'!$AF591),"")</f>
        <v/>
      </c>
      <c r="BL37" s="315" t="str">
        <f>IF(AND('MAPA DE RIESGOS'!$AP574="Muy Alta",'MAPA DE RIESGOS'!$AR574="Mayor"),CONCATENATE("R",'MAPA DE RIESGOS'!$H574,"C",'MAPA DE RIESGOS'!$AF574),"")</f>
        <v/>
      </c>
      <c r="BM37" s="316" t="str">
        <f>IF(AND('MAPA DE RIESGOS'!$AP575="Muy Alta",'MAPA DE RIESGOS'!$AR575="Mayor"),CONCATENATE("R",'MAPA DE RIESGOS'!$H575,"C",'MAPA DE RIESGOS'!$AF575),"")</f>
        <v/>
      </c>
      <c r="BN37" s="316" t="str">
        <f>IF(AND('MAPA DE RIESGOS'!$AP576="Muy Alta",'MAPA DE RIESGOS'!$AR576="Mayor"),CONCATENATE("R",'MAPA DE RIESGOS'!$H576,"C",'MAPA DE RIESGOS'!$AF576),"")</f>
        <v/>
      </c>
      <c r="BO37" s="316" t="str">
        <f>IF(AND('MAPA DE RIESGOS'!$AP577="Muy Alta",'MAPA DE RIESGOS'!$AR577="Mayor"),CONCATENATE("R",'MAPA DE RIESGOS'!$H577,"C",'MAPA DE RIESGOS'!$AF577),"")</f>
        <v/>
      </c>
      <c r="BP37" s="316" t="str">
        <f>IF(AND('MAPA DE RIESGOS'!$AP578="Muy Alta",'MAPA DE RIESGOS'!$AR578="Mayor"),CONCATENATE("R",'MAPA DE RIESGOS'!$H578,"C",'MAPA DE RIESGOS'!$AF578),"")</f>
        <v/>
      </c>
      <c r="BQ37" s="316" t="str">
        <f>IF(AND('MAPA DE RIESGOS'!$AP579="Muy Alta",'MAPA DE RIESGOS'!$AR579="Mayor"),CONCATENATE("R",'MAPA DE RIESGOS'!$H579,"C",'MAPA DE RIESGOS'!$AF579),"")</f>
        <v/>
      </c>
      <c r="BR37" s="316" t="str">
        <f>IF(AND('MAPA DE RIESGOS'!$AP580="Muy Alta",'MAPA DE RIESGOS'!$AR580="Mayor"),CONCATENATE("R",'MAPA DE RIESGOS'!$H580,"C",'MAPA DE RIESGOS'!$AF580),"")</f>
        <v/>
      </c>
      <c r="BS37" s="316" t="str">
        <f>IF(AND('MAPA DE RIESGOS'!$AP581="Muy Alta",'MAPA DE RIESGOS'!$AR581="Mayor"),CONCATENATE("R",'MAPA DE RIESGOS'!$H581,"C",'MAPA DE RIESGOS'!$AF581),"")</f>
        <v/>
      </c>
      <c r="BT37" s="316" t="str">
        <f>IF(AND('MAPA DE RIESGOS'!$AP582="Muy Alta",'MAPA DE RIESGOS'!$AR582="Mayor"),CONCATENATE("R",'MAPA DE RIESGOS'!$H582,"C",'MAPA DE RIESGOS'!$AF582),"")</f>
        <v/>
      </c>
      <c r="BU37" s="316" t="str">
        <f>IF(AND('MAPA DE RIESGOS'!$AP583="Muy Alta",'MAPA DE RIESGOS'!$AR583="Mayor"),CONCATENATE("R",'MAPA DE RIESGOS'!$H583,"C",'MAPA DE RIESGOS'!$AF583),"")</f>
        <v/>
      </c>
      <c r="BV37" s="316" t="str">
        <f>IF(AND('MAPA DE RIESGOS'!$AP584="Muy Alta",'MAPA DE RIESGOS'!$AR584="Mayor"),CONCATENATE("R",'MAPA DE RIESGOS'!$H584,"C",'MAPA DE RIESGOS'!$AF584),"")</f>
        <v/>
      </c>
      <c r="BW37" s="316" t="str">
        <f>IF(AND('MAPA DE RIESGOS'!$AP585="Muy Alta",'MAPA DE RIESGOS'!$AR585="Mayor"),CONCATENATE("R",'MAPA DE RIESGOS'!$H585,"C",'MAPA DE RIESGOS'!$AF585),"")</f>
        <v/>
      </c>
      <c r="BX37" s="316" t="str">
        <f>IF(AND('MAPA DE RIESGOS'!$AP586="Muy Alta",'MAPA DE RIESGOS'!$AR586="Mayor"),CONCATENATE("R",'MAPA DE RIESGOS'!$H586,"C",'MAPA DE RIESGOS'!$AF586),"")</f>
        <v/>
      </c>
      <c r="BY37" s="316" t="str">
        <f>IF(AND('MAPA DE RIESGOS'!$AP587="Muy Alta",'MAPA DE RIESGOS'!$AR587="Mayor"),CONCATENATE("R",'MAPA DE RIESGOS'!$H587,"C",'MAPA DE RIESGOS'!$AF587),"")</f>
        <v/>
      </c>
      <c r="BZ37" s="316" t="str">
        <f>IF(AND('MAPA DE RIESGOS'!$AP588="Muy Alta",'MAPA DE RIESGOS'!$AR588="Mayor"),CONCATENATE("R",'MAPA DE RIESGOS'!$H588,"C",'MAPA DE RIESGOS'!$AF588),"")</f>
        <v/>
      </c>
      <c r="CA37" s="316" t="str">
        <f>IF(AND('MAPA DE RIESGOS'!$AP589="Muy Alta",'MAPA DE RIESGOS'!$AR589="Mayor"),CONCATENATE("R",'MAPA DE RIESGOS'!$H589,"C",'MAPA DE RIESGOS'!$AF589),"")</f>
        <v/>
      </c>
      <c r="CB37" s="316" t="str">
        <f>IF(AND('MAPA DE RIESGOS'!$AP590="Muy Alta",'MAPA DE RIESGOS'!$AR590="Mayor"),CONCATENATE("R",'MAPA DE RIESGOS'!$H590,"C",'MAPA DE RIESGOS'!$AF590),"")</f>
        <v/>
      </c>
      <c r="CC37" s="317" t="str">
        <f>IF(AND('MAPA DE RIESGOS'!$AP591="Muy Alta",'MAPA DE RIESGOS'!$AR591="Mayor"),CONCATENATE("R",'MAPA DE RIESGOS'!$H591,"C",'MAPA DE RIESGOS'!$AF591),"")</f>
        <v/>
      </c>
      <c r="CD37" s="318" t="str">
        <f>IF(AND('MAPA DE RIESGOS'!$AP574="Muy Alta",'MAPA DE RIESGOS'!$AR574="Catastrófico"),CONCATENATE("R",'MAPA DE RIESGOS'!$H574,"C",'MAPA DE RIESGOS'!$AF574),"")</f>
        <v/>
      </c>
      <c r="CE37" s="318" t="str">
        <f>IF(AND('MAPA DE RIESGOS'!$AP575="Muy Alta",'MAPA DE RIESGOS'!$AR575="Catastrófico"),CONCATENATE("R",'MAPA DE RIESGOS'!$H575,"C",'MAPA DE RIESGOS'!$AF575),"")</f>
        <v/>
      </c>
      <c r="CF37" s="318" t="str">
        <f>IF(AND('MAPA DE RIESGOS'!$AP576="Muy Alta",'MAPA DE RIESGOS'!$AR576="Catastrófico"),CONCATENATE("R",'MAPA DE RIESGOS'!$H576,"C",'MAPA DE RIESGOS'!$AF576),"")</f>
        <v/>
      </c>
      <c r="CG37" s="318" t="str">
        <f>IF(AND('MAPA DE RIESGOS'!$AP577="Muy Alta",'MAPA DE RIESGOS'!$AR577="Catastrófico"),CONCATENATE("R",'MAPA DE RIESGOS'!$H577,"C",'MAPA DE RIESGOS'!$AF577),"")</f>
        <v/>
      </c>
      <c r="CH37" s="318" t="str">
        <f>IF(AND('MAPA DE RIESGOS'!$AP578="Muy Alta",'MAPA DE RIESGOS'!$AR578="Catastrófico"),CONCATENATE("R",'MAPA DE RIESGOS'!$H578,"C",'MAPA DE RIESGOS'!$AF578),"")</f>
        <v/>
      </c>
      <c r="CI37" s="318" t="str">
        <f>IF(AND('MAPA DE RIESGOS'!$AP579="Muy Alta",'MAPA DE RIESGOS'!$AR579="Catastrófico"),CONCATENATE("R",'MAPA DE RIESGOS'!$H579,"C",'MAPA DE RIESGOS'!$AF579),"")</f>
        <v/>
      </c>
      <c r="CJ37" s="318" t="str">
        <f>IF(AND('MAPA DE RIESGOS'!$AP580="Muy Alta",'MAPA DE RIESGOS'!$AR580="Catastrófico"),CONCATENATE("R",'MAPA DE RIESGOS'!$H580,"C",'MAPA DE RIESGOS'!$AF580),"")</f>
        <v/>
      </c>
      <c r="CK37" s="318" t="str">
        <f>IF(AND('MAPA DE RIESGOS'!$AP581="Muy Alta",'MAPA DE RIESGOS'!$AR581="Catastrófico"),CONCATENATE("R",'MAPA DE RIESGOS'!$H581,"C",'MAPA DE RIESGOS'!$AF581),"")</f>
        <v/>
      </c>
      <c r="CL37" s="318" t="str">
        <f>IF(AND('MAPA DE RIESGOS'!$AP582="Muy Alta",'MAPA DE RIESGOS'!$AR582="Catastrófico"),CONCATENATE("R",'MAPA DE RIESGOS'!$H582,"C",'MAPA DE RIESGOS'!$AF582),"")</f>
        <v/>
      </c>
      <c r="CM37" s="318" t="str">
        <f>IF(AND('MAPA DE RIESGOS'!$AP583="Muy Alta",'MAPA DE RIESGOS'!$AR583="Catastrófico"),CONCATENATE("R",'MAPA DE RIESGOS'!$H583,"C",'MAPA DE RIESGOS'!$AF583),"")</f>
        <v/>
      </c>
      <c r="CN37" s="318" t="str">
        <f>IF(AND('MAPA DE RIESGOS'!$AP584="Muy Alta",'MAPA DE RIESGOS'!$AR584="Catastrófico"),CONCATENATE("R",'MAPA DE RIESGOS'!$H584,"C",'MAPA DE RIESGOS'!$AF584),"")</f>
        <v/>
      </c>
      <c r="CO37" s="318" t="str">
        <f>IF(AND('MAPA DE RIESGOS'!$AP585="Muy Alta",'MAPA DE RIESGOS'!$AR585="Catastrófico"),CONCATENATE("R",'MAPA DE RIESGOS'!$H585,"C",'MAPA DE RIESGOS'!$AF585),"")</f>
        <v/>
      </c>
      <c r="CP37" s="318" t="str">
        <f>IF(AND('MAPA DE RIESGOS'!$AP586="Muy Alta",'MAPA DE RIESGOS'!$AR586="Catastrófico"),CONCATENATE("R",'MAPA DE RIESGOS'!$H586,"C",'MAPA DE RIESGOS'!$AF586),"")</f>
        <v/>
      </c>
      <c r="CQ37" s="318" t="str">
        <f>IF(AND('MAPA DE RIESGOS'!$AP587="Muy Alta",'MAPA DE RIESGOS'!$AR587="Catastrófico"),CONCATENATE("R",'MAPA DE RIESGOS'!$H587,"C",'MAPA DE RIESGOS'!$AF587),"")</f>
        <v/>
      </c>
      <c r="CR37" s="318" t="str">
        <f>IF(AND('MAPA DE RIESGOS'!$AP588="Muy Alta",'MAPA DE RIESGOS'!$AR588="Catastrófico"),CONCATENATE("R",'MAPA DE RIESGOS'!$H588,"C",'MAPA DE RIESGOS'!$AF588),"")</f>
        <v/>
      </c>
      <c r="CS37" s="318" t="str">
        <f>IF(AND('MAPA DE RIESGOS'!$AP589="Muy Alta",'MAPA DE RIESGOS'!$AR589="Catastrófico"),CONCATENATE("R",'MAPA DE RIESGOS'!$H589,"C",'MAPA DE RIESGOS'!$AF589),"")</f>
        <v/>
      </c>
      <c r="CT37" s="318" t="str">
        <f>IF(AND('MAPA DE RIESGOS'!$AP590="Muy Alta",'MAPA DE RIESGOS'!$AR590="Catastrófico"),CONCATENATE("R",'MAPA DE RIESGOS'!$H590,"C",'MAPA DE RIESGOS'!$AF590),"")</f>
        <v/>
      </c>
      <c r="CU37" s="319" t="str">
        <f>IF(AND('MAPA DE RIESGOS'!$AP591="Muy Alta",'MAPA DE RIESGOS'!$AR591="Catastrófico"),CONCATENATE("R",'MAPA DE RIESGOS'!$H591,"C",'MAPA DE RIESGOS'!$AF591),"")</f>
        <v/>
      </c>
      <c r="CV37" s="57"/>
      <c r="CW37" s="858"/>
      <c r="CX37" s="859"/>
      <c r="CY37" s="859"/>
      <c r="CZ37" s="859"/>
      <c r="DA37" s="859"/>
      <c r="DB37" s="860"/>
    </row>
    <row r="38" spans="2:106" ht="32.450000000000003" customHeight="1">
      <c r="B38" s="878"/>
      <c r="C38" s="878"/>
      <c r="D38" s="879"/>
      <c r="E38" s="849"/>
      <c r="F38" s="850"/>
      <c r="G38" s="850"/>
      <c r="H38" s="850"/>
      <c r="I38" s="851"/>
      <c r="J38" s="315" t="str">
        <f>IF(AND('MAPA DE RIESGOS'!$AP592="Muy Alta",'MAPA DE RIESGOS'!$AR592="Leve"),CONCATENATE("R",'MAPA DE RIESGOS'!$H592,"C",'MAPA DE RIESGOS'!$AF592),"")</f>
        <v/>
      </c>
      <c r="K38" s="316" t="str">
        <f>IF(AND('MAPA DE RIESGOS'!$AP593="Muy Alta",'MAPA DE RIESGOS'!$AR593="Leve"),CONCATENATE("R",'MAPA DE RIESGOS'!$H593,"C",'MAPA DE RIESGOS'!$AF593),"")</f>
        <v/>
      </c>
      <c r="L38" s="316" t="str">
        <f>IF(AND('MAPA DE RIESGOS'!$AP594="Muy Alta",'MAPA DE RIESGOS'!$AR594="Leve"),CONCATENATE("R",'MAPA DE RIESGOS'!$H594,"C",'MAPA DE RIESGOS'!$AF594),"")</f>
        <v/>
      </c>
      <c r="M38" s="316" t="str">
        <f>IF(AND('MAPA DE RIESGOS'!$AP595="Muy Alta",'MAPA DE RIESGOS'!$AR595="Leve"),CONCATENATE("R",'MAPA DE RIESGOS'!$H595,"C",'MAPA DE RIESGOS'!$AF595),"")</f>
        <v/>
      </c>
      <c r="N38" s="316" t="str">
        <f>IF(AND('MAPA DE RIESGOS'!$AP596="Muy Alta",'MAPA DE RIESGOS'!$AR596="Leve"),CONCATENATE("R",'MAPA DE RIESGOS'!$H596,"C",'MAPA DE RIESGOS'!$AF596),"")</f>
        <v/>
      </c>
      <c r="O38" s="316" t="str">
        <f>IF(AND('MAPA DE RIESGOS'!$AP597="Muy Alta",'MAPA DE RIESGOS'!$AR597="Leve"),CONCATENATE("R",'MAPA DE RIESGOS'!$H597,"C",'MAPA DE RIESGOS'!$AF597),"")</f>
        <v/>
      </c>
      <c r="P38" s="316" t="str">
        <f>IF(AND('MAPA DE RIESGOS'!$AP598="Muy Alta",'MAPA DE RIESGOS'!$AR598="Leve"),CONCATENATE("R",'MAPA DE RIESGOS'!$H598,"C",'MAPA DE RIESGOS'!$AF598),"")</f>
        <v/>
      </c>
      <c r="Q38" s="316" t="str">
        <f>IF(AND('MAPA DE RIESGOS'!$AP599="Muy Alta",'MAPA DE RIESGOS'!$AR599="Leve"),CONCATENATE("R",'MAPA DE RIESGOS'!$H599,"C",'MAPA DE RIESGOS'!$AF599),"")</f>
        <v/>
      </c>
      <c r="R38" s="316" t="str">
        <f>IF(AND('MAPA DE RIESGOS'!$AP600="Muy Alta",'MAPA DE RIESGOS'!$AR600="Leve"),CONCATENATE("R",'MAPA DE RIESGOS'!$H600,"C",'MAPA DE RIESGOS'!$AF600),"")</f>
        <v/>
      </c>
      <c r="S38" s="316" t="str">
        <f>IF(AND('MAPA DE RIESGOS'!$AP601="Muy Alta",'MAPA DE RIESGOS'!$AR601="Leve"),CONCATENATE("R",'MAPA DE RIESGOS'!$H601,"C",'MAPA DE RIESGOS'!$AF601),"")</f>
        <v/>
      </c>
      <c r="T38" s="316" t="str">
        <f>IF(AND('MAPA DE RIESGOS'!$AP602="Muy Alta",'MAPA DE RIESGOS'!$AR602="Leve"),CONCATENATE("R",'MAPA DE RIESGOS'!$H602,"C",'MAPA DE RIESGOS'!$AF602),"")</f>
        <v/>
      </c>
      <c r="U38" s="316" t="str">
        <f>IF(AND('MAPA DE RIESGOS'!$AP603="Muy Alta",'MAPA DE RIESGOS'!$AR603="Leve"),CONCATENATE("R",'MAPA DE RIESGOS'!$H603,"C",'MAPA DE RIESGOS'!$AF603),"")</f>
        <v/>
      </c>
      <c r="V38" s="316" t="str">
        <f>IF(AND('MAPA DE RIESGOS'!$AP604="Muy Alta",'MAPA DE RIESGOS'!$AR604="Leve"),CONCATENATE("R",'MAPA DE RIESGOS'!$H604,"C",'MAPA DE RIESGOS'!$AF604),"")</f>
        <v/>
      </c>
      <c r="W38" s="316" t="str">
        <f>IF(AND('MAPA DE RIESGOS'!$AP605="Muy Alta",'MAPA DE RIESGOS'!$AR605="Leve"),CONCATENATE("R",'MAPA DE RIESGOS'!$H605,"C",'MAPA DE RIESGOS'!$AF605),"")</f>
        <v/>
      </c>
      <c r="X38" s="316" t="str">
        <f>IF(AND('MAPA DE RIESGOS'!$AP606="Muy Alta",'MAPA DE RIESGOS'!$AR606="Leve"),CONCATENATE("R",'MAPA DE RIESGOS'!$H606,"C",'MAPA DE RIESGOS'!$AF606),"")</f>
        <v/>
      </c>
      <c r="Y38" s="316" t="str">
        <f>IF(AND('MAPA DE RIESGOS'!$AP607="Muy Alta",'MAPA DE RIESGOS'!$AR607="Leve"),CONCATENATE("R",'MAPA DE RIESGOS'!$H607,"C",'MAPA DE RIESGOS'!$AF607),"")</f>
        <v/>
      </c>
      <c r="Z38" s="316" t="str">
        <f>IF(AND('MAPA DE RIESGOS'!$AP608="Muy Alta",'MAPA DE RIESGOS'!$AR608="Leve"),CONCATENATE("R",'MAPA DE RIESGOS'!$H608,"C",'MAPA DE RIESGOS'!$AF608),"")</f>
        <v/>
      </c>
      <c r="AA38" s="317" t="str">
        <f>IF(AND('MAPA DE RIESGOS'!$AP609="Muy Alta",'MAPA DE RIESGOS'!$AR609="Leve"),CONCATENATE("R",'MAPA DE RIESGOS'!$H609,"C",'MAPA DE RIESGOS'!$AF609),"")</f>
        <v/>
      </c>
      <c r="AB38" s="315" t="str">
        <f>IF(AND('MAPA DE RIESGOS'!$AP592="Muy Alta",'MAPA DE RIESGOS'!$AR592="Menor"),CONCATENATE("R",'MAPA DE RIESGOS'!$H592,"C",'MAPA DE RIESGOS'!$AF592),"")</f>
        <v/>
      </c>
      <c r="AC38" s="316" t="str">
        <f>IF(AND('MAPA DE RIESGOS'!$AP593="Muy Alta",'MAPA DE RIESGOS'!$AR593="Menor"),CONCATENATE("R",'MAPA DE RIESGOS'!$H593,"C",'MAPA DE RIESGOS'!$AF593),"")</f>
        <v/>
      </c>
      <c r="AD38" s="316" t="str">
        <f>IF(AND('MAPA DE RIESGOS'!$AP594="Muy Alta",'MAPA DE RIESGOS'!$AR594="Menor"),CONCATENATE("R",'MAPA DE RIESGOS'!$H594,"C",'MAPA DE RIESGOS'!$AF594),"")</f>
        <v/>
      </c>
      <c r="AE38" s="316" t="str">
        <f>IF(AND('MAPA DE RIESGOS'!$AP595="Muy Alta",'MAPA DE RIESGOS'!$AR595="Menor"),CONCATENATE("R",'MAPA DE RIESGOS'!$H595,"C",'MAPA DE RIESGOS'!$AF595),"")</f>
        <v/>
      </c>
      <c r="AF38" s="316" t="str">
        <f>IF(AND('MAPA DE RIESGOS'!$AP596="Muy Alta",'MAPA DE RIESGOS'!$AR596="Menor"),CONCATENATE("R",'MAPA DE RIESGOS'!$H596,"C",'MAPA DE RIESGOS'!$AF596),"")</f>
        <v/>
      </c>
      <c r="AG38" s="316" t="str">
        <f>IF(AND('MAPA DE RIESGOS'!$AP597="Muy Alta",'MAPA DE RIESGOS'!$AR597="Menor"),CONCATENATE("R",'MAPA DE RIESGOS'!$H597,"C",'MAPA DE RIESGOS'!$AF597),"")</f>
        <v/>
      </c>
      <c r="AH38" s="316" t="str">
        <f>IF(AND('MAPA DE RIESGOS'!$AP598="Muy Alta",'MAPA DE RIESGOS'!$AR598="Menor"),CONCATENATE("R",'MAPA DE RIESGOS'!$H598,"C",'MAPA DE RIESGOS'!$AF598),"")</f>
        <v/>
      </c>
      <c r="AI38" s="316" t="str">
        <f>IF(AND('MAPA DE RIESGOS'!$AP599="Muy Alta",'MAPA DE RIESGOS'!$AR599="Menor"),CONCATENATE("R",'MAPA DE RIESGOS'!$H599,"C",'MAPA DE RIESGOS'!$AF599),"")</f>
        <v/>
      </c>
      <c r="AJ38" s="316" t="str">
        <f>IF(AND('MAPA DE RIESGOS'!$AP600="Muy Alta",'MAPA DE RIESGOS'!$AR600="Menor"),CONCATENATE("R",'MAPA DE RIESGOS'!$H600,"C",'MAPA DE RIESGOS'!$AF600),"")</f>
        <v/>
      </c>
      <c r="AK38" s="316" t="str">
        <f>IF(AND('MAPA DE RIESGOS'!$AP601="Muy Alta",'MAPA DE RIESGOS'!$AR601="Menor"),CONCATENATE("R",'MAPA DE RIESGOS'!$H601,"C",'MAPA DE RIESGOS'!$AF601),"")</f>
        <v/>
      </c>
      <c r="AL38" s="316" t="str">
        <f>IF(AND('MAPA DE RIESGOS'!$AP602="Muy Alta",'MAPA DE RIESGOS'!$AR602="Menor"),CONCATENATE("R",'MAPA DE RIESGOS'!$H602,"C",'MAPA DE RIESGOS'!$AF602),"")</f>
        <v/>
      </c>
      <c r="AM38" s="316" t="str">
        <f>IF(AND('MAPA DE RIESGOS'!$AP603="Muy Alta",'MAPA DE RIESGOS'!$AR603="Menor"),CONCATENATE("R",'MAPA DE RIESGOS'!$H603,"C",'MAPA DE RIESGOS'!$AF603),"")</f>
        <v/>
      </c>
      <c r="AN38" s="316" t="str">
        <f>IF(AND('MAPA DE RIESGOS'!$AP604="Muy Alta",'MAPA DE RIESGOS'!$AR604="Menor"),CONCATENATE("R",'MAPA DE RIESGOS'!$H604,"C",'MAPA DE RIESGOS'!$AF604),"")</f>
        <v/>
      </c>
      <c r="AO38" s="316" t="str">
        <f>IF(AND('MAPA DE RIESGOS'!$AP605="Muy Alta",'MAPA DE RIESGOS'!$AR605="Menor"),CONCATENATE("R",'MAPA DE RIESGOS'!$H605,"C",'MAPA DE RIESGOS'!$AF605),"")</f>
        <v/>
      </c>
      <c r="AP38" s="316" t="str">
        <f>IF(AND('MAPA DE RIESGOS'!$AP606="Muy Alta",'MAPA DE RIESGOS'!$AR606="Menor"),CONCATENATE("R",'MAPA DE RIESGOS'!$H606,"C",'MAPA DE RIESGOS'!$AF606),"")</f>
        <v/>
      </c>
      <c r="AQ38" s="316" t="str">
        <f>IF(AND('MAPA DE RIESGOS'!$AP607="Muy Alta",'MAPA DE RIESGOS'!$AR607="Menor"),CONCATENATE("R",'MAPA DE RIESGOS'!$H607,"C",'MAPA DE RIESGOS'!$AF607),"")</f>
        <v/>
      </c>
      <c r="AR38" s="316" t="str">
        <f>IF(AND('MAPA DE RIESGOS'!$AP608="Muy Alta",'MAPA DE RIESGOS'!$AR608="Menor"),CONCATENATE("R",'MAPA DE RIESGOS'!$H608,"C",'MAPA DE RIESGOS'!$AF608),"")</f>
        <v/>
      </c>
      <c r="AS38" s="317" t="str">
        <f>IF(AND('MAPA DE RIESGOS'!$AP609="Muy Alta",'MAPA DE RIESGOS'!$AR609="Menor"),CONCATENATE("R",'MAPA DE RIESGOS'!$H609,"C",'MAPA DE RIESGOS'!$AF609),"")</f>
        <v/>
      </c>
      <c r="AT38" s="315" t="str">
        <f>IF(AND('MAPA DE RIESGOS'!$AP592="Muy Alta",'MAPA DE RIESGOS'!$AR592="Moderado"),CONCATENATE("R",'MAPA DE RIESGOS'!$H592,"C",'MAPA DE RIESGOS'!$AF592),"")</f>
        <v/>
      </c>
      <c r="AU38" s="316" t="str">
        <f>IF(AND('MAPA DE RIESGOS'!$AP593="Muy Alta",'MAPA DE RIESGOS'!$AR593="Moderado"),CONCATENATE("R",'MAPA DE RIESGOS'!$H593,"C",'MAPA DE RIESGOS'!$AF593),"")</f>
        <v/>
      </c>
      <c r="AV38" s="316" t="str">
        <f>IF(AND('MAPA DE RIESGOS'!$AP594="Muy Alta",'MAPA DE RIESGOS'!$AR594="Moderado"),CONCATENATE("R",'MAPA DE RIESGOS'!$H594,"C",'MAPA DE RIESGOS'!$AF594),"")</f>
        <v/>
      </c>
      <c r="AW38" s="316" t="str">
        <f>IF(AND('MAPA DE RIESGOS'!$AP595="Muy Alta",'MAPA DE RIESGOS'!$AR595="Moderado"),CONCATENATE("R",'MAPA DE RIESGOS'!$H595,"C",'MAPA DE RIESGOS'!$AF595),"")</f>
        <v/>
      </c>
      <c r="AX38" s="316" t="str">
        <f>IF(AND('MAPA DE RIESGOS'!$AP596="Muy Alta",'MAPA DE RIESGOS'!$AR596="Moderado"),CONCATENATE("R",'MAPA DE RIESGOS'!$H596,"C",'MAPA DE RIESGOS'!$AF596),"")</f>
        <v/>
      </c>
      <c r="AY38" s="316" t="str">
        <f>IF(AND('MAPA DE RIESGOS'!$AP597="Muy Alta",'MAPA DE RIESGOS'!$AR597="Moderado"),CONCATENATE("R",'MAPA DE RIESGOS'!$H597,"C",'MAPA DE RIESGOS'!$AF597),"")</f>
        <v/>
      </c>
      <c r="AZ38" s="316" t="str">
        <f>IF(AND('MAPA DE RIESGOS'!$AP598="Muy Alta",'MAPA DE RIESGOS'!$AR598="Moderado"),CONCATENATE("R",'MAPA DE RIESGOS'!$H598,"C",'MAPA DE RIESGOS'!$AF598),"")</f>
        <v/>
      </c>
      <c r="BA38" s="316" t="str">
        <f>IF(AND('MAPA DE RIESGOS'!$AP599="Muy Alta",'MAPA DE RIESGOS'!$AR599="Moderado"),CONCATENATE("R",'MAPA DE RIESGOS'!$H599,"C",'MAPA DE RIESGOS'!$AF599),"")</f>
        <v/>
      </c>
      <c r="BB38" s="316" t="str">
        <f>IF(AND('MAPA DE RIESGOS'!$AP600="Muy Alta",'MAPA DE RIESGOS'!$AR600="Moderado"),CONCATENATE("R",'MAPA DE RIESGOS'!$H600,"C",'MAPA DE RIESGOS'!$AF600),"")</f>
        <v/>
      </c>
      <c r="BC38" s="316" t="str">
        <f>IF(AND('MAPA DE RIESGOS'!$AP601="Muy Alta",'MAPA DE RIESGOS'!$AR601="Moderado"),CONCATENATE("R",'MAPA DE RIESGOS'!$H601,"C",'MAPA DE RIESGOS'!$AF601),"")</f>
        <v/>
      </c>
      <c r="BD38" s="316" t="str">
        <f>IF(AND('MAPA DE RIESGOS'!$AP602="Muy Alta",'MAPA DE RIESGOS'!$AR602="Moderado"),CONCATENATE("R",'MAPA DE RIESGOS'!$H602,"C",'MAPA DE RIESGOS'!$AF602),"")</f>
        <v/>
      </c>
      <c r="BE38" s="316" t="str">
        <f>IF(AND('MAPA DE RIESGOS'!$AP603="Muy Alta",'MAPA DE RIESGOS'!$AR603="Moderado"),CONCATENATE("R",'MAPA DE RIESGOS'!$H603,"C",'MAPA DE RIESGOS'!$AF603),"")</f>
        <v/>
      </c>
      <c r="BF38" s="316" t="str">
        <f>IF(AND('MAPA DE RIESGOS'!$AP604="Muy Alta",'MAPA DE RIESGOS'!$AR604="Moderado"),CONCATENATE("R",'MAPA DE RIESGOS'!$H604,"C",'MAPA DE RIESGOS'!$AF604),"")</f>
        <v/>
      </c>
      <c r="BG38" s="316" t="str">
        <f>IF(AND('MAPA DE RIESGOS'!$AP605="Muy Alta",'MAPA DE RIESGOS'!$AR605="Moderado"),CONCATENATE("R",'MAPA DE RIESGOS'!$H605,"C",'MAPA DE RIESGOS'!$AF605),"")</f>
        <v/>
      </c>
      <c r="BH38" s="316" t="str">
        <f>IF(AND('MAPA DE RIESGOS'!$AP606="Muy Alta",'MAPA DE RIESGOS'!$AR606="Moderado"),CONCATENATE("R",'MAPA DE RIESGOS'!$H606,"C",'MAPA DE RIESGOS'!$AF606),"")</f>
        <v/>
      </c>
      <c r="BI38" s="316" t="str">
        <f>IF(AND('MAPA DE RIESGOS'!$AP607="Muy Alta",'MAPA DE RIESGOS'!$AR607="Moderado"),CONCATENATE("R",'MAPA DE RIESGOS'!$H607,"C",'MAPA DE RIESGOS'!$AF607),"")</f>
        <v/>
      </c>
      <c r="BJ38" s="316" t="str">
        <f>IF(AND('MAPA DE RIESGOS'!$AP608="Muy Alta",'MAPA DE RIESGOS'!$AR608="Moderado"),CONCATENATE("R",'MAPA DE RIESGOS'!$H608,"C",'MAPA DE RIESGOS'!$AF608),"")</f>
        <v/>
      </c>
      <c r="BK38" s="317" t="str">
        <f>IF(AND('MAPA DE RIESGOS'!$AP609="Muy Alta",'MAPA DE RIESGOS'!$AR609="Moderado"),CONCATENATE("R",'MAPA DE RIESGOS'!$H609,"C",'MAPA DE RIESGOS'!$AF609),"")</f>
        <v/>
      </c>
      <c r="BL38" s="315" t="str">
        <f>IF(AND('MAPA DE RIESGOS'!$AP592="Muy Alta",'MAPA DE RIESGOS'!$AR592="Mayor"),CONCATENATE("R",'MAPA DE RIESGOS'!$H592,"C",'MAPA DE RIESGOS'!$AF592),"")</f>
        <v/>
      </c>
      <c r="BM38" s="316" t="str">
        <f>IF(AND('MAPA DE RIESGOS'!$AP593="Muy Alta",'MAPA DE RIESGOS'!$AR593="Mayor"),CONCATENATE("R",'MAPA DE RIESGOS'!$H593,"C",'MAPA DE RIESGOS'!$AF593),"")</f>
        <v/>
      </c>
      <c r="BN38" s="316" t="str">
        <f>IF(AND('MAPA DE RIESGOS'!$AP594="Muy Alta",'MAPA DE RIESGOS'!$AR594="Mayor"),CONCATENATE("R",'MAPA DE RIESGOS'!$H594,"C",'MAPA DE RIESGOS'!$AF594),"")</f>
        <v/>
      </c>
      <c r="BO38" s="316" t="str">
        <f>IF(AND('MAPA DE RIESGOS'!$AP595="Muy Alta",'MAPA DE RIESGOS'!$AR595="Mayor"),CONCATENATE("R",'MAPA DE RIESGOS'!$H595,"C",'MAPA DE RIESGOS'!$AF595),"")</f>
        <v/>
      </c>
      <c r="BP38" s="316" t="str">
        <f>IF(AND('MAPA DE RIESGOS'!$AP596="Muy Alta",'MAPA DE RIESGOS'!$AR596="Mayor"),CONCATENATE("R",'MAPA DE RIESGOS'!$H596,"C",'MAPA DE RIESGOS'!$AF596),"")</f>
        <v/>
      </c>
      <c r="BQ38" s="316" t="str">
        <f>IF(AND('MAPA DE RIESGOS'!$AP597="Muy Alta",'MAPA DE RIESGOS'!$AR597="Mayor"),CONCATENATE("R",'MAPA DE RIESGOS'!$H597,"C",'MAPA DE RIESGOS'!$AF597),"")</f>
        <v/>
      </c>
      <c r="BR38" s="316" t="str">
        <f>IF(AND('MAPA DE RIESGOS'!$AP598="Muy Alta",'MAPA DE RIESGOS'!$AR598="Mayor"),CONCATENATE("R",'MAPA DE RIESGOS'!$H598,"C",'MAPA DE RIESGOS'!$AF598),"")</f>
        <v/>
      </c>
      <c r="BS38" s="316" t="str">
        <f>IF(AND('MAPA DE RIESGOS'!$AP599="Muy Alta",'MAPA DE RIESGOS'!$AR599="Mayor"),CONCATENATE("R",'MAPA DE RIESGOS'!$H599,"C",'MAPA DE RIESGOS'!$AF599),"")</f>
        <v/>
      </c>
      <c r="BT38" s="316" t="str">
        <f>IF(AND('MAPA DE RIESGOS'!$AP600="Muy Alta",'MAPA DE RIESGOS'!$AR600="Mayor"),CONCATENATE("R",'MAPA DE RIESGOS'!$H600,"C",'MAPA DE RIESGOS'!$AF600),"")</f>
        <v/>
      </c>
      <c r="BU38" s="316" t="str">
        <f>IF(AND('MAPA DE RIESGOS'!$AP601="Muy Alta",'MAPA DE RIESGOS'!$AR601="Mayor"),CONCATENATE("R",'MAPA DE RIESGOS'!$H601,"C",'MAPA DE RIESGOS'!$AF601),"")</f>
        <v/>
      </c>
      <c r="BV38" s="316" t="str">
        <f>IF(AND('MAPA DE RIESGOS'!$AP602="Muy Alta",'MAPA DE RIESGOS'!$AR602="Mayor"),CONCATENATE("R",'MAPA DE RIESGOS'!$H602,"C",'MAPA DE RIESGOS'!$AF602),"")</f>
        <v/>
      </c>
      <c r="BW38" s="316" t="str">
        <f>IF(AND('MAPA DE RIESGOS'!$AP603="Muy Alta",'MAPA DE RIESGOS'!$AR603="Mayor"),CONCATENATE("R",'MAPA DE RIESGOS'!$H603,"C",'MAPA DE RIESGOS'!$AF603),"")</f>
        <v/>
      </c>
      <c r="BX38" s="316" t="str">
        <f>IF(AND('MAPA DE RIESGOS'!$AP604="Muy Alta",'MAPA DE RIESGOS'!$AR604="Mayor"),CONCATENATE("R",'MAPA DE RIESGOS'!$H604,"C",'MAPA DE RIESGOS'!$AF604),"")</f>
        <v/>
      </c>
      <c r="BY38" s="316" t="str">
        <f>IF(AND('MAPA DE RIESGOS'!$AP605="Muy Alta",'MAPA DE RIESGOS'!$AR605="Mayor"),CONCATENATE("R",'MAPA DE RIESGOS'!$H605,"C",'MAPA DE RIESGOS'!$AF605),"")</f>
        <v/>
      </c>
      <c r="BZ38" s="316" t="str">
        <f>IF(AND('MAPA DE RIESGOS'!$AP606="Muy Alta",'MAPA DE RIESGOS'!$AR606="Mayor"),CONCATENATE("R",'MAPA DE RIESGOS'!$H606,"C",'MAPA DE RIESGOS'!$AF606),"")</f>
        <v/>
      </c>
      <c r="CA38" s="316" t="str">
        <f>IF(AND('MAPA DE RIESGOS'!$AP607="Muy Alta",'MAPA DE RIESGOS'!$AR607="Mayor"),CONCATENATE("R",'MAPA DE RIESGOS'!$H607,"C",'MAPA DE RIESGOS'!$AF607),"")</f>
        <v/>
      </c>
      <c r="CB38" s="316" t="str">
        <f>IF(AND('MAPA DE RIESGOS'!$AP608="Muy Alta",'MAPA DE RIESGOS'!$AR608="Mayor"),CONCATENATE("R",'MAPA DE RIESGOS'!$H608,"C",'MAPA DE RIESGOS'!$AF608),"")</f>
        <v/>
      </c>
      <c r="CC38" s="317" t="str">
        <f>IF(AND('MAPA DE RIESGOS'!$AP609="Muy Alta",'MAPA DE RIESGOS'!$AR609="Mayor"),CONCATENATE("R",'MAPA DE RIESGOS'!$H609,"C",'MAPA DE RIESGOS'!$AF609),"")</f>
        <v/>
      </c>
      <c r="CD38" s="318" t="str">
        <f>IF(AND('MAPA DE RIESGOS'!$AP592="Muy Alta",'MAPA DE RIESGOS'!$AR592="Catastrófico"),CONCATENATE("R",'MAPA DE RIESGOS'!$H592,"C",'MAPA DE RIESGOS'!$AF592),"")</f>
        <v/>
      </c>
      <c r="CE38" s="318" t="str">
        <f>IF(AND('MAPA DE RIESGOS'!$AP593="Muy Alta",'MAPA DE RIESGOS'!$AR593="Catastrófico"),CONCATENATE("R",'MAPA DE RIESGOS'!$H593,"C",'MAPA DE RIESGOS'!$AF593),"")</f>
        <v/>
      </c>
      <c r="CF38" s="318" t="str">
        <f>IF(AND('MAPA DE RIESGOS'!$AP594="Muy Alta",'MAPA DE RIESGOS'!$AR594="Catastrófico"),CONCATENATE("R",'MAPA DE RIESGOS'!$H594,"C",'MAPA DE RIESGOS'!$AF594),"")</f>
        <v/>
      </c>
      <c r="CG38" s="318" t="str">
        <f>IF(AND('MAPA DE RIESGOS'!$AP595="Muy Alta",'MAPA DE RIESGOS'!$AR595="Catastrófico"),CONCATENATE("R",'MAPA DE RIESGOS'!$H595,"C",'MAPA DE RIESGOS'!$AF595),"")</f>
        <v/>
      </c>
      <c r="CH38" s="318" t="str">
        <f>IF(AND('MAPA DE RIESGOS'!$AP596="Muy Alta",'MAPA DE RIESGOS'!$AR596="Catastrófico"),CONCATENATE("R",'MAPA DE RIESGOS'!$H596,"C",'MAPA DE RIESGOS'!$AF596),"")</f>
        <v/>
      </c>
      <c r="CI38" s="318" t="str">
        <f>IF(AND('MAPA DE RIESGOS'!$AP597="Muy Alta",'MAPA DE RIESGOS'!$AR597="Catastrófico"),CONCATENATE("R",'MAPA DE RIESGOS'!$H597,"C",'MAPA DE RIESGOS'!$AF597),"")</f>
        <v/>
      </c>
      <c r="CJ38" s="318" t="str">
        <f>IF(AND('MAPA DE RIESGOS'!$AP598="Muy Alta",'MAPA DE RIESGOS'!$AR598="Catastrófico"),CONCATENATE("R",'MAPA DE RIESGOS'!$H598,"C",'MAPA DE RIESGOS'!$AF598),"")</f>
        <v/>
      </c>
      <c r="CK38" s="318" t="str">
        <f>IF(AND('MAPA DE RIESGOS'!$AP599="Muy Alta",'MAPA DE RIESGOS'!$AR599="Catastrófico"),CONCATENATE("R",'MAPA DE RIESGOS'!$H599,"C",'MAPA DE RIESGOS'!$AF599),"")</f>
        <v/>
      </c>
      <c r="CL38" s="318" t="str">
        <f>IF(AND('MAPA DE RIESGOS'!$AP600="Muy Alta",'MAPA DE RIESGOS'!$AR600="Catastrófico"),CONCATENATE("R",'MAPA DE RIESGOS'!$H600,"C",'MAPA DE RIESGOS'!$AF600),"")</f>
        <v/>
      </c>
      <c r="CM38" s="318" t="str">
        <f>IF(AND('MAPA DE RIESGOS'!$AP601="Muy Alta",'MAPA DE RIESGOS'!$AR601="Catastrófico"),CONCATENATE("R",'MAPA DE RIESGOS'!$H601,"C",'MAPA DE RIESGOS'!$AF601),"")</f>
        <v/>
      </c>
      <c r="CN38" s="318" t="str">
        <f>IF(AND('MAPA DE RIESGOS'!$AP602="Muy Alta",'MAPA DE RIESGOS'!$AR602="Catastrófico"),CONCATENATE("R",'MAPA DE RIESGOS'!$H602,"C",'MAPA DE RIESGOS'!$AF602),"")</f>
        <v/>
      </c>
      <c r="CO38" s="318" t="str">
        <f>IF(AND('MAPA DE RIESGOS'!$AP603="Muy Alta",'MAPA DE RIESGOS'!$AR603="Catastrófico"),CONCATENATE("R",'MAPA DE RIESGOS'!$H603,"C",'MAPA DE RIESGOS'!$AF603),"")</f>
        <v/>
      </c>
      <c r="CP38" s="318" t="str">
        <f>IF(AND('MAPA DE RIESGOS'!$AP604="Muy Alta",'MAPA DE RIESGOS'!$AR604="Catastrófico"),CONCATENATE("R",'MAPA DE RIESGOS'!$H604,"C",'MAPA DE RIESGOS'!$AF604),"")</f>
        <v/>
      </c>
      <c r="CQ38" s="318" t="str">
        <f>IF(AND('MAPA DE RIESGOS'!$AP605="Muy Alta",'MAPA DE RIESGOS'!$AR605="Catastrófico"),CONCATENATE("R",'MAPA DE RIESGOS'!$H605,"C",'MAPA DE RIESGOS'!$AF605),"")</f>
        <v/>
      </c>
      <c r="CR38" s="318" t="str">
        <f>IF(AND('MAPA DE RIESGOS'!$AP606="Muy Alta",'MAPA DE RIESGOS'!$AR606="Catastrófico"),CONCATENATE("R",'MAPA DE RIESGOS'!$H606,"C",'MAPA DE RIESGOS'!$AF606),"")</f>
        <v/>
      </c>
      <c r="CS38" s="318" t="str">
        <f>IF(AND('MAPA DE RIESGOS'!$AP607="Muy Alta",'MAPA DE RIESGOS'!$AR607="Catastrófico"),CONCATENATE("R",'MAPA DE RIESGOS'!$H607,"C",'MAPA DE RIESGOS'!$AF607),"")</f>
        <v/>
      </c>
      <c r="CT38" s="318" t="str">
        <f>IF(AND('MAPA DE RIESGOS'!$AP608="Muy Alta",'MAPA DE RIESGOS'!$AR608="Catastrófico"),CONCATENATE("R",'MAPA DE RIESGOS'!$H608,"C",'MAPA DE RIESGOS'!$AF608),"")</f>
        <v/>
      </c>
      <c r="CU38" s="319" t="str">
        <f>IF(AND('MAPA DE RIESGOS'!$AP609="Muy Alta",'MAPA DE RIESGOS'!$AR609="Catastrófico"),CONCATENATE("R",'MAPA DE RIESGOS'!$H609,"C",'MAPA DE RIESGOS'!$AF609),"")</f>
        <v/>
      </c>
      <c r="CV38" s="57"/>
      <c r="CW38" s="858"/>
      <c r="CX38" s="859"/>
      <c r="CY38" s="859"/>
      <c r="CZ38" s="859"/>
      <c r="DA38" s="859"/>
      <c r="DB38" s="860"/>
    </row>
    <row r="39" spans="2:106" ht="32.450000000000003" customHeight="1" thickBot="1">
      <c r="B39" s="878"/>
      <c r="C39" s="878"/>
      <c r="D39" s="879"/>
      <c r="E39" s="852"/>
      <c r="F39" s="853"/>
      <c r="G39" s="853"/>
      <c r="H39" s="853"/>
      <c r="I39" s="854"/>
      <c r="J39" s="315" t="str">
        <f>IF(AND('MAPA DE RIESGOS'!$AP610="Muy Alta",'MAPA DE RIESGOS'!$AR610="Leve"),CONCATENATE("R",'MAPA DE RIESGOS'!$H610,"C",'MAPA DE RIESGOS'!$AF610),"")</f>
        <v/>
      </c>
      <c r="K39" s="316" t="str">
        <f>IF(AND('MAPA DE RIESGOS'!$AP611="Muy Alta",'MAPA DE RIESGOS'!$AR611="Leve"),CONCATENATE("R",'MAPA DE RIESGOS'!$H611,"C",'MAPA DE RIESGOS'!$AF611),"")</f>
        <v/>
      </c>
      <c r="L39" s="316" t="str">
        <f>IF(AND('MAPA DE RIESGOS'!$AP612="Muy Alta",'MAPA DE RIESGOS'!$AR612="Leve"),CONCATENATE("R",'MAPA DE RIESGOS'!$H612,"C",'MAPA DE RIESGOS'!$AF612),"")</f>
        <v/>
      </c>
      <c r="M39" s="316" t="str">
        <f>IF(AND('MAPA DE RIESGOS'!$AP613="Muy Alta",'MAPA DE RIESGOS'!$AR613="Leve"),CONCATENATE("R",'MAPA DE RIESGOS'!$H613,"C",'MAPA DE RIESGOS'!$AF613),"")</f>
        <v/>
      </c>
      <c r="N39" s="316" t="str">
        <f>IF(AND('MAPA DE RIESGOS'!$AP614="Muy Alta",'MAPA DE RIESGOS'!$AR614="Leve"),CONCATENATE("R",'MAPA DE RIESGOS'!$H614,"C",'MAPA DE RIESGOS'!$AF614),"")</f>
        <v/>
      </c>
      <c r="O39" s="316" t="str">
        <f>IF(AND('MAPA DE RIESGOS'!$AP615="Muy Alta",'MAPA DE RIESGOS'!$AR615="Leve"),CONCATENATE("R",'MAPA DE RIESGOS'!$H615,"C",'MAPA DE RIESGOS'!$AF615),"")</f>
        <v/>
      </c>
      <c r="P39" s="316"/>
      <c r="Q39" s="316"/>
      <c r="R39" s="316"/>
      <c r="S39" s="316"/>
      <c r="T39" s="316"/>
      <c r="U39" s="316"/>
      <c r="V39" s="316"/>
      <c r="W39" s="316"/>
      <c r="X39" s="316"/>
      <c r="Y39" s="316"/>
      <c r="Z39" s="316"/>
      <c r="AA39" s="317"/>
      <c r="AB39" s="320" t="str">
        <f>IF(AND('MAPA DE RIESGOS'!$AP610="Muy Alta",'MAPA DE RIESGOS'!$AR610="Menor"),CONCATENATE("R",'MAPA DE RIESGOS'!$H610,"C",'MAPA DE RIESGOS'!$AF610),"")</f>
        <v/>
      </c>
      <c r="AC39" s="321" t="str">
        <f>IF(AND('MAPA DE RIESGOS'!$AP611="Muy Alta",'MAPA DE RIESGOS'!$AR611="Menor"),CONCATENATE("R",'MAPA DE RIESGOS'!$H611,"C",'MAPA DE RIESGOS'!$AF611),"")</f>
        <v/>
      </c>
      <c r="AD39" s="321" t="str">
        <f>IF(AND('MAPA DE RIESGOS'!$AP612="Muy Alta",'MAPA DE RIESGOS'!$AR612="Menor"),CONCATENATE("R",'MAPA DE RIESGOS'!$H612,"C",'MAPA DE RIESGOS'!$AF612),"")</f>
        <v/>
      </c>
      <c r="AE39" s="321" t="str">
        <f>IF(AND('MAPA DE RIESGOS'!$AP613="Muy Alta",'MAPA DE RIESGOS'!$AR613="Menor"),CONCATENATE("R",'MAPA DE RIESGOS'!$H613,"C",'MAPA DE RIESGOS'!$AF613),"")</f>
        <v/>
      </c>
      <c r="AF39" s="321" t="str">
        <f>IF(AND('MAPA DE RIESGOS'!$AP614="Muy Alta",'MAPA DE RIESGOS'!$AR614="Menor"),CONCATENATE("R",'MAPA DE RIESGOS'!$H614,"C",'MAPA DE RIESGOS'!$AF614),"")</f>
        <v/>
      </c>
      <c r="AG39" s="321" t="str">
        <f>IF(AND('MAPA DE RIESGOS'!$AP615="Muy Alta",'MAPA DE RIESGOS'!$AR615="Menor"),CONCATENATE("R",'MAPA DE RIESGOS'!$H615,"C",'MAPA DE RIESGOS'!$AF615),"")</f>
        <v/>
      </c>
      <c r="AH39" s="321"/>
      <c r="AI39" s="321"/>
      <c r="AJ39" s="321"/>
      <c r="AK39" s="321"/>
      <c r="AL39" s="321"/>
      <c r="AM39" s="321"/>
      <c r="AN39" s="321"/>
      <c r="AO39" s="321"/>
      <c r="AP39" s="321"/>
      <c r="AQ39" s="321"/>
      <c r="AR39" s="321"/>
      <c r="AS39" s="322"/>
      <c r="AT39" s="320" t="str">
        <f>IF(AND('MAPA DE RIESGOS'!$AP610="Muy Alta",'MAPA DE RIESGOS'!$AR610="Moderado"),CONCATENATE("R",'MAPA DE RIESGOS'!$H610,"C",'MAPA DE RIESGOS'!$AF610),"")</f>
        <v/>
      </c>
      <c r="AU39" s="321" t="str">
        <f>IF(AND('MAPA DE RIESGOS'!$AP611="Muy Alta",'MAPA DE RIESGOS'!$AR611="Moderado"),CONCATENATE("R",'MAPA DE RIESGOS'!$H611,"C",'MAPA DE RIESGOS'!$AF611),"")</f>
        <v/>
      </c>
      <c r="AV39" s="321" t="str">
        <f>IF(AND('MAPA DE RIESGOS'!$AP612="Muy Alta",'MAPA DE RIESGOS'!$AR612="Moderado"),CONCATENATE("R",'MAPA DE RIESGOS'!$H612,"C",'MAPA DE RIESGOS'!$AF612),"")</f>
        <v/>
      </c>
      <c r="AW39" s="321" t="str">
        <f>IF(AND('MAPA DE RIESGOS'!$AP613="Muy Alta",'MAPA DE RIESGOS'!$AR613="Moderado"),CONCATENATE("R",'MAPA DE RIESGOS'!$H613,"C",'MAPA DE RIESGOS'!$AF613),"")</f>
        <v/>
      </c>
      <c r="AX39" s="321" t="str">
        <f>IF(AND('MAPA DE RIESGOS'!$AP614="Muy Alta",'MAPA DE RIESGOS'!$AR614="Moderado"),CONCATENATE("R",'MAPA DE RIESGOS'!$H614,"C",'MAPA DE RIESGOS'!$AF614),"")</f>
        <v/>
      </c>
      <c r="AY39" s="321" t="str">
        <f>IF(AND('MAPA DE RIESGOS'!$AP615="Muy Alta",'MAPA DE RIESGOS'!$AR615="Moderado"),CONCATENATE("R",'MAPA DE RIESGOS'!$H615,"C",'MAPA DE RIESGOS'!$AF615),"")</f>
        <v/>
      </c>
      <c r="AZ39" s="321"/>
      <c r="BA39" s="321"/>
      <c r="BB39" s="321"/>
      <c r="BC39" s="321"/>
      <c r="BD39" s="321"/>
      <c r="BE39" s="321"/>
      <c r="BF39" s="321"/>
      <c r="BG39" s="321"/>
      <c r="BH39" s="321"/>
      <c r="BI39" s="321"/>
      <c r="BJ39" s="321"/>
      <c r="BK39" s="322"/>
      <c r="BL39" s="320" t="str">
        <f>IF(AND('MAPA DE RIESGOS'!$AP610="Muy Alta",'MAPA DE RIESGOS'!$AR610="Mayor"),CONCATENATE("R",'MAPA DE RIESGOS'!$H610,"C",'MAPA DE RIESGOS'!$AF610),"")</f>
        <v/>
      </c>
      <c r="BM39" s="321" t="str">
        <f>IF(AND('MAPA DE RIESGOS'!$AP611="Muy Alta",'MAPA DE RIESGOS'!$AR611="Mayor"),CONCATENATE("R",'MAPA DE RIESGOS'!$H611,"C",'MAPA DE RIESGOS'!$AF611),"")</f>
        <v/>
      </c>
      <c r="BN39" s="321" t="str">
        <f>IF(AND('MAPA DE RIESGOS'!$AP612="Muy Alta",'MAPA DE RIESGOS'!$AR612="Mayor"),CONCATENATE("R",'MAPA DE RIESGOS'!$H612,"C",'MAPA DE RIESGOS'!$AF612),"")</f>
        <v/>
      </c>
      <c r="BO39" s="321" t="str">
        <f>IF(AND('MAPA DE RIESGOS'!$AP613="Muy Alta",'MAPA DE RIESGOS'!$AR613="Mayor"),CONCATENATE("R",'MAPA DE RIESGOS'!$H613,"C",'MAPA DE RIESGOS'!$AF613),"")</f>
        <v/>
      </c>
      <c r="BP39" s="321" t="str">
        <f>IF(AND('MAPA DE RIESGOS'!$AP614="Muy Alta",'MAPA DE RIESGOS'!$AR614="Mayor"),CONCATENATE("R",'MAPA DE RIESGOS'!$H614,"C",'MAPA DE RIESGOS'!$AF614),"")</f>
        <v/>
      </c>
      <c r="BQ39" s="321" t="str">
        <f>IF(AND('MAPA DE RIESGOS'!$AP615="Muy Alta",'MAPA DE RIESGOS'!$AR615="Mayor"),CONCATENATE("R",'MAPA DE RIESGOS'!$H615,"C",'MAPA DE RIESGOS'!$AF615),"")</f>
        <v/>
      </c>
      <c r="BR39" s="321"/>
      <c r="BS39" s="321"/>
      <c r="BT39" s="321"/>
      <c r="BU39" s="321"/>
      <c r="BV39" s="321"/>
      <c r="BW39" s="321"/>
      <c r="BX39" s="321"/>
      <c r="BY39" s="321"/>
      <c r="BZ39" s="321"/>
      <c r="CA39" s="321"/>
      <c r="CB39" s="321"/>
      <c r="CC39" s="322"/>
      <c r="CD39" s="323" t="str">
        <f>IF(AND('MAPA DE RIESGOS'!$AP610="Muy Alta",'MAPA DE RIESGOS'!$AR610="Catastrófico"),CONCATENATE("R",'MAPA DE RIESGOS'!$H610,"C",'MAPA DE RIESGOS'!$AF610),"")</f>
        <v/>
      </c>
      <c r="CE39" s="323" t="str">
        <f>IF(AND('MAPA DE RIESGOS'!$AP611="Muy Alta",'MAPA DE RIESGOS'!$AR611="Catastrófico"),CONCATENATE("R",'MAPA DE RIESGOS'!$H611,"C",'MAPA DE RIESGOS'!$AF611),"")</f>
        <v/>
      </c>
      <c r="CF39" s="323" t="str">
        <f>IF(AND('MAPA DE RIESGOS'!$AP612="Muy Alta",'MAPA DE RIESGOS'!$AR612="Catastrófico"),CONCATENATE("R",'MAPA DE RIESGOS'!$H612,"C",'MAPA DE RIESGOS'!$AF612),"")</f>
        <v/>
      </c>
      <c r="CG39" s="323" t="str">
        <f>IF(AND('MAPA DE RIESGOS'!$AP613="Muy Alta",'MAPA DE RIESGOS'!$AR613="Catastrófico"),CONCATENATE("R",'MAPA DE RIESGOS'!$H613,"C",'MAPA DE RIESGOS'!$AF613),"")</f>
        <v/>
      </c>
      <c r="CH39" s="323" t="str">
        <f>IF(AND('MAPA DE RIESGOS'!$AP614="Muy Alta",'MAPA DE RIESGOS'!$AR614="Catastrófico"),CONCATENATE("R",'MAPA DE RIESGOS'!$H614,"C",'MAPA DE RIESGOS'!$AF614),"")</f>
        <v/>
      </c>
      <c r="CI39" s="323" t="str">
        <f>IF(AND('MAPA DE RIESGOS'!$AP615="Muy Alta",'MAPA DE RIESGOS'!$AR615="Catastrófico"),CONCATENATE("R",'MAPA DE RIESGOS'!$H615,"C",'MAPA DE RIESGOS'!$AF615),"")</f>
        <v/>
      </c>
      <c r="CJ39" s="323"/>
      <c r="CK39" s="323"/>
      <c r="CL39" s="323"/>
      <c r="CM39" s="323"/>
      <c r="CN39" s="323"/>
      <c r="CO39" s="323"/>
      <c r="CP39" s="323"/>
      <c r="CQ39" s="323"/>
      <c r="CR39" s="323"/>
      <c r="CS39" s="323"/>
      <c r="CT39" s="323"/>
      <c r="CU39" s="324"/>
      <c r="CV39" s="57"/>
      <c r="CW39" s="861"/>
      <c r="CX39" s="862"/>
      <c r="CY39" s="862"/>
      <c r="CZ39" s="862"/>
      <c r="DA39" s="862"/>
      <c r="DB39" s="863"/>
    </row>
    <row r="40" spans="2:106" ht="32.450000000000003" customHeight="1">
      <c r="B40" s="878"/>
      <c r="C40" s="878"/>
      <c r="D40" s="879"/>
      <c r="E40" s="846" t="s">
        <v>1203</v>
      </c>
      <c r="F40" s="847"/>
      <c r="G40" s="847"/>
      <c r="H40" s="847"/>
      <c r="I40" s="847"/>
      <c r="J40" s="325" t="str">
        <f>IF(AND('MAPA DE RIESGOS'!$AP44="Alta",'MAPA DE RIESGOS'!$AR44="Leve"),CONCATENATE("R",'MAPA DE RIESGOS'!$H44,"C",'MAPA DE RIESGOS'!$AF44),"")</f>
        <v/>
      </c>
      <c r="K40" s="326" t="str">
        <f>IF(AND('MAPA DE RIESGOS'!$AP45="Alta",'MAPA DE RIESGOS'!$AR45="Leve"),CONCATENATE("R",'MAPA DE RIESGOS'!$H45,"C",'MAPA DE RIESGOS'!$AF45),"")</f>
        <v/>
      </c>
      <c r="L40" s="326" t="str">
        <f>IF(AND('MAPA DE RIESGOS'!$AP46="Alta",'MAPA DE RIESGOS'!$AR46="Leve"),CONCATENATE("R",'MAPA DE RIESGOS'!$H46,"C",'MAPA DE RIESGOS'!$AF46),"")</f>
        <v/>
      </c>
      <c r="M40" s="326" t="str">
        <f>IF(AND('MAPA DE RIESGOS'!$AP47="Alta",'MAPA DE RIESGOS'!$AR47="Leve"),CONCATENATE("R",'MAPA DE RIESGOS'!$H47,"C",'MAPA DE RIESGOS'!$AF47),"")</f>
        <v/>
      </c>
      <c r="N40" s="326" t="str">
        <f>IF(AND('MAPA DE RIESGOS'!$AP48="Alta",'MAPA DE RIESGOS'!$AR48="Leve"),CONCATENATE("R",'MAPA DE RIESGOS'!$H48,"C",'MAPA DE RIESGOS'!$AF48),"")</f>
        <v/>
      </c>
      <c r="O40" s="326" t="str">
        <f>IF(AND('MAPA DE RIESGOS'!$AP49="Alta",'MAPA DE RIESGOS'!$AR49="Leve"),CONCATENATE("R",'MAPA DE RIESGOS'!$H49,"C",'MAPA DE RIESGOS'!$AF49),"")</f>
        <v/>
      </c>
      <c r="P40" s="326" t="str">
        <f>IF(AND('MAPA DE RIESGOS'!$AP50="Alta",'MAPA DE RIESGOS'!$AR50="Leve"),CONCATENATE("R",'MAPA DE RIESGOS'!$H50,"C",'MAPA DE RIESGOS'!$AF50),"")</f>
        <v/>
      </c>
      <c r="Q40" s="326" t="str">
        <f>IF(AND('MAPA DE RIESGOS'!$AP51="Alta",'MAPA DE RIESGOS'!$AR51="Leve"),CONCATENATE("R",'MAPA DE RIESGOS'!$H51,"C",'MAPA DE RIESGOS'!$AF51),"")</f>
        <v/>
      </c>
      <c r="R40" s="326" t="str">
        <f>IF(AND('MAPA DE RIESGOS'!$AP52="Alta",'MAPA DE RIESGOS'!$AR52="Leve"),CONCATENATE("R",'MAPA DE RIESGOS'!$H52,"C",'MAPA DE RIESGOS'!$AF52),"")</f>
        <v/>
      </c>
      <c r="S40" s="326" t="str">
        <f>IF(AND('MAPA DE RIESGOS'!$AP53="Alta",'MAPA DE RIESGOS'!$AR53="Leve"),CONCATENATE("R",'MAPA DE RIESGOS'!$H53,"C",'MAPA DE RIESGOS'!$AF53),"")</f>
        <v/>
      </c>
      <c r="T40" s="326" t="str">
        <f>IF(AND('MAPA DE RIESGOS'!$AP54="Alta",'MAPA DE RIESGOS'!$AR54="Leve"),CONCATENATE("R",'MAPA DE RIESGOS'!$H54,"C",'MAPA DE RIESGOS'!$AF54),"")</f>
        <v/>
      </c>
      <c r="U40" s="326" t="str">
        <f>IF(AND('MAPA DE RIESGOS'!$AP55="Alta",'MAPA DE RIESGOS'!$AR55="Leve"),CONCATENATE("R",'MAPA DE RIESGOS'!$H55,"C",'MAPA DE RIESGOS'!$AF55),"")</f>
        <v/>
      </c>
      <c r="V40" s="326" t="str">
        <f>IF(AND('MAPA DE RIESGOS'!$AP56="Alta",'MAPA DE RIESGOS'!$AR56="Leve"),CONCATENATE("R",'MAPA DE RIESGOS'!$H56,"C",'MAPA DE RIESGOS'!$AF56),"")</f>
        <v/>
      </c>
      <c r="W40" s="326" t="str">
        <f>IF(AND('MAPA DE RIESGOS'!$AP57="Alta",'MAPA DE RIESGOS'!$AR57="Leve"),CONCATENATE("R",'MAPA DE RIESGOS'!$H57,"C",'MAPA DE RIESGOS'!$AF57),"")</f>
        <v/>
      </c>
      <c r="X40" s="326" t="str">
        <f>IF(AND('MAPA DE RIESGOS'!$AP58="Alta",'MAPA DE RIESGOS'!$AR58="Leve"),CONCATENATE("R",'MAPA DE RIESGOS'!$H58,"C",'MAPA DE RIESGOS'!$AF58),"")</f>
        <v/>
      </c>
      <c r="Y40" s="326" t="str">
        <f>IF(AND('MAPA DE RIESGOS'!$AP59="Alta",'MAPA DE RIESGOS'!$AR59="Leve"),CONCATENATE("R",'MAPA DE RIESGOS'!$H59,"C",'MAPA DE RIESGOS'!$AF59),"")</f>
        <v/>
      </c>
      <c r="Z40" s="326" t="str">
        <f>IF(AND('MAPA DE RIESGOS'!$AP60="Alta",'MAPA DE RIESGOS'!$AR60="Leve"),CONCATENATE("R",'MAPA DE RIESGOS'!$H60,"C",'MAPA DE RIESGOS'!$AF60),"")</f>
        <v/>
      </c>
      <c r="AA40" s="326" t="str">
        <f>IF(AND('MAPA DE RIESGOS'!$AP61="Alta",'MAPA DE RIESGOS'!$AR61="Leve"),CONCATENATE("R",'MAPA DE RIESGOS'!$H61,"C",'MAPA DE RIESGOS'!$AF61),"")</f>
        <v/>
      </c>
      <c r="AB40" s="325" t="str">
        <f>IF(AND('MAPA DE RIESGOS'!$AP44="Alta",'MAPA DE RIESGOS'!$AR44="Menor"),CONCATENATE("R",'MAPA DE RIESGOS'!$H44,"C",'MAPA DE RIESGOS'!$AF44),"")</f>
        <v/>
      </c>
      <c r="AC40" s="326" t="str">
        <f>IF(AND('MAPA DE RIESGOS'!$AP45="Alta",'MAPA DE RIESGOS'!$AR45="Menor"),CONCATENATE("R",'MAPA DE RIESGOS'!$H45,"C",'MAPA DE RIESGOS'!$AF45),"")</f>
        <v/>
      </c>
      <c r="AD40" s="326" t="str">
        <f>IF(AND('MAPA DE RIESGOS'!$AP46="Alta",'MAPA DE RIESGOS'!$AR46="Menor"),CONCATENATE("R",'MAPA DE RIESGOS'!$H46,"C",'MAPA DE RIESGOS'!$AF46),"")</f>
        <v/>
      </c>
      <c r="AE40" s="326" t="str">
        <f>IF(AND('MAPA DE RIESGOS'!$AP47="Alta",'MAPA DE RIESGOS'!$AR47="Menor"),CONCATENATE("R",'MAPA DE RIESGOS'!$H47,"C",'MAPA DE RIESGOS'!$AF47),"")</f>
        <v/>
      </c>
      <c r="AF40" s="326" t="str">
        <f>IF(AND('MAPA DE RIESGOS'!$AP48="Alta",'MAPA DE RIESGOS'!$AR48="Menor"),CONCATENATE("R",'MAPA DE RIESGOS'!$H48,"C",'MAPA DE RIESGOS'!$AF48),"")</f>
        <v/>
      </c>
      <c r="AG40" s="326" t="str">
        <f>IF(AND('MAPA DE RIESGOS'!$AP49="Alta",'MAPA DE RIESGOS'!$AR49="Menor"),CONCATENATE("R",'MAPA DE RIESGOS'!$H49,"C",'MAPA DE RIESGOS'!$AF49),"")</f>
        <v/>
      </c>
      <c r="AH40" s="326" t="str">
        <f>IF(AND('MAPA DE RIESGOS'!$AP50="Alta",'MAPA DE RIESGOS'!$AR50="Menor"),CONCATENATE("R",'MAPA DE RIESGOS'!$H50,"C",'MAPA DE RIESGOS'!$AF50),"")</f>
        <v/>
      </c>
      <c r="AI40" s="326" t="str">
        <f>IF(AND('MAPA DE RIESGOS'!$AP51="Alta",'MAPA DE RIESGOS'!$AR51="Menor"),CONCATENATE("R",'MAPA DE RIESGOS'!$H51,"C",'MAPA DE RIESGOS'!$AF51),"")</f>
        <v/>
      </c>
      <c r="AJ40" s="326" t="str">
        <f>IF(AND('MAPA DE RIESGOS'!$AP52="Alta",'MAPA DE RIESGOS'!$AR52="Menor"),CONCATENATE("R",'MAPA DE RIESGOS'!$H52,"C",'MAPA DE RIESGOS'!$AF52),"")</f>
        <v/>
      </c>
      <c r="AK40" s="326" t="str">
        <f>IF(AND('MAPA DE RIESGOS'!$AP53="Alta",'MAPA DE RIESGOS'!$AR53="Menor"),CONCATENATE("R",'MAPA DE RIESGOS'!$H53,"C",'MAPA DE RIESGOS'!$AF53),"")</f>
        <v/>
      </c>
      <c r="AL40" s="326" t="str">
        <f>IF(AND('MAPA DE RIESGOS'!$AP54="Alta",'MAPA DE RIESGOS'!$AR54="Menor"),CONCATENATE("R",'MAPA DE RIESGOS'!$H54,"C",'MAPA DE RIESGOS'!$AF54),"")</f>
        <v/>
      </c>
      <c r="AM40" s="326" t="str">
        <f>IF(AND('MAPA DE RIESGOS'!$AP55="Alta",'MAPA DE RIESGOS'!$AR55="Menor"),CONCATENATE("R",'MAPA DE RIESGOS'!$H55,"C",'MAPA DE RIESGOS'!$AF55),"")</f>
        <v/>
      </c>
      <c r="AN40" s="326" t="str">
        <f>IF(AND('MAPA DE RIESGOS'!$AP56="Alta",'MAPA DE RIESGOS'!$AR56="Menor"),CONCATENATE("R",'MAPA DE RIESGOS'!$H56,"C",'MAPA DE RIESGOS'!$AF56),"")</f>
        <v/>
      </c>
      <c r="AO40" s="326" t="str">
        <f>IF(AND('MAPA DE RIESGOS'!$AP57="Alta",'MAPA DE RIESGOS'!$AR57="Menor"),CONCATENATE("R",'MAPA DE RIESGOS'!$H57,"C",'MAPA DE RIESGOS'!$AF57),"")</f>
        <v/>
      </c>
      <c r="AP40" s="326" t="str">
        <f>IF(AND('MAPA DE RIESGOS'!$AP58="Alta",'MAPA DE RIESGOS'!$AR58="Menor"),CONCATENATE("R",'MAPA DE RIESGOS'!$H58,"C",'MAPA DE RIESGOS'!$AF58),"")</f>
        <v/>
      </c>
      <c r="AQ40" s="326" t="str">
        <f>IF(AND('MAPA DE RIESGOS'!$AP59="Alta",'MAPA DE RIESGOS'!$AR59="Menor"),CONCATENATE("R",'MAPA DE RIESGOS'!$H59,"C",'MAPA DE RIESGOS'!$AF59),"")</f>
        <v/>
      </c>
      <c r="AR40" s="326" t="str">
        <f>IF(AND('MAPA DE RIESGOS'!$AP60="Alta",'MAPA DE RIESGOS'!$AR60="Menor"),CONCATENATE("R",'MAPA DE RIESGOS'!$H60,"C",'MAPA DE RIESGOS'!$AF60),"")</f>
        <v/>
      </c>
      <c r="AS40" s="327" t="str">
        <f>IF(AND('MAPA DE RIESGOS'!$AP61="Alta",'MAPA DE RIESGOS'!$AR61="Menor"),CONCATENATE("R",'MAPA DE RIESGOS'!$H61,"C",'MAPA DE RIESGOS'!$AF61),"")</f>
        <v/>
      </c>
      <c r="AT40" s="311" t="str">
        <f>IF(AND('MAPA DE RIESGOS'!$AP44="Alta",'MAPA DE RIESGOS'!$AR44="Moderado"),CONCATENATE("R",'MAPA DE RIESGOS'!$H44,"C",'MAPA DE RIESGOS'!$AF44),"")</f>
        <v/>
      </c>
      <c r="AU40" s="311" t="str">
        <f>IF(AND('MAPA DE RIESGOS'!$AP45="Alta",'MAPA DE RIESGOS'!$AR45="Moderado"),CONCATENATE("R",'MAPA DE RIESGOS'!$H45,"C",'MAPA DE RIESGOS'!$AF45),"")</f>
        <v/>
      </c>
      <c r="AV40" s="311" t="str">
        <f>IF(AND('MAPA DE RIESGOS'!$AP46="Alta",'MAPA DE RIESGOS'!$AR46="Moderado"),CONCATENATE("R",'MAPA DE RIESGOS'!$H46,"C",'MAPA DE RIESGOS'!$AF46),"")</f>
        <v/>
      </c>
      <c r="AW40" s="311" t="str">
        <f>IF(AND('MAPA DE RIESGOS'!$AP47="Alta",'MAPA DE RIESGOS'!$AR47="Moderado"),CONCATENATE("R",'MAPA DE RIESGOS'!$H47,"C",'MAPA DE RIESGOS'!$AF47),"")</f>
        <v/>
      </c>
      <c r="AX40" s="311" t="str">
        <f>IF(AND('MAPA DE RIESGOS'!$AP48="Alta",'MAPA DE RIESGOS'!$AR48="Moderado"),CONCATENATE("R",'MAPA DE RIESGOS'!$H48,"C",'MAPA DE RIESGOS'!$AF48),"")</f>
        <v/>
      </c>
      <c r="AY40" s="311" t="str">
        <f>IF(AND('MAPA DE RIESGOS'!$AP49="Alta",'MAPA DE RIESGOS'!$AR49="Moderado"),CONCATENATE("R",'MAPA DE RIESGOS'!$H49,"C",'MAPA DE RIESGOS'!$AF49),"")</f>
        <v/>
      </c>
      <c r="AZ40" s="311" t="str">
        <f>IF(AND('MAPA DE RIESGOS'!$AP50="Alta",'MAPA DE RIESGOS'!$AR50="Moderado"),CONCATENATE("R",'MAPA DE RIESGOS'!$H50,"C",'MAPA DE RIESGOS'!$AF50),"")</f>
        <v/>
      </c>
      <c r="BA40" s="311" t="str">
        <f>IF(AND('MAPA DE RIESGOS'!$AP51="Alta",'MAPA DE RIESGOS'!$AR51="Moderado"),CONCATENATE("R",'MAPA DE RIESGOS'!$H51,"C",'MAPA DE RIESGOS'!$AF51),"")</f>
        <v/>
      </c>
      <c r="BB40" s="311" t="str">
        <f>IF(AND('MAPA DE RIESGOS'!$AP52="Alta",'MAPA DE RIESGOS'!$AR52="Moderado"),CONCATENATE("R",'MAPA DE RIESGOS'!$H52,"C",'MAPA DE RIESGOS'!$AF52),"")</f>
        <v/>
      </c>
      <c r="BC40" s="311" t="str">
        <f>IF(AND('MAPA DE RIESGOS'!$AP53="Alta",'MAPA DE RIESGOS'!$AR53="Moderado"),CONCATENATE("R",'MAPA DE RIESGOS'!$H53,"C",'MAPA DE RIESGOS'!$AF53),"")</f>
        <v/>
      </c>
      <c r="BD40" s="311" t="str">
        <f>IF(AND('MAPA DE RIESGOS'!$AP54="Alta",'MAPA DE RIESGOS'!$AR54="Moderado"),CONCATENATE("R",'MAPA DE RIESGOS'!$H54,"C",'MAPA DE RIESGOS'!$AF54),"")</f>
        <v/>
      </c>
      <c r="BE40" s="311" t="str">
        <f>IF(AND('MAPA DE RIESGOS'!$AP55="Alta",'MAPA DE RIESGOS'!$AR55="Moderado"),CONCATENATE("R",'MAPA DE RIESGOS'!$H55,"C",'MAPA DE RIESGOS'!$AF55),"")</f>
        <v/>
      </c>
      <c r="BF40" s="311" t="str">
        <f>IF(AND('MAPA DE RIESGOS'!$AP56="Alta",'MAPA DE RIESGOS'!$AR56="Moderado"),CONCATENATE("R",'MAPA DE RIESGOS'!$H56,"C",'MAPA DE RIESGOS'!$AF56),"")</f>
        <v/>
      </c>
      <c r="BG40" s="311" t="str">
        <f>IF(AND('MAPA DE RIESGOS'!$AP57="Alta",'MAPA DE RIESGOS'!$AR57="Moderado"),CONCATENATE("R",'MAPA DE RIESGOS'!$H57,"C",'MAPA DE RIESGOS'!$AF57),"")</f>
        <v/>
      </c>
      <c r="BH40" s="311" t="str">
        <f>IF(AND('MAPA DE RIESGOS'!$AP58="Alta",'MAPA DE RIESGOS'!$AR58="Moderado"),CONCATENATE("R",'MAPA DE RIESGOS'!$H58,"C",'MAPA DE RIESGOS'!$AF58),"")</f>
        <v/>
      </c>
      <c r="BI40" s="311" t="str">
        <f>IF(AND('MAPA DE RIESGOS'!$AP59="Alta",'MAPA DE RIESGOS'!$AR59="Moderado"),CONCATENATE("R",'MAPA DE RIESGOS'!$H59,"C",'MAPA DE RIESGOS'!$AF59),"")</f>
        <v/>
      </c>
      <c r="BJ40" s="311" t="str">
        <f>IF(AND('MAPA DE RIESGOS'!$AP60="Alta",'MAPA DE RIESGOS'!$AR60="Moderado"),CONCATENATE("R",'MAPA DE RIESGOS'!$H60,"C",'MAPA DE RIESGOS'!$AF60),"")</f>
        <v/>
      </c>
      <c r="BK40" s="312" t="str">
        <f>IF(AND('MAPA DE RIESGOS'!$AP61="Alta",'MAPA DE RIESGOS'!$AR61="Moderado"),CONCATENATE("R",'MAPA DE RIESGOS'!$H61,"C",'MAPA DE RIESGOS'!$AF61),"")</f>
        <v/>
      </c>
      <c r="BL40" s="311" t="str">
        <f>IF(AND('MAPA DE RIESGOS'!$AP44="Alta",'MAPA DE RIESGOS'!$AR44="Mayor"),CONCATENATE("R",'MAPA DE RIESGOS'!$H44,"C",'MAPA DE RIESGOS'!$AF44),"")</f>
        <v/>
      </c>
      <c r="BM40" s="311" t="str">
        <f>IF(AND('MAPA DE RIESGOS'!$AP45="Alta",'MAPA DE RIESGOS'!$AR45="Mayor"),CONCATENATE("R",'MAPA DE RIESGOS'!$H45,"C",'MAPA DE RIESGOS'!$AF45),"")</f>
        <v/>
      </c>
      <c r="BN40" s="311" t="str">
        <f>IF(AND('MAPA DE RIESGOS'!$AP46="Alta",'MAPA DE RIESGOS'!$AR46="Mayor"),CONCATENATE("R",'MAPA DE RIESGOS'!$H46,"C",'MAPA DE RIESGOS'!$AF46),"")</f>
        <v/>
      </c>
      <c r="BO40" s="311" t="str">
        <f>IF(AND('MAPA DE RIESGOS'!$AP47="Alta",'MAPA DE RIESGOS'!$AR47="Mayor"),CONCATENATE("R",'MAPA DE RIESGOS'!$H47,"C",'MAPA DE RIESGOS'!$AF47),"")</f>
        <v/>
      </c>
      <c r="BP40" s="311" t="str">
        <f>IF(AND('MAPA DE RIESGOS'!$AP48="Alta",'MAPA DE RIESGOS'!$AR48="Mayor"),CONCATENATE("R",'MAPA DE RIESGOS'!$H48,"C",'MAPA DE RIESGOS'!$AF48),"")</f>
        <v/>
      </c>
      <c r="BQ40" s="311" t="str">
        <f>IF(AND('MAPA DE RIESGOS'!$AP49="Alta",'MAPA DE RIESGOS'!$AR49="Mayor"),CONCATENATE("R",'MAPA DE RIESGOS'!$H49,"C",'MAPA DE RIESGOS'!$AF49),"")</f>
        <v/>
      </c>
      <c r="BR40" s="311" t="str">
        <f>IF(AND('MAPA DE RIESGOS'!$AP50="Alta",'MAPA DE RIESGOS'!$AR50="Mayor"),CONCATENATE("R",'MAPA DE RIESGOS'!$H50,"C",'MAPA DE RIESGOS'!$AF50),"")</f>
        <v/>
      </c>
      <c r="BS40" s="311" t="str">
        <f>IF(AND('MAPA DE RIESGOS'!$AP51="Alta",'MAPA DE RIESGOS'!$AR51="Mayor"),CONCATENATE("R",'MAPA DE RIESGOS'!$H51,"C",'MAPA DE RIESGOS'!$AF51),"")</f>
        <v/>
      </c>
      <c r="BT40" s="311" t="str">
        <f>IF(AND('MAPA DE RIESGOS'!$AP52="Alta",'MAPA DE RIESGOS'!$AR52="Mayor"),CONCATENATE("R",'MAPA DE RIESGOS'!$H52,"C",'MAPA DE RIESGOS'!$AF52),"")</f>
        <v/>
      </c>
      <c r="BU40" s="311" t="str">
        <f>IF(AND('MAPA DE RIESGOS'!$AP53="Alta",'MAPA DE RIESGOS'!$AR53="Mayor"),CONCATENATE("R",'MAPA DE RIESGOS'!$H53,"C",'MAPA DE RIESGOS'!$AF53),"")</f>
        <v/>
      </c>
      <c r="BV40" s="311" t="str">
        <f>IF(AND('MAPA DE RIESGOS'!$AP54="Alta",'MAPA DE RIESGOS'!$AR54="Mayor"),CONCATENATE("R",'MAPA DE RIESGOS'!$H54,"C",'MAPA DE RIESGOS'!$AF54),"")</f>
        <v/>
      </c>
      <c r="BW40" s="311" t="str">
        <f>IF(AND('MAPA DE RIESGOS'!$AP55="Alta",'MAPA DE RIESGOS'!$AR55="Mayor"),CONCATENATE("R",'MAPA DE RIESGOS'!$H55,"C",'MAPA DE RIESGOS'!$AF55),"")</f>
        <v/>
      </c>
      <c r="BX40" s="311" t="str">
        <f>IF(AND('MAPA DE RIESGOS'!$AP56="Alta",'MAPA DE RIESGOS'!$AR56="Mayor"),CONCATENATE("R",'MAPA DE RIESGOS'!$H56,"C",'MAPA DE RIESGOS'!$AF56),"")</f>
        <v/>
      </c>
      <c r="BY40" s="311" t="str">
        <f>IF(AND('MAPA DE RIESGOS'!$AP57="Alta",'MAPA DE RIESGOS'!$AR57="Mayor"),CONCATENATE("R",'MAPA DE RIESGOS'!$H57,"C",'MAPA DE RIESGOS'!$AF57),"")</f>
        <v/>
      </c>
      <c r="BZ40" s="311" t="str">
        <f>IF(AND('MAPA DE RIESGOS'!$AP58="Alta",'MAPA DE RIESGOS'!$AR58="Mayor"),CONCATENATE("R",'MAPA DE RIESGOS'!$H58,"C",'MAPA DE RIESGOS'!$AF58),"")</f>
        <v/>
      </c>
      <c r="CA40" s="311" t="str">
        <f>IF(AND('MAPA DE RIESGOS'!$AP59="Alta",'MAPA DE RIESGOS'!$AR59="Mayor"),CONCATENATE("R",'MAPA DE RIESGOS'!$H59,"C",'MAPA DE RIESGOS'!$AF59),"")</f>
        <v/>
      </c>
      <c r="CB40" s="311" t="str">
        <f>IF(AND('MAPA DE RIESGOS'!$AP60="Alta",'MAPA DE RIESGOS'!$AR60="Mayor"),CONCATENATE("R",'MAPA DE RIESGOS'!$H60,"C",'MAPA DE RIESGOS'!$AF60),"")</f>
        <v/>
      </c>
      <c r="CC40" s="312" t="str">
        <f>IF(AND('MAPA DE RIESGOS'!$AP61="Alta",'MAPA DE RIESGOS'!$AR61="Mayor"),CONCATENATE("R",'MAPA DE RIESGOS'!$H61,"C",'MAPA DE RIESGOS'!$AF61),"")</f>
        <v/>
      </c>
      <c r="CD40" s="313" t="str">
        <f>IF(AND('MAPA DE RIESGOS'!$AP44="Alta",'MAPA DE RIESGOS'!$AR44="Catastrófico"),CONCATENATE("R",'MAPA DE RIESGOS'!$H44,"C",'MAPA DE RIESGOS'!$AF44),"")</f>
        <v/>
      </c>
      <c r="CE40" s="313" t="str">
        <f>IF(AND('MAPA DE RIESGOS'!$AP45="Alta",'MAPA DE RIESGOS'!$AR45="Catastrófico"),CONCATENATE("R",'MAPA DE RIESGOS'!$H45,"C",'MAPA DE RIESGOS'!$AF45),"")</f>
        <v/>
      </c>
      <c r="CF40" s="313" t="str">
        <f>IF(AND('MAPA DE RIESGOS'!$AP46="Alta",'MAPA DE RIESGOS'!$AR46="Catastrófico"),CONCATENATE("R",'MAPA DE RIESGOS'!$H46,"C",'MAPA DE RIESGOS'!$AF46),"")</f>
        <v/>
      </c>
      <c r="CG40" s="313" t="str">
        <f>IF(AND('MAPA DE RIESGOS'!$AP47="Alta",'MAPA DE RIESGOS'!$AR47="Catastrófico"),CONCATENATE("R",'MAPA DE RIESGOS'!$H47,"C",'MAPA DE RIESGOS'!$AF47),"")</f>
        <v/>
      </c>
      <c r="CH40" s="313" t="str">
        <f>IF(AND('MAPA DE RIESGOS'!$AP48="Alta",'MAPA DE RIESGOS'!$AR48="Catastrófico"),CONCATENATE("R",'MAPA DE RIESGOS'!$H48,"C",'MAPA DE RIESGOS'!$AF48),"")</f>
        <v/>
      </c>
      <c r="CI40" s="313" t="str">
        <f>IF(AND('MAPA DE RIESGOS'!$AP49="Alta",'MAPA DE RIESGOS'!$AR49="Catastrófico"),CONCATENATE("R",'MAPA DE RIESGOS'!$H49,"C",'MAPA DE RIESGOS'!$AF49),"")</f>
        <v/>
      </c>
      <c r="CJ40" s="313" t="str">
        <f>IF(AND('MAPA DE RIESGOS'!$AP50="Alta",'MAPA DE RIESGOS'!$AR50="Catastrófico"),CONCATENATE("R",'MAPA DE RIESGOS'!$H50,"C",'MAPA DE RIESGOS'!$AF50),"")</f>
        <v/>
      </c>
      <c r="CK40" s="313" t="str">
        <f>IF(AND('MAPA DE RIESGOS'!$AP51="Alta",'MAPA DE RIESGOS'!$AR51="Catastrófico"),CONCATENATE("R",'MAPA DE RIESGOS'!$H51,"C",'MAPA DE RIESGOS'!$AF51),"")</f>
        <v/>
      </c>
      <c r="CL40" s="313" t="str">
        <f>IF(AND('MAPA DE RIESGOS'!$AP52="Alta",'MAPA DE RIESGOS'!$AR52="Catastrófico"),CONCATENATE("R",'MAPA DE RIESGOS'!$H52,"C",'MAPA DE RIESGOS'!$AF52),"")</f>
        <v/>
      </c>
      <c r="CM40" s="313" t="str">
        <f>IF(AND('MAPA DE RIESGOS'!$AP53="Alta",'MAPA DE RIESGOS'!$AR53="Catastrófico"),CONCATENATE("R",'MAPA DE RIESGOS'!$H53,"C",'MAPA DE RIESGOS'!$AF53),"")</f>
        <v/>
      </c>
      <c r="CN40" s="313" t="str">
        <f>IF(AND('MAPA DE RIESGOS'!$AP54="Alta",'MAPA DE RIESGOS'!$AR54="Catastrófico"),CONCATENATE("R",'MAPA DE RIESGOS'!$H54,"C",'MAPA DE RIESGOS'!$AF54),"")</f>
        <v/>
      </c>
      <c r="CO40" s="313" t="str">
        <f>IF(AND('MAPA DE RIESGOS'!$AP55="Alta",'MAPA DE RIESGOS'!$AR55="Catastrófico"),CONCATENATE("R",'MAPA DE RIESGOS'!$H55,"C",'MAPA DE RIESGOS'!$AF55),"")</f>
        <v/>
      </c>
      <c r="CP40" s="313" t="str">
        <f>IF(AND('MAPA DE RIESGOS'!$AP56="Alta",'MAPA DE RIESGOS'!$AR56="Catastrófico"),CONCATENATE("R",'MAPA DE RIESGOS'!$H56,"C",'MAPA DE RIESGOS'!$AF56),"")</f>
        <v/>
      </c>
      <c r="CQ40" s="313" t="str">
        <f>IF(AND('MAPA DE RIESGOS'!$AP57="Alta",'MAPA DE RIESGOS'!$AR57="Catastrófico"),CONCATENATE("R",'MAPA DE RIESGOS'!$H57,"C",'MAPA DE RIESGOS'!$AF57),"")</f>
        <v/>
      </c>
      <c r="CR40" s="313" t="str">
        <f>IF(AND('MAPA DE RIESGOS'!$AP58="Alta",'MAPA DE RIESGOS'!$AR58="Catastrófico"),CONCATENATE("R",'MAPA DE RIESGOS'!$H58,"C",'MAPA DE RIESGOS'!$AF58),"")</f>
        <v/>
      </c>
      <c r="CS40" s="313" t="str">
        <f>IF(AND('MAPA DE RIESGOS'!$AP59="Alta",'MAPA DE RIESGOS'!$AR59="Catastrófico"),CONCATENATE("R",'MAPA DE RIESGOS'!$H59,"C",'MAPA DE RIESGOS'!$AF59),"")</f>
        <v/>
      </c>
      <c r="CT40" s="313" t="str">
        <f>IF(AND('MAPA DE RIESGOS'!$AP60="Alta",'MAPA DE RIESGOS'!$AR60="Catastrófico"),CONCATENATE("R",'MAPA DE RIESGOS'!$H60,"C",'MAPA DE RIESGOS'!$AF60),"")</f>
        <v/>
      </c>
      <c r="CU40" s="314" t="str">
        <f>IF(AND('MAPA DE RIESGOS'!$AP61="Alta",'MAPA DE RIESGOS'!$AR61="Catastrófico"),CONCATENATE("R",'MAPA DE RIESGOS'!$H61,"C",'MAPA DE RIESGOS'!$AF61),"")</f>
        <v/>
      </c>
      <c r="CV40" s="57"/>
      <c r="CW40" s="870" t="s">
        <v>1107</v>
      </c>
      <c r="CX40" s="871"/>
      <c r="CY40" s="871"/>
      <c r="CZ40" s="871"/>
      <c r="DA40" s="871"/>
      <c r="DB40" s="872"/>
    </row>
    <row r="41" spans="2:106" ht="32.450000000000003" customHeight="1">
      <c r="B41" s="878"/>
      <c r="C41" s="878"/>
      <c r="D41" s="879"/>
      <c r="E41" s="849"/>
      <c r="F41" s="850"/>
      <c r="G41" s="850"/>
      <c r="H41" s="850"/>
      <c r="I41" s="850"/>
      <c r="J41" s="328" t="str">
        <f>IF(AND('MAPA DE RIESGOS'!$AP62="Alta",'MAPA DE RIESGOS'!$AR62="Leve"),CONCATENATE("R",'MAPA DE RIESGOS'!$H62,"C",'MAPA DE RIESGOS'!$AF62),"")</f>
        <v/>
      </c>
      <c r="K41" s="329" t="str">
        <f>IF(AND('MAPA DE RIESGOS'!$AP63="Alta",'MAPA DE RIESGOS'!$AR63="Leve"),CONCATENATE("R",'MAPA DE RIESGOS'!$H63,"C",'MAPA DE RIESGOS'!$AF63),"")</f>
        <v/>
      </c>
      <c r="L41" s="329" t="str">
        <f>IF(AND('MAPA DE RIESGOS'!$AP64="Alta",'MAPA DE RIESGOS'!$AR64="Leve"),CONCATENATE("R",'MAPA DE RIESGOS'!$H64,"C",'MAPA DE RIESGOS'!$AF64),"")</f>
        <v/>
      </c>
      <c r="M41" s="329" t="str">
        <f>IF(AND('MAPA DE RIESGOS'!$AP65="Alta",'MAPA DE RIESGOS'!$AR65="Leve"),CONCATENATE("R",'MAPA DE RIESGOS'!$H65,"C",'MAPA DE RIESGOS'!$AF65),"")</f>
        <v/>
      </c>
      <c r="N41" s="329" t="str">
        <f>IF(AND('MAPA DE RIESGOS'!$AP66="Alta",'MAPA DE RIESGOS'!$AR66="Leve"),CONCATENATE("R",'MAPA DE RIESGOS'!$H66,"C",'MAPA DE RIESGOS'!$AF66),"")</f>
        <v/>
      </c>
      <c r="O41" s="329" t="str">
        <f>IF(AND('MAPA DE RIESGOS'!$AP67="Alta",'MAPA DE RIESGOS'!$AR67="Leve"),CONCATENATE("R",'MAPA DE RIESGOS'!$H67,"C",'MAPA DE RIESGOS'!$AF67),"")</f>
        <v/>
      </c>
      <c r="P41" s="329" t="str">
        <f>IF(AND('MAPA DE RIESGOS'!$AP68="Alta",'MAPA DE RIESGOS'!$AR68="Leve"),CONCATENATE("R",'MAPA DE RIESGOS'!$H68,"C",'MAPA DE RIESGOS'!$AF68),"")</f>
        <v/>
      </c>
      <c r="Q41" s="329" t="str">
        <f>IF(AND('MAPA DE RIESGOS'!$AP69="Alta",'MAPA DE RIESGOS'!$AR69="Leve"),CONCATENATE("R",'MAPA DE RIESGOS'!$H69,"C",'MAPA DE RIESGOS'!$AF69),"")</f>
        <v/>
      </c>
      <c r="R41" s="329" t="str">
        <f>IF(AND('MAPA DE RIESGOS'!$AP70="Alta",'MAPA DE RIESGOS'!$AR70="Leve"),CONCATENATE("R",'MAPA DE RIESGOS'!$H70,"C",'MAPA DE RIESGOS'!$AF70),"")</f>
        <v/>
      </c>
      <c r="S41" s="329" t="str">
        <f>IF(AND('MAPA DE RIESGOS'!$AP71="Alta",'MAPA DE RIESGOS'!$AR71="Leve"),CONCATENATE("R",'MAPA DE RIESGOS'!$H71,"C",'MAPA DE RIESGOS'!$AF71),"")</f>
        <v/>
      </c>
      <c r="T41" s="329" t="str">
        <f>IF(AND('MAPA DE RIESGOS'!$AP72="Alta",'MAPA DE RIESGOS'!$AR72="Leve"),CONCATENATE("R",'MAPA DE RIESGOS'!$H72,"C",'MAPA DE RIESGOS'!$AF72),"")</f>
        <v/>
      </c>
      <c r="U41" s="329" t="str">
        <f>IF(AND('MAPA DE RIESGOS'!$AP73="Alta",'MAPA DE RIESGOS'!$AR73="Leve"),CONCATENATE("R",'MAPA DE RIESGOS'!$H73,"C",'MAPA DE RIESGOS'!$AF73),"")</f>
        <v/>
      </c>
      <c r="V41" s="329" t="str">
        <f>IF(AND('MAPA DE RIESGOS'!$AP74="Alta",'MAPA DE RIESGOS'!$AR74="Leve"),CONCATENATE("R",'MAPA DE RIESGOS'!$H74,"C",'MAPA DE RIESGOS'!$AF74),"")</f>
        <v/>
      </c>
      <c r="W41" s="329" t="str">
        <f>IF(AND('MAPA DE RIESGOS'!$AP75="Alta",'MAPA DE RIESGOS'!$AR75="Leve"),CONCATENATE("R",'MAPA DE RIESGOS'!$H75,"C",'MAPA DE RIESGOS'!$AF75),"")</f>
        <v/>
      </c>
      <c r="X41" s="329" t="str">
        <f>IF(AND('MAPA DE RIESGOS'!$AP76="Alta",'MAPA DE RIESGOS'!$AR76="Leve"),CONCATENATE("R",'MAPA DE RIESGOS'!$H76,"C",'MAPA DE RIESGOS'!$AF76),"")</f>
        <v/>
      </c>
      <c r="Y41" s="329" t="str">
        <f>IF(AND('MAPA DE RIESGOS'!$AP77="Alta",'MAPA DE RIESGOS'!$AR77="Leve"),CONCATENATE("R",'MAPA DE RIESGOS'!$H77,"C",'MAPA DE RIESGOS'!$AF77),"")</f>
        <v/>
      </c>
      <c r="Z41" s="329" t="str">
        <f>IF(AND('MAPA DE RIESGOS'!$AP78="Alta",'MAPA DE RIESGOS'!$AR78="Leve"),CONCATENATE("R",'MAPA DE RIESGOS'!$H78,"C",'MAPA DE RIESGOS'!$AF78),"")</f>
        <v/>
      </c>
      <c r="AA41" s="329" t="str">
        <f>IF(AND('MAPA DE RIESGOS'!$AP79="Alta",'MAPA DE RIESGOS'!$AR79="Leve"),CONCATENATE("R",'MAPA DE RIESGOS'!$H79,"C",'MAPA DE RIESGOS'!$AF79),"")</f>
        <v/>
      </c>
      <c r="AB41" s="328" t="str">
        <f>IF(AND('MAPA DE RIESGOS'!$AP62="Alta",'MAPA DE RIESGOS'!$AR62="Menor"),CONCATENATE("R",'MAPA DE RIESGOS'!$H62,"C",'MAPA DE RIESGOS'!$AF62),"")</f>
        <v/>
      </c>
      <c r="AC41" s="329" t="str">
        <f>IF(AND('MAPA DE RIESGOS'!$AP63="Alta",'MAPA DE RIESGOS'!$AR63="Menor"),CONCATENATE("R",'MAPA DE RIESGOS'!$H63,"C",'MAPA DE RIESGOS'!$AF63),"")</f>
        <v/>
      </c>
      <c r="AD41" s="329" t="str">
        <f>IF(AND('MAPA DE RIESGOS'!$AP64="Alta",'MAPA DE RIESGOS'!$AR64="Menor"),CONCATENATE("R",'MAPA DE RIESGOS'!$H64,"C",'MAPA DE RIESGOS'!$AF64),"")</f>
        <v/>
      </c>
      <c r="AE41" s="329" t="str">
        <f>IF(AND('MAPA DE RIESGOS'!$AP65="Alta",'MAPA DE RIESGOS'!$AR65="Menor"),CONCATENATE("R",'MAPA DE RIESGOS'!$H65,"C",'MAPA DE RIESGOS'!$AF65),"")</f>
        <v/>
      </c>
      <c r="AF41" s="329" t="str">
        <f>IF(AND('MAPA DE RIESGOS'!$AP66="Alta",'MAPA DE RIESGOS'!$AR66="Menor"),CONCATENATE("R",'MAPA DE RIESGOS'!$H66,"C",'MAPA DE RIESGOS'!$AF66),"")</f>
        <v/>
      </c>
      <c r="AG41" s="329" t="str">
        <f>IF(AND('MAPA DE RIESGOS'!$AP67="Alta",'MAPA DE RIESGOS'!$AR67="Menor"),CONCATENATE("R",'MAPA DE RIESGOS'!$H67,"C",'MAPA DE RIESGOS'!$AF67),"")</f>
        <v/>
      </c>
      <c r="AH41" s="329" t="str">
        <f>IF(AND('MAPA DE RIESGOS'!$AP68="Alta",'MAPA DE RIESGOS'!$AR68="Menor"),CONCATENATE("R",'MAPA DE RIESGOS'!$H68,"C",'MAPA DE RIESGOS'!$AF68),"")</f>
        <v/>
      </c>
      <c r="AI41" s="329" t="str">
        <f>IF(AND('MAPA DE RIESGOS'!$AP69="Alta",'MAPA DE RIESGOS'!$AR69="Menor"),CONCATENATE("R",'MAPA DE RIESGOS'!$H69,"C",'MAPA DE RIESGOS'!$AF69),"")</f>
        <v/>
      </c>
      <c r="AJ41" s="329" t="str">
        <f>IF(AND('MAPA DE RIESGOS'!$AP70="Alta",'MAPA DE RIESGOS'!$AR70="Menor"),CONCATENATE("R",'MAPA DE RIESGOS'!$H70,"C",'MAPA DE RIESGOS'!$AF70),"")</f>
        <v/>
      </c>
      <c r="AK41" s="329" t="str">
        <f>IF(AND('MAPA DE RIESGOS'!$AP71="Alta",'MAPA DE RIESGOS'!$AR71="Menor"),CONCATENATE("R",'MAPA DE RIESGOS'!$H71,"C",'MAPA DE RIESGOS'!$AF71),"")</f>
        <v/>
      </c>
      <c r="AL41" s="329" t="str">
        <f>IF(AND('MAPA DE RIESGOS'!$AP72="Alta",'MAPA DE RIESGOS'!$AR72="Menor"),CONCATENATE("R",'MAPA DE RIESGOS'!$H72,"C",'MAPA DE RIESGOS'!$AF72),"")</f>
        <v/>
      </c>
      <c r="AM41" s="329" t="str">
        <f>IF(AND('MAPA DE RIESGOS'!$AP73="Alta",'MAPA DE RIESGOS'!$AR73="Menor"),CONCATENATE("R",'MAPA DE RIESGOS'!$H73,"C",'MAPA DE RIESGOS'!$AF73),"")</f>
        <v/>
      </c>
      <c r="AN41" s="329" t="str">
        <f>IF(AND('MAPA DE RIESGOS'!$AP74="Alta",'MAPA DE RIESGOS'!$AR74="Menor"),CONCATENATE("R",'MAPA DE RIESGOS'!$H74,"C",'MAPA DE RIESGOS'!$AF74),"")</f>
        <v/>
      </c>
      <c r="AO41" s="329" t="str">
        <f>IF(AND('MAPA DE RIESGOS'!$AP75="Alta",'MAPA DE RIESGOS'!$AR75="Menor"),CONCATENATE("R",'MAPA DE RIESGOS'!$H75,"C",'MAPA DE RIESGOS'!$AF75),"")</f>
        <v/>
      </c>
      <c r="AP41" s="329" t="str">
        <f>IF(AND('MAPA DE RIESGOS'!$AP76="Alta",'MAPA DE RIESGOS'!$AR76="Menor"),CONCATENATE("R",'MAPA DE RIESGOS'!$H76,"C",'MAPA DE RIESGOS'!$AF76),"")</f>
        <v/>
      </c>
      <c r="AQ41" s="329" t="str">
        <f>IF(AND('MAPA DE RIESGOS'!$AP77="Alta",'MAPA DE RIESGOS'!$AR77="Menor"),CONCATENATE("R",'MAPA DE RIESGOS'!$H77,"C",'MAPA DE RIESGOS'!$AF77),"")</f>
        <v/>
      </c>
      <c r="AR41" s="329" t="str">
        <f>IF(AND('MAPA DE RIESGOS'!$AP78="Alta",'MAPA DE RIESGOS'!$AR78="Menor"),CONCATENATE("R",'MAPA DE RIESGOS'!$H78,"C",'MAPA DE RIESGOS'!$AF78),"")</f>
        <v/>
      </c>
      <c r="AS41" s="330" t="str">
        <f>IF(AND('MAPA DE RIESGOS'!$AP79="Alta",'MAPA DE RIESGOS'!$AR79="Menor"),CONCATENATE("R",'MAPA DE RIESGOS'!$H79,"C",'MAPA DE RIESGOS'!$AF79),"")</f>
        <v/>
      </c>
      <c r="AT41" s="316" t="str">
        <f>IF(AND('MAPA DE RIESGOS'!$AP62="Alta",'MAPA DE RIESGOS'!$AR62="Moderado"),CONCATENATE("R",'MAPA DE RIESGOS'!$H62,"C",'MAPA DE RIESGOS'!$AF62),"")</f>
        <v/>
      </c>
      <c r="AU41" s="316" t="str">
        <f>IF(AND('MAPA DE RIESGOS'!$AP63="Alta",'MAPA DE RIESGOS'!$AR63="Moderado"),CONCATENATE("R",'MAPA DE RIESGOS'!$H63,"C",'MAPA DE RIESGOS'!$AF63),"")</f>
        <v/>
      </c>
      <c r="AV41" s="316" t="str">
        <f>IF(AND('MAPA DE RIESGOS'!$AP64="Alta",'MAPA DE RIESGOS'!$AR64="Moderado"),CONCATENATE("R",'MAPA DE RIESGOS'!$H64,"C",'MAPA DE RIESGOS'!$AF64),"")</f>
        <v/>
      </c>
      <c r="AW41" s="316" t="str">
        <f>IF(AND('MAPA DE RIESGOS'!$AP65="Alta",'MAPA DE RIESGOS'!$AR65="Moderado"),CONCATENATE("R",'MAPA DE RIESGOS'!$H65,"C",'MAPA DE RIESGOS'!$AF65),"")</f>
        <v/>
      </c>
      <c r="AX41" s="316" t="str">
        <f>IF(AND('MAPA DE RIESGOS'!$AP66="Alta",'MAPA DE RIESGOS'!$AR66="Moderado"),CONCATENATE("R",'MAPA DE RIESGOS'!$H66,"C",'MAPA DE RIESGOS'!$AF66),"")</f>
        <v/>
      </c>
      <c r="AY41" s="316" t="str">
        <f>IF(AND('MAPA DE RIESGOS'!$AP67="Alta",'MAPA DE RIESGOS'!$AR67="Moderado"),CONCATENATE("R",'MAPA DE RIESGOS'!$H67,"C",'MAPA DE RIESGOS'!$AF67),"")</f>
        <v/>
      </c>
      <c r="AZ41" s="316" t="str">
        <f>IF(AND('MAPA DE RIESGOS'!$AP68="Alta",'MAPA DE RIESGOS'!$AR68="Moderado"),CONCATENATE("R",'MAPA DE RIESGOS'!$H68,"C",'MAPA DE RIESGOS'!$AF68),"")</f>
        <v/>
      </c>
      <c r="BA41" s="316" t="str">
        <f>IF(AND('MAPA DE RIESGOS'!$AP69="Alta",'MAPA DE RIESGOS'!$AR69="Moderado"),CONCATENATE("R",'MAPA DE RIESGOS'!$H69,"C",'MAPA DE RIESGOS'!$AF69),"")</f>
        <v/>
      </c>
      <c r="BB41" s="316" t="str">
        <f>IF(AND('MAPA DE RIESGOS'!$AP70="Alta",'MAPA DE RIESGOS'!$AR70="Moderado"),CONCATENATE("R",'MAPA DE RIESGOS'!$H70,"C",'MAPA DE RIESGOS'!$AF70),"")</f>
        <v/>
      </c>
      <c r="BC41" s="316" t="str">
        <f>IF(AND('MAPA DE RIESGOS'!$AP71="Alta",'MAPA DE RIESGOS'!$AR71="Moderado"),CONCATENATE("R",'MAPA DE RIESGOS'!$H71,"C",'MAPA DE RIESGOS'!$AF71),"")</f>
        <v/>
      </c>
      <c r="BD41" s="316" t="str">
        <f>IF(AND('MAPA DE RIESGOS'!$AP72="Alta",'MAPA DE RIESGOS'!$AR72="Moderado"),CONCATENATE("R",'MAPA DE RIESGOS'!$H72,"C",'MAPA DE RIESGOS'!$AF72),"")</f>
        <v/>
      </c>
      <c r="BE41" s="316" t="str">
        <f>IF(AND('MAPA DE RIESGOS'!$AP73="Alta",'MAPA DE RIESGOS'!$AR73="Moderado"),CONCATENATE("R",'MAPA DE RIESGOS'!$H73,"C",'MAPA DE RIESGOS'!$AF73),"")</f>
        <v/>
      </c>
      <c r="BF41" s="316" t="str">
        <f>IF(AND('MAPA DE RIESGOS'!$AP74="Alta",'MAPA DE RIESGOS'!$AR74="Moderado"),CONCATENATE("R",'MAPA DE RIESGOS'!$H74,"C",'MAPA DE RIESGOS'!$AF74),"")</f>
        <v/>
      </c>
      <c r="BG41" s="316" t="str">
        <f>IF(AND('MAPA DE RIESGOS'!$AP75="Alta",'MAPA DE RIESGOS'!$AR75="Moderado"),CONCATENATE("R",'MAPA DE RIESGOS'!$H75,"C",'MAPA DE RIESGOS'!$AF75),"")</f>
        <v/>
      </c>
      <c r="BH41" s="316" t="str">
        <f>IF(AND('MAPA DE RIESGOS'!$AP76="Alta",'MAPA DE RIESGOS'!$AR76="Moderado"),CONCATENATE("R",'MAPA DE RIESGOS'!$H76,"C",'MAPA DE RIESGOS'!$AF76),"")</f>
        <v/>
      </c>
      <c r="BI41" s="316" t="str">
        <f>IF(AND('MAPA DE RIESGOS'!$AP77="Alta",'MAPA DE RIESGOS'!$AR77="Moderado"),CONCATENATE("R",'MAPA DE RIESGOS'!$H77,"C",'MAPA DE RIESGOS'!$AF77),"")</f>
        <v/>
      </c>
      <c r="BJ41" s="316" t="str">
        <f>IF(AND('MAPA DE RIESGOS'!$AP78="Alta",'MAPA DE RIESGOS'!$AR78="Moderado"),CONCATENATE("R",'MAPA DE RIESGOS'!$H78,"C",'MAPA DE RIESGOS'!$AF78),"")</f>
        <v/>
      </c>
      <c r="BK41" s="317" t="str">
        <f>IF(AND('MAPA DE RIESGOS'!$AP79="Alta",'MAPA DE RIESGOS'!$AR79="Moderado"),CONCATENATE("R",'MAPA DE RIESGOS'!$H79,"C",'MAPA DE RIESGOS'!$AF79),"")</f>
        <v/>
      </c>
      <c r="BL41" s="316" t="str">
        <f>IF(AND('MAPA DE RIESGOS'!$AP62="Alta",'MAPA DE RIESGOS'!$AR62="Mayor"),CONCATENATE("R",'MAPA DE RIESGOS'!$H62,"C",'MAPA DE RIESGOS'!$AF62),"")</f>
        <v/>
      </c>
      <c r="BM41" s="316" t="str">
        <f>IF(AND('MAPA DE RIESGOS'!$AP63="Alta",'MAPA DE RIESGOS'!$AR63="Mayor"),CONCATENATE("R",'MAPA DE RIESGOS'!$H63,"C",'MAPA DE RIESGOS'!$AF63),"")</f>
        <v/>
      </c>
      <c r="BN41" s="316" t="str">
        <f>IF(AND('MAPA DE RIESGOS'!$AP64="Alta",'MAPA DE RIESGOS'!$AR64="Mayor"),CONCATENATE("R",'MAPA DE RIESGOS'!$H64,"C",'MAPA DE RIESGOS'!$AF64),"")</f>
        <v/>
      </c>
      <c r="BO41" s="316" t="str">
        <f>IF(AND('MAPA DE RIESGOS'!$AP65="Alta",'MAPA DE RIESGOS'!$AR65="Mayor"),CONCATENATE("R",'MAPA DE RIESGOS'!$H65,"C",'MAPA DE RIESGOS'!$AF65),"")</f>
        <v/>
      </c>
      <c r="BP41" s="316" t="str">
        <f>IF(AND('MAPA DE RIESGOS'!$AP66="Alta",'MAPA DE RIESGOS'!$AR66="Mayor"),CONCATENATE("R",'MAPA DE RIESGOS'!$H66,"C",'MAPA DE RIESGOS'!$AF66),"")</f>
        <v/>
      </c>
      <c r="BQ41" s="316" t="str">
        <f>IF(AND('MAPA DE RIESGOS'!$AP67="Alta",'MAPA DE RIESGOS'!$AR67="Mayor"),CONCATENATE("R",'MAPA DE RIESGOS'!$H67,"C",'MAPA DE RIESGOS'!$AF67),"")</f>
        <v/>
      </c>
      <c r="BR41" s="316" t="str">
        <f>IF(AND('MAPA DE RIESGOS'!$AP68="Alta",'MAPA DE RIESGOS'!$AR68="Mayor"),CONCATENATE("R",'MAPA DE RIESGOS'!$H68,"C",'MAPA DE RIESGOS'!$AF68),"")</f>
        <v/>
      </c>
      <c r="BS41" s="316" t="str">
        <f>IF(AND('MAPA DE RIESGOS'!$AP69="Alta",'MAPA DE RIESGOS'!$AR69="Mayor"),CONCATENATE("R",'MAPA DE RIESGOS'!$H69,"C",'MAPA DE RIESGOS'!$AF69),"")</f>
        <v/>
      </c>
      <c r="BT41" s="316" t="str">
        <f>IF(AND('MAPA DE RIESGOS'!$AP70="Alta",'MAPA DE RIESGOS'!$AR70="Mayor"),CONCATENATE("R",'MAPA DE RIESGOS'!$H70,"C",'MAPA DE RIESGOS'!$AF70),"")</f>
        <v/>
      </c>
      <c r="BU41" s="316" t="str">
        <f>IF(AND('MAPA DE RIESGOS'!$AP71="Alta",'MAPA DE RIESGOS'!$AR71="Mayor"),CONCATENATE("R",'MAPA DE RIESGOS'!$H71,"C",'MAPA DE RIESGOS'!$AF71),"")</f>
        <v/>
      </c>
      <c r="BV41" s="316" t="str">
        <f>IF(AND('MAPA DE RIESGOS'!$AP72="Alta",'MAPA DE RIESGOS'!$AR72="Mayor"),CONCATENATE("R",'MAPA DE RIESGOS'!$H72,"C",'MAPA DE RIESGOS'!$AF72),"")</f>
        <v/>
      </c>
      <c r="BW41" s="316" t="str">
        <f>IF(AND('MAPA DE RIESGOS'!$AP73="Alta",'MAPA DE RIESGOS'!$AR73="Mayor"),CONCATENATE("R",'MAPA DE RIESGOS'!$H73,"C",'MAPA DE RIESGOS'!$AF73),"")</f>
        <v/>
      </c>
      <c r="BX41" s="316" t="str">
        <f>IF(AND('MAPA DE RIESGOS'!$AP74="Alta",'MAPA DE RIESGOS'!$AR74="Mayor"),CONCATENATE("R",'MAPA DE RIESGOS'!$H74,"C",'MAPA DE RIESGOS'!$AF74),"")</f>
        <v/>
      </c>
      <c r="BY41" s="316" t="str">
        <f>IF(AND('MAPA DE RIESGOS'!$AP75="Alta",'MAPA DE RIESGOS'!$AR75="Mayor"),CONCATENATE("R",'MAPA DE RIESGOS'!$H75,"C",'MAPA DE RIESGOS'!$AF75),"")</f>
        <v/>
      </c>
      <c r="BZ41" s="316" t="str">
        <f>IF(AND('MAPA DE RIESGOS'!$AP76="Alta",'MAPA DE RIESGOS'!$AR76="Mayor"),CONCATENATE("R",'MAPA DE RIESGOS'!$H76,"C",'MAPA DE RIESGOS'!$AF76),"")</f>
        <v/>
      </c>
      <c r="CA41" s="316" t="str">
        <f>IF(AND('MAPA DE RIESGOS'!$AP77="Alta",'MAPA DE RIESGOS'!$AR77="Mayor"),CONCATENATE("R",'MAPA DE RIESGOS'!$H77,"C",'MAPA DE RIESGOS'!$AF77),"")</f>
        <v/>
      </c>
      <c r="CB41" s="316" t="str">
        <f>IF(AND('MAPA DE RIESGOS'!$AP78="Alta",'MAPA DE RIESGOS'!$AR78="Mayor"),CONCATENATE("R",'MAPA DE RIESGOS'!$H78,"C",'MAPA DE RIESGOS'!$AF78),"")</f>
        <v/>
      </c>
      <c r="CC41" s="317" t="str">
        <f>IF(AND('MAPA DE RIESGOS'!$AP79="Alta",'MAPA DE RIESGOS'!$AR79="Mayor"),CONCATENATE("R",'MAPA DE RIESGOS'!$H79,"C",'MAPA DE RIESGOS'!$AF79),"")</f>
        <v/>
      </c>
      <c r="CD41" s="318" t="str">
        <f>IF(AND('MAPA DE RIESGOS'!$AP62="Alta",'MAPA DE RIESGOS'!$AR62="Catastrófico"),CONCATENATE("R",'MAPA DE RIESGOS'!$H62,"C",'MAPA DE RIESGOS'!$AF62),"")</f>
        <v/>
      </c>
      <c r="CE41" s="318" t="str">
        <f>IF(AND('MAPA DE RIESGOS'!$AP63="Alta",'MAPA DE RIESGOS'!$AR63="Catastrófico"),CONCATENATE("R",'MAPA DE RIESGOS'!$H63,"C",'MAPA DE RIESGOS'!$AF63),"")</f>
        <v/>
      </c>
      <c r="CF41" s="318" t="str">
        <f>IF(AND('MAPA DE RIESGOS'!$AP64="Alta",'MAPA DE RIESGOS'!$AR64="Catastrófico"),CONCATENATE("R",'MAPA DE RIESGOS'!$H64,"C",'MAPA DE RIESGOS'!$AF64),"")</f>
        <v/>
      </c>
      <c r="CG41" s="318" t="str">
        <f>IF(AND('MAPA DE RIESGOS'!$AP65="Alta",'MAPA DE RIESGOS'!$AR65="Catastrófico"),CONCATENATE("R",'MAPA DE RIESGOS'!$H65,"C",'MAPA DE RIESGOS'!$AF65),"")</f>
        <v/>
      </c>
      <c r="CH41" s="318" t="str">
        <f>IF(AND('MAPA DE RIESGOS'!$AP66="Alta",'MAPA DE RIESGOS'!$AR66="Catastrófico"),CONCATENATE("R",'MAPA DE RIESGOS'!$H66,"C",'MAPA DE RIESGOS'!$AF66),"")</f>
        <v/>
      </c>
      <c r="CI41" s="318" t="str">
        <f>IF(AND('MAPA DE RIESGOS'!$AP67="Alta",'MAPA DE RIESGOS'!$AR67="Catastrófico"),CONCATENATE("R",'MAPA DE RIESGOS'!$H67,"C",'MAPA DE RIESGOS'!$AF67),"")</f>
        <v/>
      </c>
      <c r="CJ41" s="318" t="str">
        <f>IF(AND('MAPA DE RIESGOS'!$AP68="Alta",'MAPA DE RIESGOS'!$AR68="Catastrófico"),CONCATENATE("R",'MAPA DE RIESGOS'!$H68,"C",'MAPA DE RIESGOS'!$AF68),"")</f>
        <v/>
      </c>
      <c r="CK41" s="318" t="str">
        <f>IF(AND('MAPA DE RIESGOS'!$AP69="Alta",'MAPA DE RIESGOS'!$AR69="Catastrófico"),CONCATENATE("R",'MAPA DE RIESGOS'!$H69,"C",'MAPA DE RIESGOS'!$AF69),"")</f>
        <v/>
      </c>
      <c r="CL41" s="318" t="str">
        <f>IF(AND('MAPA DE RIESGOS'!$AP70="Alta",'MAPA DE RIESGOS'!$AR70="Catastrófico"),CONCATENATE("R",'MAPA DE RIESGOS'!$H70,"C",'MAPA DE RIESGOS'!$AF70),"")</f>
        <v/>
      </c>
      <c r="CM41" s="318" t="str">
        <f>IF(AND('MAPA DE RIESGOS'!$AP71="Alta",'MAPA DE RIESGOS'!$AR71="Catastrófico"),CONCATENATE("R",'MAPA DE RIESGOS'!$H71,"C",'MAPA DE RIESGOS'!$AF71),"")</f>
        <v/>
      </c>
      <c r="CN41" s="318" t="str">
        <f>IF(AND('MAPA DE RIESGOS'!$AP72="Alta",'MAPA DE RIESGOS'!$AR72="Catastrófico"),CONCATENATE("R",'MAPA DE RIESGOS'!$H72,"C",'MAPA DE RIESGOS'!$AF72),"")</f>
        <v/>
      </c>
      <c r="CO41" s="318" t="str">
        <f>IF(AND('MAPA DE RIESGOS'!$AP73="Alta",'MAPA DE RIESGOS'!$AR73="Catastrófico"),CONCATENATE("R",'MAPA DE RIESGOS'!$H73,"C",'MAPA DE RIESGOS'!$AF73),"")</f>
        <v/>
      </c>
      <c r="CP41" s="318" t="str">
        <f>IF(AND('MAPA DE RIESGOS'!$AP74="Alta",'MAPA DE RIESGOS'!$AR74="Catastrófico"),CONCATENATE("R",'MAPA DE RIESGOS'!$H74,"C",'MAPA DE RIESGOS'!$AF74),"")</f>
        <v/>
      </c>
      <c r="CQ41" s="318" t="str">
        <f>IF(AND('MAPA DE RIESGOS'!$AP75="Alta",'MAPA DE RIESGOS'!$AR75="Catastrófico"),CONCATENATE("R",'MAPA DE RIESGOS'!$H75,"C",'MAPA DE RIESGOS'!$AF75),"")</f>
        <v/>
      </c>
      <c r="CR41" s="318" t="str">
        <f>IF(AND('MAPA DE RIESGOS'!$AP76="Alta",'MAPA DE RIESGOS'!$AR76="Catastrófico"),CONCATENATE("R",'MAPA DE RIESGOS'!$H76,"C",'MAPA DE RIESGOS'!$AF76),"")</f>
        <v/>
      </c>
      <c r="CS41" s="318" t="str">
        <f>IF(AND('MAPA DE RIESGOS'!$AP77="Alta",'MAPA DE RIESGOS'!$AR77="Catastrófico"),CONCATENATE("R",'MAPA DE RIESGOS'!$H77,"C",'MAPA DE RIESGOS'!$AF77),"")</f>
        <v/>
      </c>
      <c r="CT41" s="318" t="str">
        <f>IF(AND('MAPA DE RIESGOS'!$AP78="Alta",'MAPA DE RIESGOS'!$AR78="Catastrófico"),CONCATENATE("R",'MAPA DE RIESGOS'!$H78,"C",'MAPA DE RIESGOS'!$AF78),"")</f>
        <v/>
      </c>
      <c r="CU41" s="319" t="str">
        <f>IF(AND('MAPA DE RIESGOS'!$AP79="Alta",'MAPA DE RIESGOS'!$AR79="Catastrófico"),CONCATENATE("R",'MAPA DE RIESGOS'!$H79,"C",'MAPA DE RIESGOS'!$AF79),"")</f>
        <v/>
      </c>
      <c r="CV41" s="57"/>
      <c r="CW41" s="873"/>
      <c r="CX41" s="874"/>
      <c r="CY41" s="874"/>
      <c r="CZ41" s="874"/>
      <c r="DA41" s="874"/>
      <c r="DB41" s="875"/>
    </row>
    <row r="42" spans="2:106" ht="32.450000000000003" customHeight="1">
      <c r="B42" s="878"/>
      <c r="C42" s="878"/>
      <c r="D42" s="879"/>
      <c r="E42" s="849"/>
      <c r="F42" s="850"/>
      <c r="G42" s="850"/>
      <c r="H42" s="850"/>
      <c r="I42" s="850"/>
      <c r="J42" s="328" t="str">
        <f>IF(AND('MAPA DE RIESGOS'!$AP80="Alta",'MAPA DE RIESGOS'!$AR80="Leve"),CONCATENATE("R",'MAPA DE RIESGOS'!$H80,"C",'MAPA DE RIESGOS'!$AF80),"")</f>
        <v/>
      </c>
      <c r="K42" s="329" t="str">
        <f>IF(AND('MAPA DE RIESGOS'!$AP81="Alta",'MAPA DE RIESGOS'!$AR81="Leve"),CONCATENATE("R",'MAPA DE RIESGOS'!$H81,"C",'MAPA DE RIESGOS'!$AF81),"")</f>
        <v/>
      </c>
      <c r="L42" s="329" t="str">
        <f>IF(AND('MAPA DE RIESGOS'!$AP82="Alta",'MAPA DE RIESGOS'!$AR82="Leve"),CONCATENATE("R",'MAPA DE RIESGOS'!$H82,"C",'MAPA DE RIESGOS'!$AF82),"")</f>
        <v/>
      </c>
      <c r="M42" s="329" t="str">
        <f>IF(AND('MAPA DE RIESGOS'!$AP83="Alta",'MAPA DE RIESGOS'!$AR83="Leve"),CONCATENATE("R",'MAPA DE RIESGOS'!$H83,"C",'MAPA DE RIESGOS'!$AF83),"")</f>
        <v/>
      </c>
      <c r="N42" s="329" t="str">
        <f>IF(AND('MAPA DE RIESGOS'!$AP84="Alta",'MAPA DE RIESGOS'!$AR84="Leve"),CONCATENATE("R",'MAPA DE RIESGOS'!$H84,"C",'MAPA DE RIESGOS'!$AF84),"")</f>
        <v/>
      </c>
      <c r="O42" s="329" t="str">
        <f>IF(AND('MAPA DE RIESGOS'!$AP85="Alta",'MAPA DE RIESGOS'!$AR85="Leve"),CONCATENATE("R",'MAPA DE RIESGOS'!$H85,"C",'MAPA DE RIESGOS'!$AF85),"")</f>
        <v/>
      </c>
      <c r="P42" s="329" t="str">
        <f>IF(AND('MAPA DE RIESGOS'!$AP86="Alta",'MAPA DE RIESGOS'!$AR86="Leve"),CONCATENATE("R",'MAPA DE RIESGOS'!$H86,"C",'MAPA DE RIESGOS'!$AF86),"")</f>
        <v/>
      </c>
      <c r="Q42" s="329" t="str">
        <f>IF(AND('MAPA DE RIESGOS'!$AP87="Alta",'MAPA DE RIESGOS'!$AR87="Leve"),CONCATENATE("R",'MAPA DE RIESGOS'!$H87,"C",'MAPA DE RIESGOS'!$AF87),"")</f>
        <v/>
      </c>
      <c r="R42" s="329" t="str">
        <f>IF(AND('MAPA DE RIESGOS'!$AP88="Alta",'MAPA DE RIESGOS'!$AR88="Leve"),CONCATENATE("R",'MAPA DE RIESGOS'!$H88,"C",'MAPA DE RIESGOS'!$AF88),"")</f>
        <v/>
      </c>
      <c r="S42" s="329" t="str">
        <f>IF(AND('MAPA DE RIESGOS'!$AP89="Alta",'MAPA DE RIESGOS'!$AR89="Leve"),CONCATENATE("R",'MAPA DE RIESGOS'!$H89,"C",'MAPA DE RIESGOS'!$AF89),"")</f>
        <v/>
      </c>
      <c r="T42" s="329" t="str">
        <f>IF(AND('MAPA DE RIESGOS'!$AP90="Alta",'MAPA DE RIESGOS'!$AR90="Leve"),CONCATENATE("R",'MAPA DE RIESGOS'!$H90,"C",'MAPA DE RIESGOS'!$AF90),"")</f>
        <v/>
      </c>
      <c r="U42" s="329" t="str">
        <f>IF(AND('MAPA DE RIESGOS'!$AP91="Alta",'MAPA DE RIESGOS'!$AR91="Leve"),CONCATENATE("R",'MAPA DE RIESGOS'!$H91,"C",'MAPA DE RIESGOS'!$AF91),"")</f>
        <v/>
      </c>
      <c r="V42" s="329" t="str">
        <f>IF(AND('MAPA DE RIESGOS'!$AP92="Alta",'MAPA DE RIESGOS'!$AR92="Leve"),CONCATENATE("R",'MAPA DE RIESGOS'!$H92,"C",'MAPA DE RIESGOS'!$AF92),"")</f>
        <v/>
      </c>
      <c r="W42" s="329" t="str">
        <f>IF(AND('MAPA DE RIESGOS'!$AP93="Alta",'MAPA DE RIESGOS'!$AR93="Leve"),CONCATENATE("R",'MAPA DE RIESGOS'!$H93,"C",'MAPA DE RIESGOS'!$AF93),"")</f>
        <v/>
      </c>
      <c r="X42" s="329" t="str">
        <f>IF(AND('MAPA DE RIESGOS'!$AP94="Alta",'MAPA DE RIESGOS'!$AR94="Leve"),CONCATENATE("R",'MAPA DE RIESGOS'!$H94,"C",'MAPA DE RIESGOS'!$AF94),"")</f>
        <v/>
      </c>
      <c r="Y42" s="329" t="str">
        <f>IF(AND('MAPA DE RIESGOS'!$AP95="Alta",'MAPA DE RIESGOS'!$AR95="Leve"),CONCATENATE("R",'MAPA DE RIESGOS'!$H95,"C",'MAPA DE RIESGOS'!$AF95),"")</f>
        <v/>
      </c>
      <c r="Z42" s="329" t="str">
        <f>IF(AND('MAPA DE RIESGOS'!$AP96="Alta",'MAPA DE RIESGOS'!$AR96="Leve"),CONCATENATE("R",'MAPA DE RIESGOS'!$H96,"C",'MAPA DE RIESGOS'!$AF96),"")</f>
        <v/>
      </c>
      <c r="AA42" s="329" t="str">
        <f>IF(AND('MAPA DE RIESGOS'!$AP97="Alta",'MAPA DE RIESGOS'!$AR97="Leve"),CONCATENATE("R",'MAPA DE RIESGOS'!$H97,"C",'MAPA DE RIESGOS'!$AF97),"")</f>
        <v/>
      </c>
      <c r="AB42" s="328" t="str">
        <f>IF(AND('MAPA DE RIESGOS'!$AP80="Alta",'MAPA DE RIESGOS'!$AR80="Menor"),CONCATENATE("R",'MAPA DE RIESGOS'!$H80,"C",'MAPA DE RIESGOS'!$AF80),"")</f>
        <v/>
      </c>
      <c r="AC42" s="329" t="str">
        <f>IF(AND('MAPA DE RIESGOS'!$AP81="Alta",'MAPA DE RIESGOS'!$AR81="Menor"),CONCATENATE("R",'MAPA DE RIESGOS'!$H81,"C",'MAPA DE RIESGOS'!$AF81),"")</f>
        <v/>
      </c>
      <c r="AD42" s="329" t="str">
        <f>IF(AND('MAPA DE RIESGOS'!$AP82="Alta",'MAPA DE RIESGOS'!$AR82="Menor"),CONCATENATE("R",'MAPA DE RIESGOS'!$H82,"C",'MAPA DE RIESGOS'!$AF82),"")</f>
        <v/>
      </c>
      <c r="AE42" s="329" t="str">
        <f>IF(AND('MAPA DE RIESGOS'!$AP83="Alta",'MAPA DE RIESGOS'!$AR83="Menor"),CONCATENATE("R",'MAPA DE RIESGOS'!$H83,"C",'MAPA DE RIESGOS'!$AF83),"")</f>
        <v/>
      </c>
      <c r="AF42" s="329" t="str">
        <f>IF(AND('MAPA DE RIESGOS'!$AP84="Alta",'MAPA DE RIESGOS'!$AR84="Menor"),CONCATENATE("R",'MAPA DE RIESGOS'!$H84,"C",'MAPA DE RIESGOS'!$AF84),"")</f>
        <v/>
      </c>
      <c r="AG42" s="329" t="str">
        <f>IF(AND('MAPA DE RIESGOS'!$AP85="Alta",'MAPA DE RIESGOS'!$AR85="Menor"),CONCATENATE("R",'MAPA DE RIESGOS'!$H85,"C",'MAPA DE RIESGOS'!$AF85),"")</f>
        <v/>
      </c>
      <c r="AH42" s="329" t="str">
        <f>IF(AND('MAPA DE RIESGOS'!$AP86="Alta",'MAPA DE RIESGOS'!$AR86="Menor"),CONCATENATE("R",'MAPA DE RIESGOS'!$H86,"C",'MAPA DE RIESGOS'!$AF86),"")</f>
        <v/>
      </c>
      <c r="AI42" s="329" t="str">
        <f>IF(AND('MAPA DE RIESGOS'!$AP87="Alta",'MAPA DE RIESGOS'!$AR87="Menor"),CONCATENATE("R",'MAPA DE RIESGOS'!$H87,"C",'MAPA DE RIESGOS'!$AF87),"")</f>
        <v/>
      </c>
      <c r="AJ42" s="329" t="str">
        <f>IF(AND('MAPA DE RIESGOS'!$AP88="Alta",'MAPA DE RIESGOS'!$AR88="Menor"),CONCATENATE("R",'MAPA DE RIESGOS'!$H88,"C",'MAPA DE RIESGOS'!$AF88),"")</f>
        <v/>
      </c>
      <c r="AK42" s="329" t="str">
        <f>IF(AND('MAPA DE RIESGOS'!$AP89="Alta",'MAPA DE RIESGOS'!$AR89="Menor"),CONCATENATE("R",'MAPA DE RIESGOS'!$H89,"C",'MAPA DE RIESGOS'!$AF89),"")</f>
        <v/>
      </c>
      <c r="AL42" s="329" t="str">
        <f>IF(AND('MAPA DE RIESGOS'!$AP90="Alta",'MAPA DE RIESGOS'!$AR90="Menor"),CONCATENATE("R",'MAPA DE RIESGOS'!$H90,"C",'MAPA DE RIESGOS'!$AF90),"")</f>
        <v/>
      </c>
      <c r="AM42" s="329" t="str">
        <f>IF(AND('MAPA DE RIESGOS'!$AP91="Alta",'MAPA DE RIESGOS'!$AR91="Menor"),CONCATENATE("R",'MAPA DE RIESGOS'!$H91,"C",'MAPA DE RIESGOS'!$AF91),"")</f>
        <v/>
      </c>
      <c r="AN42" s="329" t="str">
        <f>IF(AND('MAPA DE RIESGOS'!$AP92="Alta",'MAPA DE RIESGOS'!$AR92="Menor"),CONCATENATE("R",'MAPA DE RIESGOS'!$H92,"C",'MAPA DE RIESGOS'!$AF92),"")</f>
        <v/>
      </c>
      <c r="AO42" s="329" t="str">
        <f>IF(AND('MAPA DE RIESGOS'!$AP93="Alta",'MAPA DE RIESGOS'!$AR93="Menor"),CONCATENATE("R",'MAPA DE RIESGOS'!$H93,"C",'MAPA DE RIESGOS'!$AF93),"")</f>
        <v/>
      </c>
      <c r="AP42" s="329" t="str">
        <f>IF(AND('MAPA DE RIESGOS'!$AP94="Alta",'MAPA DE RIESGOS'!$AR94="Menor"),CONCATENATE("R",'MAPA DE RIESGOS'!$H94,"C",'MAPA DE RIESGOS'!$AF94),"")</f>
        <v/>
      </c>
      <c r="AQ42" s="329" t="str">
        <f>IF(AND('MAPA DE RIESGOS'!$AP95="Alta",'MAPA DE RIESGOS'!$AR95="Menor"),CONCATENATE("R",'MAPA DE RIESGOS'!$H95,"C",'MAPA DE RIESGOS'!$AF95),"")</f>
        <v/>
      </c>
      <c r="AR42" s="329" t="str">
        <f>IF(AND('MAPA DE RIESGOS'!$AP96="Alta",'MAPA DE RIESGOS'!$AR96="Menor"),CONCATENATE("R",'MAPA DE RIESGOS'!$H96,"C",'MAPA DE RIESGOS'!$AF96),"")</f>
        <v/>
      </c>
      <c r="AS42" s="330" t="str">
        <f>IF(AND('MAPA DE RIESGOS'!$AP97="Alta",'MAPA DE RIESGOS'!$AR97="Menor"),CONCATENATE("R",'MAPA DE RIESGOS'!$H97,"C",'MAPA DE RIESGOS'!$AF97),"")</f>
        <v/>
      </c>
      <c r="AT42" s="316" t="str">
        <f>IF(AND('MAPA DE RIESGOS'!$AP80="Alta",'MAPA DE RIESGOS'!$AR80="Moderado"),CONCATENATE("R",'MAPA DE RIESGOS'!$H80,"C",'MAPA DE RIESGOS'!$AF80),"")</f>
        <v/>
      </c>
      <c r="AU42" s="316" t="str">
        <f>IF(AND('MAPA DE RIESGOS'!$AP81="Alta",'MAPA DE RIESGOS'!$AR81="Moderado"),CONCATENATE("R",'MAPA DE RIESGOS'!$H81,"C",'MAPA DE RIESGOS'!$AF81),"")</f>
        <v/>
      </c>
      <c r="AV42" s="316" t="str">
        <f>IF(AND('MAPA DE RIESGOS'!$AP82="Alta",'MAPA DE RIESGOS'!$AR82="Moderado"),CONCATENATE("R",'MAPA DE RIESGOS'!$H82,"C",'MAPA DE RIESGOS'!$AF82),"")</f>
        <v/>
      </c>
      <c r="AW42" s="316" t="str">
        <f>IF(AND('MAPA DE RIESGOS'!$AP83="Alta",'MAPA DE RIESGOS'!$AR83="Moderado"),CONCATENATE("R",'MAPA DE RIESGOS'!$H83,"C",'MAPA DE RIESGOS'!$AF83),"")</f>
        <v/>
      </c>
      <c r="AX42" s="316" t="str">
        <f>IF(AND('MAPA DE RIESGOS'!$AP84="Alta",'MAPA DE RIESGOS'!$AR84="Moderado"),CONCATENATE("R",'MAPA DE RIESGOS'!$H84,"C",'MAPA DE RIESGOS'!$AF84),"")</f>
        <v/>
      </c>
      <c r="AY42" s="316" t="str">
        <f>IF(AND('MAPA DE RIESGOS'!$AP85="Alta",'MAPA DE RIESGOS'!$AR85="Moderado"),CONCATENATE("R",'MAPA DE RIESGOS'!$H85,"C",'MAPA DE RIESGOS'!$AF85),"")</f>
        <v/>
      </c>
      <c r="AZ42" s="316" t="str">
        <f>IF(AND('MAPA DE RIESGOS'!$AP86="Alta",'MAPA DE RIESGOS'!$AR86="Moderado"),CONCATENATE("R",'MAPA DE RIESGOS'!$H86,"C",'MAPA DE RIESGOS'!$AF86),"")</f>
        <v/>
      </c>
      <c r="BA42" s="316" t="str">
        <f>IF(AND('MAPA DE RIESGOS'!$AP87="Alta",'MAPA DE RIESGOS'!$AR87="Moderado"),CONCATENATE("R",'MAPA DE RIESGOS'!$H87,"C",'MAPA DE RIESGOS'!$AF87),"")</f>
        <v/>
      </c>
      <c r="BB42" s="316" t="str">
        <f>IF(AND('MAPA DE RIESGOS'!$AP88="Alta",'MAPA DE RIESGOS'!$AR88="Moderado"),CONCATENATE("R",'MAPA DE RIESGOS'!$H88,"C",'MAPA DE RIESGOS'!$AF88),"")</f>
        <v/>
      </c>
      <c r="BC42" s="316" t="str">
        <f>IF(AND('MAPA DE RIESGOS'!$AP89="Alta",'MAPA DE RIESGOS'!$AR89="Moderado"),CONCATENATE("R",'MAPA DE RIESGOS'!$H89,"C",'MAPA DE RIESGOS'!$AF89),"")</f>
        <v/>
      </c>
      <c r="BD42" s="316" t="str">
        <f>IF(AND('MAPA DE RIESGOS'!$AP90="Alta",'MAPA DE RIESGOS'!$AR90="Moderado"),CONCATENATE("R",'MAPA DE RIESGOS'!$H90,"C",'MAPA DE RIESGOS'!$AF90),"")</f>
        <v/>
      </c>
      <c r="BE42" s="316" t="str">
        <f>IF(AND('MAPA DE RIESGOS'!$AP91="Alta",'MAPA DE RIESGOS'!$AR91="Moderado"),CONCATENATE("R",'MAPA DE RIESGOS'!$H91,"C",'MAPA DE RIESGOS'!$AF91),"")</f>
        <v/>
      </c>
      <c r="BF42" s="316" t="str">
        <f>IF(AND('MAPA DE RIESGOS'!$AP92="Alta",'MAPA DE RIESGOS'!$AR92="Moderado"),CONCATENATE("R",'MAPA DE RIESGOS'!$H92,"C",'MAPA DE RIESGOS'!$AF92),"")</f>
        <v/>
      </c>
      <c r="BG42" s="316" t="str">
        <f>IF(AND('MAPA DE RIESGOS'!$AP93="Alta",'MAPA DE RIESGOS'!$AR93="Moderado"),CONCATENATE("R",'MAPA DE RIESGOS'!$H93,"C",'MAPA DE RIESGOS'!$AF93),"")</f>
        <v/>
      </c>
      <c r="BH42" s="316" t="str">
        <f>IF(AND('MAPA DE RIESGOS'!$AP94="Alta",'MAPA DE RIESGOS'!$AR94="Moderado"),CONCATENATE("R",'MAPA DE RIESGOS'!$H94,"C",'MAPA DE RIESGOS'!$AF94),"")</f>
        <v/>
      </c>
      <c r="BI42" s="316" t="str">
        <f>IF(AND('MAPA DE RIESGOS'!$AP95="Alta",'MAPA DE RIESGOS'!$AR95="Moderado"),CONCATENATE("R",'MAPA DE RIESGOS'!$H95,"C",'MAPA DE RIESGOS'!$AF95),"")</f>
        <v/>
      </c>
      <c r="BJ42" s="316" t="str">
        <f>IF(AND('MAPA DE RIESGOS'!$AP96="Alta",'MAPA DE RIESGOS'!$AR96="Moderado"),CONCATENATE("R",'MAPA DE RIESGOS'!$H96,"C",'MAPA DE RIESGOS'!$AF96),"")</f>
        <v/>
      </c>
      <c r="BK42" s="317" t="str">
        <f>IF(AND('MAPA DE RIESGOS'!$AP97="Alta",'MAPA DE RIESGOS'!$AR97="Moderado"),CONCATENATE("R",'MAPA DE RIESGOS'!$H97,"C",'MAPA DE RIESGOS'!$AF97),"")</f>
        <v/>
      </c>
      <c r="BL42" s="316" t="str">
        <f>IF(AND('MAPA DE RIESGOS'!$AP80="Alta",'MAPA DE RIESGOS'!$AR80="Mayor"),CONCATENATE("R",'MAPA DE RIESGOS'!$H80,"C",'MAPA DE RIESGOS'!$AF80),"")</f>
        <v/>
      </c>
      <c r="BM42" s="316" t="str">
        <f>IF(AND('MAPA DE RIESGOS'!$AP81="Alta",'MAPA DE RIESGOS'!$AR81="Mayor"),CONCATENATE("R",'MAPA DE RIESGOS'!$H81,"C",'MAPA DE RIESGOS'!$AF81),"")</f>
        <v/>
      </c>
      <c r="BN42" s="316" t="str">
        <f>IF(AND('MAPA DE RIESGOS'!$AP82="Alta",'MAPA DE RIESGOS'!$AR82="Mayor"),CONCATENATE("R",'MAPA DE RIESGOS'!$H82,"C",'MAPA DE RIESGOS'!$AF82),"")</f>
        <v/>
      </c>
      <c r="BO42" s="316" t="str">
        <f>IF(AND('MAPA DE RIESGOS'!$AP83="Alta",'MAPA DE RIESGOS'!$AR83="Mayor"),CONCATENATE("R",'MAPA DE RIESGOS'!$H83,"C",'MAPA DE RIESGOS'!$AF83),"")</f>
        <v/>
      </c>
      <c r="BP42" s="316" t="str">
        <f>IF(AND('MAPA DE RIESGOS'!$AP84="Alta",'MAPA DE RIESGOS'!$AR84="Mayor"),CONCATENATE("R",'MAPA DE RIESGOS'!$H84,"C",'MAPA DE RIESGOS'!$AF84),"")</f>
        <v/>
      </c>
      <c r="BQ42" s="316" t="str">
        <f>IF(AND('MAPA DE RIESGOS'!$AP85="Alta",'MAPA DE RIESGOS'!$AR85="Mayor"),CONCATENATE("R",'MAPA DE RIESGOS'!$H85,"C",'MAPA DE RIESGOS'!$AF85),"")</f>
        <v/>
      </c>
      <c r="BR42" s="316" t="str">
        <f>IF(AND('MAPA DE RIESGOS'!$AP86="Alta",'MAPA DE RIESGOS'!$AR86="Mayor"),CONCATENATE("R",'MAPA DE RIESGOS'!$H86,"C",'MAPA DE RIESGOS'!$AF86),"")</f>
        <v/>
      </c>
      <c r="BS42" s="316" t="str">
        <f>IF(AND('MAPA DE RIESGOS'!$AP87="Alta",'MAPA DE RIESGOS'!$AR87="Mayor"),CONCATENATE("R",'MAPA DE RIESGOS'!$H87,"C",'MAPA DE RIESGOS'!$AF87),"")</f>
        <v/>
      </c>
      <c r="BT42" s="316" t="str">
        <f>IF(AND('MAPA DE RIESGOS'!$AP88="Alta",'MAPA DE RIESGOS'!$AR88="Mayor"),CONCATENATE("R",'MAPA DE RIESGOS'!$H88,"C",'MAPA DE RIESGOS'!$AF88),"")</f>
        <v/>
      </c>
      <c r="BU42" s="316" t="str">
        <f>IF(AND('MAPA DE RIESGOS'!$AP89="Alta",'MAPA DE RIESGOS'!$AR89="Mayor"),CONCATENATE("R",'MAPA DE RIESGOS'!$H89,"C",'MAPA DE RIESGOS'!$AF89),"")</f>
        <v/>
      </c>
      <c r="BV42" s="316" t="str">
        <f>IF(AND('MAPA DE RIESGOS'!$AP90="Alta",'MAPA DE RIESGOS'!$AR90="Mayor"),CONCATENATE("R",'MAPA DE RIESGOS'!$H90,"C",'MAPA DE RIESGOS'!$AF90),"")</f>
        <v/>
      </c>
      <c r="BW42" s="316" t="str">
        <f>IF(AND('MAPA DE RIESGOS'!$AP91="Alta",'MAPA DE RIESGOS'!$AR91="Mayor"),CONCATENATE("R",'MAPA DE RIESGOS'!$H91,"C",'MAPA DE RIESGOS'!$AF91),"")</f>
        <v/>
      </c>
      <c r="BX42" s="316" t="str">
        <f>IF(AND('MAPA DE RIESGOS'!$AP92="Alta",'MAPA DE RIESGOS'!$AR92="Mayor"),CONCATENATE("R",'MAPA DE RIESGOS'!$H92,"C",'MAPA DE RIESGOS'!$AF92),"")</f>
        <v/>
      </c>
      <c r="BY42" s="316" t="str">
        <f>IF(AND('MAPA DE RIESGOS'!$AP93="Alta",'MAPA DE RIESGOS'!$AR93="Mayor"),CONCATENATE("R",'MAPA DE RIESGOS'!$H93,"C",'MAPA DE RIESGOS'!$AF93),"")</f>
        <v/>
      </c>
      <c r="BZ42" s="316" t="str">
        <f>IF(AND('MAPA DE RIESGOS'!$AP94="Alta",'MAPA DE RIESGOS'!$AR94="Mayor"),CONCATENATE("R",'MAPA DE RIESGOS'!$H94,"C",'MAPA DE RIESGOS'!$AF94),"")</f>
        <v/>
      </c>
      <c r="CA42" s="316" t="str">
        <f>IF(AND('MAPA DE RIESGOS'!$AP95="Alta",'MAPA DE RIESGOS'!$AR95="Mayor"),CONCATENATE("R",'MAPA DE RIESGOS'!$H95,"C",'MAPA DE RIESGOS'!$AF95),"")</f>
        <v/>
      </c>
      <c r="CB42" s="316" t="str">
        <f>IF(AND('MAPA DE RIESGOS'!$AP96="Alta",'MAPA DE RIESGOS'!$AR96="Mayor"),CONCATENATE("R",'MAPA DE RIESGOS'!$H96,"C",'MAPA DE RIESGOS'!$AF96),"")</f>
        <v/>
      </c>
      <c r="CC42" s="317" t="str">
        <f>IF(AND('MAPA DE RIESGOS'!$AP97="Alta",'MAPA DE RIESGOS'!$AR97="Mayor"),CONCATENATE("R",'MAPA DE RIESGOS'!$H97,"C",'MAPA DE RIESGOS'!$AF97),"")</f>
        <v/>
      </c>
      <c r="CD42" s="318" t="str">
        <f>IF(AND('MAPA DE RIESGOS'!$AP80="Alta",'MAPA DE RIESGOS'!$AR80="Catastrófico"),CONCATENATE("R",'MAPA DE RIESGOS'!$H80,"C",'MAPA DE RIESGOS'!$AF80),"")</f>
        <v/>
      </c>
      <c r="CE42" s="318" t="str">
        <f>IF(AND('MAPA DE RIESGOS'!$AP81="Alta",'MAPA DE RIESGOS'!$AR81="Catastrófico"),CONCATENATE("R",'MAPA DE RIESGOS'!$H81,"C",'MAPA DE RIESGOS'!$AF81),"")</f>
        <v/>
      </c>
      <c r="CF42" s="318" t="str">
        <f>IF(AND('MAPA DE RIESGOS'!$AP82="Alta",'MAPA DE RIESGOS'!$AR82="Catastrófico"),CONCATENATE("R",'MAPA DE RIESGOS'!$H82,"C",'MAPA DE RIESGOS'!$AF82),"")</f>
        <v/>
      </c>
      <c r="CG42" s="318" t="str">
        <f>IF(AND('MAPA DE RIESGOS'!$AP83="Alta",'MAPA DE RIESGOS'!$AR83="Catastrófico"),CONCATENATE("R",'MAPA DE RIESGOS'!$H83,"C",'MAPA DE RIESGOS'!$AF83),"")</f>
        <v/>
      </c>
      <c r="CH42" s="318" t="str">
        <f>IF(AND('MAPA DE RIESGOS'!$AP84="Alta",'MAPA DE RIESGOS'!$AR84="Catastrófico"),CONCATENATE("R",'MAPA DE RIESGOS'!$H84,"C",'MAPA DE RIESGOS'!$AF84),"")</f>
        <v/>
      </c>
      <c r="CI42" s="318" t="str">
        <f>IF(AND('MAPA DE RIESGOS'!$AP85="Alta",'MAPA DE RIESGOS'!$AR85="Catastrófico"),CONCATENATE("R",'MAPA DE RIESGOS'!$H85,"C",'MAPA DE RIESGOS'!$AF85),"")</f>
        <v/>
      </c>
      <c r="CJ42" s="318" t="str">
        <f>IF(AND('MAPA DE RIESGOS'!$AP86="Alta",'MAPA DE RIESGOS'!$AR86="Catastrófico"),CONCATENATE("R",'MAPA DE RIESGOS'!$H86,"C",'MAPA DE RIESGOS'!$AF86),"")</f>
        <v/>
      </c>
      <c r="CK42" s="318" t="str">
        <f>IF(AND('MAPA DE RIESGOS'!$AP87="Alta",'MAPA DE RIESGOS'!$AR87="Catastrófico"),CONCATENATE("R",'MAPA DE RIESGOS'!$H87,"C",'MAPA DE RIESGOS'!$AF87),"")</f>
        <v/>
      </c>
      <c r="CL42" s="318" t="str">
        <f>IF(AND('MAPA DE RIESGOS'!$AP88="Alta",'MAPA DE RIESGOS'!$AR88="Catastrófico"),CONCATENATE("R",'MAPA DE RIESGOS'!$H88,"C",'MAPA DE RIESGOS'!$AF88),"")</f>
        <v/>
      </c>
      <c r="CM42" s="318" t="str">
        <f>IF(AND('MAPA DE RIESGOS'!$AP89="Alta",'MAPA DE RIESGOS'!$AR89="Catastrófico"),CONCATENATE("R",'MAPA DE RIESGOS'!$H89,"C",'MAPA DE RIESGOS'!$AF89),"")</f>
        <v/>
      </c>
      <c r="CN42" s="318" t="str">
        <f>IF(AND('MAPA DE RIESGOS'!$AP90="Alta",'MAPA DE RIESGOS'!$AR90="Catastrófico"),CONCATENATE("R",'MAPA DE RIESGOS'!$H90,"C",'MAPA DE RIESGOS'!$AF90),"")</f>
        <v/>
      </c>
      <c r="CO42" s="318" t="str">
        <f>IF(AND('MAPA DE RIESGOS'!$AP91="Alta",'MAPA DE RIESGOS'!$AR91="Catastrófico"),CONCATENATE("R",'MAPA DE RIESGOS'!$H91,"C",'MAPA DE RIESGOS'!$AF91),"")</f>
        <v/>
      </c>
      <c r="CP42" s="318" t="str">
        <f>IF(AND('MAPA DE RIESGOS'!$AP92="Alta",'MAPA DE RIESGOS'!$AR92="Catastrófico"),CONCATENATE("R",'MAPA DE RIESGOS'!$H92,"C",'MAPA DE RIESGOS'!$AF92),"")</f>
        <v/>
      </c>
      <c r="CQ42" s="318" t="str">
        <f>IF(AND('MAPA DE RIESGOS'!$AP93="Alta",'MAPA DE RIESGOS'!$AR93="Catastrófico"),CONCATENATE("R",'MAPA DE RIESGOS'!$H93,"C",'MAPA DE RIESGOS'!$AF93),"")</f>
        <v/>
      </c>
      <c r="CR42" s="318" t="str">
        <f>IF(AND('MAPA DE RIESGOS'!$AP94="Alta",'MAPA DE RIESGOS'!$AR94="Catastrófico"),CONCATENATE("R",'MAPA DE RIESGOS'!$H94,"C",'MAPA DE RIESGOS'!$AF94),"")</f>
        <v/>
      </c>
      <c r="CS42" s="318" t="str">
        <f>IF(AND('MAPA DE RIESGOS'!$AP95="Alta",'MAPA DE RIESGOS'!$AR95="Catastrófico"),CONCATENATE("R",'MAPA DE RIESGOS'!$H95,"C",'MAPA DE RIESGOS'!$AF95),"")</f>
        <v/>
      </c>
      <c r="CT42" s="318" t="str">
        <f>IF(AND('MAPA DE RIESGOS'!$AP96="Alta",'MAPA DE RIESGOS'!$AR96="Catastrófico"),CONCATENATE("R",'MAPA DE RIESGOS'!$H96,"C",'MAPA DE RIESGOS'!$AF96),"")</f>
        <v/>
      </c>
      <c r="CU42" s="319" t="str">
        <f>IF(AND('MAPA DE RIESGOS'!$AP97="Alta",'MAPA DE RIESGOS'!$AR97="Catastrófico"),CONCATENATE("R",'MAPA DE RIESGOS'!$H97,"C",'MAPA DE RIESGOS'!$AF97),"")</f>
        <v/>
      </c>
      <c r="CV42" s="57"/>
      <c r="CW42" s="873"/>
      <c r="CX42" s="874"/>
      <c r="CY42" s="874"/>
      <c r="CZ42" s="874"/>
      <c r="DA42" s="874"/>
      <c r="DB42" s="875"/>
    </row>
    <row r="43" spans="2:106" ht="32.450000000000003" customHeight="1">
      <c r="B43" s="878"/>
      <c r="C43" s="878"/>
      <c r="D43" s="879"/>
      <c r="E43" s="849"/>
      <c r="F43" s="850"/>
      <c r="G43" s="850"/>
      <c r="H43" s="850"/>
      <c r="I43" s="850"/>
      <c r="J43" s="328" t="str">
        <f>IF(AND('MAPA DE RIESGOS'!$AP98="Alta",'MAPA DE RIESGOS'!$AR98="Leve"),CONCATENATE("R",'MAPA DE RIESGOS'!$H98,"C",'MAPA DE RIESGOS'!$AF98),"")</f>
        <v/>
      </c>
      <c r="K43" s="329" t="str">
        <f>IF(AND('MAPA DE RIESGOS'!$AP99="Alta",'MAPA DE RIESGOS'!$AR99="Leve"),CONCATENATE("R",'MAPA DE RIESGOS'!$H99,"C",'MAPA DE RIESGOS'!$AF99),"")</f>
        <v/>
      </c>
      <c r="L43" s="329" t="str">
        <f>IF(AND('MAPA DE RIESGOS'!$AP100="Alta",'MAPA DE RIESGOS'!$AR100="Leve"),CONCATENATE("R",'MAPA DE RIESGOS'!$H100,"C",'MAPA DE RIESGOS'!$AF100),"")</f>
        <v/>
      </c>
      <c r="M43" s="329" t="str">
        <f>IF(AND('MAPA DE RIESGOS'!$AP101="Alta",'MAPA DE RIESGOS'!$AR101="Leve"),CONCATENATE("R",'MAPA DE RIESGOS'!$H101,"C",'MAPA DE RIESGOS'!$AF101),"")</f>
        <v/>
      </c>
      <c r="N43" s="329" t="str">
        <f>IF(AND('MAPA DE RIESGOS'!$AP102="Alta",'MAPA DE RIESGOS'!$AR102="Leve"),CONCATENATE("R",'MAPA DE RIESGOS'!$H102,"C",'MAPA DE RIESGOS'!$AF102),"")</f>
        <v/>
      </c>
      <c r="O43" s="329" t="str">
        <f>IF(AND('MAPA DE RIESGOS'!$AP103="Alta",'MAPA DE RIESGOS'!$AR103="Leve"),CONCATENATE("R",'MAPA DE RIESGOS'!$H103,"C",'MAPA DE RIESGOS'!$AF103),"")</f>
        <v/>
      </c>
      <c r="P43" s="329" t="str">
        <f>IF(AND('MAPA DE RIESGOS'!$AP104="Alta",'MAPA DE RIESGOS'!$AR104="Leve"),CONCATENATE("R",'MAPA DE RIESGOS'!$H104,"C",'MAPA DE RIESGOS'!$AF104),"")</f>
        <v/>
      </c>
      <c r="Q43" s="329" t="str">
        <f>IF(AND('MAPA DE RIESGOS'!$AP105="Alta",'MAPA DE RIESGOS'!$AR105="Leve"),CONCATENATE("R",'MAPA DE RIESGOS'!$H105,"C",'MAPA DE RIESGOS'!$AF105),"")</f>
        <v/>
      </c>
      <c r="R43" s="329" t="str">
        <f>IF(AND('MAPA DE RIESGOS'!$AP106="Alta",'MAPA DE RIESGOS'!$AR106="Leve"),CONCATENATE("R",'MAPA DE RIESGOS'!$H106,"C",'MAPA DE RIESGOS'!$AF106),"")</f>
        <v/>
      </c>
      <c r="S43" s="329" t="str">
        <f>IF(AND('MAPA DE RIESGOS'!$AP107="Alta",'MAPA DE RIESGOS'!$AR107="Leve"),CONCATENATE("R",'MAPA DE RIESGOS'!$H107,"C",'MAPA DE RIESGOS'!$AF107),"")</f>
        <v/>
      </c>
      <c r="T43" s="329" t="str">
        <f>IF(AND('MAPA DE RIESGOS'!$AP108="Alta",'MAPA DE RIESGOS'!$AR108="Leve"),CONCATENATE("R",'MAPA DE RIESGOS'!$H108,"C",'MAPA DE RIESGOS'!$AF108),"")</f>
        <v/>
      </c>
      <c r="U43" s="329" t="str">
        <f>IF(AND('MAPA DE RIESGOS'!$AP109="Alta",'MAPA DE RIESGOS'!$AR109="Leve"),CONCATENATE("R",'MAPA DE RIESGOS'!$H109,"C",'MAPA DE RIESGOS'!$AF109),"")</f>
        <v/>
      </c>
      <c r="V43" s="329" t="str">
        <f>IF(AND('MAPA DE RIESGOS'!$AP110="Alta",'MAPA DE RIESGOS'!$AR110="Leve"),CONCATENATE("R",'MAPA DE RIESGOS'!$H110,"C",'MAPA DE RIESGOS'!$AF110),"")</f>
        <v/>
      </c>
      <c r="W43" s="329" t="str">
        <f>IF(AND('MAPA DE RIESGOS'!$AP111="Alta",'MAPA DE RIESGOS'!$AR111="Leve"),CONCATENATE("R",'MAPA DE RIESGOS'!$H111,"C",'MAPA DE RIESGOS'!$AF111),"")</f>
        <v/>
      </c>
      <c r="X43" s="329" t="str">
        <f>IF(AND('MAPA DE RIESGOS'!$AP112="Alta",'MAPA DE RIESGOS'!$AR112="Leve"),CONCATENATE("R",'MAPA DE RIESGOS'!$H112,"C",'MAPA DE RIESGOS'!$AF112),"")</f>
        <v/>
      </c>
      <c r="Y43" s="329" t="str">
        <f>IF(AND('MAPA DE RIESGOS'!$AP113="Alta",'MAPA DE RIESGOS'!$AR113="Leve"),CONCATENATE("R",'MAPA DE RIESGOS'!$H113,"C",'MAPA DE RIESGOS'!$AF113),"")</f>
        <v/>
      </c>
      <c r="Z43" s="329" t="str">
        <f>IF(AND('MAPA DE RIESGOS'!$AP114="Alta",'MAPA DE RIESGOS'!$AR114="Leve"),CONCATENATE("R",'MAPA DE RIESGOS'!$H114,"C",'MAPA DE RIESGOS'!$AF114),"")</f>
        <v/>
      </c>
      <c r="AA43" s="329" t="str">
        <f>IF(AND('MAPA DE RIESGOS'!$AP115="Alta",'MAPA DE RIESGOS'!$AR115="Leve"),CONCATENATE("R",'MAPA DE RIESGOS'!$H115,"C",'MAPA DE RIESGOS'!$AF115),"")</f>
        <v/>
      </c>
      <c r="AB43" s="328" t="str">
        <f>IF(AND('MAPA DE RIESGOS'!$AP98="Alta",'MAPA DE RIESGOS'!$AR98="Menor"),CONCATENATE("R",'MAPA DE RIESGOS'!$H98,"C",'MAPA DE RIESGOS'!$AF98),"")</f>
        <v/>
      </c>
      <c r="AC43" s="329" t="str">
        <f>IF(AND('MAPA DE RIESGOS'!$AP99="Alta",'MAPA DE RIESGOS'!$AR99="Menor"),CONCATENATE("R",'MAPA DE RIESGOS'!$H99,"C",'MAPA DE RIESGOS'!$AF99),"")</f>
        <v/>
      </c>
      <c r="AD43" s="329" t="str">
        <f>IF(AND('MAPA DE RIESGOS'!$AP100="Alta",'MAPA DE RIESGOS'!$AR100="Menor"),CONCATENATE("R",'MAPA DE RIESGOS'!$H100,"C",'MAPA DE RIESGOS'!$AF100),"")</f>
        <v/>
      </c>
      <c r="AE43" s="329" t="str">
        <f>IF(AND('MAPA DE RIESGOS'!$AP101="Alta",'MAPA DE RIESGOS'!$AR101="Menor"),CONCATENATE("R",'MAPA DE RIESGOS'!$H101,"C",'MAPA DE RIESGOS'!$AF101),"")</f>
        <v/>
      </c>
      <c r="AF43" s="329" t="str">
        <f>IF(AND('MAPA DE RIESGOS'!$AP102="Alta",'MAPA DE RIESGOS'!$AR102="Menor"),CONCATENATE("R",'MAPA DE RIESGOS'!$H102,"C",'MAPA DE RIESGOS'!$AF102),"")</f>
        <v/>
      </c>
      <c r="AG43" s="329" t="str">
        <f>IF(AND('MAPA DE RIESGOS'!$AP103="Alta",'MAPA DE RIESGOS'!$AR103="Menor"),CONCATENATE("R",'MAPA DE RIESGOS'!$H103,"C",'MAPA DE RIESGOS'!$AF103),"")</f>
        <v/>
      </c>
      <c r="AH43" s="329" t="str">
        <f>IF(AND('MAPA DE RIESGOS'!$AP104="Alta",'MAPA DE RIESGOS'!$AR104="Menor"),CONCATENATE("R",'MAPA DE RIESGOS'!$H104,"C",'MAPA DE RIESGOS'!$AF104),"")</f>
        <v/>
      </c>
      <c r="AI43" s="329" t="str">
        <f>IF(AND('MAPA DE RIESGOS'!$AP105="Alta",'MAPA DE RIESGOS'!$AR105="Menor"),CONCATENATE("R",'MAPA DE RIESGOS'!$H105,"C",'MAPA DE RIESGOS'!$AF105),"")</f>
        <v/>
      </c>
      <c r="AJ43" s="329" t="str">
        <f>IF(AND('MAPA DE RIESGOS'!$AP106="Alta",'MAPA DE RIESGOS'!$AR106="Menor"),CONCATENATE("R",'MAPA DE RIESGOS'!$H106,"C",'MAPA DE RIESGOS'!$AF106),"")</f>
        <v/>
      </c>
      <c r="AK43" s="329" t="str">
        <f>IF(AND('MAPA DE RIESGOS'!$AP107="Alta",'MAPA DE RIESGOS'!$AR107="Menor"),CONCATENATE("R",'MAPA DE RIESGOS'!$H107,"C",'MAPA DE RIESGOS'!$AF107),"")</f>
        <v/>
      </c>
      <c r="AL43" s="329" t="str">
        <f>IF(AND('MAPA DE RIESGOS'!$AP108="Alta",'MAPA DE RIESGOS'!$AR108="Menor"),CONCATENATE("R",'MAPA DE RIESGOS'!$H108,"C",'MAPA DE RIESGOS'!$AF108),"")</f>
        <v/>
      </c>
      <c r="AM43" s="329" t="str">
        <f>IF(AND('MAPA DE RIESGOS'!$AP109="Alta",'MAPA DE RIESGOS'!$AR109="Menor"),CONCATENATE("R",'MAPA DE RIESGOS'!$H109,"C",'MAPA DE RIESGOS'!$AF109),"")</f>
        <v/>
      </c>
      <c r="AN43" s="329" t="str">
        <f>IF(AND('MAPA DE RIESGOS'!$AP110="Alta",'MAPA DE RIESGOS'!$AR110="Menor"),CONCATENATE("R",'MAPA DE RIESGOS'!$H110,"C",'MAPA DE RIESGOS'!$AF110),"")</f>
        <v/>
      </c>
      <c r="AO43" s="329" t="str">
        <f>IF(AND('MAPA DE RIESGOS'!$AP111="Alta",'MAPA DE RIESGOS'!$AR111="Menor"),CONCATENATE("R",'MAPA DE RIESGOS'!$H111,"C",'MAPA DE RIESGOS'!$AF111),"")</f>
        <v/>
      </c>
      <c r="AP43" s="329" t="str">
        <f>IF(AND('MAPA DE RIESGOS'!$AP112="Alta",'MAPA DE RIESGOS'!$AR112="Menor"),CONCATENATE("R",'MAPA DE RIESGOS'!$H112,"C",'MAPA DE RIESGOS'!$AF112),"")</f>
        <v/>
      </c>
      <c r="AQ43" s="329" t="str">
        <f>IF(AND('MAPA DE RIESGOS'!$AP113="Alta",'MAPA DE RIESGOS'!$AR113="Menor"),CONCATENATE("R",'MAPA DE RIESGOS'!$H113,"C",'MAPA DE RIESGOS'!$AF113),"")</f>
        <v/>
      </c>
      <c r="AR43" s="329" t="str">
        <f>IF(AND('MAPA DE RIESGOS'!$AP114="Alta",'MAPA DE RIESGOS'!$AR114="Menor"),CONCATENATE("R",'MAPA DE RIESGOS'!$H114,"C",'MAPA DE RIESGOS'!$AF114),"")</f>
        <v/>
      </c>
      <c r="AS43" s="330" t="str">
        <f>IF(AND('MAPA DE RIESGOS'!$AP115="Alta",'MAPA DE RIESGOS'!$AR115="Menor"),CONCATENATE("R",'MAPA DE RIESGOS'!$H115,"C",'MAPA DE RIESGOS'!$AF115),"")</f>
        <v/>
      </c>
      <c r="AT43" s="316" t="str">
        <f>IF(AND('MAPA DE RIESGOS'!$AP98="Alta",'MAPA DE RIESGOS'!$AR98="Moderado"),CONCATENATE("R",'MAPA DE RIESGOS'!$H98,"C",'MAPA DE RIESGOS'!$AF98),"")</f>
        <v/>
      </c>
      <c r="AU43" s="316" t="str">
        <f>IF(AND('MAPA DE RIESGOS'!$AP99="Alta",'MAPA DE RIESGOS'!$AR99="Moderado"),CONCATENATE("R",'MAPA DE RIESGOS'!$H99,"C",'MAPA DE RIESGOS'!$AF99),"")</f>
        <v/>
      </c>
      <c r="AV43" s="316" t="str">
        <f>IF(AND('MAPA DE RIESGOS'!$AP100="Alta",'MAPA DE RIESGOS'!$AR100="Moderado"),CONCATENATE("R",'MAPA DE RIESGOS'!$H100,"C",'MAPA DE RIESGOS'!$AF100),"")</f>
        <v/>
      </c>
      <c r="AW43" s="316" t="str">
        <f>IF(AND('MAPA DE RIESGOS'!$AP101="Alta",'MAPA DE RIESGOS'!$AR101="Moderado"),CONCATENATE("R",'MAPA DE RIESGOS'!$H101,"C",'MAPA DE RIESGOS'!$AF101),"")</f>
        <v/>
      </c>
      <c r="AX43" s="316" t="str">
        <f>IF(AND('MAPA DE RIESGOS'!$AP102="Alta",'MAPA DE RIESGOS'!$AR102="Moderado"),CONCATENATE("R",'MAPA DE RIESGOS'!$H102,"C",'MAPA DE RIESGOS'!$AF102),"")</f>
        <v/>
      </c>
      <c r="AY43" s="316" t="str">
        <f>IF(AND('MAPA DE RIESGOS'!$AP103="Alta",'MAPA DE RIESGOS'!$AR103="Moderado"),CONCATENATE("R",'MAPA DE RIESGOS'!$H103,"C",'MAPA DE RIESGOS'!$AF103),"")</f>
        <v/>
      </c>
      <c r="AZ43" s="316" t="str">
        <f>IF(AND('MAPA DE RIESGOS'!$AP104="Alta",'MAPA DE RIESGOS'!$AR104="Moderado"),CONCATENATE("R",'MAPA DE RIESGOS'!$H104,"C",'MAPA DE RIESGOS'!$AF104),"")</f>
        <v/>
      </c>
      <c r="BA43" s="316" t="str">
        <f>IF(AND('MAPA DE RIESGOS'!$AP105="Alta",'MAPA DE RIESGOS'!$AR105="Moderado"),CONCATENATE("R",'MAPA DE RIESGOS'!$H105,"C",'MAPA DE RIESGOS'!$AF105),"")</f>
        <v/>
      </c>
      <c r="BB43" s="316" t="str">
        <f>IF(AND('MAPA DE RIESGOS'!$AP106="Alta",'MAPA DE RIESGOS'!$AR106="Moderado"),CONCATENATE("R",'MAPA DE RIESGOS'!$H106,"C",'MAPA DE RIESGOS'!$AF106),"")</f>
        <v/>
      </c>
      <c r="BC43" s="316" t="str">
        <f>IF(AND('MAPA DE RIESGOS'!$AP107="Alta",'MAPA DE RIESGOS'!$AR107="Moderado"),CONCATENATE("R",'MAPA DE RIESGOS'!$H107,"C",'MAPA DE RIESGOS'!$AF107),"")</f>
        <v/>
      </c>
      <c r="BD43" s="316" t="str">
        <f>IF(AND('MAPA DE RIESGOS'!$AP108="Alta",'MAPA DE RIESGOS'!$AR108="Moderado"),CONCATENATE("R",'MAPA DE RIESGOS'!$H108,"C",'MAPA DE RIESGOS'!$AF108),"")</f>
        <v/>
      </c>
      <c r="BE43" s="316" t="str">
        <f>IF(AND('MAPA DE RIESGOS'!$AP109="Alta",'MAPA DE RIESGOS'!$AR109="Moderado"),CONCATENATE("R",'MAPA DE RIESGOS'!$H109,"C",'MAPA DE RIESGOS'!$AF109),"")</f>
        <v/>
      </c>
      <c r="BF43" s="316" t="str">
        <f>IF(AND('MAPA DE RIESGOS'!$AP110="Alta",'MAPA DE RIESGOS'!$AR110="Moderado"),CONCATENATE("R",'MAPA DE RIESGOS'!$H110,"C",'MAPA DE RIESGOS'!$AF110),"")</f>
        <v/>
      </c>
      <c r="BG43" s="316" t="str">
        <f>IF(AND('MAPA DE RIESGOS'!$AP111="Alta",'MAPA DE RIESGOS'!$AR111="Moderado"),CONCATENATE("R",'MAPA DE RIESGOS'!$H111,"C",'MAPA DE RIESGOS'!$AF111),"")</f>
        <v/>
      </c>
      <c r="BH43" s="316" t="str">
        <f>IF(AND('MAPA DE RIESGOS'!$AP112="Alta",'MAPA DE RIESGOS'!$AR112="Moderado"),CONCATENATE("R",'MAPA DE RIESGOS'!$H112,"C",'MAPA DE RIESGOS'!$AF112),"")</f>
        <v/>
      </c>
      <c r="BI43" s="316" t="str">
        <f>IF(AND('MAPA DE RIESGOS'!$AP113="Alta",'MAPA DE RIESGOS'!$AR113="Moderado"),CONCATENATE("R",'MAPA DE RIESGOS'!$H113,"C",'MAPA DE RIESGOS'!$AF113),"")</f>
        <v/>
      </c>
      <c r="BJ43" s="316" t="str">
        <f>IF(AND('MAPA DE RIESGOS'!$AP114="Alta",'MAPA DE RIESGOS'!$AR114="Moderado"),CONCATENATE("R",'MAPA DE RIESGOS'!$H114,"C",'MAPA DE RIESGOS'!$AF114),"")</f>
        <v/>
      </c>
      <c r="BK43" s="317" t="str">
        <f>IF(AND('MAPA DE RIESGOS'!$AP115="Alta",'MAPA DE RIESGOS'!$AR115="Moderado"),CONCATENATE("R",'MAPA DE RIESGOS'!$H115,"C",'MAPA DE RIESGOS'!$AF115),"")</f>
        <v/>
      </c>
      <c r="BL43" s="316" t="str">
        <f>IF(AND('MAPA DE RIESGOS'!$AP98="Alta",'MAPA DE RIESGOS'!$AR98="Mayor"),CONCATENATE("R",'MAPA DE RIESGOS'!$H98,"C",'MAPA DE RIESGOS'!$AF98),"")</f>
        <v/>
      </c>
      <c r="BM43" s="316" t="str">
        <f>IF(AND('MAPA DE RIESGOS'!$AP99="Alta",'MAPA DE RIESGOS'!$AR99="Mayor"),CONCATENATE("R",'MAPA DE RIESGOS'!$H99,"C",'MAPA DE RIESGOS'!$AF99),"")</f>
        <v/>
      </c>
      <c r="BN43" s="316" t="str">
        <f>IF(AND('MAPA DE RIESGOS'!$AP100="Alta",'MAPA DE RIESGOS'!$AR100="Mayor"),CONCATENATE("R",'MAPA DE RIESGOS'!$H100,"C",'MAPA DE RIESGOS'!$AF100),"")</f>
        <v/>
      </c>
      <c r="BO43" s="316" t="str">
        <f>IF(AND('MAPA DE RIESGOS'!$AP101="Alta",'MAPA DE RIESGOS'!$AR101="Mayor"),CONCATENATE("R",'MAPA DE RIESGOS'!$H101,"C",'MAPA DE RIESGOS'!$AF101),"")</f>
        <v/>
      </c>
      <c r="BP43" s="316" t="str">
        <f>IF(AND('MAPA DE RIESGOS'!$AP102="Alta",'MAPA DE RIESGOS'!$AR102="Mayor"),CONCATENATE("R",'MAPA DE RIESGOS'!$H102,"C",'MAPA DE RIESGOS'!$AF102),"")</f>
        <v/>
      </c>
      <c r="BQ43" s="316" t="str">
        <f>IF(AND('MAPA DE RIESGOS'!$AP103="Alta",'MAPA DE RIESGOS'!$AR103="Mayor"),CONCATENATE("R",'MAPA DE RIESGOS'!$H103,"C",'MAPA DE RIESGOS'!$AF103),"")</f>
        <v/>
      </c>
      <c r="BR43" s="316" t="str">
        <f>IF(AND('MAPA DE RIESGOS'!$AP104="Alta",'MAPA DE RIESGOS'!$AR104="Mayor"),CONCATENATE("R",'MAPA DE RIESGOS'!$H104,"C",'MAPA DE RIESGOS'!$AF104),"")</f>
        <v/>
      </c>
      <c r="BS43" s="316" t="str">
        <f>IF(AND('MAPA DE RIESGOS'!$AP105="Alta",'MAPA DE RIESGOS'!$AR105="Mayor"),CONCATENATE("R",'MAPA DE RIESGOS'!$H105,"C",'MAPA DE RIESGOS'!$AF105),"")</f>
        <v/>
      </c>
      <c r="BT43" s="316" t="str">
        <f>IF(AND('MAPA DE RIESGOS'!$AP106="Alta",'MAPA DE RIESGOS'!$AR106="Mayor"),CONCATENATE("R",'MAPA DE RIESGOS'!$H106,"C",'MAPA DE RIESGOS'!$AF106),"")</f>
        <v/>
      </c>
      <c r="BU43" s="316" t="str">
        <f>IF(AND('MAPA DE RIESGOS'!$AP107="Alta",'MAPA DE RIESGOS'!$AR107="Mayor"),CONCATENATE("R",'MAPA DE RIESGOS'!$H107,"C",'MAPA DE RIESGOS'!$AF107),"")</f>
        <v/>
      </c>
      <c r="BV43" s="316" t="str">
        <f>IF(AND('MAPA DE RIESGOS'!$AP108="Alta",'MAPA DE RIESGOS'!$AR108="Mayor"),CONCATENATE("R",'MAPA DE RIESGOS'!$H108,"C",'MAPA DE RIESGOS'!$AF108),"")</f>
        <v/>
      </c>
      <c r="BW43" s="316" t="str">
        <f>IF(AND('MAPA DE RIESGOS'!$AP109="Alta",'MAPA DE RIESGOS'!$AR109="Mayor"),CONCATENATE("R",'MAPA DE RIESGOS'!$H109,"C",'MAPA DE RIESGOS'!$AF109),"")</f>
        <v/>
      </c>
      <c r="BX43" s="316" t="str">
        <f>IF(AND('MAPA DE RIESGOS'!$AP110="Alta",'MAPA DE RIESGOS'!$AR110="Mayor"),CONCATENATE("R",'MAPA DE RIESGOS'!$H110,"C",'MAPA DE RIESGOS'!$AF110),"")</f>
        <v/>
      </c>
      <c r="BY43" s="316" t="str">
        <f>IF(AND('MAPA DE RIESGOS'!$AP111="Alta",'MAPA DE RIESGOS'!$AR111="Mayor"),CONCATENATE("R",'MAPA DE RIESGOS'!$H111,"C",'MAPA DE RIESGOS'!$AF111),"")</f>
        <v/>
      </c>
      <c r="BZ43" s="316" t="str">
        <f>IF(AND('MAPA DE RIESGOS'!$AP112="Alta",'MAPA DE RIESGOS'!$AR112="Mayor"),CONCATENATE("R",'MAPA DE RIESGOS'!$H112,"C",'MAPA DE RIESGOS'!$AF112),"")</f>
        <v/>
      </c>
      <c r="CA43" s="316" t="str">
        <f>IF(AND('MAPA DE RIESGOS'!$AP113="Alta",'MAPA DE RIESGOS'!$AR113="Mayor"),CONCATENATE("R",'MAPA DE RIESGOS'!$H113,"C",'MAPA DE RIESGOS'!$AF113),"")</f>
        <v/>
      </c>
      <c r="CB43" s="316" t="str">
        <f>IF(AND('MAPA DE RIESGOS'!$AP114="Alta",'MAPA DE RIESGOS'!$AR114="Mayor"),CONCATENATE("R",'MAPA DE RIESGOS'!$H114,"C",'MAPA DE RIESGOS'!$AF114),"")</f>
        <v/>
      </c>
      <c r="CC43" s="317" t="str">
        <f>IF(AND('MAPA DE RIESGOS'!$AP115="Alta",'MAPA DE RIESGOS'!$AR115="Mayor"),CONCATENATE("R",'MAPA DE RIESGOS'!$H115,"C",'MAPA DE RIESGOS'!$AF115),"")</f>
        <v/>
      </c>
      <c r="CD43" s="318" t="str">
        <f>IF(AND('MAPA DE RIESGOS'!$AP98="Alta",'MAPA DE RIESGOS'!$AR98="Catastrófico"),CONCATENATE("R",'MAPA DE RIESGOS'!$H98,"C",'MAPA DE RIESGOS'!$AF98),"")</f>
        <v/>
      </c>
      <c r="CE43" s="318" t="str">
        <f>IF(AND('MAPA DE RIESGOS'!$AP99="Alta",'MAPA DE RIESGOS'!$AR99="Catastrófico"),CONCATENATE("R",'MAPA DE RIESGOS'!$H99,"C",'MAPA DE RIESGOS'!$AF99),"")</f>
        <v/>
      </c>
      <c r="CF43" s="318" t="str">
        <f>IF(AND('MAPA DE RIESGOS'!$AP100="Alta",'MAPA DE RIESGOS'!$AR100="Catastrófico"),CONCATENATE("R",'MAPA DE RIESGOS'!$H100,"C",'MAPA DE RIESGOS'!$AF100),"")</f>
        <v/>
      </c>
      <c r="CG43" s="318" t="str">
        <f>IF(AND('MAPA DE RIESGOS'!$AP101="Alta",'MAPA DE RIESGOS'!$AR101="Catastrófico"),CONCATENATE("R",'MAPA DE RIESGOS'!$H101,"C",'MAPA DE RIESGOS'!$AF101),"")</f>
        <v/>
      </c>
      <c r="CH43" s="318" t="str">
        <f>IF(AND('MAPA DE RIESGOS'!$AP102="Alta",'MAPA DE RIESGOS'!$AR102="Catastrófico"),CONCATENATE("R",'MAPA DE RIESGOS'!$H102,"C",'MAPA DE RIESGOS'!$AF102),"")</f>
        <v/>
      </c>
      <c r="CI43" s="318" t="str">
        <f>IF(AND('MAPA DE RIESGOS'!$AP103="Alta",'MAPA DE RIESGOS'!$AR103="Catastrófico"),CONCATENATE("R",'MAPA DE RIESGOS'!$H103,"C",'MAPA DE RIESGOS'!$AF103),"")</f>
        <v/>
      </c>
      <c r="CJ43" s="318" t="str">
        <f>IF(AND('MAPA DE RIESGOS'!$AP104="Alta",'MAPA DE RIESGOS'!$AR104="Catastrófico"),CONCATENATE("R",'MAPA DE RIESGOS'!$H104,"C",'MAPA DE RIESGOS'!$AF104),"")</f>
        <v/>
      </c>
      <c r="CK43" s="318" t="str">
        <f>IF(AND('MAPA DE RIESGOS'!$AP105="Alta",'MAPA DE RIESGOS'!$AR105="Catastrófico"),CONCATENATE("R",'MAPA DE RIESGOS'!$H105,"C",'MAPA DE RIESGOS'!$AF105),"")</f>
        <v/>
      </c>
      <c r="CL43" s="318" t="str">
        <f>IF(AND('MAPA DE RIESGOS'!$AP106="Alta",'MAPA DE RIESGOS'!$AR106="Catastrófico"),CONCATENATE("R",'MAPA DE RIESGOS'!$H106,"C",'MAPA DE RIESGOS'!$AF106),"")</f>
        <v/>
      </c>
      <c r="CM43" s="318" t="str">
        <f>IF(AND('MAPA DE RIESGOS'!$AP107="Alta",'MAPA DE RIESGOS'!$AR107="Catastrófico"),CONCATENATE("R",'MAPA DE RIESGOS'!$H107,"C",'MAPA DE RIESGOS'!$AF107),"")</f>
        <v/>
      </c>
      <c r="CN43" s="318" t="str">
        <f>IF(AND('MAPA DE RIESGOS'!$AP108="Alta",'MAPA DE RIESGOS'!$AR108="Catastrófico"),CONCATENATE("R",'MAPA DE RIESGOS'!$H108,"C",'MAPA DE RIESGOS'!$AF108),"")</f>
        <v/>
      </c>
      <c r="CO43" s="318" t="str">
        <f>IF(AND('MAPA DE RIESGOS'!$AP109="Alta",'MAPA DE RIESGOS'!$AR109="Catastrófico"),CONCATENATE("R",'MAPA DE RIESGOS'!$H109,"C",'MAPA DE RIESGOS'!$AF109),"")</f>
        <v/>
      </c>
      <c r="CP43" s="318" t="str">
        <f>IF(AND('MAPA DE RIESGOS'!$AP110="Alta",'MAPA DE RIESGOS'!$AR110="Catastrófico"),CONCATENATE("R",'MAPA DE RIESGOS'!$H110,"C",'MAPA DE RIESGOS'!$AF110),"")</f>
        <v/>
      </c>
      <c r="CQ43" s="318" t="str">
        <f>IF(AND('MAPA DE RIESGOS'!$AP111="Alta",'MAPA DE RIESGOS'!$AR111="Catastrófico"),CONCATENATE("R",'MAPA DE RIESGOS'!$H111,"C",'MAPA DE RIESGOS'!$AF111),"")</f>
        <v/>
      </c>
      <c r="CR43" s="318" t="str">
        <f>IF(AND('MAPA DE RIESGOS'!$AP112="Alta",'MAPA DE RIESGOS'!$AR112="Catastrófico"),CONCATENATE("R",'MAPA DE RIESGOS'!$H112,"C",'MAPA DE RIESGOS'!$AF112),"")</f>
        <v/>
      </c>
      <c r="CS43" s="318" t="str">
        <f>IF(AND('MAPA DE RIESGOS'!$AP113="Alta",'MAPA DE RIESGOS'!$AR113="Catastrófico"),CONCATENATE("R",'MAPA DE RIESGOS'!$H113,"C",'MAPA DE RIESGOS'!$AF113),"")</f>
        <v/>
      </c>
      <c r="CT43" s="318" t="str">
        <f>IF(AND('MAPA DE RIESGOS'!$AP114="Alta",'MAPA DE RIESGOS'!$AR114="Catastrófico"),CONCATENATE("R",'MAPA DE RIESGOS'!$H114,"C",'MAPA DE RIESGOS'!$AF114),"")</f>
        <v/>
      </c>
      <c r="CU43" s="319" t="str">
        <f>IF(AND('MAPA DE RIESGOS'!$AP115="Alta",'MAPA DE RIESGOS'!$AR115="Catastrófico"),CONCATENATE("R",'MAPA DE RIESGOS'!$H115,"C",'MAPA DE RIESGOS'!$AF115),"")</f>
        <v/>
      </c>
      <c r="CV43" s="57"/>
      <c r="CW43" s="873"/>
      <c r="CX43" s="874"/>
      <c r="CY43" s="874"/>
      <c r="CZ43" s="874"/>
      <c r="DA43" s="874"/>
      <c r="DB43" s="875"/>
    </row>
    <row r="44" spans="2:106" ht="32.450000000000003" customHeight="1">
      <c r="B44" s="878"/>
      <c r="C44" s="878"/>
      <c r="D44" s="879"/>
      <c r="E44" s="849"/>
      <c r="F44" s="850"/>
      <c r="G44" s="850"/>
      <c r="H44" s="850"/>
      <c r="I44" s="850"/>
      <c r="J44" s="328" t="str">
        <f>IF(AND('MAPA DE RIESGOS'!$AP116="Alta",'MAPA DE RIESGOS'!$AR116="Leve"),CONCATENATE("R",'MAPA DE RIESGOS'!$H116,"C",'MAPA DE RIESGOS'!$AF116),"")</f>
        <v/>
      </c>
      <c r="K44" s="329" t="str">
        <f>IF(AND('MAPA DE RIESGOS'!$AP117="Alta",'MAPA DE RIESGOS'!$AR117="Leve"),CONCATENATE("R",'MAPA DE RIESGOS'!$H117,"C",'MAPA DE RIESGOS'!$AF117),"")</f>
        <v/>
      </c>
      <c r="L44" s="329" t="str">
        <f>IF(AND('MAPA DE RIESGOS'!$AP118="Alta",'MAPA DE RIESGOS'!$AR118="Leve"),CONCATENATE("R",'MAPA DE RIESGOS'!$H118,"C",'MAPA DE RIESGOS'!$AF118),"")</f>
        <v/>
      </c>
      <c r="M44" s="329" t="str">
        <f>IF(AND('MAPA DE RIESGOS'!$AP119="Alta",'MAPA DE RIESGOS'!$AR119="Leve"),CONCATENATE("R",'MAPA DE RIESGOS'!$H119,"C",'MAPA DE RIESGOS'!$AF119),"")</f>
        <v/>
      </c>
      <c r="N44" s="329" t="str">
        <f>IF(AND('MAPA DE RIESGOS'!$AP120="Alta",'MAPA DE RIESGOS'!$AR120="Leve"),CONCATENATE("R",'MAPA DE RIESGOS'!$H120,"C",'MAPA DE RIESGOS'!$AF120),"")</f>
        <v/>
      </c>
      <c r="O44" s="329" t="str">
        <f>IF(AND('MAPA DE RIESGOS'!$AP121="Alta",'MAPA DE RIESGOS'!$AR121="Leve"),CONCATENATE("R",'MAPA DE RIESGOS'!$H121,"C",'MAPA DE RIESGOS'!$AF121),"")</f>
        <v/>
      </c>
      <c r="P44" s="329" t="str">
        <f>IF(AND('MAPA DE RIESGOS'!$AP122="Alta",'MAPA DE RIESGOS'!$AR122="Leve"),CONCATENATE("R",'MAPA DE RIESGOS'!$H122,"C",'MAPA DE RIESGOS'!$AF122),"")</f>
        <v/>
      </c>
      <c r="Q44" s="329" t="str">
        <f>IF(AND('MAPA DE RIESGOS'!$AP123="Alta",'MAPA DE RIESGOS'!$AR123="Leve"),CONCATENATE("R",'MAPA DE RIESGOS'!$H123,"C",'MAPA DE RIESGOS'!$AF123),"")</f>
        <v/>
      </c>
      <c r="R44" s="329" t="str">
        <f>IF(AND('MAPA DE RIESGOS'!$AP124="Alta",'MAPA DE RIESGOS'!$AR124="Leve"),CONCATENATE("R",'MAPA DE RIESGOS'!$H124,"C",'MAPA DE RIESGOS'!$AF124),"")</f>
        <v/>
      </c>
      <c r="S44" s="329" t="str">
        <f>IF(AND('MAPA DE RIESGOS'!$AP125="Alta",'MAPA DE RIESGOS'!$AR125="Leve"),CONCATENATE("R",'MAPA DE RIESGOS'!$H125,"C",'MAPA DE RIESGOS'!$AF125),"")</f>
        <v/>
      </c>
      <c r="T44" s="329" t="str">
        <f>IF(AND('MAPA DE RIESGOS'!$AP126="Alta",'MAPA DE RIESGOS'!$AR126="Leve"),CONCATENATE("R",'MAPA DE RIESGOS'!$H126,"C",'MAPA DE RIESGOS'!$AF126),"")</f>
        <v/>
      </c>
      <c r="U44" s="329" t="str">
        <f>IF(AND('MAPA DE RIESGOS'!$AP127="Alta",'MAPA DE RIESGOS'!$AR127="Leve"),CONCATENATE("R",'MAPA DE RIESGOS'!$H127,"C",'MAPA DE RIESGOS'!$AF127),"")</f>
        <v/>
      </c>
      <c r="V44" s="329" t="str">
        <f>IF(AND('MAPA DE RIESGOS'!$AP128="Alta",'MAPA DE RIESGOS'!$AR128="Leve"),CONCATENATE("R",'MAPA DE RIESGOS'!$H128,"C",'MAPA DE RIESGOS'!$AF128),"")</f>
        <v/>
      </c>
      <c r="W44" s="329" t="str">
        <f>IF(AND('MAPA DE RIESGOS'!$AP129="Alta",'MAPA DE RIESGOS'!$AR129="Leve"),CONCATENATE("R",'MAPA DE RIESGOS'!$H129,"C",'MAPA DE RIESGOS'!$AF129),"")</f>
        <v/>
      </c>
      <c r="X44" s="329" t="str">
        <f>IF(AND('MAPA DE RIESGOS'!$AP136="Alta",'MAPA DE RIESGOS'!$AR136="Leve"),CONCATENATE("R",'MAPA DE RIESGOS'!$H136,"C",'MAPA DE RIESGOS'!$AF136),"")</f>
        <v/>
      </c>
      <c r="Y44" s="329" t="str">
        <f>IF(AND('MAPA DE RIESGOS'!$AP137="Alta",'MAPA DE RIESGOS'!$AR137="Leve"),CONCATENATE("R",'MAPA DE RIESGOS'!$H137,"C",'MAPA DE RIESGOS'!$AF137),"")</f>
        <v/>
      </c>
      <c r="Z44" s="329" t="str">
        <f>IF(AND('MAPA DE RIESGOS'!$AP138="Alta",'MAPA DE RIESGOS'!$AR138="Leve"),CONCATENATE("R",'MAPA DE RIESGOS'!$H138,"C",'MAPA DE RIESGOS'!$AF138),"")</f>
        <v/>
      </c>
      <c r="AA44" s="329" t="str">
        <f>IF(AND('MAPA DE RIESGOS'!$AP139="Alta",'MAPA DE RIESGOS'!$AR139="Leve"),CONCATENATE("R",'MAPA DE RIESGOS'!$H139,"C",'MAPA DE RIESGOS'!$AF139),"")</f>
        <v/>
      </c>
      <c r="AB44" s="328" t="str">
        <f>IF(AND('MAPA DE RIESGOS'!$AP116="Alta",'MAPA DE RIESGOS'!$AR116="Menor"),CONCATENATE("R",'MAPA DE RIESGOS'!$H116,"C",'MAPA DE RIESGOS'!$AF116),"")</f>
        <v/>
      </c>
      <c r="AC44" s="329" t="str">
        <f>IF(AND('MAPA DE RIESGOS'!$AP117="Alta",'MAPA DE RIESGOS'!$AR117="Menor"),CONCATENATE("R",'MAPA DE RIESGOS'!$H117,"C",'MAPA DE RIESGOS'!$AF117),"")</f>
        <v/>
      </c>
      <c r="AD44" s="329" t="str">
        <f>IF(AND('MAPA DE RIESGOS'!$AP118="Alta",'MAPA DE RIESGOS'!$AR118="Menor"),CONCATENATE("R",'MAPA DE RIESGOS'!$H118,"C",'MAPA DE RIESGOS'!$AF118),"")</f>
        <v/>
      </c>
      <c r="AE44" s="329" t="str">
        <f>IF(AND('MAPA DE RIESGOS'!$AP119="Alta",'MAPA DE RIESGOS'!$AR119="Menor"),CONCATENATE("R",'MAPA DE RIESGOS'!$H119,"C",'MAPA DE RIESGOS'!$AF119),"")</f>
        <v/>
      </c>
      <c r="AF44" s="329" t="str">
        <f>IF(AND('MAPA DE RIESGOS'!$AP120="Alta",'MAPA DE RIESGOS'!$AR120="Menor"),CONCATENATE("R",'MAPA DE RIESGOS'!$H120,"C",'MAPA DE RIESGOS'!$AF120),"")</f>
        <v/>
      </c>
      <c r="AG44" s="329" t="str">
        <f>IF(AND('MAPA DE RIESGOS'!$AP121="Alta",'MAPA DE RIESGOS'!$AR121="Menor"),CONCATENATE("R",'MAPA DE RIESGOS'!$H121,"C",'MAPA DE RIESGOS'!$AF121),"")</f>
        <v/>
      </c>
      <c r="AH44" s="329" t="str">
        <f>IF(AND('MAPA DE RIESGOS'!$AP122="Alta",'MAPA DE RIESGOS'!$AR122="Menor"),CONCATENATE("R",'MAPA DE RIESGOS'!$H122,"C",'MAPA DE RIESGOS'!$AF122),"")</f>
        <v/>
      </c>
      <c r="AI44" s="329" t="str">
        <f>IF(AND('MAPA DE RIESGOS'!$AP123="Alta",'MAPA DE RIESGOS'!$AR123="Menor"),CONCATENATE("R",'MAPA DE RIESGOS'!$H123,"C",'MAPA DE RIESGOS'!$AF123),"")</f>
        <v/>
      </c>
      <c r="AJ44" s="329" t="str">
        <f>IF(AND('MAPA DE RIESGOS'!$AP124="Alta",'MAPA DE RIESGOS'!$AR124="Menor"),CONCATENATE("R",'MAPA DE RIESGOS'!$H124,"C",'MAPA DE RIESGOS'!$AF124),"")</f>
        <v/>
      </c>
      <c r="AK44" s="329" t="str">
        <f>IF(AND('MAPA DE RIESGOS'!$AP125="Alta",'MAPA DE RIESGOS'!$AR125="Menor"),CONCATENATE("R",'MAPA DE RIESGOS'!$H125,"C",'MAPA DE RIESGOS'!$AF125),"")</f>
        <v/>
      </c>
      <c r="AL44" s="329" t="str">
        <f>IF(AND('MAPA DE RIESGOS'!$AP126="Alta",'MAPA DE RIESGOS'!$AR126="Menor"),CONCATENATE("R",'MAPA DE RIESGOS'!$H126,"C",'MAPA DE RIESGOS'!$AF126),"")</f>
        <v/>
      </c>
      <c r="AM44" s="329" t="str">
        <f>IF(AND('MAPA DE RIESGOS'!$AP127="Alta",'MAPA DE RIESGOS'!$AR127="Menor"),CONCATENATE("R",'MAPA DE RIESGOS'!$H127,"C",'MAPA DE RIESGOS'!$AF127),"")</f>
        <v/>
      </c>
      <c r="AN44" s="329" t="str">
        <f>IF(AND('MAPA DE RIESGOS'!$AP128="Alta",'MAPA DE RIESGOS'!$AR128="Menor"),CONCATENATE("R",'MAPA DE RIESGOS'!$H128,"C",'MAPA DE RIESGOS'!$AF128),"")</f>
        <v/>
      </c>
      <c r="AO44" s="329" t="str">
        <f>IF(AND('MAPA DE RIESGOS'!$AP129="Alta",'MAPA DE RIESGOS'!$AR129="Menor"),CONCATENATE("R",'MAPA DE RIESGOS'!$H129,"C",'MAPA DE RIESGOS'!$AF129),"")</f>
        <v/>
      </c>
      <c r="AP44" s="329" t="str">
        <f>IF(AND('MAPA DE RIESGOS'!$AP136="Alta",'MAPA DE RIESGOS'!$AR136="Menor"),CONCATENATE("R",'MAPA DE RIESGOS'!$H136,"C",'MAPA DE RIESGOS'!$AF136),"")</f>
        <v/>
      </c>
      <c r="AQ44" s="329" t="str">
        <f>IF(AND('MAPA DE RIESGOS'!$AP137="Alta",'MAPA DE RIESGOS'!$AR137="Menor"),CONCATENATE("R",'MAPA DE RIESGOS'!$H137,"C",'MAPA DE RIESGOS'!$AF137),"")</f>
        <v/>
      </c>
      <c r="AR44" s="329" t="str">
        <f>IF(AND('MAPA DE RIESGOS'!$AP138="Alta",'MAPA DE RIESGOS'!$AR138="Menor"),CONCATENATE("R",'MAPA DE RIESGOS'!$H138,"C",'MAPA DE RIESGOS'!$AF138),"")</f>
        <v/>
      </c>
      <c r="AS44" s="330" t="str">
        <f>IF(AND('MAPA DE RIESGOS'!$AP139="Alta",'MAPA DE RIESGOS'!$AR139="Menor"),CONCATENATE("R",'MAPA DE RIESGOS'!$H139,"C",'MAPA DE RIESGOS'!$AF139),"")</f>
        <v/>
      </c>
      <c r="AT44" s="316" t="str">
        <f>IF(AND('MAPA DE RIESGOS'!$AP116="Alta",'MAPA DE RIESGOS'!$AR116="Moderado"),CONCATENATE("R",'MAPA DE RIESGOS'!$H116,"C",'MAPA DE RIESGOS'!$AF116),"")</f>
        <v/>
      </c>
      <c r="AU44" s="316" t="str">
        <f>IF(AND('MAPA DE RIESGOS'!$AP117="Alta",'MAPA DE RIESGOS'!$AR117="Moderado"),CONCATENATE("R",'MAPA DE RIESGOS'!$H117,"C",'MAPA DE RIESGOS'!$AF117),"")</f>
        <v/>
      </c>
      <c r="AV44" s="316" t="str">
        <f>IF(AND('MAPA DE RIESGOS'!$AP118="Alta",'MAPA DE RIESGOS'!$AR118="Moderado"),CONCATENATE("R",'MAPA DE RIESGOS'!$H118,"C",'MAPA DE RIESGOS'!$AF118),"")</f>
        <v/>
      </c>
      <c r="AW44" s="316" t="str">
        <f>IF(AND('MAPA DE RIESGOS'!$AP119="Alta",'MAPA DE RIESGOS'!$AR119="Moderado"),CONCATENATE("R",'MAPA DE RIESGOS'!$H119,"C",'MAPA DE RIESGOS'!$AF119),"")</f>
        <v/>
      </c>
      <c r="AX44" s="316" t="str">
        <f>IF(AND('MAPA DE RIESGOS'!$AP120="Alta",'MAPA DE RIESGOS'!$AR120="Moderado"),CONCATENATE("R",'MAPA DE RIESGOS'!$H120,"C",'MAPA DE RIESGOS'!$AF120),"")</f>
        <v/>
      </c>
      <c r="AY44" s="316" t="str">
        <f>IF(AND('MAPA DE RIESGOS'!$AP121="Alta",'MAPA DE RIESGOS'!$AR121="Moderado"),CONCATENATE("R",'MAPA DE RIESGOS'!$H121,"C",'MAPA DE RIESGOS'!$AF121),"")</f>
        <v/>
      </c>
      <c r="AZ44" s="316" t="str">
        <f>IF(AND('MAPA DE RIESGOS'!$AP122="Alta",'MAPA DE RIESGOS'!$AR122="Moderado"),CONCATENATE("R",'MAPA DE RIESGOS'!$H122,"C",'MAPA DE RIESGOS'!$AF122),"")</f>
        <v/>
      </c>
      <c r="BA44" s="316" t="str">
        <f>IF(AND('MAPA DE RIESGOS'!$AP123="Alta",'MAPA DE RIESGOS'!$AR123="Moderado"),CONCATENATE("R",'MAPA DE RIESGOS'!$H123,"C",'MAPA DE RIESGOS'!$AF123),"")</f>
        <v/>
      </c>
      <c r="BB44" s="316" t="str">
        <f>IF(AND('MAPA DE RIESGOS'!$AP124="Alta",'MAPA DE RIESGOS'!$AR124="Moderado"),CONCATENATE("R",'MAPA DE RIESGOS'!$H124,"C",'MAPA DE RIESGOS'!$AF124),"")</f>
        <v/>
      </c>
      <c r="BC44" s="316" t="str">
        <f>IF(AND('MAPA DE RIESGOS'!$AP125="Alta",'MAPA DE RIESGOS'!$AR125="Moderado"),CONCATENATE("R",'MAPA DE RIESGOS'!$H125,"C",'MAPA DE RIESGOS'!$AF125),"")</f>
        <v/>
      </c>
      <c r="BD44" s="316" t="str">
        <f>IF(AND('MAPA DE RIESGOS'!$AP126="Alta",'MAPA DE RIESGOS'!$AR126="Moderado"),CONCATENATE("R",'MAPA DE RIESGOS'!$H126,"C",'MAPA DE RIESGOS'!$AF126),"")</f>
        <v/>
      </c>
      <c r="BE44" s="316" t="str">
        <f>IF(AND('MAPA DE RIESGOS'!$AP127="Alta",'MAPA DE RIESGOS'!$AR127="Moderado"),CONCATENATE("R",'MAPA DE RIESGOS'!$H127,"C",'MAPA DE RIESGOS'!$AF127),"")</f>
        <v/>
      </c>
      <c r="BF44" s="316" t="str">
        <f>IF(AND('MAPA DE RIESGOS'!$AP128="Alta",'MAPA DE RIESGOS'!$AR128="Moderado"),CONCATENATE("R",'MAPA DE RIESGOS'!$H128,"C",'MAPA DE RIESGOS'!$AF128),"")</f>
        <v/>
      </c>
      <c r="BG44" s="316" t="str">
        <f>IF(AND('MAPA DE RIESGOS'!$AP129="Alta",'MAPA DE RIESGOS'!$AR129="Moderado"),CONCATENATE("R",'MAPA DE RIESGOS'!$H129,"C",'MAPA DE RIESGOS'!$AF129),"")</f>
        <v/>
      </c>
      <c r="BH44" s="316" t="str">
        <f>IF(AND('MAPA DE RIESGOS'!$AP136="Alta",'MAPA DE RIESGOS'!$AR136="Moderado"),CONCATENATE("R",'MAPA DE RIESGOS'!$H136,"C",'MAPA DE RIESGOS'!$AF136),"")</f>
        <v/>
      </c>
      <c r="BI44" s="316" t="str">
        <f>IF(AND('MAPA DE RIESGOS'!$AP137="Alta",'MAPA DE RIESGOS'!$AR137="Moderado"),CONCATENATE("R",'MAPA DE RIESGOS'!$H137,"C",'MAPA DE RIESGOS'!$AF137),"")</f>
        <v/>
      </c>
      <c r="BJ44" s="316" t="str">
        <f>IF(AND('MAPA DE RIESGOS'!$AP138="Alta",'MAPA DE RIESGOS'!$AR138="Moderado"),CONCATENATE("R",'MAPA DE RIESGOS'!$H138,"C",'MAPA DE RIESGOS'!$AF138),"")</f>
        <v/>
      </c>
      <c r="BK44" s="317" t="str">
        <f>IF(AND('MAPA DE RIESGOS'!$AP139="Alta",'MAPA DE RIESGOS'!$AR139="Moderado"),CONCATENATE("R",'MAPA DE RIESGOS'!$H139,"C",'MAPA DE RIESGOS'!$AF139),"")</f>
        <v/>
      </c>
      <c r="BL44" s="316" t="str">
        <f>IF(AND('MAPA DE RIESGOS'!$AP116="Alta",'MAPA DE RIESGOS'!$AR116="Mayor"),CONCATENATE("R",'MAPA DE RIESGOS'!$H116,"C",'MAPA DE RIESGOS'!$AF116),"")</f>
        <v/>
      </c>
      <c r="BM44" s="316" t="str">
        <f>IF(AND('MAPA DE RIESGOS'!$AP117="Alta",'MAPA DE RIESGOS'!$AR117="Mayor"),CONCATENATE("R",'MAPA DE RIESGOS'!$H117,"C",'MAPA DE RIESGOS'!$AF117),"")</f>
        <v/>
      </c>
      <c r="BN44" s="316" t="str">
        <f>IF(AND('MAPA DE RIESGOS'!$AP118="Alta",'MAPA DE RIESGOS'!$AR118="Mayor"),CONCATENATE("R",'MAPA DE RIESGOS'!$H118,"C",'MAPA DE RIESGOS'!$AF118),"")</f>
        <v/>
      </c>
      <c r="BO44" s="316" t="str">
        <f>IF(AND('MAPA DE RIESGOS'!$AP119="Alta",'MAPA DE RIESGOS'!$AR119="Mayor"),CONCATENATE("R",'MAPA DE RIESGOS'!$H119,"C",'MAPA DE RIESGOS'!$AF119),"")</f>
        <v/>
      </c>
      <c r="BP44" s="316" t="str">
        <f>IF(AND('MAPA DE RIESGOS'!$AP120="Alta",'MAPA DE RIESGOS'!$AR120="Mayor"),CONCATENATE("R",'MAPA DE RIESGOS'!$H120,"C",'MAPA DE RIESGOS'!$AF120),"")</f>
        <v/>
      </c>
      <c r="BQ44" s="316" t="str">
        <f>IF(AND('MAPA DE RIESGOS'!$AP121="Alta",'MAPA DE RIESGOS'!$AR121="Mayor"),CONCATENATE("R",'MAPA DE RIESGOS'!$H121,"C",'MAPA DE RIESGOS'!$AF121),"")</f>
        <v/>
      </c>
      <c r="BR44" s="316" t="str">
        <f>IF(AND('MAPA DE RIESGOS'!$AP122="Alta",'MAPA DE RIESGOS'!$AR122="Mayor"),CONCATENATE("R",'MAPA DE RIESGOS'!$H122,"C",'MAPA DE RIESGOS'!$AF122),"")</f>
        <v/>
      </c>
      <c r="BS44" s="316" t="str">
        <f>IF(AND('MAPA DE RIESGOS'!$AP123="Alta",'MAPA DE RIESGOS'!$AR123="Mayor"),CONCATENATE("R",'MAPA DE RIESGOS'!$H123,"C",'MAPA DE RIESGOS'!$AF123),"")</f>
        <v/>
      </c>
      <c r="BT44" s="316" t="str">
        <f>IF(AND('MAPA DE RIESGOS'!$AP124="Alta",'MAPA DE RIESGOS'!$AR124="Mayor"),CONCATENATE("R",'MAPA DE RIESGOS'!$H124,"C",'MAPA DE RIESGOS'!$AF124),"")</f>
        <v/>
      </c>
      <c r="BU44" s="316" t="str">
        <f>IF(AND('MAPA DE RIESGOS'!$AP125="Alta",'MAPA DE RIESGOS'!$AR125="Mayor"),CONCATENATE("R",'MAPA DE RIESGOS'!$H125,"C",'MAPA DE RIESGOS'!$AF125),"")</f>
        <v/>
      </c>
      <c r="BV44" s="316" t="str">
        <f>IF(AND('MAPA DE RIESGOS'!$AP126="Alta",'MAPA DE RIESGOS'!$AR126="Mayor"),CONCATENATE("R",'MAPA DE RIESGOS'!$H126,"C",'MAPA DE RIESGOS'!$AF126),"")</f>
        <v/>
      </c>
      <c r="BW44" s="316" t="str">
        <f>IF(AND('MAPA DE RIESGOS'!$AP127="Alta",'MAPA DE RIESGOS'!$AR127="Mayor"),CONCATENATE("R",'MAPA DE RIESGOS'!$H127,"C",'MAPA DE RIESGOS'!$AF127),"")</f>
        <v/>
      </c>
      <c r="BX44" s="316" t="str">
        <f>IF(AND('MAPA DE RIESGOS'!$AP128="Alta",'MAPA DE RIESGOS'!$AR128="Mayor"),CONCATENATE("R",'MAPA DE RIESGOS'!$H128,"C",'MAPA DE RIESGOS'!$AF128),"")</f>
        <v/>
      </c>
      <c r="BY44" s="316" t="str">
        <f>IF(AND('MAPA DE RIESGOS'!$AP129="Alta",'MAPA DE RIESGOS'!$AR129="Mayor"),CONCATENATE("R",'MAPA DE RIESGOS'!$H129,"C",'MAPA DE RIESGOS'!$AF129),"")</f>
        <v/>
      </c>
      <c r="BZ44" s="316" t="str">
        <f>IF(AND('MAPA DE RIESGOS'!$AP136="Alta",'MAPA DE RIESGOS'!$AR136="Mayor"),CONCATENATE("R",'MAPA DE RIESGOS'!$H136,"C",'MAPA DE RIESGOS'!$AF136),"")</f>
        <v/>
      </c>
      <c r="CA44" s="316" t="str">
        <f>IF(AND('MAPA DE RIESGOS'!$AP137="Alta",'MAPA DE RIESGOS'!$AR137="Mayor"),CONCATENATE("R",'MAPA DE RIESGOS'!$H137,"C",'MAPA DE RIESGOS'!$AF137),"")</f>
        <v/>
      </c>
      <c r="CB44" s="316" t="str">
        <f>IF(AND('MAPA DE RIESGOS'!$AP138="Alta",'MAPA DE RIESGOS'!$AR138="Mayor"),CONCATENATE("R",'MAPA DE RIESGOS'!$H138,"C",'MAPA DE RIESGOS'!$AF138),"")</f>
        <v/>
      </c>
      <c r="CC44" s="317" t="str">
        <f>IF(AND('MAPA DE RIESGOS'!$AP139="Alta",'MAPA DE RIESGOS'!$AR139="Mayor"),CONCATENATE("R",'MAPA DE RIESGOS'!$H139,"C",'MAPA DE RIESGOS'!$AF139),"")</f>
        <v/>
      </c>
      <c r="CD44" s="318" t="str">
        <f>IF(AND('MAPA DE RIESGOS'!$AP116="Alta",'MAPA DE RIESGOS'!$AR116="Catastrófico"),CONCATENATE("R",'MAPA DE RIESGOS'!$H116,"C",'MAPA DE RIESGOS'!$AF116),"")</f>
        <v/>
      </c>
      <c r="CE44" s="318" t="str">
        <f>IF(AND('MAPA DE RIESGOS'!$AP117="Alta",'MAPA DE RIESGOS'!$AR117="Catastrófico"),CONCATENATE("R",'MAPA DE RIESGOS'!$H117,"C",'MAPA DE RIESGOS'!$AF117),"")</f>
        <v/>
      </c>
      <c r="CF44" s="318" t="str">
        <f>IF(AND('MAPA DE RIESGOS'!$AP118="Alta",'MAPA DE RIESGOS'!$AR118="Catastrófico"),CONCATENATE("R",'MAPA DE RIESGOS'!$H118,"C",'MAPA DE RIESGOS'!$AF118),"")</f>
        <v/>
      </c>
      <c r="CG44" s="318" t="str">
        <f>IF(AND('MAPA DE RIESGOS'!$AP119="Alta",'MAPA DE RIESGOS'!$AR119="Catastrófico"),CONCATENATE("R",'MAPA DE RIESGOS'!$H119,"C",'MAPA DE RIESGOS'!$AF119),"")</f>
        <v/>
      </c>
      <c r="CH44" s="318" t="str">
        <f>IF(AND('MAPA DE RIESGOS'!$AP120="Alta",'MAPA DE RIESGOS'!$AR120="Catastrófico"),CONCATENATE("R",'MAPA DE RIESGOS'!$H120,"C",'MAPA DE RIESGOS'!$AF120),"")</f>
        <v/>
      </c>
      <c r="CI44" s="318" t="str">
        <f>IF(AND('MAPA DE RIESGOS'!$AP121="Alta",'MAPA DE RIESGOS'!$AR121="Catastrófico"),CONCATENATE("R",'MAPA DE RIESGOS'!$H121,"C",'MAPA DE RIESGOS'!$AF121),"")</f>
        <v/>
      </c>
      <c r="CJ44" s="318" t="str">
        <f>IF(AND('MAPA DE RIESGOS'!$AP122="Alta",'MAPA DE RIESGOS'!$AR122="Catastrófico"),CONCATENATE("R",'MAPA DE RIESGOS'!$H122,"C",'MAPA DE RIESGOS'!$AF122),"")</f>
        <v/>
      </c>
      <c r="CK44" s="318" t="str">
        <f>IF(AND('MAPA DE RIESGOS'!$AP123="Alta",'MAPA DE RIESGOS'!$AR123="Catastrófico"),CONCATENATE("R",'MAPA DE RIESGOS'!$H123,"C",'MAPA DE RIESGOS'!$AF123),"")</f>
        <v/>
      </c>
      <c r="CL44" s="318" t="str">
        <f>IF(AND('MAPA DE RIESGOS'!$AP124="Alta",'MAPA DE RIESGOS'!$AR124="Catastrófico"),CONCATENATE("R",'MAPA DE RIESGOS'!$H124,"C",'MAPA DE RIESGOS'!$AF124),"")</f>
        <v/>
      </c>
      <c r="CM44" s="318" t="str">
        <f>IF(AND('MAPA DE RIESGOS'!$AP125="Alta",'MAPA DE RIESGOS'!$AR125="Catastrófico"),CONCATENATE("R",'MAPA DE RIESGOS'!$H125,"C",'MAPA DE RIESGOS'!$AF125),"")</f>
        <v/>
      </c>
      <c r="CN44" s="318" t="str">
        <f>IF(AND('MAPA DE RIESGOS'!$AP126="Alta",'MAPA DE RIESGOS'!$AR126="Catastrófico"),CONCATENATE("R",'MAPA DE RIESGOS'!$H126,"C",'MAPA DE RIESGOS'!$AF126),"")</f>
        <v/>
      </c>
      <c r="CO44" s="318" t="str">
        <f>IF(AND('MAPA DE RIESGOS'!$AP127="Alta",'MAPA DE RIESGOS'!$AR127="Catastrófico"),CONCATENATE("R",'MAPA DE RIESGOS'!$H127,"C",'MAPA DE RIESGOS'!$AF127),"")</f>
        <v/>
      </c>
      <c r="CP44" s="318" t="str">
        <f>IF(AND('MAPA DE RIESGOS'!$AP128="Alta",'MAPA DE RIESGOS'!$AR128="Catastrófico"),CONCATENATE("R",'MAPA DE RIESGOS'!$H128,"C",'MAPA DE RIESGOS'!$AF128),"")</f>
        <v/>
      </c>
      <c r="CQ44" s="318" t="str">
        <f>IF(AND('MAPA DE RIESGOS'!$AP129="Alta",'MAPA DE RIESGOS'!$AR129="Catastrófico"),CONCATENATE("R",'MAPA DE RIESGOS'!$H129,"C",'MAPA DE RIESGOS'!$AF129),"")</f>
        <v/>
      </c>
      <c r="CR44" s="318" t="str">
        <f>IF(AND('MAPA DE RIESGOS'!$AP136="Alta",'MAPA DE RIESGOS'!$AR136="Catastrófico"),CONCATENATE("R",'MAPA DE RIESGOS'!$H136,"C",'MAPA DE RIESGOS'!$AF136),"")</f>
        <v/>
      </c>
      <c r="CS44" s="318" t="str">
        <f>IF(AND('MAPA DE RIESGOS'!$AP137="Alta",'MAPA DE RIESGOS'!$AR137="Catastrófico"),CONCATENATE("R",'MAPA DE RIESGOS'!$H137,"C",'MAPA DE RIESGOS'!$AF137),"")</f>
        <v/>
      </c>
      <c r="CT44" s="318" t="str">
        <f>IF(AND('MAPA DE RIESGOS'!$AP138="Alta",'MAPA DE RIESGOS'!$AR138="Catastrófico"),CONCATENATE("R",'MAPA DE RIESGOS'!$H138,"C",'MAPA DE RIESGOS'!$AF138),"")</f>
        <v/>
      </c>
      <c r="CU44" s="319" t="str">
        <f>IF(AND('MAPA DE RIESGOS'!$AP139="Alta",'MAPA DE RIESGOS'!$AR139="Catastrófico"),CONCATENATE("R",'MAPA DE RIESGOS'!$H139,"C",'MAPA DE RIESGOS'!$AF139),"")</f>
        <v/>
      </c>
      <c r="CV44" s="57"/>
      <c r="CW44" s="873"/>
      <c r="CX44" s="874"/>
      <c r="CY44" s="874"/>
      <c r="CZ44" s="874"/>
      <c r="DA44" s="874"/>
      <c r="DB44" s="875"/>
    </row>
    <row r="45" spans="2:106" ht="32.450000000000003" customHeight="1">
      <c r="B45" s="878"/>
      <c r="C45" s="878"/>
      <c r="D45" s="879"/>
      <c r="E45" s="849"/>
      <c r="F45" s="850"/>
      <c r="G45" s="850"/>
      <c r="H45" s="850"/>
      <c r="I45" s="850"/>
      <c r="J45" s="328" t="str">
        <f>IF(AND('MAPA DE RIESGOS'!$AP140="Alta",'MAPA DE RIESGOS'!$AR140="Leve"),CONCATENATE("R",'MAPA DE RIESGOS'!$H140,"C",'MAPA DE RIESGOS'!$AF140),"")</f>
        <v/>
      </c>
      <c r="K45" s="329" t="str">
        <f>IF(AND('MAPA DE RIESGOS'!$AP141="Alta",'MAPA DE RIESGOS'!$AR141="Leve"),CONCATENATE("R",'MAPA DE RIESGOS'!$H141,"C",'MAPA DE RIESGOS'!$AF141),"")</f>
        <v/>
      </c>
      <c r="L45" s="329" t="str">
        <f>IF(AND('MAPA DE RIESGOS'!$AP142="Alta",'MAPA DE RIESGOS'!$AR142="Leve"),CONCATENATE("R",'MAPA DE RIESGOS'!$H142,"C",'MAPA DE RIESGOS'!$AF142),"")</f>
        <v/>
      </c>
      <c r="M45" s="329" t="str">
        <f>IF(AND('MAPA DE RIESGOS'!$AP143="Alta",'MAPA DE RIESGOS'!$AR143="Leve"),CONCATENATE("R",'MAPA DE RIESGOS'!$H143,"C",'MAPA DE RIESGOS'!$AF143),"")</f>
        <v/>
      </c>
      <c r="N45" s="329" t="str">
        <f>IF(AND('MAPA DE RIESGOS'!$AP144="Alta",'MAPA DE RIESGOS'!$AR144="Leve"),CONCATENATE("R",'MAPA DE RIESGOS'!$H144,"C",'MAPA DE RIESGOS'!$AF144),"")</f>
        <v/>
      </c>
      <c r="O45" s="329" t="str">
        <f>IF(AND('MAPA DE RIESGOS'!$AP145="Alta",'MAPA DE RIESGOS'!$AR145="Leve"),CONCATENATE("R",'MAPA DE RIESGOS'!$H145,"C",'MAPA DE RIESGOS'!$AF145),"")</f>
        <v/>
      </c>
      <c r="P45" s="329" t="str">
        <f>IF(AND('MAPA DE RIESGOS'!$AP146="Alta",'MAPA DE RIESGOS'!$AR146="Leve"),CONCATENATE("R",'MAPA DE RIESGOS'!$H146,"C",'MAPA DE RIESGOS'!$AF146),"")</f>
        <v/>
      </c>
      <c r="Q45" s="329" t="str">
        <f>IF(AND('MAPA DE RIESGOS'!$AP147="Alta",'MAPA DE RIESGOS'!$AR147="Leve"),CONCATENATE("R",'MAPA DE RIESGOS'!$H147,"C",'MAPA DE RIESGOS'!$AF147),"")</f>
        <v/>
      </c>
      <c r="R45" s="329" t="str">
        <f>IF(AND('MAPA DE RIESGOS'!$AP148="Alta",'MAPA DE RIESGOS'!$AR148="Leve"),CONCATENATE("R",'MAPA DE RIESGOS'!$H148,"C",'MAPA DE RIESGOS'!$AF148),"")</f>
        <v/>
      </c>
      <c r="S45" s="329" t="str">
        <f>IF(AND('MAPA DE RIESGOS'!$AP149="Alta",'MAPA DE RIESGOS'!$AR149="Leve"),CONCATENATE("R",'MAPA DE RIESGOS'!$H149,"C",'MAPA DE RIESGOS'!$AF149),"")</f>
        <v/>
      </c>
      <c r="T45" s="329" t="str">
        <f>IF(AND('MAPA DE RIESGOS'!$AP150="Alta",'MAPA DE RIESGOS'!$AR150="Leve"),CONCATENATE("R",'MAPA DE RIESGOS'!$H150,"C",'MAPA DE RIESGOS'!$AF150),"")</f>
        <v/>
      </c>
      <c r="U45" s="329" t="str">
        <f>IF(AND('MAPA DE RIESGOS'!$AP151="Alta",'MAPA DE RIESGOS'!$AR151="Leve"),CONCATENATE("R",'MAPA DE RIESGOS'!$H151,"C",'MAPA DE RIESGOS'!$AF151),"")</f>
        <v/>
      </c>
      <c r="V45" s="329" t="str">
        <f>IF(AND('MAPA DE RIESGOS'!$AP152="Alta",'MAPA DE RIESGOS'!$AR152="Leve"),CONCATENATE("R",'MAPA DE RIESGOS'!$H152,"C",'MAPA DE RIESGOS'!$AF152),"")</f>
        <v/>
      </c>
      <c r="W45" s="329" t="str">
        <f>IF(AND('MAPA DE RIESGOS'!$AP153="Alta",'MAPA DE RIESGOS'!$AR153="Leve"),CONCATENATE("R",'MAPA DE RIESGOS'!$H153,"C",'MAPA DE RIESGOS'!$AF153),"")</f>
        <v/>
      </c>
      <c r="X45" s="329" t="str">
        <f>IF(AND('MAPA DE RIESGOS'!$AP154="Alta",'MAPA DE RIESGOS'!$AR154="Leve"),CONCATENATE("R",'MAPA DE RIESGOS'!$H154,"C",'MAPA DE RIESGOS'!$AF154),"")</f>
        <v/>
      </c>
      <c r="Y45" s="329" t="str">
        <f>IF(AND('MAPA DE RIESGOS'!$AP155="Alta",'MAPA DE RIESGOS'!$AR155="Leve"),CONCATENATE("R",'MAPA DE RIESGOS'!$H155,"C",'MAPA DE RIESGOS'!$AF155),"")</f>
        <v/>
      </c>
      <c r="Z45" s="329" t="str">
        <f>IF(AND('MAPA DE RIESGOS'!$AP156="Alta",'MAPA DE RIESGOS'!$AR156="Leve"),CONCATENATE("R",'MAPA DE RIESGOS'!$H156,"C",'MAPA DE RIESGOS'!$AF156),"")</f>
        <v/>
      </c>
      <c r="AA45" s="329" t="str">
        <f>IF(AND('MAPA DE RIESGOS'!$AP157="Alta",'MAPA DE RIESGOS'!$AR157="Leve"),CONCATENATE("R",'MAPA DE RIESGOS'!$H157,"C",'MAPA DE RIESGOS'!$AF157),"")</f>
        <v/>
      </c>
      <c r="AB45" s="328" t="str">
        <f>IF(AND('MAPA DE RIESGOS'!$AP140="Alta",'MAPA DE RIESGOS'!$AR140="Menor"),CONCATENATE("R",'MAPA DE RIESGOS'!$H140,"C",'MAPA DE RIESGOS'!$AF140),"")</f>
        <v/>
      </c>
      <c r="AC45" s="329" t="str">
        <f>IF(AND('MAPA DE RIESGOS'!$AP141="Alta",'MAPA DE RIESGOS'!$AR141="Menor"),CONCATENATE("R",'MAPA DE RIESGOS'!$H141,"C",'MAPA DE RIESGOS'!$AF141),"")</f>
        <v/>
      </c>
      <c r="AD45" s="329" t="str">
        <f>IF(AND('MAPA DE RIESGOS'!$AP142="Alta",'MAPA DE RIESGOS'!$AR142="Menor"),CONCATENATE("R",'MAPA DE RIESGOS'!$H142,"C",'MAPA DE RIESGOS'!$AF142),"")</f>
        <v/>
      </c>
      <c r="AE45" s="329" t="str">
        <f>IF(AND('MAPA DE RIESGOS'!$AP143="Alta",'MAPA DE RIESGOS'!$AR143="Menor"),CONCATENATE("R",'MAPA DE RIESGOS'!$H143,"C",'MAPA DE RIESGOS'!$AF143),"")</f>
        <v/>
      </c>
      <c r="AF45" s="329" t="str">
        <f>IF(AND('MAPA DE RIESGOS'!$AP144="Alta",'MAPA DE RIESGOS'!$AR144="Menor"),CONCATENATE("R",'MAPA DE RIESGOS'!$H144,"C",'MAPA DE RIESGOS'!$AF144),"")</f>
        <v/>
      </c>
      <c r="AG45" s="329" t="str">
        <f>IF(AND('MAPA DE RIESGOS'!$AP145="Alta",'MAPA DE RIESGOS'!$AR145="Menor"),CONCATENATE("R",'MAPA DE RIESGOS'!$H145,"C",'MAPA DE RIESGOS'!$AF145),"")</f>
        <v/>
      </c>
      <c r="AH45" s="329" t="str">
        <f>IF(AND('MAPA DE RIESGOS'!$AP146="Alta",'MAPA DE RIESGOS'!$AR146="Menor"),CONCATENATE("R",'MAPA DE RIESGOS'!$H146,"C",'MAPA DE RIESGOS'!$AF146),"")</f>
        <v/>
      </c>
      <c r="AI45" s="329" t="str">
        <f>IF(AND('MAPA DE RIESGOS'!$AP147="Alta",'MAPA DE RIESGOS'!$AR147="Menor"),CONCATENATE("R",'MAPA DE RIESGOS'!$H147,"C",'MAPA DE RIESGOS'!$AF147),"")</f>
        <v/>
      </c>
      <c r="AJ45" s="329" t="str">
        <f>IF(AND('MAPA DE RIESGOS'!$AP148="Alta",'MAPA DE RIESGOS'!$AR148="Menor"),CONCATENATE("R",'MAPA DE RIESGOS'!$H148,"C",'MAPA DE RIESGOS'!$AF148),"")</f>
        <v/>
      </c>
      <c r="AK45" s="329" t="str">
        <f>IF(AND('MAPA DE RIESGOS'!$AP149="Alta",'MAPA DE RIESGOS'!$AR149="Menor"),CONCATENATE("R",'MAPA DE RIESGOS'!$H149,"C",'MAPA DE RIESGOS'!$AF149),"")</f>
        <v/>
      </c>
      <c r="AL45" s="329" t="str">
        <f>IF(AND('MAPA DE RIESGOS'!$AP150="Alta",'MAPA DE RIESGOS'!$AR150="Menor"),CONCATENATE("R",'MAPA DE RIESGOS'!$H150,"C",'MAPA DE RIESGOS'!$AF150),"")</f>
        <v/>
      </c>
      <c r="AM45" s="329" t="str">
        <f>IF(AND('MAPA DE RIESGOS'!$AP151="Alta",'MAPA DE RIESGOS'!$AR151="Menor"),CONCATENATE("R",'MAPA DE RIESGOS'!$H151,"C",'MAPA DE RIESGOS'!$AF151),"")</f>
        <v/>
      </c>
      <c r="AN45" s="329" t="str">
        <f>IF(AND('MAPA DE RIESGOS'!$AP152="Alta",'MAPA DE RIESGOS'!$AR152="Menor"),CONCATENATE("R",'MAPA DE RIESGOS'!$H152,"C",'MAPA DE RIESGOS'!$AF152),"")</f>
        <v/>
      </c>
      <c r="AO45" s="329" t="str">
        <f>IF(AND('MAPA DE RIESGOS'!$AP153="Alta",'MAPA DE RIESGOS'!$AR153="Menor"),CONCATENATE("R",'MAPA DE RIESGOS'!$H153,"C",'MAPA DE RIESGOS'!$AF153),"")</f>
        <v/>
      </c>
      <c r="AP45" s="329" t="str">
        <f>IF(AND('MAPA DE RIESGOS'!$AP154="Alta",'MAPA DE RIESGOS'!$AR154="Menor"),CONCATENATE("R",'MAPA DE RIESGOS'!$H154,"C",'MAPA DE RIESGOS'!$AF154),"")</f>
        <v/>
      </c>
      <c r="AQ45" s="329" t="str">
        <f>IF(AND('MAPA DE RIESGOS'!$AP155="Alta",'MAPA DE RIESGOS'!$AR155="Menor"),CONCATENATE("R",'MAPA DE RIESGOS'!$H155,"C",'MAPA DE RIESGOS'!$AF155),"")</f>
        <v/>
      </c>
      <c r="AR45" s="329" t="str">
        <f>IF(AND('MAPA DE RIESGOS'!$AP156="Alta",'MAPA DE RIESGOS'!$AR156="Menor"),CONCATENATE("R",'MAPA DE RIESGOS'!$H156,"C",'MAPA DE RIESGOS'!$AF156),"")</f>
        <v/>
      </c>
      <c r="AS45" s="330" t="str">
        <f>IF(AND('MAPA DE RIESGOS'!$AP157="Alta",'MAPA DE RIESGOS'!$AR157="Menor"),CONCATENATE("R",'MAPA DE RIESGOS'!$H157,"C",'MAPA DE RIESGOS'!$AF157),"")</f>
        <v/>
      </c>
      <c r="AT45" s="316" t="str">
        <f>IF(AND('MAPA DE RIESGOS'!$AP140="Alta",'MAPA DE RIESGOS'!$AR140="Moderado"),CONCATENATE("R",'MAPA DE RIESGOS'!$H140,"C",'MAPA DE RIESGOS'!$AF140),"")</f>
        <v/>
      </c>
      <c r="AU45" s="316" t="str">
        <f>IF(AND('MAPA DE RIESGOS'!$AP141="Alta",'MAPA DE RIESGOS'!$AR141="Moderado"),CONCATENATE("R",'MAPA DE RIESGOS'!$H141,"C",'MAPA DE RIESGOS'!$AF141),"")</f>
        <v/>
      </c>
      <c r="AV45" s="316" t="str">
        <f>IF(AND('MAPA DE RIESGOS'!$AP142="Alta",'MAPA DE RIESGOS'!$AR142="Moderado"),CONCATENATE("R",'MAPA DE RIESGOS'!$H142,"C",'MAPA DE RIESGOS'!$AF142),"")</f>
        <v/>
      </c>
      <c r="AW45" s="316" t="str">
        <f>IF(AND('MAPA DE RIESGOS'!$AP143="Alta",'MAPA DE RIESGOS'!$AR143="Moderado"),CONCATENATE("R",'MAPA DE RIESGOS'!$H143,"C",'MAPA DE RIESGOS'!$AF143),"")</f>
        <v/>
      </c>
      <c r="AX45" s="316" t="str">
        <f>IF(AND('MAPA DE RIESGOS'!$AP144="Alta",'MAPA DE RIESGOS'!$AR144="Moderado"),CONCATENATE("R",'MAPA DE RIESGOS'!$H144,"C",'MAPA DE RIESGOS'!$AF144),"")</f>
        <v/>
      </c>
      <c r="AY45" s="316" t="str">
        <f>IF(AND('MAPA DE RIESGOS'!$AP145="Alta",'MAPA DE RIESGOS'!$AR145="Moderado"),CONCATENATE("R",'MAPA DE RIESGOS'!$H145,"C",'MAPA DE RIESGOS'!$AF145),"")</f>
        <v/>
      </c>
      <c r="AZ45" s="316" t="str">
        <f>IF(AND('MAPA DE RIESGOS'!$AP146="Alta",'MAPA DE RIESGOS'!$AR146="Moderado"),CONCATENATE("R",'MAPA DE RIESGOS'!$H146,"C",'MAPA DE RIESGOS'!$AF146),"")</f>
        <v/>
      </c>
      <c r="BA45" s="316" t="str">
        <f>IF(AND('MAPA DE RIESGOS'!$AP147="Alta",'MAPA DE RIESGOS'!$AR147="Moderado"),CONCATENATE("R",'MAPA DE RIESGOS'!$H147,"C",'MAPA DE RIESGOS'!$AF147),"")</f>
        <v/>
      </c>
      <c r="BB45" s="316" t="str">
        <f>IF(AND('MAPA DE RIESGOS'!$AP148="Alta",'MAPA DE RIESGOS'!$AR148="Moderado"),CONCATENATE("R",'MAPA DE RIESGOS'!$H148,"C",'MAPA DE RIESGOS'!$AF148),"")</f>
        <v/>
      </c>
      <c r="BC45" s="316" t="str">
        <f>IF(AND('MAPA DE RIESGOS'!$AP149="Alta",'MAPA DE RIESGOS'!$AR149="Moderado"),CONCATENATE("R",'MAPA DE RIESGOS'!$H149,"C",'MAPA DE RIESGOS'!$AF149),"")</f>
        <v/>
      </c>
      <c r="BD45" s="316" t="str">
        <f>IF(AND('MAPA DE RIESGOS'!$AP150="Alta",'MAPA DE RIESGOS'!$AR150="Moderado"),CONCATENATE("R",'MAPA DE RIESGOS'!$H150,"C",'MAPA DE RIESGOS'!$AF150),"")</f>
        <v/>
      </c>
      <c r="BE45" s="316" t="str">
        <f>IF(AND('MAPA DE RIESGOS'!$AP151="Alta",'MAPA DE RIESGOS'!$AR151="Moderado"),CONCATENATE("R",'MAPA DE RIESGOS'!$H151,"C",'MAPA DE RIESGOS'!$AF151),"")</f>
        <v/>
      </c>
      <c r="BF45" s="316" t="str">
        <f>IF(AND('MAPA DE RIESGOS'!$AP152="Alta",'MAPA DE RIESGOS'!$AR152="Moderado"),CONCATENATE("R",'MAPA DE RIESGOS'!$H152,"C",'MAPA DE RIESGOS'!$AF152),"")</f>
        <v/>
      </c>
      <c r="BG45" s="316" t="str">
        <f>IF(AND('MAPA DE RIESGOS'!$AP153="Alta",'MAPA DE RIESGOS'!$AR153="Moderado"),CONCATENATE("R",'MAPA DE RIESGOS'!$H153,"C",'MAPA DE RIESGOS'!$AF153),"")</f>
        <v/>
      </c>
      <c r="BH45" s="316" t="str">
        <f>IF(AND('MAPA DE RIESGOS'!$AP154="Alta",'MAPA DE RIESGOS'!$AR154="Moderado"),CONCATENATE("R",'MAPA DE RIESGOS'!$H154,"C",'MAPA DE RIESGOS'!$AF154),"")</f>
        <v/>
      </c>
      <c r="BI45" s="316" t="str">
        <f>IF(AND('MAPA DE RIESGOS'!$AP155="Alta",'MAPA DE RIESGOS'!$AR155="Moderado"),CONCATENATE("R",'MAPA DE RIESGOS'!$H155,"C",'MAPA DE RIESGOS'!$AF155),"")</f>
        <v/>
      </c>
      <c r="BJ45" s="316" t="str">
        <f>IF(AND('MAPA DE RIESGOS'!$AP156="Alta",'MAPA DE RIESGOS'!$AR156="Moderado"),CONCATENATE("R",'MAPA DE RIESGOS'!$H156,"C",'MAPA DE RIESGOS'!$AF156),"")</f>
        <v/>
      </c>
      <c r="BK45" s="317" t="str">
        <f>IF(AND('MAPA DE RIESGOS'!$AP157="Alta",'MAPA DE RIESGOS'!$AR157="Moderado"),CONCATENATE("R",'MAPA DE RIESGOS'!$H157,"C",'MAPA DE RIESGOS'!$AF157),"")</f>
        <v/>
      </c>
      <c r="BL45" s="316" t="str">
        <f>IF(AND('MAPA DE RIESGOS'!$AP140="Alta",'MAPA DE RIESGOS'!$AR140="Mayor"),CONCATENATE("R",'MAPA DE RIESGOS'!$H140,"C",'MAPA DE RIESGOS'!$AF140),"")</f>
        <v/>
      </c>
      <c r="BM45" s="316" t="str">
        <f>IF(AND('MAPA DE RIESGOS'!$AP141="Alta",'MAPA DE RIESGOS'!$AR141="Mayor"),CONCATENATE("R",'MAPA DE RIESGOS'!$H141,"C",'MAPA DE RIESGOS'!$AF141),"")</f>
        <v/>
      </c>
      <c r="BN45" s="316" t="str">
        <f>IF(AND('MAPA DE RIESGOS'!$AP142="Alta",'MAPA DE RIESGOS'!$AR142="Mayor"),CONCATENATE("R",'MAPA DE RIESGOS'!$H142,"C",'MAPA DE RIESGOS'!$AF142),"")</f>
        <v/>
      </c>
      <c r="BO45" s="316" t="str">
        <f>IF(AND('MAPA DE RIESGOS'!$AP143="Alta",'MAPA DE RIESGOS'!$AR143="Mayor"),CONCATENATE("R",'MAPA DE RIESGOS'!$H143,"C",'MAPA DE RIESGOS'!$AF143),"")</f>
        <v/>
      </c>
      <c r="BP45" s="316" t="str">
        <f>IF(AND('MAPA DE RIESGOS'!$AP144="Alta",'MAPA DE RIESGOS'!$AR144="Mayor"),CONCATENATE("R",'MAPA DE RIESGOS'!$H144,"C",'MAPA DE RIESGOS'!$AF144),"")</f>
        <v/>
      </c>
      <c r="BQ45" s="316" t="str">
        <f>IF(AND('MAPA DE RIESGOS'!$AP145="Alta",'MAPA DE RIESGOS'!$AR145="Mayor"),CONCATENATE("R",'MAPA DE RIESGOS'!$H145,"C",'MAPA DE RIESGOS'!$AF145),"")</f>
        <v/>
      </c>
      <c r="BR45" s="316" t="str">
        <f>IF(AND('MAPA DE RIESGOS'!$AP146="Alta",'MAPA DE RIESGOS'!$AR146="Mayor"),CONCATENATE("R",'MAPA DE RIESGOS'!$H146,"C",'MAPA DE RIESGOS'!$AF146),"")</f>
        <v/>
      </c>
      <c r="BS45" s="316" t="str">
        <f>IF(AND('MAPA DE RIESGOS'!$AP147="Alta",'MAPA DE RIESGOS'!$AR147="Mayor"),CONCATENATE("R",'MAPA DE RIESGOS'!$H147,"C",'MAPA DE RIESGOS'!$AF147),"")</f>
        <v/>
      </c>
      <c r="BT45" s="316" t="str">
        <f>IF(AND('MAPA DE RIESGOS'!$AP148="Alta",'MAPA DE RIESGOS'!$AR148="Mayor"),CONCATENATE("R",'MAPA DE RIESGOS'!$H148,"C",'MAPA DE RIESGOS'!$AF148),"")</f>
        <v/>
      </c>
      <c r="BU45" s="316" t="str">
        <f>IF(AND('MAPA DE RIESGOS'!$AP149="Alta",'MAPA DE RIESGOS'!$AR149="Mayor"),CONCATENATE("R",'MAPA DE RIESGOS'!$H149,"C",'MAPA DE RIESGOS'!$AF149),"")</f>
        <v/>
      </c>
      <c r="BV45" s="316" t="str">
        <f>IF(AND('MAPA DE RIESGOS'!$AP150="Alta",'MAPA DE RIESGOS'!$AR150="Mayor"),CONCATENATE("R",'MAPA DE RIESGOS'!$H150,"C",'MAPA DE RIESGOS'!$AF150),"")</f>
        <v/>
      </c>
      <c r="BW45" s="316" t="str">
        <f>IF(AND('MAPA DE RIESGOS'!$AP151="Alta",'MAPA DE RIESGOS'!$AR151="Mayor"),CONCATENATE("R",'MAPA DE RIESGOS'!$H151,"C",'MAPA DE RIESGOS'!$AF151),"")</f>
        <v/>
      </c>
      <c r="BX45" s="316" t="str">
        <f>IF(AND('MAPA DE RIESGOS'!$AP152="Alta",'MAPA DE RIESGOS'!$AR152="Mayor"),CONCATENATE("R",'MAPA DE RIESGOS'!$H152,"C",'MAPA DE RIESGOS'!$AF152),"")</f>
        <v/>
      </c>
      <c r="BY45" s="316" t="str">
        <f>IF(AND('MAPA DE RIESGOS'!$AP153="Alta",'MAPA DE RIESGOS'!$AR153="Mayor"),CONCATENATE("R",'MAPA DE RIESGOS'!$H153,"C",'MAPA DE RIESGOS'!$AF153),"")</f>
        <v/>
      </c>
      <c r="BZ45" s="316" t="str">
        <f>IF(AND('MAPA DE RIESGOS'!$AP154="Alta",'MAPA DE RIESGOS'!$AR154="Mayor"),CONCATENATE("R",'MAPA DE RIESGOS'!$H154,"C",'MAPA DE RIESGOS'!$AF154),"")</f>
        <v/>
      </c>
      <c r="CA45" s="316" t="str">
        <f>IF(AND('MAPA DE RIESGOS'!$AP155="Alta",'MAPA DE RIESGOS'!$AR155="Mayor"),CONCATENATE("R",'MAPA DE RIESGOS'!$H155,"C",'MAPA DE RIESGOS'!$AF155),"")</f>
        <v/>
      </c>
      <c r="CB45" s="316" t="str">
        <f>IF(AND('MAPA DE RIESGOS'!$AP156="Alta",'MAPA DE RIESGOS'!$AR156="Mayor"),CONCATENATE("R",'MAPA DE RIESGOS'!$H156,"C",'MAPA DE RIESGOS'!$AF156),"")</f>
        <v/>
      </c>
      <c r="CC45" s="317" t="str">
        <f>IF(AND('MAPA DE RIESGOS'!$AP157="Alta",'MAPA DE RIESGOS'!$AR157="Mayor"),CONCATENATE("R",'MAPA DE RIESGOS'!$H157,"C",'MAPA DE RIESGOS'!$AF157),"")</f>
        <v/>
      </c>
      <c r="CD45" s="318" t="str">
        <f>IF(AND('MAPA DE RIESGOS'!$AP140="Alta",'MAPA DE RIESGOS'!$AR140="Catastrófico"),CONCATENATE("R",'MAPA DE RIESGOS'!$H140,"C",'MAPA DE RIESGOS'!$AF140),"")</f>
        <v/>
      </c>
      <c r="CE45" s="318" t="str">
        <f>IF(AND('MAPA DE RIESGOS'!$AP141="Alta",'MAPA DE RIESGOS'!$AR141="Catastrófico"),CONCATENATE("R",'MAPA DE RIESGOS'!$H141,"C",'MAPA DE RIESGOS'!$AF141),"")</f>
        <v/>
      </c>
      <c r="CF45" s="318" t="str">
        <f>IF(AND('MAPA DE RIESGOS'!$AP142="Alta",'MAPA DE RIESGOS'!$AR142="Catastrófico"),CONCATENATE("R",'MAPA DE RIESGOS'!$H142,"C",'MAPA DE RIESGOS'!$AF142),"")</f>
        <v/>
      </c>
      <c r="CG45" s="318" t="str">
        <f>IF(AND('MAPA DE RIESGOS'!$AP143="Alta",'MAPA DE RIESGOS'!$AR143="Catastrófico"),CONCATENATE("R",'MAPA DE RIESGOS'!$H143,"C",'MAPA DE RIESGOS'!$AF143),"")</f>
        <v/>
      </c>
      <c r="CH45" s="318" t="str">
        <f>IF(AND('MAPA DE RIESGOS'!$AP144="Alta",'MAPA DE RIESGOS'!$AR144="Catastrófico"),CONCATENATE("R",'MAPA DE RIESGOS'!$H144,"C",'MAPA DE RIESGOS'!$AF144),"")</f>
        <v/>
      </c>
      <c r="CI45" s="318" t="str">
        <f>IF(AND('MAPA DE RIESGOS'!$AP145="Alta",'MAPA DE RIESGOS'!$AR145="Catastrófico"),CONCATENATE("R",'MAPA DE RIESGOS'!$H145,"C",'MAPA DE RIESGOS'!$AF145),"")</f>
        <v/>
      </c>
      <c r="CJ45" s="318" t="str">
        <f>IF(AND('MAPA DE RIESGOS'!$AP146="Alta",'MAPA DE RIESGOS'!$AR146="Catastrófico"),CONCATENATE("R",'MAPA DE RIESGOS'!$H146,"C",'MAPA DE RIESGOS'!$AF146),"")</f>
        <v/>
      </c>
      <c r="CK45" s="318" t="str">
        <f>IF(AND('MAPA DE RIESGOS'!$AP147="Alta",'MAPA DE RIESGOS'!$AR147="Catastrófico"),CONCATENATE("R",'MAPA DE RIESGOS'!$H147,"C",'MAPA DE RIESGOS'!$AF147),"")</f>
        <v/>
      </c>
      <c r="CL45" s="318" t="str">
        <f>IF(AND('MAPA DE RIESGOS'!$AP148="Alta",'MAPA DE RIESGOS'!$AR148="Catastrófico"),CONCATENATE("R",'MAPA DE RIESGOS'!$H148,"C",'MAPA DE RIESGOS'!$AF148),"")</f>
        <v/>
      </c>
      <c r="CM45" s="318" t="str">
        <f>IF(AND('MAPA DE RIESGOS'!$AP149="Alta",'MAPA DE RIESGOS'!$AR149="Catastrófico"),CONCATENATE("R",'MAPA DE RIESGOS'!$H149,"C",'MAPA DE RIESGOS'!$AF149),"")</f>
        <v/>
      </c>
      <c r="CN45" s="318" t="str">
        <f>IF(AND('MAPA DE RIESGOS'!$AP150="Alta",'MAPA DE RIESGOS'!$AR150="Catastrófico"),CONCATENATE("R",'MAPA DE RIESGOS'!$H150,"C",'MAPA DE RIESGOS'!$AF150),"")</f>
        <v/>
      </c>
      <c r="CO45" s="318" t="str">
        <f>IF(AND('MAPA DE RIESGOS'!$AP151="Alta",'MAPA DE RIESGOS'!$AR151="Catastrófico"),CONCATENATE("R",'MAPA DE RIESGOS'!$H151,"C",'MAPA DE RIESGOS'!$AF151),"")</f>
        <v/>
      </c>
      <c r="CP45" s="318" t="str">
        <f>IF(AND('MAPA DE RIESGOS'!$AP152="Alta",'MAPA DE RIESGOS'!$AR152="Catastrófico"),CONCATENATE("R",'MAPA DE RIESGOS'!$H152,"C",'MAPA DE RIESGOS'!$AF152),"")</f>
        <v/>
      </c>
      <c r="CQ45" s="318" t="str">
        <f>IF(AND('MAPA DE RIESGOS'!$AP153="Alta",'MAPA DE RIESGOS'!$AR153="Catastrófico"),CONCATENATE("R",'MAPA DE RIESGOS'!$H153,"C",'MAPA DE RIESGOS'!$AF153),"")</f>
        <v/>
      </c>
      <c r="CR45" s="318" t="str">
        <f>IF(AND('MAPA DE RIESGOS'!$AP154="Alta",'MAPA DE RIESGOS'!$AR154="Catastrófico"),CONCATENATE("R",'MAPA DE RIESGOS'!$H154,"C",'MAPA DE RIESGOS'!$AF154),"")</f>
        <v/>
      </c>
      <c r="CS45" s="318" t="str">
        <f>IF(AND('MAPA DE RIESGOS'!$AP155="Alta",'MAPA DE RIESGOS'!$AR155="Catastrófico"),CONCATENATE("R",'MAPA DE RIESGOS'!$H155,"C",'MAPA DE RIESGOS'!$AF155),"")</f>
        <v/>
      </c>
      <c r="CT45" s="318" t="str">
        <f>IF(AND('MAPA DE RIESGOS'!$AP156="Alta",'MAPA DE RIESGOS'!$AR156="Catastrófico"),CONCATENATE("R",'MAPA DE RIESGOS'!$H156,"C",'MAPA DE RIESGOS'!$AF156),"")</f>
        <v/>
      </c>
      <c r="CU45" s="319" t="str">
        <f>IF(AND('MAPA DE RIESGOS'!$AP157="Alta",'MAPA DE RIESGOS'!$AR157="Catastrófico"),CONCATENATE("R",'MAPA DE RIESGOS'!$H157,"C",'MAPA DE RIESGOS'!$AF157),"")</f>
        <v/>
      </c>
      <c r="CV45" s="57"/>
      <c r="CW45" s="873"/>
      <c r="CX45" s="874"/>
      <c r="CY45" s="874"/>
      <c r="CZ45" s="874"/>
      <c r="DA45" s="874"/>
      <c r="DB45" s="875"/>
    </row>
    <row r="46" spans="2:106" ht="32.450000000000003" customHeight="1">
      <c r="B46" s="878"/>
      <c r="C46" s="878"/>
      <c r="D46" s="879"/>
      <c r="E46" s="849"/>
      <c r="F46" s="850"/>
      <c r="G46" s="850"/>
      <c r="H46" s="850"/>
      <c r="I46" s="850"/>
      <c r="J46" s="328" t="str">
        <f>IF(AND('MAPA DE RIESGOS'!$AP158="Alta",'MAPA DE RIESGOS'!$AR158="Leve"),CONCATENATE("R",'MAPA DE RIESGOS'!$H158,"C",'MAPA DE RIESGOS'!$AF158),"")</f>
        <v/>
      </c>
      <c r="K46" s="329" t="str">
        <f>IF(AND('MAPA DE RIESGOS'!$AP159="Alta",'MAPA DE RIESGOS'!$AR159="Leve"),CONCATENATE("R",'MAPA DE RIESGOS'!$H159,"C",'MAPA DE RIESGOS'!$AF159),"")</f>
        <v/>
      </c>
      <c r="L46" s="329" t="str">
        <f>IF(AND('MAPA DE RIESGOS'!$AP160="Alta",'MAPA DE RIESGOS'!$AR160="Leve"),CONCATENATE("R",'MAPA DE RIESGOS'!$H160,"C",'MAPA DE RIESGOS'!$AF160),"")</f>
        <v/>
      </c>
      <c r="M46" s="329" t="str">
        <f>IF(AND('MAPA DE RIESGOS'!$AP161="Alta",'MAPA DE RIESGOS'!$AR161="Leve"),CONCATENATE("R",'MAPA DE RIESGOS'!$H161,"C",'MAPA DE RIESGOS'!$AF161),"")</f>
        <v/>
      </c>
      <c r="N46" s="329" t="str">
        <f>IF(AND('MAPA DE RIESGOS'!$AP162="Alta",'MAPA DE RIESGOS'!$AR162="Leve"),CONCATENATE("R",'MAPA DE RIESGOS'!$H162,"C",'MAPA DE RIESGOS'!$AF162),"")</f>
        <v/>
      </c>
      <c r="O46" s="329" t="str">
        <f>IF(AND('MAPA DE RIESGOS'!$AP163="Alta",'MAPA DE RIESGOS'!$AR163="Leve"),CONCATENATE("R",'MAPA DE RIESGOS'!$H163,"C",'MAPA DE RIESGOS'!$AF163),"")</f>
        <v/>
      </c>
      <c r="P46" s="329" t="str">
        <f>IF(AND('MAPA DE RIESGOS'!$AP164="Alta",'MAPA DE RIESGOS'!$AR164="Leve"),CONCATENATE("R",'MAPA DE RIESGOS'!$H164,"C",'MAPA DE RIESGOS'!$AF164),"")</f>
        <v/>
      </c>
      <c r="Q46" s="329" t="str">
        <f>IF(AND('MAPA DE RIESGOS'!$AP165="Alta",'MAPA DE RIESGOS'!$AR165="Leve"),CONCATENATE("R",'MAPA DE RIESGOS'!$H165,"C",'MAPA DE RIESGOS'!$AF165),"")</f>
        <v/>
      </c>
      <c r="R46" s="329" t="str">
        <f>IF(AND('MAPA DE RIESGOS'!$AP166="Alta",'MAPA DE RIESGOS'!$AR166="Leve"),CONCATENATE("R",'MAPA DE RIESGOS'!$H166,"C",'MAPA DE RIESGOS'!$AF166),"")</f>
        <v/>
      </c>
      <c r="S46" s="329" t="str">
        <f>IF(AND('MAPA DE RIESGOS'!$AP167="Alta",'MAPA DE RIESGOS'!$AR167="Leve"),CONCATENATE("R",'MAPA DE RIESGOS'!$H167,"C",'MAPA DE RIESGOS'!$AF167),"")</f>
        <v/>
      </c>
      <c r="T46" s="329" t="str">
        <f>IF(AND('MAPA DE RIESGOS'!$AP168="Alta",'MAPA DE RIESGOS'!$AR168="Leve"),CONCATENATE("R",'MAPA DE RIESGOS'!$H168,"C",'MAPA DE RIESGOS'!$AF168),"")</f>
        <v/>
      </c>
      <c r="U46" s="329" t="str">
        <f>IF(AND('MAPA DE RIESGOS'!$AP169="Alta",'MAPA DE RIESGOS'!$AR169="Leve"),CONCATENATE("R",'MAPA DE RIESGOS'!$H169,"C",'MAPA DE RIESGOS'!$AF169),"")</f>
        <v/>
      </c>
      <c r="V46" s="329" t="str">
        <f>IF(AND('MAPA DE RIESGOS'!$AP170="Alta",'MAPA DE RIESGOS'!$AR170="Leve"),CONCATENATE("R",'MAPA DE RIESGOS'!$H170,"C",'MAPA DE RIESGOS'!$AF170),"")</f>
        <v/>
      </c>
      <c r="W46" s="329" t="str">
        <f>IF(AND('MAPA DE RIESGOS'!$AP171="Alta",'MAPA DE RIESGOS'!$AR171="Leve"),CONCATENATE("R",'MAPA DE RIESGOS'!$H171,"C",'MAPA DE RIESGOS'!$AF171),"")</f>
        <v/>
      </c>
      <c r="X46" s="329" t="str">
        <f>IF(AND('MAPA DE RIESGOS'!$AP172="Alta",'MAPA DE RIESGOS'!$AR172="Leve"),CONCATENATE("R",'MAPA DE RIESGOS'!$H172,"C",'MAPA DE RIESGOS'!$AF172),"")</f>
        <v/>
      </c>
      <c r="Y46" s="329" t="str">
        <f>IF(AND('MAPA DE RIESGOS'!$AP173="Alta",'MAPA DE RIESGOS'!$AR173="Leve"),CONCATENATE("R",'MAPA DE RIESGOS'!$H173,"C",'MAPA DE RIESGOS'!$AF173),"")</f>
        <v/>
      </c>
      <c r="Z46" s="329" t="str">
        <f>IF(AND('MAPA DE RIESGOS'!$AP174="Alta",'MAPA DE RIESGOS'!$AR174="Leve"),CONCATENATE("R",'MAPA DE RIESGOS'!$H174,"C",'MAPA DE RIESGOS'!$AF174),"")</f>
        <v/>
      </c>
      <c r="AA46" s="329" t="str">
        <f>IF(AND('MAPA DE RIESGOS'!$AP175="Alta",'MAPA DE RIESGOS'!$AR175="Leve"),CONCATENATE("R",'MAPA DE RIESGOS'!$H175,"C",'MAPA DE RIESGOS'!$AF175),"")</f>
        <v/>
      </c>
      <c r="AB46" s="328" t="str">
        <f>IF(AND('MAPA DE RIESGOS'!$AP158="Alta",'MAPA DE RIESGOS'!$AR158="Menor"),CONCATENATE("R",'MAPA DE RIESGOS'!$H158,"C",'MAPA DE RIESGOS'!$AF158),"")</f>
        <v/>
      </c>
      <c r="AC46" s="329" t="str">
        <f>IF(AND('MAPA DE RIESGOS'!$AP159="Alta",'MAPA DE RIESGOS'!$AR159="Menor"),CONCATENATE("R",'MAPA DE RIESGOS'!$H159,"C",'MAPA DE RIESGOS'!$AF159),"")</f>
        <v/>
      </c>
      <c r="AD46" s="329" t="str">
        <f>IF(AND('MAPA DE RIESGOS'!$AP160="Alta",'MAPA DE RIESGOS'!$AR160="Menor"),CONCATENATE("R",'MAPA DE RIESGOS'!$H160,"C",'MAPA DE RIESGOS'!$AF160),"")</f>
        <v/>
      </c>
      <c r="AE46" s="329" t="str">
        <f>IF(AND('MAPA DE RIESGOS'!$AP161="Alta",'MAPA DE RIESGOS'!$AR161="Menor"),CONCATENATE("R",'MAPA DE RIESGOS'!$H161,"C",'MAPA DE RIESGOS'!$AF161),"")</f>
        <v/>
      </c>
      <c r="AF46" s="329" t="str">
        <f>IF(AND('MAPA DE RIESGOS'!$AP162="Alta",'MAPA DE RIESGOS'!$AR162="Menor"),CONCATENATE("R",'MAPA DE RIESGOS'!$H162,"C",'MAPA DE RIESGOS'!$AF162),"")</f>
        <v/>
      </c>
      <c r="AG46" s="329" t="str">
        <f>IF(AND('MAPA DE RIESGOS'!$AP163="Alta",'MAPA DE RIESGOS'!$AR163="Menor"),CONCATENATE("R",'MAPA DE RIESGOS'!$H163,"C",'MAPA DE RIESGOS'!$AF163),"")</f>
        <v/>
      </c>
      <c r="AH46" s="329" t="str">
        <f>IF(AND('MAPA DE RIESGOS'!$AP164="Alta",'MAPA DE RIESGOS'!$AR164="Menor"),CONCATENATE("R",'MAPA DE RIESGOS'!$H164,"C",'MAPA DE RIESGOS'!$AF164),"")</f>
        <v/>
      </c>
      <c r="AI46" s="329" t="str">
        <f>IF(AND('MAPA DE RIESGOS'!$AP165="Alta",'MAPA DE RIESGOS'!$AR165="Menor"),CONCATENATE("R",'MAPA DE RIESGOS'!$H165,"C",'MAPA DE RIESGOS'!$AF165),"")</f>
        <v/>
      </c>
      <c r="AJ46" s="329" t="str">
        <f>IF(AND('MAPA DE RIESGOS'!$AP166="Alta",'MAPA DE RIESGOS'!$AR166="Menor"),CONCATENATE("R",'MAPA DE RIESGOS'!$H166,"C",'MAPA DE RIESGOS'!$AF166),"")</f>
        <v/>
      </c>
      <c r="AK46" s="329" t="str">
        <f>IF(AND('MAPA DE RIESGOS'!$AP167="Alta",'MAPA DE RIESGOS'!$AR167="Menor"),CONCATENATE("R",'MAPA DE RIESGOS'!$H167,"C",'MAPA DE RIESGOS'!$AF167),"")</f>
        <v/>
      </c>
      <c r="AL46" s="329" t="str">
        <f>IF(AND('MAPA DE RIESGOS'!$AP168="Alta",'MAPA DE RIESGOS'!$AR168="Menor"),CONCATENATE("R",'MAPA DE RIESGOS'!$H168,"C",'MAPA DE RIESGOS'!$AF168),"")</f>
        <v/>
      </c>
      <c r="AM46" s="329" t="str">
        <f>IF(AND('MAPA DE RIESGOS'!$AP169="Alta",'MAPA DE RIESGOS'!$AR169="Menor"),CONCATENATE("R",'MAPA DE RIESGOS'!$H169,"C",'MAPA DE RIESGOS'!$AF169),"")</f>
        <v/>
      </c>
      <c r="AN46" s="329" t="str">
        <f>IF(AND('MAPA DE RIESGOS'!$AP170="Alta",'MAPA DE RIESGOS'!$AR170="Menor"),CONCATENATE("R",'MAPA DE RIESGOS'!$H170,"C",'MAPA DE RIESGOS'!$AF170),"")</f>
        <v/>
      </c>
      <c r="AO46" s="329" t="str">
        <f>IF(AND('MAPA DE RIESGOS'!$AP171="Alta",'MAPA DE RIESGOS'!$AR171="Menor"),CONCATENATE("R",'MAPA DE RIESGOS'!$H171,"C",'MAPA DE RIESGOS'!$AF171),"")</f>
        <v/>
      </c>
      <c r="AP46" s="329" t="str">
        <f>IF(AND('MAPA DE RIESGOS'!$AP172="Alta",'MAPA DE RIESGOS'!$AR172="Menor"),CONCATENATE("R",'MAPA DE RIESGOS'!$H172,"C",'MAPA DE RIESGOS'!$AF172),"")</f>
        <v/>
      </c>
      <c r="AQ46" s="329" t="str">
        <f>IF(AND('MAPA DE RIESGOS'!$AP173="Alta",'MAPA DE RIESGOS'!$AR173="Menor"),CONCATENATE("R",'MAPA DE RIESGOS'!$H173,"C",'MAPA DE RIESGOS'!$AF173),"")</f>
        <v/>
      </c>
      <c r="AR46" s="329" t="str">
        <f>IF(AND('MAPA DE RIESGOS'!$AP174="Alta",'MAPA DE RIESGOS'!$AR174="Menor"),CONCATENATE("R",'MAPA DE RIESGOS'!$H174,"C",'MAPA DE RIESGOS'!$AF174),"")</f>
        <v/>
      </c>
      <c r="AS46" s="330" t="str">
        <f>IF(AND('MAPA DE RIESGOS'!$AP175="Alta",'MAPA DE RIESGOS'!$AR175="Menor"),CONCATENATE("R",'MAPA DE RIESGOS'!$H175,"C",'MAPA DE RIESGOS'!$AF175),"")</f>
        <v/>
      </c>
      <c r="AT46" s="316" t="str">
        <f>IF(AND('MAPA DE RIESGOS'!$AP158="Alta",'MAPA DE RIESGOS'!$AR158="Moderado"),CONCATENATE("R",'MAPA DE RIESGOS'!$H158,"C",'MAPA DE RIESGOS'!$AF158),"")</f>
        <v/>
      </c>
      <c r="AU46" s="316" t="str">
        <f>IF(AND('MAPA DE RIESGOS'!$AP159="Alta",'MAPA DE RIESGOS'!$AR159="Moderado"),CONCATENATE("R",'MAPA DE RIESGOS'!$H159,"C",'MAPA DE RIESGOS'!$AF159),"")</f>
        <v/>
      </c>
      <c r="AV46" s="316" t="str">
        <f>IF(AND('MAPA DE RIESGOS'!$AP160="Alta",'MAPA DE RIESGOS'!$AR160="Moderado"),CONCATENATE("R",'MAPA DE RIESGOS'!$H160,"C",'MAPA DE RIESGOS'!$AF160),"")</f>
        <v/>
      </c>
      <c r="AW46" s="316" t="str">
        <f>IF(AND('MAPA DE RIESGOS'!$AP161="Alta",'MAPA DE RIESGOS'!$AR161="Moderado"),CONCATENATE("R",'MAPA DE RIESGOS'!$H161,"C",'MAPA DE RIESGOS'!$AF161),"")</f>
        <v/>
      </c>
      <c r="AX46" s="316" t="str">
        <f>IF(AND('MAPA DE RIESGOS'!$AP162="Alta",'MAPA DE RIESGOS'!$AR162="Moderado"),CONCATENATE("R",'MAPA DE RIESGOS'!$H162,"C",'MAPA DE RIESGOS'!$AF162),"")</f>
        <v/>
      </c>
      <c r="AY46" s="316" t="str">
        <f>IF(AND('MAPA DE RIESGOS'!$AP163="Alta",'MAPA DE RIESGOS'!$AR163="Moderado"),CONCATENATE("R",'MAPA DE RIESGOS'!$H163,"C",'MAPA DE RIESGOS'!$AF163),"")</f>
        <v/>
      </c>
      <c r="AZ46" s="316" t="str">
        <f>IF(AND('MAPA DE RIESGOS'!$AP164="Alta",'MAPA DE RIESGOS'!$AR164="Moderado"),CONCATENATE("R",'MAPA DE RIESGOS'!$H164,"C",'MAPA DE RIESGOS'!$AF164),"")</f>
        <v/>
      </c>
      <c r="BA46" s="316" t="str">
        <f>IF(AND('MAPA DE RIESGOS'!$AP165="Alta",'MAPA DE RIESGOS'!$AR165="Moderado"),CONCATENATE("R",'MAPA DE RIESGOS'!$H165,"C",'MAPA DE RIESGOS'!$AF165),"")</f>
        <v/>
      </c>
      <c r="BB46" s="316" t="str">
        <f>IF(AND('MAPA DE RIESGOS'!$AP166="Alta",'MAPA DE RIESGOS'!$AR166="Moderado"),CONCATENATE("R",'MAPA DE RIESGOS'!$H166,"C",'MAPA DE RIESGOS'!$AF166),"")</f>
        <v/>
      </c>
      <c r="BC46" s="316" t="str">
        <f>IF(AND('MAPA DE RIESGOS'!$AP167="Alta",'MAPA DE RIESGOS'!$AR167="Moderado"),CONCATENATE("R",'MAPA DE RIESGOS'!$H167,"C",'MAPA DE RIESGOS'!$AF167),"")</f>
        <v/>
      </c>
      <c r="BD46" s="316" t="str">
        <f>IF(AND('MAPA DE RIESGOS'!$AP168="Alta",'MAPA DE RIESGOS'!$AR168="Moderado"),CONCATENATE("R",'MAPA DE RIESGOS'!$H168,"C",'MAPA DE RIESGOS'!$AF168),"")</f>
        <v/>
      </c>
      <c r="BE46" s="316" t="str">
        <f>IF(AND('MAPA DE RIESGOS'!$AP169="Alta",'MAPA DE RIESGOS'!$AR169="Moderado"),CONCATENATE("R",'MAPA DE RIESGOS'!$H169,"C",'MAPA DE RIESGOS'!$AF169),"")</f>
        <v/>
      </c>
      <c r="BF46" s="316" t="str">
        <f>IF(AND('MAPA DE RIESGOS'!$AP170="Alta",'MAPA DE RIESGOS'!$AR170="Moderado"),CONCATENATE("R",'MAPA DE RIESGOS'!$H170,"C",'MAPA DE RIESGOS'!$AF170),"")</f>
        <v/>
      </c>
      <c r="BG46" s="316" t="str">
        <f>IF(AND('MAPA DE RIESGOS'!$AP171="Alta",'MAPA DE RIESGOS'!$AR171="Moderado"),CONCATENATE("R",'MAPA DE RIESGOS'!$H171,"C",'MAPA DE RIESGOS'!$AF171),"")</f>
        <v/>
      </c>
      <c r="BH46" s="316" t="str">
        <f>IF(AND('MAPA DE RIESGOS'!$AP172="Alta",'MAPA DE RIESGOS'!$AR172="Moderado"),CONCATENATE("R",'MAPA DE RIESGOS'!$H172,"C",'MAPA DE RIESGOS'!$AF172),"")</f>
        <v/>
      </c>
      <c r="BI46" s="316" t="str">
        <f>IF(AND('MAPA DE RIESGOS'!$AP173="Alta",'MAPA DE RIESGOS'!$AR173="Moderado"),CONCATENATE("R",'MAPA DE RIESGOS'!$H173,"C",'MAPA DE RIESGOS'!$AF173),"")</f>
        <v/>
      </c>
      <c r="BJ46" s="316" t="str">
        <f>IF(AND('MAPA DE RIESGOS'!$AP174="Alta",'MAPA DE RIESGOS'!$AR174="Moderado"),CONCATENATE("R",'MAPA DE RIESGOS'!$H174,"C",'MAPA DE RIESGOS'!$AF174),"")</f>
        <v/>
      </c>
      <c r="BK46" s="317" t="str">
        <f>IF(AND('MAPA DE RIESGOS'!$AP175="Alta",'MAPA DE RIESGOS'!$AR175="Moderado"),CONCATENATE("R",'MAPA DE RIESGOS'!$H175,"C",'MAPA DE RIESGOS'!$AF175),"")</f>
        <v/>
      </c>
      <c r="BL46" s="316" t="str">
        <f>IF(AND('MAPA DE RIESGOS'!$AP158="Alta",'MAPA DE RIESGOS'!$AR158="Mayor"),CONCATENATE("R",'MAPA DE RIESGOS'!$H158,"C",'MAPA DE RIESGOS'!$AF158),"")</f>
        <v/>
      </c>
      <c r="BM46" s="316" t="str">
        <f>IF(AND('MAPA DE RIESGOS'!$AP159="Alta",'MAPA DE RIESGOS'!$AR159="Mayor"),CONCATENATE("R",'MAPA DE RIESGOS'!$H159,"C",'MAPA DE RIESGOS'!$AF159),"")</f>
        <v/>
      </c>
      <c r="BN46" s="316" t="str">
        <f>IF(AND('MAPA DE RIESGOS'!$AP160="Alta",'MAPA DE RIESGOS'!$AR160="Mayor"),CONCATENATE("R",'MAPA DE RIESGOS'!$H160,"C",'MAPA DE RIESGOS'!$AF160),"")</f>
        <v/>
      </c>
      <c r="BO46" s="316" t="str">
        <f>IF(AND('MAPA DE RIESGOS'!$AP161="Alta",'MAPA DE RIESGOS'!$AR161="Mayor"),CONCATENATE("R",'MAPA DE RIESGOS'!$H161,"C",'MAPA DE RIESGOS'!$AF161),"")</f>
        <v/>
      </c>
      <c r="BP46" s="316" t="str">
        <f>IF(AND('MAPA DE RIESGOS'!$AP162="Alta",'MAPA DE RIESGOS'!$AR162="Mayor"),CONCATENATE("R",'MAPA DE RIESGOS'!$H162,"C",'MAPA DE RIESGOS'!$AF162),"")</f>
        <v/>
      </c>
      <c r="BQ46" s="316" t="str">
        <f>IF(AND('MAPA DE RIESGOS'!$AP163="Alta",'MAPA DE RIESGOS'!$AR163="Mayor"),CONCATENATE("R",'MAPA DE RIESGOS'!$H163,"C",'MAPA DE RIESGOS'!$AF163),"")</f>
        <v/>
      </c>
      <c r="BR46" s="316" t="str">
        <f>IF(AND('MAPA DE RIESGOS'!$AP164="Alta",'MAPA DE RIESGOS'!$AR164="Mayor"),CONCATENATE("R",'MAPA DE RIESGOS'!$H164,"C",'MAPA DE RIESGOS'!$AF164),"")</f>
        <v/>
      </c>
      <c r="BS46" s="316" t="str">
        <f>IF(AND('MAPA DE RIESGOS'!$AP165="Alta",'MAPA DE RIESGOS'!$AR165="Mayor"),CONCATENATE("R",'MAPA DE RIESGOS'!$H165,"C",'MAPA DE RIESGOS'!$AF165),"")</f>
        <v/>
      </c>
      <c r="BT46" s="316" t="str">
        <f>IF(AND('MAPA DE RIESGOS'!$AP166="Alta",'MAPA DE RIESGOS'!$AR166="Mayor"),CONCATENATE("R",'MAPA DE RIESGOS'!$H166,"C",'MAPA DE RIESGOS'!$AF166),"")</f>
        <v/>
      </c>
      <c r="BU46" s="316" t="str">
        <f>IF(AND('MAPA DE RIESGOS'!$AP167="Alta",'MAPA DE RIESGOS'!$AR167="Mayor"),CONCATENATE("R",'MAPA DE RIESGOS'!$H167,"C",'MAPA DE RIESGOS'!$AF167),"")</f>
        <v/>
      </c>
      <c r="BV46" s="316" t="str">
        <f>IF(AND('MAPA DE RIESGOS'!$AP168="Alta",'MAPA DE RIESGOS'!$AR168="Mayor"),CONCATENATE("R",'MAPA DE RIESGOS'!$H168,"C",'MAPA DE RIESGOS'!$AF168),"")</f>
        <v/>
      </c>
      <c r="BW46" s="316" t="str">
        <f>IF(AND('MAPA DE RIESGOS'!$AP169="Alta",'MAPA DE RIESGOS'!$AR169="Mayor"),CONCATENATE("R",'MAPA DE RIESGOS'!$H169,"C",'MAPA DE RIESGOS'!$AF169),"")</f>
        <v/>
      </c>
      <c r="BX46" s="316" t="str">
        <f>IF(AND('MAPA DE RIESGOS'!$AP170="Alta",'MAPA DE RIESGOS'!$AR170="Mayor"),CONCATENATE("R",'MAPA DE RIESGOS'!$H170,"C",'MAPA DE RIESGOS'!$AF170),"")</f>
        <v/>
      </c>
      <c r="BY46" s="316" t="str">
        <f>IF(AND('MAPA DE RIESGOS'!$AP171="Alta",'MAPA DE RIESGOS'!$AR171="Mayor"),CONCATENATE("R",'MAPA DE RIESGOS'!$H171,"C",'MAPA DE RIESGOS'!$AF171),"")</f>
        <v/>
      </c>
      <c r="BZ46" s="316" t="str">
        <f>IF(AND('MAPA DE RIESGOS'!$AP172="Alta",'MAPA DE RIESGOS'!$AR172="Mayor"),CONCATENATE("R",'MAPA DE RIESGOS'!$H172,"C",'MAPA DE RIESGOS'!$AF172),"")</f>
        <v/>
      </c>
      <c r="CA46" s="316" t="str">
        <f>IF(AND('MAPA DE RIESGOS'!$AP173="Alta",'MAPA DE RIESGOS'!$AR173="Mayor"),CONCATENATE("R",'MAPA DE RIESGOS'!$H173,"C",'MAPA DE RIESGOS'!$AF173),"")</f>
        <v/>
      </c>
      <c r="CB46" s="316" t="str">
        <f>IF(AND('MAPA DE RIESGOS'!$AP174="Alta",'MAPA DE RIESGOS'!$AR174="Mayor"),CONCATENATE("R",'MAPA DE RIESGOS'!$H174,"C",'MAPA DE RIESGOS'!$AF174),"")</f>
        <v/>
      </c>
      <c r="CC46" s="317" t="str">
        <f>IF(AND('MAPA DE RIESGOS'!$AP175="Alta",'MAPA DE RIESGOS'!$AR175="Mayor"),CONCATENATE("R",'MAPA DE RIESGOS'!$H175,"C",'MAPA DE RIESGOS'!$AF175),"")</f>
        <v/>
      </c>
      <c r="CD46" s="318" t="str">
        <f>IF(AND('MAPA DE RIESGOS'!$AP158="Alta",'MAPA DE RIESGOS'!$AR158="Catastrófico"),CONCATENATE("R",'MAPA DE RIESGOS'!$H158,"C",'MAPA DE RIESGOS'!$AF158),"")</f>
        <v/>
      </c>
      <c r="CE46" s="318" t="str">
        <f>IF(AND('MAPA DE RIESGOS'!$AP159="Alta",'MAPA DE RIESGOS'!$AR159="Catastrófico"),CONCATENATE("R",'MAPA DE RIESGOS'!$H159,"C",'MAPA DE RIESGOS'!$AF159),"")</f>
        <v/>
      </c>
      <c r="CF46" s="318" t="str">
        <f>IF(AND('MAPA DE RIESGOS'!$AP160="Alta",'MAPA DE RIESGOS'!$AR160="Catastrófico"),CONCATENATE("R",'MAPA DE RIESGOS'!$H160,"C",'MAPA DE RIESGOS'!$AF160),"")</f>
        <v/>
      </c>
      <c r="CG46" s="318" t="str">
        <f>IF(AND('MAPA DE RIESGOS'!$AP161="Alta",'MAPA DE RIESGOS'!$AR161="Catastrófico"),CONCATENATE("R",'MAPA DE RIESGOS'!$H161,"C",'MAPA DE RIESGOS'!$AF161),"")</f>
        <v/>
      </c>
      <c r="CH46" s="318" t="str">
        <f>IF(AND('MAPA DE RIESGOS'!$AP162="Alta",'MAPA DE RIESGOS'!$AR162="Catastrófico"),CONCATENATE("R",'MAPA DE RIESGOS'!$H162,"C",'MAPA DE RIESGOS'!$AF162),"")</f>
        <v/>
      </c>
      <c r="CI46" s="318" t="str">
        <f>IF(AND('MAPA DE RIESGOS'!$AP163="Alta",'MAPA DE RIESGOS'!$AR163="Catastrófico"),CONCATENATE("R",'MAPA DE RIESGOS'!$H163,"C",'MAPA DE RIESGOS'!$AF163),"")</f>
        <v/>
      </c>
      <c r="CJ46" s="318" t="str">
        <f>IF(AND('MAPA DE RIESGOS'!$AP164="Alta",'MAPA DE RIESGOS'!$AR164="Catastrófico"),CONCATENATE("R",'MAPA DE RIESGOS'!$H164,"C",'MAPA DE RIESGOS'!$AF164),"")</f>
        <v/>
      </c>
      <c r="CK46" s="318" t="str">
        <f>IF(AND('MAPA DE RIESGOS'!$AP165="Alta",'MAPA DE RIESGOS'!$AR165="Catastrófico"),CONCATENATE("R",'MAPA DE RIESGOS'!$H165,"C",'MAPA DE RIESGOS'!$AF165),"")</f>
        <v/>
      </c>
      <c r="CL46" s="318" t="str">
        <f>IF(AND('MAPA DE RIESGOS'!$AP166="Alta",'MAPA DE RIESGOS'!$AR166="Catastrófico"),CONCATENATE("R",'MAPA DE RIESGOS'!$H166,"C",'MAPA DE RIESGOS'!$AF166),"")</f>
        <v/>
      </c>
      <c r="CM46" s="318" t="str">
        <f>IF(AND('MAPA DE RIESGOS'!$AP167="Alta",'MAPA DE RIESGOS'!$AR167="Catastrófico"),CONCATENATE("R",'MAPA DE RIESGOS'!$H167,"C",'MAPA DE RIESGOS'!$AF167),"")</f>
        <v/>
      </c>
      <c r="CN46" s="318" t="str">
        <f>IF(AND('MAPA DE RIESGOS'!$AP168="Alta",'MAPA DE RIESGOS'!$AR168="Catastrófico"),CONCATENATE("R",'MAPA DE RIESGOS'!$H168,"C",'MAPA DE RIESGOS'!$AF168),"")</f>
        <v/>
      </c>
      <c r="CO46" s="318" t="str">
        <f>IF(AND('MAPA DE RIESGOS'!$AP169="Alta",'MAPA DE RIESGOS'!$AR169="Catastrófico"),CONCATENATE("R",'MAPA DE RIESGOS'!$H169,"C",'MAPA DE RIESGOS'!$AF169),"")</f>
        <v/>
      </c>
      <c r="CP46" s="318" t="str">
        <f>IF(AND('MAPA DE RIESGOS'!$AP170="Alta",'MAPA DE RIESGOS'!$AR170="Catastrófico"),CONCATENATE("R",'MAPA DE RIESGOS'!$H170,"C",'MAPA DE RIESGOS'!$AF170),"")</f>
        <v/>
      </c>
      <c r="CQ46" s="318" t="str">
        <f>IF(AND('MAPA DE RIESGOS'!$AP171="Alta",'MAPA DE RIESGOS'!$AR171="Catastrófico"),CONCATENATE("R",'MAPA DE RIESGOS'!$H171,"C",'MAPA DE RIESGOS'!$AF171),"")</f>
        <v/>
      </c>
      <c r="CR46" s="318" t="str">
        <f>IF(AND('MAPA DE RIESGOS'!$AP172="Alta",'MAPA DE RIESGOS'!$AR172="Catastrófico"),CONCATENATE("R",'MAPA DE RIESGOS'!$H172,"C",'MAPA DE RIESGOS'!$AF172),"")</f>
        <v/>
      </c>
      <c r="CS46" s="318" t="str">
        <f>IF(AND('MAPA DE RIESGOS'!$AP173="Alta",'MAPA DE RIESGOS'!$AR173="Catastrófico"),CONCATENATE("R",'MAPA DE RIESGOS'!$H173,"C",'MAPA DE RIESGOS'!$AF173),"")</f>
        <v/>
      </c>
      <c r="CT46" s="318" t="str">
        <f>IF(AND('MAPA DE RIESGOS'!$AP174="Alta",'MAPA DE RIESGOS'!$AR174="Catastrófico"),CONCATENATE("R",'MAPA DE RIESGOS'!$H174,"C",'MAPA DE RIESGOS'!$AF174),"")</f>
        <v/>
      </c>
      <c r="CU46" s="319" t="str">
        <f>IF(AND('MAPA DE RIESGOS'!$AP175="Alta",'MAPA DE RIESGOS'!$AR175="Catastrófico"),CONCATENATE("R",'MAPA DE RIESGOS'!$H175,"C",'MAPA DE RIESGOS'!$AF175),"")</f>
        <v/>
      </c>
      <c r="CV46" s="57"/>
      <c r="CW46" s="873"/>
      <c r="CX46" s="874"/>
      <c r="CY46" s="874"/>
      <c r="CZ46" s="874"/>
      <c r="DA46" s="874"/>
      <c r="DB46" s="875"/>
    </row>
    <row r="47" spans="2:106" ht="32.450000000000003" customHeight="1">
      <c r="B47" s="878"/>
      <c r="C47" s="878"/>
      <c r="D47" s="879"/>
      <c r="E47" s="849"/>
      <c r="F47" s="850"/>
      <c r="G47" s="850"/>
      <c r="H47" s="850"/>
      <c r="I47" s="850"/>
      <c r="J47" s="328" t="str">
        <f>IF(AND('MAPA DE RIESGOS'!$AP176="Alta",'MAPA DE RIESGOS'!$AR176="Leve"),CONCATENATE("R",'MAPA DE RIESGOS'!$H176,"C",'MAPA DE RIESGOS'!$AF176),"")</f>
        <v/>
      </c>
      <c r="K47" s="329" t="str">
        <f>IF(AND('MAPA DE RIESGOS'!$AP177="Alta",'MAPA DE RIESGOS'!$AR177="Leve"),CONCATENATE("R",'MAPA DE RIESGOS'!$H177,"C",'MAPA DE RIESGOS'!$AF177),"")</f>
        <v/>
      </c>
      <c r="L47" s="329" t="str">
        <f>IF(AND('MAPA DE RIESGOS'!$AP178="Alta",'MAPA DE RIESGOS'!$AR178="Leve"),CONCATENATE("R",'MAPA DE RIESGOS'!$H178,"C",'MAPA DE RIESGOS'!$AF178),"")</f>
        <v/>
      </c>
      <c r="M47" s="329" t="str">
        <f>IF(AND('MAPA DE RIESGOS'!$AP179="Alta",'MAPA DE RIESGOS'!$AR179="Leve"),CONCATENATE("R",'MAPA DE RIESGOS'!$H179,"C",'MAPA DE RIESGOS'!$AF179),"")</f>
        <v/>
      </c>
      <c r="N47" s="329" t="str">
        <f>IF(AND('MAPA DE RIESGOS'!$AP180="Alta",'MAPA DE RIESGOS'!$AR180="Leve"),CONCATENATE("R",'MAPA DE RIESGOS'!$H180,"C",'MAPA DE RIESGOS'!$AF180),"")</f>
        <v/>
      </c>
      <c r="O47" s="329" t="str">
        <f>IF(AND('MAPA DE RIESGOS'!$AP181="Alta",'MAPA DE RIESGOS'!$AR181="Leve"),CONCATENATE("R",'MAPA DE RIESGOS'!$H181,"C",'MAPA DE RIESGOS'!$AF181),"")</f>
        <v/>
      </c>
      <c r="P47" s="329" t="str">
        <f>IF(AND('MAPA DE RIESGOS'!$AP182="Alta",'MAPA DE RIESGOS'!$AR182="Leve"),CONCATENATE("R",'MAPA DE RIESGOS'!$H182,"C",'MAPA DE RIESGOS'!$AF182),"")</f>
        <v/>
      </c>
      <c r="Q47" s="329" t="str">
        <f>IF(AND('MAPA DE RIESGOS'!$AP183="Alta",'MAPA DE RIESGOS'!$AR183="Leve"),CONCATENATE("R",'MAPA DE RIESGOS'!$H183,"C",'MAPA DE RIESGOS'!$AF183),"")</f>
        <v/>
      </c>
      <c r="R47" s="329" t="str">
        <f>IF(AND('MAPA DE RIESGOS'!$AP184="Alta",'MAPA DE RIESGOS'!$AR184="Leve"),CONCATENATE("R",'MAPA DE RIESGOS'!$H184,"C",'MAPA DE RIESGOS'!$AF184),"")</f>
        <v/>
      </c>
      <c r="S47" s="329" t="str">
        <f>IF(AND('MAPA DE RIESGOS'!$AP185="Alta",'MAPA DE RIESGOS'!$AR185="Leve"),CONCATENATE("R",'MAPA DE RIESGOS'!$H185,"C",'MAPA DE RIESGOS'!$AF185),"")</f>
        <v/>
      </c>
      <c r="T47" s="329" t="str">
        <f>IF(AND('MAPA DE RIESGOS'!$AP186="Alta",'MAPA DE RIESGOS'!$AR186="Leve"),CONCATENATE("R",'MAPA DE RIESGOS'!$H186,"C",'MAPA DE RIESGOS'!$AF186),"")</f>
        <v/>
      </c>
      <c r="U47" s="329" t="str">
        <f>IF(AND('MAPA DE RIESGOS'!$AP187="Alta",'MAPA DE RIESGOS'!$AR187="Leve"),CONCATENATE("R",'MAPA DE RIESGOS'!$H187,"C",'MAPA DE RIESGOS'!$AF187),"")</f>
        <v/>
      </c>
      <c r="V47" s="329" t="str">
        <f>IF(AND('MAPA DE RIESGOS'!$AP188="Alta",'MAPA DE RIESGOS'!$AR188="Leve"),CONCATENATE("R",'MAPA DE RIESGOS'!$H188,"C",'MAPA DE RIESGOS'!$AF188),"")</f>
        <v/>
      </c>
      <c r="W47" s="329" t="str">
        <f>IF(AND('MAPA DE RIESGOS'!$AP189="Alta",'MAPA DE RIESGOS'!$AR189="Leve"),CONCATENATE("R",'MAPA DE RIESGOS'!$H189,"C",'MAPA DE RIESGOS'!$AF189),"")</f>
        <v/>
      </c>
      <c r="X47" s="329" t="str">
        <f>IF(AND('MAPA DE RIESGOS'!$AP190="Alta",'MAPA DE RIESGOS'!$AR190="Leve"),CONCATENATE("R",'MAPA DE RIESGOS'!$H190,"C",'MAPA DE RIESGOS'!$AF190),"")</f>
        <v/>
      </c>
      <c r="Y47" s="329" t="str">
        <f>IF(AND('MAPA DE RIESGOS'!$AP191="Alta",'MAPA DE RIESGOS'!$AR191="Leve"),CONCATENATE("R",'MAPA DE RIESGOS'!$H191,"C",'MAPA DE RIESGOS'!$AF191),"")</f>
        <v/>
      </c>
      <c r="Z47" s="329" t="str">
        <f>IF(AND('MAPA DE RIESGOS'!$AP192="Alta",'MAPA DE RIESGOS'!$AR192="Leve"),CONCATENATE("R",'MAPA DE RIESGOS'!$H192,"C",'MAPA DE RIESGOS'!$AF192),"")</f>
        <v/>
      </c>
      <c r="AA47" s="329" t="str">
        <f>IF(AND('MAPA DE RIESGOS'!$AP193="Alta",'MAPA DE RIESGOS'!$AR193="Leve"),CONCATENATE("R",'MAPA DE RIESGOS'!$H193,"C",'MAPA DE RIESGOS'!$AF193),"")</f>
        <v/>
      </c>
      <c r="AB47" s="328" t="str">
        <f>IF(AND('MAPA DE RIESGOS'!$AP176="Alta",'MAPA DE RIESGOS'!$AR176="Menor"),CONCATENATE("R",'MAPA DE RIESGOS'!$H176,"C",'MAPA DE RIESGOS'!$AF176),"")</f>
        <v/>
      </c>
      <c r="AC47" s="329" t="str">
        <f>IF(AND('MAPA DE RIESGOS'!$AP177="Alta",'MAPA DE RIESGOS'!$AR177="Menor"),CONCATENATE("R",'MAPA DE RIESGOS'!$H177,"C",'MAPA DE RIESGOS'!$AF177),"")</f>
        <v/>
      </c>
      <c r="AD47" s="329" t="str">
        <f>IF(AND('MAPA DE RIESGOS'!$AP178="Alta",'MAPA DE RIESGOS'!$AR178="Menor"),CONCATENATE("R",'MAPA DE RIESGOS'!$H178,"C",'MAPA DE RIESGOS'!$AF178),"")</f>
        <v/>
      </c>
      <c r="AE47" s="329" t="str">
        <f>IF(AND('MAPA DE RIESGOS'!$AP179="Alta",'MAPA DE RIESGOS'!$AR179="Menor"),CONCATENATE("R",'MAPA DE RIESGOS'!$H179,"C",'MAPA DE RIESGOS'!$AF179),"")</f>
        <v/>
      </c>
      <c r="AF47" s="329" t="str">
        <f>IF(AND('MAPA DE RIESGOS'!$AP180="Alta",'MAPA DE RIESGOS'!$AR180="Menor"),CONCATENATE("R",'MAPA DE RIESGOS'!$H180,"C",'MAPA DE RIESGOS'!$AF180),"")</f>
        <v/>
      </c>
      <c r="AG47" s="329" t="str">
        <f>IF(AND('MAPA DE RIESGOS'!$AP181="Alta",'MAPA DE RIESGOS'!$AR181="Menor"),CONCATENATE("R",'MAPA DE RIESGOS'!$H181,"C",'MAPA DE RIESGOS'!$AF181),"")</f>
        <v/>
      </c>
      <c r="AH47" s="329" t="str">
        <f>IF(AND('MAPA DE RIESGOS'!$AP182="Alta",'MAPA DE RIESGOS'!$AR182="Menor"),CONCATENATE("R",'MAPA DE RIESGOS'!$H182,"C",'MAPA DE RIESGOS'!$AF182),"")</f>
        <v/>
      </c>
      <c r="AI47" s="329" t="str">
        <f>IF(AND('MAPA DE RIESGOS'!$AP183="Alta",'MAPA DE RIESGOS'!$AR183="Menor"),CONCATENATE("R",'MAPA DE RIESGOS'!$H183,"C",'MAPA DE RIESGOS'!$AF183),"")</f>
        <v/>
      </c>
      <c r="AJ47" s="329" t="str">
        <f>IF(AND('MAPA DE RIESGOS'!$AP184="Alta",'MAPA DE RIESGOS'!$AR184="Menor"),CONCATENATE("R",'MAPA DE RIESGOS'!$H184,"C",'MAPA DE RIESGOS'!$AF184),"")</f>
        <v/>
      </c>
      <c r="AK47" s="329" t="str">
        <f>IF(AND('MAPA DE RIESGOS'!$AP185="Alta",'MAPA DE RIESGOS'!$AR185="Menor"),CONCATENATE("R",'MAPA DE RIESGOS'!$H185,"C",'MAPA DE RIESGOS'!$AF185),"")</f>
        <v/>
      </c>
      <c r="AL47" s="329" t="str">
        <f>IF(AND('MAPA DE RIESGOS'!$AP186="Alta",'MAPA DE RIESGOS'!$AR186="Menor"),CONCATENATE("R",'MAPA DE RIESGOS'!$H186,"C",'MAPA DE RIESGOS'!$AF186),"")</f>
        <v/>
      </c>
      <c r="AM47" s="329" t="str">
        <f>IF(AND('MAPA DE RIESGOS'!$AP187="Alta",'MAPA DE RIESGOS'!$AR187="Menor"),CONCATENATE("R",'MAPA DE RIESGOS'!$H187,"C",'MAPA DE RIESGOS'!$AF187),"")</f>
        <v/>
      </c>
      <c r="AN47" s="329" t="str">
        <f>IF(AND('MAPA DE RIESGOS'!$AP188="Alta",'MAPA DE RIESGOS'!$AR188="Menor"),CONCATENATE("R",'MAPA DE RIESGOS'!$H188,"C",'MAPA DE RIESGOS'!$AF188),"")</f>
        <v/>
      </c>
      <c r="AO47" s="329" t="str">
        <f>IF(AND('MAPA DE RIESGOS'!$AP189="Alta",'MAPA DE RIESGOS'!$AR189="Menor"),CONCATENATE("R",'MAPA DE RIESGOS'!$H189,"C",'MAPA DE RIESGOS'!$AF189),"")</f>
        <v/>
      </c>
      <c r="AP47" s="329" t="str">
        <f>IF(AND('MAPA DE RIESGOS'!$AP190="Alta",'MAPA DE RIESGOS'!$AR190="Menor"),CONCATENATE("R",'MAPA DE RIESGOS'!$H190,"C",'MAPA DE RIESGOS'!$AF190),"")</f>
        <v/>
      </c>
      <c r="AQ47" s="329" t="str">
        <f>IF(AND('MAPA DE RIESGOS'!$AP191="Alta",'MAPA DE RIESGOS'!$AR191="Menor"),CONCATENATE("R",'MAPA DE RIESGOS'!$H191,"C",'MAPA DE RIESGOS'!$AF191),"")</f>
        <v/>
      </c>
      <c r="AR47" s="329" t="str">
        <f>IF(AND('MAPA DE RIESGOS'!$AP192="Alta",'MAPA DE RIESGOS'!$AR192="Menor"),CONCATENATE("R",'MAPA DE RIESGOS'!$H192,"C",'MAPA DE RIESGOS'!$AF192),"")</f>
        <v/>
      </c>
      <c r="AS47" s="330" t="str">
        <f>IF(AND('MAPA DE RIESGOS'!$AP193="Alta",'MAPA DE RIESGOS'!$AR193="Menor"),CONCATENATE("R",'MAPA DE RIESGOS'!$H193,"C",'MAPA DE RIESGOS'!$AF193),"")</f>
        <v/>
      </c>
      <c r="AT47" s="316" t="str">
        <f>IF(AND('MAPA DE RIESGOS'!$AP176="Alta",'MAPA DE RIESGOS'!$AR176="Moderado"),CONCATENATE("R",'MAPA DE RIESGOS'!$H176,"C",'MAPA DE RIESGOS'!$AF176),"")</f>
        <v/>
      </c>
      <c r="AU47" s="316" t="str">
        <f>IF(AND('MAPA DE RIESGOS'!$AP177="Alta",'MAPA DE RIESGOS'!$AR177="Moderado"),CONCATENATE("R",'MAPA DE RIESGOS'!$H177,"C",'MAPA DE RIESGOS'!$AF177),"")</f>
        <v/>
      </c>
      <c r="AV47" s="316" t="str">
        <f>IF(AND('MAPA DE RIESGOS'!$AP178="Alta",'MAPA DE RIESGOS'!$AR178="Moderado"),CONCATENATE("R",'MAPA DE RIESGOS'!$H178,"C",'MAPA DE RIESGOS'!$AF178),"")</f>
        <v/>
      </c>
      <c r="AW47" s="316" t="str">
        <f>IF(AND('MAPA DE RIESGOS'!$AP179="Alta",'MAPA DE RIESGOS'!$AR179="Moderado"),CONCATENATE("R",'MAPA DE RIESGOS'!$H179,"C",'MAPA DE RIESGOS'!$AF179),"")</f>
        <v/>
      </c>
      <c r="AX47" s="316" t="str">
        <f>IF(AND('MAPA DE RIESGOS'!$AP180="Alta",'MAPA DE RIESGOS'!$AR180="Moderado"),CONCATENATE("R",'MAPA DE RIESGOS'!$H180,"C",'MAPA DE RIESGOS'!$AF180),"")</f>
        <v/>
      </c>
      <c r="AY47" s="316" t="str">
        <f>IF(AND('MAPA DE RIESGOS'!$AP181="Alta",'MAPA DE RIESGOS'!$AR181="Moderado"),CONCATENATE("R",'MAPA DE RIESGOS'!$H181,"C",'MAPA DE RIESGOS'!$AF181),"")</f>
        <v/>
      </c>
      <c r="AZ47" s="316" t="str">
        <f>IF(AND('MAPA DE RIESGOS'!$AP182="Alta",'MAPA DE RIESGOS'!$AR182="Moderado"),CONCATENATE("R",'MAPA DE RIESGOS'!$H182,"C",'MAPA DE RIESGOS'!$AF182),"")</f>
        <v/>
      </c>
      <c r="BA47" s="316" t="str">
        <f>IF(AND('MAPA DE RIESGOS'!$AP183="Alta",'MAPA DE RIESGOS'!$AR183="Moderado"),CONCATENATE("R",'MAPA DE RIESGOS'!$H183,"C",'MAPA DE RIESGOS'!$AF183),"")</f>
        <v/>
      </c>
      <c r="BB47" s="316" t="str">
        <f>IF(AND('MAPA DE RIESGOS'!$AP184="Alta",'MAPA DE RIESGOS'!$AR184="Moderado"),CONCATENATE("R",'MAPA DE RIESGOS'!$H184,"C",'MAPA DE RIESGOS'!$AF184),"")</f>
        <v/>
      </c>
      <c r="BC47" s="316" t="str">
        <f>IF(AND('MAPA DE RIESGOS'!$AP185="Alta",'MAPA DE RIESGOS'!$AR185="Moderado"),CONCATENATE("R",'MAPA DE RIESGOS'!$H185,"C",'MAPA DE RIESGOS'!$AF185),"")</f>
        <v/>
      </c>
      <c r="BD47" s="316" t="str">
        <f>IF(AND('MAPA DE RIESGOS'!$AP186="Alta",'MAPA DE RIESGOS'!$AR186="Moderado"),CONCATENATE("R",'MAPA DE RIESGOS'!$H186,"C",'MAPA DE RIESGOS'!$AF186),"")</f>
        <v/>
      </c>
      <c r="BE47" s="316" t="str">
        <f>IF(AND('MAPA DE RIESGOS'!$AP187="Alta",'MAPA DE RIESGOS'!$AR187="Moderado"),CONCATENATE("R",'MAPA DE RIESGOS'!$H187,"C",'MAPA DE RIESGOS'!$AF187),"")</f>
        <v/>
      </c>
      <c r="BF47" s="316" t="str">
        <f>IF(AND('MAPA DE RIESGOS'!$AP188="Alta",'MAPA DE RIESGOS'!$AR188="Moderado"),CONCATENATE("R",'MAPA DE RIESGOS'!$H188,"C",'MAPA DE RIESGOS'!$AF188),"")</f>
        <v/>
      </c>
      <c r="BG47" s="316" t="str">
        <f>IF(AND('MAPA DE RIESGOS'!$AP189="Alta",'MAPA DE RIESGOS'!$AR189="Moderado"),CONCATENATE("R",'MAPA DE RIESGOS'!$H189,"C",'MAPA DE RIESGOS'!$AF189),"")</f>
        <v/>
      </c>
      <c r="BH47" s="316" t="str">
        <f>IF(AND('MAPA DE RIESGOS'!$AP190="Alta",'MAPA DE RIESGOS'!$AR190="Moderado"),CONCATENATE("R",'MAPA DE RIESGOS'!$H190,"C",'MAPA DE RIESGOS'!$AF190),"")</f>
        <v/>
      </c>
      <c r="BI47" s="316" t="str">
        <f>IF(AND('MAPA DE RIESGOS'!$AP191="Alta",'MAPA DE RIESGOS'!$AR191="Moderado"),CONCATENATE("R",'MAPA DE RIESGOS'!$H191,"C",'MAPA DE RIESGOS'!$AF191),"")</f>
        <v/>
      </c>
      <c r="BJ47" s="316" t="str">
        <f>IF(AND('MAPA DE RIESGOS'!$AP192="Alta",'MAPA DE RIESGOS'!$AR192="Moderado"),CONCATENATE("R",'MAPA DE RIESGOS'!$H192,"C",'MAPA DE RIESGOS'!$AF192),"")</f>
        <v/>
      </c>
      <c r="BK47" s="317" t="str">
        <f>IF(AND('MAPA DE RIESGOS'!$AP193="Alta",'MAPA DE RIESGOS'!$AR193="Moderado"),CONCATENATE("R",'MAPA DE RIESGOS'!$H193,"C",'MAPA DE RIESGOS'!$AF193),"")</f>
        <v/>
      </c>
      <c r="BL47" s="316" t="str">
        <f>IF(AND('MAPA DE RIESGOS'!$AP176="Alta",'MAPA DE RIESGOS'!$AR176="Mayor"),CONCATENATE("R",'MAPA DE RIESGOS'!$H176,"C",'MAPA DE RIESGOS'!$AF176),"")</f>
        <v/>
      </c>
      <c r="BM47" s="316" t="str">
        <f>IF(AND('MAPA DE RIESGOS'!$AP177="Alta",'MAPA DE RIESGOS'!$AR177="Mayor"),CONCATENATE("R",'MAPA DE RIESGOS'!$H177,"C",'MAPA DE RIESGOS'!$AF177),"")</f>
        <v/>
      </c>
      <c r="BN47" s="316" t="str">
        <f>IF(AND('MAPA DE RIESGOS'!$AP178="Alta",'MAPA DE RIESGOS'!$AR178="Mayor"),CONCATENATE("R",'MAPA DE RIESGOS'!$H178,"C",'MAPA DE RIESGOS'!$AF178),"")</f>
        <v/>
      </c>
      <c r="BO47" s="316" t="str">
        <f>IF(AND('MAPA DE RIESGOS'!$AP179="Alta",'MAPA DE RIESGOS'!$AR179="Mayor"),CONCATENATE("R",'MAPA DE RIESGOS'!$H179,"C",'MAPA DE RIESGOS'!$AF179),"")</f>
        <v/>
      </c>
      <c r="BP47" s="316" t="str">
        <f>IF(AND('MAPA DE RIESGOS'!$AP180="Alta",'MAPA DE RIESGOS'!$AR180="Mayor"),CONCATENATE("R",'MAPA DE RIESGOS'!$H180,"C",'MAPA DE RIESGOS'!$AF180),"")</f>
        <v/>
      </c>
      <c r="BQ47" s="316" t="str">
        <f>IF(AND('MAPA DE RIESGOS'!$AP181="Alta",'MAPA DE RIESGOS'!$AR181="Mayor"),CONCATENATE("R",'MAPA DE RIESGOS'!$H181,"C",'MAPA DE RIESGOS'!$AF181),"")</f>
        <v/>
      </c>
      <c r="BR47" s="316" t="str">
        <f>IF(AND('MAPA DE RIESGOS'!$AP182="Alta",'MAPA DE RIESGOS'!$AR182="Mayor"),CONCATENATE("R",'MAPA DE RIESGOS'!$H182,"C",'MAPA DE RIESGOS'!$AF182),"")</f>
        <v/>
      </c>
      <c r="BS47" s="316" t="str">
        <f>IF(AND('MAPA DE RIESGOS'!$AP183="Alta",'MAPA DE RIESGOS'!$AR183="Mayor"),CONCATENATE("R",'MAPA DE RIESGOS'!$H183,"C",'MAPA DE RIESGOS'!$AF183),"")</f>
        <v/>
      </c>
      <c r="BT47" s="316" t="str">
        <f>IF(AND('MAPA DE RIESGOS'!$AP184="Alta",'MAPA DE RIESGOS'!$AR184="Mayor"),CONCATENATE("R",'MAPA DE RIESGOS'!$H184,"C",'MAPA DE RIESGOS'!$AF184),"")</f>
        <v/>
      </c>
      <c r="BU47" s="316" t="str">
        <f>IF(AND('MAPA DE RIESGOS'!$AP185="Alta",'MAPA DE RIESGOS'!$AR185="Mayor"),CONCATENATE("R",'MAPA DE RIESGOS'!$H185,"C",'MAPA DE RIESGOS'!$AF185),"")</f>
        <v/>
      </c>
      <c r="BV47" s="316" t="str">
        <f>IF(AND('MAPA DE RIESGOS'!$AP186="Alta",'MAPA DE RIESGOS'!$AR186="Mayor"),CONCATENATE("R",'MAPA DE RIESGOS'!$H186,"C",'MAPA DE RIESGOS'!$AF186),"")</f>
        <v/>
      </c>
      <c r="BW47" s="316" t="str">
        <f>IF(AND('MAPA DE RIESGOS'!$AP187="Alta",'MAPA DE RIESGOS'!$AR187="Mayor"),CONCATENATE("R",'MAPA DE RIESGOS'!$H187,"C",'MAPA DE RIESGOS'!$AF187),"")</f>
        <v/>
      </c>
      <c r="BX47" s="316" t="str">
        <f>IF(AND('MAPA DE RIESGOS'!$AP188="Alta",'MAPA DE RIESGOS'!$AR188="Mayor"),CONCATENATE("R",'MAPA DE RIESGOS'!$H188,"C",'MAPA DE RIESGOS'!$AF188),"")</f>
        <v/>
      </c>
      <c r="BY47" s="316" t="str">
        <f>IF(AND('MAPA DE RIESGOS'!$AP189="Alta",'MAPA DE RIESGOS'!$AR189="Mayor"),CONCATENATE("R",'MAPA DE RIESGOS'!$H189,"C",'MAPA DE RIESGOS'!$AF189),"")</f>
        <v/>
      </c>
      <c r="BZ47" s="316" t="str">
        <f>IF(AND('MAPA DE RIESGOS'!$AP190="Alta",'MAPA DE RIESGOS'!$AR190="Mayor"),CONCATENATE("R",'MAPA DE RIESGOS'!$H190,"C",'MAPA DE RIESGOS'!$AF190),"")</f>
        <v/>
      </c>
      <c r="CA47" s="316" t="str">
        <f>IF(AND('MAPA DE RIESGOS'!$AP191="Alta",'MAPA DE RIESGOS'!$AR191="Mayor"),CONCATENATE("R",'MAPA DE RIESGOS'!$H191,"C",'MAPA DE RIESGOS'!$AF191),"")</f>
        <v/>
      </c>
      <c r="CB47" s="316" t="str">
        <f>IF(AND('MAPA DE RIESGOS'!$AP192="Alta",'MAPA DE RIESGOS'!$AR192="Mayor"),CONCATENATE("R",'MAPA DE RIESGOS'!$H192,"C",'MAPA DE RIESGOS'!$AF192),"")</f>
        <v/>
      </c>
      <c r="CC47" s="317" t="str">
        <f>IF(AND('MAPA DE RIESGOS'!$AP193="Alta",'MAPA DE RIESGOS'!$AR193="Mayor"),CONCATENATE("R",'MAPA DE RIESGOS'!$H193,"C",'MAPA DE RIESGOS'!$AF193),"")</f>
        <v/>
      </c>
      <c r="CD47" s="318" t="str">
        <f>IF(AND('MAPA DE RIESGOS'!$AP176="Alta",'MAPA DE RIESGOS'!$AR176="Catastrófico"),CONCATENATE("R",'MAPA DE RIESGOS'!$H176,"C",'MAPA DE RIESGOS'!$AF176),"")</f>
        <v/>
      </c>
      <c r="CE47" s="318" t="str">
        <f>IF(AND('MAPA DE RIESGOS'!$AP177="Alta",'MAPA DE RIESGOS'!$AR177="Catastrófico"),CONCATENATE("R",'MAPA DE RIESGOS'!$H177,"C",'MAPA DE RIESGOS'!$AF177),"")</f>
        <v/>
      </c>
      <c r="CF47" s="318" t="str">
        <f>IF(AND('MAPA DE RIESGOS'!$AP178="Alta",'MAPA DE RIESGOS'!$AR178="Catastrófico"),CONCATENATE("R",'MAPA DE RIESGOS'!$H178,"C",'MAPA DE RIESGOS'!$AF178),"")</f>
        <v/>
      </c>
      <c r="CG47" s="318" t="str">
        <f>IF(AND('MAPA DE RIESGOS'!$AP179="Alta",'MAPA DE RIESGOS'!$AR179="Catastrófico"),CONCATENATE("R",'MAPA DE RIESGOS'!$H179,"C",'MAPA DE RIESGOS'!$AF179),"")</f>
        <v/>
      </c>
      <c r="CH47" s="318" t="str">
        <f>IF(AND('MAPA DE RIESGOS'!$AP180="Alta",'MAPA DE RIESGOS'!$AR180="Catastrófico"),CONCATENATE("R",'MAPA DE RIESGOS'!$H180,"C",'MAPA DE RIESGOS'!$AF180),"")</f>
        <v/>
      </c>
      <c r="CI47" s="318" t="str">
        <f>IF(AND('MAPA DE RIESGOS'!$AP181="Alta",'MAPA DE RIESGOS'!$AR181="Catastrófico"),CONCATENATE("R",'MAPA DE RIESGOS'!$H181,"C",'MAPA DE RIESGOS'!$AF181),"")</f>
        <v/>
      </c>
      <c r="CJ47" s="318" t="str">
        <f>IF(AND('MAPA DE RIESGOS'!$AP182="Alta",'MAPA DE RIESGOS'!$AR182="Catastrófico"),CONCATENATE("R",'MAPA DE RIESGOS'!$H182,"C",'MAPA DE RIESGOS'!$AF182),"")</f>
        <v/>
      </c>
      <c r="CK47" s="318" t="str">
        <f>IF(AND('MAPA DE RIESGOS'!$AP183="Alta",'MAPA DE RIESGOS'!$AR183="Catastrófico"),CONCATENATE("R",'MAPA DE RIESGOS'!$H183,"C",'MAPA DE RIESGOS'!$AF183),"")</f>
        <v/>
      </c>
      <c r="CL47" s="318" t="str">
        <f>IF(AND('MAPA DE RIESGOS'!$AP184="Alta",'MAPA DE RIESGOS'!$AR184="Catastrófico"),CONCATENATE("R",'MAPA DE RIESGOS'!$H184,"C",'MAPA DE RIESGOS'!$AF184),"")</f>
        <v/>
      </c>
      <c r="CM47" s="318" t="str">
        <f>IF(AND('MAPA DE RIESGOS'!$AP185="Alta",'MAPA DE RIESGOS'!$AR185="Catastrófico"),CONCATENATE("R",'MAPA DE RIESGOS'!$H185,"C",'MAPA DE RIESGOS'!$AF185),"")</f>
        <v/>
      </c>
      <c r="CN47" s="318" t="str">
        <f>IF(AND('MAPA DE RIESGOS'!$AP186="Alta",'MAPA DE RIESGOS'!$AR186="Catastrófico"),CONCATENATE("R",'MAPA DE RIESGOS'!$H186,"C",'MAPA DE RIESGOS'!$AF186),"")</f>
        <v/>
      </c>
      <c r="CO47" s="318" t="str">
        <f>IF(AND('MAPA DE RIESGOS'!$AP187="Alta",'MAPA DE RIESGOS'!$AR187="Catastrófico"),CONCATENATE("R",'MAPA DE RIESGOS'!$H187,"C",'MAPA DE RIESGOS'!$AF187),"")</f>
        <v/>
      </c>
      <c r="CP47" s="318" t="str">
        <f>IF(AND('MAPA DE RIESGOS'!$AP188="Alta",'MAPA DE RIESGOS'!$AR188="Catastrófico"),CONCATENATE("R",'MAPA DE RIESGOS'!$H188,"C",'MAPA DE RIESGOS'!$AF188),"")</f>
        <v/>
      </c>
      <c r="CQ47" s="318" t="str">
        <f>IF(AND('MAPA DE RIESGOS'!$AP189="Alta",'MAPA DE RIESGOS'!$AR189="Catastrófico"),CONCATENATE("R",'MAPA DE RIESGOS'!$H189,"C",'MAPA DE RIESGOS'!$AF189),"")</f>
        <v/>
      </c>
      <c r="CR47" s="318" t="str">
        <f>IF(AND('MAPA DE RIESGOS'!$AP190="Alta",'MAPA DE RIESGOS'!$AR190="Catastrófico"),CONCATENATE("R",'MAPA DE RIESGOS'!$H190,"C",'MAPA DE RIESGOS'!$AF190),"")</f>
        <v/>
      </c>
      <c r="CS47" s="318" t="str">
        <f>IF(AND('MAPA DE RIESGOS'!$AP191="Alta",'MAPA DE RIESGOS'!$AR191="Catastrófico"),CONCATENATE("R",'MAPA DE RIESGOS'!$H191,"C",'MAPA DE RIESGOS'!$AF191),"")</f>
        <v/>
      </c>
      <c r="CT47" s="318" t="str">
        <f>IF(AND('MAPA DE RIESGOS'!$AP192="Alta",'MAPA DE RIESGOS'!$AR192="Catastrófico"),CONCATENATE("R",'MAPA DE RIESGOS'!$H192,"C",'MAPA DE RIESGOS'!$AF192),"")</f>
        <v/>
      </c>
      <c r="CU47" s="319" t="str">
        <f>IF(AND('MAPA DE RIESGOS'!$AP193="Alta",'MAPA DE RIESGOS'!$AR193="Catastrófico"),CONCATENATE("R",'MAPA DE RIESGOS'!$H193,"C",'MAPA DE RIESGOS'!$AF193),"")</f>
        <v/>
      </c>
      <c r="CV47" s="57"/>
      <c r="CW47" s="873"/>
      <c r="CX47" s="874"/>
      <c r="CY47" s="874"/>
      <c r="CZ47" s="874"/>
      <c r="DA47" s="874"/>
      <c r="DB47" s="875"/>
    </row>
    <row r="48" spans="2:106" ht="32.450000000000003" customHeight="1">
      <c r="B48" s="878"/>
      <c r="C48" s="878"/>
      <c r="D48" s="879"/>
      <c r="E48" s="849"/>
      <c r="F48" s="850"/>
      <c r="G48" s="850"/>
      <c r="H48" s="850"/>
      <c r="I48" s="850"/>
      <c r="J48" s="328" t="str">
        <f>IF(AND('MAPA DE RIESGOS'!$AP194="Alta",'MAPA DE RIESGOS'!$AR194="Leve"),CONCATENATE("R",'MAPA DE RIESGOS'!$H194,"C",'MAPA DE RIESGOS'!$AF194),"")</f>
        <v/>
      </c>
      <c r="K48" s="329" t="str">
        <f>IF(AND('MAPA DE RIESGOS'!$AP195="Alta",'MAPA DE RIESGOS'!$AR195="Leve"),CONCATENATE("R",'MAPA DE RIESGOS'!$H195,"C",'MAPA DE RIESGOS'!$AF195),"")</f>
        <v/>
      </c>
      <c r="L48" s="329" t="str">
        <f>IF(AND('MAPA DE RIESGOS'!$AP196="Alta",'MAPA DE RIESGOS'!$AR196="Leve"),CONCATENATE("R",'MAPA DE RIESGOS'!$H196,"C",'MAPA DE RIESGOS'!$AF196),"")</f>
        <v/>
      </c>
      <c r="M48" s="329" t="str">
        <f>IF(AND('MAPA DE RIESGOS'!$AP197="Alta",'MAPA DE RIESGOS'!$AR197="Leve"),CONCATENATE("R",'MAPA DE RIESGOS'!$H197,"C",'MAPA DE RIESGOS'!$AF197),"")</f>
        <v/>
      </c>
      <c r="N48" s="329" t="str">
        <f>IF(AND('MAPA DE RIESGOS'!$AP198="Alta",'MAPA DE RIESGOS'!$AR198="Leve"),CONCATENATE("R",'MAPA DE RIESGOS'!$H198,"C",'MAPA DE RIESGOS'!$AF198),"")</f>
        <v/>
      </c>
      <c r="O48" s="329" t="str">
        <f>IF(AND('MAPA DE RIESGOS'!$AP199="Alta",'MAPA DE RIESGOS'!$AR199="Leve"),CONCATENATE("R",'MAPA DE RIESGOS'!$H199,"C",'MAPA DE RIESGOS'!$AF199),"")</f>
        <v/>
      </c>
      <c r="P48" s="329" t="str">
        <f>IF(AND('MAPA DE RIESGOS'!$AP200="Alta",'MAPA DE RIESGOS'!$AR200="Leve"),CONCATENATE("R",'MAPA DE RIESGOS'!$H200,"C",'MAPA DE RIESGOS'!$AF200),"")</f>
        <v/>
      </c>
      <c r="Q48" s="329" t="str">
        <f>IF(AND('MAPA DE RIESGOS'!$AP201="Alta",'MAPA DE RIESGOS'!$AR201="Leve"),CONCATENATE("R",'MAPA DE RIESGOS'!$H201,"C",'MAPA DE RIESGOS'!$AF201),"")</f>
        <v/>
      </c>
      <c r="R48" s="329" t="str">
        <f>IF(AND('MAPA DE RIESGOS'!$AP202="Alta",'MAPA DE RIESGOS'!$AR202="Leve"),CONCATENATE("R",'MAPA DE RIESGOS'!$H202,"C",'MAPA DE RIESGOS'!$AF202),"")</f>
        <v/>
      </c>
      <c r="S48" s="329" t="str">
        <f>IF(AND('MAPA DE RIESGOS'!$AP203="Alta",'MAPA DE RIESGOS'!$AR203="Leve"),CONCATENATE("R",'MAPA DE RIESGOS'!$H203,"C",'MAPA DE RIESGOS'!$AF203),"")</f>
        <v/>
      </c>
      <c r="T48" s="329" t="str">
        <f>IF(AND('MAPA DE RIESGOS'!$AP204="Alta",'MAPA DE RIESGOS'!$AR204="Leve"),CONCATENATE("R",'MAPA DE RIESGOS'!$H204,"C",'MAPA DE RIESGOS'!$AF204),"")</f>
        <v/>
      </c>
      <c r="U48" s="329" t="str">
        <f>IF(AND('MAPA DE RIESGOS'!$AP205="Alta",'MAPA DE RIESGOS'!$AR205="Leve"),CONCATENATE("R",'MAPA DE RIESGOS'!$H205,"C",'MAPA DE RIESGOS'!$AF205),"")</f>
        <v/>
      </c>
      <c r="V48" s="329" t="str">
        <f>IF(AND('MAPA DE RIESGOS'!$AP206="Alta",'MAPA DE RIESGOS'!$AR206="Leve"),CONCATENATE("R",'MAPA DE RIESGOS'!$H206,"C",'MAPA DE RIESGOS'!$AF206),"")</f>
        <v/>
      </c>
      <c r="W48" s="329" t="str">
        <f>IF(AND('MAPA DE RIESGOS'!$AP207="Alta",'MAPA DE RIESGOS'!$AR207="Leve"),CONCATENATE("R",'MAPA DE RIESGOS'!$H207,"C",'MAPA DE RIESGOS'!$AF207),"")</f>
        <v/>
      </c>
      <c r="X48" s="329" t="str">
        <f>IF(AND('MAPA DE RIESGOS'!$AP208="Alta",'MAPA DE RIESGOS'!$AR208="Leve"),CONCATENATE("R",'MAPA DE RIESGOS'!$H208,"C",'MAPA DE RIESGOS'!$AF208),"")</f>
        <v/>
      </c>
      <c r="Y48" s="329" t="str">
        <f>IF(AND('MAPA DE RIESGOS'!$AP209="Alta",'MAPA DE RIESGOS'!$AR209="Leve"),CONCATENATE("R",'MAPA DE RIESGOS'!$H209,"C",'MAPA DE RIESGOS'!$AF209),"")</f>
        <v/>
      </c>
      <c r="Z48" s="329" t="str">
        <f>IF(AND('MAPA DE RIESGOS'!$AP210="Alta",'MAPA DE RIESGOS'!$AR210="Leve"),CONCATENATE("R",'MAPA DE RIESGOS'!$H210,"C",'MAPA DE RIESGOS'!$AF210),"")</f>
        <v/>
      </c>
      <c r="AA48" s="329" t="str">
        <f>IF(AND('MAPA DE RIESGOS'!$AP211="Alta",'MAPA DE RIESGOS'!$AR211="Leve"),CONCATENATE("R",'MAPA DE RIESGOS'!$H211,"C",'MAPA DE RIESGOS'!$AF211),"")</f>
        <v/>
      </c>
      <c r="AB48" s="328" t="str">
        <f>IF(AND('MAPA DE RIESGOS'!$AP194="Alta",'MAPA DE RIESGOS'!$AR194="Menor"),CONCATENATE("R",'MAPA DE RIESGOS'!$H194,"C",'MAPA DE RIESGOS'!$AF194),"")</f>
        <v/>
      </c>
      <c r="AC48" s="329" t="str">
        <f>IF(AND('MAPA DE RIESGOS'!$AP195="Alta",'MAPA DE RIESGOS'!$AR195="Menor"),CONCATENATE("R",'MAPA DE RIESGOS'!$H195,"C",'MAPA DE RIESGOS'!$AF195),"")</f>
        <v/>
      </c>
      <c r="AD48" s="329" t="str">
        <f>IF(AND('MAPA DE RIESGOS'!$AP196="Alta",'MAPA DE RIESGOS'!$AR196="Menor"),CONCATENATE("R",'MAPA DE RIESGOS'!$H196,"C",'MAPA DE RIESGOS'!$AF196),"")</f>
        <v/>
      </c>
      <c r="AE48" s="329" t="str">
        <f>IF(AND('MAPA DE RIESGOS'!$AP197="Alta",'MAPA DE RIESGOS'!$AR197="Menor"),CONCATENATE("R",'MAPA DE RIESGOS'!$H197,"C",'MAPA DE RIESGOS'!$AF197),"")</f>
        <v/>
      </c>
      <c r="AF48" s="329" t="str">
        <f>IF(AND('MAPA DE RIESGOS'!$AP198="Alta",'MAPA DE RIESGOS'!$AR198="Menor"),CONCATENATE("R",'MAPA DE RIESGOS'!$H198,"C",'MAPA DE RIESGOS'!$AF198),"")</f>
        <v/>
      </c>
      <c r="AG48" s="329" t="str">
        <f>IF(AND('MAPA DE RIESGOS'!$AP199="Alta",'MAPA DE RIESGOS'!$AR199="Menor"),CONCATENATE("R",'MAPA DE RIESGOS'!$H199,"C",'MAPA DE RIESGOS'!$AF199),"")</f>
        <v/>
      </c>
      <c r="AH48" s="329" t="str">
        <f>IF(AND('MAPA DE RIESGOS'!$AP200="Alta",'MAPA DE RIESGOS'!$AR200="Menor"),CONCATENATE("R",'MAPA DE RIESGOS'!$H200,"C",'MAPA DE RIESGOS'!$AF200),"")</f>
        <v/>
      </c>
      <c r="AI48" s="329" t="str">
        <f>IF(AND('MAPA DE RIESGOS'!$AP201="Alta",'MAPA DE RIESGOS'!$AR201="Menor"),CONCATENATE("R",'MAPA DE RIESGOS'!$H201,"C",'MAPA DE RIESGOS'!$AF201),"")</f>
        <v/>
      </c>
      <c r="AJ48" s="329" t="str">
        <f>IF(AND('MAPA DE RIESGOS'!$AP202="Alta",'MAPA DE RIESGOS'!$AR202="Menor"),CONCATENATE("R",'MAPA DE RIESGOS'!$H202,"C",'MAPA DE RIESGOS'!$AF202),"")</f>
        <v/>
      </c>
      <c r="AK48" s="329" t="str">
        <f>IF(AND('MAPA DE RIESGOS'!$AP203="Alta",'MAPA DE RIESGOS'!$AR203="Menor"),CONCATENATE("R",'MAPA DE RIESGOS'!$H203,"C",'MAPA DE RIESGOS'!$AF203),"")</f>
        <v/>
      </c>
      <c r="AL48" s="329" t="str">
        <f>IF(AND('MAPA DE RIESGOS'!$AP204="Alta",'MAPA DE RIESGOS'!$AR204="Menor"),CONCATENATE("R",'MAPA DE RIESGOS'!$H204,"C",'MAPA DE RIESGOS'!$AF204),"")</f>
        <v/>
      </c>
      <c r="AM48" s="329" t="str">
        <f>IF(AND('MAPA DE RIESGOS'!$AP205="Alta",'MAPA DE RIESGOS'!$AR205="Menor"),CONCATENATE("R",'MAPA DE RIESGOS'!$H205,"C",'MAPA DE RIESGOS'!$AF205),"")</f>
        <v/>
      </c>
      <c r="AN48" s="329" t="str">
        <f>IF(AND('MAPA DE RIESGOS'!$AP206="Alta",'MAPA DE RIESGOS'!$AR206="Menor"),CONCATENATE("R",'MAPA DE RIESGOS'!$H206,"C",'MAPA DE RIESGOS'!$AF206),"")</f>
        <v/>
      </c>
      <c r="AO48" s="329" t="str">
        <f>IF(AND('MAPA DE RIESGOS'!$AP207="Alta",'MAPA DE RIESGOS'!$AR207="Menor"),CONCATENATE("R",'MAPA DE RIESGOS'!$H207,"C",'MAPA DE RIESGOS'!$AF207),"")</f>
        <v/>
      </c>
      <c r="AP48" s="329" t="str">
        <f>IF(AND('MAPA DE RIESGOS'!$AP208="Alta",'MAPA DE RIESGOS'!$AR208="Menor"),CONCATENATE("R",'MAPA DE RIESGOS'!$H208,"C",'MAPA DE RIESGOS'!$AF208),"")</f>
        <v/>
      </c>
      <c r="AQ48" s="329" t="str">
        <f>IF(AND('MAPA DE RIESGOS'!$AP209="Alta",'MAPA DE RIESGOS'!$AR209="Menor"),CONCATENATE("R",'MAPA DE RIESGOS'!$H209,"C",'MAPA DE RIESGOS'!$AF209),"")</f>
        <v/>
      </c>
      <c r="AR48" s="329" t="str">
        <f>IF(AND('MAPA DE RIESGOS'!$AP210="Alta",'MAPA DE RIESGOS'!$AR210="Menor"),CONCATENATE("R",'MAPA DE RIESGOS'!$H210,"C",'MAPA DE RIESGOS'!$AF210),"")</f>
        <v/>
      </c>
      <c r="AS48" s="330" t="str">
        <f>IF(AND('MAPA DE RIESGOS'!$AP211="Alta",'MAPA DE RIESGOS'!$AR211="Menor"),CONCATENATE("R",'MAPA DE RIESGOS'!$H211,"C",'MAPA DE RIESGOS'!$AF211),"")</f>
        <v/>
      </c>
      <c r="AT48" s="316" t="str">
        <f>IF(AND('MAPA DE RIESGOS'!$AP194="Alta",'MAPA DE RIESGOS'!$AR194="Moderado"),CONCATENATE("R",'MAPA DE RIESGOS'!$H194,"C",'MAPA DE RIESGOS'!$AF194),"")</f>
        <v/>
      </c>
      <c r="AU48" s="316" t="str">
        <f>IF(AND('MAPA DE RIESGOS'!$AP195="Alta",'MAPA DE RIESGOS'!$AR195="Moderado"),CONCATENATE("R",'MAPA DE RIESGOS'!$H195,"C",'MAPA DE RIESGOS'!$AF195),"")</f>
        <v/>
      </c>
      <c r="AV48" s="316" t="str">
        <f>IF(AND('MAPA DE RIESGOS'!$AP196="Alta",'MAPA DE RIESGOS'!$AR196="Moderado"),CONCATENATE("R",'MAPA DE RIESGOS'!$H196,"C",'MAPA DE RIESGOS'!$AF196),"")</f>
        <v/>
      </c>
      <c r="AW48" s="316" t="str">
        <f>IF(AND('MAPA DE RIESGOS'!$AP197="Alta",'MAPA DE RIESGOS'!$AR197="Moderado"),CONCATENATE("R",'MAPA DE RIESGOS'!$H197,"C",'MAPA DE RIESGOS'!$AF197),"")</f>
        <v/>
      </c>
      <c r="AX48" s="316" t="str">
        <f>IF(AND('MAPA DE RIESGOS'!$AP198="Alta",'MAPA DE RIESGOS'!$AR198="Moderado"),CONCATENATE("R",'MAPA DE RIESGOS'!$H198,"C",'MAPA DE RIESGOS'!$AF198),"")</f>
        <v/>
      </c>
      <c r="AY48" s="316" t="str">
        <f>IF(AND('MAPA DE RIESGOS'!$AP199="Alta",'MAPA DE RIESGOS'!$AR199="Moderado"),CONCATENATE("R",'MAPA DE RIESGOS'!$H199,"C",'MAPA DE RIESGOS'!$AF199),"")</f>
        <v/>
      </c>
      <c r="AZ48" s="316" t="str">
        <f>IF(AND('MAPA DE RIESGOS'!$AP200="Alta",'MAPA DE RIESGOS'!$AR200="Moderado"),CONCATENATE("R",'MAPA DE RIESGOS'!$H200,"C",'MAPA DE RIESGOS'!$AF200),"")</f>
        <v/>
      </c>
      <c r="BA48" s="316" t="str">
        <f>IF(AND('MAPA DE RIESGOS'!$AP201="Alta",'MAPA DE RIESGOS'!$AR201="Moderado"),CONCATENATE("R",'MAPA DE RIESGOS'!$H201,"C",'MAPA DE RIESGOS'!$AF201),"")</f>
        <v/>
      </c>
      <c r="BB48" s="316" t="str">
        <f>IF(AND('MAPA DE RIESGOS'!$AP202="Alta",'MAPA DE RIESGOS'!$AR202="Moderado"),CONCATENATE("R",'MAPA DE RIESGOS'!$H202,"C",'MAPA DE RIESGOS'!$AF202),"")</f>
        <v/>
      </c>
      <c r="BC48" s="316" t="str">
        <f>IF(AND('MAPA DE RIESGOS'!$AP203="Alta",'MAPA DE RIESGOS'!$AR203="Moderado"),CONCATENATE("R",'MAPA DE RIESGOS'!$H203,"C",'MAPA DE RIESGOS'!$AF203),"")</f>
        <v/>
      </c>
      <c r="BD48" s="316" t="str">
        <f>IF(AND('MAPA DE RIESGOS'!$AP204="Alta",'MAPA DE RIESGOS'!$AR204="Moderado"),CONCATENATE("R",'MAPA DE RIESGOS'!$H204,"C",'MAPA DE RIESGOS'!$AF204),"")</f>
        <v/>
      </c>
      <c r="BE48" s="316" t="str">
        <f>IF(AND('MAPA DE RIESGOS'!$AP205="Alta",'MAPA DE RIESGOS'!$AR205="Moderado"),CONCATENATE("R",'MAPA DE RIESGOS'!$H205,"C",'MAPA DE RIESGOS'!$AF205),"")</f>
        <v/>
      </c>
      <c r="BF48" s="316" t="str">
        <f>IF(AND('MAPA DE RIESGOS'!$AP206="Alta",'MAPA DE RIESGOS'!$AR206="Moderado"),CONCATENATE("R",'MAPA DE RIESGOS'!$H206,"C",'MAPA DE RIESGOS'!$AF206),"")</f>
        <v/>
      </c>
      <c r="BG48" s="316" t="str">
        <f>IF(AND('MAPA DE RIESGOS'!$AP207="Alta",'MAPA DE RIESGOS'!$AR207="Moderado"),CONCATENATE("R",'MAPA DE RIESGOS'!$H207,"C",'MAPA DE RIESGOS'!$AF207),"")</f>
        <v/>
      </c>
      <c r="BH48" s="316" t="str">
        <f>IF(AND('MAPA DE RIESGOS'!$AP208="Alta",'MAPA DE RIESGOS'!$AR208="Moderado"),CONCATENATE("R",'MAPA DE RIESGOS'!$H208,"C",'MAPA DE RIESGOS'!$AF208),"")</f>
        <v/>
      </c>
      <c r="BI48" s="316" t="str">
        <f>IF(AND('MAPA DE RIESGOS'!$AP209="Alta",'MAPA DE RIESGOS'!$AR209="Moderado"),CONCATENATE("R",'MAPA DE RIESGOS'!$H209,"C",'MAPA DE RIESGOS'!$AF209),"")</f>
        <v/>
      </c>
      <c r="BJ48" s="316" t="str">
        <f>IF(AND('MAPA DE RIESGOS'!$AP210="Alta",'MAPA DE RIESGOS'!$AR210="Moderado"),CONCATENATE("R",'MAPA DE RIESGOS'!$H210,"C",'MAPA DE RIESGOS'!$AF210),"")</f>
        <v/>
      </c>
      <c r="BK48" s="317" t="str">
        <f>IF(AND('MAPA DE RIESGOS'!$AP211="Alta",'MAPA DE RIESGOS'!$AR211="Moderado"),CONCATENATE("R",'MAPA DE RIESGOS'!$H211,"C",'MAPA DE RIESGOS'!$AF211),"")</f>
        <v/>
      </c>
      <c r="BL48" s="316" t="str">
        <f>IF(AND('MAPA DE RIESGOS'!$AP194="Alta",'MAPA DE RIESGOS'!$AR194="Mayor"),CONCATENATE("R",'MAPA DE RIESGOS'!$H194,"C",'MAPA DE RIESGOS'!$AF194),"")</f>
        <v/>
      </c>
      <c r="BM48" s="316" t="str">
        <f>IF(AND('MAPA DE RIESGOS'!$AP195="Alta",'MAPA DE RIESGOS'!$AR195="Mayor"),CONCATENATE("R",'MAPA DE RIESGOS'!$H195,"C",'MAPA DE RIESGOS'!$AF195),"")</f>
        <v/>
      </c>
      <c r="BN48" s="316" t="str">
        <f>IF(AND('MAPA DE RIESGOS'!$AP196="Alta",'MAPA DE RIESGOS'!$AR196="Mayor"),CONCATENATE("R",'MAPA DE RIESGOS'!$H196,"C",'MAPA DE RIESGOS'!$AF196),"")</f>
        <v/>
      </c>
      <c r="BO48" s="316" t="str">
        <f>IF(AND('MAPA DE RIESGOS'!$AP197="Alta",'MAPA DE RIESGOS'!$AR197="Mayor"),CONCATENATE("R",'MAPA DE RIESGOS'!$H197,"C",'MAPA DE RIESGOS'!$AF197),"")</f>
        <v/>
      </c>
      <c r="BP48" s="316" t="str">
        <f>IF(AND('MAPA DE RIESGOS'!$AP198="Alta",'MAPA DE RIESGOS'!$AR198="Mayor"),CONCATENATE("R",'MAPA DE RIESGOS'!$H198,"C",'MAPA DE RIESGOS'!$AF198),"")</f>
        <v/>
      </c>
      <c r="BQ48" s="316" t="str">
        <f>IF(AND('MAPA DE RIESGOS'!$AP199="Alta",'MAPA DE RIESGOS'!$AR199="Mayor"),CONCATENATE("R",'MAPA DE RIESGOS'!$H199,"C",'MAPA DE RIESGOS'!$AF199),"")</f>
        <v/>
      </c>
      <c r="BR48" s="316" t="str">
        <f>IF(AND('MAPA DE RIESGOS'!$AP200="Alta",'MAPA DE RIESGOS'!$AR200="Mayor"),CONCATENATE("R",'MAPA DE RIESGOS'!$H200,"C",'MAPA DE RIESGOS'!$AF200),"")</f>
        <v/>
      </c>
      <c r="BS48" s="316" t="str">
        <f>IF(AND('MAPA DE RIESGOS'!$AP201="Alta",'MAPA DE RIESGOS'!$AR201="Mayor"),CONCATENATE("R",'MAPA DE RIESGOS'!$H201,"C",'MAPA DE RIESGOS'!$AF201),"")</f>
        <v/>
      </c>
      <c r="BT48" s="316" t="str">
        <f>IF(AND('MAPA DE RIESGOS'!$AP202="Alta",'MAPA DE RIESGOS'!$AR202="Mayor"),CONCATENATE("R",'MAPA DE RIESGOS'!$H202,"C",'MAPA DE RIESGOS'!$AF202),"")</f>
        <v/>
      </c>
      <c r="BU48" s="316" t="str">
        <f>IF(AND('MAPA DE RIESGOS'!$AP203="Alta",'MAPA DE RIESGOS'!$AR203="Mayor"),CONCATENATE("R",'MAPA DE RIESGOS'!$H203,"C",'MAPA DE RIESGOS'!$AF203),"")</f>
        <v/>
      </c>
      <c r="BV48" s="316" t="str">
        <f>IF(AND('MAPA DE RIESGOS'!$AP204="Alta",'MAPA DE RIESGOS'!$AR204="Mayor"),CONCATENATE("R",'MAPA DE RIESGOS'!$H204,"C",'MAPA DE RIESGOS'!$AF204),"")</f>
        <v/>
      </c>
      <c r="BW48" s="316" t="str">
        <f>IF(AND('MAPA DE RIESGOS'!$AP205="Alta",'MAPA DE RIESGOS'!$AR205="Mayor"),CONCATENATE("R",'MAPA DE RIESGOS'!$H205,"C",'MAPA DE RIESGOS'!$AF205),"")</f>
        <v/>
      </c>
      <c r="BX48" s="316" t="str">
        <f>IF(AND('MAPA DE RIESGOS'!$AP206="Alta",'MAPA DE RIESGOS'!$AR206="Mayor"),CONCATENATE("R",'MAPA DE RIESGOS'!$H206,"C",'MAPA DE RIESGOS'!$AF206),"")</f>
        <v/>
      </c>
      <c r="BY48" s="316" t="str">
        <f>IF(AND('MAPA DE RIESGOS'!$AP207="Alta",'MAPA DE RIESGOS'!$AR207="Mayor"),CONCATENATE("R",'MAPA DE RIESGOS'!$H207,"C",'MAPA DE RIESGOS'!$AF207),"")</f>
        <v/>
      </c>
      <c r="BZ48" s="316" t="str">
        <f>IF(AND('MAPA DE RIESGOS'!$AP208="Alta",'MAPA DE RIESGOS'!$AR208="Mayor"),CONCATENATE("R",'MAPA DE RIESGOS'!$H208,"C",'MAPA DE RIESGOS'!$AF208),"")</f>
        <v/>
      </c>
      <c r="CA48" s="316" t="str">
        <f>IF(AND('MAPA DE RIESGOS'!$AP209="Alta",'MAPA DE RIESGOS'!$AR209="Mayor"),CONCATENATE("R",'MAPA DE RIESGOS'!$H209,"C",'MAPA DE RIESGOS'!$AF209),"")</f>
        <v/>
      </c>
      <c r="CB48" s="316" t="str">
        <f>IF(AND('MAPA DE RIESGOS'!$AP210="Alta",'MAPA DE RIESGOS'!$AR210="Mayor"),CONCATENATE("R",'MAPA DE RIESGOS'!$H210,"C",'MAPA DE RIESGOS'!$AF210),"")</f>
        <v/>
      </c>
      <c r="CC48" s="317" t="str">
        <f>IF(AND('MAPA DE RIESGOS'!$AP211="Alta",'MAPA DE RIESGOS'!$AR211="Mayor"),CONCATENATE("R",'MAPA DE RIESGOS'!$H211,"C",'MAPA DE RIESGOS'!$AF211),"")</f>
        <v/>
      </c>
      <c r="CD48" s="318" t="str">
        <f>IF(AND('MAPA DE RIESGOS'!$AP194="Alta",'MAPA DE RIESGOS'!$AR194="Catastrófico"),CONCATENATE("R",'MAPA DE RIESGOS'!$H194,"C",'MAPA DE RIESGOS'!$AF194),"")</f>
        <v/>
      </c>
      <c r="CE48" s="318" t="str">
        <f>IF(AND('MAPA DE RIESGOS'!$AP195="Alta",'MAPA DE RIESGOS'!$AR195="Catastrófico"),CONCATENATE("R",'MAPA DE RIESGOS'!$H195,"C",'MAPA DE RIESGOS'!$AF195),"")</f>
        <v/>
      </c>
      <c r="CF48" s="318" t="str">
        <f>IF(AND('MAPA DE RIESGOS'!$AP196="Alta",'MAPA DE RIESGOS'!$AR196="Catastrófico"),CONCATENATE("R",'MAPA DE RIESGOS'!$H196,"C",'MAPA DE RIESGOS'!$AF196),"")</f>
        <v/>
      </c>
      <c r="CG48" s="318" t="str">
        <f>IF(AND('MAPA DE RIESGOS'!$AP197="Alta",'MAPA DE RIESGOS'!$AR197="Catastrófico"),CONCATENATE("R",'MAPA DE RIESGOS'!$H197,"C",'MAPA DE RIESGOS'!$AF197),"")</f>
        <v/>
      </c>
      <c r="CH48" s="318" t="str">
        <f>IF(AND('MAPA DE RIESGOS'!$AP198="Alta",'MAPA DE RIESGOS'!$AR198="Catastrófico"),CONCATENATE("R",'MAPA DE RIESGOS'!$H198,"C",'MAPA DE RIESGOS'!$AF198),"")</f>
        <v/>
      </c>
      <c r="CI48" s="318" t="str">
        <f>IF(AND('MAPA DE RIESGOS'!$AP199="Alta",'MAPA DE RIESGOS'!$AR199="Catastrófico"),CONCATENATE("R",'MAPA DE RIESGOS'!$H199,"C",'MAPA DE RIESGOS'!$AF199),"")</f>
        <v/>
      </c>
      <c r="CJ48" s="318" t="str">
        <f>IF(AND('MAPA DE RIESGOS'!$AP200="Alta",'MAPA DE RIESGOS'!$AR200="Catastrófico"),CONCATENATE("R",'MAPA DE RIESGOS'!$H200,"C",'MAPA DE RIESGOS'!$AF200),"")</f>
        <v/>
      </c>
      <c r="CK48" s="318" t="str">
        <f>IF(AND('MAPA DE RIESGOS'!$AP201="Alta",'MAPA DE RIESGOS'!$AR201="Catastrófico"),CONCATENATE("R",'MAPA DE RIESGOS'!$H201,"C",'MAPA DE RIESGOS'!$AF201),"")</f>
        <v/>
      </c>
      <c r="CL48" s="318" t="str">
        <f>IF(AND('MAPA DE RIESGOS'!$AP202="Alta",'MAPA DE RIESGOS'!$AR202="Catastrófico"),CONCATENATE("R",'MAPA DE RIESGOS'!$H202,"C",'MAPA DE RIESGOS'!$AF202),"")</f>
        <v/>
      </c>
      <c r="CM48" s="318" t="str">
        <f>IF(AND('MAPA DE RIESGOS'!$AP203="Alta",'MAPA DE RIESGOS'!$AR203="Catastrófico"),CONCATENATE("R",'MAPA DE RIESGOS'!$H203,"C",'MAPA DE RIESGOS'!$AF203),"")</f>
        <v/>
      </c>
      <c r="CN48" s="318" t="str">
        <f>IF(AND('MAPA DE RIESGOS'!$AP204="Alta",'MAPA DE RIESGOS'!$AR204="Catastrófico"),CONCATENATE("R",'MAPA DE RIESGOS'!$H204,"C",'MAPA DE RIESGOS'!$AF204),"")</f>
        <v/>
      </c>
      <c r="CO48" s="318" t="str">
        <f>IF(AND('MAPA DE RIESGOS'!$AP205="Alta",'MAPA DE RIESGOS'!$AR205="Catastrófico"),CONCATENATE("R",'MAPA DE RIESGOS'!$H205,"C",'MAPA DE RIESGOS'!$AF205),"")</f>
        <v/>
      </c>
      <c r="CP48" s="318" t="str">
        <f>IF(AND('MAPA DE RIESGOS'!$AP206="Alta",'MAPA DE RIESGOS'!$AR206="Catastrófico"),CONCATENATE("R",'MAPA DE RIESGOS'!$H206,"C",'MAPA DE RIESGOS'!$AF206),"")</f>
        <v/>
      </c>
      <c r="CQ48" s="318" t="str">
        <f>IF(AND('MAPA DE RIESGOS'!$AP207="Alta",'MAPA DE RIESGOS'!$AR207="Catastrófico"),CONCATENATE("R",'MAPA DE RIESGOS'!$H207,"C",'MAPA DE RIESGOS'!$AF207),"")</f>
        <v/>
      </c>
      <c r="CR48" s="318" t="str">
        <f>IF(AND('MAPA DE RIESGOS'!$AP208="Alta",'MAPA DE RIESGOS'!$AR208="Catastrófico"),CONCATENATE("R",'MAPA DE RIESGOS'!$H208,"C",'MAPA DE RIESGOS'!$AF208),"")</f>
        <v/>
      </c>
      <c r="CS48" s="318" t="str">
        <f>IF(AND('MAPA DE RIESGOS'!$AP209="Alta",'MAPA DE RIESGOS'!$AR209="Catastrófico"),CONCATENATE("R",'MAPA DE RIESGOS'!$H209,"C",'MAPA DE RIESGOS'!$AF209),"")</f>
        <v/>
      </c>
      <c r="CT48" s="318" t="str">
        <f>IF(AND('MAPA DE RIESGOS'!$AP210="Alta",'MAPA DE RIESGOS'!$AR210="Catastrófico"),CONCATENATE("R",'MAPA DE RIESGOS'!$H210,"C",'MAPA DE RIESGOS'!$AF210),"")</f>
        <v/>
      </c>
      <c r="CU48" s="319" t="str">
        <f>IF(AND('MAPA DE RIESGOS'!$AP211="Alta",'MAPA DE RIESGOS'!$AR211="Catastrófico"),CONCATENATE("R",'MAPA DE RIESGOS'!$H211,"C",'MAPA DE RIESGOS'!$AF211),"")</f>
        <v/>
      </c>
      <c r="CV48" s="57"/>
      <c r="CW48" s="873"/>
      <c r="CX48" s="874"/>
      <c r="CY48" s="874"/>
      <c r="CZ48" s="874"/>
      <c r="DA48" s="874"/>
      <c r="DB48" s="875"/>
    </row>
    <row r="49" spans="2:106" ht="32.450000000000003" customHeight="1">
      <c r="B49" s="878"/>
      <c r="C49" s="878"/>
      <c r="D49" s="879"/>
      <c r="E49" s="849"/>
      <c r="F49" s="850"/>
      <c r="G49" s="850"/>
      <c r="H49" s="850"/>
      <c r="I49" s="850"/>
      <c r="J49" s="328" t="str">
        <f>IF(AND('MAPA DE RIESGOS'!$AP212="Alta",'MAPA DE RIESGOS'!$AR212="Leve"),CONCATENATE("R",'MAPA DE RIESGOS'!$H212,"C",'MAPA DE RIESGOS'!$AF212),"")</f>
        <v/>
      </c>
      <c r="K49" s="329" t="str">
        <f>IF(AND('MAPA DE RIESGOS'!$AP213="Alta",'MAPA DE RIESGOS'!$AR213="Leve"),CONCATENATE("R",'MAPA DE RIESGOS'!$H213,"C",'MAPA DE RIESGOS'!$AF213),"")</f>
        <v/>
      </c>
      <c r="L49" s="329" t="str">
        <f>IF(AND('MAPA DE RIESGOS'!$AP214="Alta",'MAPA DE RIESGOS'!$AR214="Leve"),CONCATENATE("R",'MAPA DE RIESGOS'!$H214,"C",'MAPA DE RIESGOS'!$AF214),"")</f>
        <v/>
      </c>
      <c r="M49" s="329" t="str">
        <f>IF(AND('MAPA DE RIESGOS'!$AP215="Alta",'MAPA DE RIESGOS'!$AR215="Leve"),CONCATENATE("R",'MAPA DE RIESGOS'!$H215,"C",'MAPA DE RIESGOS'!$AF215),"")</f>
        <v/>
      </c>
      <c r="N49" s="329" t="str">
        <f>IF(AND('MAPA DE RIESGOS'!$AP216="Alta",'MAPA DE RIESGOS'!$AR216="Leve"),CONCATENATE("R",'MAPA DE RIESGOS'!$H216,"C",'MAPA DE RIESGOS'!$AF216),"")</f>
        <v/>
      </c>
      <c r="O49" s="329" t="str">
        <f>IF(AND('MAPA DE RIESGOS'!$AP217="Alta",'MAPA DE RIESGOS'!$AR217="Leve"),CONCATENATE("R",'MAPA DE RIESGOS'!$H217,"C",'MAPA DE RIESGOS'!$AF217),"")</f>
        <v/>
      </c>
      <c r="P49" s="329" t="str">
        <f>IF(AND('MAPA DE RIESGOS'!$AP218="Alta",'MAPA DE RIESGOS'!$AR218="Leve"),CONCATENATE("R",'MAPA DE RIESGOS'!$H218,"C",'MAPA DE RIESGOS'!$AF218),"")</f>
        <v/>
      </c>
      <c r="Q49" s="329" t="str">
        <f>IF(AND('MAPA DE RIESGOS'!$AP219="Alta",'MAPA DE RIESGOS'!$AR219="Leve"),CONCATENATE("R",'MAPA DE RIESGOS'!$H219,"C",'MAPA DE RIESGOS'!$AF219),"")</f>
        <v/>
      </c>
      <c r="R49" s="329" t="str">
        <f>IF(AND('MAPA DE RIESGOS'!$AP220="Alta",'MAPA DE RIESGOS'!$AR220="Leve"),CONCATENATE("R",'MAPA DE RIESGOS'!$H220,"C",'MAPA DE RIESGOS'!$AF220),"")</f>
        <v/>
      </c>
      <c r="S49" s="329" t="str">
        <f>IF(AND('MAPA DE RIESGOS'!$AP221="Alta",'MAPA DE RIESGOS'!$AR221="Leve"),CONCATENATE("R",'MAPA DE RIESGOS'!$H221,"C",'MAPA DE RIESGOS'!$AF221),"")</f>
        <v/>
      </c>
      <c r="T49" s="329" t="str">
        <f>IF(AND('MAPA DE RIESGOS'!$AP222="Alta",'MAPA DE RIESGOS'!$AR222="Leve"),CONCATENATE("R",'MAPA DE RIESGOS'!$H222,"C",'MAPA DE RIESGOS'!$AF222),"")</f>
        <v/>
      </c>
      <c r="U49" s="329" t="str">
        <f>IF(AND('MAPA DE RIESGOS'!$AP223="Alta",'MAPA DE RIESGOS'!$AR223="Leve"),CONCATENATE("R",'MAPA DE RIESGOS'!$H223,"C",'MAPA DE RIESGOS'!$AF223),"")</f>
        <v/>
      </c>
      <c r="V49" s="329" t="str">
        <f>IF(AND('MAPA DE RIESGOS'!$AP224="Alta",'MAPA DE RIESGOS'!$AR224="Leve"),CONCATENATE("R",'MAPA DE RIESGOS'!$H224,"C",'MAPA DE RIESGOS'!$AF224),"")</f>
        <v/>
      </c>
      <c r="W49" s="329" t="str">
        <f>IF(AND('MAPA DE RIESGOS'!$AP225="Alta",'MAPA DE RIESGOS'!$AR225="Leve"),CONCATENATE("R",'MAPA DE RIESGOS'!$H225,"C",'MAPA DE RIESGOS'!$AF225),"")</f>
        <v/>
      </c>
      <c r="X49" s="329" t="str">
        <f>IF(AND('MAPA DE RIESGOS'!$AP226="Alta",'MAPA DE RIESGOS'!$AR226="Leve"),CONCATENATE("R",'MAPA DE RIESGOS'!$H226,"C",'MAPA DE RIESGOS'!$AF226),"")</f>
        <v/>
      </c>
      <c r="Y49" s="329" t="str">
        <f>IF(AND('MAPA DE RIESGOS'!$AP227="Alta",'MAPA DE RIESGOS'!$AR227="Leve"),CONCATENATE("R",'MAPA DE RIESGOS'!$H227,"C",'MAPA DE RIESGOS'!$AF227),"")</f>
        <v/>
      </c>
      <c r="Z49" s="329" t="str">
        <f>IF(AND('MAPA DE RIESGOS'!$AP228="Alta",'MAPA DE RIESGOS'!$AR228="Leve"),CONCATENATE("R",'MAPA DE RIESGOS'!$H228,"C",'MAPA DE RIESGOS'!$AF228),"")</f>
        <v/>
      </c>
      <c r="AA49" s="329" t="str">
        <f>IF(AND('MAPA DE RIESGOS'!$AP229="Alta",'MAPA DE RIESGOS'!$AR229="Leve"),CONCATENATE("R",'MAPA DE RIESGOS'!$H229,"C",'MAPA DE RIESGOS'!$AF229),"")</f>
        <v/>
      </c>
      <c r="AB49" s="328" t="str">
        <f>IF(AND('MAPA DE RIESGOS'!$AP212="Alta",'MAPA DE RIESGOS'!$AR212="Menor"),CONCATENATE("R",'MAPA DE RIESGOS'!$H212,"C",'MAPA DE RIESGOS'!$AF212),"")</f>
        <v/>
      </c>
      <c r="AC49" s="329" t="str">
        <f>IF(AND('MAPA DE RIESGOS'!$AP213="Alta",'MAPA DE RIESGOS'!$AR213="Menor"),CONCATENATE("R",'MAPA DE RIESGOS'!$H213,"C",'MAPA DE RIESGOS'!$AF213),"")</f>
        <v/>
      </c>
      <c r="AD49" s="329" t="str">
        <f>IF(AND('MAPA DE RIESGOS'!$AP214="Alta",'MAPA DE RIESGOS'!$AR214="Menor"),CONCATENATE("R",'MAPA DE RIESGOS'!$H214,"C",'MAPA DE RIESGOS'!$AF214),"")</f>
        <v/>
      </c>
      <c r="AE49" s="329" t="str">
        <f>IF(AND('MAPA DE RIESGOS'!$AP215="Alta",'MAPA DE RIESGOS'!$AR215="Menor"),CONCATENATE("R",'MAPA DE RIESGOS'!$H215,"C",'MAPA DE RIESGOS'!$AF215),"")</f>
        <v/>
      </c>
      <c r="AF49" s="329" t="str">
        <f>IF(AND('MAPA DE RIESGOS'!$AP216="Alta",'MAPA DE RIESGOS'!$AR216="Menor"),CONCATENATE("R",'MAPA DE RIESGOS'!$H216,"C",'MAPA DE RIESGOS'!$AF216),"")</f>
        <v/>
      </c>
      <c r="AG49" s="329" t="str">
        <f>IF(AND('MAPA DE RIESGOS'!$AP217="Alta",'MAPA DE RIESGOS'!$AR217="Menor"),CONCATENATE("R",'MAPA DE RIESGOS'!$H217,"C",'MAPA DE RIESGOS'!$AF217),"")</f>
        <v/>
      </c>
      <c r="AH49" s="329" t="str">
        <f>IF(AND('MAPA DE RIESGOS'!$AP218="Alta",'MAPA DE RIESGOS'!$AR218="Menor"),CONCATENATE("R",'MAPA DE RIESGOS'!$H218,"C",'MAPA DE RIESGOS'!$AF218),"")</f>
        <v/>
      </c>
      <c r="AI49" s="329" t="str">
        <f>IF(AND('MAPA DE RIESGOS'!$AP219="Alta",'MAPA DE RIESGOS'!$AR219="Menor"),CONCATENATE("R",'MAPA DE RIESGOS'!$H219,"C",'MAPA DE RIESGOS'!$AF219),"")</f>
        <v/>
      </c>
      <c r="AJ49" s="329" t="str">
        <f>IF(AND('MAPA DE RIESGOS'!$AP220="Alta",'MAPA DE RIESGOS'!$AR220="Menor"),CONCATENATE("R",'MAPA DE RIESGOS'!$H220,"C",'MAPA DE RIESGOS'!$AF220),"")</f>
        <v/>
      </c>
      <c r="AK49" s="329" t="str">
        <f>IF(AND('MAPA DE RIESGOS'!$AP221="Alta",'MAPA DE RIESGOS'!$AR221="Menor"),CONCATENATE("R",'MAPA DE RIESGOS'!$H221,"C",'MAPA DE RIESGOS'!$AF221),"")</f>
        <v/>
      </c>
      <c r="AL49" s="329" t="str">
        <f>IF(AND('MAPA DE RIESGOS'!$AP222="Alta",'MAPA DE RIESGOS'!$AR222="Menor"),CONCATENATE("R",'MAPA DE RIESGOS'!$H222,"C",'MAPA DE RIESGOS'!$AF222),"")</f>
        <v/>
      </c>
      <c r="AM49" s="329" t="str">
        <f>IF(AND('MAPA DE RIESGOS'!$AP223="Alta",'MAPA DE RIESGOS'!$AR223="Menor"),CONCATENATE("R",'MAPA DE RIESGOS'!$H223,"C",'MAPA DE RIESGOS'!$AF223),"")</f>
        <v/>
      </c>
      <c r="AN49" s="329" t="str">
        <f>IF(AND('MAPA DE RIESGOS'!$AP224="Alta",'MAPA DE RIESGOS'!$AR224="Menor"),CONCATENATE("R",'MAPA DE RIESGOS'!$H224,"C",'MAPA DE RIESGOS'!$AF224),"")</f>
        <v/>
      </c>
      <c r="AO49" s="329" t="str">
        <f>IF(AND('MAPA DE RIESGOS'!$AP225="Alta",'MAPA DE RIESGOS'!$AR225="Menor"),CONCATENATE("R",'MAPA DE RIESGOS'!$H225,"C",'MAPA DE RIESGOS'!$AF225),"")</f>
        <v/>
      </c>
      <c r="AP49" s="329" t="str">
        <f>IF(AND('MAPA DE RIESGOS'!$AP226="Alta",'MAPA DE RIESGOS'!$AR226="Menor"),CONCATENATE("R",'MAPA DE RIESGOS'!$H226,"C",'MAPA DE RIESGOS'!$AF226),"")</f>
        <v/>
      </c>
      <c r="AQ49" s="329" t="str">
        <f>IF(AND('MAPA DE RIESGOS'!$AP227="Alta",'MAPA DE RIESGOS'!$AR227="Menor"),CONCATENATE("R",'MAPA DE RIESGOS'!$H227,"C",'MAPA DE RIESGOS'!$AF227),"")</f>
        <v/>
      </c>
      <c r="AR49" s="329" t="str">
        <f>IF(AND('MAPA DE RIESGOS'!$AP228="Alta",'MAPA DE RIESGOS'!$AR228="Menor"),CONCATENATE("R",'MAPA DE RIESGOS'!$H228,"C",'MAPA DE RIESGOS'!$AF228),"")</f>
        <v/>
      </c>
      <c r="AS49" s="330" t="str">
        <f>IF(AND('MAPA DE RIESGOS'!$AP229="Alta",'MAPA DE RIESGOS'!$AR229="Menor"),CONCATENATE("R",'MAPA DE RIESGOS'!$H229,"C",'MAPA DE RIESGOS'!$AF229),"")</f>
        <v/>
      </c>
      <c r="AT49" s="316" t="str">
        <f>IF(AND('MAPA DE RIESGOS'!$AP212="Alta",'MAPA DE RIESGOS'!$AR212="Moderado"),CONCATENATE("R",'MAPA DE RIESGOS'!$H212,"C",'MAPA DE RIESGOS'!$AF212),"")</f>
        <v/>
      </c>
      <c r="AU49" s="316" t="str">
        <f>IF(AND('MAPA DE RIESGOS'!$AP213="Alta",'MAPA DE RIESGOS'!$AR213="Moderado"),CONCATENATE("R",'MAPA DE RIESGOS'!$H213,"C",'MAPA DE RIESGOS'!$AF213),"")</f>
        <v/>
      </c>
      <c r="AV49" s="316" t="str">
        <f>IF(AND('MAPA DE RIESGOS'!$AP214="Alta",'MAPA DE RIESGOS'!$AR214="Moderado"),CONCATENATE("R",'MAPA DE RIESGOS'!$H214,"C",'MAPA DE RIESGOS'!$AF214),"")</f>
        <v/>
      </c>
      <c r="AW49" s="316" t="str">
        <f>IF(AND('MAPA DE RIESGOS'!$AP215="Alta",'MAPA DE RIESGOS'!$AR215="Moderado"),CONCATENATE("R",'MAPA DE RIESGOS'!$H215,"C",'MAPA DE RIESGOS'!$AF215),"")</f>
        <v/>
      </c>
      <c r="AX49" s="316" t="str">
        <f>IF(AND('MAPA DE RIESGOS'!$AP216="Alta",'MAPA DE RIESGOS'!$AR216="Moderado"),CONCATENATE("R",'MAPA DE RIESGOS'!$H216,"C",'MAPA DE RIESGOS'!$AF216),"")</f>
        <v/>
      </c>
      <c r="AY49" s="316" t="str">
        <f>IF(AND('MAPA DE RIESGOS'!$AP217="Alta",'MAPA DE RIESGOS'!$AR217="Moderado"),CONCATENATE("R",'MAPA DE RIESGOS'!$H217,"C",'MAPA DE RIESGOS'!$AF217),"")</f>
        <v/>
      </c>
      <c r="AZ49" s="316" t="str">
        <f>IF(AND('MAPA DE RIESGOS'!$AP218="Alta",'MAPA DE RIESGOS'!$AR218="Moderado"),CONCATENATE("R",'MAPA DE RIESGOS'!$H218,"C",'MAPA DE RIESGOS'!$AF218),"")</f>
        <v/>
      </c>
      <c r="BA49" s="316" t="str">
        <f>IF(AND('MAPA DE RIESGOS'!$AP219="Alta",'MAPA DE RIESGOS'!$AR219="Moderado"),CONCATENATE("R",'MAPA DE RIESGOS'!$H219,"C",'MAPA DE RIESGOS'!$AF219),"")</f>
        <v/>
      </c>
      <c r="BB49" s="316" t="str">
        <f>IF(AND('MAPA DE RIESGOS'!$AP220="Alta",'MAPA DE RIESGOS'!$AR220="Moderado"),CONCATENATE("R",'MAPA DE RIESGOS'!$H220,"C",'MAPA DE RIESGOS'!$AF220),"")</f>
        <v/>
      </c>
      <c r="BC49" s="316" t="str">
        <f>IF(AND('MAPA DE RIESGOS'!$AP221="Alta",'MAPA DE RIESGOS'!$AR221="Moderado"),CONCATENATE("R",'MAPA DE RIESGOS'!$H221,"C",'MAPA DE RIESGOS'!$AF221),"")</f>
        <v/>
      </c>
      <c r="BD49" s="316" t="str">
        <f>IF(AND('MAPA DE RIESGOS'!$AP222="Alta",'MAPA DE RIESGOS'!$AR222="Moderado"),CONCATENATE("R",'MAPA DE RIESGOS'!$H222,"C",'MAPA DE RIESGOS'!$AF222),"")</f>
        <v/>
      </c>
      <c r="BE49" s="316" t="str">
        <f>IF(AND('MAPA DE RIESGOS'!$AP223="Alta",'MAPA DE RIESGOS'!$AR223="Moderado"),CONCATENATE("R",'MAPA DE RIESGOS'!$H223,"C",'MAPA DE RIESGOS'!$AF223),"")</f>
        <v/>
      </c>
      <c r="BF49" s="316" t="str">
        <f>IF(AND('MAPA DE RIESGOS'!$AP224="Alta",'MAPA DE RIESGOS'!$AR224="Moderado"),CONCATENATE("R",'MAPA DE RIESGOS'!$H224,"C",'MAPA DE RIESGOS'!$AF224),"")</f>
        <v/>
      </c>
      <c r="BG49" s="316" t="str">
        <f>IF(AND('MAPA DE RIESGOS'!$AP225="Alta",'MAPA DE RIESGOS'!$AR225="Moderado"),CONCATENATE("R",'MAPA DE RIESGOS'!$H225,"C",'MAPA DE RIESGOS'!$AF225),"")</f>
        <v/>
      </c>
      <c r="BH49" s="316" t="str">
        <f>IF(AND('MAPA DE RIESGOS'!$AP226="Alta",'MAPA DE RIESGOS'!$AR226="Moderado"),CONCATENATE("R",'MAPA DE RIESGOS'!$H226,"C",'MAPA DE RIESGOS'!$AF226),"")</f>
        <v/>
      </c>
      <c r="BI49" s="316" t="str">
        <f>IF(AND('MAPA DE RIESGOS'!$AP227="Alta",'MAPA DE RIESGOS'!$AR227="Moderado"),CONCATENATE("R",'MAPA DE RIESGOS'!$H227,"C",'MAPA DE RIESGOS'!$AF227),"")</f>
        <v/>
      </c>
      <c r="BJ49" s="316" t="str">
        <f>IF(AND('MAPA DE RIESGOS'!$AP228="Alta",'MAPA DE RIESGOS'!$AR228="Moderado"),CONCATENATE("R",'MAPA DE RIESGOS'!$H228,"C",'MAPA DE RIESGOS'!$AF228),"")</f>
        <v/>
      </c>
      <c r="BK49" s="317" t="str">
        <f>IF(AND('MAPA DE RIESGOS'!$AP229="Alta",'MAPA DE RIESGOS'!$AR229="Moderado"),CONCATENATE("R",'MAPA DE RIESGOS'!$H229,"C",'MAPA DE RIESGOS'!$AF229),"")</f>
        <v/>
      </c>
      <c r="BL49" s="316" t="str">
        <f>IF(AND('MAPA DE RIESGOS'!$AP212="Alta",'MAPA DE RIESGOS'!$AR212="Mayor"),CONCATENATE("R",'MAPA DE RIESGOS'!$H212,"C",'MAPA DE RIESGOS'!$AF212),"")</f>
        <v/>
      </c>
      <c r="BM49" s="316" t="str">
        <f>IF(AND('MAPA DE RIESGOS'!$AP213="Alta",'MAPA DE RIESGOS'!$AR213="Mayor"),CONCATENATE("R",'MAPA DE RIESGOS'!$H213,"C",'MAPA DE RIESGOS'!$AF213),"")</f>
        <v/>
      </c>
      <c r="BN49" s="316" t="str">
        <f>IF(AND('MAPA DE RIESGOS'!$AP214="Alta",'MAPA DE RIESGOS'!$AR214="Mayor"),CONCATENATE("R",'MAPA DE RIESGOS'!$H214,"C",'MAPA DE RIESGOS'!$AF214),"")</f>
        <v/>
      </c>
      <c r="BO49" s="316" t="str">
        <f>IF(AND('MAPA DE RIESGOS'!$AP215="Alta",'MAPA DE RIESGOS'!$AR215="Mayor"),CONCATENATE("R",'MAPA DE RIESGOS'!$H215,"C",'MAPA DE RIESGOS'!$AF215),"")</f>
        <v/>
      </c>
      <c r="BP49" s="316" t="str">
        <f>IF(AND('MAPA DE RIESGOS'!$AP216="Alta",'MAPA DE RIESGOS'!$AR216="Mayor"),CONCATENATE("R",'MAPA DE RIESGOS'!$H216,"C",'MAPA DE RIESGOS'!$AF216),"")</f>
        <v/>
      </c>
      <c r="BQ49" s="316" t="str">
        <f>IF(AND('MAPA DE RIESGOS'!$AP217="Alta",'MAPA DE RIESGOS'!$AR217="Mayor"),CONCATENATE("R",'MAPA DE RIESGOS'!$H217,"C",'MAPA DE RIESGOS'!$AF217),"")</f>
        <v/>
      </c>
      <c r="BR49" s="316" t="str">
        <f>IF(AND('MAPA DE RIESGOS'!$AP218="Alta",'MAPA DE RIESGOS'!$AR218="Mayor"),CONCATENATE("R",'MAPA DE RIESGOS'!$H218,"C",'MAPA DE RIESGOS'!$AF218),"")</f>
        <v/>
      </c>
      <c r="BS49" s="316" t="str">
        <f>IF(AND('MAPA DE RIESGOS'!$AP219="Alta",'MAPA DE RIESGOS'!$AR219="Mayor"),CONCATENATE("R",'MAPA DE RIESGOS'!$H219,"C",'MAPA DE RIESGOS'!$AF219),"")</f>
        <v/>
      </c>
      <c r="BT49" s="316" t="str">
        <f>IF(AND('MAPA DE RIESGOS'!$AP220="Alta",'MAPA DE RIESGOS'!$AR220="Mayor"),CONCATENATE("R",'MAPA DE RIESGOS'!$H220,"C",'MAPA DE RIESGOS'!$AF220),"")</f>
        <v/>
      </c>
      <c r="BU49" s="316" t="str">
        <f>IF(AND('MAPA DE RIESGOS'!$AP221="Alta",'MAPA DE RIESGOS'!$AR221="Mayor"),CONCATENATE("R",'MAPA DE RIESGOS'!$H221,"C",'MAPA DE RIESGOS'!$AF221),"")</f>
        <v/>
      </c>
      <c r="BV49" s="316" t="str">
        <f>IF(AND('MAPA DE RIESGOS'!$AP222="Alta",'MAPA DE RIESGOS'!$AR222="Mayor"),CONCATENATE("R",'MAPA DE RIESGOS'!$H222,"C",'MAPA DE RIESGOS'!$AF222),"")</f>
        <v/>
      </c>
      <c r="BW49" s="316" t="str">
        <f>IF(AND('MAPA DE RIESGOS'!$AP223="Alta",'MAPA DE RIESGOS'!$AR223="Mayor"),CONCATENATE("R",'MAPA DE RIESGOS'!$H223,"C",'MAPA DE RIESGOS'!$AF223),"")</f>
        <v/>
      </c>
      <c r="BX49" s="316" t="str">
        <f>IF(AND('MAPA DE RIESGOS'!$AP224="Alta",'MAPA DE RIESGOS'!$AR224="Mayor"),CONCATENATE("R",'MAPA DE RIESGOS'!$H224,"C",'MAPA DE RIESGOS'!$AF224),"")</f>
        <v/>
      </c>
      <c r="BY49" s="316" t="str">
        <f>IF(AND('MAPA DE RIESGOS'!$AP225="Alta",'MAPA DE RIESGOS'!$AR225="Mayor"),CONCATENATE("R",'MAPA DE RIESGOS'!$H225,"C",'MAPA DE RIESGOS'!$AF225),"")</f>
        <v/>
      </c>
      <c r="BZ49" s="316" t="str">
        <f>IF(AND('MAPA DE RIESGOS'!$AP226="Alta",'MAPA DE RIESGOS'!$AR226="Mayor"),CONCATENATE("R",'MAPA DE RIESGOS'!$H226,"C",'MAPA DE RIESGOS'!$AF226),"")</f>
        <v/>
      </c>
      <c r="CA49" s="316" t="str">
        <f>IF(AND('MAPA DE RIESGOS'!$AP227="Alta",'MAPA DE RIESGOS'!$AR227="Mayor"),CONCATENATE("R",'MAPA DE RIESGOS'!$H227,"C",'MAPA DE RIESGOS'!$AF227),"")</f>
        <v/>
      </c>
      <c r="CB49" s="316" t="str">
        <f>IF(AND('MAPA DE RIESGOS'!$AP228="Alta",'MAPA DE RIESGOS'!$AR228="Mayor"),CONCATENATE("R",'MAPA DE RIESGOS'!$H228,"C",'MAPA DE RIESGOS'!$AF228),"")</f>
        <v/>
      </c>
      <c r="CC49" s="317" t="str">
        <f>IF(AND('MAPA DE RIESGOS'!$AP229="Alta",'MAPA DE RIESGOS'!$AR229="Mayor"),CONCATENATE("R",'MAPA DE RIESGOS'!$H229,"C",'MAPA DE RIESGOS'!$AF229),"")</f>
        <v/>
      </c>
      <c r="CD49" s="318" t="str">
        <f>IF(AND('MAPA DE RIESGOS'!$AP212="Alta",'MAPA DE RIESGOS'!$AR212="Catastrófico"),CONCATENATE("R",'MAPA DE RIESGOS'!$H212,"C",'MAPA DE RIESGOS'!$AF212),"")</f>
        <v/>
      </c>
      <c r="CE49" s="318" t="str">
        <f>IF(AND('MAPA DE RIESGOS'!$AP213="Alta",'MAPA DE RIESGOS'!$AR213="Catastrófico"),CONCATENATE("R",'MAPA DE RIESGOS'!$H213,"C",'MAPA DE RIESGOS'!$AF213),"")</f>
        <v/>
      </c>
      <c r="CF49" s="318" t="str">
        <f>IF(AND('MAPA DE RIESGOS'!$AP214="Alta",'MAPA DE RIESGOS'!$AR214="Catastrófico"),CONCATENATE("R",'MAPA DE RIESGOS'!$H214,"C",'MAPA DE RIESGOS'!$AF214),"")</f>
        <v/>
      </c>
      <c r="CG49" s="318" t="str">
        <f>IF(AND('MAPA DE RIESGOS'!$AP215="Alta",'MAPA DE RIESGOS'!$AR215="Catastrófico"),CONCATENATE("R",'MAPA DE RIESGOS'!$H215,"C",'MAPA DE RIESGOS'!$AF215),"")</f>
        <v/>
      </c>
      <c r="CH49" s="318" t="str">
        <f>IF(AND('MAPA DE RIESGOS'!$AP216="Alta",'MAPA DE RIESGOS'!$AR216="Catastrófico"),CONCATENATE("R",'MAPA DE RIESGOS'!$H216,"C",'MAPA DE RIESGOS'!$AF216),"")</f>
        <v/>
      </c>
      <c r="CI49" s="318" t="str">
        <f>IF(AND('MAPA DE RIESGOS'!$AP217="Alta",'MAPA DE RIESGOS'!$AR217="Catastrófico"),CONCATENATE("R",'MAPA DE RIESGOS'!$H217,"C",'MAPA DE RIESGOS'!$AF217),"")</f>
        <v/>
      </c>
      <c r="CJ49" s="318" t="str">
        <f>IF(AND('MAPA DE RIESGOS'!$AP218="Alta",'MAPA DE RIESGOS'!$AR218="Catastrófico"),CONCATENATE("R",'MAPA DE RIESGOS'!$H218,"C",'MAPA DE RIESGOS'!$AF218),"")</f>
        <v/>
      </c>
      <c r="CK49" s="318" t="str">
        <f>IF(AND('MAPA DE RIESGOS'!$AP219="Alta",'MAPA DE RIESGOS'!$AR219="Catastrófico"),CONCATENATE("R",'MAPA DE RIESGOS'!$H219,"C",'MAPA DE RIESGOS'!$AF219),"")</f>
        <v/>
      </c>
      <c r="CL49" s="318" t="str">
        <f>IF(AND('MAPA DE RIESGOS'!$AP220="Alta",'MAPA DE RIESGOS'!$AR220="Catastrófico"),CONCATENATE("R",'MAPA DE RIESGOS'!$H220,"C",'MAPA DE RIESGOS'!$AF220),"")</f>
        <v/>
      </c>
      <c r="CM49" s="318" t="str">
        <f>IF(AND('MAPA DE RIESGOS'!$AP221="Alta",'MAPA DE RIESGOS'!$AR221="Catastrófico"),CONCATENATE("R",'MAPA DE RIESGOS'!$H221,"C",'MAPA DE RIESGOS'!$AF221),"")</f>
        <v/>
      </c>
      <c r="CN49" s="318" t="str">
        <f>IF(AND('MAPA DE RIESGOS'!$AP222="Alta",'MAPA DE RIESGOS'!$AR222="Catastrófico"),CONCATENATE("R",'MAPA DE RIESGOS'!$H222,"C",'MAPA DE RIESGOS'!$AF222),"")</f>
        <v/>
      </c>
      <c r="CO49" s="318" t="str">
        <f>IF(AND('MAPA DE RIESGOS'!$AP223="Alta",'MAPA DE RIESGOS'!$AR223="Catastrófico"),CONCATENATE("R",'MAPA DE RIESGOS'!$H223,"C",'MAPA DE RIESGOS'!$AF223),"")</f>
        <v/>
      </c>
      <c r="CP49" s="318" t="str">
        <f>IF(AND('MAPA DE RIESGOS'!$AP224="Alta",'MAPA DE RIESGOS'!$AR224="Catastrófico"),CONCATENATE("R",'MAPA DE RIESGOS'!$H224,"C",'MAPA DE RIESGOS'!$AF224),"")</f>
        <v/>
      </c>
      <c r="CQ49" s="318" t="str">
        <f>IF(AND('MAPA DE RIESGOS'!$AP225="Alta",'MAPA DE RIESGOS'!$AR225="Catastrófico"),CONCATENATE("R",'MAPA DE RIESGOS'!$H225,"C",'MAPA DE RIESGOS'!$AF225),"")</f>
        <v/>
      </c>
      <c r="CR49" s="318" t="str">
        <f>IF(AND('MAPA DE RIESGOS'!$AP226="Alta",'MAPA DE RIESGOS'!$AR226="Catastrófico"),CONCATENATE("R",'MAPA DE RIESGOS'!$H226,"C",'MAPA DE RIESGOS'!$AF226),"")</f>
        <v/>
      </c>
      <c r="CS49" s="318" t="str">
        <f>IF(AND('MAPA DE RIESGOS'!$AP227="Alta",'MAPA DE RIESGOS'!$AR227="Catastrófico"),CONCATENATE("R",'MAPA DE RIESGOS'!$H227,"C",'MAPA DE RIESGOS'!$AF227),"")</f>
        <v/>
      </c>
      <c r="CT49" s="318" t="str">
        <f>IF(AND('MAPA DE RIESGOS'!$AP228="Alta",'MAPA DE RIESGOS'!$AR228="Catastrófico"),CONCATENATE("R",'MAPA DE RIESGOS'!$H228,"C",'MAPA DE RIESGOS'!$AF228),"")</f>
        <v/>
      </c>
      <c r="CU49" s="319" t="str">
        <f>IF(AND('MAPA DE RIESGOS'!$AP229="Alta",'MAPA DE RIESGOS'!$AR229="Catastrófico"),CONCATENATE("R",'MAPA DE RIESGOS'!$H229,"C",'MAPA DE RIESGOS'!$AF229),"")</f>
        <v/>
      </c>
      <c r="CV49" s="57"/>
      <c r="CW49" s="873"/>
      <c r="CX49" s="874"/>
      <c r="CY49" s="874"/>
      <c r="CZ49" s="874"/>
      <c r="DA49" s="874"/>
      <c r="DB49" s="875"/>
    </row>
    <row r="50" spans="2:106" ht="32.450000000000003" customHeight="1">
      <c r="B50" s="878"/>
      <c r="C50" s="878"/>
      <c r="D50" s="879"/>
      <c r="E50" s="849"/>
      <c r="F50" s="850"/>
      <c r="G50" s="850"/>
      <c r="H50" s="850"/>
      <c r="I50" s="850"/>
      <c r="J50" s="328" t="str">
        <f>IF(AND('MAPA DE RIESGOS'!$AP230="Alta",'MAPA DE RIESGOS'!$AR230="Leve"),CONCATENATE("R",'MAPA DE RIESGOS'!$H230,"C",'MAPA DE RIESGOS'!$AF230),"")</f>
        <v/>
      </c>
      <c r="K50" s="329" t="str">
        <f>IF(AND('MAPA DE RIESGOS'!$AP231="Alta",'MAPA DE RIESGOS'!$AR231="Leve"),CONCATENATE("R",'MAPA DE RIESGOS'!$H231,"C",'MAPA DE RIESGOS'!$AF231),"")</f>
        <v/>
      </c>
      <c r="L50" s="329" t="str">
        <f>IF(AND('MAPA DE RIESGOS'!$AP232="Alta",'MAPA DE RIESGOS'!$AR232="Leve"),CONCATENATE("R",'MAPA DE RIESGOS'!$H232,"C",'MAPA DE RIESGOS'!$AF232),"")</f>
        <v/>
      </c>
      <c r="M50" s="329" t="str">
        <f>IF(AND('MAPA DE RIESGOS'!$AP233="Alta",'MAPA DE RIESGOS'!$AR233="Leve"),CONCATENATE("R",'MAPA DE RIESGOS'!$H233,"C",'MAPA DE RIESGOS'!$AF233),"")</f>
        <v/>
      </c>
      <c r="N50" s="329" t="str">
        <f>IF(AND('MAPA DE RIESGOS'!$AP234="Alta",'MAPA DE RIESGOS'!$AR234="Leve"),CONCATENATE("R",'MAPA DE RIESGOS'!$H234,"C",'MAPA DE RIESGOS'!$AF234),"")</f>
        <v/>
      </c>
      <c r="O50" s="329" t="str">
        <f>IF(AND('MAPA DE RIESGOS'!$AP235="Alta",'MAPA DE RIESGOS'!$AR235="Leve"),CONCATENATE("R",'MAPA DE RIESGOS'!$H235,"C",'MAPA DE RIESGOS'!$AF235),"")</f>
        <v/>
      </c>
      <c r="P50" s="329" t="str">
        <f>IF(AND('MAPA DE RIESGOS'!$AP236="Alta",'MAPA DE RIESGOS'!$AR236="Leve"),CONCATENATE("R",'MAPA DE RIESGOS'!$H236,"C",'MAPA DE RIESGOS'!$AF236),"")</f>
        <v/>
      </c>
      <c r="Q50" s="329" t="str">
        <f>IF(AND('MAPA DE RIESGOS'!$AP237="Alta",'MAPA DE RIESGOS'!$AR237="Leve"),CONCATENATE("R",'MAPA DE RIESGOS'!$H237,"C",'MAPA DE RIESGOS'!$AF237),"")</f>
        <v/>
      </c>
      <c r="R50" s="329" t="str">
        <f>IF(AND('MAPA DE RIESGOS'!$AP238="Alta",'MAPA DE RIESGOS'!$AR238="Leve"),CONCATENATE("R",'MAPA DE RIESGOS'!$H238,"C",'MAPA DE RIESGOS'!$AF238),"")</f>
        <v/>
      </c>
      <c r="S50" s="329" t="str">
        <f>IF(AND('MAPA DE RIESGOS'!$AP239="Alta",'MAPA DE RIESGOS'!$AR239="Leve"),CONCATENATE("R",'MAPA DE RIESGOS'!$H239,"C",'MAPA DE RIESGOS'!$AF239),"")</f>
        <v/>
      </c>
      <c r="T50" s="329" t="str">
        <f>IF(AND('MAPA DE RIESGOS'!$AP240="Alta",'MAPA DE RIESGOS'!$AR240="Leve"),CONCATENATE("R",'MAPA DE RIESGOS'!$H240,"C",'MAPA DE RIESGOS'!$AF240),"")</f>
        <v/>
      </c>
      <c r="U50" s="329" t="str">
        <f>IF(AND('MAPA DE RIESGOS'!$AP241="Alta",'MAPA DE RIESGOS'!$AR241="Leve"),CONCATENATE("R",'MAPA DE RIESGOS'!$H241,"C",'MAPA DE RIESGOS'!$AF241),"")</f>
        <v/>
      </c>
      <c r="V50" s="329" t="str">
        <f>IF(AND('MAPA DE RIESGOS'!$AP242="Alta",'MAPA DE RIESGOS'!$AR242="Leve"),CONCATENATE("R",'MAPA DE RIESGOS'!$H242,"C",'MAPA DE RIESGOS'!$AF242),"")</f>
        <v/>
      </c>
      <c r="W50" s="329" t="str">
        <f>IF(AND('MAPA DE RIESGOS'!$AP243="Alta",'MAPA DE RIESGOS'!$AR243="Leve"),CONCATENATE("R",'MAPA DE RIESGOS'!$H243,"C",'MAPA DE RIESGOS'!$AF243),"")</f>
        <v/>
      </c>
      <c r="X50" s="329" t="str">
        <f>IF(AND('MAPA DE RIESGOS'!$AP244="Alta",'MAPA DE RIESGOS'!$AR244="Leve"),CONCATENATE("R",'MAPA DE RIESGOS'!$H244,"C",'MAPA DE RIESGOS'!$AF244),"")</f>
        <v/>
      </c>
      <c r="Y50" s="329" t="str">
        <f>IF(AND('MAPA DE RIESGOS'!$AP245="Alta",'MAPA DE RIESGOS'!$AR245="Leve"),CONCATENATE("R",'MAPA DE RIESGOS'!$H245,"C",'MAPA DE RIESGOS'!$AF245),"")</f>
        <v/>
      </c>
      <c r="Z50" s="329" t="str">
        <f>IF(AND('MAPA DE RIESGOS'!$AP246="Alta",'MAPA DE RIESGOS'!$AR246="Leve"),CONCATENATE("R",'MAPA DE RIESGOS'!$H246,"C",'MAPA DE RIESGOS'!$AF246),"")</f>
        <v/>
      </c>
      <c r="AA50" s="329" t="str">
        <f>IF(AND('MAPA DE RIESGOS'!$AP247="Alta",'MAPA DE RIESGOS'!$AR247="Leve"),CONCATENATE("R",'MAPA DE RIESGOS'!$H247,"C",'MAPA DE RIESGOS'!$AF247),"")</f>
        <v/>
      </c>
      <c r="AB50" s="328" t="str">
        <f>IF(AND('MAPA DE RIESGOS'!$AP230="Alta",'MAPA DE RIESGOS'!$AR230="Menor"),CONCATENATE("R",'MAPA DE RIESGOS'!$H230,"C",'MAPA DE RIESGOS'!$AF230),"")</f>
        <v/>
      </c>
      <c r="AC50" s="329" t="str">
        <f>IF(AND('MAPA DE RIESGOS'!$AP231="Alta",'MAPA DE RIESGOS'!$AR231="Menor"),CONCATENATE("R",'MAPA DE RIESGOS'!$H231,"C",'MAPA DE RIESGOS'!$AF231),"")</f>
        <v/>
      </c>
      <c r="AD50" s="329" t="str">
        <f>IF(AND('MAPA DE RIESGOS'!$AP232="Alta",'MAPA DE RIESGOS'!$AR232="Menor"),CONCATENATE("R",'MAPA DE RIESGOS'!$H232,"C",'MAPA DE RIESGOS'!$AF232),"")</f>
        <v/>
      </c>
      <c r="AE50" s="329" t="str">
        <f>IF(AND('MAPA DE RIESGOS'!$AP233="Alta",'MAPA DE RIESGOS'!$AR233="Menor"),CONCATENATE("R",'MAPA DE RIESGOS'!$H233,"C",'MAPA DE RIESGOS'!$AF233),"")</f>
        <v/>
      </c>
      <c r="AF50" s="329" t="str">
        <f>IF(AND('MAPA DE RIESGOS'!$AP234="Alta",'MAPA DE RIESGOS'!$AR234="Menor"),CONCATENATE("R",'MAPA DE RIESGOS'!$H234,"C",'MAPA DE RIESGOS'!$AF234),"")</f>
        <v/>
      </c>
      <c r="AG50" s="329" t="str">
        <f>IF(AND('MAPA DE RIESGOS'!$AP235="Alta",'MAPA DE RIESGOS'!$AR235="Menor"),CONCATENATE("R",'MAPA DE RIESGOS'!$H235,"C",'MAPA DE RIESGOS'!$AF235),"")</f>
        <v/>
      </c>
      <c r="AH50" s="329" t="str">
        <f>IF(AND('MAPA DE RIESGOS'!$AP236="Alta",'MAPA DE RIESGOS'!$AR236="Menor"),CONCATENATE("R",'MAPA DE RIESGOS'!$H236,"C",'MAPA DE RIESGOS'!$AF236),"")</f>
        <v/>
      </c>
      <c r="AI50" s="329" t="str">
        <f>IF(AND('MAPA DE RIESGOS'!$AP237="Alta",'MAPA DE RIESGOS'!$AR237="Menor"),CONCATENATE("R",'MAPA DE RIESGOS'!$H237,"C",'MAPA DE RIESGOS'!$AF237),"")</f>
        <v/>
      </c>
      <c r="AJ50" s="329" t="str">
        <f>IF(AND('MAPA DE RIESGOS'!$AP238="Alta",'MAPA DE RIESGOS'!$AR238="Menor"),CONCATENATE("R",'MAPA DE RIESGOS'!$H238,"C",'MAPA DE RIESGOS'!$AF238),"")</f>
        <v/>
      </c>
      <c r="AK50" s="329" t="str">
        <f>IF(AND('MAPA DE RIESGOS'!$AP239="Alta",'MAPA DE RIESGOS'!$AR239="Menor"),CONCATENATE("R",'MAPA DE RIESGOS'!$H239,"C",'MAPA DE RIESGOS'!$AF239),"")</f>
        <v/>
      </c>
      <c r="AL50" s="329" t="str">
        <f>IF(AND('MAPA DE RIESGOS'!$AP240="Alta",'MAPA DE RIESGOS'!$AR240="Menor"),CONCATENATE("R",'MAPA DE RIESGOS'!$H240,"C",'MAPA DE RIESGOS'!$AF240),"")</f>
        <v/>
      </c>
      <c r="AM50" s="329" t="str">
        <f>IF(AND('MAPA DE RIESGOS'!$AP241="Alta",'MAPA DE RIESGOS'!$AR241="Menor"),CONCATENATE("R",'MAPA DE RIESGOS'!$H241,"C",'MAPA DE RIESGOS'!$AF241),"")</f>
        <v/>
      </c>
      <c r="AN50" s="329" t="str">
        <f>IF(AND('MAPA DE RIESGOS'!$AP242="Alta",'MAPA DE RIESGOS'!$AR242="Menor"),CONCATENATE("R",'MAPA DE RIESGOS'!$H242,"C",'MAPA DE RIESGOS'!$AF242),"")</f>
        <v/>
      </c>
      <c r="AO50" s="329" t="str">
        <f>IF(AND('MAPA DE RIESGOS'!$AP243="Alta",'MAPA DE RIESGOS'!$AR243="Menor"),CONCATENATE("R",'MAPA DE RIESGOS'!$H243,"C",'MAPA DE RIESGOS'!$AF243),"")</f>
        <v/>
      </c>
      <c r="AP50" s="329" t="str">
        <f>IF(AND('MAPA DE RIESGOS'!$AP244="Alta",'MAPA DE RIESGOS'!$AR244="Menor"),CONCATENATE("R",'MAPA DE RIESGOS'!$H244,"C",'MAPA DE RIESGOS'!$AF244),"")</f>
        <v/>
      </c>
      <c r="AQ50" s="329" t="str">
        <f>IF(AND('MAPA DE RIESGOS'!$AP245="Alta",'MAPA DE RIESGOS'!$AR245="Menor"),CONCATENATE("R",'MAPA DE RIESGOS'!$H245,"C",'MAPA DE RIESGOS'!$AF245),"")</f>
        <v/>
      </c>
      <c r="AR50" s="329" t="str">
        <f>IF(AND('MAPA DE RIESGOS'!$AP246="Alta",'MAPA DE RIESGOS'!$AR246="Menor"),CONCATENATE("R",'MAPA DE RIESGOS'!$H246,"C",'MAPA DE RIESGOS'!$AF246),"")</f>
        <v/>
      </c>
      <c r="AS50" s="330" t="str">
        <f>IF(AND('MAPA DE RIESGOS'!$AP247="Alta",'MAPA DE RIESGOS'!$AR247="Menor"),CONCATENATE("R",'MAPA DE RIESGOS'!$H247,"C",'MAPA DE RIESGOS'!$AF247),"")</f>
        <v/>
      </c>
      <c r="AT50" s="316" t="str">
        <f>IF(AND('MAPA DE RIESGOS'!$AP230="Alta",'MAPA DE RIESGOS'!$AR230="Moderado"),CONCATENATE("R",'MAPA DE RIESGOS'!$H230,"C",'MAPA DE RIESGOS'!$AF230),"")</f>
        <v/>
      </c>
      <c r="AU50" s="316" t="str">
        <f>IF(AND('MAPA DE RIESGOS'!$AP231="Alta",'MAPA DE RIESGOS'!$AR231="Moderado"),CONCATENATE("R",'MAPA DE RIESGOS'!$H231,"C",'MAPA DE RIESGOS'!$AF231),"")</f>
        <v/>
      </c>
      <c r="AV50" s="316" t="str">
        <f>IF(AND('MAPA DE RIESGOS'!$AP232="Alta",'MAPA DE RIESGOS'!$AR232="Moderado"),CONCATENATE("R",'MAPA DE RIESGOS'!$H232,"C",'MAPA DE RIESGOS'!$AF232),"")</f>
        <v/>
      </c>
      <c r="AW50" s="316" t="str">
        <f>IF(AND('MAPA DE RIESGOS'!$AP233="Alta",'MAPA DE RIESGOS'!$AR233="Moderado"),CONCATENATE("R",'MAPA DE RIESGOS'!$H233,"C",'MAPA DE RIESGOS'!$AF233),"")</f>
        <v/>
      </c>
      <c r="AX50" s="316" t="str">
        <f>IF(AND('MAPA DE RIESGOS'!$AP234="Alta",'MAPA DE RIESGOS'!$AR234="Moderado"),CONCATENATE("R",'MAPA DE RIESGOS'!$H234,"C",'MAPA DE RIESGOS'!$AF234),"")</f>
        <v/>
      </c>
      <c r="AY50" s="316" t="str">
        <f>IF(AND('MAPA DE RIESGOS'!$AP235="Alta",'MAPA DE RIESGOS'!$AR235="Moderado"),CONCATENATE("R",'MAPA DE RIESGOS'!$H235,"C",'MAPA DE RIESGOS'!$AF235),"")</f>
        <v/>
      </c>
      <c r="AZ50" s="316" t="str">
        <f>IF(AND('MAPA DE RIESGOS'!$AP236="Alta",'MAPA DE RIESGOS'!$AR236="Moderado"),CONCATENATE("R",'MAPA DE RIESGOS'!$H236,"C",'MAPA DE RIESGOS'!$AF236),"")</f>
        <v/>
      </c>
      <c r="BA50" s="316" t="str">
        <f>IF(AND('MAPA DE RIESGOS'!$AP237="Alta",'MAPA DE RIESGOS'!$AR237="Moderado"),CONCATENATE("R",'MAPA DE RIESGOS'!$H237,"C",'MAPA DE RIESGOS'!$AF237),"")</f>
        <v/>
      </c>
      <c r="BB50" s="316" t="str">
        <f>IF(AND('MAPA DE RIESGOS'!$AP238="Alta",'MAPA DE RIESGOS'!$AR238="Moderado"),CONCATENATE("R",'MAPA DE RIESGOS'!$H238,"C",'MAPA DE RIESGOS'!$AF238),"")</f>
        <v/>
      </c>
      <c r="BC50" s="316" t="str">
        <f>IF(AND('MAPA DE RIESGOS'!$AP239="Alta",'MAPA DE RIESGOS'!$AR239="Moderado"),CONCATENATE("R",'MAPA DE RIESGOS'!$H239,"C",'MAPA DE RIESGOS'!$AF239),"")</f>
        <v/>
      </c>
      <c r="BD50" s="316" t="str">
        <f>IF(AND('MAPA DE RIESGOS'!$AP240="Alta",'MAPA DE RIESGOS'!$AR240="Moderado"),CONCATENATE("R",'MAPA DE RIESGOS'!$H240,"C",'MAPA DE RIESGOS'!$AF240),"")</f>
        <v/>
      </c>
      <c r="BE50" s="316" t="str">
        <f>IF(AND('MAPA DE RIESGOS'!$AP241="Alta",'MAPA DE RIESGOS'!$AR241="Moderado"),CONCATENATE("R",'MAPA DE RIESGOS'!$H241,"C",'MAPA DE RIESGOS'!$AF241),"")</f>
        <v/>
      </c>
      <c r="BF50" s="316" t="str">
        <f>IF(AND('MAPA DE RIESGOS'!$AP242="Alta",'MAPA DE RIESGOS'!$AR242="Moderado"),CONCATENATE("R",'MAPA DE RIESGOS'!$H242,"C",'MAPA DE RIESGOS'!$AF242),"")</f>
        <v/>
      </c>
      <c r="BG50" s="316" t="str">
        <f>IF(AND('MAPA DE RIESGOS'!$AP243="Alta",'MAPA DE RIESGOS'!$AR243="Moderado"),CONCATENATE("R",'MAPA DE RIESGOS'!$H243,"C",'MAPA DE RIESGOS'!$AF243),"")</f>
        <v/>
      </c>
      <c r="BH50" s="316" t="str">
        <f>IF(AND('MAPA DE RIESGOS'!$AP244="Alta",'MAPA DE RIESGOS'!$AR244="Moderado"),CONCATENATE("R",'MAPA DE RIESGOS'!$H244,"C",'MAPA DE RIESGOS'!$AF244),"")</f>
        <v/>
      </c>
      <c r="BI50" s="316" t="str">
        <f>IF(AND('MAPA DE RIESGOS'!$AP245="Alta",'MAPA DE RIESGOS'!$AR245="Moderado"),CONCATENATE("R",'MAPA DE RIESGOS'!$H245,"C",'MAPA DE RIESGOS'!$AF245),"")</f>
        <v/>
      </c>
      <c r="BJ50" s="316" t="str">
        <f>IF(AND('MAPA DE RIESGOS'!$AP246="Alta",'MAPA DE RIESGOS'!$AR246="Moderado"),CONCATENATE("R",'MAPA DE RIESGOS'!$H246,"C",'MAPA DE RIESGOS'!$AF246),"")</f>
        <v/>
      </c>
      <c r="BK50" s="317" t="str">
        <f>IF(AND('MAPA DE RIESGOS'!$AP247="Alta",'MAPA DE RIESGOS'!$AR247="Moderado"),CONCATENATE("R",'MAPA DE RIESGOS'!$H247,"C",'MAPA DE RIESGOS'!$AF247),"")</f>
        <v/>
      </c>
      <c r="BL50" s="316" t="str">
        <f>IF(AND('MAPA DE RIESGOS'!$AP230="Alta",'MAPA DE RIESGOS'!$AR230="Mayor"),CONCATENATE("R",'MAPA DE RIESGOS'!$H230,"C",'MAPA DE RIESGOS'!$AF230),"")</f>
        <v/>
      </c>
      <c r="BM50" s="316" t="str">
        <f>IF(AND('MAPA DE RIESGOS'!$AP231="Alta",'MAPA DE RIESGOS'!$AR231="Mayor"),CONCATENATE("R",'MAPA DE RIESGOS'!$H231,"C",'MAPA DE RIESGOS'!$AF231),"")</f>
        <v/>
      </c>
      <c r="BN50" s="316" t="str">
        <f>IF(AND('MAPA DE RIESGOS'!$AP232="Alta",'MAPA DE RIESGOS'!$AR232="Mayor"),CONCATENATE("R",'MAPA DE RIESGOS'!$H232,"C",'MAPA DE RIESGOS'!$AF232),"")</f>
        <v/>
      </c>
      <c r="BO50" s="316" t="str">
        <f>IF(AND('MAPA DE RIESGOS'!$AP233="Alta",'MAPA DE RIESGOS'!$AR233="Mayor"),CONCATENATE("R",'MAPA DE RIESGOS'!$H233,"C",'MAPA DE RIESGOS'!$AF233),"")</f>
        <v/>
      </c>
      <c r="BP50" s="316" t="str">
        <f>IF(AND('MAPA DE RIESGOS'!$AP234="Alta",'MAPA DE RIESGOS'!$AR234="Mayor"),CONCATENATE("R",'MAPA DE RIESGOS'!$H234,"C",'MAPA DE RIESGOS'!$AF234),"")</f>
        <v/>
      </c>
      <c r="BQ50" s="316" t="str">
        <f>IF(AND('MAPA DE RIESGOS'!$AP235="Alta",'MAPA DE RIESGOS'!$AR235="Mayor"),CONCATENATE("R",'MAPA DE RIESGOS'!$H235,"C",'MAPA DE RIESGOS'!$AF235),"")</f>
        <v/>
      </c>
      <c r="BR50" s="316" t="str">
        <f>IF(AND('MAPA DE RIESGOS'!$AP236="Alta",'MAPA DE RIESGOS'!$AR236="Mayor"),CONCATENATE("R",'MAPA DE RIESGOS'!$H236,"C",'MAPA DE RIESGOS'!$AF236),"")</f>
        <v/>
      </c>
      <c r="BS50" s="316" t="str">
        <f>IF(AND('MAPA DE RIESGOS'!$AP237="Alta",'MAPA DE RIESGOS'!$AR237="Mayor"),CONCATENATE("R",'MAPA DE RIESGOS'!$H237,"C",'MAPA DE RIESGOS'!$AF237),"")</f>
        <v/>
      </c>
      <c r="BT50" s="316" t="str">
        <f>IF(AND('MAPA DE RIESGOS'!$AP238="Alta",'MAPA DE RIESGOS'!$AR238="Mayor"),CONCATENATE("R",'MAPA DE RIESGOS'!$H238,"C",'MAPA DE RIESGOS'!$AF238),"")</f>
        <v/>
      </c>
      <c r="BU50" s="316" t="str">
        <f>IF(AND('MAPA DE RIESGOS'!$AP239="Alta",'MAPA DE RIESGOS'!$AR239="Mayor"),CONCATENATE("R",'MAPA DE RIESGOS'!$H239,"C",'MAPA DE RIESGOS'!$AF239),"")</f>
        <v/>
      </c>
      <c r="BV50" s="316" t="str">
        <f>IF(AND('MAPA DE RIESGOS'!$AP240="Alta",'MAPA DE RIESGOS'!$AR240="Mayor"),CONCATENATE("R",'MAPA DE RIESGOS'!$H240,"C",'MAPA DE RIESGOS'!$AF240),"")</f>
        <v/>
      </c>
      <c r="BW50" s="316" t="str">
        <f>IF(AND('MAPA DE RIESGOS'!$AP241="Alta",'MAPA DE RIESGOS'!$AR241="Mayor"),CONCATENATE("R",'MAPA DE RIESGOS'!$H241,"C",'MAPA DE RIESGOS'!$AF241),"")</f>
        <v/>
      </c>
      <c r="BX50" s="316" t="str">
        <f>IF(AND('MAPA DE RIESGOS'!$AP242="Alta",'MAPA DE RIESGOS'!$AR242="Mayor"),CONCATENATE("R",'MAPA DE RIESGOS'!$H242,"C",'MAPA DE RIESGOS'!$AF242),"")</f>
        <v/>
      </c>
      <c r="BY50" s="316" t="str">
        <f>IF(AND('MAPA DE RIESGOS'!$AP243="Alta",'MAPA DE RIESGOS'!$AR243="Mayor"),CONCATENATE("R",'MAPA DE RIESGOS'!$H243,"C",'MAPA DE RIESGOS'!$AF243),"")</f>
        <v/>
      </c>
      <c r="BZ50" s="316" t="str">
        <f>IF(AND('MAPA DE RIESGOS'!$AP244="Alta",'MAPA DE RIESGOS'!$AR244="Mayor"),CONCATENATE("R",'MAPA DE RIESGOS'!$H244,"C",'MAPA DE RIESGOS'!$AF244),"")</f>
        <v/>
      </c>
      <c r="CA50" s="316" t="str">
        <f>IF(AND('MAPA DE RIESGOS'!$AP245="Alta",'MAPA DE RIESGOS'!$AR245="Mayor"),CONCATENATE("R",'MAPA DE RIESGOS'!$H245,"C",'MAPA DE RIESGOS'!$AF245),"")</f>
        <v/>
      </c>
      <c r="CB50" s="316" t="str">
        <f>IF(AND('MAPA DE RIESGOS'!$AP246="Alta",'MAPA DE RIESGOS'!$AR246="Mayor"),CONCATENATE("R",'MAPA DE RIESGOS'!$H246,"C",'MAPA DE RIESGOS'!$AF246),"")</f>
        <v/>
      </c>
      <c r="CC50" s="317" t="str">
        <f>IF(AND('MAPA DE RIESGOS'!$AP247="Alta",'MAPA DE RIESGOS'!$AR247="Mayor"),CONCATENATE("R",'MAPA DE RIESGOS'!$H247,"C",'MAPA DE RIESGOS'!$AF247),"")</f>
        <v/>
      </c>
      <c r="CD50" s="318" t="str">
        <f>IF(AND('MAPA DE RIESGOS'!$AP230="Alta",'MAPA DE RIESGOS'!$AR230="Catastrófico"),CONCATENATE("R",'MAPA DE RIESGOS'!$H230,"C",'MAPA DE RIESGOS'!$AF230),"")</f>
        <v/>
      </c>
      <c r="CE50" s="318" t="str">
        <f>IF(AND('MAPA DE RIESGOS'!$AP231="Alta",'MAPA DE RIESGOS'!$AR231="Catastrófico"),CONCATENATE("R",'MAPA DE RIESGOS'!$H231,"C",'MAPA DE RIESGOS'!$AF231),"")</f>
        <v/>
      </c>
      <c r="CF50" s="318" t="str">
        <f>IF(AND('MAPA DE RIESGOS'!$AP232="Alta",'MAPA DE RIESGOS'!$AR232="Catastrófico"),CONCATENATE("R",'MAPA DE RIESGOS'!$H232,"C",'MAPA DE RIESGOS'!$AF232),"")</f>
        <v/>
      </c>
      <c r="CG50" s="318" t="str">
        <f>IF(AND('MAPA DE RIESGOS'!$AP233="Alta",'MAPA DE RIESGOS'!$AR233="Catastrófico"),CONCATENATE("R",'MAPA DE RIESGOS'!$H233,"C",'MAPA DE RIESGOS'!$AF233),"")</f>
        <v/>
      </c>
      <c r="CH50" s="318" t="str">
        <f>IF(AND('MAPA DE RIESGOS'!$AP234="Alta",'MAPA DE RIESGOS'!$AR234="Catastrófico"),CONCATENATE("R",'MAPA DE RIESGOS'!$H234,"C",'MAPA DE RIESGOS'!$AF234),"")</f>
        <v/>
      </c>
      <c r="CI50" s="318" t="str">
        <f>IF(AND('MAPA DE RIESGOS'!$AP235="Alta",'MAPA DE RIESGOS'!$AR235="Catastrófico"),CONCATENATE("R",'MAPA DE RIESGOS'!$H235,"C",'MAPA DE RIESGOS'!$AF235),"")</f>
        <v/>
      </c>
      <c r="CJ50" s="318" t="str">
        <f>IF(AND('MAPA DE RIESGOS'!$AP236="Alta",'MAPA DE RIESGOS'!$AR236="Catastrófico"),CONCATENATE("R",'MAPA DE RIESGOS'!$H236,"C",'MAPA DE RIESGOS'!$AF236),"")</f>
        <v/>
      </c>
      <c r="CK50" s="318" t="str">
        <f>IF(AND('MAPA DE RIESGOS'!$AP237="Alta",'MAPA DE RIESGOS'!$AR237="Catastrófico"),CONCATENATE("R",'MAPA DE RIESGOS'!$H237,"C",'MAPA DE RIESGOS'!$AF237),"")</f>
        <v/>
      </c>
      <c r="CL50" s="318" t="str">
        <f>IF(AND('MAPA DE RIESGOS'!$AP238="Alta",'MAPA DE RIESGOS'!$AR238="Catastrófico"),CONCATENATE("R",'MAPA DE RIESGOS'!$H238,"C",'MAPA DE RIESGOS'!$AF238),"")</f>
        <v/>
      </c>
      <c r="CM50" s="318" t="str">
        <f>IF(AND('MAPA DE RIESGOS'!$AP239="Alta",'MAPA DE RIESGOS'!$AR239="Catastrófico"),CONCATENATE("R",'MAPA DE RIESGOS'!$H239,"C",'MAPA DE RIESGOS'!$AF239),"")</f>
        <v/>
      </c>
      <c r="CN50" s="318" t="str">
        <f>IF(AND('MAPA DE RIESGOS'!$AP240="Alta",'MAPA DE RIESGOS'!$AR240="Catastrófico"),CONCATENATE("R",'MAPA DE RIESGOS'!$H240,"C",'MAPA DE RIESGOS'!$AF240),"")</f>
        <v/>
      </c>
      <c r="CO50" s="318" t="str">
        <f>IF(AND('MAPA DE RIESGOS'!$AP241="Alta",'MAPA DE RIESGOS'!$AR241="Catastrófico"),CONCATENATE("R",'MAPA DE RIESGOS'!$H241,"C",'MAPA DE RIESGOS'!$AF241),"")</f>
        <v/>
      </c>
      <c r="CP50" s="318" t="str">
        <f>IF(AND('MAPA DE RIESGOS'!$AP242="Alta",'MAPA DE RIESGOS'!$AR242="Catastrófico"),CONCATENATE("R",'MAPA DE RIESGOS'!$H242,"C",'MAPA DE RIESGOS'!$AF242),"")</f>
        <v/>
      </c>
      <c r="CQ50" s="318" t="str">
        <f>IF(AND('MAPA DE RIESGOS'!$AP243="Alta",'MAPA DE RIESGOS'!$AR243="Catastrófico"),CONCATENATE("R",'MAPA DE RIESGOS'!$H243,"C",'MAPA DE RIESGOS'!$AF243),"")</f>
        <v/>
      </c>
      <c r="CR50" s="318" t="str">
        <f>IF(AND('MAPA DE RIESGOS'!$AP244="Alta",'MAPA DE RIESGOS'!$AR244="Catastrófico"),CONCATENATE("R",'MAPA DE RIESGOS'!$H244,"C",'MAPA DE RIESGOS'!$AF244),"")</f>
        <v/>
      </c>
      <c r="CS50" s="318" t="str">
        <f>IF(AND('MAPA DE RIESGOS'!$AP245="Alta",'MAPA DE RIESGOS'!$AR245="Catastrófico"),CONCATENATE("R",'MAPA DE RIESGOS'!$H245,"C",'MAPA DE RIESGOS'!$AF245),"")</f>
        <v/>
      </c>
      <c r="CT50" s="318" t="str">
        <f>IF(AND('MAPA DE RIESGOS'!$AP246="Alta",'MAPA DE RIESGOS'!$AR246="Catastrófico"),CONCATENATE("R",'MAPA DE RIESGOS'!$H246,"C",'MAPA DE RIESGOS'!$AF246),"")</f>
        <v/>
      </c>
      <c r="CU50" s="319" t="str">
        <f>IF(AND('MAPA DE RIESGOS'!$AP247="Alta",'MAPA DE RIESGOS'!$AR247="Catastrófico"),CONCATENATE("R",'MAPA DE RIESGOS'!$H247,"C",'MAPA DE RIESGOS'!$AF247),"")</f>
        <v/>
      </c>
      <c r="CV50" s="57"/>
      <c r="CW50" s="873"/>
      <c r="CX50" s="874"/>
      <c r="CY50" s="874"/>
      <c r="CZ50" s="874"/>
      <c r="DA50" s="874"/>
      <c r="DB50" s="875"/>
    </row>
    <row r="51" spans="2:106" ht="32.450000000000003" customHeight="1">
      <c r="B51" s="878"/>
      <c r="C51" s="878"/>
      <c r="D51" s="879"/>
      <c r="E51" s="849"/>
      <c r="F51" s="850"/>
      <c r="G51" s="850"/>
      <c r="H51" s="850"/>
      <c r="I51" s="850"/>
      <c r="J51" s="328" t="str">
        <f>IF(AND('MAPA DE RIESGOS'!$AP248="Alta",'MAPA DE RIESGOS'!$AR248="Leve"),CONCATENATE("R",'MAPA DE RIESGOS'!$H248,"C",'MAPA DE RIESGOS'!$AF248),"")</f>
        <v/>
      </c>
      <c r="K51" s="329" t="str">
        <f>IF(AND('MAPA DE RIESGOS'!$AP249="Alta",'MAPA DE RIESGOS'!$AR249="Leve"),CONCATENATE("R",'MAPA DE RIESGOS'!$H249,"C",'MAPA DE RIESGOS'!$AF249),"")</f>
        <v/>
      </c>
      <c r="L51" s="329" t="str">
        <f>IF(AND('MAPA DE RIESGOS'!$AP250="Alta",'MAPA DE RIESGOS'!$AR250="Leve"),CONCATENATE("R",'MAPA DE RIESGOS'!$H250,"C",'MAPA DE RIESGOS'!$AF250),"")</f>
        <v/>
      </c>
      <c r="M51" s="329" t="str">
        <f>IF(AND('MAPA DE RIESGOS'!$AP251="Alta",'MAPA DE RIESGOS'!$AR251="Leve"),CONCATENATE("R",'MAPA DE RIESGOS'!$H251,"C",'MAPA DE RIESGOS'!$AF251),"")</f>
        <v/>
      </c>
      <c r="N51" s="329" t="str">
        <f>IF(AND('MAPA DE RIESGOS'!$AP252="Alta",'MAPA DE RIESGOS'!$AR252="Leve"),CONCATENATE("R",'MAPA DE RIESGOS'!$H252,"C",'MAPA DE RIESGOS'!$AF252),"")</f>
        <v/>
      </c>
      <c r="O51" s="329" t="str">
        <f>IF(AND('MAPA DE RIESGOS'!$AP253="Alta",'MAPA DE RIESGOS'!$AR253="Leve"),CONCATENATE("R",'MAPA DE RIESGOS'!$H253,"C",'MAPA DE RIESGOS'!$AF253),"")</f>
        <v/>
      </c>
      <c r="P51" s="329" t="str">
        <f>IF(AND('MAPA DE RIESGOS'!$AP254="Alta",'MAPA DE RIESGOS'!$AR254="Leve"),CONCATENATE("R",'MAPA DE RIESGOS'!$H254,"C",'MAPA DE RIESGOS'!$AF254),"")</f>
        <v/>
      </c>
      <c r="Q51" s="329" t="str">
        <f>IF(AND('MAPA DE RIESGOS'!$AP255="Alta",'MAPA DE RIESGOS'!$AR255="Leve"),CONCATENATE("R",'MAPA DE RIESGOS'!$H255,"C",'MAPA DE RIESGOS'!$AF255),"")</f>
        <v/>
      </c>
      <c r="R51" s="329" t="str">
        <f>IF(AND('MAPA DE RIESGOS'!$AP256="Alta",'MAPA DE RIESGOS'!$AR256="Leve"),CONCATENATE("R",'MAPA DE RIESGOS'!$H256,"C",'MAPA DE RIESGOS'!$AF256),"")</f>
        <v/>
      </c>
      <c r="S51" s="329" t="str">
        <f>IF(AND('MAPA DE RIESGOS'!$AP257="Alta",'MAPA DE RIESGOS'!$AR257="Leve"),CONCATENATE("R",'MAPA DE RIESGOS'!$H257,"C",'MAPA DE RIESGOS'!$AF257),"")</f>
        <v/>
      </c>
      <c r="T51" s="329" t="str">
        <f>IF(AND('MAPA DE RIESGOS'!$AP258="Alta",'MAPA DE RIESGOS'!$AR258="Leve"),CONCATENATE("R",'MAPA DE RIESGOS'!$H258,"C",'MAPA DE RIESGOS'!$AF258),"")</f>
        <v/>
      </c>
      <c r="U51" s="329" t="str">
        <f>IF(AND('MAPA DE RIESGOS'!$AP259="Alta",'MAPA DE RIESGOS'!$AR259="Leve"),CONCATENATE("R",'MAPA DE RIESGOS'!$H259,"C",'MAPA DE RIESGOS'!$AF259),"")</f>
        <v/>
      </c>
      <c r="V51" s="329" t="str">
        <f>IF(AND('MAPA DE RIESGOS'!$AP260="Alta",'MAPA DE RIESGOS'!$AR260="Leve"),CONCATENATE("R",'MAPA DE RIESGOS'!$H260,"C",'MAPA DE RIESGOS'!$AF260),"")</f>
        <v/>
      </c>
      <c r="W51" s="329" t="str">
        <f>IF(AND('MAPA DE RIESGOS'!$AP261="Alta",'MAPA DE RIESGOS'!$AR261="Leve"),CONCATENATE("R",'MAPA DE RIESGOS'!$H261,"C",'MAPA DE RIESGOS'!$AF261),"")</f>
        <v/>
      </c>
      <c r="X51" s="329" t="str">
        <f>IF(AND('MAPA DE RIESGOS'!$AP262="Alta",'MAPA DE RIESGOS'!$AR262="Leve"),CONCATENATE("R",'MAPA DE RIESGOS'!$H262,"C",'MAPA DE RIESGOS'!$AF262),"")</f>
        <v/>
      </c>
      <c r="Y51" s="329" t="str">
        <f>IF(AND('MAPA DE RIESGOS'!$AP263="Alta",'MAPA DE RIESGOS'!$AR263="Leve"),CONCATENATE("R",'MAPA DE RIESGOS'!$H263,"C",'MAPA DE RIESGOS'!$AF263),"")</f>
        <v/>
      </c>
      <c r="Z51" s="329" t="str">
        <f>IF(AND('MAPA DE RIESGOS'!$AP264="Alta",'MAPA DE RIESGOS'!$AR264="Leve"),CONCATENATE("R",'MAPA DE RIESGOS'!$H264,"C",'MAPA DE RIESGOS'!$AF264),"")</f>
        <v/>
      </c>
      <c r="AA51" s="329" t="str">
        <f>IF(AND('MAPA DE RIESGOS'!$AP265="Alta",'MAPA DE RIESGOS'!$AR265="Leve"),CONCATENATE("R",'MAPA DE RIESGOS'!$H265,"C",'MAPA DE RIESGOS'!$AF265),"")</f>
        <v/>
      </c>
      <c r="AB51" s="328" t="str">
        <f>IF(AND('MAPA DE RIESGOS'!$AP248="Alta",'MAPA DE RIESGOS'!$AR248="Menor"),CONCATENATE("R",'MAPA DE RIESGOS'!$H248,"C",'MAPA DE RIESGOS'!$AF248),"")</f>
        <v/>
      </c>
      <c r="AC51" s="329" t="str">
        <f>IF(AND('MAPA DE RIESGOS'!$AP249="Alta",'MAPA DE RIESGOS'!$AR249="Menor"),CONCATENATE("R",'MAPA DE RIESGOS'!$H249,"C",'MAPA DE RIESGOS'!$AF249),"")</f>
        <v/>
      </c>
      <c r="AD51" s="329" t="str">
        <f>IF(AND('MAPA DE RIESGOS'!$AP250="Alta",'MAPA DE RIESGOS'!$AR250="Menor"),CONCATENATE("R",'MAPA DE RIESGOS'!$H250,"C",'MAPA DE RIESGOS'!$AF250),"")</f>
        <v/>
      </c>
      <c r="AE51" s="329" t="str">
        <f>IF(AND('MAPA DE RIESGOS'!$AP251="Alta",'MAPA DE RIESGOS'!$AR251="Menor"),CONCATENATE("R",'MAPA DE RIESGOS'!$H251,"C",'MAPA DE RIESGOS'!$AF251),"")</f>
        <v/>
      </c>
      <c r="AF51" s="329" t="str">
        <f>IF(AND('MAPA DE RIESGOS'!$AP252="Alta",'MAPA DE RIESGOS'!$AR252="Menor"),CONCATENATE("R",'MAPA DE RIESGOS'!$H252,"C",'MAPA DE RIESGOS'!$AF252),"")</f>
        <v/>
      </c>
      <c r="AG51" s="329" t="str">
        <f>IF(AND('MAPA DE RIESGOS'!$AP253="Alta",'MAPA DE RIESGOS'!$AR253="Menor"),CONCATENATE("R",'MAPA DE RIESGOS'!$H253,"C",'MAPA DE RIESGOS'!$AF253),"")</f>
        <v/>
      </c>
      <c r="AH51" s="329" t="str">
        <f>IF(AND('MAPA DE RIESGOS'!$AP254="Alta",'MAPA DE RIESGOS'!$AR254="Menor"),CONCATENATE("R",'MAPA DE RIESGOS'!$H254,"C",'MAPA DE RIESGOS'!$AF254),"")</f>
        <v/>
      </c>
      <c r="AI51" s="329" t="str">
        <f>IF(AND('MAPA DE RIESGOS'!$AP255="Alta",'MAPA DE RIESGOS'!$AR255="Menor"),CONCATENATE("R",'MAPA DE RIESGOS'!$H255,"C",'MAPA DE RIESGOS'!$AF255),"")</f>
        <v/>
      </c>
      <c r="AJ51" s="329" t="str">
        <f>IF(AND('MAPA DE RIESGOS'!$AP256="Alta",'MAPA DE RIESGOS'!$AR256="Menor"),CONCATENATE("R",'MAPA DE RIESGOS'!$H256,"C",'MAPA DE RIESGOS'!$AF256),"")</f>
        <v/>
      </c>
      <c r="AK51" s="329" t="str">
        <f>IF(AND('MAPA DE RIESGOS'!$AP257="Alta",'MAPA DE RIESGOS'!$AR257="Menor"),CONCATENATE("R",'MAPA DE RIESGOS'!$H257,"C",'MAPA DE RIESGOS'!$AF257),"")</f>
        <v/>
      </c>
      <c r="AL51" s="329" t="str">
        <f>IF(AND('MAPA DE RIESGOS'!$AP258="Alta",'MAPA DE RIESGOS'!$AR258="Menor"),CONCATENATE("R",'MAPA DE RIESGOS'!$H258,"C",'MAPA DE RIESGOS'!$AF258),"")</f>
        <v/>
      </c>
      <c r="AM51" s="329" t="str">
        <f>IF(AND('MAPA DE RIESGOS'!$AP259="Alta",'MAPA DE RIESGOS'!$AR259="Menor"),CONCATENATE("R",'MAPA DE RIESGOS'!$H259,"C",'MAPA DE RIESGOS'!$AF259),"")</f>
        <v/>
      </c>
      <c r="AN51" s="329" t="str">
        <f>IF(AND('MAPA DE RIESGOS'!$AP260="Alta",'MAPA DE RIESGOS'!$AR260="Menor"),CONCATENATE("R",'MAPA DE RIESGOS'!$H260,"C",'MAPA DE RIESGOS'!$AF260),"")</f>
        <v/>
      </c>
      <c r="AO51" s="329" t="str">
        <f>IF(AND('MAPA DE RIESGOS'!$AP261="Alta",'MAPA DE RIESGOS'!$AR261="Menor"),CONCATENATE("R",'MAPA DE RIESGOS'!$H261,"C",'MAPA DE RIESGOS'!$AF261),"")</f>
        <v/>
      </c>
      <c r="AP51" s="329" t="str">
        <f>IF(AND('MAPA DE RIESGOS'!$AP262="Alta",'MAPA DE RIESGOS'!$AR262="Menor"),CONCATENATE("R",'MAPA DE RIESGOS'!$H262,"C",'MAPA DE RIESGOS'!$AF262),"")</f>
        <v/>
      </c>
      <c r="AQ51" s="329" t="str">
        <f>IF(AND('MAPA DE RIESGOS'!$AP263="Alta",'MAPA DE RIESGOS'!$AR263="Menor"),CONCATENATE("R",'MAPA DE RIESGOS'!$H263,"C",'MAPA DE RIESGOS'!$AF263),"")</f>
        <v/>
      </c>
      <c r="AR51" s="329" t="str">
        <f>IF(AND('MAPA DE RIESGOS'!$AP264="Alta",'MAPA DE RIESGOS'!$AR264="Menor"),CONCATENATE("R",'MAPA DE RIESGOS'!$H264,"C",'MAPA DE RIESGOS'!$AF264),"")</f>
        <v/>
      </c>
      <c r="AS51" s="330" t="str">
        <f>IF(AND('MAPA DE RIESGOS'!$AP265="Alta",'MAPA DE RIESGOS'!$AR265="Menor"),CONCATENATE("R",'MAPA DE RIESGOS'!$H265,"C",'MAPA DE RIESGOS'!$AF265),"")</f>
        <v/>
      </c>
      <c r="AT51" s="316" t="str">
        <f>IF(AND('MAPA DE RIESGOS'!$AP248="Alta",'MAPA DE RIESGOS'!$AR248="Moderado"),CONCATENATE("R",'MAPA DE RIESGOS'!$H248,"C",'MAPA DE RIESGOS'!$AF248),"")</f>
        <v/>
      </c>
      <c r="AU51" s="316" t="str">
        <f>IF(AND('MAPA DE RIESGOS'!$AP249="Alta",'MAPA DE RIESGOS'!$AR249="Moderado"),CONCATENATE("R",'MAPA DE RIESGOS'!$H249,"C",'MAPA DE RIESGOS'!$AF249),"")</f>
        <v/>
      </c>
      <c r="AV51" s="316" t="str">
        <f>IF(AND('MAPA DE RIESGOS'!$AP250="Alta",'MAPA DE RIESGOS'!$AR250="Moderado"),CONCATENATE("R",'MAPA DE RIESGOS'!$H250,"C",'MAPA DE RIESGOS'!$AF250),"")</f>
        <v/>
      </c>
      <c r="AW51" s="316" t="str">
        <f>IF(AND('MAPA DE RIESGOS'!$AP251="Alta",'MAPA DE RIESGOS'!$AR251="Moderado"),CONCATENATE("R",'MAPA DE RIESGOS'!$H251,"C",'MAPA DE RIESGOS'!$AF251),"")</f>
        <v/>
      </c>
      <c r="AX51" s="316" t="str">
        <f>IF(AND('MAPA DE RIESGOS'!$AP252="Alta",'MAPA DE RIESGOS'!$AR252="Moderado"),CONCATENATE("R",'MAPA DE RIESGOS'!$H252,"C",'MAPA DE RIESGOS'!$AF252),"")</f>
        <v/>
      </c>
      <c r="AY51" s="316" t="str">
        <f>IF(AND('MAPA DE RIESGOS'!$AP253="Alta",'MAPA DE RIESGOS'!$AR253="Moderado"),CONCATENATE("R",'MAPA DE RIESGOS'!$H253,"C",'MAPA DE RIESGOS'!$AF253),"")</f>
        <v/>
      </c>
      <c r="AZ51" s="316" t="str">
        <f>IF(AND('MAPA DE RIESGOS'!$AP254="Alta",'MAPA DE RIESGOS'!$AR254="Moderado"),CONCATENATE("R",'MAPA DE RIESGOS'!$H254,"C",'MAPA DE RIESGOS'!$AF254),"")</f>
        <v/>
      </c>
      <c r="BA51" s="316" t="str">
        <f>IF(AND('MAPA DE RIESGOS'!$AP255="Alta",'MAPA DE RIESGOS'!$AR255="Moderado"),CONCATENATE("R",'MAPA DE RIESGOS'!$H255,"C",'MAPA DE RIESGOS'!$AF255),"")</f>
        <v/>
      </c>
      <c r="BB51" s="316" t="str">
        <f>IF(AND('MAPA DE RIESGOS'!$AP256="Alta",'MAPA DE RIESGOS'!$AR256="Moderado"),CONCATENATE("R",'MAPA DE RIESGOS'!$H256,"C",'MAPA DE RIESGOS'!$AF256),"")</f>
        <v/>
      </c>
      <c r="BC51" s="316" t="str">
        <f>IF(AND('MAPA DE RIESGOS'!$AP257="Alta",'MAPA DE RIESGOS'!$AR257="Moderado"),CONCATENATE("R",'MAPA DE RIESGOS'!$H257,"C",'MAPA DE RIESGOS'!$AF257),"")</f>
        <v/>
      </c>
      <c r="BD51" s="316" t="str">
        <f>IF(AND('MAPA DE RIESGOS'!$AP258="Alta",'MAPA DE RIESGOS'!$AR258="Moderado"),CONCATENATE("R",'MAPA DE RIESGOS'!$H258,"C",'MAPA DE RIESGOS'!$AF258),"")</f>
        <v/>
      </c>
      <c r="BE51" s="316" t="str">
        <f>IF(AND('MAPA DE RIESGOS'!$AP259="Alta",'MAPA DE RIESGOS'!$AR259="Moderado"),CONCATENATE("R",'MAPA DE RIESGOS'!$H259,"C",'MAPA DE RIESGOS'!$AF259),"")</f>
        <v/>
      </c>
      <c r="BF51" s="316" t="str">
        <f>IF(AND('MAPA DE RIESGOS'!$AP260="Alta",'MAPA DE RIESGOS'!$AR260="Moderado"),CONCATENATE("R",'MAPA DE RIESGOS'!$H260,"C",'MAPA DE RIESGOS'!$AF260),"")</f>
        <v/>
      </c>
      <c r="BG51" s="316" t="str">
        <f>IF(AND('MAPA DE RIESGOS'!$AP261="Alta",'MAPA DE RIESGOS'!$AR261="Moderado"),CONCATENATE("R",'MAPA DE RIESGOS'!$H261,"C",'MAPA DE RIESGOS'!$AF261),"")</f>
        <v/>
      </c>
      <c r="BH51" s="316" t="str">
        <f>IF(AND('MAPA DE RIESGOS'!$AP262="Alta",'MAPA DE RIESGOS'!$AR262="Moderado"),CONCATENATE("R",'MAPA DE RIESGOS'!$H262,"C",'MAPA DE RIESGOS'!$AF262),"")</f>
        <v/>
      </c>
      <c r="BI51" s="316" t="str">
        <f>IF(AND('MAPA DE RIESGOS'!$AP263="Alta",'MAPA DE RIESGOS'!$AR263="Moderado"),CONCATENATE("R",'MAPA DE RIESGOS'!$H263,"C",'MAPA DE RIESGOS'!$AF263),"")</f>
        <v/>
      </c>
      <c r="BJ51" s="316" t="str">
        <f>IF(AND('MAPA DE RIESGOS'!$AP264="Alta",'MAPA DE RIESGOS'!$AR264="Moderado"),CONCATENATE("R",'MAPA DE RIESGOS'!$H264,"C",'MAPA DE RIESGOS'!$AF264),"")</f>
        <v/>
      </c>
      <c r="BK51" s="317" t="str">
        <f>IF(AND('MAPA DE RIESGOS'!$AP265="Alta",'MAPA DE RIESGOS'!$AR265="Moderado"),CONCATENATE("R",'MAPA DE RIESGOS'!$H265,"C",'MAPA DE RIESGOS'!$AF265),"")</f>
        <v/>
      </c>
      <c r="BL51" s="316" t="str">
        <f>IF(AND('MAPA DE RIESGOS'!$AP248="Alta",'MAPA DE RIESGOS'!$AR248="Mayor"),CONCATENATE("R",'MAPA DE RIESGOS'!$H248,"C",'MAPA DE RIESGOS'!$AF248),"")</f>
        <v/>
      </c>
      <c r="BM51" s="316" t="str">
        <f>IF(AND('MAPA DE RIESGOS'!$AP249="Alta",'MAPA DE RIESGOS'!$AR249="Mayor"),CONCATENATE("R",'MAPA DE RIESGOS'!$H249,"C",'MAPA DE RIESGOS'!$AF249),"")</f>
        <v/>
      </c>
      <c r="BN51" s="316" t="str">
        <f>IF(AND('MAPA DE RIESGOS'!$AP250="Alta",'MAPA DE RIESGOS'!$AR250="Mayor"),CONCATENATE("R",'MAPA DE RIESGOS'!$H250,"C",'MAPA DE RIESGOS'!$AF250),"")</f>
        <v/>
      </c>
      <c r="BO51" s="316" t="str">
        <f>IF(AND('MAPA DE RIESGOS'!$AP251="Alta",'MAPA DE RIESGOS'!$AR251="Mayor"),CONCATENATE("R",'MAPA DE RIESGOS'!$H251,"C",'MAPA DE RIESGOS'!$AF251),"")</f>
        <v/>
      </c>
      <c r="BP51" s="316" t="str">
        <f>IF(AND('MAPA DE RIESGOS'!$AP252="Alta",'MAPA DE RIESGOS'!$AR252="Mayor"),CONCATENATE("R",'MAPA DE RIESGOS'!$H252,"C",'MAPA DE RIESGOS'!$AF252),"")</f>
        <v/>
      </c>
      <c r="BQ51" s="316" t="str">
        <f>IF(AND('MAPA DE RIESGOS'!$AP253="Alta",'MAPA DE RIESGOS'!$AR253="Mayor"),CONCATENATE("R",'MAPA DE RIESGOS'!$H253,"C",'MAPA DE RIESGOS'!$AF253),"")</f>
        <v/>
      </c>
      <c r="BR51" s="316" t="str">
        <f>IF(AND('MAPA DE RIESGOS'!$AP254="Alta",'MAPA DE RIESGOS'!$AR254="Mayor"),CONCATENATE("R",'MAPA DE RIESGOS'!$H254,"C",'MAPA DE RIESGOS'!$AF254),"")</f>
        <v/>
      </c>
      <c r="BS51" s="316" t="str">
        <f>IF(AND('MAPA DE RIESGOS'!$AP255="Alta",'MAPA DE RIESGOS'!$AR255="Mayor"),CONCATENATE("R",'MAPA DE RIESGOS'!$H255,"C",'MAPA DE RIESGOS'!$AF255),"")</f>
        <v/>
      </c>
      <c r="BT51" s="316" t="str">
        <f>IF(AND('MAPA DE RIESGOS'!$AP256="Alta",'MAPA DE RIESGOS'!$AR256="Mayor"),CONCATENATE("R",'MAPA DE RIESGOS'!$H256,"C",'MAPA DE RIESGOS'!$AF256),"")</f>
        <v/>
      </c>
      <c r="BU51" s="316" t="str">
        <f>IF(AND('MAPA DE RIESGOS'!$AP257="Alta",'MAPA DE RIESGOS'!$AR257="Mayor"),CONCATENATE("R",'MAPA DE RIESGOS'!$H257,"C",'MAPA DE RIESGOS'!$AF257),"")</f>
        <v/>
      </c>
      <c r="BV51" s="316" t="str">
        <f>IF(AND('MAPA DE RIESGOS'!$AP258="Alta",'MAPA DE RIESGOS'!$AR258="Mayor"),CONCATENATE("R",'MAPA DE RIESGOS'!$H258,"C",'MAPA DE RIESGOS'!$AF258),"")</f>
        <v/>
      </c>
      <c r="BW51" s="316" t="str">
        <f>IF(AND('MAPA DE RIESGOS'!$AP259="Alta",'MAPA DE RIESGOS'!$AR259="Mayor"),CONCATENATE("R",'MAPA DE RIESGOS'!$H259,"C",'MAPA DE RIESGOS'!$AF259),"")</f>
        <v/>
      </c>
      <c r="BX51" s="316" t="str">
        <f>IF(AND('MAPA DE RIESGOS'!$AP260="Alta",'MAPA DE RIESGOS'!$AR260="Mayor"),CONCATENATE("R",'MAPA DE RIESGOS'!$H260,"C",'MAPA DE RIESGOS'!$AF260),"")</f>
        <v/>
      </c>
      <c r="BY51" s="316" t="str">
        <f>IF(AND('MAPA DE RIESGOS'!$AP261="Alta",'MAPA DE RIESGOS'!$AR261="Mayor"),CONCATENATE("R",'MAPA DE RIESGOS'!$H261,"C",'MAPA DE RIESGOS'!$AF261),"")</f>
        <v/>
      </c>
      <c r="BZ51" s="316" t="str">
        <f>IF(AND('MAPA DE RIESGOS'!$AP262="Alta",'MAPA DE RIESGOS'!$AR262="Mayor"),CONCATENATE("R",'MAPA DE RIESGOS'!$H262,"C",'MAPA DE RIESGOS'!$AF262),"")</f>
        <v/>
      </c>
      <c r="CA51" s="316" t="str">
        <f>IF(AND('MAPA DE RIESGOS'!$AP263="Alta",'MAPA DE RIESGOS'!$AR263="Mayor"),CONCATENATE("R",'MAPA DE RIESGOS'!$H263,"C",'MAPA DE RIESGOS'!$AF263),"")</f>
        <v/>
      </c>
      <c r="CB51" s="316" t="str">
        <f>IF(AND('MAPA DE RIESGOS'!$AP264="Alta",'MAPA DE RIESGOS'!$AR264="Mayor"),CONCATENATE("R",'MAPA DE RIESGOS'!$H264,"C",'MAPA DE RIESGOS'!$AF264),"")</f>
        <v/>
      </c>
      <c r="CC51" s="317" t="str">
        <f>IF(AND('MAPA DE RIESGOS'!$AP265="Alta",'MAPA DE RIESGOS'!$AR265="Mayor"),CONCATENATE("R",'MAPA DE RIESGOS'!$H265,"C",'MAPA DE RIESGOS'!$AF265),"")</f>
        <v/>
      </c>
      <c r="CD51" s="318" t="str">
        <f>IF(AND('MAPA DE RIESGOS'!$AP248="Alta",'MAPA DE RIESGOS'!$AR248="Catastrófico"),CONCATENATE("R",'MAPA DE RIESGOS'!$H248,"C",'MAPA DE RIESGOS'!$AF248),"")</f>
        <v/>
      </c>
      <c r="CE51" s="318" t="str">
        <f>IF(AND('MAPA DE RIESGOS'!$AP249="Alta",'MAPA DE RIESGOS'!$AR249="Catastrófico"),CONCATENATE("R",'MAPA DE RIESGOS'!$H249,"C",'MAPA DE RIESGOS'!$AF249),"")</f>
        <v/>
      </c>
      <c r="CF51" s="318" t="str">
        <f>IF(AND('MAPA DE RIESGOS'!$AP250="Alta",'MAPA DE RIESGOS'!$AR250="Catastrófico"),CONCATENATE("R",'MAPA DE RIESGOS'!$H250,"C",'MAPA DE RIESGOS'!$AF250),"")</f>
        <v/>
      </c>
      <c r="CG51" s="318" t="str">
        <f>IF(AND('MAPA DE RIESGOS'!$AP251="Alta",'MAPA DE RIESGOS'!$AR251="Catastrófico"),CONCATENATE("R",'MAPA DE RIESGOS'!$H251,"C",'MAPA DE RIESGOS'!$AF251),"")</f>
        <v/>
      </c>
      <c r="CH51" s="318" t="str">
        <f>IF(AND('MAPA DE RIESGOS'!$AP252="Alta",'MAPA DE RIESGOS'!$AR252="Catastrófico"),CONCATENATE("R",'MAPA DE RIESGOS'!$H252,"C",'MAPA DE RIESGOS'!$AF252),"")</f>
        <v/>
      </c>
      <c r="CI51" s="318" t="str">
        <f>IF(AND('MAPA DE RIESGOS'!$AP253="Alta",'MAPA DE RIESGOS'!$AR253="Catastrófico"),CONCATENATE("R",'MAPA DE RIESGOS'!$H253,"C",'MAPA DE RIESGOS'!$AF253),"")</f>
        <v/>
      </c>
      <c r="CJ51" s="318" t="str">
        <f>IF(AND('MAPA DE RIESGOS'!$AP254="Alta",'MAPA DE RIESGOS'!$AR254="Catastrófico"),CONCATENATE("R",'MAPA DE RIESGOS'!$H254,"C",'MAPA DE RIESGOS'!$AF254),"")</f>
        <v/>
      </c>
      <c r="CK51" s="318" t="str">
        <f>IF(AND('MAPA DE RIESGOS'!$AP255="Alta",'MAPA DE RIESGOS'!$AR255="Catastrófico"),CONCATENATE("R",'MAPA DE RIESGOS'!$H255,"C",'MAPA DE RIESGOS'!$AF255),"")</f>
        <v/>
      </c>
      <c r="CL51" s="318" t="str">
        <f>IF(AND('MAPA DE RIESGOS'!$AP256="Alta",'MAPA DE RIESGOS'!$AR256="Catastrófico"),CONCATENATE("R",'MAPA DE RIESGOS'!$H256,"C",'MAPA DE RIESGOS'!$AF256),"")</f>
        <v/>
      </c>
      <c r="CM51" s="318" t="str">
        <f>IF(AND('MAPA DE RIESGOS'!$AP257="Alta",'MAPA DE RIESGOS'!$AR257="Catastrófico"),CONCATENATE("R",'MAPA DE RIESGOS'!$H257,"C",'MAPA DE RIESGOS'!$AF257),"")</f>
        <v/>
      </c>
      <c r="CN51" s="318" t="str">
        <f>IF(AND('MAPA DE RIESGOS'!$AP258="Alta",'MAPA DE RIESGOS'!$AR258="Catastrófico"),CONCATENATE("R",'MAPA DE RIESGOS'!$H258,"C",'MAPA DE RIESGOS'!$AF258),"")</f>
        <v/>
      </c>
      <c r="CO51" s="318" t="str">
        <f>IF(AND('MAPA DE RIESGOS'!$AP259="Alta",'MAPA DE RIESGOS'!$AR259="Catastrófico"),CONCATENATE("R",'MAPA DE RIESGOS'!$H259,"C",'MAPA DE RIESGOS'!$AF259),"")</f>
        <v/>
      </c>
      <c r="CP51" s="318" t="str">
        <f>IF(AND('MAPA DE RIESGOS'!$AP260="Alta",'MAPA DE RIESGOS'!$AR260="Catastrófico"),CONCATENATE("R",'MAPA DE RIESGOS'!$H260,"C",'MAPA DE RIESGOS'!$AF260),"")</f>
        <v/>
      </c>
      <c r="CQ51" s="318" t="str">
        <f>IF(AND('MAPA DE RIESGOS'!$AP261="Alta",'MAPA DE RIESGOS'!$AR261="Catastrófico"),CONCATENATE("R",'MAPA DE RIESGOS'!$H261,"C",'MAPA DE RIESGOS'!$AF261),"")</f>
        <v/>
      </c>
      <c r="CR51" s="318" t="str">
        <f>IF(AND('MAPA DE RIESGOS'!$AP262="Alta",'MAPA DE RIESGOS'!$AR262="Catastrófico"),CONCATENATE("R",'MAPA DE RIESGOS'!$H262,"C",'MAPA DE RIESGOS'!$AF262),"")</f>
        <v/>
      </c>
      <c r="CS51" s="318" t="str">
        <f>IF(AND('MAPA DE RIESGOS'!$AP263="Alta",'MAPA DE RIESGOS'!$AR263="Catastrófico"),CONCATENATE("R",'MAPA DE RIESGOS'!$H263,"C",'MAPA DE RIESGOS'!$AF263),"")</f>
        <v/>
      </c>
      <c r="CT51" s="318" t="str">
        <f>IF(AND('MAPA DE RIESGOS'!$AP264="Alta",'MAPA DE RIESGOS'!$AR264="Catastrófico"),CONCATENATE("R",'MAPA DE RIESGOS'!$H264,"C",'MAPA DE RIESGOS'!$AF264),"")</f>
        <v/>
      </c>
      <c r="CU51" s="319" t="str">
        <f>IF(AND('MAPA DE RIESGOS'!$AP265="Alta",'MAPA DE RIESGOS'!$AR265="Catastrófico"),CONCATENATE("R",'MAPA DE RIESGOS'!$H265,"C",'MAPA DE RIESGOS'!$AF265),"")</f>
        <v/>
      </c>
      <c r="CV51" s="57"/>
      <c r="CW51" s="873"/>
      <c r="CX51" s="874"/>
      <c r="CY51" s="874"/>
      <c r="CZ51" s="874"/>
      <c r="DA51" s="874"/>
      <c r="DB51" s="875"/>
    </row>
    <row r="52" spans="2:106" ht="32.450000000000003" customHeight="1">
      <c r="B52" s="878"/>
      <c r="C52" s="878"/>
      <c r="D52" s="879"/>
      <c r="E52" s="849"/>
      <c r="F52" s="850"/>
      <c r="G52" s="850"/>
      <c r="H52" s="850"/>
      <c r="I52" s="850"/>
      <c r="J52" s="328" t="str">
        <f>IF(AND('MAPA DE RIESGOS'!$AP266="Alta",'MAPA DE RIESGOS'!$AR266="Leve"),CONCATENATE("R",'MAPA DE RIESGOS'!$H266,"C",'MAPA DE RIESGOS'!$AF266),"")</f>
        <v/>
      </c>
      <c r="K52" s="329" t="str">
        <f>IF(AND('MAPA DE RIESGOS'!$AP267="Alta",'MAPA DE RIESGOS'!$AR267="Leve"),CONCATENATE("R",'MAPA DE RIESGOS'!$H267,"C",'MAPA DE RIESGOS'!$AF267),"")</f>
        <v/>
      </c>
      <c r="L52" s="329" t="str">
        <f>IF(AND('MAPA DE RIESGOS'!$AP268="Alta",'MAPA DE RIESGOS'!$AR268="Leve"),CONCATENATE("R",'MAPA DE RIESGOS'!$H268,"C",'MAPA DE RIESGOS'!$AF268),"")</f>
        <v/>
      </c>
      <c r="M52" s="329" t="str">
        <f>IF(AND('MAPA DE RIESGOS'!$AP269="Alta",'MAPA DE RIESGOS'!$AR269="Leve"),CONCATENATE("R",'MAPA DE RIESGOS'!$H269,"C",'MAPA DE RIESGOS'!$AF269),"")</f>
        <v/>
      </c>
      <c r="N52" s="329" t="str">
        <f>IF(AND('MAPA DE RIESGOS'!$AP270="Alta",'MAPA DE RIESGOS'!$AR270="Leve"),CONCATENATE("R",'MAPA DE RIESGOS'!$H270,"C",'MAPA DE RIESGOS'!$AF270),"")</f>
        <v/>
      </c>
      <c r="O52" s="329" t="str">
        <f>IF(AND('MAPA DE RIESGOS'!$AP271="Alta",'MAPA DE RIESGOS'!$AR271="Leve"),CONCATENATE("R",'MAPA DE RIESGOS'!$H271,"C",'MAPA DE RIESGOS'!$AF271),"")</f>
        <v/>
      </c>
      <c r="P52" s="329" t="str">
        <f>IF(AND('MAPA DE RIESGOS'!$AP272="Alta",'MAPA DE RIESGOS'!$AR272="Leve"),CONCATENATE("R",'MAPA DE RIESGOS'!$H272,"C",'MAPA DE RIESGOS'!$AF272),"")</f>
        <v/>
      </c>
      <c r="Q52" s="329" t="str">
        <f>IF(AND('MAPA DE RIESGOS'!$AP273="Alta",'MAPA DE RIESGOS'!$AR273="Leve"),CONCATENATE("R",'MAPA DE RIESGOS'!$H273,"C",'MAPA DE RIESGOS'!$AF273),"")</f>
        <v/>
      </c>
      <c r="R52" s="329" t="str">
        <f>IF(AND('MAPA DE RIESGOS'!$AP274="Alta",'MAPA DE RIESGOS'!$AR274="Leve"),CONCATENATE("R",'MAPA DE RIESGOS'!$H274,"C",'MAPA DE RIESGOS'!$AF274),"")</f>
        <v/>
      </c>
      <c r="S52" s="329" t="str">
        <f>IF(AND('MAPA DE RIESGOS'!$AP275="Alta",'MAPA DE RIESGOS'!$AR275="Leve"),CONCATENATE("R",'MAPA DE RIESGOS'!$H275,"C",'MAPA DE RIESGOS'!$AF275),"")</f>
        <v/>
      </c>
      <c r="T52" s="329" t="str">
        <f>IF(AND('MAPA DE RIESGOS'!$AP276="Alta",'MAPA DE RIESGOS'!$AR276="Leve"),CONCATENATE("R",'MAPA DE RIESGOS'!$H276,"C",'MAPA DE RIESGOS'!$AF276),"")</f>
        <v/>
      </c>
      <c r="U52" s="329" t="str">
        <f>IF(AND('MAPA DE RIESGOS'!$AP277="Alta",'MAPA DE RIESGOS'!$AR277="Leve"),CONCATENATE("R",'MAPA DE RIESGOS'!$H277,"C",'MAPA DE RIESGOS'!$AF277),"")</f>
        <v/>
      </c>
      <c r="V52" s="329" t="str">
        <f>IF(AND('MAPA DE RIESGOS'!$AP278="Alta",'MAPA DE RIESGOS'!$AR278="Leve"),CONCATENATE("R",'MAPA DE RIESGOS'!$H278,"C",'MAPA DE RIESGOS'!$AF278),"")</f>
        <v/>
      </c>
      <c r="W52" s="329" t="str">
        <f>IF(AND('MAPA DE RIESGOS'!$AP279="Alta",'MAPA DE RIESGOS'!$AR279="Leve"),CONCATENATE("R",'MAPA DE RIESGOS'!$H279,"C",'MAPA DE RIESGOS'!$AF279),"")</f>
        <v/>
      </c>
      <c r="X52" s="329" t="str">
        <f>IF(AND('MAPA DE RIESGOS'!$AP280="Alta",'MAPA DE RIESGOS'!$AR280="Leve"),CONCATENATE("R",'MAPA DE RIESGOS'!$H280,"C",'MAPA DE RIESGOS'!$AF280),"")</f>
        <v/>
      </c>
      <c r="Y52" s="329" t="str">
        <f>IF(AND('MAPA DE RIESGOS'!$AP281="Alta",'MAPA DE RIESGOS'!$AR281="Leve"),CONCATENATE("R",'MAPA DE RIESGOS'!$H281,"C",'MAPA DE RIESGOS'!$AF281),"")</f>
        <v/>
      </c>
      <c r="Z52" s="329" t="str">
        <f>IF(AND('MAPA DE RIESGOS'!$AP282="Alta",'MAPA DE RIESGOS'!$AR282="Leve"),CONCATENATE("R",'MAPA DE RIESGOS'!$H282,"C",'MAPA DE RIESGOS'!$AF282),"")</f>
        <v/>
      </c>
      <c r="AA52" s="329" t="str">
        <f>IF(AND('MAPA DE RIESGOS'!$AP283="Alta",'MAPA DE RIESGOS'!$AR283="Leve"),CONCATENATE("R",'MAPA DE RIESGOS'!$H283,"C",'MAPA DE RIESGOS'!$AF283),"")</f>
        <v/>
      </c>
      <c r="AB52" s="328" t="str">
        <f>IF(AND('MAPA DE RIESGOS'!$AP266="Alta",'MAPA DE RIESGOS'!$AR266="Menor"),CONCATENATE("R",'MAPA DE RIESGOS'!$H266,"C",'MAPA DE RIESGOS'!$AF266),"")</f>
        <v/>
      </c>
      <c r="AC52" s="329" t="str">
        <f>IF(AND('MAPA DE RIESGOS'!$AP267="Alta",'MAPA DE RIESGOS'!$AR267="Menor"),CONCATENATE("R",'MAPA DE RIESGOS'!$H267,"C",'MAPA DE RIESGOS'!$AF267),"")</f>
        <v/>
      </c>
      <c r="AD52" s="329" t="str">
        <f>IF(AND('MAPA DE RIESGOS'!$AP268="Alta",'MAPA DE RIESGOS'!$AR268="Menor"),CONCATENATE("R",'MAPA DE RIESGOS'!$H268,"C",'MAPA DE RIESGOS'!$AF268),"")</f>
        <v/>
      </c>
      <c r="AE52" s="329" t="str">
        <f>IF(AND('MAPA DE RIESGOS'!$AP269="Alta",'MAPA DE RIESGOS'!$AR269="Menor"),CONCATENATE("R",'MAPA DE RIESGOS'!$H269,"C",'MAPA DE RIESGOS'!$AF269),"")</f>
        <v/>
      </c>
      <c r="AF52" s="329" t="str">
        <f>IF(AND('MAPA DE RIESGOS'!$AP270="Alta",'MAPA DE RIESGOS'!$AR270="Menor"),CONCATENATE("R",'MAPA DE RIESGOS'!$H270,"C",'MAPA DE RIESGOS'!$AF270),"")</f>
        <v/>
      </c>
      <c r="AG52" s="329" t="str">
        <f>IF(AND('MAPA DE RIESGOS'!$AP271="Alta",'MAPA DE RIESGOS'!$AR271="Menor"),CONCATENATE("R",'MAPA DE RIESGOS'!$H271,"C",'MAPA DE RIESGOS'!$AF271),"")</f>
        <v/>
      </c>
      <c r="AH52" s="329" t="str">
        <f>IF(AND('MAPA DE RIESGOS'!$AP272="Alta",'MAPA DE RIESGOS'!$AR272="Menor"),CONCATENATE("R",'MAPA DE RIESGOS'!$H272,"C",'MAPA DE RIESGOS'!$AF272),"")</f>
        <v/>
      </c>
      <c r="AI52" s="329" t="str">
        <f>IF(AND('MAPA DE RIESGOS'!$AP273="Alta",'MAPA DE RIESGOS'!$AR273="Menor"),CONCATENATE("R",'MAPA DE RIESGOS'!$H273,"C",'MAPA DE RIESGOS'!$AF273),"")</f>
        <v/>
      </c>
      <c r="AJ52" s="329" t="str">
        <f>IF(AND('MAPA DE RIESGOS'!$AP274="Alta",'MAPA DE RIESGOS'!$AR274="Menor"),CONCATENATE("R",'MAPA DE RIESGOS'!$H274,"C",'MAPA DE RIESGOS'!$AF274),"")</f>
        <v/>
      </c>
      <c r="AK52" s="329" t="str">
        <f>IF(AND('MAPA DE RIESGOS'!$AP275="Alta",'MAPA DE RIESGOS'!$AR275="Menor"),CONCATENATE("R",'MAPA DE RIESGOS'!$H275,"C",'MAPA DE RIESGOS'!$AF275),"")</f>
        <v/>
      </c>
      <c r="AL52" s="329" t="str">
        <f>IF(AND('MAPA DE RIESGOS'!$AP276="Alta",'MAPA DE RIESGOS'!$AR276="Menor"),CONCATENATE("R",'MAPA DE RIESGOS'!$H276,"C",'MAPA DE RIESGOS'!$AF276),"")</f>
        <v/>
      </c>
      <c r="AM52" s="329" t="str">
        <f>IF(AND('MAPA DE RIESGOS'!$AP277="Alta",'MAPA DE RIESGOS'!$AR277="Menor"),CONCATENATE("R",'MAPA DE RIESGOS'!$H277,"C",'MAPA DE RIESGOS'!$AF277),"")</f>
        <v/>
      </c>
      <c r="AN52" s="329" t="str">
        <f>IF(AND('MAPA DE RIESGOS'!$AP278="Alta",'MAPA DE RIESGOS'!$AR278="Menor"),CONCATENATE("R",'MAPA DE RIESGOS'!$H278,"C",'MAPA DE RIESGOS'!$AF278),"")</f>
        <v/>
      </c>
      <c r="AO52" s="329" t="str">
        <f>IF(AND('MAPA DE RIESGOS'!$AP279="Alta",'MAPA DE RIESGOS'!$AR279="Menor"),CONCATENATE("R",'MAPA DE RIESGOS'!$H279,"C",'MAPA DE RIESGOS'!$AF279),"")</f>
        <v/>
      </c>
      <c r="AP52" s="329" t="str">
        <f>IF(AND('MAPA DE RIESGOS'!$AP280="Alta",'MAPA DE RIESGOS'!$AR280="Menor"),CONCATENATE("R",'MAPA DE RIESGOS'!$H280,"C",'MAPA DE RIESGOS'!$AF280),"")</f>
        <v/>
      </c>
      <c r="AQ52" s="329" t="str">
        <f>IF(AND('MAPA DE RIESGOS'!$AP281="Alta",'MAPA DE RIESGOS'!$AR281="Menor"),CONCATENATE("R",'MAPA DE RIESGOS'!$H281,"C",'MAPA DE RIESGOS'!$AF281),"")</f>
        <v/>
      </c>
      <c r="AR52" s="329" t="str">
        <f>IF(AND('MAPA DE RIESGOS'!$AP282="Alta",'MAPA DE RIESGOS'!$AR282="Menor"),CONCATENATE("R",'MAPA DE RIESGOS'!$H282,"C",'MAPA DE RIESGOS'!$AF282),"")</f>
        <v/>
      </c>
      <c r="AS52" s="330" t="str">
        <f>IF(AND('MAPA DE RIESGOS'!$AP283="Alta",'MAPA DE RIESGOS'!$AR283="Menor"),CONCATENATE("R",'MAPA DE RIESGOS'!$H283,"C",'MAPA DE RIESGOS'!$AF283),"")</f>
        <v/>
      </c>
      <c r="AT52" s="316" t="str">
        <f>IF(AND('MAPA DE RIESGOS'!$AP266="Alta",'MAPA DE RIESGOS'!$AR266="Moderado"),CONCATENATE("R",'MAPA DE RIESGOS'!$H266,"C",'MAPA DE RIESGOS'!$AF266),"")</f>
        <v/>
      </c>
      <c r="AU52" s="316" t="str">
        <f>IF(AND('MAPA DE RIESGOS'!$AP267="Alta",'MAPA DE RIESGOS'!$AR267="Moderado"),CONCATENATE("R",'MAPA DE RIESGOS'!$H267,"C",'MAPA DE RIESGOS'!$AF267),"")</f>
        <v/>
      </c>
      <c r="AV52" s="316" t="str">
        <f>IF(AND('MAPA DE RIESGOS'!$AP268="Alta",'MAPA DE RIESGOS'!$AR268="Moderado"),CONCATENATE("R",'MAPA DE RIESGOS'!$H268,"C",'MAPA DE RIESGOS'!$AF268),"")</f>
        <v/>
      </c>
      <c r="AW52" s="316" t="str">
        <f>IF(AND('MAPA DE RIESGOS'!$AP269="Alta",'MAPA DE RIESGOS'!$AR269="Moderado"),CONCATENATE("R",'MAPA DE RIESGOS'!$H269,"C",'MAPA DE RIESGOS'!$AF269),"")</f>
        <v/>
      </c>
      <c r="AX52" s="316" t="str">
        <f>IF(AND('MAPA DE RIESGOS'!$AP270="Alta",'MAPA DE RIESGOS'!$AR270="Moderado"),CONCATENATE("R",'MAPA DE RIESGOS'!$H270,"C",'MAPA DE RIESGOS'!$AF270),"")</f>
        <v/>
      </c>
      <c r="AY52" s="316" t="str">
        <f>IF(AND('MAPA DE RIESGOS'!$AP271="Alta",'MAPA DE RIESGOS'!$AR271="Moderado"),CONCATENATE("R",'MAPA DE RIESGOS'!$H271,"C",'MAPA DE RIESGOS'!$AF271),"")</f>
        <v/>
      </c>
      <c r="AZ52" s="316" t="str">
        <f>IF(AND('MAPA DE RIESGOS'!$AP272="Alta",'MAPA DE RIESGOS'!$AR272="Moderado"),CONCATENATE("R",'MAPA DE RIESGOS'!$H272,"C",'MAPA DE RIESGOS'!$AF272),"")</f>
        <v/>
      </c>
      <c r="BA52" s="316" t="str">
        <f>IF(AND('MAPA DE RIESGOS'!$AP273="Alta",'MAPA DE RIESGOS'!$AR273="Moderado"),CONCATENATE("R",'MAPA DE RIESGOS'!$H273,"C",'MAPA DE RIESGOS'!$AF273),"")</f>
        <v/>
      </c>
      <c r="BB52" s="316" t="str">
        <f>IF(AND('MAPA DE RIESGOS'!$AP274="Alta",'MAPA DE RIESGOS'!$AR274="Moderado"),CONCATENATE("R",'MAPA DE RIESGOS'!$H274,"C",'MAPA DE RIESGOS'!$AF274),"")</f>
        <v/>
      </c>
      <c r="BC52" s="316" t="str">
        <f>IF(AND('MAPA DE RIESGOS'!$AP275="Alta",'MAPA DE RIESGOS'!$AR275="Moderado"),CONCATENATE("R",'MAPA DE RIESGOS'!$H275,"C",'MAPA DE RIESGOS'!$AF275),"")</f>
        <v/>
      </c>
      <c r="BD52" s="316" t="str">
        <f>IF(AND('MAPA DE RIESGOS'!$AP276="Alta",'MAPA DE RIESGOS'!$AR276="Moderado"),CONCATENATE("R",'MAPA DE RIESGOS'!$H276,"C",'MAPA DE RIESGOS'!$AF276),"")</f>
        <v/>
      </c>
      <c r="BE52" s="316" t="str">
        <f>IF(AND('MAPA DE RIESGOS'!$AP277="Alta",'MAPA DE RIESGOS'!$AR277="Moderado"),CONCATENATE("R",'MAPA DE RIESGOS'!$H277,"C",'MAPA DE RIESGOS'!$AF277),"")</f>
        <v/>
      </c>
      <c r="BF52" s="316" t="str">
        <f>IF(AND('MAPA DE RIESGOS'!$AP278="Alta",'MAPA DE RIESGOS'!$AR278="Moderado"),CONCATENATE("R",'MAPA DE RIESGOS'!$H278,"C",'MAPA DE RIESGOS'!$AF278),"")</f>
        <v/>
      </c>
      <c r="BG52" s="316" t="str">
        <f>IF(AND('MAPA DE RIESGOS'!$AP279="Alta",'MAPA DE RIESGOS'!$AR279="Moderado"),CONCATENATE("R",'MAPA DE RIESGOS'!$H279,"C",'MAPA DE RIESGOS'!$AF279),"")</f>
        <v/>
      </c>
      <c r="BH52" s="316" t="str">
        <f>IF(AND('MAPA DE RIESGOS'!$AP280="Alta",'MAPA DE RIESGOS'!$AR280="Moderado"),CONCATENATE("R",'MAPA DE RIESGOS'!$H280,"C",'MAPA DE RIESGOS'!$AF280),"")</f>
        <v/>
      </c>
      <c r="BI52" s="316" t="str">
        <f>IF(AND('MAPA DE RIESGOS'!$AP281="Alta",'MAPA DE RIESGOS'!$AR281="Moderado"),CONCATENATE("R",'MAPA DE RIESGOS'!$H281,"C",'MAPA DE RIESGOS'!$AF281),"")</f>
        <v/>
      </c>
      <c r="BJ52" s="316" t="str">
        <f>IF(AND('MAPA DE RIESGOS'!$AP282="Alta",'MAPA DE RIESGOS'!$AR282="Moderado"),CONCATENATE("R",'MAPA DE RIESGOS'!$H282,"C",'MAPA DE RIESGOS'!$AF282),"")</f>
        <v/>
      </c>
      <c r="BK52" s="317" t="str">
        <f>IF(AND('MAPA DE RIESGOS'!$AP283="Alta",'MAPA DE RIESGOS'!$AR283="Moderado"),CONCATENATE("R",'MAPA DE RIESGOS'!$H283,"C",'MAPA DE RIESGOS'!$AF283),"")</f>
        <v/>
      </c>
      <c r="BL52" s="316" t="str">
        <f>IF(AND('MAPA DE RIESGOS'!$AP266="Alta",'MAPA DE RIESGOS'!$AR266="Mayor"),CONCATENATE("R",'MAPA DE RIESGOS'!$H266,"C",'MAPA DE RIESGOS'!$AF266),"")</f>
        <v/>
      </c>
      <c r="BM52" s="316" t="str">
        <f>IF(AND('MAPA DE RIESGOS'!$AP267="Alta",'MAPA DE RIESGOS'!$AR267="Mayor"),CONCATENATE("R",'MAPA DE RIESGOS'!$H267,"C",'MAPA DE RIESGOS'!$AF267),"")</f>
        <v/>
      </c>
      <c r="BN52" s="316" t="str">
        <f>IF(AND('MAPA DE RIESGOS'!$AP268="Alta",'MAPA DE RIESGOS'!$AR268="Mayor"),CONCATENATE("R",'MAPA DE RIESGOS'!$H268,"C",'MAPA DE RIESGOS'!$AF268),"")</f>
        <v/>
      </c>
      <c r="BO52" s="316" t="str">
        <f>IF(AND('MAPA DE RIESGOS'!$AP269="Alta",'MAPA DE RIESGOS'!$AR269="Mayor"),CONCATENATE("R",'MAPA DE RIESGOS'!$H269,"C",'MAPA DE RIESGOS'!$AF269),"")</f>
        <v/>
      </c>
      <c r="BP52" s="316" t="str">
        <f>IF(AND('MAPA DE RIESGOS'!$AP270="Alta",'MAPA DE RIESGOS'!$AR270="Mayor"),CONCATENATE("R",'MAPA DE RIESGOS'!$H270,"C",'MAPA DE RIESGOS'!$AF270),"")</f>
        <v/>
      </c>
      <c r="BQ52" s="316" t="str">
        <f>IF(AND('MAPA DE RIESGOS'!$AP271="Alta",'MAPA DE RIESGOS'!$AR271="Mayor"),CONCATENATE("R",'MAPA DE RIESGOS'!$H271,"C",'MAPA DE RIESGOS'!$AF271),"")</f>
        <v/>
      </c>
      <c r="BR52" s="316" t="str">
        <f>IF(AND('MAPA DE RIESGOS'!$AP272="Alta",'MAPA DE RIESGOS'!$AR272="Mayor"),CONCATENATE("R",'MAPA DE RIESGOS'!$H272,"C",'MAPA DE RIESGOS'!$AF272),"")</f>
        <v/>
      </c>
      <c r="BS52" s="316" t="str">
        <f>IF(AND('MAPA DE RIESGOS'!$AP273="Alta",'MAPA DE RIESGOS'!$AR273="Mayor"),CONCATENATE("R",'MAPA DE RIESGOS'!$H273,"C",'MAPA DE RIESGOS'!$AF273),"")</f>
        <v/>
      </c>
      <c r="BT52" s="316" t="str">
        <f>IF(AND('MAPA DE RIESGOS'!$AP274="Alta",'MAPA DE RIESGOS'!$AR274="Mayor"),CONCATENATE("R",'MAPA DE RIESGOS'!$H274,"C",'MAPA DE RIESGOS'!$AF274),"")</f>
        <v/>
      </c>
      <c r="BU52" s="316" t="str">
        <f>IF(AND('MAPA DE RIESGOS'!$AP275="Alta",'MAPA DE RIESGOS'!$AR275="Mayor"),CONCATENATE("R",'MAPA DE RIESGOS'!$H275,"C",'MAPA DE RIESGOS'!$AF275),"")</f>
        <v/>
      </c>
      <c r="BV52" s="316" t="str">
        <f>IF(AND('MAPA DE RIESGOS'!$AP276="Alta",'MAPA DE RIESGOS'!$AR276="Mayor"),CONCATENATE("R",'MAPA DE RIESGOS'!$H276,"C",'MAPA DE RIESGOS'!$AF276),"")</f>
        <v/>
      </c>
      <c r="BW52" s="316" t="str">
        <f>IF(AND('MAPA DE RIESGOS'!$AP277="Alta",'MAPA DE RIESGOS'!$AR277="Mayor"),CONCATENATE("R",'MAPA DE RIESGOS'!$H277,"C",'MAPA DE RIESGOS'!$AF277),"")</f>
        <v/>
      </c>
      <c r="BX52" s="316" t="str">
        <f>IF(AND('MAPA DE RIESGOS'!$AP278="Alta",'MAPA DE RIESGOS'!$AR278="Mayor"),CONCATENATE("R",'MAPA DE RIESGOS'!$H278,"C",'MAPA DE RIESGOS'!$AF278),"")</f>
        <v/>
      </c>
      <c r="BY52" s="316" t="str">
        <f>IF(AND('MAPA DE RIESGOS'!$AP279="Alta",'MAPA DE RIESGOS'!$AR279="Mayor"),CONCATENATE("R",'MAPA DE RIESGOS'!$H279,"C",'MAPA DE RIESGOS'!$AF279),"")</f>
        <v/>
      </c>
      <c r="BZ52" s="316" t="str">
        <f>IF(AND('MAPA DE RIESGOS'!$AP280="Alta",'MAPA DE RIESGOS'!$AR280="Mayor"),CONCATENATE("R",'MAPA DE RIESGOS'!$H280,"C",'MAPA DE RIESGOS'!$AF280),"")</f>
        <v/>
      </c>
      <c r="CA52" s="316" t="str">
        <f>IF(AND('MAPA DE RIESGOS'!$AP281="Alta",'MAPA DE RIESGOS'!$AR281="Mayor"),CONCATENATE("R",'MAPA DE RIESGOS'!$H281,"C",'MAPA DE RIESGOS'!$AF281),"")</f>
        <v/>
      </c>
      <c r="CB52" s="316" t="str">
        <f>IF(AND('MAPA DE RIESGOS'!$AP282="Alta",'MAPA DE RIESGOS'!$AR282="Mayor"),CONCATENATE("R",'MAPA DE RIESGOS'!$H282,"C",'MAPA DE RIESGOS'!$AF282),"")</f>
        <v/>
      </c>
      <c r="CC52" s="317" t="str">
        <f>IF(AND('MAPA DE RIESGOS'!$AP283="Alta",'MAPA DE RIESGOS'!$AR283="Mayor"),CONCATENATE("R",'MAPA DE RIESGOS'!$H283,"C",'MAPA DE RIESGOS'!$AF283),"")</f>
        <v/>
      </c>
      <c r="CD52" s="318" t="str">
        <f>IF(AND('MAPA DE RIESGOS'!$AP266="Alta",'MAPA DE RIESGOS'!$AR266="Catastrófico"),CONCATENATE("R",'MAPA DE RIESGOS'!$H266,"C",'MAPA DE RIESGOS'!$AF266),"")</f>
        <v/>
      </c>
      <c r="CE52" s="318" t="str">
        <f>IF(AND('MAPA DE RIESGOS'!$AP267="Alta",'MAPA DE RIESGOS'!$AR267="Catastrófico"),CONCATENATE("R",'MAPA DE RIESGOS'!$H267,"C",'MAPA DE RIESGOS'!$AF267),"")</f>
        <v/>
      </c>
      <c r="CF52" s="318" t="str">
        <f>IF(AND('MAPA DE RIESGOS'!$AP268="Alta",'MAPA DE RIESGOS'!$AR268="Catastrófico"),CONCATENATE("R",'MAPA DE RIESGOS'!$H268,"C",'MAPA DE RIESGOS'!$AF268),"")</f>
        <v/>
      </c>
      <c r="CG52" s="318" t="str">
        <f>IF(AND('MAPA DE RIESGOS'!$AP269="Alta",'MAPA DE RIESGOS'!$AR269="Catastrófico"),CONCATENATE("R",'MAPA DE RIESGOS'!$H269,"C",'MAPA DE RIESGOS'!$AF269),"")</f>
        <v/>
      </c>
      <c r="CH52" s="318" t="str">
        <f>IF(AND('MAPA DE RIESGOS'!$AP270="Alta",'MAPA DE RIESGOS'!$AR270="Catastrófico"),CONCATENATE("R",'MAPA DE RIESGOS'!$H270,"C",'MAPA DE RIESGOS'!$AF270),"")</f>
        <v/>
      </c>
      <c r="CI52" s="318" t="str">
        <f>IF(AND('MAPA DE RIESGOS'!$AP271="Alta",'MAPA DE RIESGOS'!$AR271="Catastrófico"),CONCATENATE("R",'MAPA DE RIESGOS'!$H271,"C",'MAPA DE RIESGOS'!$AF271),"")</f>
        <v/>
      </c>
      <c r="CJ52" s="318" t="str">
        <f>IF(AND('MAPA DE RIESGOS'!$AP272="Alta",'MAPA DE RIESGOS'!$AR272="Catastrófico"),CONCATENATE("R",'MAPA DE RIESGOS'!$H272,"C",'MAPA DE RIESGOS'!$AF272),"")</f>
        <v/>
      </c>
      <c r="CK52" s="318" t="str">
        <f>IF(AND('MAPA DE RIESGOS'!$AP273="Alta",'MAPA DE RIESGOS'!$AR273="Catastrófico"),CONCATENATE("R",'MAPA DE RIESGOS'!$H273,"C",'MAPA DE RIESGOS'!$AF273),"")</f>
        <v/>
      </c>
      <c r="CL52" s="318" t="str">
        <f>IF(AND('MAPA DE RIESGOS'!$AP274="Alta",'MAPA DE RIESGOS'!$AR274="Catastrófico"),CONCATENATE("R",'MAPA DE RIESGOS'!$H274,"C",'MAPA DE RIESGOS'!$AF274),"")</f>
        <v/>
      </c>
      <c r="CM52" s="318" t="str">
        <f>IF(AND('MAPA DE RIESGOS'!$AP275="Alta",'MAPA DE RIESGOS'!$AR275="Catastrófico"),CONCATENATE("R",'MAPA DE RIESGOS'!$H275,"C",'MAPA DE RIESGOS'!$AF275),"")</f>
        <v/>
      </c>
      <c r="CN52" s="318" t="str">
        <f>IF(AND('MAPA DE RIESGOS'!$AP276="Alta",'MAPA DE RIESGOS'!$AR276="Catastrófico"),CONCATENATE("R",'MAPA DE RIESGOS'!$H276,"C",'MAPA DE RIESGOS'!$AF276),"")</f>
        <v/>
      </c>
      <c r="CO52" s="318" t="str">
        <f>IF(AND('MAPA DE RIESGOS'!$AP277="Alta",'MAPA DE RIESGOS'!$AR277="Catastrófico"),CONCATENATE("R",'MAPA DE RIESGOS'!$H277,"C",'MAPA DE RIESGOS'!$AF277),"")</f>
        <v/>
      </c>
      <c r="CP52" s="318" t="str">
        <f>IF(AND('MAPA DE RIESGOS'!$AP278="Alta",'MAPA DE RIESGOS'!$AR278="Catastrófico"),CONCATENATE("R",'MAPA DE RIESGOS'!$H278,"C",'MAPA DE RIESGOS'!$AF278),"")</f>
        <v/>
      </c>
      <c r="CQ52" s="318" t="str">
        <f>IF(AND('MAPA DE RIESGOS'!$AP279="Alta",'MAPA DE RIESGOS'!$AR279="Catastrófico"),CONCATENATE("R",'MAPA DE RIESGOS'!$H279,"C",'MAPA DE RIESGOS'!$AF279),"")</f>
        <v/>
      </c>
      <c r="CR52" s="318" t="str">
        <f>IF(AND('MAPA DE RIESGOS'!$AP280="Alta",'MAPA DE RIESGOS'!$AR280="Catastrófico"),CONCATENATE("R",'MAPA DE RIESGOS'!$H280,"C",'MAPA DE RIESGOS'!$AF280),"")</f>
        <v/>
      </c>
      <c r="CS52" s="318" t="str">
        <f>IF(AND('MAPA DE RIESGOS'!$AP281="Alta",'MAPA DE RIESGOS'!$AR281="Catastrófico"),CONCATENATE("R",'MAPA DE RIESGOS'!$H281,"C",'MAPA DE RIESGOS'!$AF281),"")</f>
        <v/>
      </c>
      <c r="CT52" s="318" t="str">
        <f>IF(AND('MAPA DE RIESGOS'!$AP282="Alta",'MAPA DE RIESGOS'!$AR282="Catastrófico"),CONCATENATE("R",'MAPA DE RIESGOS'!$H282,"C",'MAPA DE RIESGOS'!$AF282),"")</f>
        <v/>
      </c>
      <c r="CU52" s="319" t="str">
        <f>IF(AND('MAPA DE RIESGOS'!$AP283="Alta",'MAPA DE RIESGOS'!$AR283="Catastrófico"),CONCATENATE("R",'MAPA DE RIESGOS'!$H283,"C",'MAPA DE RIESGOS'!$AF283),"")</f>
        <v/>
      </c>
      <c r="CV52" s="57"/>
      <c r="CW52" s="873"/>
      <c r="CX52" s="874"/>
      <c r="CY52" s="874"/>
      <c r="CZ52" s="874"/>
      <c r="DA52" s="874"/>
      <c r="DB52" s="875"/>
    </row>
    <row r="53" spans="2:106" ht="32.450000000000003" customHeight="1">
      <c r="B53" s="878"/>
      <c r="C53" s="878"/>
      <c r="D53" s="879"/>
      <c r="E53" s="849"/>
      <c r="F53" s="850"/>
      <c r="G53" s="850"/>
      <c r="H53" s="850"/>
      <c r="I53" s="850"/>
      <c r="J53" s="328" t="str">
        <f>IF(AND('MAPA DE RIESGOS'!$AP284="Alta",'MAPA DE RIESGOS'!$AR284="Leve"),CONCATENATE("R",'MAPA DE RIESGOS'!$H284,"C",'MAPA DE RIESGOS'!$AF284),"")</f>
        <v/>
      </c>
      <c r="K53" s="329" t="str">
        <f>IF(AND('MAPA DE RIESGOS'!$AP285="Alta",'MAPA DE RIESGOS'!$AR285="Leve"),CONCATENATE("R",'MAPA DE RIESGOS'!$H285,"C",'MAPA DE RIESGOS'!$AF285),"")</f>
        <v/>
      </c>
      <c r="L53" s="329" t="str">
        <f>IF(AND('MAPA DE RIESGOS'!$AP286="Alta",'MAPA DE RIESGOS'!$AR286="Leve"),CONCATENATE("R",'MAPA DE RIESGOS'!$H286,"C",'MAPA DE RIESGOS'!$AF286),"")</f>
        <v/>
      </c>
      <c r="M53" s="329" t="str">
        <f>IF(AND('MAPA DE RIESGOS'!$AP287="Alta",'MAPA DE RIESGOS'!$AR287="Leve"),CONCATENATE("R",'MAPA DE RIESGOS'!$H287,"C",'MAPA DE RIESGOS'!$AF287),"")</f>
        <v/>
      </c>
      <c r="N53" s="329" t="str">
        <f>IF(AND('MAPA DE RIESGOS'!$AP288="Alta",'MAPA DE RIESGOS'!$AR288="Leve"),CONCATENATE("R",'MAPA DE RIESGOS'!$H288,"C",'MAPA DE RIESGOS'!$AF288),"")</f>
        <v/>
      </c>
      <c r="O53" s="329" t="str">
        <f>IF(AND('MAPA DE RIESGOS'!$AP289="Alta",'MAPA DE RIESGOS'!$AR289="Leve"),CONCATENATE("R",'MAPA DE RIESGOS'!$H289,"C",'MAPA DE RIESGOS'!$AF289),"")</f>
        <v/>
      </c>
      <c r="P53" s="329" t="str">
        <f>IF(AND('MAPA DE RIESGOS'!$AP290="Alta",'MAPA DE RIESGOS'!$AR290="Leve"),CONCATENATE("R",'MAPA DE RIESGOS'!$H290,"C",'MAPA DE RIESGOS'!$AF290),"")</f>
        <v/>
      </c>
      <c r="Q53" s="329" t="str">
        <f>IF(AND('MAPA DE RIESGOS'!$AP291="Alta",'MAPA DE RIESGOS'!$AR291="Leve"),CONCATENATE("R",'MAPA DE RIESGOS'!$H291,"C",'MAPA DE RIESGOS'!$AF291),"")</f>
        <v/>
      </c>
      <c r="R53" s="329" t="str">
        <f>IF(AND('MAPA DE RIESGOS'!$AP292="Alta",'MAPA DE RIESGOS'!$AR292="Leve"),CONCATENATE("R",'MAPA DE RIESGOS'!$H292,"C",'MAPA DE RIESGOS'!$AF292),"")</f>
        <v/>
      </c>
      <c r="S53" s="329" t="str">
        <f>IF(AND('MAPA DE RIESGOS'!$AP293="Alta",'MAPA DE RIESGOS'!$AR293="Leve"),CONCATENATE("R",'MAPA DE RIESGOS'!$H293,"C",'MAPA DE RIESGOS'!$AF293),"")</f>
        <v/>
      </c>
      <c r="T53" s="329" t="str">
        <f>IF(AND('MAPA DE RIESGOS'!$AP294="Alta",'MAPA DE RIESGOS'!$AR294="Leve"),CONCATENATE("R",'MAPA DE RIESGOS'!$H294,"C",'MAPA DE RIESGOS'!$AF294),"")</f>
        <v/>
      </c>
      <c r="U53" s="329" t="str">
        <f>IF(AND('MAPA DE RIESGOS'!$AP295="Alta",'MAPA DE RIESGOS'!$AR295="Leve"),CONCATENATE("R",'MAPA DE RIESGOS'!$H295,"C",'MAPA DE RIESGOS'!$AF295),"")</f>
        <v/>
      </c>
      <c r="V53" s="329" t="str">
        <f>IF(AND('MAPA DE RIESGOS'!$AP296="Alta",'MAPA DE RIESGOS'!$AR296="Leve"),CONCATENATE("R",'MAPA DE RIESGOS'!$H296,"C",'MAPA DE RIESGOS'!$AF296),"")</f>
        <v/>
      </c>
      <c r="W53" s="329" t="str">
        <f>IF(AND('MAPA DE RIESGOS'!$AP297="Alta",'MAPA DE RIESGOS'!$AR297="Leve"),CONCATENATE("R",'MAPA DE RIESGOS'!$H297,"C",'MAPA DE RIESGOS'!$AF297),"")</f>
        <v/>
      </c>
      <c r="X53" s="329" t="str">
        <f>IF(AND('MAPA DE RIESGOS'!$AP298="Alta",'MAPA DE RIESGOS'!$AR298="Leve"),CONCATENATE("R",'MAPA DE RIESGOS'!$H298,"C",'MAPA DE RIESGOS'!$AF298),"")</f>
        <v/>
      </c>
      <c r="Y53" s="329" t="str">
        <f>IF(AND('MAPA DE RIESGOS'!$AP299="Alta",'MAPA DE RIESGOS'!$AR299="Leve"),CONCATENATE("R",'MAPA DE RIESGOS'!$H299,"C",'MAPA DE RIESGOS'!$AF299),"")</f>
        <v/>
      </c>
      <c r="Z53" s="329" t="str">
        <f>IF(AND('MAPA DE RIESGOS'!$AP300="Alta",'MAPA DE RIESGOS'!$AR300="Leve"),CONCATENATE("R",'MAPA DE RIESGOS'!$H300,"C",'MAPA DE RIESGOS'!$AF300),"")</f>
        <v/>
      </c>
      <c r="AA53" s="329" t="str">
        <f>IF(AND('MAPA DE RIESGOS'!$AP301="Alta",'MAPA DE RIESGOS'!$AR301="Leve"),CONCATENATE("R",'MAPA DE RIESGOS'!$H301,"C",'MAPA DE RIESGOS'!$AF301),"")</f>
        <v/>
      </c>
      <c r="AB53" s="328" t="str">
        <f>IF(AND('MAPA DE RIESGOS'!$AP284="Alta",'MAPA DE RIESGOS'!$AR284="Menor"),CONCATENATE("R",'MAPA DE RIESGOS'!$H284,"C",'MAPA DE RIESGOS'!$AF284),"")</f>
        <v/>
      </c>
      <c r="AC53" s="329" t="str">
        <f>IF(AND('MAPA DE RIESGOS'!$AP285="Alta",'MAPA DE RIESGOS'!$AR285="Menor"),CONCATENATE("R",'MAPA DE RIESGOS'!$H285,"C",'MAPA DE RIESGOS'!$AF285),"")</f>
        <v/>
      </c>
      <c r="AD53" s="329" t="str">
        <f>IF(AND('MAPA DE RIESGOS'!$AP286="Alta",'MAPA DE RIESGOS'!$AR286="Menor"),CONCATENATE("R",'MAPA DE RIESGOS'!$H286,"C",'MAPA DE RIESGOS'!$AF286),"")</f>
        <v/>
      </c>
      <c r="AE53" s="329" t="str">
        <f>IF(AND('MAPA DE RIESGOS'!$AP287="Alta",'MAPA DE RIESGOS'!$AR287="Menor"),CONCATENATE("R",'MAPA DE RIESGOS'!$H287,"C",'MAPA DE RIESGOS'!$AF287),"")</f>
        <v/>
      </c>
      <c r="AF53" s="329" t="str">
        <f>IF(AND('MAPA DE RIESGOS'!$AP288="Alta",'MAPA DE RIESGOS'!$AR288="Menor"),CONCATENATE("R",'MAPA DE RIESGOS'!$H288,"C",'MAPA DE RIESGOS'!$AF288),"")</f>
        <v/>
      </c>
      <c r="AG53" s="329" t="str">
        <f>IF(AND('MAPA DE RIESGOS'!$AP289="Alta",'MAPA DE RIESGOS'!$AR289="Menor"),CONCATENATE("R",'MAPA DE RIESGOS'!$H289,"C",'MAPA DE RIESGOS'!$AF289),"")</f>
        <v/>
      </c>
      <c r="AH53" s="329" t="str">
        <f>IF(AND('MAPA DE RIESGOS'!$AP290="Alta",'MAPA DE RIESGOS'!$AR290="Menor"),CONCATENATE("R",'MAPA DE RIESGOS'!$H290,"C",'MAPA DE RIESGOS'!$AF290),"")</f>
        <v/>
      </c>
      <c r="AI53" s="329" t="str">
        <f>IF(AND('MAPA DE RIESGOS'!$AP291="Alta",'MAPA DE RIESGOS'!$AR291="Menor"),CONCATENATE("R",'MAPA DE RIESGOS'!$H291,"C",'MAPA DE RIESGOS'!$AF291),"")</f>
        <v/>
      </c>
      <c r="AJ53" s="329" t="str">
        <f>IF(AND('MAPA DE RIESGOS'!$AP292="Alta",'MAPA DE RIESGOS'!$AR292="Menor"),CONCATENATE("R",'MAPA DE RIESGOS'!$H292,"C",'MAPA DE RIESGOS'!$AF292),"")</f>
        <v/>
      </c>
      <c r="AK53" s="329" t="str">
        <f>IF(AND('MAPA DE RIESGOS'!$AP293="Alta",'MAPA DE RIESGOS'!$AR293="Menor"),CONCATENATE("R",'MAPA DE RIESGOS'!$H293,"C",'MAPA DE RIESGOS'!$AF293),"")</f>
        <v/>
      </c>
      <c r="AL53" s="329" t="str">
        <f>IF(AND('MAPA DE RIESGOS'!$AP294="Alta",'MAPA DE RIESGOS'!$AR294="Menor"),CONCATENATE("R",'MAPA DE RIESGOS'!$H294,"C",'MAPA DE RIESGOS'!$AF294),"")</f>
        <v/>
      </c>
      <c r="AM53" s="329" t="str">
        <f>IF(AND('MAPA DE RIESGOS'!$AP295="Alta",'MAPA DE RIESGOS'!$AR295="Menor"),CONCATENATE("R",'MAPA DE RIESGOS'!$H295,"C",'MAPA DE RIESGOS'!$AF295),"")</f>
        <v/>
      </c>
      <c r="AN53" s="329" t="str">
        <f>IF(AND('MAPA DE RIESGOS'!$AP296="Alta",'MAPA DE RIESGOS'!$AR296="Menor"),CONCATENATE("R",'MAPA DE RIESGOS'!$H296,"C",'MAPA DE RIESGOS'!$AF296),"")</f>
        <v/>
      </c>
      <c r="AO53" s="329" t="str">
        <f>IF(AND('MAPA DE RIESGOS'!$AP297="Alta",'MAPA DE RIESGOS'!$AR297="Menor"),CONCATENATE("R",'MAPA DE RIESGOS'!$H297,"C",'MAPA DE RIESGOS'!$AF297),"")</f>
        <v/>
      </c>
      <c r="AP53" s="329" t="str">
        <f>IF(AND('MAPA DE RIESGOS'!$AP298="Alta",'MAPA DE RIESGOS'!$AR298="Menor"),CONCATENATE("R",'MAPA DE RIESGOS'!$H298,"C",'MAPA DE RIESGOS'!$AF298),"")</f>
        <v/>
      </c>
      <c r="AQ53" s="329" t="str">
        <f>IF(AND('MAPA DE RIESGOS'!$AP299="Alta",'MAPA DE RIESGOS'!$AR299="Menor"),CONCATENATE("R",'MAPA DE RIESGOS'!$H299,"C",'MAPA DE RIESGOS'!$AF299),"")</f>
        <v/>
      </c>
      <c r="AR53" s="329" t="str">
        <f>IF(AND('MAPA DE RIESGOS'!$AP300="Alta",'MAPA DE RIESGOS'!$AR300="Menor"),CONCATENATE("R",'MAPA DE RIESGOS'!$H300,"C",'MAPA DE RIESGOS'!$AF300),"")</f>
        <v/>
      </c>
      <c r="AS53" s="330" t="str">
        <f>IF(AND('MAPA DE RIESGOS'!$AP301="Alta",'MAPA DE RIESGOS'!$AR301="Menor"),CONCATENATE("R",'MAPA DE RIESGOS'!$H301,"C",'MAPA DE RIESGOS'!$AF301),"")</f>
        <v/>
      </c>
      <c r="AT53" s="316" t="str">
        <f>IF(AND('MAPA DE RIESGOS'!$AP284="Alta",'MAPA DE RIESGOS'!$AR284="Moderado"),CONCATENATE("R",'MAPA DE RIESGOS'!$H284,"C",'MAPA DE RIESGOS'!$AF284),"")</f>
        <v/>
      </c>
      <c r="AU53" s="316" t="str">
        <f>IF(AND('MAPA DE RIESGOS'!$AP285="Alta",'MAPA DE RIESGOS'!$AR285="Moderado"),CONCATENATE("R",'MAPA DE RIESGOS'!$H285,"C",'MAPA DE RIESGOS'!$AF285),"")</f>
        <v/>
      </c>
      <c r="AV53" s="316" t="str">
        <f>IF(AND('MAPA DE RIESGOS'!$AP286="Alta",'MAPA DE RIESGOS'!$AR286="Moderado"),CONCATENATE("R",'MAPA DE RIESGOS'!$H286,"C",'MAPA DE RIESGOS'!$AF286),"")</f>
        <v/>
      </c>
      <c r="AW53" s="316" t="str">
        <f>IF(AND('MAPA DE RIESGOS'!$AP287="Alta",'MAPA DE RIESGOS'!$AR287="Moderado"),CONCATENATE("R",'MAPA DE RIESGOS'!$H287,"C",'MAPA DE RIESGOS'!$AF287),"")</f>
        <v/>
      </c>
      <c r="AX53" s="316" t="str">
        <f>IF(AND('MAPA DE RIESGOS'!$AP288="Alta",'MAPA DE RIESGOS'!$AR288="Moderado"),CONCATENATE("R",'MAPA DE RIESGOS'!$H288,"C",'MAPA DE RIESGOS'!$AF288),"")</f>
        <v/>
      </c>
      <c r="AY53" s="316" t="str">
        <f>IF(AND('MAPA DE RIESGOS'!$AP289="Alta",'MAPA DE RIESGOS'!$AR289="Moderado"),CONCATENATE("R",'MAPA DE RIESGOS'!$H289,"C",'MAPA DE RIESGOS'!$AF289),"")</f>
        <v/>
      </c>
      <c r="AZ53" s="316" t="str">
        <f>IF(AND('MAPA DE RIESGOS'!$AP290="Alta",'MAPA DE RIESGOS'!$AR290="Moderado"),CONCATENATE("R",'MAPA DE RIESGOS'!$H290,"C",'MAPA DE RIESGOS'!$AF290),"")</f>
        <v/>
      </c>
      <c r="BA53" s="316" t="str">
        <f>IF(AND('MAPA DE RIESGOS'!$AP291="Alta",'MAPA DE RIESGOS'!$AR291="Moderado"),CONCATENATE("R",'MAPA DE RIESGOS'!$H291,"C",'MAPA DE RIESGOS'!$AF291),"")</f>
        <v/>
      </c>
      <c r="BB53" s="316" t="str">
        <f>IF(AND('MAPA DE RIESGOS'!$AP292="Alta",'MAPA DE RIESGOS'!$AR292="Moderado"),CONCATENATE("R",'MAPA DE RIESGOS'!$H292,"C",'MAPA DE RIESGOS'!$AF292),"")</f>
        <v/>
      </c>
      <c r="BC53" s="316" t="str">
        <f>IF(AND('MAPA DE RIESGOS'!$AP293="Alta",'MAPA DE RIESGOS'!$AR293="Moderado"),CONCATENATE("R",'MAPA DE RIESGOS'!$H293,"C",'MAPA DE RIESGOS'!$AF293),"")</f>
        <v/>
      </c>
      <c r="BD53" s="316" t="str">
        <f>IF(AND('MAPA DE RIESGOS'!$AP294="Alta",'MAPA DE RIESGOS'!$AR294="Moderado"),CONCATENATE("R",'MAPA DE RIESGOS'!$H294,"C",'MAPA DE RIESGOS'!$AF294),"")</f>
        <v/>
      </c>
      <c r="BE53" s="316" t="str">
        <f>IF(AND('MAPA DE RIESGOS'!$AP295="Alta",'MAPA DE RIESGOS'!$AR295="Moderado"),CONCATENATE("R",'MAPA DE RIESGOS'!$H295,"C",'MAPA DE RIESGOS'!$AF295),"")</f>
        <v/>
      </c>
      <c r="BF53" s="316" t="str">
        <f>IF(AND('MAPA DE RIESGOS'!$AP296="Alta",'MAPA DE RIESGOS'!$AR296="Moderado"),CONCATENATE("R",'MAPA DE RIESGOS'!$H296,"C",'MAPA DE RIESGOS'!$AF296),"")</f>
        <v/>
      </c>
      <c r="BG53" s="316" t="str">
        <f>IF(AND('MAPA DE RIESGOS'!$AP297="Alta",'MAPA DE RIESGOS'!$AR297="Moderado"),CONCATENATE("R",'MAPA DE RIESGOS'!$H297,"C",'MAPA DE RIESGOS'!$AF297),"")</f>
        <v/>
      </c>
      <c r="BH53" s="316" t="str">
        <f>IF(AND('MAPA DE RIESGOS'!$AP298="Alta",'MAPA DE RIESGOS'!$AR298="Moderado"),CONCATENATE("R",'MAPA DE RIESGOS'!$H298,"C",'MAPA DE RIESGOS'!$AF298),"")</f>
        <v/>
      </c>
      <c r="BI53" s="316" t="str">
        <f>IF(AND('MAPA DE RIESGOS'!$AP299="Alta",'MAPA DE RIESGOS'!$AR299="Moderado"),CONCATENATE("R",'MAPA DE RIESGOS'!$H299,"C",'MAPA DE RIESGOS'!$AF299),"")</f>
        <v/>
      </c>
      <c r="BJ53" s="316" t="str">
        <f>IF(AND('MAPA DE RIESGOS'!$AP300="Alta",'MAPA DE RIESGOS'!$AR300="Moderado"),CONCATENATE("R",'MAPA DE RIESGOS'!$H300,"C",'MAPA DE RIESGOS'!$AF300),"")</f>
        <v/>
      </c>
      <c r="BK53" s="317" t="str">
        <f>IF(AND('MAPA DE RIESGOS'!$AP301="Alta",'MAPA DE RIESGOS'!$AR301="Moderado"),CONCATENATE("R",'MAPA DE RIESGOS'!$H301,"C",'MAPA DE RIESGOS'!$AF301),"")</f>
        <v/>
      </c>
      <c r="BL53" s="316" t="str">
        <f>IF(AND('MAPA DE RIESGOS'!$AP284="Alta",'MAPA DE RIESGOS'!$AR284="Mayor"),CONCATENATE("R",'MAPA DE RIESGOS'!$H284,"C",'MAPA DE RIESGOS'!$AF284),"")</f>
        <v/>
      </c>
      <c r="BM53" s="316" t="str">
        <f>IF(AND('MAPA DE RIESGOS'!$AP285="Alta",'MAPA DE RIESGOS'!$AR285="Mayor"),CONCATENATE("R",'MAPA DE RIESGOS'!$H285,"C",'MAPA DE RIESGOS'!$AF285),"")</f>
        <v/>
      </c>
      <c r="BN53" s="316" t="str">
        <f>IF(AND('MAPA DE RIESGOS'!$AP286="Alta",'MAPA DE RIESGOS'!$AR286="Mayor"),CONCATENATE("R",'MAPA DE RIESGOS'!$H286,"C",'MAPA DE RIESGOS'!$AF286),"")</f>
        <v/>
      </c>
      <c r="BO53" s="316" t="str">
        <f>IF(AND('MAPA DE RIESGOS'!$AP287="Alta",'MAPA DE RIESGOS'!$AR287="Mayor"),CONCATENATE("R",'MAPA DE RIESGOS'!$H287,"C",'MAPA DE RIESGOS'!$AF287),"")</f>
        <v/>
      </c>
      <c r="BP53" s="316" t="str">
        <f>IF(AND('MAPA DE RIESGOS'!$AP288="Alta",'MAPA DE RIESGOS'!$AR288="Mayor"),CONCATENATE("R",'MAPA DE RIESGOS'!$H288,"C",'MAPA DE RIESGOS'!$AF288),"")</f>
        <v/>
      </c>
      <c r="BQ53" s="316" t="str">
        <f>IF(AND('MAPA DE RIESGOS'!$AP289="Alta",'MAPA DE RIESGOS'!$AR289="Mayor"),CONCATENATE("R",'MAPA DE RIESGOS'!$H289,"C",'MAPA DE RIESGOS'!$AF289),"")</f>
        <v/>
      </c>
      <c r="BR53" s="316" t="str">
        <f>IF(AND('MAPA DE RIESGOS'!$AP290="Alta",'MAPA DE RIESGOS'!$AR290="Mayor"),CONCATENATE("R",'MAPA DE RIESGOS'!$H290,"C",'MAPA DE RIESGOS'!$AF290),"")</f>
        <v/>
      </c>
      <c r="BS53" s="316" t="str">
        <f>IF(AND('MAPA DE RIESGOS'!$AP291="Alta",'MAPA DE RIESGOS'!$AR291="Mayor"),CONCATENATE("R",'MAPA DE RIESGOS'!$H291,"C",'MAPA DE RIESGOS'!$AF291),"")</f>
        <v/>
      </c>
      <c r="BT53" s="316" t="str">
        <f>IF(AND('MAPA DE RIESGOS'!$AP292="Alta",'MAPA DE RIESGOS'!$AR292="Mayor"),CONCATENATE("R",'MAPA DE RIESGOS'!$H292,"C",'MAPA DE RIESGOS'!$AF292),"")</f>
        <v/>
      </c>
      <c r="BU53" s="316" t="str">
        <f>IF(AND('MAPA DE RIESGOS'!$AP293="Alta",'MAPA DE RIESGOS'!$AR293="Mayor"),CONCATENATE("R",'MAPA DE RIESGOS'!$H293,"C",'MAPA DE RIESGOS'!$AF293),"")</f>
        <v/>
      </c>
      <c r="BV53" s="316" t="str">
        <f>IF(AND('MAPA DE RIESGOS'!$AP294="Alta",'MAPA DE RIESGOS'!$AR294="Mayor"),CONCATENATE("R",'MAPA DE RIESGOS'!$H294,"C",'MAPA DE RIESGOS'!$AF294),"")</f>
        <v/>
      </c>
      <c r="BW53" s="316" t="str">
        <f>IF(AND('MAPA DE RIESGOS'!$AP295="Alta",'MAPA DE RIESGOS'!$AR295="Mayor"),CONCATENATE("R",'MAPA DE RIESGOS'!$H295,"C",'MAPA DE RIESGOS'!$AF295),"")</f>
        <v/>
      </c>
      <c r="BX53" s="316" t="str">
        <f>IF(AND('MAPA DE RIESGOS'!$AP296="Alta",'MAPA DE RIESGOS'!$AR296="Mayor"),CONCATENATE("R",'MAPA DE RIESGOS'!$H296,"C",'MAPA DE RIESGOS'!$AF296),"")</f>
        <v/>
      </c>
      <c r="BY53" s="316" t="str">
        <f>IF(AND('MAPA DE RIESGOS'!$AP297="Alta",'MAPA DE RIESGOS'!$AR297="Mayor"),CONCATENATE("R",'MAPA DE RIESGOS'!$H297,"C",'MAPA DE RIESGOS'!$AF297),"")</f>
        <v/>
      </c>
      <c r="BZ53" s="316" t="str">
        <f>IF(AND('MAPA DE RIESGOS'!$AP298="Alta",'MAPA DE RIESGOS'!$AR298="Mayor"),CONCATENATE("R",'MAPA DE RIESGOS'!$H298,"C",'MAPA DE RIESGOS'!$AF298),"")</f>
        <v/>
      </c>
      <c r="CA53" s="316" t="str">
        <f>IF(AND('MAPA DE RIESGOS'!$AP299="Alta",'MAPA DE RIESGOS'!$AR299="Mayor"),CONCATENATE("R",'MAPA DE RIESGOS'!$H299,"C",'MAPA DE RIESGOS'!$AF299),"")</f>
        <v/>
      </c>
      <c r="CB53" s="316" t="str">
        <f>IF(AND('MAPA DE RIESGOS'!$AP300="Alta",'MAPA DE RIESGOS'!$AR300="Mayor"),CONCATENATE("R",'MAPA DE RIESGOS'!$H300,"C",'MAPA DE RIESGOS'!$AF300),"")</f>
        <v/>
      </c>
      <c r="CC53" s="317" t="str">
        <f>IF(AND('MAPA DE RIESGOS'!$AP301="Alta",'MAPA DE RIESGOS'!$AR301="Mayor"),CONCATENATE("R",'MAPA DE RIESGOS'!$H301,"C",'MAPA DE RIESGOS'!$AF301),"")</f>
        <v/>
      </c>
      <c r="CD53" s="318" t="str">
        <f>IF(AND('MAPA DE RIESGOS'!$AP284="Alta",'MAPA DE RIESGOS'!$AR284="Catastrófico"),CONCATENATE("R",'MAPA DE RIESGOS'!$H284,"C",'MAPA DE RIESGOS'!$AF284),"")</f>
        <v/>
      </c>
      <c r="CE53" s="318" t="str">
        <f>IF(AND('MAPA DE RIESGOS'!$AP285="Alta",'MAPA DE RIESGOS'!$AR285="Catastrófico"),CONCATENATE("R",'MAPA DE RIESGOS'!$H285,"C",'MAPA DE RIESGOS'!$AF285),"")</f>
        <v/>
      </c>
      <c r="CF53" s="318" t="str">
        <f>IF(AND('MAPA DE RIESGOS'!$AP286="Alta",'MAPA DE RIESGOS'!$AR286="Catastrófico"),CONCATENATE("R",'MAPA DE RIESGOS'!$H286,"C",'MAPA DE RIESGOS'!$AF286),"")</f>
        <v/>
      </c>
      <c r="CG53" s="318" t="str">
        <f>IF(AND('MAPA DE RIESGOS'!$AP287="Alta",'MAPA DE RIESGOS'!$AR287="Catastrófico"),CONCATENATE("R",'MAPA DE RIESGOS'!$H287,"C",'MAPA DE RIESGOS'!$AF287),"")</f>
        <v/>
      </c>
      <c r="CH53" s="318" t="str">
        <f>IF(AND('MAPA DE RIESGOS'!$AP288="Alta",'MAPA DE RIESGOS'!$AR288="Catastrófico"),CONCATENATE("R",'MAPA DE RIESGOS'!$H288,"C",'MAPA DE RIESGOS'!$AF288),"")</f>
        <v/>
      </c>
      <c r="CI53" s="318" t="str">
        <f>IF(AND('MAPA DE RIESGOS'!$AP289="Alta",'MAPA DE RIESGOS'!$AR289="Catastrófico"),CONCATENATE("R",'MAPA DE RIESGOS'!$H289,"C",'MAPA DE RIESGOS'!$AF289),"")</f>
        <v/>
      </c>
      <c r="CJ53" s="318" t="str">
        <f>IF(AND('MAPA DE RIESGOS'!$AP290="Alta",'MAPA DE RIESGOS'!$AR290="Catastrófico"),CONCATENATE("R",'MAPA DE RIESGOS'!$H290,"C",'MAPA DE RIESGOS'!$AF290),"")</f>
        <v/>
      </c>
      <c r="CK53" s="318" t="str">
        <f>IF(AND('MAPA DE RIESGOS'!$AP291="Alta",'MAPA DE RIESGOS'!$AR291="Catastrófico"),CONCATENATE("R",'MAPA DE RIESGOS'!$H291,"C",'MAPA DE RIESGOS'!$AF291),"")</f>
        <v/>
      </c>
      <c r="CL53" s="318" t="str">
        <f>IF(AND('MAPA DE RIESGOS'!$AP292="Alta",'MAPA DE RIESGOS'!$AR292="Catastrófico"),CONCATENATE("R",'MAPA DE RIESGOS'!$H292,"C",'MAPA DE RIESGOS'!$AF292),"")</f>
        <v/>
      </c>
      <c r="CM53" s="318" t="str">
        <f>IF(AND('MAPA DE RIESGOS'!$AP293="Alta",'MAPA DE RIESGOS'!$AR293="Catastrófico"),CONCATENATE("R",'MAPA DE RIESGOS'!$H293,"C",'MAPA DE RIESGOS'!$AF293),"")</f>
        <v/>
      </c>
      <c r="CN53" s="318" t="str">
        <f>IF(AND('MAPA DE RIESGOS'!$AP294="Alta",'MAPA DE RIESGOS'!$AR294="Catastrófico"),CONCATENATE("R",'MAPA DE RIESGOS'!$H294,"C",'MAPA DE RIESGOS'!$AF294),"")</f>
        <v/>
      </c>
      <c r="CO53" s="318" t="str">
        <f>IF(AND('MAPA DE RIESGOS'!$AP295="Alta",'MAPA DE RIESGOS'!$AR295="Catastrófico"),CONCATENATE("R",'MAPA DE RIESGOS'!$H295,"C",'MAPA DE RIESGOS'!$AF295),"")</f>
        <v/>
      </c>
      <c r="CP53" s="318" t="str">
        <f>IF(AND('MAPA DE RIESGOS'!$AP296="Alta",'MAPA DE RIESGOS'!$AR296="Catastrófico"),CONCATENATE("R",'MAPA DE RIESGOS'!$H296,"C",'MAPA DE RIESGOS'!$AF296),"")</f>
        <v/>
      </c>
      <c r="CQ53" s="318" t="str">
        <f>IF(AND('MAPA DE RIESGOS'!$AP297="Alta",'MAPA DE RIESGOS'!$AR297="Catastrófico"),CONCATENATE("R",'MAPA DE RIESGOS'!$H297,"C",'MAPA DE RIESGOS'!$AF297),"")</f>
        <v/>
      </c>
      <c r="CR53" s="318" t="str">
        <f>IF(AND('MAPA DE RIESGOS'!$AP298="Alta",'MAPA DE RIESGOS'!$AR298="Catastrófico"),CONCATENATE("R",'MAPA DE RIESGOS'!$H298,"C",'MAPA DE RIESGOS'!$AF298),"")</f>
        <v/>
      </c>
      <c r="CS53" s="318" t="str">
        <f>IF(AND('MAPA DE RIESGOS'!$AP299="Alta",'MAPA DE RIESGOS'!$AR299="Catastrófico"),CONCATENATE("R",'MAPA DE RIESGOS'!$H299,"C",'MAPA DE RIESGOS'!$AF299),"")</f>
        <v/>
      </c>
      <c r="CT53" s="318" t="str">
        <f>IF(AND('MAPA DE RIESGOS'!$AP300="Alta",'MAPA DE RIESGOS'!$AR300="Catastrófico"),CONCATENATE("R",'MAPA DE RIESGOS'!$H300,"C",'MAPA DE RIESGOS'!$AF300),"")</f>
        <v/>
      </c>
      <c r="CU53" s="319" t="str">
        <f>IF(AND('MAPA DE RIESGOS'!$AP301="Alta",'MAPA DE RIESGOS'!$AR301="Catastrófico"),CONCATENATE("R",'MAPA DE RIESGOS'!$H301,"C",'MAPA DE RIESGOS'!$AF301),"")</f>
        <v/>
      </c>
      <c r="CV53" s="57"/>
      <c r="CW53" s="873"/>
      <c r="CX53" s="874"/>
      <c r="CY53" s="874"/>
      <c r="CZ53" s="874"/>
      <c r="DA53" s="874"/>
      <c r="DB53" s="875"/>
    </row>
    <row r="54" spans="2:106" ht="32.450000000000003" customHeight="1">
      <c r="B54" s="878"/>
      <c r="C54" s="878"/>
      <c r="D54" s="879"/>
      <c r="E54" s="849"/>
      <c r="F54" s="850"/>
      <c r="G54" s="850"/>
      <c r="H54" s="850"/>
      <c r="I54" s="850"/>
      <c r="J54" s="328" t="str">
        <f>IF(AND('MAPA DE RIESGOS'!$AP302="Alta",'MAPA DE RIESGOS'!$AR302="Leve"),CONCATENATE("R",'MAPA DE RIESGOS'!$H302,"C",'MAPA DE RIESGOS'!$AF302),"")</f>
        <v/>
      </c>
      <c r="K54" s="329" t="str">
        <f>IF(AND('MAPA DE RIESGOS'!$AP303="Alta",'MAPA DE RIESGOS'!$AR303="Leve"),CONCATENATE("R",'MAPA DE RIESGOS'!$H303,"C",'MAPA DE RIESGOS'!$AF303),"")</f>
        <v/>
      </c>
      <c r="L54" s="329" t="str">
        <f>IF(AND('MAPA DE RIESGOS'!$AP304="Alta",'MAPA DE RIESGOS'!$AR304="Leve"),CONCATENATE("R",'MAPA DE RIESGOS'!$H304,"C",'MAPA DE RIESGOS'!$AF304),"")</f>
        <v/>
      </c>
      <c r="M54" s="329" t="str">
        <f>IF(AND('MAPA DE RIESGOS'!$AP305="Alta",'MAPA DE RIESGOS'!$AR305="Leve"),CONCATENATE("R",'MAPA DE RIESGOS'!$H305,"C",'MAPA DE RIESGOS'!$AF305),"")</f>
        <v/>
      </c>
      <c r="N54" s="329" t="str">
        <f>IF(AND('MAPA DE RIESGOS'!$AP306="Alta",'MAPA DE RIESGOS'!$AR306="Leve"),CONCATENATE("R",'MAPA DE RIESGOS'!$H306,"C",'MAPA DE RIESGOS'!$AF306),"")</f>
        <v/>
      </c>
      <c r="O54" s="329" t="str">
        <f>IF(AND('MAPA DE RIESGOS'!$AP307="Alta",'MAPA DE RIESGOS'!$AR307="Leve"),CONCATENATE("R",'MAPA DE RIESGOS'!$H307,"C",'MAPA DE RIESGOS'!$AF307),"")</f>
        <v/>
      </c>
      <c r="P54" s="329" t="str">
        <f>IF(AND('MAPA DE RIESGOS'!$AP308="Alta",'MAPA DE RIESGOS'!$AR308="Leve"),CONCATENATE("R",'MAPA DE RIESGOS'!$H308,"C",'MAPA DE RIESGOS'!$AF308),"")</f>
        <v/>
      </c>
      <c r="Q54" s="329" t="str">
        <f>IF(AND('MAPA DE RIESGOS'!$AP309="Alta",'MAPA DE RIESGOS'!$AR309="Leve"),CONCATENATE("R",'MAPA DE RIESGOS'!$H309,"C",'MAPA DE RIESGOS'!$AF309),"")</f>
        <v/>
      </c>
      <c r="R54" s="329" t="str">
        <f>IF(AND('MAPA DE RIESGOS'!$AP310="Alta",'MAPA DE RIESGOS'!$AR310="Leve"),CONCATENATE("R",'MAPA DE RIESGOS'!$H310,"C",'MAPA DE RIESGOS'!$AF310),"")</f>
        <v/>
      </c>
      <c r="S54" s="329" t="str">
        <f>IF(AND('MAPA DE RIESGOS'!$AP311="Alta",'MAPA DE RIESGOS'!$AR311="Leve"),CONCATENATE("R",'MAPA DE RIESGOS'!$H311,"C",'MAPA DE RIESGOS'!$AF311),"")</f>
        <v/>
      </c>
      <c r="T54" s="329" t="str">
        <f>IF(AND('MAPA DE RIESGOS'!$AP312="Alta",'MAPA DE RIESGOS'!$AR312="Leve"),CONCATENATE("R",'MAPA DE RIESGOS'!$H312,"C",'MAPA DE RIESGOS'!$AF312),"")</f>
        <v/>
      </c>
      <c r="U54" s="329" t="str">
        <f>IF(AND('MAPA DE RIESGOS'!$AP313="Alta",'MAPA DE RIESGOS'!$AR313="Leve"),CONCATENATE("R",'MAPA DE RIESGOS'!$H313,"C",'MAPA DE RIESGOS'!$AF313),"")</f>
        <v/>
      </c>
      <c r="V54" s="329" t="str">
        <f>IF(AND('MAPA DE RIESGOS'!$AP314="Alta",'MAPA DE RIESGOS'!$AR314="Leve"),CONCATENATE("R",'MAPA DE RIESGOS'!$H314,"C",'MAPA DE RIESGOS'!$AF314),"")</f>
        <v/>
      </c>
      <c r="W54" s="329" t="str">
        <f>IF(AND('MAPA DE RIESGOS'!$AP315="Alta",'MAPA DE RIESGOS'!$AR315="Leve"),CONCATENATE("R",'MAPA DE RIESGOS'!$H315,"C",'MAPA DE RIESGOS'!$AF315),"")</f>
        <v/>
      </c>
      <c r="X54" s="329" t="str">
        <f>IF(AND('MAPA DE RIESGOS'!$AP316="Alta",'MAPA DE RIESGOS'!$AR316="Leve"),CONCATENATE("R",'MAPA DE RIESGOS'!$H316,"C",'MAPA DE RIESGOS'!$AF316),"")</f>
        <v/>
      </c>
      <c r="Y54" s="329" t="str">
        <f>IF(AND('MAPA DE RIESGOS'!$AP317="Alta",'MAPA DE RIESGOS'!$AR317="Leve"),CONCATENATE("R",'MAPA DE RIESGOS'!$H317,"C",'MAPA DE RIESGOS'!$AF317),"")</f>
        <v/>
      </c>
      <c r="Z54" s="329" t="str">
        <f>IF(AND('MAPA DE RIESGOS'!$AP318="Alta",'MAPA DE RIESGOS'!$AR318="Leve"),CONCATENATE("R",'MAPA DE RIESGOS'!$H318,"C",'MAPA DE RIESGOS'!$AF318),"")</f>
        <v/>
      </c>
      <c r="AA54" s="329" t="str">
        <f>IF(AND('MAPA DE RIESGOS'!$AP319="Alta",'MAPA DE RIESGOS'!$AR319="Leve"),CONCATENATE("R",'MAPA DE RIESGOS'!$H319,"C",'MAPA DE RIESGOS'!$AF319),"")</f>
        <v/>
      </c>
      <c r="AB54" s="328" t="str">
        <f>IF(AND('MAPA DE RIESGOS'!$AP302="Alta",'MAPA DE RIESGOS'!$AR302="Menor"),CONCATENATE("R",'MAPA DE RIESGOS'!$H302,"C",'MAPA DE RIESGOS'!$AF302),"")</f>
        <v/>
      </c>
      <c r="AC54" s="329" t="str">
        <f>IF(AND('MAPA DE RIESGOS'!$AP303="Alta",'MAPA DE RIESGOS'!$AR303="Menor"),CONCATENATE("R",'MAPA DE RIESGOS'!$H303,"C",'MAPA DE RIESGOS'!$AF303),"")</f>
        <v/>
      </c>
      <c r="AD54" s="329" t="str">
        <f>IF(AND('MAPA DE RIESGOS'!$AP304="Alta",'MAPA DE RIESGOS'!$AR304="Menor"),CONCATENATE("R",'MAPA DE RIESGOS'!$H304,"C",'MAPA DE RIESGOS'!$AF304),"")</f>
        <v/>
      </c>
      <c r="AE54" s="329" t="str">
        <f>IF(AND('MAPA DE RIESGOS'!$AP305="Alta",'MAPA DE RIESGOS'!$AR305="Menor"),CONCATENATE("R",'MAPA DE RIESGOS'!$H305,"C",'MAPA DE RIESGOS'!$AF305),"")</f>
        <v/>
      </c>
      <c r="AF54" s="329" t="str">
        <f>IF(AND('MAPA DE RIESGOS'!$AP306="Alta",'MAPA DE RIESGOS'!$AR306="Menor"),CONCATENATE("R",'MAPA DE RIESGOS'!$H306,"C",'MAPA DE RIESGOS'!$AF306),"")</f>
        <v/>
      </c>
      <c r="AG54" s="329" t="str">
        <f>IF(AND('MAPA DE RIESGOS'!$AP307="Alta",'MAPA DE RIESGOS'!$AR307="Menor"),CONCATENATE("R",'MAPA DE RIESGOS'!$H307,"C",'MAPA DE RIESGOS'!$AF307),"")</f>
        <v/>
      </c>
      <c r="AH54" s="329" t="str">
        <f>IF(AND('MAPA DE RIESGOS'!$AP308="Alta",'MAPA DE RIESGOS'!$AR308="Menor"),CONCATENATE("R",'MAPA DE RIESGOS'!$H308,"C",'MAPA DE RIESGOS'!$AF308),"")</f>
        <v/>
      </c>
      <c r="AI54" s="329" t="str">
        <f>IF(AND('MAPA DE RIESGOS'!$AP309="Alta",'MAPA DE RIESGOS'!$AR309="Menor"),CONCATENATE("R",'MAPA DE RIESGOS'!$H309,"C",'MAPA DE RIESGOS'!$AF309),"")</f>
        <v/>
      </c>
      <c r="AJ54" s="329" t="str">
        <f>IF(AND('MAPA DE RIESGOS'!$AP310="Alta",'MAPA DE RIESGOS'!$AR310="Menor"),CONCATENATE("R",'MAPA DE RIESGOS'!$H310,"C",'MAPA DE RIESGOS'!$AF310),"")</f>
        <v/>
      </c>
      <c r="AK54" s="329" t="str">
        <f>IF(AND('MAPA DE RIESGOS'!$AP311="Alta",'MAPA DE RIESGOS'!$AR311="Menor"),CONCATENATE("R",'MAPA DE RIESGOS'!$H311,"C",'MAPA DE RIESGOS'!$AF311),"")</f>
        <v/>
      </c>
      <c r="AL54" s="329" t="str">
        <f>IF(AND('MAPA DE RIESGOS'!$AP312="Alta",'MAPA DE RIESGOS'!$AR312="Menor"),CONCATENATE("R",'MAPA DE RIESGOS'!$H312,"C",'MAPA DE RIESGOS'!$AF312),"")</f>
        <v/>
      </c>
      <c r="AM54" s="329" t="str">
        <f>IF(AND('MAPA DE RIESGOS'!$AP313="Alta",'MAPA DE RIESGOS'!$AR313="Menor"),CONCATENATE("R",'MAPA DE RIESGOS'!$H313,"C",'MAPA DE RIESGOS'!$AF313),"")</f>
        <v/>
      </c>
      <c r="AN54" s="329" t="str">
        <f>IF(AND('MAPA DE RIESGOS'!$AP314="Alta",'MAPA DE RIESGOS'!$AR314="Menor"),CONCATENATE("R",'MAPA DE RIESGOS'!$H314,"C",'MAPA DE RIESGOS'!$AF314),"")</f>
        <v/>
      </c>
      <c r="AO54" s="329" t="str">
        <f>IF(AND('MAPA DE RIESGOS'!$AP315="Alta",'MAPA DE RIESGOS'!$AR315="Menor"),CONCATENATE("R",'MAPA DE RIESGOS'!$H315,"C",'MAPA DE RIESGOS'!$AF315),"")</f>
        <v/>
      </c>
      <c r="AP54" s="329" t="str">
        <f>IF(AND('MAPA DE RIESGOS'!$AP316="Alta",'MAPA DE RIESGOS'!$AR316="Menor"),CONCATENATE("R",'MAPA DE RIESGOS'!$H316,"C",'MAPA DE RIESGOS'!$AF316),"")</f>
        <v/>
      </c>
      <c r="AQ54" s="329" t="str">
        <f>IF(AND('MAPA DE RIESGOS'!$AP317="Alta",'MAPA DE RIESGOS'!$AR317="Menor"),CONCATENATE("R",'MAPA DE RIESGOS'!$H317,"C",'MAPA DE RIESGOS'!$AF317),"")</f>
        <v/>
      </c>
      <c r="AR54" s="329" t="str">
        <f>IF(AND('MAPA DE RIESGOS'!$AP318="Alta",'MAPA DE RIESGOS'!$AR318="Menor"),CONCATENATE("R",'MAPA DE RIESGOS'!$H318,"C",'MAPA DE RIESGOS'!$AF318),"")</f>
        <v/>
      </c>
      <c r="AS54" s="330" t="str">
        <f>IF(AND('MAPA DE RIESGOS'!$AP319="Alta",'MAPA DE RIESGOS'!$AR319="Menor"),CONCATENATE("R",'MAPA DE RIESGOS'!$H319,"C",'MAPA DE RIESGOS'!$AF319),"")</f>
        <v/>
      </c>
      <c r="AT54" s="316" t="str">
        <f>IF(AND('MAPA DE RIESGOS'!$AP302="Alta",'MAPA DE RIESGOS'!$AR302="Moderado"),CONCATENATE("R",'MAPA DE RIESGOS'!$H302,"C",'MAPA DE RIESGOS'!$AF302),"")</f>
        <v/>
      </c>
      <c r="AU54" s="316" t="str">
        <f>IF(AND('MAPA DE RIESGOS'!$AP303="Alta",'MAPA DE RIESGOS'!$AR303="Moderado"),CONCATENATE("R",'MAPA DE RIESGOS'!$H303,"C",'MAPA DE RIESGOS'!$AF303),"")</f>
        <v/>
      </c>
      <c r="AV54" s="316" t="str">
        <f>IF(AND('MAPA DE RIESGOS'!$AP304="Alta",'MAPA DE RIESGOS'!$AR304="Moderado"),CONCATENATE("R",'MAPA DE RIESGOS'!$H304,"C",'MAPA DE RIESGOS'!$AF304),"")</f>
        <v/>
      </c>
      <c r="AW54" s="316" t="str">
        <f>IF(AND('MAPA DE RIESGOS'!$AP305="Alta",'MAPA DE RIESGOS'!$AR305="Moderado"),CONCATENATE("R",'MAPA DE RIESGOS'!$H305,"C",'MAPA DE RIESGOS'!$AF305),"")</f>
        <v/>
      </c>
      <c r="AX54" s="316" t="str">
        <f>IF(AND('MAPA DE RIESGOS'!$AP306="Alta",'MAPA DE RIESGOS'!$AR306="Moderado"),CONCATENATE("R",'MAPA DE RIESGOS'!$H306,"C",'MAPA DE RIESGOS'!$AF306),"")</f>
        <v/>
      </c>
      <c r="AY54" s="316" t="str">
        <f>IF(AND('MAPA DE RIESGOS'!$AP307="Alta",'MAPA DE RIESGOS'!$AR307="Moderado"),CONCATENATE("R",'MAPA DE RIESGOS'!$H307,"C",'MAPA DE RIESGOS'!$AF307),"")</f>
        <v/>
      </c>
      <c r="AZ54" s="316" t="str">
        <f>IF(AND('MAPA DE RIESGOS'!$AP308="Alta",'MAPA DE RIESGOS'!$AR308="Moderado"),CONCATENATE("R",'MAPA DE RIESGOS'!$H308,"C",'MAPA DE RIESGOS'!$AF308),"")</f>
        <v/>
      </c>
      <c r="BA54" s="316" t="str">
        <f>IF(AND('MAPA DE RIESGOS'!$AP309="Alta",'MAPA DE RIESGOS'!$AR309="Moderado"),CONCATENATE("R",'MAPA DE RIESGOS'!$H309,"C",'MAPA DE RIESGOS'!$AF309),"")</f>
        <v/>
      </c>
      <c r="BB54" s="316" t="str">
        <f>IF(AND('MAPA DE RIESGOS'!$AP310="Alta",'MAPA DE RIESGOS'!$AR310="Moderado"),CONCATENATE("R",'MAPA DE RIESGOS'!$H310,"C",'MAPA DE RIESGOS'!$AF310),"")</f>
        <v/>
      </c>
      <c r="BC54" s="316" t="str">
        <f>IF(AND('MAPA DE RIESGOS'!$AP311="Alta",'MAPA DE RIESGOS'!$AR311="Moderado"),CONCATENATE("R",'MAPA DE RIESGOS'!$H311,"C",'MAPA DE RIESGOS'!$AF311),"")</f>
        <v/>
      </c>
      <c r="BD54" s="316" t="str">
        <f>IF(AND('MAPA DE RIESGOS'!$AP312="Alta",'MAPA DE RIESGOS'!$AR312="Moderado"),CONCATENATE("R",'MAPA DE RIESGOS'!$H312,"C",'MAPA DE RIESGOS'!$AF312),"")</f>
        <v/>
      </c>
      <c r="BE54" s="316" t="str">
        <f>IF(AND('MAPA DE RIESGOS'!$AP313="Alta",'MAPA DE RIESGOS'!$AR313="Moderado"),CONCATENATE("R",'MAPA DE RIESGOS'!$H313,"C",'MAPA DE RIESGOS'!$AF313),"")</f>
        <v/>
      </c>
      <c r="BF54" s="316" t="str">
        <f>IF(AND('MAPA DE RIESGOS'!$AP314="Alta",'MAPA DE RIESGOS'!$AR314="Moderado"),CONCATENATE("R",'MAPA DE RIESGOS'!$H314,"C",'MAPA DE RIESGOS'!$AF314),"")</f>
        <v/>
      </c>
      <c r="BG54" s="316" t="str">
        <f>IF(AND('MAPA DE RIESGOS'!$AP315="Alta",'MAPA DE RIESGOS'!$AR315="Moderado"),CONCATENATE("R",'MAPA DE RIESGOS'!$H315,"C",'MAPA DE RIESGOS'!$AF315),"")</f>
        <v/>
      </c>
      <c r="BH54" s="316" t="str">
        <f>IF(AND('MAPA DE RIESGOS'!$AP316="Alta",'MAPA DE RIESGOS'!$AR316="Moderado"),CONCATENATE("R",'MAPA DE RIESGOS'!$H316,"C",'MAPA DE RIESGOS'!$AF316),"")</f>
        <v/>
      </c>
      <c r="BI54" s="316" t="str">
        <f>IF(AND('MAPA DE RIESGOS'!$AP317="Alta",'MAPA DE RIESGOS'!$AR317="Moderado"),CONCATENATE("R",'MAPA DE RIESGOS'!$H317,"C",'MAPA DE RIESGOS'!$AF317),"")</f>
        <v/>
      </c>
      <c r="BJ54" s="316" t="str">
        <f>IF(AND('MAPA DE RIESGOS'!$AP318="Alta",'MAPA DE RIESGOS'!$AR318="Moderado"),CONCATENATE("R",'MAPA DE RIESGOS'!$H318,"C",'MAPA DE RIESGOS'!$AF318),"")</f>
        <v/>
      </c>
      <c r="BK54" s="317" t="str">
        <f>IF(AND('MAPA DE RIESGOS'!$AP319="Alta",'MAPA DE RIESGOS'!$AR319="Moderado"),CONCATENATE("R",'MAPA DE RIESGOS'!$H319,"C",'MAPA DE RIESGOS'!$AF319),"")</f>
        <v/>
      </c>
      <c r="BL54" s="316" t="str">
        <f>IF(AND('MAPA DE RIESGOS'!$AP302="Alta",'MAPA DE RIESGOS'!$AR302="Mayor"),CONCATENATE("R",'MAPA DE RIESGOS'!$H302,"C",'MAPA DE RIESGOS'!$AF302),"")</f>
        <v/>
      </c>
      <c r="BM54" s="316" t="str">
        <f>IF(AND('MAPA DE RIESGOS'!$AP303="Alta",'MAPA DE RIESGOS'!$AR303="Mayor"),CONCATENATE("R",'MAPA DE RIESGOS'!$H303,"C",'MAPA DE RIESGOS'!$AF303),"")</f>
        <v/>
      </c>
      <c r="BN54" s="316" t="str">
        <f>IF(AND('MAPA DE RIESGOS'!$AP304="Alta",'MAPA DE RIESGOS'!$AR304="Mayor"),CONCATENATE("R",'MAPA DE RIESGOS'!$H304,"C",'MAPA DE RIESGOS'!$AF304),"")</f>
        <v/>
      </c>
      <c r="BO54" s="316" t="str">
        <f>IF(AND('MAPA DE RIESGOS'!$AP305="Alta",'MAPA DE RIESGOS'!$AR305="Mayor"),CONCATENATE("R",'MAPA DE RIESGOS'!$H305,"C",'MAPA DE RIESGOS'!$AF305),"")</f>
        <v/>
      </c>
      <c r="BP54" s="316" t="str">
        <f>IF(AND('MAPA DE RIESGOS'!$AP306="Alta",'MAPA DE RIESGOS'!$AR306="Mayor"),CONCATENATE("R",'MAPA DE RIESGOS'!$H306,"C",'MAPA DE RIESGOS'!$AF306),"")</f>
        <v/>
      </c>
      <c r="BQ54" s="316" t="str">
        <f>IF(AND('MAPA DE RIESGOS'!$AP307="Alta",'MAPA DE RIESGOS'!$AR307="Mayor"),CONCATENATE("R",'MAPA DE RIESGOS'!$H307,"C",'MAPA DE RIESGOS'!$AF307),"")</f>
        <v/>
      </c>
      <c r="BR54" s="316" t="str">
        <f>IF(AND('MAPA DE RIESGOS'!$AP308="Alta",'MAPA DE RIESGOS'!$AR308="Mayor"),CONCATENATE("R",'MAPA DE RIESGOS'!$H308,"C",'MAPA DE RIESGOS'!$AF308),"")</f>
        <v/>
      </c>
      <c r="BS54" s="316" t="str">
        <f>IF(AND('MAPA DE RIESGOS'!$AP309="Alta",'MAPA DE RIESGOS'!$AR309="Mayor"),CONCATENATE("R",'MAPA DE RIESGOS'!$H309,"C",'MAPA DE RIESGOS'!$AF309),"")</f>
        <v/>
      </c>
      <c r="BT54" s="316" t="str">
        <f>IF(AND('MAPA DE RIESGOS'!$AP310="Alta",'MAPA DE RIESGOS'!$AR310="Mayor"),CONCATENATE("R",'MAPA DE RIESGOS'!$H310,"C",'MAPA DE RIESGOS'!$AF310),"")</f>
        <v/>
      </c>
      <c r="BU54" s="316" t="str">
        <f>IF(AND('MAPA DE RIESGOS'!$AP311="Alta",'MAPA DE RIESGOS'!$AR311="Mayor"),CONCATENATE("R",'MAPA DE RIESGOS'!$H311,"C",'MAPA DE RIESGOS'!$AF311),"")</f>
        <v/>
      </c>
      <c r="BV54" s="316" t="str">
        <f>IF(AND('MAPA DE RIESGOS'!$AP312="Alta",'MAPA DE RIESGOS'!$AR312="Mayor"),CONCATENATE("R",'MAPA DE RIESGOS'!$H312,"C",'MAPA DE RIESGOS'!$AF312),"")</f>
        <v/>
      </c>
      <c r="BW54" s="316" t="str">
        <f>IF(AND('MAPA DE RIESGOS'!$AP313="Alta",'MAPA DE RIESGOS'!$AR313="Mayor"),CONCATENATE("R",'MAPA DE RIESGOS'!$H313,"C",'MAPA DE RIESGOS'!$AF313),"")</f>
        <v/>
      </c>
      <c r="BX54" s="316" t="str">
        <f>IF(AND('MAPA DE RIESGOS'!$AP314="Alta",'MAPA DE RIESGOS'!$AR314="Mayor"),CONCATENATE("R",'MAPA DE RIESGOS'!$H314,"C",'MAPA DE RIESGOS'!$AF314),"")</f>
        <v/>
      </c>
      <c r="BY54" s="316" t="str">
        <f>IF(AND('MAPA DE RIESGOS'!$AP315="Alta",'MAPA DE RIESGOS'!$AR315="Mayor"),CONCATENATE("R",'MAPA DE RIESGOS'!$H315,"C",'MAPA DE RIESGOS'!$AF315),"")</f>
        <v/>
      </c>
      <c r="BZ54" s="316" t="str">
        <f>IF(AND('MAPA DE RIESGOS'!$AP316="Alta",'MAPA DE RIESGOS'!$AR316="Mayor"),CONCATENATE("R",'MAPA DE RIESGOS'!$H316,"C",'MAPA DE RIESGOS'!$AF316),"")</f>
        <v/>
      </c>
      <c r="CA54" s="316" t="str">
        <f>IF(AND('MAPA DE RIESGOS'!$AP317="Alta",'MAPA DE RIESGOS'!$AR317="Mayor"),CONCATENATE("R",'MAPA DE RIESGOS'!$H317,"C",'MAPA DE RIESGOS'!$AF317),"")</f>
        <v/>
      </c>
      <c r="CB54" s="316" t="str">
        <f>IF(AND('MAPA DE RIESGOS'!$AP318="Alta",'MAPA DE RIESGOS'!$AR318="Mayor"),CONCATENATE("R",'MAPA DE RIESGOS'!$H318,"C",'MAPA DE RIESGOS'!$AF318),"")</f>
        <v/>
      </c>
      <c r="CC54" s="317" t="str">
        <f>IF(AND('MAPA DE RIESGOS'!$AP319="Alta",'MAPA DE RIESGOS'!$AR319="Mayor"),CONCATENATE("R",'MAPA DE RIESGOS'!$H319,"C",'MAPA DE RIESGOS'!$AF319),"")</f>
        <v/>
      </c>
      <c r="CD54" s="318" t="str">
        <f>IF(AND('MAPA DE RIESGOS'!$AP302="Alta",'MAPA DE RIESGOS'!$AR302="Catastrófico"),CONCATENATE("R",'MAPA DE RIESGOS'!$H302,"C",'MAPA DE RIESGOS'!$AF302),"")</f>
        <v/>
      </c>
      <c r="CE54" s="318" t="str">
        <f>IF(AND('MAPA DE RIESGOS'!$AP303="Alta",'MAPA DE RIESGOS'!$AR303="Catastrófico"),CONCATENATE("R",'MAPA DE RIESGOS'!$H303,"C",'MAPA DE RIESGOS'!$AF303),"")</f>
        <v/>
      </c>
      <c r="CF54" s="318" t="str">
        <f>IF(AND('MAPA DE RIESGOS'!$AP304="Alta",'MAPA DE RIESGOS'!$AR304="Catastrófico"),CONCATENATE("R",'MAPA DE RIESGOS'!$H304,"C",'MAPA DE RIESGOS'!$AF304),"")</f>
        <v/>
      </c>
      <c r="CG54" s="318" t="str">
        <f>IF(AND('MAPA DE RIESGOS'!$AP305="Alta",'MAPA DE RIESGOS'!$AR305="Catastrófico"),CONCATENATE("R",'MAPA DE RIESGOS'!$H305,"C",'MAPA DE RIESGOS'!$AF305),"")</f>
        <v/>
      </c>
      <c r="CH54" s="318" t="str">
        <f>IF(AND('MAPA DE RIESGOS'!$AP306="Alta",'MAPA DE RIESGOS'!$AR306="Catastrófico"),CONCATENATE("R",'MAPA DE RIESGOS'!$H306,"C",'MAPA DE RIESGOS'!$AF306),"")</f>
        <v/>
      </c>
      <c r="CI54" s="318" t="str">
        <f>IF(AND('MAPA DE RIESGOS'!$AP307="Alta",'MAPA DE RIESGOS'!$AR307="Catastrófico"),CONCATENATE("R",'MAPA DE RIESGOS'!$H307,"C",'MAPA DE RIESGOS'!$AF307),"")</f>
        <v/>
      </c>
      <c r="CJ54" s="318" t="str">
        <f>IF(AND('MAPA DE RIESGOS'!$AP308="Alta",'MAPA DE RIESGOS'!$AR308="Catastrófico"),CONCATENATE("R",'MAPA DE RIESGOS'!$H308,"C",'MAPA DE RIESGOS'!$AF308),"")</f>
        <v/>
      </c>
      <c r="CK54" s="318" t="str">
        <f>IF(AND('MAPA DE RIESGOS'!$AP309="Alta",'MAPA DE RIESGOS'!$AR309="Catastrófico"),CONCATENATE("R",'MAPA DE RIESGOS'!$H309,"C",'MAPA DE RIESGOS'!$AF309),"")</f>
        <v/>
      </c>
      <c r="CL54" s="318" t="str">
        <f>IF(AND('MAPA DE RIESGOS'!$AP310="Alta",'MAPA DE RIESGOS'!$AR310="Catastrófico"),CONCATENATE("R",'MAPA DE RIESGOS'!$H310,"C",'MAPA DE RIESGOS'!$AF310),"")</f>
        <v/>
      </c>
      <c r="CM54" s="318" t="str">
        <f>IF(AND('MAPA DE RIESGOS'!$AP311="Alta",'MAPA DE RIESGOS'!$AR311="Catastrófico"),CONCATENATE("R",'MAPA DE RIESGOS'!$H311,"C",'MAPA DE RIESGOS'!$AF311),"")</f>
        <v/>
      </c>
      <c r="CN54" s="318" t="str">
        <f>IF(AND('MAPA DE RIESGOS'!$AP312="Alta",'MAPA DE RIESGOS'!$AR312="Catastrófico"),CONCATENATE("R",'MAPA DE RIESGOS'!$H312,"C",'MAPA DE RIESGOS'!$AF312),"")</f>
        <v/>
      </c>
      <c r="CO54" s="318" t="str">
        <f>IF(AND('MAPA DE RIESGOS'!$AP313="Alta",'MAPA DE RIESGOS'!$AR313="Catastrófico"),CONCATENATE("R",'MAPA DE RIESGOS'!$H313,"C",'MAPA DE RIESGOS'!$AF313),"")</f>
        <v/>
      </c>
      <c r="CP54" s="318" t="str">
        <f>IF(AND('MAPA DE RIESGOS'!$AP314="Alta",'MAPA DE RIESGOS'!$AR314="Catastrófico"),CONCATENATE("R",'MAPA DE RIESGOS'!$H314,"C",'MAPA DE RIESGOS'!$AF314),"")</f>
        <v/>
      </c>
      <c r="CQ54" s="318" t="str">
        <f>IF(AND('MAPA DE RIESGOS'!$AP315="Alta",'MAPA DE RIESGOS'!$AR315="Catastrófico"),CONCATENATE("R",'MAPA DE RIESGOS'!$H315,"C",'MAPA DE RIESGOS'!$AF315),"")</f>
        <v/>
      </c>
      <c r="CR54" s="318" t="str">
        <f>IF(AND('MAPA DE RIESGOS'!$AP316="Alta",'MAPA DE RIESGOS'!$AR316="Catastrófico"),CONCATENATE("R",'MAPA DE RIESGOS'!$H316,"C",'MAPA DE RIESGOS'!$AF316),"")</f>
        <v/>
      </c>
      <c r="CS54" s="318" t="str">
        <f>IF(AND('MAPA DE RIESGOS'!$AP317="Alta",'MAPA DE RIESGOS'!$AR317="Catastrófico"),CONCATENATE("R",'MAPA DE RIESGOS'!$H317,"C",'MAPA DE RIESGOS'!$AF317),"")</f>
        <v/>
      </c>
      <c r="CT54" s="318" t="str">
        <f>IF(AND('MAPA DE RIESGOS'!$AP318="Alta",'MAPA DE RIESGOS'!$AR318="Catastrófico"),CONCATENATE("R",'MAPA DE RIESGOS'!$H318,"C",'MAPA DE RIESGOS'!$AF318),"")</f>
        <v/>
      </c>
      <c r="CU54" s="319" t="str">
        <f>IF(AND('MAPA DE RIESGOS'!$AP319="Alta",'MAPA DE RIESGOS'!$AR319="Catastrófico"),CONCATENATE("R",'MAPA DE RIESGOS'!$H319,"C",'MAPA DE RIESGOS'!$AF319),"")</f>
        <v/>
      </c>
      <c r="CV54" s="57"/>
      <c r="CW54" s="873"/>
      <c r="CX54" s="874"/>
      <c r="CY54" s="874"/>
      <c r="CZ54" s="874"/>
      <c r="DA54" s="874"/>
      <c r="DB54" s="875"/>
    </row>
    <row r="55" spans="2:106" ht="32.450000000000003" customHeight="1">
      <c r="B55" s="878"/>
      <c r="C55" s="878"/>
      <c r="D55" s="879"/>
      <c r="E55" s="849"/>
      <c r="F55" s="850"/>
      <c r="G55" s="850"/>
      <c r="H55" s="850"/>
      <c r="I55" s="850"/>
      <c r="J55" s="328" t="str">
        <f>IF(AND('MAPA DE RIESGOS'!$AP320="Alta",'MAPA DE RIESGOS'!$AR320="Leve"),CONCATENATE("R",'MAPA DE RIESGOS'!$H320,"C",'MAPA DE RIESGOS'!$AF320),"")</f>
        <v/>
      </c>
      <c r="K55" s="329" t="str">
        <f>IF(AND('MAPA DE RIESGOS'!$AP321="Alta",'MAPA DE RIESGOS'!$AR321="Leve"),CONCATENATE("R",'MAPA DE RIESGOS'!$H321,"C",'MAPA DE RIESGOS'!$AF321),"")</f>
        <v/>
      </c>
      <c r="L55" s="329" t="str">
        <f>IF(AND('MAPA DE RIESGOS'!$AP322="Alta",'MAPA DE RIESGOS'!$AR322="Leve"),CONCATENATE("R",'MAPA DE RIESGOS'!$H322,"C",'MAPA DE RIESGOS'!$AF322),"")</f>
        <v/>
      </c>
      <c r="M55" s="329" t="str">
        <f>IF(AND('MAPA DE RIESGOS'!$AP323="Alta",'MAPA DE RIESGOS'!$AR323="Leve"),CONCATENATE("R",'MAPA DE RIESGOS'!$H323,"C",'MAPA DE RIESGOS'!$AF323),"")</f>
        <v/>
      </c>
      <c r="N55" s="329" t="str">
        <f>IF(AND('MAPA DE RIESGOS'!$AP324="Alta",'MAPA DE RIESGOS'!$AR324="Leve"),CONCATENATE("R",'MAPA DE RIESGOS'!$H324,"C",'MAPA DE RIESGOS'!$AF324),"")</f>
        <v/>
      </c>
      <c r="O55" s="329" t="str">
        <f>IF(AND('MAPA DE RIESGOS'!$AP325="Alta",'MAPA DE RIESGOS'!$AR325="Leve"),CONCATENATE("R",'MAPA DE RIESGOS'!$H325,"C",'MAPA DE RIESGOS'!$AF325),"")</f>
        <v/>
      </c>
      <c r="P55" s="329" t="str">
        <f>IF(AND('MAPA DE RIESGOS'!$AP326="Alta",'MAPA DE RIESGOS'!$AR326="Leve"),CONCATENATE("R",'MAPA DE RIESGOS'!$H326,"C",'MAPA DE RIESGOS'!$AF326),"")</f>
        <v/>
      </c>
      <c r="Q55" s="329" t="str">
        <f>IF(AND('MAPA DE RIESGOS'!$AP327="Alta",'MAPA DE RIESGOS'!$AR327="Leve"),CONCATENATE("R",'MAPA DE RIESGOS'!$H327,"C",'MAPA DE RIESGOS'!$AF327),"")</f>
        <v/>
      </c>
      <c r="R55" s="329" t="str">
        <f>IF(AND('MAPA DE RIESGOS'!$AP328="Alta",'MAPA DE RIESGOS'!$AR328="Leve"),CONCATENATE("R",'MAPA DE RIESGOS'!$H328,"C",'MAPA DE RIESGOS'!$AF328),"")</f>
        <v/>
      </c>
      <c r="S55" s="329" t="str">
        <f>IF(AND('MAPA DE RIESGOS'!$AP329="Alta",'MAPA DE RIESGOS'!$AR329="Leve"),CONCATENATE("R",'MAPA DE RIESGOS'!$H329,"C",'MAPA DE RIESGOS'!$AF329),"")</f>
        <v/>
      </c>
      <c r="T55" s="329" t="str">
        <f>IF(AND('MAPA DE RIESGOS'!$AP330="Alta",'MAPA DE RIESGOS'!$AR330="Leve"),CONCATENATE("R",'MAPA DE RIESGOS'!$H330,"C",'MAPA DE RIESGOS'!$AF330),"")</f>
        <v/>
      </c>
      <c r="U55" s="329" t="str">
        <f>IF(AND('MAPA DE RIESGOS'!$AP331="Alta",'MAPA DE RIESGOS'!$AR331="Leve"),CONCATENATE("R",'MAPA DE RIESGOS'!$H331,"C",'MAPA DE RIESGOS'!$AF331),"")</f>
        <v/>
      </c>
      <c r="V55" s="329" t="str">
        <f>IF(AND('MAPA DE RIESGOS'!$AP332="Alta",'MAPA DE RIESGOS'!$AR332="Leve"),CONCATENATE("R",'MAPA DE RIESGOS'!$H332,"C",'MAPA DE RIESGOS'!$AF332),"")</f>
        <v/>
      </c>
      <c r="W55" s="329" t="str">
        <f>IF(AND('MAPA DE RIESGOS'!$AP333="Alta",'MAPA DE RIESGOS'!$AR333="Leve"),CONCATENATE("R",'MAPA DE RIESGOS'!$H333,"C",'MAPA DE RIESGOS'!$AF333),"")</f>
        <v/>
      </c>
      <c r="X55" s="329" t="str">
        <f>IF(AND('MAPA DE RIESGOS'!$AP334="Alta",'MAPA DE RIESGOS'!$AR334="Leve"),CONCATENATE("R",'MAPA DE RIESGOS'!$H334,"C",'MAPA DE RIESGOS'!$AF334),"")</f>
        <v/>
      </c>
      <c r="Y55" s="329" t="str">
        <f>IF(AND('MAPA DE RIESGOS'!$AP335="Alta",'MAPA DE RIESGOS'!$AR335="Leve"),CONCATENATE("R",'MAPA DE RIESGOS'!$H335,"C",'MAPA DE RIESGOS'!$AF335),"")</f>
        <v/>
      </c>
      <c r="Z55" s="329" t="str">
        <f>IF(AND('MAPA DE RIESGOS'!$AP336="Alta",'MAPA DE RIESGOS'!$AR336="Leve"),CONCATENATE("R",'MAPA DE RIESGOS'!$H336,"C",'MAPA DE RIESGOS'!$AF336),"")</f>
        <v/>
      </c>
      <c r="AA55" s="329" t="str">
        <f>IF(AND('MAPA DE RIESGOS'!$AP337="Alta",'MAPA DE RIESGOS'!$AR337="Leve"),CONCATENATE("R",'MAPA DE RIESGOS'!$H337,"C",'MAPA DE RIESGOS'!$AF337),"")</f>
        <v/>
      </c>
      <c r="AB55" s="328" t="str">
        <f>IF(AND('MAPA DE RIESGOS'!$AP320="Alta",'MAPA DE RIESGOS'!$AR320="Menor"),CONCATENATE("R",'MAPA DE RIESGOS'!$H320,"C",'MAPA DE RIESGOS'!$AF320),"")</f>
        <v/>
      </c>
      <c r="AC55" s="329" t="str">
        <f>IF(AND('MAPA DE RIESGOS'!$AP321="Alta",'MAPA DE RIESGOS'!$AR321="Menor"),CONCATENATE("R",'MAPA DE RIESGOS'!$H321,"C",'MAPA DE RIESGOS'!$AF321),"")</f>
        <v/>
      </c>
      <c r="AD55" s="329" t="str">
        <f>IF(AND('MAPA DE RIESGOS'!$AP322="Alta",'MAPA DE RIESGOS'!$AR322="Menor"),CONCATENATE("R",'MAPA DE RIESGOS'!$H322,"C",'MAPA DE RIESGOS'!$AF322),"")</f>
        <v/>
      </c>
      <c r="AE55" s="329" t="str">
        <f>IF(AND('MAPA DE RIESGOS'!$AP323="Alta",'MAPA DE RIESGOS'!$AR323="Menor"),CONCATENATE("R",'MAPA DE RIESGOS'!$H323,"C",'MAPA DE RIESGOS'!$AF323),"")</f>
        <v/>
      </c>
      <c r="AF55" s="329" t="str">
        <f>IF(AND('MAPA DE RIESGOS'!$AP324="Alta",'MAPA DE RIESGOS'!$AR324="Menor"),CONCATENATE("R",'MAPA DE RIESGOS'!$H324,"C",'MAPA DE RIESGOS'!$AF324),"")</f>
        <v/>
      </c>
      <c r="AG55" s="329" t="str">
        <f>IF(AND('MAPA DE RIESGOS'!$AP325="Alta",'MAPA DE RIESGOS'!$AR325="Menor"),CONCATENATE("R",'MAPA DE RIESGOS'!$H325,"C",'MAPA DE RIESGOS'!$AF325),"")</f>
        <v/>
      </c>
      <c r="AH55" s="329" t="str">
        <f>IF(AND('MAPA DE RIESGOS'!$AP326="Alta",'MAPA DE RIESGOS'!$AR326="Menor"),CONCATENATE("R",'MAPA DE RIESGOS'!$H326,"C",'MAPA DE RIESGOS'!$AF326),"")</f>
        <v/>
      </c>
      <c r="AI55" s="329" t="str">
        <f>IF(AND('MAPA DE RIESGOS'!$AP327="Alta",'MAPA DE RIESGOS'!$AR327="Menor"),CONCATENATE("R",'MAPA DE RIESGOS'!$H327,"C",'MAPA DE RIESGOS'!$AF327),"")</f>
        <v/>
      </c>
      <c r="AJ55" s="329" t="str">
        <f>IF(AND('MAPA DE RIESGOS'!$AP328="Alta",'MAPA DE RIESGOS'!$AR328="Menor"),CONCATENATE("R",'MAPA DE RIESGOS'!$H328,"C",'MAPA DE RIESGOS'!$AF328),"")</f>
        <v/>
      </c>
      <c r="AK55" s="329" t="str">
        <f>IF(AND('MAPA DE RIESGOS'!$AP329="Alta",'MAPA DE RIESGOS'!$AR329="Menor"),CONCATENATE("R",'MAPA DE RIESGOS'!$H329,"C",'MAPA DE RIESGOS'!$AF329),"")</f>
        <v/>
      </c>
      <c r="AL55" s="329" t="str">
        <f>IF(AND('MAPA DE RIESGOS'!$AP330="Alta",'MAPA DE RIESGOS'!$AR330="Menor"),CONCATENATE("R",'MAPA DE RIESGOS'!$H330,"C",'MAPA DE RIESGOS'!$AF330),"")</f>
        <v/>
      </c>
      <c r="AM55" s="329" t="str">
        <f>IF(AND('MAPA DE RIESGOS'!$AP331="Alta",'MAPA DE RIESGOS'!$AR331="Menor"),CONCATENATE("R",'MAPA DE RIESGOS'!$H331,"C",'MAPA DE RIESGOS'!$AF331),"")</f>
        <v/>
      </c>
      <c r="AN55" s="329" t="str">
        <f>IF(AND('MAPA DE RIESGOS'!$AP332="Alta",'MAPA DE RIESGOS'!$AR332="Menor"),CONCATENATE("R",'MAPA DE RIESGOS'!$H332,"C",'MAPA DE RIESGOS'!$AF332),"")</f>
        <v/>
      </c>
      <c r="AO55" s="329" t="str">
        <f>IF(AND('MAPA DE RIESGOS'!$AP333="Alta",'MAPA DE RIESGOS'!$AR333="Menor"),CONCATENATE("R",'MAPA DE RIESGOS'!$H333,"C",'MAPA DE RIESGOS'!$AF333),"")</f>
        <v/>
      </c>
      <c r="AP55" s="329" t="str">
        <f>IF(AND('MAPA DE RIESGOS'!$AP334="Alta",'MAPA DE RIESGOS'!$AR334="Menor"),CONCATENATE("R",'MAPA DE RIESGOS'!$H334,"C",'MAPA DE RIESGOS'!$AF334),"")</f>
        <v/>
      </c>
      <c r="AQ55" s="329" t="str">
        <f>IF(AND('MAPA DE RIESGOS'!$AP335="Alta",'MAPA DE RIESGOS'!$AR335="Menor"),CONCATENATE("R",'MAPA DE RIESGOS'!$H335,"C",'MAPA DE RIESGOS'!$AF335),"")</f>
        <v/>
      </c>
      <c r="AR55" s="329" t="str">
        <f>IF(AND('MAPA DE RIESGOS'!$AP336="Alta",'MAPA DE RIESGOS'!$AR336="Menor"),CONCATENATE("R",'MAPA DE RIESGOS'!$H336,"C",'MAPA DE RIESGOS'!$AF336),"")</f>
        <v/>
      </c>
      <c r="AS55" s="330" t="str">
        <f>IF(AND('MAPA DE RIESGOS'!$AP337="Alta",'MAPA DE RIESGOS'!$AR337="Menor"),CONCATENATE("R",'MAPA DE RIESGOS'!$H337,"C",'MAPA DE RIESGOS'!$AF337),"")</f>
        <v/>
      </c>
      <c r="AT55" s="316" t="str">
        <f>IF(AND('MAPA DE RIESGOS'!$AP320="Alta",'MAPA DE RIESGOS'!$AR320="Moderado"),CONCATENATE("R",'MAPA DE RIESGOS'!$H320,"C",'MAPA DE RIESGOS'!$AF320),"")</f>
        <v/>
      </c>
      <c r="AU55" s="316" t="str">
        <f>IF(AND('MAPA DE RIESGOS'!$AP321="Alta",'MAPA DE RIESGOS'!$AR321="Moderado"),CONCATENATE("R",'MAPA DE RIESGOS'!$H321,"C",'MAPA DE RIESGOS'!$AF321),"")</f>
        <v/>
      </c>
      <c r="AV55" s="316" t="str">
        <f>IF(AND('MAPA DE RIESGOS'!$AP322="Alta",'MAPA DE RIESGOS'!$AR322="Moderado"),CONCATENATE("R",'MAPA DE RIESGOS'!$H322,"C",'MAPA DE RIESGOS'!$AF322),"")</f>
        <v/>
      </c>
      <c r="AW55" s="316" t="str">
        <f>IF(AND('MAPA DE RIESGOS'!$AP323="Alta",'MAPA DE RIESGOS'!$AR323="Moderado"),CONCATENATE("R",'MAPA DE RIESGOS'!$H323,"C",'MAPA DE RIESGOS'!$AF323),"")</f>
        <v/>
      </c>
      <c r="AX55" s="316" t="str">
        <f>IF(AND('MAPA DE RIESGOS'!$AP324="Alta",'MAPA DE RIESGOS'!$AR324="Moderado"),CONCATENATE("R",'MAPA DE RIESGOS'!$H324,"C",'MAPA DE RIESGOS'!$AF324),"")</f>
        <v/>
      </c>
      <c r="AY55" s="316" t="str">
        <f>IF(AND('MAPA DE RIESGOS'!$AP325="Alta",'MAPA DE RIESGOS'!$AR325="Moderado"),CONCATENATE("R",'MAPA DE RIESGOS'!$H325,"C",'MAPA DE RIESGOS'!$AF325),"")</f>
        <v/>
      </c>
      <c r="AZ55" s="316" t="str">
        <f>IF(AND('MAPA DE RIESGOS'!$AP326="Alta",'MAPA DE RIESGOS'!$AR326="Moderado"),CONCATENATE("R",'MAPA DE RIESGOS'!$H326,"C",'MAPA DE RIESGOS'!$AF326),"")</f>
        <v/>
      </c>
      <c r="BA55" s="316" t="str">
        <f>IF(AND('MAPA DE RIESGOS'!$AP327="Alta",'MAPA DE RIESGOS'!$AR327="Moderado"),CONCATENATE("R",'MAPA DE RIESGOS'!$H327,"C",'MAPA DE RIESGOS'!$AF327),"")</f>
        <v/>
      </c>
      <c r="BB55" s="316" t="str">
        <f>IF(AND('MAPA DE RIESGOS'!$AP328="Alta",'MAPA DE RIESGOS'!$AR328="Moderado"),CONCATENATE("R",'MAPA DE RIESGOS'!$H328,"C",'MAPA DE RIESGOS'!$AF328),"")</f>
        <v/>
      </c>
      <c r="BC55" s="316" t="str">
        <f>IF(AND('MAPA DE RIESGOS'!$AP329="Alta",'MAPA DE RIESGOS'!$AR329="Moderado"),CONCATENATE("R",'MAPA DE RIESGOS'!$H329,"C",'MAPA DE RIESGOS'!$AF329),"")</f>
        <v/>
      </c>
      <c r="BD55" s="316" t="str">
        <f>IF(AND('MAPA DE RIESGOS'!$AP330="Alta",'MAPA DE RIESGOS'!$AR330="Moderado"),CONCATENATE("R",'MAPA DE RIESGOS'!$H330,"C",'MAPA DE RIESGOS'!$AF330),"")</f>
        <v/>
      </c>
      <c r="BE55" s="316" t="str">
        <f>IF(AND('MAPA DE RIESGOS'!$AP331="Alta",'MAPA DE RIESGOS'!$AR331="Moderado"),CONCATENATE("R",'MAPA DE RIESGOS'!$H331,"C",'MAPA DE RIESGOS'!$AF331),"")</f>
        <v/>
      </c>
      <c r="BF55" s="316" t="str">
        <f>IF(AND('MAPA DE RIESGOS'!$AP332="Alta",'MAPA DE RIESGOS'!$AR332="Moderado"),CONCATENATE("R",'MAPA DE RIESGOS'!$H332,"C",'MAPA DE RIESGOS'!$AF332),"")</f>
        <v/>
      </c>
      <c r="BG55" s="316" t="str">
        <f>IF(AND('MAPA DE RIESGOS'!$AP333="Alta",'MAPA DE RIESGOS'!$AR333="Moderado"),CONCATENATE("R",'MAPA DE RIESGOS'!$H333,"C",'MAPA DE RIESGOS'!$AF333),"")</f>
        <v/>
      </c>
      <c r="BH55" s="316" t="str">
        <f>IF(AND('MAPA DE RIESGOS'!$AP334="Alta",'MAPA DE RIESGOS'!$AR334="Moderado"),CONCATENATE("R",'MAPA DE RIESGOS'!$H334,"C",'MAPA DE RIESGOS'!$AF334),"")</f>
        <v/>
      </c>
      <c r="BI55" s="316" t="str">
        <f>IF(AND('MAPA DE RIESGOS'!$AP335="Alta",'MAPA DE RIESGOS'!$AR335="Moderado"),CONCATENATE("R",'MAPA DE RIESGOS'!$H335,"C",'MAPA DE RIESGOS'!$AF335),"")</f>
        <v/>
      </c>
      <c r="BJ55" s="316" t="str">
        <f>IF(AND('MAPA DE RIESGOS'!$AP336="Alta",'MAPA DE RIESGOS'!$AR336="Moderado"),CONCATENATE("R",'MAPA DE RIESGOS'!$H336,"C",'MAPA DE RIESGOS'!$AF336),"")</f>
        <v/>
      </c>
      <c r="BK55" s="317" t="str">
        <f>IF(AND('MAPA DE RIESGOS'!$AP337="Alta",'MAPA DE RIESGOS'!$AR337="Moderado"),CONCATENATE("R",'MAPA DE RIESGOS'!$H337,"C",'MAPA DE RIESGOS'!$AF337),"")</f>
        <v/>
      </c>
      <c r="BL55" s="316" t="str">
        <f>IF(AND('MAPA DE RIESGOS'!$AP320="Alta",'MAPA DE RIESGOS'!$AR320="Mayor"),CONCATENATE("R",'MAPA DE RIESGOS'!$H320,"C",'MAPA DE RIESGOS'!$AF320),"")</f>
        <v/>
      </c>
      <c r="BM55" s="316" t="str">
        <f>IF(AND('MAPA DE RIESGOS'!$AP321="Alta",'MAPA DE RIESGOS'!$AR321="Mayor"),CONCATENATE("R",'MAPA DE RIESGOS'!$H321,"C",'MAPA DE RIESGOS'!$AF321),"")</f>
        <v/>
      </c>
      <c r="BN55" s="316" t="str">
        <f>IF(AND('MAPA DE RIESGOS'!$AP322="Alta",'MAPA DE RIESGOS'!$AR322="Mayor"),CONCATENATE("R",'MAPA DE RIESGOS'!$H322,"C",'MAPA DE RIESGOS'!$AF322),"")</f>
        <v/>
      </c>
      <c r="BO55" s="316" t="str">
        <f>IF(AND('MAPA DE RIESGOS'!$AP323="Alta",'MAPA DE RIESGOS'!$AR323="Mayor"),CONCATENATE("R",'MAPA DE RIESGOS'!$H323,"C",'MAPA DE RIESGOS'!$AF323),"")</f>
        <v/>
      </c>
      <c r="BP55" s="316" t="str">
        <f>IF(AND('MAPA DE RIESGOS'!$AP324="Alta",'MAPA DE RIESGOS'!$AR324="Mayor"),CONCATENATE("R",'MAPA DE RIESGOS'!$H324,"C",'MAPA DE RIESGOS'!$AF324),"")</f>
        <v/>
      </c>
      <c r="BQ55" s="316" t="str">
        <f>IF(AND('MAPA DE RIESGOS'!$AP325="Alta",'MAPA DE RIESGOS'!$AR325="Mayor"),CONCATENATE("R",'MAPA DE RIESGOS'!$H325,"C",'MAPA DE RIESGOS'!$AF325),"")</f>
        <v/>
      </c>
      <c r="BR55" s="316" t="str">
        <f>IF(AND('MAPA DE RIESGOS'!$AP326="Alta",'MAPA DE RIESGOS'!$AR326="Mayor"),CONCATENATE("R",'MAPA DE RIESGOS'!$H326,"C",'MAPA DE RIESGOS'!$AF326),"")</f>
        <v/>
      </c>
      <c r="BS55" s="316" t="str">
        <f>IF(AND('MAPA DE RIESGOS'!$AP327="Alta",'MAPA DE RIESGOS'!$AR327="Mayor"),CONCATENATE("R",'MAPA DE RIESGOS'!$H327,"C",'MAPA DE RIESGOS'!$AF327),"")</f>
        <v/>
      </c>
      <c r="BT55" s="316" t="str">
        <f>IF(AND('MAPA DE RIESGOS'!$AP328="Alta",'MAPA DE RIESGOS'!$AR328="Mayor"),CONCATENATE("R",'MAPA DE RIESGOS'!$H328,"C",'MAPA DE RIESGOS'!$AF328),"")</f>
        <v/>
      </c>
      <c r="BU55" s="316" t="str">
        <f>IF(AND('MAPA DE RIESGOS'!$AP329="Alta",'MAPA DE RIESGOS'!$AR329="Mayor"),CONCATENATE("R",'MAPA DE RIESGOS'!$H329,"C",'MAPA DE RIESGOS'!$AF329),"")</f>
        <v/>
      </c>
      <c r="BV55" s="316" t="str">
        <f>IF(AND('MAPA DE RIESGOS'!$AP330="Alta",'MAPA DE RIESGOS'!$AR330="Mayor"),CONCATENATE("R",'MAPA DE RIESGOS'!$H330,"C",'MAPA DE RIESGOS'!$AF330),"")</f>
        <v/>
      </c>
      <c r="BW55" s="316" t="str">
        <f>IF(AND('MAPA DE RIESGOS'!$AP331="Alta",'MAPA DE RIESGOS'!$AR331="Mayor"),CONCATENATE("R",'MAPA DE RIESGOS'!$H331,"C",'MAPA DE RIESGOS'!$AF331),"")</f>
        <v/>
      </c>
      <c r="BX55" s="316" t="str">
        <f>IF(AND('MAPA DE RIESGOS'!$AP332="Alta",'MAPA DE RIESGOS'!$AR332="Mayor"),CONCATENATE("R",'MAPA DE RIESGOS'!$H332,"C",'MAPA DE RIESGOS'!$AF332),"")</f>
        <v/>
      </c>
      <c r="BY55" s="316" t="str">
        <f>IF(AND('MAPA DE RIESGOS'!$AP333="Alta",'MAPA DE RIESGOS'!$AR333="Mayor"),CONCATENATE("R",'MAPA DE RIESGOS'!$H333,"C",'MAPA DE RIESGOS'!$AF333),"")</f>
        <v/>
      </c>
      <c r="BZ55" s="316" t="str">
        <f>IF(AND('MAPA DE RIESGOS'!$AP334="Alta",'MAPA DE RIESGOS'!$AR334="Mayor"),CONCATENATE("R",'MAPA DE RIESGOS'!$H334,"C",'MAPA DE RIESGOS'!$AF334),"")</f>
        <v/>
      </c>
      <c r="CA55" s="316" t="str">
        <f>IF(AND('MAPA DE RIESGOS'!$AP335="Alta",'MAPA DE RIESGOS'!$AR335="Mayor"),CONCATENATE("R",'MAPA DE RIESGOS'!$H335,"C",'MAPA DE RIESGOS'!$AF335),"")</f>
        <v/>
      </c>
      <c r="CB55" s="316" t="str">
        <f>IF(AND('MAPA DE RIESGOS'!$AP336="Alta",'MAPA DE RIESGOS'!$AR336="Mayor"),CONCATENATE("R",'MAPA DE RIESGOS'!$H336,"C",'MAPA DE RIESGOS'!$AF336),"")</f>
        <v/>
      </c>
      <c r="CC55" s="317" t="str">
        <f>IF(AND('MAPA DE RIESGOS'!$AP337="Alta",'MAPA DE RIESGOS'!$AR337="Mayor"),CONCATENATE("R",'MAPA DE RIESGOS'!$H337,"C",'MAPA DE RIESGOS'!$AF337),"")</f>
        <v/>
      </c>
      <c r="CD55" s="318" t="str">
        <f>IF(AND('MAPA DE RIESGOS'!$AP320="Alta",'MAPA DE RIESGOS'!$AR320="Catastrófico"),CONCATENATE("R",'MAPA DE RIESGOS'!$H320,"C",'MAPA DE RIESGOS'!$AF320),"")</f>
        <v/>
      </c>
      <c r="CE55" s="318" t="str">
        <f>IF(AND('MAPA DE RIESGOS'!$AP321="Alta",'MAPA DE RIESGOS'!$AR321="Catastrófico"),CONCATENATE("R",'MAPA DE RIESGOS'!$H321,"C",'MAPA DE RIESGOS'!$AF321),"")</f>
        <v/>
      </c>
      <c r="CF55" s="318" t="str">
        <f>IF(AND('MAPA DE RIESGOS'!$AP322="Alta",'MAPA DE RIESGOS'!$AR322="Catastrófico"),CONCATENATE("R",'MAPA DE RIESGOS'!$H322,"C",'MAPA DE RIESGOS'!$AF322),"")</f>
        <v/>
      </c>
      <c r="CG55" s="318" t="str">
        <f>IF(AND('MAPA DE RIESGOS'!$AP323="Alta",'MAPA DE RIESGOS'!$AR323="Catastrófico"),CONCATENATE("R",'MAPA DE RIESGOS'!$H323,"C",'MAPA DE RIESGOS'!$AF323),"")</f>
        <v/>
      </c>
      <c r="CH55" s="318" t="str">
        <f>IF(AND('MAPA DE RIESGOS'!$AP324="Alta",'MAPA DE RIESGOS'!$AR324="Catastrófico"),CONCATENATE("R",'MAPA DE RIESGOS'!$H324,"C",'MAPA DE RIESGOS'!$AF324),"")</f>
        <v/>
      </c>
      <c r="CI55" s="318" t="str">
        <f>IF(AND('MAPA DE RIESGOS'!$AP325="Alta",'MAPA DE RIESGOS'!$AR325="Catastrófico"),CONCATENATE("R",'MAPA DE RIESGOS'!$H325,"C",'MAPA DE RIESGOS'!$AF325),"")</f>
        <v/>
      </c>
      <c r="CJ55" s="318" t="str">
        <f>IF(AND('MAPA DE RIESGOS'!$AP326="Alta",'MAPA DE RIESGOS'!$AR326="Catastrófico"),CONCATENATE("R",'MAPA DE RIESGOS'!$H326,"C",'MAPA DE RIESGOS'!$AF326),"")</f>
        <v/>
      </c>
      <c r="CK55" s="318" t="str">
        <f>IF(AND('MAPA DE RIESGOS'!$AP327="Alta",'MAPA DE RIESGOS'!$AR327="Catastrófico"),CONCATENATE("R",'MAPA DE RIESGOS'!$H327,"C",'MAPA DE RIESGOS'!$AF327),"")</f>
        <v/>
      </c>
      <c r="CL55" s="318" t="str">
        <f>IF(AND('MAPA DE RIESGOS'!$AP328="Alta",'MAPA DE RIESGOS'!$AR328="Catastrófico"),CONCATENATE("R",'MAPA DE RIESGOS'!$H328,"C",'MAPA DE RIESGOS'!$AF328),"")</f>
        <v/>
      </c>
      <c r="CM55" s="318" t="str">
        <f>IF(AND('MAPA DE RIESGOS'!$AP329="Alta",'MAPA DE RIESGOS'!$AR329="Catastrófico"),CONCATENATE("R",'MAPA DE RIESGOS'!$H329,"C",'MAPA DE RIESGOS'!$AF329),"")</f>
        <v/>
      </c>
      <c r="CN55" s="318" t="str">
        <f>IF(AND('MAPA DE RIESGOS'!$AP330="Alta",'MAPA DE RIESGOS'!$AR330="Catastrófico"),CONCATENATE("R",'MAPA DE RIESGOS'!$H330,"C",'MAPA DE RIESGOS'!$AF330),"")</f>
        <v/>
      </c>
      <c r="CO55" s="318" t="str">
        <f>IF(AND('MAPA DE RIESGOS'!$AP331="Alta",'MAPA DE RIESGOS'!$AR331="Catastrófico"),CONCATENATE("R",'MAPA DE RIESGOS'!$H331,"C",'MAPA DE RIESGOS'!$AF331),"")</f>
        <v/>
      </c>
      <c r="CP55" s="318" t="str">
        <f>IF(AND('MAPA DE RIESGOS'!$AP332="Alta",'MAPA DE RIESGOS'!$AR332="Catastrófico"),CONCATENATE("R",'MAPA DE RIESGOS'!$H332,"C",'MAPA DE RIESGOS'!$AF332),"")</f>
        <v/>
      </c>
      <c r="CQ55" s="318" t="str">
        <f>IF(AND('MAPA DE RIESGOS'!$AP333="Alta",'MAPA DE RIESGOS'!$AR333="Catastrófico"),CONCATENATE("R",'MAPA DE RIESGOS'!$H333,"C",'MAPA DE RIESGOS'!$AF333),"")</f>
        <v/>
      </c>
      <c r="CR55" s="318" t="str">
        <f>IF(AND('MAPA DE RIESGOS'!$AP334="Alta",'MAPA DE RIESGOS'!$AR334="Catastrófico"),CONCATENATE("R",'MAPA DE RIESGOS'!$H334,"C",'MAPA DE RIESGOS'!$AF334),"")</f>
        <v/>
      </c>
      <c r="CS55" s="318" t="str">
        <f>IF(AND('MAPA DE RIESGOS'!$AP335="Alta",'MAPA DE RIESGOS'!$AR335="Catastrófico"),CONCATENATE("R",'MAPA DE RIESGOS'!$H335,"C",'MAPA DE RIESGOS'!$AF335),"")</f>
        <v/>
      </c>
      <c r="CT55" s="318" t="str">
        <f>IF(AND('MAPA DE RIESGOS'!$AP336="Alta",'MAPA DE RIESGOS'!$AR336="Catastrófico"),CONCATENATE("R",'MAPA DE RIESGOS'!$H336,"C",'MAPA DE RIESGOS'!$AF336),"")</f>
        <v/>
      </c>
      <c r="CU55" s="319" t="str">
        <f>IF(AND('MAPA DE RIESGOS'!$AP337="Alta",'MAPA DE RIESGOS'!$AR337="Catastrófico"),CONCATENATE("R",'MAPA DE RIESGOS'!$H337,"C",'MAPA DE RIESGOS'!$AF337),"")</f>
        <v/>
      </c>
      <c r="CV55" s="57"/>
      <c r="CW55" s="873"/>
      <c r="CX55" s="874"/>
      <c r="CY55" s="874"/>
      <c r="CZ55" s="874"/>
      <c r="DA55" s="874"/>
      <c r="DB55" s="875"/>
    </row>
    <row r="56" spans="2:106" ht="32.450000000000003" customHeight="1">
      <c r="B56" s="878"/>
      <c r="C56" s="878"/>
      <c r="D56" s="879"/>
      <c r="E56" s="849"/>
      <c r="F56" s="850"/>
      <c r="G56" s="850"/>
      <c r="H56" s="850"/>
      <c r="I56" s="850"/>
      <c r="J56" s="328" t="str">
        <f>IF(AND('MAPA DE RIESGOS'!$AP338="Alta",'MAPA DE RIESGOS'!$AR338="Leve"),CONCATENATE("R",'MAPA DE RIESGOS'!$H338,"C",'MAPA DE RIESGOS'!$AF338),"")</f>
        <v/>
      </c>
      <c r="K56" s="329" t="str">
        <f>IF(AND('MAPA DE RIESGOS'!$AP339="Alta",'MAPA DE RIESGOS'!$AR339="Leve"),CONCATENATE("R",'MAPA DE RIESGOS'!$H339,"C",'MAPA DE RIESGOS'!$AF339),"")</f>
        <v/>
      </c>
      <c r="L56" s="329" t="str">
        <f>IF(AND('MAPA DE RIESGOS'!$AP340="Alta",'MAPA DE RIESGOS'!$AR340="Leve"),CONCATENATE("R",'MAPA DE RIESGOS'!$H340,"C",'MAPA DE RIESGOS'!$AF340),"")</f>
        <v/>
      </c>
      <c r="M56" s="329" t="str">
        <f>IF(AND('MAPA DE RIESGOS'!$AP341="Alta",'MAPA DE RIESGOS'!$AR341="Leve"),CONCATENATE("R",'MAPA DE RIESGOS'!$H341,"C",'MAPA DE RIESGOS'!$AF341),"")</f>
        <v/>
      </c>
      <c r="N56" s="329" t="str">
        <f>IF(AND('MAPA DE RIESGOS'!$AP342="Alta",'MAPA DE RIESGOS'!$AR342="Leve"),CONCATENATE("R",'MAPA DE RIESGOS'!$H342,"C",'MAPA DE RIESGOS'!$AF342),"")</f>
        <v/>
      </c>
      <c r="O56" s="329" t="str">
        <f>IF(AND('MAPA DE RIESGOS'!$AP343="Alta",'MAPA DE RIESGOS'!$AR343="Leve"),CONCATENATE("R",'MAPA DE RIESGOS'!$H343,"C",'MAPA DE RIESGOS'!$AF343),"")</f>
        <v/>
      </c>
      <c r="P56" s="329" t="str">
        <f>IF(AND('MAPA DE RIESGOS'!$AP344="Alta",'MAPA DE RIESGOS'!$AR344="Leve"),CONCATENATE("R",'MAPA DE RIESGOS'!$H344,"C",'MAPA DE RIESGOS'!$AF344),"")</f>
        <v/>
      </c>
      <c r="Q56" s="329" t="str">
        <f>IF(AND('MAPA DE RIESGOS'!$AP345="Alta",'MAPA DE RIESGOS'!$AR345="Leve"),CONCATENATE("R",'MAPA DE RIESGOS'!$H345,"C",'MAPA DE RIESGOS'!$AF345),"")</f>
        <v/>
      </c>
      <c r="R56" s="329" t="str">
        <f>IF(AND('MAPA DE RIESGOS'!$AP346="Alta",'MAPA DE RIESGOS'!$AR346="Leve"),CONCATENATE("R",'MAPA DE RIESGOS'!$H346,"C",'MAPA DE RIESGOS'!$AF346),"")</f>
        <v/>
      </c>
      <c r="S56" s="329" t="str">
        <f>IF(AND('MAPA DE RIESGOS'!$AP347="Alta",'MAPA DE RIESGOS'!$AR347="Leve"),CONCATENATE("R",'MAPA DE RIESGOS'!$H347,"C",'MAPA DE RIESGOS'!$AF347),"")</f>
        <v/>
      </c>
      <c r="T56" s="329" t="str">
        <f>IF(AND('MAPA DE RIESGOS'!$AP348="Alta",'MAPA DE RIESGOS'!$AR348="Leve"),CONCATENATE("R",'MAPA DE RIESGOS'!$H348,"C",'MAPA DE RIESGOS'!$AF348),"")</f>
        <v/>
      </c>
      <c r="U56" s="329" t="str">
        <f>IF(AND('MAPA DE RIESGOS'!$AP349="Alta",'MAPA DE RIESGOS'!$AR349="Leve"),CONCATENATE("R",'MAPA DE RIESGOS'!$H349,"C",'MAPA DE RIESGOS'!$AF349),"")</f>
        <v/>
      </c>
      <c r="V56" s="329" t="str">
        <f>IF(AND('MAPA DE RIESGOS'!$AP350="Alta",'MAPA DE RIESGOS'!$AR350="Leve"),CONCATENATE("R",'MAPA DE RIESGOS'!$H350,"C",'MAPA DE RIESGOS'!$AF350),"")</f>
        <v/>
      </c>
      <c r="W56" s="329" t="str">
        <f>IF(AND('MAPA DE RIESGOS'!$AP351="Alta",'MAPA DE RIESGOS'!$AR351="Leve"),CONCATENATE("R",'MAPA DE RIESGOS'!$H351,"C",'MAPA DE RIESGOS'!$AF351),"")</f>
        <v/>
      </c>
      <c r="X56" s="329" t="str">
        <f>IF(AND('MAPA DE RIESGOS'!$AP352="Alta",'MAPA DE RIESGOS'!$AR352="Leve"),CONCATENATE("R",'MAPA DE RIESGOS'!$H352,"C",'MAPA DE RIESGOS'!$AF352),"")</f>
        <v/>
      </c>
      <c r="Y56" s="329" t="str">
        <f>IF(AND('MAPA DE RIESGOS'!$AP353="Alta",'MAPA DE RIESGOS'!$AR353="Leve"),CONCATENATE("R",'MAPA DE RIESGOS'!$H353,"C",'MAPA DE RIESGOS'!$AF353),"")</f>
        <v/>
      </c>
      <c r="Z56" s="329" t="str">
        <f>IF(AND('MAPA DE RIESGOS'!$AP354="Alta",'MAPA DE RIESGOS'!$AR354="Leve"),CONCATENATE("R",'MAPA DE RIESGOS'!$H354,"C",'MAPA DE RIESGOS'!$AF354),"")</f>
        <v/>
      </c>
      <c r="AA56" s="329" t="str">
        <f>IF(AND('MAPA DE RIESGOS'!$AP355="Alta",'MAPA DE RIESGOS'!$AR355="Leve"),CONCATENATE("R",'MAPA DE RIESGOS'!$H355,"C",'MAPA DE RIESGOS'!$AF355),"")</f>
        <v/>
      </c>
      <c r="AB56" s="328" t="str">
        <f>IF(AND('MAPA DE RIESGOS'!$AP338="Alta",'MAPA DE RIESGOS'!$AR338="Menor"),CONCATENATE("R",'MAPA DE RIESGOS'!$H338,"C",'MAPA DE RIESGOS'!$AF338),"")</f>
        <v/>
      </c>
      <c r="AC56" s="329" t="str">
        <f>IF(AND('MAPA DE RIESGOS'!$AP339="Alta",'MAPA DE RIESGOS'!$AR339="Menor"),CONCATENATE("R",'MAPA DE RIESGOS'!$H339,"C",'MAPA DE RIESGOS'!$AF339),"")</f>
        <v/>
      </c>
      <c r="AD56" s="329" t="str">
        <f>IF(AND('MAPA DE RIESGOS'!$AP340="Alta",'MAPA DE RIESGOS'!$AR340="Menor"),CONCATENATE("R",'MAPA DE RIESGOS'!$H340,"C",'MAPA DE RIESGOS'!$AF340),"")</f>
        <v/>
      </c>
      <c r="AE56" s="329" t="str">
        <f>IF(AND('MAPA DE RIESGOS'!$AP341="Alta",'MAPA DE RIESGOS'!$AR341="Menor"),CONCATENATE("R",'MAPA DE RIESGOS'!$H341,"C",'MAPA DE RIESGOS'!$AF341),"")</f>
        <v/>
      </c>
      <c r="AF56" s="329" t="str">
        <f>IF(AND('MAPA DE RIESGOS'!$AP342="Alta",'MAPA DE RIESGOS'!$AR342="Menor"),CONCATENATE("R",'MAPA DE RIESGOS'!$H342,"C",'MAPA DE RIESGOS'!$AF342),"")</f>
        <v/>
      </c>
      <c r="AG56" s="329" t="str">
        <f>IF(AND('MAPA DE RIESGOS'!$AP343="Alta",'MAPA DE RIESGOS'!$AR343="Menor"),CONCATENATE("R",'MAPA DE RIESGOS'!$H343,"C",'MAPA DE RIESGOS'!$AF343),"")</f>
        <v/>
      </c>
      <c r="AH56" s="329" t="str">
        <f>IF(AND('MAPA DE RIESGOS'!$AP344="Alta",'MAPA DE RIESGOS'!$AR344="Menor"),CONCATENATE("R",'MAPA DE RIESGOS'!$H344,"C",'MAPA DE RIESGOS'!$AF344),"")</f>
        <v/>
      </c>
      <c r="AI56" s="329" t="str">
        <f>IF(AND('MAPA DE RIESGOS'!$AP345="Alta",'MAPA DE RIESGOS'!$AR345="Menor"),CONCATENATE("R",'MAPA DE RIESGOS'!$H345,"C",'MAPA DE RIESGOS'!$AF345),"")</f>
        <v/>
      </c>
      <c r="AJ56" s="329" t="str">
        <f>IF(AND('MAPA DE RIESGOS'!$AP346="Alta",'MAPA DE RIESGOS'!$AR346="Menor"),CONCATENATE("R",'MAPA DE RIESGOS'!$H346,"C",'MAPA DE RIESGOS'!$AF346),"")</f>
        <v/>
      </c>
      <c r="AK56" s="329" t="str">
        <f>IF(AND('MAPA DE RIESGOS'!$AP347="Alta",'MAPA DE RIESGOS'!$AR347="Menor"),CONCATENATE("R",'MAPA DE RIESGOS'!$H347,"C",'MAPA DE RIESGOS'!$AF347),"")</f>
        <v/>
      </c>
      <c r="AL56" s="329" t="str">
        <f>IF(AND('MAPA DE RIESGOS'!$AP348="Alta",'MAPA DE RIESGOS'!$AR348="Menor"),CONCATENATE("R",'MAPA DE RIESGOS'!$H348,"C",'MAPA DE RIESGOS'!$AF348),"")</f>
        <v/>
      </c>
      <c r="AM56" s="329" t="str">
        <f>IF(AND('MAPA DE RIESGOS'!$AP349="Alta",'MAPA DE RIESGOS'!$AR349="Menor"),CONCATENATE("R",'MAPA DE RIESGOS'!$H349,"C",'MAPA DE RIESGOS'!$AF349),"")</f>
        <v/>
      </c>
      <c r="AN56" s="329" t="str">
        <f>IF(AND('MAPA DE RIESGOS'!$AP350="Alta",'MAPA DE RIESGOS'!$AR350="Menor"),CONCATENATE("R",'MAPA DE RIESGOS'!$H350,"C",'MAPA DE RIESGOS'!$AF350),"")</f>
        <v/>
      </c>
      <c r="AO56" s="329" t="str">
        <f>IF(AND('MAPA DE RIESGOS'!$AP351="Alta",'MAPA DE RIESGOS'!$AR351="Menor"),CONCATENATE("R",'MAPA DE RIESGOS'!$H351,"C",'MAPA DE RIESGOS'!$AF351),"")</f>
        <v/>
      </c>
      <c r="AP56" s="329" t="str">
        <f>IF(AND('MAPA DE RIESGOS'!$AP352="Alta",'MAPA DE RIESGOS'!$AR352="Menor"),CONCATENATE("R",'MAPA DE RIESGOS'!$H352,"C",'MAPA DE RIESGOS'!$AF352),"")</f>
        <v/>
      </c>
      <c r="AQ56" s="329" t="str">
        <f>IF(AND('MAPA DE RIESGOS'!$AP353="Alta",'MAPA DE RIESGOS'!$AR353="Menor"),CONCATENATE("R",'MAPA DE RIESGOS'!$H353,"C",'MAPA DE RIESGOS'!$AF353),"")</f>
        <v/>
      </c>
      <c r="AR56" s="329" t="str">
        <f>IF(AND('MAPA DE RIESGOS'!$AP354="Alta",'MAPA DE RIESGOS'!$AR354="Menor"),CONCATENATE("R",'MAPA DE RIESGOS'!$H354,"C",'MAPA DE RIESGOS'!$AF354),"")</f>
        <v/>
      </c>
      <c r="AS56" s="330" t="str">
        <f>IF(AND('MAPA DE RIESGOS'!$AP355="Alta",'MAPA DE RIESGOS'!$AR355="Menor"),CONCATENATE("R",'MAPA DE RIESGOS'!$H355,"C",'MAPA DE RIESGOS'!$AF355),"")</f>
        <v/>
      </c>
      <c r="AT56" s="316" t="str">
        <f>IF(AND('MAPA DE RIESGOS'!$AP338="Alta",'MAPA DE RIESGOS'!$AR338="Moderado"),CONCATENATE("R",'MAPA DE RIESGOS'!$H338,"C",'MAPA DE RIESGOS'!$AF338),"")</f>
        <v/>
      </c>
      <c r="AU56" s="316" t="str">
        <f>IF(AND('MAPA DE RIESGOS'!$AP339="Alta",'MAPA DE RIESGOS'!$AR339="Moderado"),CONCATENATE("R",'MAPA DE RIESGOS'!$H339,"C",'MAPA DE RIESGOS'!$AF339),"")</f>
        <v/>
      </c>
      <c r="AV56" s="316" t="str">
        <f>IF(AND('MAPA DE RIESGOS'!$AP340="Alta",'MAPA DE RIESGOS'!$AR340="Moderado"),CONCATENATE("R",'MAPA DE RIESGOS'!$H340,"C",'MAPA DE RIESGOS'!$AF340),"")</f>
        <v/>
      </c>
      <c r="AW56" s="316" t="str">
        <f>IF(AND('MAPA DE RIESGOS'!$AP341="Alta",'MAPA DE RIESGOS'!$AR341="Moderado"),CONCATENATE("R",'MAPA DE RIESGOS'!$H341,"C",'MAPA DE RIESGOS'!$AF341),"")</f>
        <v/>
      </c>
      <c r="AX56" s="316" t="str">
        <f>IF(AND('MAPA DE RIESGOS'!$AP342="Alta",'MAPA DE RIESGOS'!$AR342="Moderado"),CONCATENATE("R",'MAPA DE RIESGOS'!$H342,"C",'MAPA DE RIESGOS'!$AF342),"")</f>
        <v/>
      </c>
      <c r="AY56" s="316" t="str">
        <f>IF(AND('MAPA DE RIESGOS'!$AP343="Alta",'MAPA DE RIESGOS'!$AR343="Moderado"),CONCATENATE("R",'MAPA DE RIESGOS'!$H343,"C",'MAPA DE RIESGOS'!$AF343),"")</f>
        <v/>
      </c>
      <c r="AZ56" s="316" t="str">
        <f>IF(AND('MAPA DE RIESGOS'!$AP344="Alta",'MAPA DE RIESGOS'!$AR344="Moderado"),CONCATENATE("R",'MAPA DE RIESGOS'!$H344,"C",'MAPA DE RIESGOS'!$AF344),"")</f>
        <v/>
      </c>
      <c r="BA56" s="316" t="str">
        <f>IF(AND('MAPA DE RIESGOS'!$AP345="Alta",'MAPA DE RIESGOS'!$AR345="Moderado"),CONCATENATE("R",'MAPA DE RIESGOS'!$H345,"C",'MAPA DE RIESGOS'!$AF345),"")</f>
        <v/>
      </c>
      <c r="BB56" s="316" t="str">
        <f>IF(AND('MAPA DE RIESGOS'!$AP346="Alta",'MAPA DE RIESGOS'!$AR346="Moderado"),CONCATENATE("R",'MAPA DE RIESGOS'!$H346,"C",'MAPA DE RIESGOS'!$AF346),"")</f>
        <v/>
      </c>
      <c r="BC56" s="316" t="str">
        <f>IF(AND('MAPA DE RIESGOS'!$AP347="Alta",'MAPA DE RIESGOS'!$AR347="Moderado"),CONCATENATE("R",'MAPA DE RIESGOS'!$H347,"C",'MAPA DE RIESGOS'!$AF347),"")</f>
        <v/>
      </c>
      <c r="BD56" s="316" t="str">
        <f>IF(AND('MAPA DE RIESGOS'!$AP348="Alta",'MAPA DE RIESGOS'!$AR348="Moderado"),CONCATENATE("R",'MAPA DE RIESGOS'!$H348,"C",'MAPA DE RIESGOS'!$AF348),"")</f>
        <v/>
      </c>
      <c r="BE56" s="316" t="str">
        <f>IF(AND('MAPA DE RIESGOS'!$AP349="Alta",'MAPA DE RIESGOS'!$AR349="Moderado"),CONCATENATE("R",'MAPA DE RIESGOS'!$H349,"C",'MAPA DE RIESGOS'!$AF349),"")</f>
        <v/>
      </c>
      <c r="BF56" s="316" t="str">
        <f>IF(AND('MAPA DE RIESGOS'!$AP350="Alta",'MAPA DE RIESGOS'!$AR350="Moderado"),CONCATENATE("R",'MAPA DE RIESGOS'!$H350,"C",'MAPA DE RIESGOS'!$AF350),"")</f>
        <v/>
      </c>
      <c r="BG56" s="316" t="str">
        <f>IF(AND('MAPA DE RIESGOS'!$AP351="Alta",'MAPA DE RIESGOS'!$AR351="Moderado"),CONCATENATE("R",'MAPA DE RIESGOS'!$H351,"C",'MAPA DE RIESGOS'!$AF351),"")</f>
        <v/>
      </c>
      <c r="BH56" s="316" t="str">
        <f>IF(AND('MAPA DE RIESGOS'!$AP352="Alta",'MAPA DE RIESGOS'!$AR352="Moderado"),CONCATENATE("R",'MAPA DE RIESGOS'!$H352,"C",'MAPA DE RIESGOS'!$AF352),"")</f>
        <v/>
      </c>
      <c r="BI56" s="316" t="str">
        <f>IF(AND('MAPA DE RIESGOS'!$AP353="Alta",'MAPA DE RIESGOS'!$AR353="Moderado"),CONCATENATE("R",'MAPA DE RIESGOS'!$H353,"C",'MAPA DE RIESGOS'!$AF353),"")</f>
        <v/>
      </c>
      <c r="BJ56" s="316" t="str">
        <f>IF(AND('MAPA DE RIESGOS'!$AP354="Alta",'MAPA DE RIESGOS'!$AR354="Moderado"),CONCATENATE("R",'MAPA DE RIESGOS'!$H354,"C",'MAPA DE RIESGOS'!$AF354),"")</f>
        <v/>
      </c>
      <c r="BK56" s="317" t="str">
        <f>IF(AND('MAPA DE RIESGOS'!$AP355="Alta",'MAPA DE RIESGOS'!$AR355="Moderado"),CONCATENATE("R",'MAPA DE RIESGOS'!$H355,"C",'MAPA DE RIESGOS'!$AF355),"")</f>
        <v/>
      </c>
      <c r="BL56" s="316" t="str">
        <f>IF(AND('MAPA DE RIESGOS'!$AP338="Alta",'MAPA DE RIESGOS'!$AR338="Mayor"),CONCATENATE("R",'MAPA DE RIESGOS'!$H338,"C",'MAPA DE RIESGOS'!$AF338),"")</f>
        <v/>
      </c>
      <c r="BM56" s="316" t="str">
        <f>IF(AND('MAPA DE RIESGOS'!$AP339="Alta",'MAPA DE RIESGOS'!$AR339="Mayor"),CONCATENATE("R",'MAPA DE RIESGOS'!$H339,"C",'MAPA DE RIESGOS'!$AF339),"")</f>
        <v/>
      </c>
      <c r="BN56" s="316" t="str">
        <f>IF(AND('MAPA DE RIESGOS'!$AP340="Alta",'MAPA DE RIESGOS'!$AR340="Mayor"),CONCATENATE("R",'MAPA DE RIESGOS'!$H340,"C",'MAPA DE RIESGOS'!$AF340),"")</f>
        <v/>
      </c>
      <c r="BO56" s="316" t="str">
        <f>IF(AND('MAPA DE RIESGOS'!$AP341="Alta",'MAPA DE RIESGOS'!$AR341="Mayor"),CONCATENATE("R",'MAPA DE RIESGOS'!$H341,"C",'MAPA DE RIESGOS'!$AF341),"")</f>
        <v/>
      </c>
      <c r="BP56" s="316" t="str">
        <f>IF(AND('MAPA DE RIESGOS'!$AP342="Alta",'MAPA DE RIESGOS'!$AR342="Mayor"),CONCATENATE("R",'MAPA DE RIESGOS'!$H342,"C",'MAPA DE RIESGOS'!$AF342),"")</f>
        <v/>
      </c>
      <c r="BQ56" s="316" t="str">
        <f>IF(AND('MAPA DE RIESGOS'!$AP343="Alta",'MAPA DE RIESGOS'!$AR343="Mayor"),CONCATENATE("R",'MAPA DE RIESGOS'!$H343,"C",'MAPA DE RIESGOS'!$AF343),"")</f>
        <v/>
      </c>
      <c r="BR56" s="316" t="str">
        <f>IF(AND('MAPA DE RIESGOS'!$AP344="Alta",'MAPA DE RIESGOS'!$AR344="Mayor"),CONCATENATE("R",'MAPA DE RIESGOS'!$H344,"C",'MAPA DE RIESGOS'!$AF344),"")</f>
        <v/>
      </c>
      <c r="BS56" s="316" t="str">
        <f>IF(AND('MAPA DE RIESGOS'!$AP345="Alta",'MAPA DE RIESGOS'!$AR345="Mayor"),CONCATENATE("R",'MAPA DE RIESGOS'!$H345,"C",'MAPA DE RIESGOS'!$AF345),"")</f>
        <v/>
      </c>
      <c r="BT56" s="316" t="str">
        <f>IF(AND('MAPA DE RIESGOS'!$AP346="Alta",'MAPA DE RIESGOS'!$AR346="Mayor"),CONCATENATE("R",'MAPA DE RIESGOS'!$H346,"C",'MAPA DE RIESGOS'!$AF346),"")</f>
        <v/>
      </c>
      <c r="BU56" s="316" t="str">
        <f>IF(AND('MAPA DE RIESGOS'!$AP347="Alta",'MAPA DE RIESGOS'!$AR347="Mayor"),CONCATENATE("R",'MAPA DE RIESGOS'!$H347,"C",'MAPA DE RIESGOS'!$AF347),"")</f>
        <v/>
      </c>
      <c r="BV56" s="316" t="str">
        <f>IF(AND('MAPA DE RIESGOS'!$AP348="Alta",'MAPA DE RIESGOS'!$AR348="Mayor"),CONCATENATE("R",'MAPA DE RIESGOS'!$H348,"C",'MAPA DE RIESGOS'!$AF348),"")</f>
        <v/>
      </c>
      <c r="BW56" s="316" t="str">
        <f>IF(AND('MAPA DE RIESGOS'!$AP349="Alta",'MAPA DE RIESGOS'!$AR349="Mayor"),CONCATENATE("R",'MAPA DE RIESGOS'!$H349,"C",'MAPA DE RIESGOS'!$AF349),"")</f>
        <v/>
      </c>
      <c r="BX56" s="316" t="str">
        <f>IF(AND('MAPA DE RIESGOS'!$AP350="Alta",'MAPA DE RIESGOS'!$AR350="Mayor"),CONCATENATE("R",'MAPA DE RIESGOS'!$H350,"C",'MAPA DE RIESGOS'!$AF350),"")</f>
        <v/>
      </c>
      <c r="BY56" s="316" t="str">
        <f>IF(AND('MAPA DE RIESGOS'!$AP351="Alta",'MAPA DE RIESGOS'!$AR351="Mayor"),CONCATENATE("R",'MAPA DE RIESGOS'!$H351,"C",'MAPA DE RIESGOS'!$AF351),"")</f>
        <v/>
      </c>
      <c r="BZ56" s="316" t="str">
        <f>IF(AND('MAPA DE RIESGOS'!$AP352="Alta",'MAPA DE RIESGOS'!$AR352="Mayor"),CONCATENATE("R",'MAPA DE RIESGOS'!$H352,"C",'MAPA DE RIESGOS'!$AF352),"")</f>
        <v/>
      </c>
      <c r="CA56" s="316" t="str">
        <f>IF(AND('MAPA DE RIESGOS'!$AP353="Alta",'MAPA DE RIESGOS'!$AR353="Mayor"),CONCATENATE("R",'MAPA DE RIESGOS'!$H353,"C",'MAPA DE RIESGOS'!$AF353),"")</f>
        <v/>
      </c>
      <c r="CB56" s="316" t="str">
        <f>IF(AND('MAPA DE RIESGOS'!$AP354="Alta",'MAPA DE RIESGOS'!$AR354="Mayor"),CONCATENATE("R",'MAPA DE RIESGOS'!$H354,"C",'MAPA DE RIESGOS'!$AF354),"")</f>
        <v/>
      </c>
      <c r="CC56" s="317" t="str">
        <f>IF(AND('MAPA DE RIESGOS'!$AP355="Alta",'MAPA DE RIESGOS'!$AR355="Mayor"),CONCATENATE("R",'MAPA DE RIESGOS'!$H355,"C",'MAPA DE RIESGOS'!$AF355),"")</f>
        <v/>
      </c>
      <c r="CD56" s="318" t="str">
        <f>IF(AND('MAPA DE RIESGOS'!$AP338="Alta",'MAPA DE RIESGOS'!$AR338="Catastrófico"),CONCATENATE("R",'MAPA DE RIESGOS'!$H338,"C",'MAPA DE RIESGOS'!$AF338),"")</f>
        <v/>
      </c>
      <c r="CE56" s="318" t="str">
        <f>IF(AND('MAPA DE RIESGOS'!$AP339="Alta",'MAPA DE RIESGOS'!$AR339="Catastrófico"),CONCATENATE("R",'MAPA DE RIESGOS'!$H339,"C",'MAPA DE RIESGOS'!$AF339),"")</f>
        <v/>
      </c>
      <c r="CF56" s="318" t="str">
        <f>IF(AND('MAPA DE RIESGOS'!$AP340="Alta",'MAPA DE RIESGOS'!$AR340="Catastrófico"),CONCATENATE("R",'MAPA DE RIESGOS'!$H340,"C",'MAPA DE RIESGOS'!$AF340),"")</f>
        <v/>
      </c>
      <c r="CG56" s="318" t="str">
        <f>IF(AND('MAPA DE RIESGOS'!$AP341="Alta",'MAPA DE RIESGOS'!$AR341="Catastrófico"),CONCATENATE("R",'MAPA DE RIESGOS'!$H341,"C",'MAPA DE RIESGOS'!$AF341),"")</f>
        <v/>
      </c>
      <c r="CH56" s="318" t="str">
        <f>IF(AND('MAPA DE RIESGOS'!$AP342="Alta",'MAPA DE RIESGOS'!$AR342="Catastrófico"),CONCATENATE("R",'MAPA DE RIESGOS'!$H342,"C",'MAPA DE RIESGOS'!$AF342),"")</f>
        <v/>
      </c>
      <c r="CI56" s="318" t="str">
        <f>IF(AND('MAPA DE RIESGOS'!$AP343="Alta",'MAPA DE RIESGOS'!$AR343="Catastrófico"),CONCATENATE("R",'MAPA DE RIESGOS'!$H343,"C",'MAPA DE RIESGOS'!$AF343),"")</f>
        <v/>
      </c>
      <c r="CJ56" s="318" t="str">
        <f>IF(AND('MAPA DE RIESGOS'!$AP344="Alta",'MAPA DE RIESGOS'!$AR344="Catastrófico"),CONCATENATE("R",'MAPA DE RIESGOS'!$H344,"C",'MAPA DE RIESGOS'!$AF344),"")</f>
        <v/>
      </c>
      <c r="CK56" s="318" t="str">
        <f>IF(AND('MAPA DE RIESGOS'!$AP345="Alta",'MAPA DE RIESGOS'!$AR345="Catastrófico"),CONCATENATE("R",'MAPA DE RIESGOS'!$H345,"C",'MAPA DE RIESGOS'!$AF345),"")</f>
        <v/>
      </c>
      <c r="CL56" s="318" t="str">
        <f>IF(AND('MAPA DE RIESGOS'!$AP346="Alta",'MAPA DE RIESGOS'!$AR346="Catastrófico"),CONCATENATE("R",'MAPA DE RIESGOS'!$H346,"C",'MAPA DE RIESGOS'!$AF346),"")</f>
        <v/>
      </c>
      <c r="CM56" s="318" t="str">
        <f>IF(AND('MAPA DE RIESGOS'!$AP347="Alta",'MAPA DE RIESGOS'!$AR347="Catastrófico"),CONCATENATE("R",'MAPA DE RIESGOS'!$H347,"C",'MAPA DE RIESGOS'!$AF347),"")</f>
        <v/>
      </c>
      <c r="CN56" s="318" t="str">
        <f>IF(AND('MAPA DE RIESGOS'!$AP348="Alta",'MAPA DE RIESGOS'!$AR348="Catastrófico"),CONCATENATE("R",'MAPA DE RIESGOS'!$H348,"C",'MAPA DE RIESGOS'!$AF348),"")</f>
        <v/>
      </c>
      <c r="CO56" s="318" t="str">
        <f>IF(AND('MAPA DE RIESGOS'!$AP349="Alta",'MAPA DE RIESGOS'!$AR349="Catastrófico"),CONCATENATE("R",'MAPA DE RIESGOS'!$H349,"C",'MAPA DE RIESGOS'!$AF349),"")</f>
        <v/>
      </c>
      <c r="CP56" s="318" t="str">
        <f>IF(AND('MAPA DE RIESGOS'!$AP350="Alta",'MAPA DE RIESGOS'!$AR350="Catastrófico"),CONCATENATE("R",'MAPA DE RIESGOS'!$H350,"C",'MAPA DE RIESGOS'!$AF350),"")</f>
        <v/>
      </c>
      <c r="CQ56" s="318" t="str">
        <f>IF(AND('MAPA DE RIESGOS'!$AP351="Alta",'MAPA DE RIESGOS'!$AR351="Catastrófico"),CONCATENATE("R",'MAPA DE RIESGOS'!$H351,"C",'MAPA DE RIESGOS'!$AF351),"")</f>
        <v/>
      </c>
      <c r="CR56" s="318" t="str">
        <f>IF(AND('MAPA DE RIESGOS'!$AP352="Alta",'MAPA DE RIESGOS'!$AR352="Catastrófico"),CONCATENATE("R",'MAPA DE RIESGOS'!$H352,"C",'MAPA DE RIESGOS'!$AF352),"")</f>
        <v/>
      </c>
      <c r="CS56" s="318" t="str">
        <f>IF(AND('MAPA DE RIESGOS'!$AP353="Alta",'MAPA DE RIESGOS'!$AR353="Catastrófico"),CONCATENATE("R",'MAPA DE RIESGOS'!$H353,"C",'MAPA DE RIESGOS'!$AF353),"")</f>
        <v/>
      </c>
      <c r="CT56" s="318" t="str">
        <f>IF(AND('MAPA DE RIESGOS'!$AP354="Alta",'MAPA DE RIESGOS'!$AR354="Catastrófico"),CONCATENATE("R",'MAPA DE RIESGOS'!$H354,"C",'MAPA DE RIESGOS'!$AF354),"")</f>
        <v/>
      </c>
      <c r="CU56" s="319" t="str">
        <f>IF(AND('MAPA DE RIESGOS'!$AP355="Alta",'MAPA DE RIESGOS'!$AR355="Catastrófico"),CONCATENATE("R",'MAPA DE RIESGOS'!$H355,"C",'MAPA DE RIESGOS'!$AF355),"")</f>
        <v/>
      </c>
      <c r="CV56" s="57"/>
      <c r="CW56" s="873"/>
      <c r="CX56" s="874"/>
      <c r="CY56" s="874"/>
      <c r="CZ56" s="874"/>
      <c r="DA56" s="874"/>
      <c r="DB56" s="875"/>
    </row>
    <row r="57" spans="2:106" ht="32.450000000000003" customHeight="1">
      <c r="B57" s="878"/>
      <c r="C57" s="878"/>
      <c r="D57" s="879"/>
      <c r="E57" s="849"/>
      <c r="F57" s="850"/>
      <c r="G57" s="850"/>
      <c r="H57" s="850"/>
      <c r="I57" s="850"/>
      <c r="J57" s="328" t="str">
        <f>IF(AND('MAPA DE RIESGOS'!$AP356="Alta",'MAPA DE RIESGOS'!$AR356="Leve"),CONCATENATE("R",'MAPA DE RIESGOS'!$H356,"C",'MAPA DE RIESGOS'!$AF356),"")</f>
        <v/>
      </c>
      <c r="K57" s="329" t="str">
        <f>IF(AND('MAPA DE RIESGOS'!$AP357="Alta",'MAPA DE RIESGOS'!$AR357="Leve"),CONCATENATE("R",'MAPA DE RIESGOS'!$H357,"C",'MAPA DE RIESGOS'!$AF357),"")</f>
        <v/>
      </c>
      <c r="L57" s="329" t="str">
        <f>IF(AND('MAPA DE RIESGOS'!$AP358="Alta",'MAPA DE RIESGOS'!$AR358="Leve"),CONCATENATE("R",'MAPA DE RIESGOS'!$H358,"C",'MAPA DE RIESGOS'!$AF358),"")</f>
        <v/>
      </c>
      <c r="M57" s="329" t="str">
        <f>IF(AND('MAPA DE RIESGOS'!$AP359="Alta",'MAPA DE RIESGOS'!$AR359="Leve"),CONCATENATE("R",'MAPA DE RIESGOS'!$H359,"C",'MAPA DE RIESGOS'!$AF359),"")</f>
        <v/>
      </c>
      <c r="N57" s="329" t="str">
        <f>IF(AND('MAPA DE RIESGOS'!$AP360="Alta",'MAPA DE RIESGOS'!$AR360="Leve"),CONCATENATE("R",'MAPA DE RIESGOS'!$H360,"C",'MAPA DE RIESGOS'!$AF360),"")</f>
        <v/>
      </c>
      <c r="O57" s="329" t="str">
        <f>IF(AND('MAPA DE RIESGOS'!$AP361="Alta",'MAPA DE RIESGOS'!$AR361="Leve"),CONCATENATE("R",'MAPA DE RIESGOS'!$H361,"C",'MAPA DE RIESGOS'!$AF361),"")</f>
        <v/>
      </c>
      <c r="P57" s="329" t="str">
        <f>IF(AND('MAPA DE RIESGOS'!$AP362="Alta",'MAPA DE RIESGOS'!$AR362="Leve"),CONCATENATE("R",'MAPA DE RIESGOS'!$H362,"C",'MAPA DE RIESGOS'!$AF362),"")</f>
        <v/>
      </c>
      <c r="Q57" s="329" t="str">
        <f>IF(AND('MAPA DE RIESGOS'!$AP363="Alta",'MAPA DE RIESGOS'!$AR363="Leve"),CONCATENATE("R",'MAPA DE RIESGOS'!$H363,"C",'MAPA DE RIESGOS'!$AF363),"")</f>
        <v/>
      </c>
      <c r="R57" s="329" t="str">
        <f>IF(AND('MAPA DE RIESGOS'!$AP364="Alta",'MAPA DE RIESGOS'!$AR364="Leve"),CONCATENATE("R",'MAPA DE RIESGOS'!$H364,"C",'MAPA DE RIESGOS'!$AF364),"")</f>
        <v/>
      </c>
      <c r="S57" s="329" t="str">
        <f>IF(AND('MAPA DE RIESGOS'!$AP365="Alta",'MAPA DE RIESGOS'!$AR365="Leve"),CONCATENATE("R",'MAPA DE RIESGOS'!$H365,"C",'MAPA DE RIESGOS'!$AF365),"")</f>
        <v/>
      </c>
      <c r="T57" s="329" t="str">
        <f>IF(AND('MAPA DE RIESGOS'!$AP366="Alta",'MAPA DE RIESGOS'!$AR366="Leve"),CONCATENATE("R",'MAPA DE RIESGOS'!$H366,"C",'MAPA DE RIESGOS'!$AF366),"")</f>
        <v/>
      </c>
      <c r="U57" s="329" t="str">
        <f>IF(AND('MAPA DE RIESGOS'!$AP367="Alta",'MAPA DE RIESGOS'!$AR367="Leve"),CONCATENATE("R",'MAPA DE RIESGOS'!$H367,"C",'MAPA DE RIESGOS'!$AF367),"")</f>
        <v/>
      </c>
      <c r="V57" s="329" t="str">
        <f>IF(AND('MAPA DE RIESGOS'!$AP368="Alta",'MAPA DE RIESGOS'!$AR368="Leve"),CONCATENATE("R",'MAPA DE RIESGOS'!$H368,"C",'MAPA DE RIESGOS'!$AF368),"")</f>
        <v/>
      </c>
      <c r="W57" s="329" t="str">
        <f>IF(AND('MAPA DE RIESGOS'!$AP369="Alta",'MAPA DE RIESGOS'!$AR369="Leve"),CONCATENATE("R",'MAPA DE RIESGOS'!$H369,"C",'MAPA DE RIESGOS'!$AF369),"")</f>
        <v/>
      </c>
      <c r="X57" s="329" t="str">
        <f>IF(AND('MAPA DE RIESGOS'!$AP370="Alta",'MAPA DE RIESGOS'!$AR370="Leve"),CONCATENATE("R",'MAPA DE RIESGOS'!$H370,"C",'MAPA DE RIESGOS'!$AF370),"")</f>
        <v/>
      </c>
      <c r="Y57" s="329" t="str">
        <f>IF(AND('MAPA DE RIESGOS'!$AP371="Alta",'MAPA DE RIESGOS'!$AR371="Leve"),CONCATENATE("R",'MAPA DE RIESGOS'!$H371,"C",'MAPA DE RIESGOS'!$AF371),"")</f>
        <v/>
      </c>
      <c r="Z57" s="329" t="str">
        <f>IF(AND('MAPA DE RIESGOS'!$AP372="Alta",'MAPA DE RIESGOS'!$AR372="Leve"),CONCATENATE("R",'MAPA DE RIESGOS'!$H372,"C",'MAPA DE RIESGOS'!$AF372),"")</f>
        <v/>
      </c>
      <c r="AA57" s="329" t="str">
        <f>IF(AND('MAPA DE RIESGOS'!$AP373="Alta",'MAPA DE RIESGOS'!$AR373="Leve"),CONCATENATE("R",'MAPA DE RIESGOS'!$H373,"C",'MAPA DE RIESGOS'!$AF373),"")</f>
        <v/>
      </c>
      <c r="AB57" s="328" t="str">
        <f>IF(AND('MAPA DE RIESGOS'!$AP356="Alta",'MAPA DE RIESGOS'!$AR356="Menor"),CONCATENATE("R",'MAPA DE RIESGOS'!$H356,"C",'MAPA DE RIESGOS'!$AF356),"")</f>
        <v/>
      </c>
      <c r="AC57" s="329" t="str">
        <f>IF(AND('MAPA DE RIESGOS'!$AP357="Alta",'MAPA DE RIESGOS'!$AR357="Menor"),CONCATENATE("R",'MAPA DE RIESGOS'!$H357,"C",'MAPA DE RIESGOS'!$AF357),"")</f>
        <v/>
      </c>
      <c r="AD57" s="329" t="str">
        <f>IF(AND('MAPA DE RIESGOS'!$AP358="Alta",'MAPA DE RIESGOS'!$AR358="Menor"),CONCATENATE("R",'MAPA DE RIESGOS'!$H358,"C",'MAPA DE RIESGOS'!$AF358),"")</f>
        <v/>
      </c>
      <c r="AE57" s="329" t="str">
        <f>IF(AND('MAPA DE RIESGOS'!$AP359="Alta",'MAPA DE RIESGOS'!$AR359="Menor"),CONCATENATE("R",'MAPA DE RIESGOS'!$H359,"C",'MAPA DE RIESGOS'!$AF359),"")</f>
        <v/>
      </c>
      <c r="AF57" s="329" t="str">
        <f>IF(AND('MAPA DE RIESGOS'!$AP360="Alta",'MAPA DE RIESGOS'!$AR360="Menor"),CONCATENATE("R",'MAPA DE RIESGOS'!$H360,"C",'MAPA DE RIESGOS'!$AF360),"")</f>
        <v/>
      </c>
      <c r="AG57" s="329" t="str">
        <f>IF(AND('MAPA DE RIESGOS'!$AP361="Alta",'MAPA DE RIESGOS'!$AR361="Menor"),CONCATENATE("R",'MAPA DE RIESGOS'!$H361,"C",'MAPA DE RIESGOS'!$AF361),"")</f>
        <v/>
      </c>
      <c r="AH57" s="329" t="str">
        <f>IF(AND('MAPA DE RIESGOS'!$AP362="Alta",'MAPA DE RIESGOS'!$AR362="Menor"),CONCATENATE("R",'MAPA DE RIESGOS'!$H362,"C",'MAPA DE RIESGOS'!$AF362),"")</f>
        <v/>
      </c>
      <c r="AI57" s="329" t="str">
        <f>IF(AND('MAPA DE RIESGOS'!$AP363="Alta",'MAPA DE RIESGOS'!$AR363="Menor"),CONCATENATE("R",'MAPA DE RIESGOS'!$H363,"C",'MAPA DE RIESGOS'!$AF363),"")</f>
        <v/>
      </c>
      <c r="AJ57" s="329" t="str">
        <f>IF(AND('MAPA DE RIESGOS'!$AP364="Alta",'MAPA DE RIESGOS'!$AR364="Menor"),CONCATENATE("R",'MAPA DE RIESGOS'!$H364,"C",'MAPA DE RIESGOS'!$AF364),"")</f>
        <v/>
      </c>
      <c r="AK57" s="329" t="str">
        <f>IF(AND('MAPA DE RIESGOS'!$AP365="Alta",'MAPA DE RIESGOS'!$AR365="Menor"),CONCATENATE("R",'MAPA DE RIESGOS'!$H365,"C",'MAPA DE RIESGOS'!$AF365),"")</f>
        <v/>
      </c>
      <c r="AL57" s="329" t="str">
        <f>IF(AND('MAPA DE RIESGOS'!$AP366="Alta",'MAPA DE RIESGOS'!$AR366="Menor"),CONCATENATE("R",'MAPA DE RIESGOS'!$H366,"C",'MAPA DE RIESGOS'!$AF366),"")</f>
        <v/>
      </c>
      <c r="AM57" s="329" t="str">
        <f>IF(AND('MAPA DE RIESGOS'!$AP367="Alta",'MAPA DE RIESGOS'!$AR367="Menor"),CONCATENATE("R",'MAPA DE RIESGOS'!$H367,"C",'MAPA DE RIESGOS'!$AF367),"")</f>
        <v/>
      </c>
      <c r="AN57" s="329" t="str">
        <f>IF(AND('MAPA DE RIESGOS'!$AP368="Alta",'MAPA DE RIESGOS'!$AR368="Menor"),CONCATENATE("R",'MAPA DE RIESGOS'!$H368,"C",'MAPA DE RIESGOS'!$AF368),"")</f>
        <v/>
      </c>
      <c r="AO57" s="329" t="str">
        <f>IF(AND('MAPA DE RIESGOS'!$AP369="Alta",'MAPA DE RIESGOS'!$AR369="Menor"),CONCATENATE("R",'MAPA DE RIESGOS'!$H369,"C",'MAPA DE RIESGOS'!$AF369),"")</f>
        <v/>
      </c>
      <c r="AP57" s="329" t="str">
        <f>IF(AND('MAPA DE RIESGOS'!$AP370="Alta",'MAPA DE RIESGOS'!$AR370="Menor"),CONCATENATE("R",'MAPA DE RIESGOS'!$H370,"C",'MAPA DE RIESGOS'!$AF370),"")</f>
        <v/>
      </c>
      <c r="AQ57" s="329" t="str">
        <f>IF(AND('MAPA DE RIESGOS'!$AP371="Alta",'MAPA DE RIESGOS'!$AR371="Menor"),CONCATENATE("R",'MAPA DE RIESGOS'!$H371,"C",'MAPA DE RIESGOS'!$AF371),"")</f>
        <v/>
      </c>
      <c r="AR57" s="329" t="str">
        <f>IF(AND('MAPA DE RIESGOS'!$AP372="Alta",'MAPA DE RIESGOS'!$AR372="Menor"),CONCATENATE("R",'MAPA DE RIESGOS'!$H372,"C",'MAPA DE RIESGOS'!$AF372),"")</f>
        <v/>
      </c>
      <c r="AS57" s="330" t="str">
        <f>IF(AND('MAPA DE RIESGOS'!$AP373="Alta",'MAPA DE RIESGOS'!$AR373="Menor"),CONCATENATE("R",'MAPA DE RIESGOS'!$H373,"C",'MAPA DE RIESGOS'!$AF373),"")</f>
        <v/>
      </c>
      <c r="AT57" s="316" t="str">
        <f>IF(AND('MAPA DE RIESGOS'!$AP356="Alta",'MAPA DE RIESGOS'!$AR356="Moderado"),CONCATENATE("R",'MAPA DE RIESGOS'!$H356,"C",'MAPA DE RIESGOS'!$AF356),"")</f>
        <v/>
      </c>
      <c r="AU57" s="316" t="str">
        <f>IF(AND('MAPA DE RIESGOS'!$AP357="Alta",'MAPA DE RIESGOS'!$AR357="Moderado"),CONCATENATE("R",'MAPA DE RIESGOS'!$H357,"C",'MAPA DE RIESGOS'!$AF357),"")</f>
        <v/>
      </c>
      <c r="AV57" s="316" t="str">
        <f>IF(AND('MAPA DE RIESGOS'!$AP358="Alta",'MAPA DE RIESGOS'!$AR358="Moderado"),CONCATENATE("R",'MAPA DE RIESGOS'!$H358,"C",'MAPA DE RIESGOS'!$AF358),"")</f>
        <v/>
      </c>
      <c r="AW57" s="316" t="str">
        <f>IF(AND('MAPA DE RIESGOS'!$AP359="Alta",'MAPA DE RIESGOS'!$AR359="Moderado"),CONCATENATE("R",'MAPA DE RIESGOS'!$H359,"C",'MAPA DE RIESGOS'!$AF359),"")</f>
        <v/>
      </c>
      <c r="AX57" s="316" t="str">
        <f>IF(AND('MAPA DE RIESGOS'!$AP360="Alta",'MAPA DE RIESGOS'!$AR360="Moderado"),CONCATENATE("R",'MAPA DE RIESGOS'!$H360,"C",'MAPA DE RIESGOS'!$AF360),"")</f>
        <v/>
      </c>
      <c r="AY57" s="316" t="str">
        <f>IF(AND('MAPA DE RIESGOS'!$AP361="Alta",'MAPA DE RIESGOS'!$AR361="Moderado"),CONCATENATE("R",'MAPA DE RIESGOS'!$H361,"C",'MAPA DE RIESGOS'!$AF361),"")</f>
        <v/>
      </c>
      <c r="AZ57" s="316" t="str">
        <f>IF(AND('MAPA DE RIESGOS'!$AP362="Alta",'MAPA DE RIESGOS'!$AR362="Moderado"),CONCATENATE("R",'MAPA DE RIESGOS'!$H362,"C",'MAPA DE RIESGOS'!$AF362),"")</f>
        <v/>
      </c>
      <c r="BA57" s="316" t="str">
        <f>IF(AND('MAPA DE RIESGOS'!$AP363="Alta",'MAPA DE RIESGOS'!$AR363="Moderado"),CONCATENATE("R",'MAPA DE RIESGOS'!$H363,"C",'MAPA DE RIESGOS'!$AF363),"")</f>
        <v/>
      </c>
      <c r="BB57" s="316" t="str">
        <f>IF(AND('MAPA DE RIESGOS'!$AP364="Alta",'MAPA DE RIESGOS'!$AR364="Moderado"),CONCATENATE("R",'MAPA DE RIESGOS'!$H364,"C",'MAPA DE RIESGOS'!$AF364),"")</f>
        <v/>
      </c>
      <c r="BC57" s="316" t="str">
        <f>IF(AND('MAPA DE RIESGOS'!$AP365="Alta",'MAPA DE RIESGOS'!$AR365="Moderado"),CONCATENATE("R",'MAPA DE RIESGOS'!$H365,"C",'MAPA DE RIESGOS'!$AF365),"")</f>
        <v/>
      </c>
      <c r="BD57" s="316" t="str">
        <f>IF(AND('MAPA DE RIESGOS'!$AP366="Alta",'MAPA DE RIESGOS'!$AR366="Moderado"),CONCATENATE("R",'MAPA DE RIESGOS'!$H366,"C",'MAPA DE RIESGOS'!$AF366),"")</f>
        <v/>
      </c>
      <c r="BE57" s="316" t="str">
        <f>IF(AND('MAPA DE RIESGOS'!$AP367="Alta",'MAPA DE RIESGOS'!$AR367="Moderado"),CONCATENATE("R",'MAPA DE RIESGOS'!$H367,"C",'MAPA DE RIESGOS'!$AF367),"")</f>
        <v/>
      </c>
      <c r="BF57" s="316" t="str">
        <f>IF(AND('MAPA DE RIESGOS'!$AP368="Alta",'MAPA DE RIESGOS'!$AR368="Moderado"),CONCATENATE("R",'MAPA DE RIESGOS'!$H368,"C",'MAPA DE RIESGOS'!$AF368),"")</f>
        <v/>
      </c>
      <c r="BG57" s="316" t="str">
        <f>IF(AND('MAPA DE RIESGOS'!$AP369="Alta",'MAPA DE RIESGOS'!$AR369="Moderado"),CONCATENATE("R",'MAPA DE RIESGOS'!$H369,"C",'MAPA DE RIESGOS'!$AF369),"")</f>
        <v/>
      </c>
      <c r="BH57" s="316" t="str">
        <f>IF(AND('MAPA DE RIESGOS'!$AP370="Alta",'MAPA DE RIESGOS'!$AR370="Moderado"),CONCATENATE("R",'MAPA DE RIESGOS'!$H370,"C",'MAPA DE RIESGOS'!$AF370),"")</f>
        <v/>
      </c>
      <c r="BI57" s="316" t="str">
        <f>IF(AND('MAPA DE RIESGOS'!$AP371="Alta",'MAPA DE RIESGOS'!$AR371="Moderado"),CONCATENATE("R",'MAPA DE RIESGOS'!$H371,"C",'MAPA DE RIESGOS'!$AF371),"")</f>
        <v/>
      </c>
      <c r="BJ57" s="316" t="str">
        <f>IF(AND('MAPA DE RIESGOS'!$AP372="Alta",'MAPA DE RIESGOS'!$AR372="Moderado"),CONCATENATE("R",'MAPA DE RIESGOS'!$H372,"C",'MAPA DE RIESGOS'!$AF372),"")</f>
        <v/>
      </c>
      <c r="BK57" s="317" t="str">
        <f>IF(AND('MAPA DE RIESGOS'!$AP373="Alta",'MAPA DE RIESGOS'!$AR373="Moderado"),CONCATENATE("R",'MAPA DE RIESGOS'!$H373,"C",'MAPA DE RIESGOS'!$AF373),"")</f>
        <v/>
      </c>
      <c r="BL57" s="316" t="str">
        <f>IF(AND('MAPA DE RIESGOS'!$AP356="Alta",'MAPA DE RIESGOS'!$AR356="Mayor"),CONCATENATE("R",'MAPA DE RIESGOS'!$H356,"C",'MAPA DE RIESGOS'!$AF356),"")</f>
        <v/>
      </c>
      <c r="BM57" s="316" t="str">
        <f>IF(AND('MAPA DE RIESGOS'!$AP357="Alta",'MAPA DE RIESGOS'!$AR357="Mayor"),CONCATENATE("R",'MAPA DE RIESGOS'!$H357,"C",'MAPA DE RIESGOS'!$AF357),"")</f>
        <v/>
      </c>
      <c r="BN57" s="316" t="str">
        <f>IF(AND('MAPA DE RIESGOS'!$AP358="Alta",'MAPA DE RIESGOS'!$AR358="Mayor"),CONCATENATE("R",'MAPA DE RIESGOS'!$H358,"C",'MAPA DE RIESGOS'!$AF358),"")</f>
        <v/>
      </c>
      <c r="BO57" s="316" t="str">
        <f>IF(AND('MAPA DE RIESGOS'!$AP359="Alta",'MAPA DE RIESGOS'!$AR359="Mayor"),CONCATENATE("R",'MAPA DE RIESGOS'!$H359,"C",'MAPA DE RIESGOS'!$AF359),"")</f>
        <v/>
      </c>
      <c r="BP57" s="316" t="str">
        <f>IF(AND('MAPA DE RIESGOS'!$AP360="Alta",'MAPA DE RIESGOS'!$AR360="Mayor"),CONCATENATE("R",'MAPA DE RIESGOS'!$H360,"C",'MAPA DE RIESGOS'!$AF360),"")</f>
        <v/>
      </c>
      <c r="BQ57" s="316" t="str">
        <f>IF(AND('MAPA DE RIESGOS'!$AP361="Alta",'MAPA DE RIESGOS'!$AR361="Mayor"),CONCATENATE("R",'MAPA DE RIESGOS'!$H361,"C",'MAPA DE RIESGOS'!$AF361),"")</f>
        <v/>
      </c>
      <c r="BR57" s="316" t="str">
        <f>IF(AND('MAPA DE RIESGOS'!$AP362="Alta",'MAPA DE RIESGOS'!$AR362="Mayor"),CONCATENATE("R",'MAPA DE RIESGOS'!$H362,"C",'MAPA DE RIESGOS'!$AF362),"")</f>
        <v/>
      </c>
      <c r="BS57" s="316" t="str">
        <f>IF(AND('MAPA DE RIESGOS'!$AP363="Alta",'MAPA DE RIESGOS'!$AR363="Mayor"),CONCATENATE("R",'MAPA DE RIESGOS'!$H363,"C",'MAPA DE RIESGOS'!$AF363),"")</f>
        <v/>
      </c>
      <c r="BT57" s="316" t="str">
        <f>IF(AND('MAPA DE RIESGOS'!$AP364="Alta",'MAPA DE RIESGOS'!$AR364="Mayor"),CONCATENATE("R",'MAPA DE RIESGOS'!$H364,"C",'MAPA DE RIESGOS'!$AF364),"")</f>
        <v/>
      </c>
      <c r="BU57" s="316" t="str">
        <f>IF(AND('MAPA DE RIESGOS'!$AP365="Alta",'MAPA DE RIESGOS'!$AR365="Mayor"),CONCATENATE("R",'MAPA DE RIESGOS'!$H365,"C",'MAPA DE RIESGOS'!$AF365),"")</f>
        <v/>
      </c>
      <c r="BV57" s="316" t="str">
        <f>IF(AND('MAPA DE RIESGOS'!$AP366="Alta",'MAPA DE RIESGOS'!$AR366="Mayor"),CONCATENATE("R",'MAPA DE RIESGOS'!$H366,"C",'MAPA DE RIESGOS'!$AF366),"")</f>
        <v/>
      </c>
      <c r="BW57" s="316" t="str">
        <f>IF(AND('MAPA DE RIESGOS'!$AP367="Alta",'MAPA DE RIESGOS'!$AR367="Mayor"),CONCATENATE("R",'MAPA DE RIESGOS'!$H367,"C",'MAPA DE RIESGOS'!$AF367),"")</f>
        <v/>
      </c>
      <c r="BX57" s="316" t="str">
        <f>IF(AND('MAPA DE RIESGOS'!$AP368="Alta",'MAPA DE RIESGOS'!$AR368="Mayor"),CONCATENATE("R",'MAPA DE RIESGOS'!$H368,"C",'MAPA DE RIESGOS'!$AF368),"")</f>
        <v/>
      </c>
      <c r="BY57" s="316" t="str">
        <f>IF(AND('MAPA DE RIESGOS'!$AP369="Alta",'MAPA DE RIESGOS'!$AR369="Mayor"),CONCATENATE("R",'MAPA DE RIESGOS'!$H369,"C",'MAPA DE RIESGOS'!$AF369),"")</f>
        <v/>
      </c>
      <c r="BZ57" s="316" t="str">
        <f>IF(AND('MAPA DE RIESGOS'!$AP370="Alta",'MAPA DE RIESGOS'!$AR370="Mayor"),CONCATENATE("R",'MAPA DE RIESGOS'!$H370,"C",'MAPA DE RIESGOS'!$AF370),"")</f>
        <v/>
      </c>
      <c r="CA57" s="316" t="str">
        <f>IF(AND('MAPA DE RIESGOS'!$AP371="Alta",'MAPA DE RIESGOS'!$AR371="Mayor"),CONCATENATE("R",'MAPA DE RIESGOS'!$H371,"C",'MAPA DE RIESGOS'!$AF371),"")</f>
        <v/>
      </c>
      <c r="CB57" s="316" t="str">
        <f>IF(AND('MAPA DE RIESGOS'!$AP372="Alta",'MAPA DE RIESGOS'!$AR372="Mayor"),CONCATENATE("R",'MAPA DE RIESGOS'!$H372,"C",'MAPA DE RIESGOS'!$AF372),"")</f>
        <v/>
      </c>
      <c r="CC57" s="317" t="str">
        <f>IF(AND('MAPA DE RIESGOS'!$AP373="Alta",'MAPA DE RIESGOS'!$AR373="Mayor"),CONCATENATE("R",'MAPA DE RIESGOS'!$H373,"C",'MAPA DE RIESGOS'!$AF373),"")</f>
        <v/>
      </c>
      <c r="CD57" s="318" t="str">
        <f>IF(AND('MAPA DE RIESGOS'!$AP356="Alta",'MAPA DE RIESGOS'!$AR356="Catastrófico"),CONCATENATE("R",'MAPA DE RIESGOS'!$H356,"C",'MAPA DE RIESGOS'!$AF356),"")</f>
        <v/>
      </c>
      <c r="CE57" s="318" t="str">
        <f>IF(AND('MAPA DE RIESGOS'!$AP357="Alta",'MAPA DE RIESGOS'!$AR357="Catastrófico"),CONCATENATE("R",'MAPA DE RIESGOS'!$H357,"C",'MAPA DE RIESGOS'!$AF357),"")</f>
        <v/>
      </c>
      <c r="CF57" s="318" t="str">
        <f>IF(AND('MAPA DE RIESGOS'!$AP358="Alta",'MAPA DE RIESGOS'!$AR358="Catastrófico"),CONCATENATE("R",'MAPA DE RIESGOS'!$H358,"C",'MAPA DE RIESGOS'!$AF358),"")</f>
        <v/>
      </c>
      <c r="CG57" s="318" t="str">
        <f>IF(AND('MAPA DE RIESGOS'!$AP359="Alta",'MAPA DE RIESGOS'!$AR359="Catastrófico"),CONCATENATE("R",'MAPA DE RIESGOS'!$H359,"C",'MAPA DE RIESGOS'!$AF359),"")</f>
        <v/>
      </c>
      <c r="CH57" s="318" t="str">
        <f>IF(AND('MAPA DE RIESGOS'!$AP360="Alta",'MAPA DE RIESGOS'!$AR360="Catastrófico"),CONCATENATE("R",'MAPA DE RIESGOS'!$H360,"C",'MAPA DE RIESGOS'!$AF360),"")</f>
        <v/>
      </c>
      <c r="CI57" s="318" t="str">
        <f>IF(AND('MAPA DE RIESGOS'!$AP361="Alta",'MAPA DE RIESGOS'!$AR361="Catastrófico"),CONCATENATE("R",'MAPA DE RIESGOS'!$H361,"C",'MAPA DE RIESGOS'!$AF361),"")</f>
        <v/>
      </c>
      <c r="CJ57" s="318" t="str">
        <f>IF(AND('MAPA DE RIESGOS'!$AP362="Alta",'MAPA DE RIESGOS'!$AR362="Catastrófico"),CONCATENATE("R",'MAPA DE RIESGOS'!$H362,"C",'MAPA DE RIESGOS'!$AF362),"")</f>
        <v/>
      </c>
      <c r="CK57" s="318" t="str">
        <f>IF(AND('MAPA DE RIESGOS'!$AP363="Alta",'MAPA DE RIESGOS'!$AR363="Catastrófico"),CONCATENATE("R",'MAPA DE RIESGOS'!$H363,"C",'MAPA DE RIESGOS'!$AF363),"")</f>
        <v/>
      </c>
      <c r="CL57" s="318" t="str">
        <f>IF(AND('MAPA DE RIESGOS'!$AP364="Alta",'MAPA DE RIESGOS'!$AR364="Catastrófico"),CONCATENATE("R",'MAPA DE RIESGOS'!$H364,"C",'MAPA DE RIESGOS'!$AF364),"")</f>
        <v/>
      </c>
      <c r="CM57" s="318" t="str">
        <f>IF(AND('MAPA DE RIESGOS'!$AP365="Alta",'MAPA DE RIESGOS'!$AR365="Catastrófico"),CONCATENATE("R",'MAPA DE RIESGOS'!$H365,"C",'MAPA DE RIESGOS'!$AF365),"")</f>
        <v/>
      </c>
      <c r="CN57" s="318" t="str">
        <f>IF(AND('MAPA DE RIESGOS'!$AP366="Alta",'MAPA DE RIESGOS'!$AR366="Catastrófico"),CONCATENATE("R",'MAPA DE RIESGOS'!$H366,"C",'MAPA DE RIESGOS'!$AF366),"")</f>
        <v/>
      </c>
      <c r="CO57" s="318" t="str">
        <f>IF(AND('MAPA DE RIESGOS'!$AP367="Alta",'MAPA DE RIESGOS'!$AR367="Catastrófico"),CONCATENATE("R",'MAPA DE RIESGOS'!$H367,"C",'MAPA DE RIESGOS'!$AF367),"")</f>
        <v/>
      </c>
      <c r="CP57" s="318" t="str">
        <f>IF(AND('MAPA DE RIESGOS'!$AP368="Alta",'MAPA DE RIESGOS'!$AR368="Catastrófico"),CONCATENATE("R",'MAPA DE RIESGOS'!$H368,"C",'MAPA DE RIESGOS'!$AF368),"")</f>
        <v/>
      </c>
      <c r="CQ57" s="318" t="str">
        <f>IF(AND('MAPA DE RIESGOS'!$AP369="Alta",'MAPA DE RIESGOS'!$AR369="Catastrófico"),CONCATENATE("R",'MAPA DE RIESGOS'!$H369,"C",'MAPA DE RIESGOS'!$AF369),"")</f>
        <v/>
      </c>
      <c r="CR57" s="318" t="str">
        <f>IF(AND('MAPA DE RIESGOS'!$AP370="Alta",'MAPA DE RIESGOS'!$AR370="Catastrófico"),CONCATENATE("R",'MAPA DE RIESGOS'!$H370,"C",'MAPA DE RIESGOS'!$AF370),"")</f>
        <v/>
      </c>
      <c r="CS57" s="318" t="str">
        <f>IF(AND('MAPA DE RIESGOS'!$AP371="Alta",'MAPA DE RIESGOS'!$AR371="Catastrófico"),CONCATENATE("R",'MAPA DE RIESGOS'!$H371,"C",'MAPA DE RIESGOS'!$AF371),"")</f>
        <v/>
      </c>
      <c r="CT57" s="318" t="str">
        <f>IF(AND('MAPA DE RIESGOS'!$AP372="Alta",'MAPA DE RIESGOS'!$AR372="Catastrófico"),CONCATENATE("R",'MAPA DE RIESGOS'!$H372,"C",'MAPA DE RIESGOS'!$AF372),"")</f>
        <v/>
      </c>
      <c r="CU57" s="319" t="str">
        <f>IF(AND('MAPA DE RIESGOS'!$AP373="Alta",'MAPA DE RIESGOS'!$AR373="Catastrófico"),CONCATENATE("R",'MAPA DE RIESGOS'!$H373,"C",'MAPA DE RIESGOS'!$AF373),"")</f>
        <v/>
      </c>
      <c r="CV57" s="57"/>
      <c r="CW57" s="873"/>
      <c r="CX57" s="874"/>
      <c r="CY57" s="874"/>
      <c r="CZ57" s="874"/>
      <c r="DA57" s="874"/>
      <c r="DB57" s="875"/>
    </row>
    <row r="58" spans="2:106" ht="32.450000000000003" customHeight="1">
      <c r="B58" s="878"/>
      <c r="C58" s="878"/>
      <c r="D58" s="879"/>
      <c r="E58" s="849"/>
      <c r="F58" s="850"/>
      <c r="G58" s="850"/>
      <c r="H58" s="850"/>
      <c r="I58" s="850"/>
      <c r="J58" s="328" t="str">
        <f>IF(AND('MAPA DE RIESGOS'!$AP374="Alta",'MAPA DE RIESGOS'!$AR374="Leve"),CONCATENATE("R",'MAPA DE RIESGOS'!$H374,"C",'MAPA DE RIESGOS'!$AF374),"")</f>
        <v/>
      </c>
      <c r="K58" s="329" t="str">
        <f>IF(AND('MAPA DE RIESGOS'!$AP375="Alta",'MAPA DE RIESGOS'!$AR375="Leve"),CONCATENATE("R",'MAPA DE RIESGOS'!$H375,"C",'MAPA DE RIESGOS'!$AF375),"")</f>
        <v/>
      </c>
      <c r="L58" s="329" t="str">
        <f>IF(AND('MAPA DE RIESGOS'!$AP376="Alta",'MAPA DE RIESGOS'!$AR376="Leve"),CONCATENATE("R",'MAPA DE RIESGOS'!$H376,"C",'MAPA DE RIESGOS'!$AF376),"")</f>
        <v/>
      </c>
      <c r="M58" s="329" t="str">
        <f>IF(AND('MAPA DE RIESGOS'!$AP377="Alta",'MAPA DE RIESGOS'!$AR377="Leve"),CONCATENATE("R",'MAPA DE RIESGOS'!$H377,"C",'MAPA DE RIESGOS'!$AF377),"")</f>
        <v/>
      </c>
      <c r="N58" s="329" t="str">
        <f>IF(AND('MAPA DE RIESGOS'!$AP378="Alta",'MAPA DE RIESGOS'!$AR378="Leve"),CONCATENATE("R",'MAPA DE RIESGOS'!$H378,"C",'MAPA DE RIESGOS'!$AF378),"")</f>
        <v/>
      </c>
      <c r="O58" s="329" t="str">
        <f>IF(AND('MAPA DE RIESGOS'!$AP379="Alta",'MAPA DE RIESGOS'!$AR379="Leve"),CONCATENATE("R",'MAPA DE RIESGOS'!$H379,"C",'MAPA DE RIESGOS'!$AF379),"")</f>
        <v/>
      </c>
      <c r="P58" s="329" t="str">
        <f>IF(AND('MAPA DE RIESGOS'!$AP380="Alta",'MAPA DE RIESGOS'!$AR380="Leve"),CONCATENATE("R",'MAPA DE RIESGOS'!$H380,"C",'MAPA DE RIESGOS'!$AF380),"")</f>
        <v/>
      </c>
      <c r="Q58" s="329" t="str">
        <f>IF(AND('MAPA DE RIESGOS'!$AP381="Alta",'MAPA DE RIESGOS'!$AR381="Leve"),CONCATENATE("R",'MAPA DE RIESGOS'!$H381,"C",'MAPA DE RIESGOS'!$AF381),"")</f>
        <v/>
      </c>
      <c r="R58" s="329" t="str">
        <f>IF(AND('MAPA DE RIESGOS'!$AP382="Alta",'MAPA DE RIESGOS'!$AR382="Leve"),CONCATENATE("R",'MAPA DE RIESGOS'!$H382,"C",'MAPA DE RIESGOS'!$AF382),"")</f>
        <v/>
      </c>
      <c r="S58" s="329" t="str">
        <f>IF(AND('MAPA DE RIESGOS'!$AP383="Alta",'MAPA DE RIESGOS'!$AR383="Leve"),CONCATENATE("R",'MAPA DE RIESGOS'!$H383,"C",'MAPA DE RIESGOS'!$AF383),"")</f>
        <v/>
      </c>
      <c r="T58" s="329" t="str">
        <f>IF(AND('MAPA DE RIESGOS'!$AP384="Alta",'MAPA DE RIESGOS'!$AR384="Leve"),CONCATENATE("R",'MAPA DE RIESGOS'!$H384,"C",'MAPA DE RIESGOS'!$AF384),"")</f>
        <v/>
      </c>
      <c r="U58" s="329" t="str">
        <f>IF(AND('MAPA DE RIESGOS'!$AP385="Alta",'MAPA DE RIESGOS'!$AR385="Leve"),CONCATENATE("R",'MAPA DE RIESGOS'!$H385,"C",'MAPA DE RIESGOS'!$AF385),"")</f>
        <v/>
      </c>
      <c r="V58" s="329" t="str">
        <f>IF(AND('MAPA DE RIESGOS'!$AP386="Alta",'MAPA DE RIESGOS'!$AR386="Leve"),CONCATENATE("R",'MAPA DE RIESGOS'!$H386,"C",'MAPA DE RIESGOS'!$AF386),"")</f>
        <v/>
      </c>
      <c r="W58" s="329" t="str">
        <f>IF(AND('MAPA DE RIESGOS'!$AP387="Alta",'MAPA DE RIESGOS'!$AR387="Leve"),CONCATENATE("R",'MAPA DE RIESGOS'!$H387,"C",'MAPA DE RIESGOS'!$AF387),"")</f>
        <v/>
      </c>
      <c r="X58" s="329" t="str">
        <f>IF(AND('MAPA DE RIESGOS'!$AP388="Alta",'MAPA DE RIESGOS'!$AR388="Leve"),CONCATENATE("R",'MAPA DE RIESGOS'!$H388,"C",'MAPA DE RIESGOS'!$AF388),"")</f>
        <v/>
      </c>
      <c r="Y58" s="329" t="str">
        <f>IF(AND('MAPA DE RIESGOS'!$AP389="Alta",'MAPA DE RIESGOS'!$AR389="Leve"),CONCATENATE("R",'MAPA DE RIESGOS'!$H389,"C",'MAPA DE RIESGOS'!$AF389),"")</f>
        <v/>
      </c>
      <c r="Z58" s="329" t="str">
        <f>IF(AND('MAPA DE RIESGOS'!$AP390="Alta",'MAPA DE RIESGOS'!$AR390="Leve"),CONCATENATE("R",'MAPA DE RIESGOS'!$H390,"C",'MAPA DE RIESGOS'!$AF390),"")</f>
        <v/>
      </c>
      <c r="AA58" s="329" t="str">
        <f>IF(AND('MAPA DE RIESGOS'!$AP391="Alta",'MAPA DE RIESGOS'!$AR391="Leve"),CONCATENATE("R",'MAPA DE RIESGOS'!$H391,"C",'MAPA DE RIESGOS'!$AF391),"")</f>
        <v/>
      </c>
      <c r="AB58" s="328" t="str">
        <f>IF(AND('MAPA DE RIESGOS'!$AP374="Alta",'MAPA DE RIESGOS'!$AR374="Menor"),CONCATENATE("R",'MAPA DE RIESGOS'!$H374,"C",'MAPA DE RIESGOS'!$AF374),"")</f>
        <v/>
      </c>
      <c r="AC58" s="329" t="str">
        <f>IF(AND('MAPA DE RIESGOS'!$AP375="Alta",'MAPA DE RIESGOS'!$AR375="Menor"),CONCATENATE("R",'MAPA DE RIESGOS'!$H375,"C",'MAPA DE RIESGOS'!$AF375),"")</f>
        <v/>
      </c>
      <c r="AD58" s="329" t="str">
        <f>IF(AND('MAPA DE RIESGOS'!$AP376="Alta",'MAPA DE RIESGOS'!$AR376="Menor"),CONCATENATE("R",'MAPA DE RIESGOS'!$H376,"C",'MAPA DE RIESGOS'!$AF376),"")</f>
        <v/>
      </c>
      <c r="AE58" s="329" t="str">
        <f>IF(AND('MAPA DE RIESGOS'!$AP377="Alta",'MAPA DE RIESGOS'!$AR377="Menor"),CONCATENATE("R",'MAPA DE RIESGOS'!$H377,"C",'MAPA DE RIESGOS'!$AF377),"")</f>
        <v/>
      </c>
      <c r="AF58" s="329" t="str">
        <f>IF(AND('MAPA DE RIESGOS'!$AP378="Alta",'MAPA DE RIESGOS'!$AR378="Menor"),CONCATENATE("R",'MAPA DE RIESGOS'!$H378,"C",'MAPA DE RIESGOS'!$AF378),"")</f>
        <v/>
      </c>
      <c r="AG58" s="329" t="str">
        <f>IF(AND('MAPA DE RIESGOS'!$AP379="Alta",'MAPA DE RIESGOS'!$AR379="Menor"),CONCATENATE("R",'MAPA DE RIESGOS'!$H379,"C",'MAPA DE RIESGOS'!$AF379),"")</f>
        <v/>
      </c>
      <c r="AH58" s="329" t="str">
        <f>IF(AND('MAPA DE RIESGOS'!$AP380="Alta",'MAPA DE RIESGOS'!$AR380="Menor"),CONCATENATE("R",'MAPA DE RIESGOS'!$H380,"C",'MAPA DE RIESGOS'!$AF380),"")</f>
        <v/>
      </c>
      <c r="AI58" s="329" t="str">
        <f>IF(AND('MAPA DE RIESGOS'!$AP381="Alta",'MAPA DE RIESGOS'!$AR381="Menor"),CONCATENATE("R",'MAPA DE RIESGOS'!$H381,"C",'MAPA DE RIESGOS'!$AF381),"")</f>
        <v/>
      </c>
      <c r="AJ58" s="329" t="str">
        <f>IF(AND('MAPA DE RIESGOS'!$AP382="Alta",'MAPA DE RIESGOS'!$AR382="Menor"),CONCATENATE("R",'MAPA DE RIESGOS'!$H382,"C",'MAPA DE RIESGOS'!$AF382),"")</f>
        <v/>
      </c>
      <c r="AK58" s="329" t="str">
        <f>IF(AND('MAPA DE RIESGOS'!$AP383="Alta",'MAPA DE RIESGOS'!$AR383="Menor"),CONCATENATE("R",'MAPA DE RIESGOS'!$H383,"C",'MAPA DE RIESGOS'!$AF383),"")</f>
        <v/>
      </c>
      <c r="AL58" s="329" t="str">
        <f>IF(AND('MAPA DE RIESGOS'!$AP384="Alta",'MAPA DE RIESGOS'!$AR384="Menor"),CONCATENATE("R",'MAPA DE RIESGOS'!$H384,"C",'MAPA DE RIESGOS'!$AF384),"")</f>
        <v/>
      </c>
      <c r="AM58" s="329" t="str">
        <f>IF(AND('MAPA DE RIESGOS'!$AP385="Alta",'MAPA DE RIESGOS'!$AR385="Menor"),CONCATENATE("R",'MAPA DE RIESGOS'!$H385,"C",'MAPA DE RIESGOS'!$AF385),"")</f>
        <v/>
      </c>
      <c r="AN58" s="329" t="str">
        <f>IF(AND('MAPA DE RIESGOS'!$AP386="Alta",'MAPA DE RIESGOS'!$AR386="Menor"),CONCATENATE("R",'MAPA DE RIESGOS'!$H386,"C",'MAPA DE RIESGOS'!$AF386),"")</f>
        <v/>
      </c>
      <c r="AO58" s="329" t="str">
        <f>IF(AND('MAPA DE RIESGOS'!$AP387="Alta",'MAPA DE RIESGOS'!$AR387="Menor"),CONCATENATE("R",'MAPA DE RIESGOS'!$H387,"C",'MAPA DE RIESGOS'!$AF387),"")</f>
        <v/>
      </c>
      <c r="AP58" s="329" t="str">
        <f>IF(AND('MAPA DE RIESGOS'!$AP388="Alta",'MAPA DE RIESGOS'!$AR388="Menor"),CONCATENATE("R",'MAPA DE RIESGOS'!$H388,"C",'MAPA DE RIESGOS'!$AF388),"")</f>
        <v/>
      </c>
      <c r="AQ58" s="329" t="str">
        <f>IF(AND('MAPA DE RIESGOS'!$AP389="Alta",'MAPA DE RIESGOS'!$AR389="Menor"),CONCATENATE("R",'MAPA DE RIESGOS'!$H389,"C",'MAPA DE RIESGOS'!$AF389),"")</f>
        <v/>
      </c>
      <c r="AR58" s="329" t="str">
        <f>IF(AND('MAPA DE RIESGOS'!$AP390="Alta",'MAPA DE RIESGOS'!$AR390="Menor"),CONCATENATE("R",'MAPA DE RIESGOS'!$H390,"C",'MAPA DE RIESGOS'!$AF390),"")</f>
        <v/>
      </c>
      <c r="AS58" s="330" t="str">
        <f>IF(AND('MAPA DE RIESGOS'!$AP391="Alta",'MAPA DE RIESGOS'!$AR391="Menor"),CONCATENATE("R",'MAPA DE RIESGOS'!$H391,"C",'MAPA DE RIESGOS'!$AF391),"")</f>
        <v/>
      </c>
      <c r="AT58" s="316" t="str">
        <f>IF(AND('MAPA DE RIESGOS'!$AP374="Alta",'MAPA DE RIESGOS'!$AR374="Moderado"),CONCATENATE("R",'MAPA DE RIESGOS'!$H374,"C",'MAPA DE RIESGOS'!$AF374),"")</f>
        <v/>
      </c>
      <c r="AU58" s="316" t="str">
        <f>IF(AND('MAPA DE RIESGOS'!$AP375="Alta",'MAPA DE RIESGOS'!$AR375="Moderado"),CONCATENATE("R",'MAPA DE RIESGOS'!$H375,"C",'MAPA DE RIESGOS'!$AF375),"")</f>
        <v/>
      </c>
      <c r="AV58" s="316" t="str">
        <f>IF(AND('MAPA DE RIESGOS'!$AP376="Alta",'MAPA DE RIESGOS'!$AR376="Moderado"),CONCATENATE("R",'MAPA DE RIESGOS'!$H376,"C",'MAPA DE RIESGOS'!$AF376),"")</f>
        <v/>
      </c>
      <c r="AW58" s="316" t="str">
        <f>IF(AND('MAPA DE RIESGOS'!$AP377="Alta",'MAPA DE RIESGOS'!$AR377="Moderado"),CONCATENATE("R",'MAPA DE RIESGOS'!$H377,"C",'MAPA DE RIESGOS'!$AF377),"")</f>
        <v/>
      </c>
      <c r="AX58" s="316" t="str">
        <f>IF(AND('MAPA DE RIESGOS'!$AP378="Alta",'MAPA DE RIESGOS'!$AR378="Moderado"),CONCATENATE("R",'MAPA DE RIESGOS'!$H378,"C",'MAPA DE RIESGOS'!$AF378),"")</f>
        <v/>
      </c>
      <c r="AY58" s="316" t="str">
        <f>IF(AND('MAPA DE RIESGOS'!$AP379="Alta",'MAPA DE RIESGOS'!$AR379="Moderado"),CONCATENATE("R",'MAPA DE RIESGOS'!$H379,"C",'MAPA DE RIESGOS'!$AF379),"")</f>
        <v/>
      </c>
      <c r="AZ58" s="316" t="str">
        <f>IF(AND('MAPA DE RIESGOS'!$AP380="Alta",'MAPA DE RIESGOS'!$AR380="Moderado"),CONCATENATE("R",'MAPA DE RIESGOS'!$H380,"C",'MAPA DE RIESGOS'!$AF380),"")</f>
        <v/>
      </c>
      <c r="BA58" s="316" t="str">
        <f>IF(AND('MAPA DE RIESGOS'!$AP381="Alta",'MAPA DE RIESGOS'!$AR381="Moderado"),CONCATENATE("R",'MAPA DE RIESGOS'!$H381,"C",'MAPA DE RIESGOS'!$AF381),"")</f>
        <v/>
      </c>
      <c r="BB58" s="316" t="str">
        <f>IF(AND('MAPA DE RIESGOS'!$AP382="Alta",'MAPA DE RIESGOS'!$AR382="Moderado"),CONCATENATE("R",'MAPA DE RIESGOS'!$H382,"C",'MAPA DE RIESGOS'!$AF382),"")</f>
        <v/>
      </c>
      <c r="BC58" s="316" t="str">
        <f>IF(AND('MAPA DE RIESGOS'!$AP383="Alta",'MAPA DE RIESGOS'!$AR383="Moderado"),CONCATENATE("R",'MAPA DE RIESGOS'!$H383,"C",'MAPA DE RIESGOS'!$AF383),"")</f>
        <v/>
      </c>
      <c r="BD58" s="316" t="str">
        <f>IF(AND('MAPA DE RIESGOS'!$AP384="Alta",'MAPA DE RIESGOS'!$AR384="Moderado"),CONCATENATE("R",'MAPA DE RIESGOS'!$H384,"C",'MAPA DE RIESGOS'!$AF384),"")</f>
        <v/>
      </c>
      <c r="BE58" s="316" t="str">
        <f>IF(AND('MAPA DE RIESGOS'!$AP385="Alta",'MAPA DE RIESGOS'!$AR385="Moderado"),CONCATENATE("R",'MAPA DE RIESGOS'!$H385,"C",'MAPA DE RIESGOS'!$AF385),"")</f>
        <v/>
      </c>
      <c r="BF58" s="316" t="str">
        <f>IF(AND('MAPA DE RIESGOS'!$AP386="Alta",'MAPA DE RIESGOS'!$AR386="Moderado"),CONCATENATE("R",'MAPA DE RIESGOS'!$H386,"C",'MAPA DE RIESGOS'!$AF386),"")</f>
        <v/>
      </c>
      <c r="BG58" s="316" t="str">
        <f>IF(AND('MAPA DE RIESGOS'!$AP387="Alta",'MAPA DE RIESGOS'!$AR387="Moderado"),CONCATENATE("R",'MAPA DE RIESGOS'!$H387,"C",'MAPA DE RIESGOS'!$AF387),"")</f>
        <v/>
      </c>
      <c r="BH58" s="316" t="str">
        <f>IF(AND('MAPA DE RIESGOS'!$AP388="Alta",'MAPA DE RIESGOS'!$AR388="Moderado"),CONCATENATE("R",'MAPA DE RIESGOS'!$H388,"C",'MAPA DE RIESGOS'!$AF388),"")</f>
        <v/>
      </c>
      <c r="BI58" s="316" t="str">
        <f>IF(AND('MAPA DE RIESGOS'!$AP389="Alta",'MAPA DE RIESGOS'!$AR389="Moderado"),CONCATENATE("R",'MAPA DE RIESGOS'!$H389,"C",'MAPA DE RIESGOS'!$AF389),"")</f>
        <v/>
      </c>
      <c r="BJ58" s="316" t="str">
        <f>IF(AND('MAPA DE RIESGOS'!$AP390="Alta",'MAPA DE RIESGOS'!$AR390="Moderado"),CONCATENATE("R",'MAPA DE RIESGOS'!$H390,"C",'MAPA DE RIESGOS'!$AF390),"")</f>
        <v/>
      </c>
      <c r="BK58" s="317" t="str">
        <f>IF(AND('MAPA DE RIESGOS'!$AP391="Alta",'MAPA DE RIESGOS'!$AR391="Moderado"),CONCATENATE("R",'MAPA DE RIESGOS'!$H391,"C",'MAPA DE RIESGOS'!$AF391),"")</f>
        <v/>
      </c>
      <c r="BL58" s="316" t="str">
        <f>IF(AND('MAPA DE RIESGOS'!$AP374="Alta",'MAPA DE RIESGOS'!$AR374="Mayor"),CONCATENATE("R",'MAPA DE RIESGOS'!$H374,"C",'MAPA DE RIESGOS'!$AF374),"")</f>
        <v/>
      </c>
      <c r="BM58" s="316" t="str">
        <f>IF(AND('MAPA DE RIESGOS'!$AP375="Alta",'MAPA DE RIESGOS'!$AR375="Mayor"),CONCATENATE("R",'MAPA DE RIESGOS'!$H375,"C",'MAPA DE RIESGOS'!$AF375),"")</f>
        <v/>
      </c>
      <c r="BN58" s="316" t="str">
        <f>IF(AND('MAPA DE RIESGOS'!$AP376="Alta",'MAPA DE RIESGOS'!$AR376="Mayor"),CONCATENATE("R",'MAPA DE RIESGOS'!$H376,"C",'MAPA DE RIESGOS'!$AF376),"")</f>
        <v/>
      </c>
      <c r="BO58" s="316" t="str">
        <f>IF(AND('MAPA DE RIESGOS'!$AP377="Alta",'MAPA DE RIESGOS'!$AR377="Mayor"),CONCATENATE("R",'MAPA DE RIESGOS'!$H377,"C",'MAPA DE RIESGOS'!$AF377),"")</f>
        <v/>
      </c>
      <c r="BP58" s="316" t="str">
        <f>IF(AND('MAPA DE RIESGOS'!$AP378="Alta",'MAPA DE RIESGOS'!$AR378="Mayor"),CONCATENATE("R",'MAPA DE RIESGOS'!$H378,"C",'MAPA DE RIESGOS'!$AF378),"")</f>
        <v/>
      </c>
      <c r="BQ58" s="316" t="str">
        <f>IF(AND('MAPA DE RIESGOS'!$AP379="Alta",'MAPA DE RIESGOS'!$AR379="Mayor"),CONCATENATE("R",'MAPA DE RIESGOS'!$H379,"C",'MAPA DE RIESGOS'!$AF379),"")</f>
        <v/>
      </c>
      <c r="BR58" s="316" t="str">
        <f>IF(AND('MAPA DE RIESGOS'!$AP380="Alta",'MAPA DE RIESGOS'!$AR380="Mayor"),CONCATENATE("R",'MAPA DE RIESGOS'!$H380,"C",'MAPA DE RIESGOS'!$AF380),"")</f>
        <v/>
      </c>
      <c r="BS58" s="316" t="str">
        <f>IF(AND('MAPA DE RIESGOS'!$AP381="Alta",'MAPA DE RIESGOS'!$AR381="Mayor"),CONCATENATE("R",'MAPA DE RIESGOS'!$H381,"C",'MAPA DE RIESGOS'!$AF381),"")</f>
        <v/>
      </c>
      <c r="BT58" s="316" t="str">
        <f>IF(AND('MAPA DE RIESGOS'!$AP382="Alta",'MAPA DE RIESGOS'!$AR382="Mayor"),CONCATENATE("R",'MAPA DE RIESGOS'!$H382,"C",'MAPA DE RIESGOS'!$AF382),"")</f>
        <v/>
      </c>
      <c r="BU58" s="316" t="str">
        <f>IF(AND('MAPA DE RIESGOS'!$AP383="Alta",'MAPA DE RIESGOS'!$AR383="Mayor"),CONCATENATE("R",'MAPA DE RIESGOS'!$H383,"C",'MAPA DE RIESGOS'!$AF383),"")</f>
        <v/>
      </c>
      <c r="BV58" s="316" t="str">
        <f>IF(AND('MAPA DE RIESGOS'!$AP384="Alta",'MAPA DE RIESGOS'!$AR384="Mayor"),CONCATENATE("R",'MAPA DE RIESGOS'!$H384,"C",'MAPA DE RIESGOS'!$AF384),"")</f>
        <v/>
      </c>
      <c r="BW58" s="316" t="str">
        <f>IF(AND('MAPA DE RIESGOS'!$AP385="Alta",'MAPA DE RIESGOS'!$AR385="Mayor"),CONCATENATE("R",'MAPA DE RIESGOS'!$H385,"C",'MAPA DE RIESGOS'!$AF385),"")</f>
        <v/>
      </c>
      <c r="BX58" s="316" t="str">
        <f>IF(AND('MAPA DE RIESGOS'!$AP386="Alta",'MAPA DE RIESGOS'!$AR386="Mayor"),CONCATENATE("R",'MAPA DE RIESGOS'!$H386,"C",'MAPA DE RIESGOS'!$AF386),"")</f>
        <v/>
      </c>
      <c r="BY58" s="316" t="str">
        <f>IF(AND('MAPA DE RIESGOS'!$AP387="Alta",'MAPA DE RIESGOS'!$AR387="Mayor"),CONCATENATE("R",'MAPA DE RIESGOS'!$H387,"C",'MAPA DE RIESGOS'!$AF387),"")</f>
        <v/>
      </c>
      <c r="BZ58" s="316" t="str">
        <f>IF(AND('MAPA DE RIESGOS'!$AP388="Alta",'MAPA DE RIESGOS'!$AR388="Mayor"),CONCATENATE("R",'MAPA DE RIESGOS'!$H388,"C",'MAPA DE RIESGOS'!$AF388),"")</f>
        <v/>
      </c>
      <c r="CA58" s="316" t="str">
        <f>IF(AND('MAPA DE RIESGOS'!$AP389="Alta",'MAPA DE RIESGOS'!$AR389="Mayor"),CONCATENATE("R",'MAPA DE RIESGOS'!$H389,"C",'MAPA DE RIESGOS'!$AF389),"")</f>
        <v/>
      </c>
      <c r="CB58" s="316" t="str">
        <f>IF(AND('MAPA DE RIESGOS'!$AP390="Alta",'MAPA DE RIESGOS'!$AR390="Mayor"),CONCATENATE("R",'MAPA DE RIESGOS'!$H390,"C",'MAPA DE RIESGOS'!$AF390),"")</f>
        <v/>
      </c>
      <c r="CC58" s="317" t="str">
        <f>IF(AND('MAPA DE RIESGOS'!$AP391="Alta",'MAPA DE RIESGOS'!$AR391="Mayor"),CONCATENATE("R",'MAPA DE RIESGOS'!$H391,"C",'MAPA DE RIESGOS'!$AF391),"")</f>
        <v/>
      </c>
      <c r="CD58" s="318" t="str">
        <f>IF(AND('MAPA DE RIESGOS'!$AP374="Alta",'MAPA DE RIESGOS'!$AR374="Catastrófico"),CONCATENATE("R",'MAPA DE RIESGOS'!$H374,"C",'MAPA DE RIESGOS'!$AF374),"")</f>
        <v/>
      </c>
      <c r="CE58" s="318" t="str">
        <f>IF(AND('MAPA DE RIESGOS'!$AP375="Alta",'MAPA DE RIESGOS'!$AR375="Catastrófico"),CONCATENATE("R",'MAPA DE RIESGOS'!$H375,"C",'MAPA DE RIESGOS'!$AF375),"")</f>
        <v/>
      </c>
      <c r="CF58" s="318" t="str">
        <f>IF(AND('MAPA DE RIESGOS'!$AP376="Alta",'MAPA DE RIESGOS'!$AR376="Catastrófico"),CONCATENATE("R",'MAPA DE RIESGOS'!$H376,"C",'MAPA DE RIESGOS'!$AF376),"")</f>
        <v/>
      </c>
      <c r="CG58" s="318" t="str">
        <f>IF(AND('MAPA DE RIESGOS'!$AP377="Alta",'MAPA DE RIESGOS'!$AR377="Catastrófico"),CONCATENATE("R",'MAPA DE RIESGOS'!$H377,"C",'MAPA DE RIESGOS'!$AF377),"")</f>
        <v/>
      </c>
      <c r="CH58" s="318" t="str">
        <f>IF(AND('MAPA DE RIESGOS'!$AP378="Alta",'MAPA DE RIESGOS'!$AR378="Catastrófico"),CONCATENATE("R",'MAPA DE RIESGOS'!$H378,"C",'MAPA DE RIESGOS'!$AF378),"")</f>
        <v/>
      </c>
      <c r="CI58" s="318" t="str">
        <f>IF(AND('MAPA DE RIESGOS'!$AP379="Alta",'MAPA DE RIESGOS'!$AR379="Catastrófico"),CONCATENATE("R",'MAPA DE RIESGOS'!$H379,"C",'MAPA DE RIESGOS'!$AF379),"")</f>
        <v/>
      </c>
      <c r="CJ58" s="318" t="str">
        <f>IF(AND('MAPA DE RIESGOS'!$AP380="Alta",'MAPA DE RIESGOS'!$AR380="Catastrófico"),CONCATENATE("R",'MAPA DE RIESGOS'!$H380,"C",'MAPA DE RIESGOS'!$AF380),"")</f>
        <v/>
      </c>
      <c r="CK58" s="318" t="str">
        <f>IF(AND('MAPA DE RIESGOS'!$AP381="Alta",'MAPA DE RIESGOS'!$AR381="Catastrófico"),CONCATENATE("R",'MAPA DE RIESGOS'!$H381,"C",'MAPA DE RIESGOS'!$AF381),"")</f>
        <v/>
      </c>
      <c r="CL58" s="318" t="str">
        <f>IF(AND('MAPA DE RIESGOS'!$AP382="Alta",'MAPA DE RIESGOS'!$AR382="Catastrófico"),CONCATENATE("R",'MAPA DE RIESGOS'!$H382,"C",'MAPA DE RIESGOS'!$AF382),"")</f>
        <v/>
      </c>
      <c r="CM58" s="318" t="str">
        <f>IF(AND('MAPA DE RIESGOS'!$AP383="Alta",'MAPA DE RIESGOS'!$AR383="Catastrófico"),CONCATENATE("R",'MAPA DE RIESGOS'!$H383,"C",'MAPA DE RIESGOS'!$AF383),"")</f>
        <v/>
      </c>
      <c r="CN58" s="318" t="str">
        <f>IF(AND('MAPA DE RIESGOS'!$AP384="Alta",'MAPA DE RIESGOS'!$AR384="Catastrófico"),CONCATENATE("R",'MAPA DE RIESGOS'!$H384,"C",'MAPA DE RIESGOS'!$AF384),"")</f>
        <v/>
      </c>
      <c r="CO58" s="318" t="str">
        <f>IF(AND('MAPA DE RIESGOS'!$AP385="Alta",'MAPA DE RIESGOS'!$AR385="Catastrófico"),CONCATENATE("R",'MAPA DE RIESGOS'!$H385,"C",'MAPA DE RIESGOS'!$AF385),"")</f>
        <v/>
      </c>
      <c r="CP58" s="318" t="str">
        <f>IF(AND('MAPA DE RIESGOS'!$AP386="Alta",'MAPA DE RIESGOS'!$AR386="Catastrófico"),CONCATENATE("R",'MAPA DE RIESGOS'!$H386,"C",'MAPA DE RIESGOS'!$AF386),"")</f>
        <v/>
      </c>
      <c r="CQ58" s="318" t="str">
        <f>IF(AND('MAPA DE RIESGOS'!$AP387="Alta",'MAPA DE RIESGOS'!$AR387="Catastrófico"),CONCATENATE("R",'MAPA DE RIESGOS'!$H387,"C",'MAPA DE RIESGOS'!$AF387),"")</f>
        <v/>
      </c>
      <c r="CR58" s="318" t="str">
        <f>IF(AND('MAPA DE RIESGOS'!$AP388="Alta",'MAPA DE RIESGOS'!$AR388="Catastrófico"),CONCATENATE("R",'MAPA DE RIESGOS'!$H388,"C",'MAPA DE RIESGOS'!$AF388),"")</f>
        <v/>
      </c>
      <c r="CS58" s="318" t="str">
        <f>IF(AND('MAPA DE RIESGOS'!$AP389="Alta",'MAPA DE RIESGOS'!$AR389="Catastrófico"),CONCATENATE("R",'MAPA DE RIESGOS'!$H389,"C",'MAPA DE RIESGOS'!$AF389),"")</f>
        <v/>
      </c>
      <c r="CT58" s="318" t="str">
        <f>IF(AND('MAPA DE RIESGOS'!$AP390="Alta",'MAPA DE RIESGOS'!$AR390="Catastrófico"),CONCATENATE("R",'MAPA DE RIESGOS'!$H390,"C",'MAPA DE RIESGOS'!$AF390),"")</f>
        <v/>
      </c>
      <c r="CU58" s="319" t="str">
        <f>IF(AND('MAPA DE RIESGOS'!$AP391="Alta",'MAPA DE RIESGOS'!$AR391="Catastrófico"),CONCATENATE("R",'MAPA DE RIESGOS'!$H391,"C",'MAPA DE RIESGOS'!$AF391),"")</f>
        <v/>
      </c>
      <c r="CV58" s="57"/>
      <c r="CW58" s="873"/>
      <c r="CX58" s="874"/>
      <c r="CY58" s="874"/>
      <c r="CZ58" s="874"/>
      <c r="DA58" s="874"/>
      <c r="DB58" s="875"/>
    </row>
    <row r="59" spans="2:106" ht="32.450000000000003" customHeight="1">
      <c r="B59" s="878"/>
      <c r="C59" s="878"/>
      <c r="D59" s="879"/>
      <c r="E59" s="849"/>
      <c r="F59" s="850"/>
      <c r="G59" s="850"/>
      <c r="H59" s="850"/>
      <c r="I59" s="850"/>
      <c r="J59" s="328" t="str">
        <f>IF(AND('MAPA DE RIESGOS'!$AP392="Alta",'MAPA DE RIESGOS'!$AR392="Leve"),CONCATENATE("R",'MAPA DE RIESGOS'!$H392,"C",'MAPA DE RIESGOS'!$AF392),"")</f>
        <v/>
      </c>
      <c r="K59" s="329" t="str">
        <f>IF(AND('MAPA DE RIESGOS'!$AP393="Alta",'MAPA DE RIESGOS'!$AR393="Leve"),CONCATENATE("R",'MAPA DE RIESGOS'!$H393,"C",'MAPA DE RIESGOS'!$AF393),"")</f>
        <v/>
      </c>
      <c r="L59" s="329" t="str">
        <f>IF(AND('MAPA DE RIESGOS'!$AP394="Alta",'MAPA DE RIESGOS'!$AR394="Leve"),CONCATENATE("R",'MAPA DE RIESGOS'!$H394,"C",'MAPA DE RIESGOS'!$AF394),"")</f>
        <v/>
      </c>
      <c r="M59" s="329" t="str">
        <f>IF(AND('MAPA DE RIESGOS'!$AP395="Alta",'MAPA DE RIESGOS'!$AR395="Leve"),CONCATENATE("R",'MAPA DE RIESGOS'!$H395,"C",'MAPA DE RIESGOS'!$AF395),"")</f>
        <v/>
      </c>
      <c r="N59" s="329" t="str">
        <f>IF(AND('MAPA DE RIESGOS'!$AP396="Alta",'MAPA DE RIESGOS'!$AR396="Leve"),CONCATENATE("R",'MAPA DE RIESGOS'!$H396,"C",'MAPA DE RIESGOS'!$AF396),"")</f>
        <v/>
      </c>
      <c r="O59" s="329" t="str">
        <f>IF(AND('MAPA DE RIESGOS'!$AP397="Alta",'MAPA DE RIESGOS'!$AR397="Leve"),CONCATENATE("R",'MAPA DE RIESGOS'!$H397,"C",'MAPA DE RIESGOS'!$AF397),"")</f>
        <v/>
      </c>
      <c r="P59" s="329" t="str">
        <f>IF(AND('MAPA DE RIESGOS'!$AP398="Alta",'MAPA DE RIESGOS'!$AR398="Leve"),CONCATENATE("R",'MAPA DE RIESGOS'!$H398,"C",'MAPA DE RIESGOS'!$AF398),"")</f>
        <v/>
      </c>
      <c r="Q59" s="329" t="str">
        <f>IF(AND('MAPA DE RIESGOS'!$AP399="Alta",'MAPA DE RIESGOS'!$AR399="Leve"),CONCATENATE("R",'MAPA DE RIESGOS'!$H399,"C",'MAPA DE RIESGOS'!$AF399),"")</f>
        <v/>
      </c>
      <c r="R59" s="329" t="str">
        <f>IF(AND('MAPA DE RIESGOS'!$AP400="Alta",'MAPA DE RIESGOS'!$AR400="Leve"),CONCATENATE("R",'MAPA DE RIESGOS'!$H400,"C",'MAPA DE RIESGOS'!$AF400),"")</f>
        <v/>
      </c>
      <c r="S59" s="329" t="str">
        <f>IF(AND('MAPA DE RIESGOS'!$AP401="Alta",'MAPA DE RIESGOS'!$AR401="Leve"),CONCATENATE("R",'MAPA DE RIESGOS'!$H401,"C",'MAPA DE RIESGOS'!$AF401),"")</f>
        <v/>
      </c>
      <c r="T59" s="329" t="str">
        <f>IF(AND('MAPA DE RIESGOS'!$AP402="Alta",'MAPA DE RIESGOS'!$AR402="Leve"),CONCATENATE("R",'MAPA DE RIESGOS'!$H402,"C",'MAPA DE RIESGOS'!$AF402),"")</f>
        <v/>
      </c>
      <c r="U59" s="329" t="str">
        <f>IF(AND('MAPA DE RIESGOS'!$AP403="Alta",'MAPA DE RIESGOS'!$AR403="Leve"),CONCATENATE("R",'MAPA DE RIESGOS'!$H403,"C",'MAPA DE RIESGOS'!$AF403),"")</f>
        <v/>
      </c>
      <c r="V59" s="329" t="str">
        <f>IF(AND('MAPA DE RIESGOS'!$AP404="Alta",'MAPA DE RIESGOS'!$AR404="Leve"),CONCATENATE("R",'MAPA DE RIESGOS'!$H404,"C",'MAPA DE RIESGOS'!$AF404),"")</f>
        <v/>
      </c>
      <c r="W59" s="329" t="str">
        <f>IF(AND('MAPA DE RIESGOS'!$AP405="Alta",'MAPA DE RIESGOS'!$AR405="Leve"),CONCATENATE("R",'MAPA DE RIESGOS'!$H405,"C",'MAPA DE RIESGOS'!$AF405),"")</f>
        <v/>
      </c>
      <c r="X59" s="329" t="str">
        <f>IF(AND('MAPA DE RIESGOS'!$AP406="Alta",'MAPA DE RIESGOS'!$AR406="Leve"),CONCATENATE("R",'MAPA DE RIESGOS'!$H406,"C",'MAPA DE RIESGOS'!$AF406),"")</f>
        <v/>
      </c>
      <c r="Y59" s="329" t="str">
        <f>IF(AND('MAPA DE RIESGOS'!$AP407="Alta",'MAPA DE RIESGOS'!$AR407="Leve"),CONCATENATE("R",'MAPA DE RIESGOS'!$H407,"C",'MAPA DE RIESGOS'!$AF407),"")</f>
        <v/>
      </c>
      <c r="Z59" s="329" t="str">
        <f>IF(AND('MAPA DE RIESGOS'!$AP408="Alta",'MAPA DE RIESGOS'!$AR408="Leve"),CONCATENATE("R",'MAPA DE RIESGOS'!$H408,"C",'MAPA DE RIESGOS'!$AF408),"")</f>
        <v/>
      </c>
      <c r="AA59" s="329" t="str">
        <f>IF(AND('MAPA DE RIESGOS'!$AP409="Alta",'MAPA DE RIESGOS'!$AR409="Leve"),CONCATENATE("R",'MAPA DE RIESGOS'!$H409,"C",'MAPA DE RIESGOS'!$AF409),"")</f>
        <v/>
      </c>
      <c r="AB59" s="328" t="str">
        <f>IF(AND('MAPA DE RIESGOS'!$AP392="Alta",'MAPA DE RIESGOS'!$AR392="Menor"),CONCATENATE("R",'MAPA DE RIESGOS'!$H392,"C",'MAPA DE RIESGOS'!$AF392),"")</f>
        <v/>
      </c>
      <c r="AC59" s="329" t="str">
        <f>IF(AND('MAPA DE RIESGOS'!$AP393="Alta",'MAPA DE RIESGOS'!$AR393="Menor"),CONCATENATE("R",'MAPA DE RIESGOS'!$H393,"C",'MAPA DE RIESGOS'!$AF393),"")</f>
        <v/>
      </c>
      <c r="AD59" s="329" t="str">
        <f>IF(AND('MAPA DE RIESGOS'!$AP394="Alta",'MAPA DE RIESGOS'!$AR394="Menor"),CONCATENATE("R",'MAPA DE RIESGOS'!$H394,"C",'MAPA DE RIESGOS'!$AF394),"")</f>
        <v/>
      </c>
      <c r="AE59" s="329" t="str">
        <f>IF(AND('MAPA DE RIESGOS'!$AP395="Alta",'MAPA DE RIESGOS'!$AR395="Menor"),CONCATENATE("R",'MAPA DE RIESGOS'!$H395,"C",'MAPA DE RIESGOS'!$AF395),"")</f>
        <v/>
      </c>
      <c r="AF59" s="329" t="str">
        <f>IF(AND('MAPA DE RIESGOS'!$AP396="Alta",'MAPA DE RIESGOS'!$AR396="Menor"),CONCATENATE("R",'MAPA DE RIESGOS'!$H396,"C",'MAPA DE RIESGOS'!$AF396),"")</f>
        <v/>
      </c>
      <c r="AG59" s="329" t="str">
        <f>IF(AND('MAPA DE RIESGOS'!$AP397="Alta",'MAPA DE RIESGOS'!$AR397="Menor"),CONCATENATE("R",'MAPA DE RIESGOS'!$H397,"C",'MAPA DE RIESGOS'!$AF397),"")</f>
        <v/>
      </c>
      <c r="AH59" s="329" t="str">
        <f>IF(AND('MAPA DE RIESGOS'!$AP398="Alta",'MAPA DE RIESGOS'!$AR398="Menor"),CONCATENATE("R",'MAPA DE RIESGOS'!$H398,"C",'MAPA DE RIESGOS'!$AF398),"")</f>
        <v/>
      </c>
      <c r="AI59" s="329" t="str">
        <f>IF(AND('MAPA DE RIESGOS'!$AP399="Alta",'MAPA DE RIESGOS'!$AR399="Menor"),CONCATENATE("R",'MAPA DE RIESGOS'!$H399,"C",'MAPA DE RIESGOS'!$AF399),"")</f>
        <v/>
      </c>
      <c r="AJ59" s="329" t="str">
        <f>IF(AND('MAPA DE RIESGOS'!$AP400="Alta",'MAPA DE RIESGOS'!$AR400="Menor"),CONCATENATE("R",'MAPA DE RIESGOS'!$H400,"C",'MAPA DE RIESGOS'!$AF400),"")</f>
        <v/>
      </c>
      <c r="AK59" s="329" t="str">
        <f>IF(AND('MAPA DE RIESGOS'!$AP401="Alta",'MAPA DE RIESGOS'!$AR401="Menor"),CONCATENATE("R",'MAPA DE RIESGOS'!$H401,"C",'MAPA DE RIESGOS'!$AF401),"")</f>
        <v/>
      </c>
      <c r="AL59" s="329" t="str">
        <f>IF(AND('MAPA DE RIESGOS'!$AP402="Alta",'MAPA DE RIESGOS'!$AR402="Menor"),CONCATENATE("R",'MAPA DE RIESGOS'!$H402,"C",'MAPA DE RIESGOS'!$AF402),"")</f>
        <v/>
      </c>
      <c r="AM59" s="329" t="str">
        <f>IF(AND('MAPA DE RIESGOS'!$AP403="Alta",'MAPA DE RIESGOS'!$AR403="Menor"),CONCATENATE("R",'MAPA DE RIESGOS'!$H403,"C",'MAPA DE RIESGOS'!$AF403),"")</f>
        <v/>
      </c>
      <c r="AN59" s="329" t="str">
        <f>IF(AND('MAPA DE RIESGOS'!$AP404="Alta",'MAPA DE RIESGOS'!$AR404="Menor"),CONCATENATE("R",'MAPA DE RIESGOS'!$H404,"C",'MAPA DE RIESGOS'!$AF404),"")</f>
        <v/>
      </c>
      <c r="AO59" s="329" t="str">
        <f>IF(AND('MAPA DE RIESGOS'!$AP405="Alta",'MAPA DE RIESGOS'!$AR405="Menor"),CONCATENATE("R",'MAPA DE RIESGOS'!$H405,"C",'MAPA DE RIESGOS'!$AF405),"")</f>
        <v/>
      </c>
      <c r="AP59" s="329" t="str">
        <f>IF(AND('MAPA DE RIESGOS'!$AP406="Alta",'MAPA DE RIESGOS'!$AR406="Menor"),CONCATENATE("R",'MAPA DE RIESGOS'!$H406,"C",'MAPA DE RIESGOS'!$AF406),"")</f>
        <v/>
      </c>
      <c r="AQ59" s="329" t="str">
        <f>IF(AND('MAPA DE RIESGOS'!$AP407="Alta",'MAPA DE RIESGOS'!$AR407="Menor"),CONCATENATE("R",'MAPA DE RIESGOS'!$H407,"C",'MAPA DE RIESGOS'!$AF407),"")</f>
        <v/>
      </c>
      <c r="AR59" s="329" t="str">
        <f>IF(AND('MAPA DE RIESGOS'!$AP408="Alta",'MAPA DE RIESGOS'!$AR408="Menor"),CONCATENATE("R",'MAPA DE RIESGOS'!$H408,"C",'MAPA DE RIESGOS'!$AF408),"")</f>
        <v/>
      </c>
      <c r="AS59" s="330" t="str">
        <f>IF(AND('MAPA DE RIESGOS'!$AP409="Alta",'MAPA DE RIESGOS'!$AR409="Menor"),CONCATENATE("R",'MAPA DE RIESGOS'!$H409,"C",'MAPA DE RIESGOS'!$AF409),"")</f>
        <v/>
      </c>
      <c r="AT59" s="316" t="str">
        <f>IF(AND('MAPA DE RIESGOS'!$AP392="Alta",'MAPA DE RIESGOS'!$AR392="Moderado"),CONCATENATE("R",'MAPA DE RIESGOS'!$H392,"C",'MAPA DE RIESGOS'!$AF392),"")</f>
        <v/>
      </c>
      <c r="AU59" s="316" t="str">
        <f>IF(AND('MAPA DE RIESGOS'!$AP393="Alta",'MAPA DE RIESGOS'!$AR393="Moderado"),CONCATENATE("R",'MAPA DE RIESGOS'!$H393,"C",'MAPA DE RIESGOS'!$AF393),"")</f>
        <v/>
      </c>
      <c r="AV59" s="316" t="str">
        <f>IF(AND('MAPA DE RIESGOS'!$AP394="Alta",'MAPA DE RIESGOS'!$AR394="Moderado"),CONCATENATE("R",'MAPA DE RIESGOS'!$H394,"C",'MAPA DE RIESGOS'!$AF394),"")</f>
        <v/>
      </c>
      <c r="AW59" s="316" t="str">
        <f>IF(AND('MAPA DE RIESGOS'!$AP395="Alta",'MAPA DE RIESGOS'!$AR395="Moderado"),CONCATENATE("R",'MAPA DE RIESGOS'!$H395,"C",'MAPA DE RIESGOS'!$AF395),"")</f>
        <v/>
      </c>
      <c r="AX59" s="316" t="str">
        <f>IF(AND('MAPA DE RIESGOS'!$AP396="Alta",'MAPA DE RIESGOS'!$AR396="Moderado"),CONCATENATE("R",'MAPA DE RIESGOS'!$H396,"C",'MAPA DE RIESGOS'!$AF396),"")</f>
        <v/>
      </c>
      <c r="AY59" s="316" t="str">
        <f>IF(AND('MAPA DE RIESGOS'!$AP397="Alta",'MAPA DE RIESGOS'!$AR397="Moderado"),CONCATENATE("R",'MAPA DE RIESGOS'!$H397,"C",'MAPA DE RIESGOS'!$AF397),"")</f>
        <v/>
      </c>
      <c r="AZ59" s="316" t="str">
        <f>IF(AND('MAPA DE RIESGOS'!$AP398="Alta",'MAPA DE RIESGOS'!$AR398="Moderado"),CONCATENATE("R",'MAPA DE RIESGOS'!$H398,"C",'MAPA DE RIESGOS'!$AF398),"")</f>
        <v/>
      </c>
      <c r="BA59" s="316" t="str">
        <f>IF(AND('MAPA DE RIESGOS'!$AP399="Alta",'MAPA DE RIESGOS'!$AR399="Moderado"),CONCATENATE("R",'MAPA DE RIESGOS'!$H399,"C",'MAPA DE RIESGOS'!$AF399),"")</f>
        <v/>
      </c>
      <c r="BB59" s="316" t="str">
        <f>IF(AND('MAPA DE RIESGOS'!$AP400="Alta",'MAPA DE RIESGOS'!$AR400="Moderado"),CONCATENATE("R",'MAPA DE RIESGOS'!$H400,"C",'MAPA DE RIESGOS'!$AF400),"")</f>
        <v/>
      </c>
      <c r="BC59" s="316" t="str">
        <f>IF(AND('MAPA DE RIESGOS'!$AP401="Alta",'MAPA DE RIESGOS'!$AR401="Moderado"),CONCATENATE("R",'MAPA DE RIESGOS'!$H401,"C",'MAPA DE RIESGOS'!$AF401),"")</f>
        <v/>
      </c>
      <c r="BD59" s="316" t="str">
        <f>IF(AND('MAPA DE RIESGOS'!$AP402="Alta",'MAPA DE RIESGOS'!$AR402="Moderado"),CONCATENATE("R",'MAPA DE RIESGOS'!$H402,"C",'MAPA DE RIESGOS'!$AF402),"")</f>
        <v/>
      </c>
      <c r="BE59" s="316" t="str">
        <f>IF(AND('MAPA DE RIESGOS'!$AP403="Alta",'MAPA DE RIESGOS'!$AR403="Moderado"),CONCATENATE("R",'MAPA DE RIESGOS'!$H403,"C",'MAPA DE RIESGOS'!$AF403),"")</f>
        <v/>
      </c>
      <c r="BF59" s="316" t="str">
        <f>IF(AND('MAPA DE RIESGOS'!$AP404="Alta",'MAPA DE RIESGOS'!$AR404="Moderado"),CONCATENATE("R",'MAPA DE RIESGOS'!$H404,"C",'MAPA DE RIESGOS'!$AF404),"")</f>
        <v/>
      </c>
      <c r="BG59" s="316" t="str">
        <f>IF(AND('MAPA DE RIESGOS'!$AP405="Alta",'MAPA DE RIESGOS'!$AR405="Moderado"),CONCATENATE("R",'MAPA DE RIESGOS'!$H405,"C",'MAPA DE RIESGOS'!$AF405),"")</f>
        <v/>
      </c>
      <c r="BH59" s="316" t="str">
        <f>IF(AND('MAPA DE RIESGOS'!$AP406="Alta",'MAPA DE RIESGOS'!$AR406="Moderado"),CONCATENATE("R",'MAPA DE RIESGOS'!$H406,"C",'MAPA DE RIESGOS'!$AF406),"")</f>
        <v/>
      </c>
      <c r="BI59" s="316" t="str">
        <f>IF(AND('MAPA DE RIESGOS'!$AP407="Alta",'MAPA DE RIESGOS'!$AR407="Moderado"),CONCATENATE("R",'MAPA DE RIESGOS'!$H407,"C",'MAPA DE RIESGOS'!$AF407),"")</f>
        <v/>
      </c>
      <c r="BJ59" s="316" t="str">
        <f>IF(AND('MAPA DE RIESGOS'!$AP408="Alta",'MAPA DE RIESGOS'!$AR408="Moderado"),CONCATENATE("R",'MAPA DE RIESGOS'!$H408,"C",'MAPA DE RIESGOS'!$AF408),"")</f>
        <v/>
      </c>
      <c r="BK59" s="317" t="str">
        <f>IF(AND('MAPA DE RIESGOS'!$AP409="Alta",'MAPA DE RIESGOS'!$AR409="Moderado"),CONCATENATE("R",'MAPA DE RIESGOS'!$H409,"C",'MAPA DE RIESGOS'!$AF409),"")</f>
        <v/>
      </c>
      <c r="BL59" s="316" t="str">
        <f>IF(AND('MAPA DE RIESGOS'!$AP392="Alta",'MAPA DE RIESGOS'!$AR392="Mayor"),CONCATENATE("R",'MAPA DE RIESGOS'!$H392,"C",'MAPA DE RIESGOS'!$AF392),"")</f>
        <v/>
      </c>
      <c r="BM59" s="316" t="str">
        <f>IF(AND('MAPA DE RIESGOS'!$AP393="Alta",'MAPA DE RIESGOS'!$AR393="Mayor"),CONCATENATE("R",'MAPA DE RIESGOS'!$H393,"C",'MAPA DE RIESGOS'!$AF393),"")</f>
        <v/>
      </c>
      <c r="BN59" s="316" t="str">
        <f>IF(AND('MAPA DE RIESGOS'!$AP394="Alta",'MAPA DE RIESGOS'!$AR394="Mayor"),CONCATENATE("R",'MAPA DE RIESGOS'!$H394,"C",'MAPA DE RIESGOS'!$AF394),"")</f>
        <v/>
      </c>
      <c r="BO59" s="316" t="str">
        <f>IF(AND('MAPA DE RIESGOS'!$AP395="Alta",'MAPA DE RIESGOS'!$AR395="Mayor"),CONCATENATE("R",'MAPA DE RIESGOS'!$H395,"C",'MAPA DE RIESGOS'!$AF395),"")</f>
        <v/>
      </c>
      <c r="BP59" s="316" t="str">
        <f>IF(AND('MAPA DE RIESGOS'!$AP396="Alta",'MAPA DE RIESGOS'!$AR396="Mayor"),CONCATENATE("R",'MAPA DE RIESGOS'!$H396,"C",'MAPA DE RIESGOS'!$AF396),"")</f>
        <v/>
      </c>
      <c r="BQ59" s="316" t="str">
        <f>IF(AND('MAPA DE RIESGOS'!$AP397="Alta",'MAPA DE RIESGOS'!$AR397="Mayor"),CONCATENATE("R",'MAPA DE RIESGOS'!$H397,"C",'MAPA DE RIESGOS'!$AF397),"")</f>
        <v/>
      </c>
      <c r="BR59" s="316" t="str">
        <f>IF(AND('MAPA DE RIESGOS'!$AP398="Alta",'MAPA DE RIESGOS'!$AR398="Mayor"),CONCATENATE("R",'MAPA DE RIESGOS'!$H398,"C",'MAPA DE RIESGOS'!$AF398),"")</f>
        <v/>
      </c>
      <c r="BS59" s="316" t="str">
        <f>IF(AND('MAPA DE RIESGOS'!$AP399="Alta",'MAPA DE RIESGOS'!$AR399="Mayor"),CONCATENATE("R",'MAPA DE RIESGOS'!$H399,"C",'MAPA DE RIESGOS'!$AF399),"")</f>
        <v/>
      </c>
      <c r="BT59" s="316" t="str">
        <f>IF(AND('MAPA DE RIESGOS'!$AP400="Alta",'MAPA DE RIESGOS'!$AR400="Mayor"),CONCATENATE("R",'MAPA DE RIESGOS'!$H400,"C",'MAPA DE RIESGOS'!$AF400),"")</f>
        <v/>
      </c>
      <c r="BU59" s="316" t="str">
        <f>IF(AND('MAPA DE RIESGOS'!$AP401="Alta",'MAPA DE RIESGOS'!$AR401="Mayor"),CONCATENATE("R",'MAPA DE RIESGOS'!$H401,"C",'MAPA DE RIESGOS'!$AF401),"")</f>
        <v/>
      </c>
      <c r="BV59" s="316" t="str">
        <f>IF(AND('MAPA DE RIESGOS'!$AP402="Alta",'MAPA DE RIESGOS'!$AR402="Mayor"),CONCATENATE("R",'MAPA DE RIESGOS'!$H402,"C",'MAPA DE RIESGOS'!$AF402),"")</f>
        <v/>
      </c>
      <c r="BW59" s="316" t="str">
        <f>IF(AND('MAPA DE RIESGOS'!$AP403="Alta",'MAPA DE RIESGOS'!$AR403="Mayor"),CONCATENATE("R",'MAPA DE RIESGOS'!$H403,"C",'MAPA DE RIESGOS'!$AF403),"")</f>
        <v/>
      </c>
      <c r="BX59" s="316" t="str">
        <f>IF(AND('MAPA DE RIESGOS'!$AP404="Alta",'MAPA DE RIESGOS'!$AR404="Mayor"),CONCATENATE("R",'MAPA DE RIESGOS'!$H404,"C",'MAPA DE RIESGOS'!$AF404),"")</f>
        <v/>
      </c>
      <c r="BY59" s="316" t="str">
        <f>IF(AND('MAPA DE RIESGOS'!$AP405="Alta",'MAPA DE RIESGOS'!$AR405="Mayor"),CONCATENATE("R",'MAPA DE RIESGOS'!$H405,"C",'MAPA DE RIESGOS'!$AF405),"")</f>
        <v/>
      </c>
      <c r="BZ59" s="316" t="str">
        <f>IF(AND('MAPA DE RIESGOS'!$AP406="Alta",'MAPA DE RIESGOS'!$AR406="Mayor"),CONCATENATE("R",'MAPA DE RIESGOS'!$H406,"C",'MAPA DE RIESGOS'!$AF406),"")</f>
        <v/>
      </c>
      <c r="CA59" s="316" t="str">
        <f>IF(AND('MAPA DE RIESGOS'!$AP407="Alta",'MAPA DE RIESGOS'!$AR407="Mayor"),CONCATENATE("R",'MAPA DE RIESGOS'!$H407,"C",'MAPA DE RIESGOS'!$AF407),"")</f>
        <v/>
      </c>
      <c r="CB59" s="316" t="str">
        <f>IF(AND('MAPA DE RIESGOS'!$AP408="Alta",'MAPA DE RIESGOS'!$AR408="Mayor"),CONCATENATE("R",'MAPA DE RIESGOS'!$H408,"C",'MAPA DE RIESGOS'!$AF408),"")</f>
        <v/>
      </c>
      <c r="CC59" s="317" t="str">
        <f>IF(AND('MAPA DE RIESGOS'!$AP409="Alta",'MAPA DE RIESGOS'!$AR409="Mayor"),CONCATENATE("R",'MAPA DE RIESGOS'!$H409,"C",'MAPA DE RIESGOS'!$AF409),"")</f>
        <v/>
      </c>
      <c r="CD59" s="318" t="str">
        <f>IF(AND('MAPA DE RIESGOS'!$AP392="Alta",'MAPA DE RIESGOS'!$AR392="Catastrófico"),CONCATENATE("R",'MAPA DE RIESGOS'!$H392,"C",'MAPA DE RIESGOS'!$AF392),"")</f>
        <v/>
      </c>
      <c r="CE59" s="318" t="str">
        <f>IF(AND('MAPA DE RIESGOS'!$AP393="Alta",'MAPA DE RIESGOS'!$AR393="Catastrófico"),CONCATENATE("R",'MAPA DE RIESGOS'!$H393,"C",'MAPA DE RIESGOS'!$AF393),"")</f>
        <v/>
      </c>
      <c r="CF59" s="318" t="str">
        <f>IF(AND('MAPA DE RIESGOS'!$AP394="Alta",'MAPA DE RIESGOS'!$AR394="Catastrófico"),CONCATENATE("R",'MAPA DE RIESGOS'!$H394,"C",'MAPA DE RIESGOS'!$AF394),"")</f>
        <v/>
      </c>
      <c r="CG59" s="318" t="str">
        <f>IF(AND('MAPA DE RIESGOS'!$AP395="Alta",'MAPA DE RIESGOS'!$AR395="Catastrófico"),CONCATENATE("R",'MAPA DE RIESGOS'!$H395,"C",'MAPA DE RIESGOS'!$AF395),"")</f>
        <v/>
      </c>
      <c r="CH59" s="318" t="str">
        <f>IF(AND('MAPA DE RIESGOS'!$AP396="Alta",'MAPA DE RIESGOS'!$AR396="Catastrófico"),CONCATENATE("R",'MAPA DE RIESGOS'!$H396,"C",'MAPA DE RIESGOS'!$AF396),"")</f>
        <v/>
      </c>
      <c r="CI59" s="318" t="str">
        <f>IF(AND('MAPA DE RIESGOS'!$AP397="Alta",'MAPA DE RIESGOS'!$AR397="Catastrófico"),CONCATENATE("R",'MAPA DE RIESGOS'!$H397,"C",'MAPA DE RIESGOS'!$AF397),"")</f>
        <v/>
      </c>
      <c r="CJ59" s="318" t="str">
        <f>IF(AND('MAPA DE RIESGOS'!$AP398="Alta",'MAPA DE RIESGOS'!$AR398="Catastrófico"),CONCATENATE("R",'MAPA DE RIESGOS'!$H398,"C",'MAPA DE RIESGOS'!$AF398),"")</f>
        <v/>
      </c>
      <c r="CK59" s="318" t="str">
        <f>IF(AND('MAPA DE RIESGOS'!$AP399="Alta",'MAPA DE RIESGOS'!$AR399="Catastrófico"),CONCATENATE("R",'MAPA DE RIESGOS'!$H399,"C",'MAPA DE RIESGOS'!$AF399),"")</f>
        <v/>
      </c>
      <c r="CL59" s="318" t="str">
        <f>IF(AND('MAPA DE RIESGOS'!$AP400="Alta",'MAPA DE RIESGOS'!$AR400="Catastrófico"),CONCATENATE("R",'MAPA DE RIESGOS'!$H400,"C",'MAPA DE RIESGOS'!$AF400),"")</f>
        <v/>
      </c>
      <c r="CM59" s="318" t="str">
        <f>IF(AND('MAPA DE RIESGOS'!$AP401="Alta",'MAPA DE RIESGOS'!$AR401="Catastrófico"),CONCATENATE("R",'MAPA DE RIESGOS'!$H401,"C",'MAPA DE RIESGOS'!$AF401),"")</f>
        <v/>
      </c>
      <c r="CN59" s="318" t="str">
        <f>IF(AND('MAPA DE RIESGOS'!$AP402="Alta",'MAPA DE RIESGOS'!$AR402="Catastrófico"),CONCATENATE("R",'MAPA DE RIESGOS'!$H402,"C",'MAPA DE RIESGOS'!$AF402),"")</f>
        <v/>
      </c>
      <c r="CO59" s="318" t="str">
        <f>IF(AND('MAPA DE RIESGOS'!$AP403="Alta",'MAPA DE RIESGOS'!$AR403="Catastrófico"),CONCATENATE("R",'MAPA DE RIESGOS'!$H403,"C",'MAPA DE RIESGOS'!$AF403),"")</f>
        <v/>
      </c>
      <c r="CP59" s="318" t="str">
        <f>IF(AND('MAPA DE RIESGOS'!$AP404="Alta",'MAPA DE RIESGOS'!$AR404="Catastrófico"),CONCATENATE("R",'MAPA DE RIESGOS'!$H404,"C",'MAPA DE RIESGOS'!$AF404),"")</f>
        <v/>
      </c>
      <c r="CQ59" s="318" t="str">
        <f>IF(AND('MAPA DE RIESGOS'!$AP405="Alta",'MAPA DE RIESGOS'!$AR405="Catastrófico"),CONCATENATE("R",'MAPA DE RIESGOS'!$H405,"C",'MAPA DE RIESGOS'!$AF405),"")</f>
        <v/>
      </c>
      <c r="CR59" s="318" t="str">
        <f>IF(AND('MAPA DE RIESGOS'!$AP406="Alta",'MAPA DE RIESGOS'!$AR406="Catastrófico"),CONCATENATE("R",'MAPA DE RIESGOS'!$H406,"C",'MAPA DE RIESGOS'!$AF406),"")</f>
        <v/>
      </c>
      <c r="CS59" s="318" t="str">
        <f>IF(AND('MAPA DE RIESGOS'!$AP407="Alta",'MAPA DE RIESGOS'!$AR407="Catastrófico"),CONCATENATE("R",'MAPA DE RIESGOS'!$H407,"C",'MAPA DE RIESGOS'!$AF407),"")</f>
        <v/>
      </c>
      <c r="CT59" s="318" t="str">
        <f>IF(AND('MAPA DE RIESGOS'!$AP408="Alta",'MAPA DE RIESGOS'!$AR408="Catastrófico"),CONCATENATE("R",'MAPA DE RIESGOS'!$H408,"C",'MAPA DE RIESGOS'!$AF408),"")</f>
        <v/>
      </c>
      <c r="CU59" s="319" t="str">
        <f>IF(AND('MAPA DE RIESGOS'!$AP409="Alta",'MAPA DE RIESGOS'!$AR409="Catastrófico"),CONCATENATE("R",'MAPA DE RIESGOS'!$H409,"C",'MAPA DE RIESGOS'!$AF409),"")</f>
        <v/>
      </c>
      <c r="CV59" s="57"/>
      <c r="CW59" s="873"/>
      <c r="CX59" s="874"/>
      <c r="CY59" s="874"/>
      <c r="CZ59" s="874"/>
      <c r="DA59" s="874"/>
      <c r="DB59" s="875"/>
    </row>
    <row r="60" spans="2:106" ht="32.450000000000003" customHeight="1">
      <c r="B60" s="878"/>
      <c r="C60" s="878"/>
      <c r="D60" s="879"/>
      <c r="E60" s="849"/>
      <c r="F60" s="850"/>
      <c r="G60" s="850"/>
      <c r="H60" s="850"/>
      <c r="I60" s="850"/>
      <c r="J60" s="328" t="str">
        <f>IF(AND('MAPA DE RIESGOS'!$AP410="Alta",'MAPA DE RIESGOS'!$AR410="Leve"),CONCATENATE("R",'MAPA DE RIESGOS'!$H410,"C",'MAPA DE RIESGOS'!$AF410),"")</f>
        <v/>
      </c>
      <c r="K60" s="329" t="str">
        <f>IF(AND('MAPA DE RIESGOS'!$AP411="Alta",'MAPA DE RIESGOS'!$AR411="Leve"),CONCATENATE("R",'MAPA DE RIESGOS'!$H411,"C",'MAPA DE RIESGOS'!$AF411),"")</f>
        <v/>
      </c>
      <c r="L60" s="329" t="str">
        <f>IF(AND('MAPA DE RIESGOS'!$AP412="Alta",'MAPA DE RIESGOS'!$AR412="Leve"),CONCATENATE("R",'MAPA DE RIESGOS'!$H412,"C",'MAPA DE RIESGOS'!$AF412),"")</f>
        <v/>
      </c>
      <c r="M60" s="329" t="str">
        <f>IF(AND('MAPA DE RIESGOS'!$AP413="Alta",'MAPA DE RIESGOS'!$AR413="Leve"),CONCATENATE("R",'MAPA DE RIESGOS'!$H413,"C",'MAPA DE RIESGOS'!$AF413),"")</f>
        <v/>
      </c>
      <c r="N60" s="329" t="str">
        <f>IF(AND('MAPA DE RIESGOS'!$AP414="Alta",'MAPA DE RIESGOS'!$AR414="Leve"),CONCATENATE("R",'MAPA DE RIESGOS'!$H414,"C",'MAPA DE RIESGOS'!$AF414),"")</f>
        <v/>
      </c>
      <c r="O60" s="329" t="str">
        <f>IF(AND('MAPA DE RIESGOS'!$AP415="Alta",'MAPA DE RIESGOS'!$AR415="Leve"),CONCATENATE("R",'MAPA DE RIESGOS'!$H415,"C",'MAPA DE RIESGOS'!$AF415),"")</f>
        <v/>
      </c>
      <c r="P60" s="329" t="str">
        <f>IF(AND('MAPA DE RIESGOS'!$AP416="Alta",'MAPA DE RIESGOS'!$AR416="Leve"),CONCATENATE("R",'MAPA DE RIESGOS'!$H416,"C",'MAPA DE RIESGOS'!$AF416),"")</f>
        <v/>
      </c>
      <c r="Q60" s="329" t="str">
        <f>IF(AND('MAPA DE RIESGOS'!$AP417="Alta",'MAPA DE RIESGOS'!$AR417="Leve"),CONCATENATE("R",'MAPA DE RIESGOS'!$H417,"C",'MAPA DE RIESGOS'!$AF417),"")</f>
        <v/>
      </c>
      <c r="R60" s="329" t="str">
        <f>IF(AND('MAPA DE RIESGOS'!$AP418="Alta",'MAPA DE RIESGOS'!$AR418="Leve"),CONCATENATE("R",'MAPA DE RIESGOS'!$H418,"C",'MAPA DE RIESGOS'!$AF418),"")</f>
        <v/>
      </c>
      <c r="S60" s="329" t="str">
        <f>IF(AND('MAPA DE RIESGOS'!$AP419="Alta",'MAPA DE RIESGOS'!$AR419="Leve"),CONCATENATE("R",'MAPA DE RIESGOS'!$H419,"C",'MAPA DE RIESGOS'!$AF419),"")</f>
        <v/>
      </c>
      <c r="T60" s="329" t="str">
        <f>IF(AND('MAPA DE RIESGOS'!$AP420="Alta",'MAPA DE RIESGOS'!$AR420="Leve"),CONCATENATE("R",'MAPA DE RIESGOS'!$H420,"C",'MAPA DE RIESGOS'!$AF420),"")</f>
        <v/>
      </c>
      <c r="U60" s="329" t="str">
        <f>IF(AND('MAPA DE RIESGOS'!$AP421="Alta",'MAPA DE RIESGOS'!$AR421="Leve"),CONCATENATE("R",'MAPA DE RIESGOS'!$H421,"C",'MAPA DE RIESGOS'!$AF421),"")</f>
        <v/>
      </c>
      <c r="V60" s="329" t="str">
        <f>IF(AND('MAPA DE RIESGOS'!$AP422="Alta",'MAPA DE RIESGOS'!$AR422="Leve"),CONCATENATE("R",'MAPA DE RIESGOS'!$H422,"C",'MAPA DE RIESGOS'!$AF422),"")</f>
        <v/>
      </c>
      <c r="W60" s="329" t="str">
        <f>IF(AND('MAPA DE RIESGOS'!$AP423="Alta",'MAPA DE RIESGOS'!$AR423="Leve"),CONCATENATE("R",'MAPA DE RIESGOS'!$H423,"C",'MAPA DE RIESGOS'!$AF423),"")</f>
        <v/>
      </c>
      <c r="X60" s="329" t="str">
        <f>IF(AND('MAPA DE RIESGOS'!$AP424="Alta",'MAPA DE RIESGOS'!$AR424="Leve"),CONCATENATE("R",'MAPA DE RIESGOS'!$H424,"C",'MAPA DE RIESGOS'!$AF424),"")</f>
        <v/>
      </c>
      <c r="Y60" s="329" t="str">
        <f>IF(AND('MAPA DE RIESGOS'!$AP425="Alta",'MAPA DE RIESGOS'!$AR425="Leve"),CONCATENATE("R",'MAPA DE RIESGOS'!$H425,"C",'MAPA DE RIESGOS'!$AF425),"")</f>
        <v/>
      </c>
      <c r="Z60" s="329" t="str">
        <f>IF(AND('MAPA DE RIESGOS'!$AP426="Alta",'MAPA DE RIESGOS'!$AR426="Leve"),CONCATENATE("R",'MAPA DE RIESGOS'!$H426,"C",'MAPA DE RIESGOS'!$AF426),"")</f>
        <v/>
      </c>
      <c r="AA60" s="329" t="str">
        <f>IF(AND('MAPA DE RIESGOS'!$AP427="Alta",'MAPA DE RIESGOS'!$AR427="Leve"),CONCATENATE("R",'MAPA DE RIESGOS'!$H427,"C",'MAPA DE RIESGOS'!$AF427),"")</f>
        <v/>
      </c>
      <c r="AB60" s="328" t="str">
        <f>IF(AND('MAPA DE RIESGOS'!$AP410="Alta",'MAPA DE RIESGOS'!$AR410="Menor"),CONCATENATE("R",'MAPA DE RIESGOS'!$H410,"C",'MAPA DE RIESGOS'!$AF410),"")</f>
        <v/>
      </c>
      <c r="AC60" s="329" t="str">
        <f>IF(AND('MAPA DE RIESGOS'!$AP411="Alta",'MAPA DE RIESGOS'!$AR411="Menor"),CONCATENATE("R",'MAPA DE RIESGOS'!$H411,"C",'MAPA DE RIESGOS'!$AF411),"")</f>
        <v/>
      </c>
      <c r="AD60" s="329" t="str">
        <f>IF(AND('MAPA DE RIESGOS'!$AP412="Alta",'MAPA DE RIESGOS'!$AR412="Menor"),CONCATENATE("R",'MAPA DE RIESGOS'!$H412,"C",'MAPA DE RIESGOS'!$AF412),"")</f>
        <v/>
      </c>
      <c r="AE60" s="329" t="str">
        <f>IF(AND('MAPA DE RIESGOS'!$AP413="Alta",'MAPA DE RIESGOS'!$AR413="Menor"),CONCATENATE("R",'MAPA DE RIESGOS'!$H413,"C",'MAPA DE RIESGOS'!$AF413),"")</f>
        <v/>
      </c>
      <c r="AF60" s="329" t="str">
        <f>IF(AND('MAPA DE RIESGOS'!$AP414="Alta",'MAPA DE RIESGOS'!$AR414="Menor"),CONCATENATE("R",'MAPA DE RIESGOS'!$H414,"C",'MAPA DE RIESGOS'!$AF414),"")</f>
        <v/>
      </c>
      <c r="AG60" s="329" t="str">
        <f>IF(AND('MAPA DE RIESGOS'!$AP415="Alta",'MAPA DE RIESGOS'!$AR415="Menor"),CONCATENATE("R",'MAPA DE RIESGOS'!$H415,"C",'MAPA DE RIESGOS'!$AF415),"")</f>
        <v/>
      </c>
      <c r="AH60" s="329" t="str">
        <f>IF(AND('MAPA DE RIESGOS'!$AP416="Alta",'MAPA DE RIESGOS'!$AR416="Menor"),CONCATENATE("R",'MAPA DE RIESGOS'!$H416,"C",'MAPA DE RIESGOS'!$AF416),"")</f>
        <v/>
      </c>
      <c r="AI60" s="329" t="str">
        <f>IF(AND('MAPA DE RIESGOS'!$AP417="Alta",'MAPA DE RIESGOS'!$AR417="Menor"),CONCATENATE("R",'MAPA DE RIESGOS'!$H417,"C",'MAPA DE RIESGOS'!$AF417),"")</f>
        <v/>
      </c>
      <c r="AJ60" s="329" t="str">
        <f>IF(AND('MAPA DE RIESGOS'!$AP418="Alta",'MAPA DE RIESGOS'!$AR418="Menor"),CONCATENATE("R",'MAPA DE RIESGOS'!$H418,"C",'MAPA DE RIESGOS'!$AF418),"")</f>
        <v/>
      </c>
      <c r="AK60" s="329" t="str">
        <f>IF(AND('MAPA DE RIESGOS'!$AP419="Alta",'MAPA DE RIESGOS'!$AR419="Menor"),CONCATENATE("R",'MAPA DE RIESGOS'!$H419,"C",'MAPA DE RIESGOS'!$AF419),"")</f>
        <v/>
      </c>
      <c r="AL60" s="329" t="str">
        <f>IF(AND('MAPA DE RIESGOS'!$AP420="Alta",'MAPA DE RIESGOS'!$AR420="Menor"),CONCATENATE("R",'MAPA DE RIESGOS'!$H420,"C",'MAPA DE RIESGOS'!$AF420),"")</f>
        <v/>
      </c>
      <c r="AM60" s="329" t="str">
        <f>IF(AND('MAPA DE RIESGOS'!$AP421="Alta",'MAPA DE RIESGOS'!$AR421="Menor"),CONCATENATE("R",'MAPA DE RIESGOS'!$H421,"C",'MAPA DE RIESGOS'!$AF421),"")</f>
        <v/>
      </c>
      <c r="AN60" s="329" t="str">
        <f>IF(AND('MAPA DE RIESGOS'!$AP422="Alta",'MAPA DE RIESGOS'!$AR422="Menor"),CONCATENATE("R",'MAPA DE RIESGOS'!$H422,"C",'MAPA DE RIESGOS'!$AF422),"")</f>
        <v/>
      </c>
      <c r="AO60" s="329" t="str">
        <f>IF(AND('MAPA DE RIESGOS'!$AP423="Alta",'MAPA DE RIESGOS'!$AR423="Menor"),CONCATENATE("R",'MAPA DE RIESGOS'!$H423,"C",'MAPA DE RIESGOS'!$AF423),"")</f>
        <v/>
      </c>
      <c r="AP60" s="329" t="str">
        <f>IF(AND('MAPA DE RIESGOS'!$AP424="Alta",'MAPA DE RIESGOS'!$AR424="Menor"),CONCATENATE("R",'MAPA DE RIESGOS'!$H424,"C",'MAPA DE RIESGOS'!$AF424),"")</f>
        <v/>
      </c>
      <c r="AQ60" s="329" t="str">
        <f>IF(AND('MAPA DE RIESGOS'!$AP425="Alta",'MAPA DE RIESGOS'!$AR425="Menor"),CONCATENATE("R",'MAPA DE RIESGOS'!$H425,"C",'MAPA DE RIESGOS'!$AF425),"")</f>
        <v/>
      </c>
      <c r="AR60" s="329" t="str">
        <f>IF(AND('MAPA DE RIESGOS'!$AP426="Alta",'MAPA DE RIESGOS'!$AR426="Menor"),CONCATENATE("R",'MAPA DE RIESGOS'!$H426,"C",'MAPA DE RIESGOS'!$AF426),"")</f>
        <v/>
      </c>
      <c r="AS60" s="330" t="str">
        <f>IF(AND('MAPA DE RIESGOS'!$AP427="Alta",'MAPA DE RIESGOS'!$AR427="Menor"),CONCATENATE("R",'MAPA DE RIESGOS'!$H427,"C",'MAPA DE RIESGOS'!$AF427),"")</f>
        <v/>
      </c>
      <c r="AT60" s="316" t="str">
        <f>IF(AND('MAPA DE RIESGOS'!$AP410="Alta",'MAPA DE RIESGOS'!$AR410="Moderado"),CONCATENATE("R",'MAPA DE RIESGOS'!$H410,"C",'MAPA DE RIESGOS'!$AF410),"")</f>
        <v/>
      </c>
      <c r="AU60" s="316" t="str">
        <f>IF(AND('MAPA DE RIESGOS'!$AP411="Alta",'MAPA DE RIESGOS'!$AR411="Moderado"),CONCATENATE("R",'MAPA DE RIESGOS'!$H411,"C",'MAPA DE RIESGOS'!$AF411),"")</f>
        <v/>
      </c>
      <c r="AV60" s="316" t="str">
        <f>IF(AND('MAPA DE RIESGOS'!$AP412="Alta",'MAPA DE RIESGOS'!$AR412="Moderado"),CONCATENATE("R",'MAPA DE RIESGOS'!$H412,"C",'MAPA DE RIESGOS'!$AF412),"")</f>
        <v/>
      </c>
      <c r="AW60" s="316" t="str">
        <f>IF(AND('MAPA DE RIESGOS'!$AP413="Alta",'MAPA DE RIESGOS'!$AR413="Moderado"),CONCATENATE("R",'MAPA DE RIESGOS'!$H413,"C",'MAPA DE RIESGOS'!$AF413),"")</f>
        <v/>
      </c>
      <c r="AX60" s="316" t="str">
        <f>IF(AND('MAPA DE RIESGOS'!$AP414="Alta",'MAPA DE RIESGOS'!$AR414="Moderado"),CONCATENATE("R",'MAPA DE RIESGOS'!$H414,"C",'MAPA DE RIESGOS'!$AF414),"")</f>
        <v/>
      </c>
      <c r="AY60" s="316" t="str">
        <f>IF(AND('MAPA DE RIESGOS'!$AP415="Alta",'MAPA DE RIESGOS'!$AR415="Moderado"),CONCATENATE("R",'MAPA DE RIESGOS'!$H415,"C",'MAPA DE RIESGOS'!$AF415),"")</f>
        <v/>
      </c>
      <c r="AZ60" s="316" t="str">
        <f>IF(AND('MAPA DE RIESGOS'!$AP416="Alta",'MAPA DE RIESGOS'!$AR416="Moderado"),CONCATENATE("R",'MAPA DE RIESGOS'!$H416,"C",'MAPA DE RIESGOS'!$AF416),"")</f>
        <v/>
      </c>
      <c r="BA60" s="316" t="str">
        <f>IF(AND('MAPA DE RIESGOS'!$AP417="Alta",'MAPA DE RIESGOS'!$AR417="Moderado"),CONCATENATE("R",'MAPA DE RIESGOS'!$H417,"C",'MAPA DE RIESGOS'!$AF417),"")</f>
        <v/>
      </c>
      <c r="BB60" s="316" t="str">
        <f>IF(AND('MAPA DE RIESGOS'!$AP418="Alta",'MAPA DE RIESGOS'!$AR418="Moderado"),CONCATENATE("R",'MAPA DE RIESGOS'!$H418,"C",'MAPA DE RIESGOS'!$AF418),"")</f>
        <v/>
      </c>
      <c r="BC60" s="316" t="str">
        <f>IF(AND('MAPA DE RIESGOS'!$AP419="Alta",'MAPA DE RIESGOS'!$AR419="Moderado"),CONCATENATE("R",'MAPA DE RIESGOS'!$H419,"C",'MAPA DE RIESGOS'!$AF419),"")</f>
        <v/>
      </c>
      <c r="BD60" s="316" t="str">
        <f>IF(AND('MAPA DE RIESGOS'!$AP420="Alta",'MAPA DE RIESGOS'!$AR420="Moderado"),CONCATENATE("R",'MAPA DE RIESGOS'!$H420,"C",'MAPA DE RIESGOS'!$AF420),"")</f>
        <v/>
      </c>
      <c r="BE60" s="316" t="str">
        <f>IF(AND('MAPA DE RIESGOS'!$AP421="Alta",'MAPA DE RIESGOS'!$AR421="Moderado"),CONCATENATE("R",'MAPA DE RIESGOS'!$H421,"C",'MAPA DE RIESGOS'!$AF421),"")</f>
        <v/>
      </c>
      <c r="BF60" s="316" t="str">
        <f>IF(AND('MAPA DE RIESGOS'!$AP422="Alta",'MAPA DE RIESGOS'!$AR422="Moderado"),CONCATENATE("R",'MAPA DE RIESGOS'!$H422,"C",'MAPA DE RIESGOS'!$AF422),"")</f>
        <v/>
      </c>
      <c r="BG60" s="316" t="str">
        <f>IF(AND('MAPA DE RIESGOS'!$AP423="Alta",'MAPA DE RIESGOS'!$AR423="Moderado"),CONCATENATE("R",'MAPA DE RIESGOS'!$H423,"C",'MAPA DE RIESGOS'!$AF423),"")</f>
        <v/>
      </c>
      <c r="BH60" s="316" t="str">
        <f>IF(AND('MAPA DE RIESGOS'!$AP424="Alta",'MAPA DE RIESGOS'!$AR424="Moderado"),CONCATENATE("R",'MAPA DE RIESGOS'!$H424,"C",'MAPA DE RIESGOS'!$AF424),"")</f>
        <v/>
      </c>
      <c r="BI60" s="316" t="str">
        <f>IF(AND('MAPA DE RIESGOS'!$AP425="Alta",'MAPA DE RIESGOS'!$AR425="Moderado"),CONCATENATE("R",'MAPA DE RIESGOS'!$H425,"C",'MAPA DE RIESGOS'!$AF425),"")</f>
        <v/>
      </c>
      <c r="BJ60" s="316" t="str">
        <f>IF(AND('MAPA DE RIESGOS'!$AP426="Alta",'MAPA DE RIESGOS'!$AR426="Moderado"),CONCATENATE("R",'MAPA DE RIESGOS'!$H426,"C",'MAPA DE RIESGOS'!$AF426),"")</f>
        <v/>
      </c>
      <c r="BK60" s="317" t="str">
        <f>IF(AND('MAPA DE RIESGOS'!$AP427="Alta",'MAPA DE RIESGOS'!$AR427="Moderado"),CONCATENATE("R",'MAPA DE RIESGOS'!$H427,"C",'MAPA DE RIESGOS'!$AF427),"")</f>
        <v/>
      </c>
      <c r="BL60" s="316" t="str">
        <f>IF(AND('MAPA DE RIESGOS'!$AP410="Alta",'MAPA DE RIESGOS'!$AR410="Mayor"),CONCATENATE("R",'MAPA DE RIESGOS'!$H410,"C",'MAPA DE RIESGOS'!$AF410),"")</f>
        <v/>
      </c>
      <c r="BM60" s="316" t="str">
        <f>IF(AND('MAPA DE RIESGOS'!$AP411="Alta",'MAPA DE RIESGOS'!$AR411="Mayor"),CONCATENATE("R",'MAPA DE RIESGOS'!$H411,"C",'MAPA DE RIESGOS'!$AF411),"")</f>
        <v/>
      </c>
      <c r="BN60" s="316" t="str">
        <f>IF(AND('MAPA DE RIESGOS'!$AP412="Alta",'MAPA DE RIESGOS'!$AR412="Mayor"),CONCATENATE("R",'MAPA DE RIESGOS'!$H412,"C",'MAPA DE RIESGOS'!$AF412),"")</f>
        <v/>
      </c>
      <c r="BO60" s="316" t="str">
        <f>IF(AND('MAPA DE RIESGOS'!$AP413="Alta",'MAPA DE RIESGOS'!$AR413="Mayor"),CONCATENATE("R",'MAPA DE RIESGOS'!$H413,"C",'MAPA DE RIESGOS'!$AF413),"")</f>
        <v/>
      </c>
      <c r="BP60" s="316" t="str">
        <f>IF(AND('MAPA DE RIESGOS'!$AP414="Alta",'MAPA DE RIESGOS'!$AR414="Mayor"),CONCATENATE("R",'MAPA DE RIESGOS'!$H414,"C",'MAPA DE RIESGOS'!$AF414),"")</f>
        <v/>
      </c>
      <c r="BQ60" s="316" t="str">
        <f>IF(AND('MAPA DE RIESGOS'!$AP415="Alta",'MAPA DE RIESGOS'!$AR415="Mayor"),CONCATENATE("R",'MAPA DE RIESGOS'!$H415,"C",'MAPA DE RIESGOS'!$AF415),"")</f>
        <v/>
      </c>
      <c r="BR60" s="316" t="str">
        <f>IF(AND('MAPA DE RIESGOS'!$AP416="Alta",'MAPA DE RIESGOS'!$AR416="Mayor"),CONCATENATE("R",'MAPA DE RIESGOS'!$H416,"C",'MAPA DE RIESGOS'!$AF416),"")</f>
        <v/>
      </c>
      <c r="BS60" s="316" t="str">
        <f>IF(AND('MAPA DE RIESGOS'!$AP417="Alta",'MAPA DE RIESGOS'!$AR417="Mayor"),CONCATENATE("R",'MAPA DE RIESGOS'!$H417,"C",'MAPA DE RIESGOS'!$AF417),"")</f>
        <v/>
      </c>
      <c r="BT60" s="316" t="str">
        <f>IF(AND('MAPA DE RIESGOS'!$AP418="Alta",'MAPA DE RIESGOS'!$AR418="Mayor"),CONCATENATE("R",'MAPA DE RIESGOS'!$H418,"C",'MAPA DE RIESGOS'!$AF418),"")</f>
        <v/>
      </c>
      <c r="BU60" s="316" t="str">
        <f>IF(AND('MAPA DE RIESGOS'!$AP419="Alta",'MAPA DE RIESGOS'!$AR419="Mayor"),CONCATENATE("R",'MAPA DE RIESGOS'!$H419,"C",'MAPA DE RIESGOS'!$AF419),"")</f>
        <v/>
      </c>
      <c r="BV60" s="316" t="str">
        <f>IF(AND('MAPA DE RIESGOS'!$AP420="Alta",'MAPA DE RIESGOS'!$AR420="Mayor"),CONCATENATE("R",'MAPA DE RIESGOS'!$H420,"C",'MAPA DE RIESGOS'!$AF420),"")</f>
        <v/>
      </c>
      <c r="BW60" s="316" t="str">
        <f>IF(AND('MAPA DE RIESGOS'!$AP421="Alta",'MAPA DE RIESGOS'!$AR421="Mayor"),CONCATENATE("R",'MAPA DE RIESGOS'!$H421,"C",'MAPA DE RIESGOS'!$AF421),"")</f>
        <v/>
      </c>
      <c r="BX60" s="316" t="str">
        <f>IF(AND('MAPA DE RIESGOS'!$AP422="Alta",'MAPA DE RIESGOS'!$AR422="Mayor"),CONCATENATE("R",'MAPA DE RIESGOS'!$H422,"C",'MAPA DE RIESGOS'!$AF422),"")</f>
        <v/>
      </c>
      <c r="BY60" s="316" t="str">
        <f>IF(AND('MAPA DE RIESGOS'!$AP423="Alta",'MAPA DE RIESGOS'!$AR423="Mayor"),CONCATENATE("R",'MAPA DE RIESGOS'!$H423,"C",'MAPA DE RIESGOS'!$AF423),"")</f>
        <v/>
      </c>
      <c r="BZ60" s="316" t="str">
        <f>IF(AND('MAPA DE RIESGOS'!$AP424="Alta",'MAPA DE RIESGOS'!$AR424="Mayor"),CONCATENATE("R",'MAPA DE RIESGOS'!$H424,"C",'MAPA DE RIESGOS'!$AF424),"")</f>
        <v/>
      </c>
      <c r="CA60" s="316" t="str">
        <f>IF(AND('MAPA DE RIESGOS'!$AP425="Alta",'MAPA DE RIESGOS'!$AR425="Mayor"),CONCATENATE("R",'MAPA DE RIESGOS'!$H425,"C",'MAPA DE RIESGOS'!$AF425),"")</f>
        <v/>
      </c>
      <c r="CB60" s="316" t="str">
        <f>IF(AND('MAPA DE RIESGOS'!$AP426="Alta",'MAPA DE RIESGOS'!$AR426="Mayor"),CONCATENATE("R",'MAPA DE RIESGOS'!$H426,"C",'MAPA DE RIESGOS'!$AF426),"")</f>
        <v/>
      </c>
      <c r="CC60" s="317" t="str">
        <f>IF(AND('MAPA DE RIESGOS'!$AP427="Alta",'MAPA DE RIESGOS'!$AR427="Mayor"),CONCATENATE("R",'MAPA DE RIESGOS'!$H427,"C",'MAPA DE RIESGOS'!$AF427),"")</f>
        <v/>
      </c>
      <c r="CD60" s="318" t="str">
        <f>IF(AND('MAPA DE RIESGOS'!$AP410="Alta",'MAPA DE RIESGOS'!$AR410="Catastrófico"),CONCATENATE("R",'MAPA DE RIESGOS'!$H410,"C",'MAPA DE RIESGOS'!$AF410),"")</f>
        <v/>
      </c>
      <c r="CE60" s="318" t="str">
        <f>IF(AND('MAPA DE RIESGOS'!$AP411="Alta",'MAPA DE RIESGOS'!$AR411="Catastrófico"),CONCATENATE("R",'MAPA DE RIESGOS'!$H411,"C",'MAPA DE RIESGOS'!$AF411),"")</f>
        <v/>
      </c>
      <c r="CF60" s="318" t="str">
        <f>IF(AND('MAPA DE RIESGOS'!$AP412="Alta",'MAPA DE RIESGOS'!$AR412="Catastrófico"),CONCATENATE("R",'MAPA DE RIESGOS'!$H412,"C",'MAPA DE RIESGOS'!$AF412),"")</f>
        <v/>
      </c>
      <c r="CG60" s="318" t="str">
        <f>IF(AND('MAPA DE RIESGOS'!$AP413="Alta",'MAPA DE RIESGOS'!$AR413="Catastrófico"),CONCATENATE("R",'MAPA DE RIESGOS'!$H413,"C",'MAPA DE RIESGOS'!$AF413),"")</f>
        <v/>
      </c>
      <c r="CH60" s="318" t="str">
        <f>IF(AND('MAPA DE RIESGOS'!$AP414="Alta",'MAPA DE RIESGOS'!$AR414="Catastrófico"),CONCATENATE("R",'MAPA DE RIESGOS'!$H414,"C",'MAPA DE RIESGOS'!$AF414),"")</f>
        <v/>
      </c>
      <c r="CI60" s="318" t="str">
        <f>IF(AND('MAPA DE RIESGOS'!$AP415="Alta",'MAPA DE RIESGOS'!$AR415="Catastrófico"),CONCATENATE("R",'MAPA DE RIESGOS'!$H415,"C",'MAPA DE RIESGOS'!$AF415),"")</f>
        <v/>
      </c>
      <c r="CJ60" s="318" t="str">
        <f>IF(AND('MAPA DE RIESGOS'!$AP416="Alta",'MAPA DE RIESGOS'!$AR416="Catastrófico"),CONCATENATE("R",'MAPA DE RIESGOS'!$H416,"C",'MAPA DE RIESGOS'!$AF416),"")</f>
        <v/>
      </c>
      <c r="CK60" s="318" t="str">
        <f>IF(AND('MAPA DE RIESGOS'!$AP417="Alta",'MAPA DE RIESGOS'!$AR417="Catastrófico"),CONCATENATE("R",'MAPA DE RIESGOS'!$H417,"C",'MAPA DE RIESGOS'!$AF417),"")</f>
        <v/>
      </c>
      <c r="CL60" s="318" t="str">
        <f>IF(AND('MAPA DE RIESGOS'!$AP418="Alta",'MAPA DE RIESGOS'!$AR418="Catastrófico"),CONCATENATE("R",'MAPA DE RIESGOS'!$H418,"C",'MAPA DE RIESGOS'!$AF418),"")</f>
        <v/>
      </c>
      <c r="CM60" s="318" t="str">
        <f>IF(AND('MAPA DE RIESGOS'!$AP419="Alta",'MAPA DE RIESGOS'!$AR419="Catastrófico"),CONCATENATE("R",'MAPA DE RIESGOS'!$H419,"C",'MAPA DE RIESGOS'!$AF419),"")</f>
        <v/>
      </c>
      <c r="CN60" s="318" t="str">
        <f>IF(AND('MAPA DE RIESGOS'!$AP420="Alta",'MAPA DE RIESGOS'!$AR420="Catastrófico"),CONCATENATE("R",'MAPA DE RIESGOS'!$H420,"C",'MAPA DE RIESGOS'!$AF420),"")</f>
        <v/>
      </c>
      <c r="CO60" s="318" t="str">
        <f>IF(AND('MAPA DE RIESGOS'!$AP421="Alta",'MAPA DE RIESGOS'!$AR421="Catastrófico"),CONCATENATE("R",'MAPA DE RIESGOS'!$H421,"C",'MAPA DE RIESGOS'!$AF421),"")</f>
        <v/>
      </c>
      <c r="CP60" s="318" t="str">
        <f>IF(AND('MAPA DE RIESGOS'!$AP422="Alta",'MAPA DE RIESGOS'!$AR422="Catastrófico"),CONCATENATE("R",'MAPA DE RIESGOS'!$H422,"C",'MAPA DE RIESGOS'!$AF422),"")</f>
        <v/>
      </c>
      <c r="CQ60" s="318" t="str">
        <f>IF(AND('MAPA DE RIESGOS'!$AP423="Alta",'MAPA DE RIESGOS'!$AR423="Catastrófico"),CONCATENATE("R",'MAPA DE RIESGOS'!$H423,"C",'MAPA DE RIESGOS'!$AF423),"")</f>
        <v/>
      </c>
      <c r="CR60" s="318" t="str">
        <f>IF(AND('MAPA DE RIESGOS'!$AP424="Alta",'MAPA DE RIESGOS'!$AR424="Catastrófico"),CONCATENATE("R",'MAPA DE RIESGOS'!$H424,"C",'MAPA DE RIESGOS'!$AF424),"")</f>
        <v/>
      </c>
      <c r="CS60" s="318" t="str">
        <f>IF(AND('MAPA DE RIESGOS'!$AP425="Alta",'MAPA DE RIESGOS'!$AR425="Catastrófico"),CONCATENATE("R",'MAPA DE RIESGOS'!$H425,"C",'MAPA DE RIESGOS'!$AF425),"")</f>
        <v/>
      </c>
      <c r="CT60" s="318" t="str">
        <f>IF(AND('MAPA DE RIESGOS'!$AP426="Alta",'MAPA DE RIESGOS'!$AR426="Catastrófico"),CONCATENATE("R",'MAPA DE RIESGOS'!$H426,"C",'MAPA DE RIESGOS'!$AF426),"")</f>
        <v/>
      </c>
      <c r="CU60" s="319" t="str">
        <f>IF(AND('MAPA DE RIESGOS'!$AP427="Alta",'MAPA DE RIESGOS'!$AR427="Catastrófico"),CONCATENATE("R",'MAPA DE RIESGOS'!$H427,"C",'MAPA DE RIESGOS'!$AF427),"")</f>
        <v/>
      </c>
      <c r="CV60" s="57"/>
      <c r="CW60" s="873"/>
      <c r="CX60" s="874"/>
      <c r="CY60" s="874"/>
      <c r="CZ60" s="874"/>
      <c r="DA60" s="874"/>
      <c r="DB60" s="875"/>
    </row>
    <row r="61" spans="2:106" ht="32.450000000000003" customHeight="1">
      <c r="B61" s="878"/>
      <c r="C61" s="878"/>
      <c r="D61" s="879"/>
      <c r="E61" s="849"/>
      <c r="F61" s="850"/>
      <c r="G61" s="850"/>
      <c r="H61" s="850"/>
      <c r="I61" s="850"/>
      <c r="J61" s="328" t="str">
        <f>IF(AND('MAPA DE RIESGOS'!$AP428="Alta",'MAPA DE RIESGOS'!$AR428="Leve"),CONCATENATE("R",'MAPA DE RIESGOS'!$H428,"C",'MAPA DE RIESGOS'!$AF428),"")</f>
        <v/>
      </c>
      <c r="K61" s="329" t="str">
        <f>IF(AND('MAPA DE RIESGOS'!$AP429="Alta",'MAPA DE RIESGOS'!$AR429="Leve"),CONCATENATE("R",'MAPA DE RIESGOS'!$H429,"C",'MAPA DE RIESGOS'!$AF429),"")</f>
        <v/>
      </c>
      <c r="L61" s="329" t="str">
        <f>IF(AND('MAPA DE RIESGOS'!$AP430="Alta",'MAPA DE RIESGOS'!$AR430="Leve"),CONCATENATE("R",'MAPA DE RIESGOS'!$H430,"C",'MAPA DE RIESGOS'!$AF430),"")</f>
        <v/>
      </c>
      <c r="M61" s="329" t="str">
        <f>IF(AND('MAPA DE RIESGOS'!$AP431="Alta",'MAPA DE RIESGOS'!$AR431="Leve"),CONCATENATE("R",'MAPA DE RIESGOS'!$H431,"C",'MAPA DE RIESGOS'!$AF431),"")</f>
        <v/>
      </c>
      <c r="N61" s="329" t="str">
        <f>IF(AND('MAPA DE RIESGOS'!$AP432="Alta",'MAPA DE RIESGOS'!$AR432="Leve"),CONCATENATE("R",'MAPA DE RIESGOS'!$H432,"C",'MAPA DE RIESGOS'!$AF432),"")</f>
        <v/>
      </c>
      <c r="O61" s="329" t="str">
        <f>IF(AND('MAPA DE RIESGOS'!$AP433="Alta",'MAPA DE RIESGOS'!$AR433="Leve"),CONCATENATE("R",'MAPA DE RIESGOS'!$H433,"C",'MAPA DE RIESGOS'!$AF433),"")</f>
        <v/>
      </c>
      <c r="P61" s="329" t="str">
        <f>IF(AND('MAPA DE RIESGOS'!$AP434="Alta",'MAPA DE RIESGOS'!$AR434="Leve"),CONCATENATE("R",'MAPA DE RIESGOS'!$H434,"C",'MAPA DE RIESGOS'!$AF434),"")</f>
        <v/>
      </c>
      <c r="Q61" s="329" t="str">
        <f>IF(AND('MAPA DE RIESGOS'!$AP435="Alta",'MAPA DE RIESGOS'!$AR435="Leve"),CONCATENATE("R",'MAPA DE RIESGOS'!$H435,"C",'MAPA DE RIESGOS'!$AF435),"")</f>
        <v/>
      </c>
      <c r="R61" s="329" t="str">
        <f>IF(AND('MAPA DE RIESGOS'!$AP436="Alta",'MAPA DE RIESGOS'!$AR436="Leve"),CONCATENATE("R",'MAPA DE RIESGOS'!$H436,"C",'MAPA DE RIESGOS'!$AF436),"")</f>
        <v/>
      </c>
      <c r="S61" s="329" t="str">
        <f>IF(AND('MAPA DE RIESGOS'!$AP437="Alta",'MAPA DE RIESGOS'!$AR437="Leve"),CONCATENATE("R",'MAPA DE RIESGOS'!$H437,"C",'MAPA DE RIESGOS'!$AF437),"")</f>
        <v/>
      </c>
      <c r="T61" s="329" t="str">
        <f>IF(AND('MAPA DE RIESGOS'!$AP438="Alta",'MAPA DE RIESGOS'!$AR438="Leve"),CONCATENATE("R",'MAPA DE RIESGOS'!$H438,"C",'MAPA DE RIESGOS'!$AF438),"")</f>
        <v/>
      </c>
      <c r="U61" s="329" t="str">
        <f>IF(AND('MAPA DE RIESGOS'!$AP439="Alta",'MAPA DE RIESGOS'!$AR439="Leve"),CONCATENATE("R",'MAPA DE RIESGOS'!$H439,"C",'MAPA DE RIESGOS'!$AF439),"")</f>
        <v/>
      </c>
      <c r="V61" s="329" t="str">
        <f>IF(AND('MAPA DE RIESGOS'!$AP440="Alta",'MAPA DE RIESGOS'!$AR440="Leve"),CONCATENATE("R",'MAPA DE RIESGOS'!$H440,"C",'MAPA DE RIESGOS'!$AF440),"")</f>
        <v/>
      </c>
      <c r="W61" s="329" t="str">
        <f>IF(AND('MAPA DE RIESGOS'!$AP441="Alta",'MAPA DE RIESGOS'!$AR441="Leve"),CONCATENATE("R",'MAPA DE RIESGOS'!$H441,"C",'MAPA DE RIESGOS'!$AF441),"")</f>
        <v/>
      </c>
      <c r="X61" s="329" t="str">
        <f>IF(AND('MAPA DE RIESGOS'!$AP442="Alta",'MAPA DE RIESGOS'!$AR442="Leve"),CONCATENATE("R",'MAPA DE RIESGOS'!$H442,"C",'MAPA DE RIESGOS'!$AF442),"")</f>
        <v/>
      </c>
      <c r="Y61" s="329" t="str">
        <f>IF(AND('MAPA DE RIESGOS'!$AP443="Alta",'MAPA DE RIESGOS'!$AR443="Leve"),CONCATENATE("R",'MAPA DE RIESGOS'!$H443,"C",'MAPA DE RIESGOS'!$AF443),"")</f>
        <v/>
      </c>
      <c r="Z61" s="329" t="str">
        <f>IF(AND('MAPA DE RIESGOS'!$AP444="Alta",'MAPA DE RIESGOS'!$AR444="Leve"),CONCATENATE("R",'MAPA DE RIESGOS'!$H444,"C",'MAPA DE RIESGOS'!$AF444),"")</f>
        <v/>
      </c>
      <c r="AA61" s="329" t="str">
        <f>IF(AND('MAPA DE RIESGOS'!$AP445="Alta",'MAPA DE RIESGOS'!$AR445="Leve"),CONCATENATE("R",'MAPA DE RIESGOS'!$H445,"C",'MAPA DE RIESGOS'!$AF445),"")</f>
        <v/>
      </c>
      <c r="AB61" s="328" t="str">
        <f>IF(AND('MAPA DE RIESGOS'!$AP428="Alta",'MAPA DE RIESGOS'!$AR428="Menor"),CONCATENATE("R",'MAPA DE RIESGOS'!$H428,"C",'MAPA DE RIESGOS'!$AF428),"")</f>
        <v/>
      </c>
      <c r="AC61" s="329" t="str">
        <f>IF(AND('MAPA DE RIESGOS'!$AP429="Alta",'MAPA DE RIESGOS'!$AR429="Menor"),CONCATENATE("R",'MAPA DE RIESGOS'!$H429,"C",'MAPA DE RIESGOS'!$AF429),"")</f>
        <v/>
      </c>
      <c r="AD61" s="329" t="str">
        <f>IF(AND('MAPA DE RIESGOS'!$AP430="Alta",'MAPA DE RIESGOS'!$AR430="Menor"),CONCATENATE("R",'MAPA DE RIESGOS'!$H430,"C",'MAPA DE RIESGOS'!$AF430),"")</f>
        <v/>
      </c>
      <c r="AE61" s="329" t="str">
        <f>IF(AND('MAPA DE RIESGOS'!$AP431="Alta",'MAPA DE RIESGOS'!$AR431="Menor"),CONCATENATE("R",'MAPA DE RIESGOS'!$H431,"C",'MAPA DE RIESGOS'!$AF431),"")</f>
        <v/>
      </c>
      <c r="AF61" s="329" t="str">
        <f>IF(AND('MAPA DE RIESGOS'!$AP432="Alta",'MAPA DE RIESGOS'!$AR432="Menor"),CONCATENATE("R",'MAPA DE RIESGOS'!$H432,"C",'MAPA DE RIESGOS'!$AF432),"")</f>
        <v/>
      </c>
      <c r="AG61" s="329" t="str">
        <f>IF(AND('MAPA DE RIESGOS'!$AP433="Alta",'MAPA DE RIESGOS'!$AR433="Menor"),CONCATENATE("R",'MAPA DE RIESGOS'!$H433,"C",'MAPA DE RIESGOS'!$AF433),"")</f>
        <v/>
      </c>
      <c r="AH61" s="329" t="str">
        <f>IF(AND('MAPA DE RIESGOS'!$AP434="Alta",'MAPA DE RIESGOS'!$AR434="Menor"),CONCATENATE("R",'MAPA DE RIESGOS'!$H434,"C",'MAPA DE RIESGOS'!$AF434),"")</f>
        <v/>
      </c>
      <c r="AI61" s="329" t="str">
        <f>IF(AND('MAPA DE RIESGOS'!$AP435="Alta",'MAPA DE RIESGOS'!$AR435="Menor"),CONCATENATE("R",'MAPA DE RIESGOS'!$H435,"C",'MAPA DE RIESGOS'!$AF435),"")</f>
        <v/>
      </c>
      <c r="AJ61" s="329" t="str">
        <f>IF(AND('MAPA DE RIESGOS'!$AP436="Alta",'MAPA DE RIESGOS'!$AR436="Menor"),CONCATENATE("R",'MAPA DE RIESGOS'!$H436,"C",'MAPA DE RIESGOS'!$AF436),"")</f>
        <v/>
      </c>
      <c r="AK61" s="329" t="str">
        <f>IF(AND('MAPA DE RIESGOS'!$AP437="Alta",'MAPA DE RIESGOS'!$AR437="Menor"),CONCATENATE("R",'MAPA DE RIESGOS'!$H437,"C",'MAPA DE RIESGOS'!$AF437),"")</f>
        <v/>
      </c>
      <c r="AL61" s="329" t="str">
        <f>IF(AND('MAPA DE RIESGOS'!$AP438="Alta",'MAPA DE RIESGOS'!$AR438="Menor"),CONCATENATE("R",'MAPA DE RIESGOS'!$H438,"C",'MAPA DE RIESGOS'!$AF438),"")</f>
        <v/>
      </c>
      <c r="AM61" s="329" t="str">
        <f>IF(AND('MAPA DE RIESGOS'!$AP439="Alta",'MAPA DE RIESGOS'!$AR439="Menor"),CONCATENATE("R",'MAPA DE RIESGOS'!$H439,"C",'MAPA DE RIESGOS'!$AF439),"")</f>
        <v/>
      </c>
      <c r="AN61" s="329" t="str">
        <f>IF(AND('MAPA DE RIESGOS'!$AP440="Alta",'MAPA DE RIESGOS'!$AR440="Menor"),CONCATENATE("R",'MAPA DE RIESGOS'!$H440,"C",'MAPA DE RIESGOS'!$AF440),"")</f>
        <v/>
      </c>
      <c r="AO61" s="329" t="str">
        <f>IF(AND('MAPA DE RIESGOS'!$AP441="Alta",'MAPA DE RIESGOS'!$AR441="Menor"),CONCATENATE("R",'MAPA DE RIESGOS'!$H441,"C",'MAPA DE RIESGOS'!$AF441),"")</f>
        <v/>
      </c>
      <c r="AP61" s="329" t="str">
        <f>IF(AND('MAPA DE RIESGOS'!$AP442="Alta",'MAPA DE RIESGOS'!$AR442="Menor"),CONCATENATE("R",'MAPA DE RIESGOS'!$H442,"C",'MAPA DE RIESGOS'!$AF442),"")</f>
        <v/>
      </c>
      <c r="AQ61" s="329" t="str">
        <f>IF(AND('MAPA DE RIESGOS'!$AP443="Alta",'MAPA DE RIESGOS'!$AR443="Menor"),CONCATENATE("R",'MAPA DE RIESGOS'!$H443,"C",'MAPA DE RIESGOS'!$AF443),"")</f>
        <v/>
      </c>
      <c r="AR61" s="329" t="str">
        <f>IF(AND('MAPA DE RIESGOS'!$AP444="Alta",'MAPA DE RIESGOS'!$AR444="Menor"),CONCATENATE("R",'MAPA DE RIESGOS'!$H444,"C",'MAPA DE RIESGOS'!$AF444),"")</f>
        <v/>
      </c>
      <c r="AS61" s="330" t="str">
        <f>IF(AND('MAPA DE RIESGOS'!$AP445="Alta",'MAPA DE RIESGOS'!$AR445="Menor"),CONCATENATE("R",'MAPA DE RIESGOS'!$H445,"C",'MAPA DE RIESGOS'!$AF445),"")</f>
        <v/>
      </c>
      <c r="AT61" s="316" t="str">
        <f>IF(AND('MAPA DE RIESGOS'!$AP428="Alta",'MAPA DE RIESGOS'!$AR428="Moderado"),CONCATENATE("R",'MAPA DE RIESGOS'!$H428,"C",'MAPA DE RIESGOS'!$AF428),"")</f>
        <v/>
      </c>
      <c r="AU61" s="316" t="str">
        <f>IF(AND('MAPA DE RIESGOS'!$AP429="Alta",'MAPA DE RIESGOS'!$AR429="Moderado"),CONCATENATE("R",'MAPA DE RIESGOS'!$H429,"C",'MAPA DE RIESGOS'!$AF429),"")</f>
        <v/>
      </c>
      <c r="AV61" s="316" t="str">
        <f>IF(AND('MAPA DE RIESGOS'!$AP430="Alta",'MAPA DE RIESGOS'!$AR430="Moderado"),CONCATENATE("R",'MAPA DE RIESGOS'!$H430,"C",'MAPA DE RIESGOS'!$AF430),"")</f>
        <v/>
      </c>
      <c r="AW61" s="316" t="str">
        <f>IF(AND('MAPA DE RIESGOS'!$AP431="Alta",'MAPA DE RIESGOS'!$AR431="Moderado"),CONCATENATE("R",'MAPA DE RIESGOS'!$H431,"C",'MAPA DE RIESGOS'!$AF431),"")</f>
        <v/>
      </c>
      <c r="AX61" s="316" t="str">
        <f>IF(AND('MAPA DE RIESGOS'!$AP432="Alta",'MAPA DE RIESGOS'!$AR432="Moderado"),CONCATENATE("R",'MAPA DE RIESGOS'!$H432,"C",'MAPA DE RIESGOS'!$AF432),"")</f>
        <v/>
      </c>
      <c r="AY61" s="316" t="str">
        <f>IF(AND('MAPA DE RIESGOS'!$AP433="Alta",'MAPA DE RIESGOS'!$AR433="Moderado"),CONCATENATE("R",'MAPA DE RIESGOS'!$H433,"C",'MAPA DE RIESGOS'!$AF433),"")</f>
        <v/>
      </c>
      <c r="AZ61" s="316" t="str">
        <f>IF(AND('MAPA DE RIESGOS'!$AP434="Alta",'MAPA DE RIESGOS'!$AR434="Moderado"),CONCATENATE("R",'MAPA DE RIESGOS'!$H434,"C",'MAPA DE RIESGOS'!$AF434),"")</f>
        <v/>
      </c>
      <c r="BA61" s="316" t="str">
        <f>IF(AND('MAPA DE RIESGOS'!$AP435="Alta",'MAPA DE RIESGOS'!$AR435="Moderado"),CONCATENATE("R",'MAPA DE RIESGOS'!$H435,"C",'MAPA DE RIESGOS'!$AF435),"")</f>
        <v/>
      </c>
      <c r="BB61" s="316" t="str">
        <f>IF(AND('MAPA DE RIESGOS'!$AP436="Alta",'MAPA DE RIESGOS'!$AR436="Moderado"),CONCATENATE("R",'MAPA DE RIESGOS'!$H436,"C",'MAPA DE RIESGOS'!$AF436),"")</f>
        <v/>
      </c>
      <c r="BC61" s="316" t="str">
        <f>IF(AND('MAPA DE RIESGOS'!$AP437="Alta",'MAPA DE RIESGOS'!$AR437="Moderado"),CONCATENATE("R",'MAPA DE RIESGOS'!$H437,"C",'MAPA DE RIESGOS'!$AF437),"")</f>
        <v/>
      </c>
      <c r="BD61" s="316" t="str">
        <f>IF(AND('MAPA DE RIESGOS'!$AP438="Alta",'MAPA DE RIESGOS'!$AR438="Moderado"),CONCATENATE("R",'MAPA DE RIESGOS'!$H438,"C",'MAPA DE RIESGOS'!$AF438),"")</f>
        <v/>
      </c>
      <c r="BE61" s="316" t="str">
        <f>IF(AND('MAPA DE RIESGOS'!$AP439="Alta",'MAPA DE RIESGOS'!$AR439="Moderado"),CONCATENATE("R",'MAPA DE RIESGOS'!$H439,"C",'MAPA DE RIESGOS'!$AF439),"")</f>
        <v/>
      </c>
      <c r="BF61" s="316" t="str">
        <f>IF(AND('MAPA DE RIESGOS'!$AP440="Alta",'MAPA DE RIESGOS'!$AR440="Moderado"),CONCATENATE("R",'MAPA DE RIESGOS'!$H440,"C",'MAPA DE RIESGOS'!$AF440),"")</f>
        <v/>
      </c>
      <c r="BG61" s="316" t="str">
        <f>IF(AND('MAPA DE RIESGOS'!$AP441="Alta",'MAPA DE RIESGOS'!$AR441="Moderado"),CONCATENATE("R",'MAPA DE RIESGOS'!$H441,"C",'MAPA DE RIESGOS'!$AF441),"")</f>
        <v/>
      </c>
      <c r="BH61" s="316" t="str">
        <f>IF(AND('MAPA DE RIESGOS'!$AP442="Alta",'MAPA DE RIESGOS'!$AR442="Moderado"),CONCATENATE("R",'MAPA DE RIESGOS'!$H442,"C",'MAPA DE RIESGOS'!$AF442),"")</f>
        <v/>
      </c>
      <c r="BI61" s="316" t="str">
        <f>IF(AND('MAPA DE RIESGOS'!$AP443="Alta",'MAPA DE RIESGOS'!$AR443="Moderado"),CONCATENATE("R",'MAPA DE RIESGOS'!$H443,"C",'MAPA DE RIESGOS'!$AF443),"")</f>
        <v/>
      </c>
      <c r="BJ61" s="316" t="str">
        <f>IF(AND('MAPA DE RIESGOS'!$AP444="Alta",'MAPA DE RIESGOS'!$AR444="Moderado"),CONCATENATE("R",'MAPA DE RIESGOS'!$H444,"C",'MAPA DE RIESGOS'!$AF444),"")</f>
        <v/>
      </c>
      <c r="BK61" s="317" t="str">
        <f>IF(AND('MAPA DE RIESGOS'!$AP445="Alta",'MAPA DE RIESGOS'!$AR445="Moderado"),CONCATENATE("R",'MAPA DE RIESGOS'!$H445,"C",'MAPA DE RIESGOS'!$AF445),"")</f>
        <v/>
      </c>
      <c r="BL61" s="316" t="str">
        <f>IF(AND('MAPA DE RIESGOS'!$AP428="Alta",'MAPA DE RIESGOS'!$AR428="Mayor"),CONCATENATE("R",'MAPA DE RIESGOS'!$H428,"C",'MAPA DE RIESGOS'!$AF428),"")</f>
        <v/>
      </c>
      <c r="BM61" s="316" t="str">
        <f>IF(AND('MAPA DE RIESGOS'!$AP429="Alta",'MAPA DE RIESGOS'!$AR429="Mayor"),CONCATENATE("R",'MAPA DE RIESGOS'!$H429,"C",'MAPA DE RIESGOS'!$AF429),"")</f>
        <v/>
      </c>
      <c r="BN61" s="316" t="str">
        <f>IF(AND('MAPA DE RIESGOS'!$AP430="Alta",'MAPA DE RIESGOS'!$AR430="Mayor"),CONCATENATE("R",'MAPA DE RIESGOS'!$H430,"C",'MAPA DE RIESGOS'!$AF430),"")</f>
        <v/>
      </c>
      <c r="BO61" s="316" t="str">
        <f>IF(AND('MAPA DE RIESGOS'!$AP431="Alta",'MAPA DE RIESGOS'!$AR431="Mayor"),CONCATENATE("R",'MAPA DE RIESGOS'!$H431,"C",'MAPA DE RIESGOS'!$AF431),"")</f>
        <v/>
      </c>
      <c r="BP61" s="316" t="str">
        <f>IF(AND('MAPA DE RIESGOS'!$AP432="Alta",'MAPA DE RIESGOS'!$AR432="Mayor"),CONCATENATE("R",'MAPA DE RIESGOS'!$H432,"C",'MAPA DE RIESGOS'!$AF432),"")</f>
        <v/>
      </c>
      <c r="BQ61" s="316" t="str">
        <f>IF(AND('MAPA DE RIESGOS'!$AP433="Alta",'MAPA DE RIESGOS'!$AR433="Mayor"),CONCATENATE("R",'MAPA DE RIESGOS'!$H433,"C",'MAPA DE RIESGOS'!$AF433),"")</f>
        <v/>
      </c>
      <c r="BR61" s="316" t="str">
        <f>IF(AND('MAPA DE RIESGOS'!$AP434="Alta",'MAPA DE RIESGOS'!$AR434="Mayor"),CONCATENATE("R",'MAPA DE RIESGOS'!$H434,"C",'MAPA DE RIESGOS'!$AF434),"")</f>
        <v/>
      </c>
      <c r="BS61" s="316" t="str">
        <f>IF(AND('MAPA DE RIESGOS'!$AP435="Alta",'MAPA DE RIESGOS'!$AR435="Mayor"),CONCATENATE("R",'MAPA DE RIESGOS'!$H435,"C",'MAPA DE RIESGOS'!$AF435),"")</f>
        <v/>
      </c>
      <c r="BT61" s="316" t="str">
        <f>IF(AND('MAPA DE RIESGOS'!$AP436="Alta",'MAPA DE RIESGOS'!$AR436="Mayor"),CONCATENATE("R",'MAPA DE RIESGOS'!$H436,"C",'MAPA DE RIESGOS'!$AF436),"")</f>
        <v/>
      </c>
      <c r="BU61" s="316" t="str">
        <f>IF(AND('MAPA DE RIESGOS'!$AP437="Alta",'MAPA DE RIESGOS'!$AR437="Mayor"),CONCATENATE("R",'MAPA DE RIESGOS'!$H437,"C",'MAPA DE RIESGOS'!$AF437),"")</f>
        <v/>
      </c>
      <c r="BV61" s="316" t="str">
        <f>IF(AND('MAPA DE RIESGOS'!$AP438="Alta",'MAPA DE RIESGOS'!$AR438="Mayor"),CONCATENATE("R",'MAPA DE RIESGOS'!$H438,"C",'MAPA DE RIESGOS'!$AF438),"")</f>
        <v/>
      </c>
      <c r="BW61" s="316" t="str">
        <f>IF(AND('MAPA DE RIESGOS'!$AP439="Alta",'MAPA DE RIESGOS'!$AR439="Mayor"),CONCATENATE("R",'MAPA DE RIESGOS'!$H439,"C",'MAPA DE RIESGOS'!$AF439),"")</f>
        <v/>
      </c>
      <c r="BX61" s="316" t="str">
        <f>IF(AND('MAPA DE RIESGOS'!$AP440="Alta",'MAPA DE RIESGOS'!$AR440="Mayor"),CONCATENATE("R",'MAPA DE RIESGOS'!$H440,"C",'MAPA DE RIESGOS'!$AF440),"")</f>
        <v/>
      </c>
      <c r="BY61" s="316" t="str">
        <f>IF(AND('MAPA DE RIESGOS'!$AP441="Alta",'MAPA DE RIESGOS'!$AR441="Mayor"),CONCATENATE("R",'MAPA DE RIESGOS'!$H441,"C",'MAPA DE RIESGOS'!$AF441),"")</f>
        <v/>
      </c>
      <c r="BZ61" s="316" t="str">
        <f>IF(AND('MAPA DE RIESGOS'!$AP442="Alta",'MAPA DE RIESGOS'!$AR442="Mayor"),CONCATENATE("R",'MAPA DE RIESGOS'!$H442,"C",'MAPA DE RIESGOS'!$AF442),"")</f>
        <v/>
      </c>
      <c r="CA61" s="316" t="str">
        <f>IF(AND('MAPA DE RIESGOS'!$AP443="Alta",'MAPA DE RIESGOS'!$AR443="Mayor"),CONCATENATE("R",'MAPA DE RIESGOS'!$H443,"C",'MAPA DE RIESGOS'!$AF443),"")</f>
        <v/>
      </c>
      <c r="CB61" s="316" t="str">
        <f>IF(AND('MAPA DE RIESGOS'!$AP444="Alta",'MAPA DE RIESGOS'!$AR444="Mayor"),CONCATENATE("R",'MAPA DE RIESGOS'!$H444,"C",'MAPA DE RIESGOS'!$AF444),"")</f>
        <v/>
      </c>
      <c r="CC61" s="317" t="str">
        <f>IF(AND('MAPA DE RIESGOS'!$AP445="Alta",'MAPA DE RIESGOS'!$AR445="Mayor"),CONCATENATE("R",'MAPA DE RIESGOS'!$H445,"C",'MAPA DE RIESGOS'!$AF445),"")</f>
        <v/>
      </c>
      <c r="CD61" s="318" t="str">
        <f>IF(AND('MAPA DE RIESGOS'!$AP428="Alta",'MAPA DE RIESGOS'!$AR428="Catastrófico"),CONCATENATE("R",'MAPA DE RIESGOS'!$H428,"C",'MAPA DE RIESGOS'!$AF428),"")</f>
        <v/>
      </c>
      <c r="CE61" s="318" t="str">
        <f>IF(AND('MAPA DE RIESGOS'!$AP429="Alta",'MAPA DE RIESGOS'!$AR429="Catastrófico"),CONCATENATE("R",'MAPA DE RIESGOS'!$H429,"C",'MAPA DE RIESGOS'!$AF429),"")</f>
        <v/>
      </c>
      <c r="CF61" s="318" t="str">
        <f>IF(AND('MAPA DE RIESGOS'!$AP430="Alta",'MAPA DE RIESGOS'!$AR430="Catastrófico"),CONCATENATE("R",'MAPA DE RIESGOS'!$H430,"C",'MAPA DE RIESGOS'!$AF430),"")</f>
        <v/>
      </c>
      <c r="CG61" s="318" t="str">
        <f>IF(AND('MAPA DE RIESGOS'!$AP431="Alta",'MAPA DE RIESGOS'!$AR431="Catastrófico"),CONCATENATE("R",'MAPA DE RIESGOS'!$H431,"C",'MAPA DE RIESGOS'!$AF431),"")</f>
        <v/>
      </c>
      <c r="CH61" s="318" t="str">
        <f>IF(AND('MAPA DE RIESGOS'!$AP432="Alta",'MAPA DE RIESGOS'!$AR432="Catastrófico"),CONCATENATE("R",'MAPA DE RIESGOS'!$H432,"C",'MAPA DE RIESGOS'!$AF432),"")</f>
        <v/>
      </c>
      <c r="CI61" s="318" t="str">
        <f>IF(AND('MAPA DE RIESGOS'!$AP433="Alta",'MAPA DE RIESGOS'!$AR433="Catastrófico"),CONCATENATE("R",'MAPA DE RIESGOS'!$H433,"C",'MAPA DE RIESGOS'!$AF433),"")</f>
        <v/>
      </c>
      <c r="CJ61" s="318" t="str">
        <f>IF(AND('MAPA DE RIESGOS'!$AP434="Alta",'MAPA DE RIESGOS'!$AR434="Catastrófico"),CONCATENATE("R",'MAPA DE RIESGOS'!$H434,"C",'MAPA DE RIESGOS'!$AF434),"")</f>
        <v/>
      </c>
      <c r="CK61" s="318" t="str">
        <f>IF(AND('MAPA DE RIESGOS'!$AP435="Alta",'MAPA DE RIESGOS'!$AR435="Catastrófico"),CONCATENATE("R",'MAPA DE RIESGOS'!$H435,"C",'MAPA DE RIESGOS'!$AF435),"")</f>
        <v/>
      </c>
      <c r="CL61" s="318" t="str">
        <f>IF(AND('MAPA DE RIESGOS'!$AP436="Alta",'MAPA DE RIESGOS'!$AR436="Catastrófico"),CONCATENATE("R",'MAPA DE RIESGOS'!$H436,"C",'MAPA DE RIESGOS'!$AF436),"")</f>
        <v/>
      </c>
      <c r="CM61" s="318" t="str">
        <f>IF(AND('MAPA DE RIESGOS'!$AP437="Alta",'MAPA DE RIESGOS'!$AR437="Catastrófico"),CONCATENATE("R",'MAPA DE RIESGOS'!$H437,"C",'MAPA DE RIESGOS'!$AF437),"")</f>
        <v/>
      </c>
      <c r="CN61" s="318" t="str">
        <f>IF(AND('MAPA DE RIESGOS'!$AP438="Alta",'MAPA DE RIESGOS'!$AR438="Catastrófico"),CONCATENATE("R",'MAPA DE RIESGOS'!$H438,"C",'MAPA DE RIESGOS'!$AF438),"")</f>
        <v/>
      </c>
      <c r="CO61" s="318" t="str">
        <f>IF(AND('MAPA DE RIESGOS'!$AP439="Alta",'MAPA DE RIESGOS'!$AR439="Catastrófico"),CONCATENATE("R",'MAPA DE RIESGOS'!$H439,"C",'MAPA DE RIESGOS'!$AF439),"")</f>
        <v/>
      </c>
      <c r="CP61" s="318" t="str">
        <f>IF(AND('MAPA DE RIESGOS'!$AP440="Alta",'MAPA DE RIESGOS'!$AR440="Catastrófico"),CONCATENATE("R",'MAPA DE RIESGOS'!$H440,"C",'MAPA DE RIESGOS'!$AF440),"")</f>
        <v/>
      </c>
      <c r="CQ61" s="318" t="str">
        <f>IF(AND('MAPA DE RIESGOS'!$AP441="Alta",'MAPA DE RIESGOS'!$AR441="Catastrófico"),CONCATENATE("R",'MAPA DE RIESGOS'!$H441,"C",'MAPA DE RIESGOS'!$AF441),"")</f>
        <v/>
      </c>
      <c r="CR61" s="318" t="str">
        <f>IF(AND('MAPA DE RIESGOS'!$AP442="Alta",'MAPA DE RIESGOS'!$AR442="Catastrófico"),CONCATENATE("R",'MAPA DE RIESGOS'!$H442,"C",'MAPA DE RIESGOS'!$AF442),"")</f>
        <v/>
      </c>
      <c r="CS61" s="318" t="str">
        <f>IF(AND('MAPA DE RIESGOS'!$AP443="Alta",'MAPA DE RIESGOS'!$AR443="Catastrófico"),CONCATENATE("R",'MAPA DE RIESGOS'!$H443,"C",'MAPA DE RIESGOS'!$AF443),"")</f>
        <v/>
      </c>
      <c r="CT61" s="318" t="str">
        <f>IF(AND('MAPA DE RIESGOS'!$AP444="Alta",'MAPA DE RIESGOS'!$AR444="Catastrófico"),CONCATENATE("R",'MAPA DE RIESGOS'!$H444,"C",'MAPA DE RIESGOS'!$AF444),"")</f>
        <v/>
      </c>
      <c r="CU61" s="319" t="str">
        <f>IF(AND('MAPA DE RIESGOS'!$AP445="Alta",'MAPA DE RIESGOS'!$AR445="Catastrófico"),CONCATENATE("R",'MAPA DE RIESGOS'!$H445,"C",'MAPA DE RIESGOS'!$AF445),"")</f>
        <v/>
      </c>
      <c r="CV61" s="57"/>
      <c r="CW61" s="873"/>
      <c r="CX61" s="874"/>
      <c r="CY61" s="874"/>
      <c r="CZ61" s="874"/>
      <c r="DA61" s="874"/>
      <c r="DB61" s="875"/>
    </row>
    <row r="62" spans="2:106" ht="32.450000000000003" customHeight="1">
      <c r="B62" s="878"/>
      <c r="C62" s="878"/>
      <c r="D62" s="879"/>
      <c r="E62" s="849"/>
      <c r="F62" s="850"/>
      <c r="G62" s="850"/>
      <c r="H62" s="850"/>
      <c r="I62" s="850"/>
      <c r="J62" s="328" t="str">
        <f>IF(AND('MAPA DE RIESGOS'!$AP446="Alta",'MAPA DE RIESGOS'!$AR446="Leve"),CONCATENATE("R",'MAPA DE RIESGOS'!$H446,"C",'MAPA DE RIESGOS'!$AF446),"")</f>
        <v/>
      </c>
      <c r="K62" s="329" t="str">
        <f>IF(AND('MAPA DE RIESGOS'!$AP447="Alta",'MAPA DE RIESGOS'!$AR447="Leve"),CONCATENATE("R",'MAPA DE RIESGOS'!$H447,"C",'MAPA DE RIESGOS'!$AF447),"")</f>
        <v/>
      </c>
      <c r="L62" s="329" t="str">
        <f>IF(AND('MAPA DE RIESGOS'!$AP448="Alta",'MAPA DE RIESGOS'!$AR448="Leve"),CONCATENATE("R",'MAPA DE RIESGOS'!$H448,"C",'MAPA DE RIESGOS'!$AF448),"")</f>
        <v/>
      </c>
      <c r="M62" s="329" t="str">
        <f>IF(AND('MAPA DE RIESGOS'!$AP449="Alta",'MAPA DE RIESGOS'!$AR449="Leve"),CONCATENATE("R",'MAPA DE RIESGOS'!$H449,"C",'MAPA DE RIESGOS'!$AF449),"")</f>
        <v/>
      </c>
      <c r="N62" s="329" t="str">
        <f>IF(AND('MAPA DE RIESGOS'!$AP450="Alta",'MAPA DE RIESGOS'!$AR450="Leve"),CONCATENATE("R",'MAPA DE RIESGOS'!$H450,"C",'MAPA DE RIESGOS'!$AF450),"")</f>
        <v/>
      </c>
      <c r="O62" s="329" t="str">
        <f>IF(AND('MAPA DE RIESGOS'!$AP451="Alta",'MAPA DE RIESGOS'!$AR451="Leve"),CONCATENATE("R",'MAPA DE RIESGOS'!$H451,"C",'MAPA DE RIESGOS'!$AF451),"")</f>
        <v/>
      </c>
      <c r="P62" s="329" t="str">
        <f>IF(AND('MAPA DE RIESGOS'!$AP452="Alta",'MAPA DE RIESGOS'!$AR452="Leve"),CONCATENATE("R",'MAPA DE RIESGOS'!$H452,"C",'MAPA DE RIESGOS'!$AF452),"")</f>
        <v/>
      </c>
      <c r="Q62" s="329" t="str">
        <f>IF(AND('MAPA DE RIESGOS'!$AP453="Alta",'MAPA DE RIESGOS'!$AR453="Leve"),CONCATENATE("R",'MAPA DE RIESGOS'!$H453,"C",'MAPA DE RIESGOS'!$AF453),"")</f>
        <v/>
      </c>
      <c r="R62" s="329" t="str">
        <f>IF(AND('MAPA DE RIESGOS'!$AP454="Alta",'MAPA DE RIESGOS'!$AR454="Leve"),CONCATENATE("R",'MAPA DE RIESGOS'!$H454,"C",'MAPA DE RIESGOS'!$AF454),"")</f>
        <v/>
      </c>
      <c r="S62" s="329" t="str">
        <f>IF(AND('MAPA DE RIESGOS'!$AP455="Alta",'MAPA DE RIESGOS'!$AR455="Leve"),CONCATENATE("R",'MAPA DE RIESGOS'!$H455,"C",'MAPA DE RIESGOS'!$AF455),"")</f>
        <v/>
      </c>
      <c r="T62" s="329" t="str">
        <f>IF(AND('MAPA DE RIESGOS'!$AP456="Alta",'MAPA DE RIESGOS'!$AR456="Leve"),CONCATENATE("R",'MAPA DE RIESGOS'!$H456,"C",'MAPA DE RIESGOS'!$AF456),"")</f>
        <v/>
      </c>
      <c r="U62" s="329" t="str">
        <f>IF(AND('MAPA DE RIESGOS'!$AP457="Alta",'MAPA DE RIESGOS'!$AR457="Leve"),CONCATENATE("R",'MAPA DE RIESGOS'!$H457,"C",'MAPA DE RIESGOS'!$AF457),"")</f>
        <v/>
      </c>
      <c r="V62" s="329" t="str">
        <f>IF(AND('MAPA DE RIESGOS'!$AP458="Alta",'MAPA DE RIESGOS'!$AR458="Leve"),CONCATENATE("R",'MAPA DE RIESGOS'!$H458,"C",'MAPA DE RIESGOS'!$AF458),"")</f>
        <v/>
      </c>
      <c r="W62" s="329" t="str">
        <f>IF(AND('MAPA DE RIESGOS'!$AP459="Alta",'MAPA DE RIESGOS'!$AR459="Leve"),CONCATENATE("R",'MAPA DE RIESGOS'!$H459,"C",'MAPA DE RIESGOS'!$AF459),"")</f>
        <v/>
      </c>
      <c r="X62" s="329" t="str">
        <f>IF(AND('MAPA DE RIESGOS'!$AP460="Alta",'MAPA DE RIESGOS'!$AR460="Leve"),CONCATENATE("R",'MAPA DE RIESGOS'!$H460,"C",'MAPA DE RIESGOS'!$AF460),"")</f>
        <v/>
      </c>
      <c r="Y62" s="329" t="str">
        <f>IF(AND('MAPA DE RIESGOS'!$AP461="Alta",'MAPA DE RIESGOS'!$AR461="Leve"),CONCATENATE("R",'MAPA DE RIESGOS'!$H461,"C",'MAPA DE RIESGOS'!$AF461),"")</f>
        <v/>
      </c>
      <c r="Z62" s="329" t="str">
        <f>IF(AND('MAPA DE RIESGOS'!$AP462="Alta",'MAPA DE RIESGOS'!$AR462="Leve"),CONCATENATE("R",'MAPA DE RIESGOS'!$H462,"C",'MAPA DE RIESGOS'!$AF462),"")</f>
        <v/>
      </c>
      <c r="AA62" s="329" t="str">
        <f>IF(AND('MAPA DE RIESGOS'!$AP463="Alta",'MAPA DE RIESGOS'!$AR463="Leve"),CONCATENATE("R",'MAPA DE RIESGOS'!$H463,"C",'MAPA DE RIESGOS'!$AF463),"")</f>
        <v/>
      </c>
      <c r="AB62" s="328" t="str">
        <f>IF(AND('MAPA DE RIESGOS'!$AP446="Alta",'MAPA DE RIESGOS'!$AR446="Menor"),CONCATENATE("R",'MAPA DE RIESGOS'!$H446,"C",'MAPA DE RIESGOS'!$AF446),"")</f>
        <v/>
      </c>
      <c r="AC62" s="329" t="str">
        <f>IF(AND('MAPA DE RIESGOS'!$AP447="Alta",'MAPA DE RIESGOS'!$AR447="Menor"),CONCATENATE("R",'MAPA DE RIESGOS'!$H447,"C",'MAPA DE RIESGOS'!$AF447),"")</f>
        <v/>
      </c>
      <c r="AD62" s="329" t="str">
        <f>IF(AND('MAPA DE RIESGOS'!$AP448="Alta",'MAPA DE RIESGOS'!$AR448="Menor"),CONCATENATE("R",'MAPA DE RIESGOS'!$H448,"C",'MAPA DE RIESGOS'!$AF448),"")</f>
        <v/>
      </c>
      <c r="AE62" s="329" t="str">
        <f>IF(AND('MAPA DE RIESGOS'!$AP449="Alta",'MAPA DE RIESGOS'!$AR449="Menor"),CONCATENATE("R",'MAPA DE RIESGOS'!$H449,"C",'MAPA DE RIESGOS'!$AF449),"")</f>
        <v/>
      </c>
      <c r="AF62" s="329" t="str">
        <f>IF(AND('MAPA DE RIESGOS'!$AP450="Alta",'MAPA DE RIESGOS'!$AR450="Menor"),CONCATENATE("R",'MAPA DE RIESGOS'!$H450,"C",'MAPA DE RIESGOS'!$AF450),"")</f>
        <v/>
      </c>
      <c r="AG62" s="329" t="str">
        <f>IF(AND('MAPA DE RIESGOS'!$AP451="Alta",'MAPA DE RIESGOS'!$AR451="Menor"),CONCATENATE("R",'MAPA DE RIESGOS'!$H451,"C",'MAPA DE RIESGOS'!$AF451),"")</f>
        <v/>
      </c>
      <c r="AH62" s="329" t="str">
        <f>IF(AND('MAPA DE RIESGOS'!$AP452="Alta",'MAPA DE RIESGOS'!$AR452="Menor"),CONCATENATE("R",'MAPA DE RIESGOS'!$H452,"C",'MAPA DE RIESGOS'!$AF452),"")</f>
        <v/>
      </c>
      <c r="AI62" s="329" t="str">
        <f>IF(AND('MAPA DE RIESGOS'!$AP453="Alta",'MAPA DE RIESGOS'!$AR453="Menor"),CONCATENATE("R",'MAPA DE RIESGOS'!$H453,"C",'MAPA DE RIESGOS'!$AF453),"")</f>
        <v/>
      </c>
      <c r="AJ62" s="329" t="str">
        <f>IF(AND('MAPA DE RIESGOS'!$AP454="Alta",'MAPA DE RIESGOS'!$AR454="Menor"),CONCATENATE("R",'MAPA DE RIESGOS'!$H454,"C",'MAPA DE RIESGOS'!$AF454),"")</f>
        <v/>
      </c>
      <c r="AK62" s="329" t="str">
        <f>IF(AND('MAPA DE RIESGOS'!$AP455="Alta",'MAPA DE RIESGOS'!$AR455="Menor"),CONCATENATE("R",'MAPA DE RIESGOS'!$H455,"C",'MAPA DE RIESGOS'!$AF455),"")</f>
        <v/>
      </c>
      <c r="AL62" s="329" t="str">
        <f>IF(AND('MAPA DE RIESGOS'!$AP456="Alta",'MAPA DE RIESGOS'!$AR456="Menor"),CONCATENATE("R",'MAPA DE RIESGOS'!$H456,"C",'MAPA DE RIESGOS'!$AF456),"")</f>
        <v/>
      </c>
      <c r="AM62" s="329" t="str">
        <f>IF(AND('MAPA DE RIESGOS'!$AP457="Alta",'MAPA DE RIESGOS'!$AR457="Menor"),CONCATENATE("R",'MAPA DE RIESGOS'!$H457,"C",'MAPA DE RIESGOS'!$AF457),"")</f>
        <v/>
      </c>
      <c r="AN62" s="329" t="str">
        <f>IF(AND('MAPA DE RIESGOS'!$AP458="Alta",'MAPA DE RIESGOS'!$AR458="Menor"),CONCATENATE("R",'MAPA DE RIESGOS'!$H458,"C",'MAPA DE RIESGOS'!$AF458),"")</f>
        <v/>
      </c>
      <c r="AO62" s="329" t="str">
        <f>IF(AND('MAPA DE RIESGOS'!$AP459="Alta",'MAPA DE RIESGOS'!$AR459="Menor"),CONCATENATE("R",'MAPA DE RIESGOS'!$H459,"C",'MAPA DE RIESGOS'!$AF459),"")</f>
        <v/>
      </c>
      <c r="AP62" s="329" t="str">
        <f>IF(AND('MAPA DE RIESGOS'!$AP460="Alta",'MAPA DE RIESGOS'!$AR460="Menor"),CONCATENATE("R",'MAPA DE RIESGOS'!$H460,"C",'MAPA DE RIESGOS'!$AF460),"")</f>
        <v/>
      </c>
      <c r="AQ62" s="329" t="str">
        <f>IF(AND('MAPA DE RIESGOS'!$AP461="Alta",'MAPA DE RIESGOS'!$AR461="Menor"),CONCATENATE("R",'MAPA DE RIESGOS'!$H461,"C",'MAPA DE RIESGOS'!$AF461),"")</f>
        <v/>
      </c>
      <c r="AR62" s="329" t="str">
        <f>IF(AND('MAPA DE RIESGOS'!$AP462="Alta",'MAPA DE RIESGOS'!$AR462="Menor"),CONCATENATE("R",'MAPA DE RIESGOS'!$H462,"C",'MAPA DE RIESGOS'!$AF462),"")</f>
        <v/>
      </c>
      <c r="AS62" s="330" t="str">
        <f>IF(AND('MAPA DE RIESGOS'!$AP463="Alta",'MAPA DE RIESGOS'!$AR463="Menor"),CONCATENATE("R",'MAPA DE RIESGOS'!$H463,"C",'MAPA DE RIESGOS'!$AF463),"")</f>
        <v/>
      </c>
      <c r="AT62" s="316" t="str">
        <f>IF(AND('MAPA DE RIESGOS'!$AP446="Alta",'MAPA DE RIESGOS'!$AR446="Moderado"),CONCATENATE("R",'MAPA DE RIESGOS'!$H446,"C",'MAPA DE RIESGOS'!$AF446),"")</f>
        <v/>
      </c>
      <c r="AU62" s="316" t="str">
        <f>IF(AND('MAPA DE RIESGOS'!$AP447="Alta",'MAPA DE RIESGOS'!$AR447="Moderado"),CONCATENATE("R",'MAPA DE RIESGOS'!$H447,"C",'MAPA DE RIESGOS'!$AF447),"")</f>
        <v/>
      </c>
      <c r="AV62" s="316" t="str">
        <f>IF(AND('MAPA DE RIESGOS'!$AP448="Alta",'MAPA DE RIESGOS'!$AR448="Moderado"),CONCATENATE("R",'MAPA DE RIESGOS'!$H448,"C",'MAPA DE RIESGOS'!$AF448),"")</f>
        <v/>
      </c>
      <c r="AW62" s="316" t="str">
        <f>IF(AND('MAPA DE RIESGOS'!$AP449="Alta",'MAPA DE RIESGOS'!$AR449="Moderado"),CONCATENATE("R",'MAPA DE RIESGOS'!$H449,"C",'MAPA DE RIESGOS'!$AF449),"")</f>
        <v/>
      </c>
      <c r="AX62" s="316" t="str">
        <f>IF(AND('MAPA DE RIESGOS'!$AP450="Alta",'MAPA DE RIESGOS'!$AR450="Moderado"),CONCATENATE("R",'MAPA DE RIESGOS'!$H450,"C",'MAPA DE RIESGOS'!$AF450),"")</f>
        <v/>
      </c>
      <c r="AY62" s="316" t="str">
        <f>IF(AND('MAPA DE RIESGOS'!$AP451="Alta",'MAPA DE RIESGOS'!$AR451="Moderado"),CONCATENATE("R",'MAPA DE RIESGOS'!$H451,"C",'MAPA DE RIESGOS'!$AF451),"")</f>
        <v/>
      </c>
      <c r="AZ62" s="316" t="str">
        <f>IF(AND('MAPA DE RIESGOS'!$AP452="Alta",'MAPA DE RIESGOS'!$AR452="Moderado"),CONCATENATE("R",'MAPA DE RIESGOS'!$H452,"C",'MAPA DE RIESGOS'!$AF452),"")</f>
        <v/>
      </c>
      <c r="BA62" s="316" t="str">
        <f>IF(AND('MAPA DE RIESGOS'!$AP453="Alta",'MAPA DE RIESGOS'!$AR453="Moderado"),CONCATENATE("R",'MAPA DE RIESGOS'!$H453,"C",'MAPA DE RIESGOS'!$AF453),"")</f>
        <v/>
      </c>
      <c r="BB62" s="316" t="str">
        <f>IF(AND('MAPA DE RIESGOS'!$AP454="Alta",'MAPA DE RIESGOS'!$AR454="Moderado"),CONCATENATE("R",'MAPA DE RIESGOS'!$H454,"C",'MAPA DE RIESGOS'!$AF454),"")</f>
        <v/>
      </c>
      <c r="BC62" s="316" t="str">
        <f>IF(AND('MAPA DE RIESGOS'!$AP455="Alta",'MAPA DE RIESGOS'!$AR455="Moderado"),CONCATENATE("R",'MAPA DE RIESGOS'!$H455,"C",'MAPA DE RIESGOS'!$AF455),"")</f>
        <v/>
      </c>
      <c r="BD62" s="316" t="str">
        <f>IF(AND('MAPA DE RIESGOS'!$AP456="Alta",'MAPA DE RIESGOS'!$AR456="Moderado"),CONCATENATE("R",'MAPA DE RIESGOS'!$H456,"C",'MAPA DE RIESGOS'!$AF456),"")</f>
        <v/>
      </c>
      <c r="BE62" s="316" t="str">
        <f>IF(AND('MAPA DE RIESGOS'!$AP457="Alta",'MAPA DE RIESGOS'!$AR457="Moderado"),CONCATENATE("R",'MAPA DE RIESGOS'!$H457,"C",'MAPA DE RIESGOS'!$AF457),"")</f>
        <v/>
      </c>
      <c r="BF62" s="316" t="str">
        <f>IF(AND('MAPA DE RIESGOS'!$AP458="Alta",'MAPA DE RIESGOS'!$AR458="Moderado"),CONCATENATE("R",'MAPA DE RIESGOS'!$H458,"C",'MAPA DE RIESGOS'!$AF458),"")</f>
        <v/>
      </c>
      <c r="BG62" s="316" t="str">
        <f>IF(AND('MAPA DE RIESGOS'!$AP459="Alta",'MAPA DE RIESGOS'!$AR459="Moderado"),CONCATENATE("R",'MAPA DE RIESGOS'!$H459,"C",'MAPA DE RIESGOS'!$AF459),"")</f>
        <v/>
      </c>
      <c r="BH62" s="316" t="str">
        <f>IF(AND('MAPA DE RIESGOS'!$AP460="Alta",'MAPA DE RIESGOS'!$AR460="Moderado"),CONCATENATE("R",'MAPA DE RIESGOS'!$H460,"C",'MAPA DE RIESGOS'!$AF460),"")</f>
        <v/>
      </c>
      <c r="BI62" s="316" t="str">
        <f>IF(AND('MAPA DE RIESGOS'!$AP461="Alta",'MAPA DE RIESGOS'!$AR461="Moderado"),CONCATENATE("R",'MAPA DE RIESGOS'!$H461,"C",'MAPA DE RIESGOS'!$AF461),"")</f>
        <v/>
      </c>
      <c r="BJ62" s="316" t="str">
        <f>IF(AND('MAPA DE RIESGOS'!$AP462="Alta",'MAPA DE RIESGOS'!$AR462="Moderado"),CONCATENATE("R",'MAPA DE RIESGOS'!$H462,"C",'MAPA DE RIESGOS'!$AF462),"")</f>
        <v/>
      </c>
      <c r="BK62" s="317" t="str">
        <f>IF(AND('MAPA DE RIESGOS'!$AP463="Alta",'MAPA DE RIESGOS'!$AR463="Moderado"),CONCATENATE("R",'MAPA DE RIESGOS'!$H463,"C",'MAPA DE RIESGOS'!$AF463),"")</f>
        <v/>
      </c>
      <c r="BL62" s="316" t="str">
        <f>IF(AND('MAPA DE RIESGOS'!$AP446="Alta",'MAPA DE RIESGOS'!$AR446="Mayor"),CONCATENATE("R",'MAPA DE RIESGOS'!$H446,"C",'MAPA DE RIESGOS'!$AF446),"")</f>
        <v/>
      </c>
      <c r="BM62" s="316" t="str">
        <f>IF(AND('MAPA DE RIESGOS'!$AP447="Alta",'MAPA DE RIESGOS'!$AR447="Mayor"),CONCATENATE("R",'MAPA DE RIESGOS'!$H447,"C",'MAPA DE RIESGOS'!$AF447),"")</f>
        <v/>
      </c>
      <c r="BN62" s="316" t="str">
        <f>IF(AND('MAPA DE RIESGOS'!$AP448="Alta",'MAPA DE RIESGOS'!$AR448="Mayor"),CONCATENATE("R",'MAPA DE RIESGOS'!$H448,"C",'MAPA DE RIESGOS'!$AF448),"")</f>
        <v/>
      </c>
      <c r="BO62" s="316" t="str">
        <f>IF(AND('MAPA DE RIESGOS'!$AP449="Alta",'MAPA DE RIESGOS'!$AR449="Mayor"),CONCATENATE("R",'MAPA DE RIESGOS'!$H449,"C",'MAPA DE RIESGOS'!$AF449),"")</f>
        <v/>
      </c>
      <c r="BP62" s="316" t="str">
        <f>IF(AND('MAPA DE RIESGOS'!$AP450="Alta",'MAPA DE RIESGOS'!$AR450="Mayor"),CONCATENATE("R",'MAPA DE RIESGOS'!$H450,"C",'MAPA DE RIESGOS'!$AF450),"")</f>
        <v/>
      </c>
      <c r="BQ62" s="316" t="str">
        <f>IF(AND('MAPA DE RIESGOS'!$AP451="Alta",'MAPA DE RIESGOS'!$AR451="Mayor"),CONCATENATE("R",'MAPA DE RIESGOS'!$H451,"C",'MAPA DE RIESGOS'!$AF451),"")</f>
        <v/>
      </c>
      <c r="BR62" s="316" t="str">
        <f>IF(AND('MAPA DE RIESGOS'!$AP452="Alta",'MAPA DE RIESGOS'!$AR452="Mayor"),CONCATENATE("R",'MAPA DE RIESGOS'!$H452,"C",'MAPA DE RIESGOS'!$AF452),"")</f>
        <v/>
      </c>
      <c r="BS62" s="316" t="str">
        <f>IF(AND('MAPA DE RIESGOS'!$AP453="Alta",'MAPA DE RIESGOS'!$AR453="Mayor"),CONCATENATE("R",'MAPA DE RIESGOS'!$H453,"C",'MAPA DE RIESGOS'!$AF453),"")</f>
        <v/>
      </c>
      <c r="BT62" s="316" t="str">
        <f>IF(AND('MAPA DE RIESGOS'!$AP454="Alta",'MAPA DE RIESGOS'!$AR454="Mayor"),CONCATENATE("R",'MAPA DE RIESGOS'!$H454,"C",'MAPA DE RIESGOS'!$AF454),"")</f>
        <v/>
      </c>
      <c r="BU62" s="316" t="str">
        <f>IF(AND('MAPA DE RIESGOS'!$AP455="Alta",'MAPA DE RIESGOS'!$AR455="Mayor"),CONCATENATE("R",'MAPA DE RIESGOS'!$H455,"C",'MAPA DE RIESGOS'!$AF455),"")</f>
        <v/>
      </c>
      <c r="BV62" s="316" t="str">
        <f>IF(AND('MAPA DE RIESGOS'!$AP456="Alta",'MAPA DE RIESGOS'!$AR456="Mayor"),CONCATENATE("R",'MAPA DE RIESGOS'!$H456,"C",'MAPA DE RIESGOS'!$AF456),"")</f>
        <v/>
      </c>
      <c r="BW62" s="316" t="str">
        <f>IF(AND('MAPA DE RIESGOS'!$AP457="Alta",'MAPA DE RIESGOS'!$AR457="Mayor"),CONCATENATE("R",'MAPA DE RIESGOS'!$H457,"C",'MAPA DE RIESGOS'!$AF457),"")</f>
        <v/>
      </c>
      <c r="BX62" s="316" t="str">
        <f>IF(AND('MAPA DE RIESGOS'!$AP458="Alta",'MAPA DE RIESGOS'!$AR458="Mayor"),CONCATENATE("R",'MAPA DE RIESGOS'!$H458,"C",'MAPA DE RIESGOS'!$AF458),"")</f>
        <v/>
      </c>
      <c r="BY62" s="316" t="str">
        <f>IF(AND('MAPA DE RIESGOS'!$AP459="Alta",'MAPA DE RIESGOS'!$AR459="Mayor"),CONCATENATE("R",'MAPA DE RIESGOS'!$H459,"C",'MAPA DE RIESGOS'!$AF459),"")</f>
        <v/>
      </c>
      <c r="BZ62" s="316" t="str">
        <f>IF(AND('MAPA DE RIESGOS'!$AP460="Alta",'MAPA DE RIESGOS'!$AR460="Mayor"),CONCATENATE("R",'MAPA DE RIESGOS'!$H460,"C",'MAPA DE RIESGOS'!$AF460),"")</f>
        <v/>
      </c>
      <c r="CA62" s="316" t="str">
        <f>IF(AND('MAPA DE RIESGOS'!$AP461="Alta",'MAPA DE RIESGOS'!$AR461="Mayor"),CONCATENATE("R",'MAPA DE RIESGOS'!$H461,"C",'MAPA DE RIESGOS'!$AF461),"")</f>
        <v/>
      </c>
      <c r="CB62" s="316" t="str">
        <f>IF(AND('MAPA DE RIESGOS'!$AP462="Alta",'MAPA DE RIESGOS'!$AR462="Mayor"),CONCATENATE("R",'MAPA DE RIESGOS'!$H462,"C",'MAPA DE RIESGOS'!$AF462),"")</f>
        <v/>
      </c>
      <c r="CC62" s="317" t="str">
        <f>IF(AND('MAPA DE RIESGOS'!$AP463="Alta",'MAPA DE RIESGOS'!$AR463="Mayor"),CONCATENATE("R",'MAPA DE RIESGOS'!$H463,"C",'MAPA DE RIESGOS'!$AF463),"")</f>
        <v/>
      </c>
      <c r="CD62" s="318" t="str">
        <f>IF(AND('MAPA DE RIESGOS'!$AP446="Alta",'MAPA DE RIESGOS'!$AR446="Catastrófico"),CONCATENATE("R",'MAPA DE RIESGOS'!$H446,"C",'MAPA DE RIESGOS'!$AF446),"")</f>
        <v/>
      </c>
      <c r="CE62" s="318" t="str">
        <f>IF(AND('MAPA DE RIESGOS'!$AP447="Alta",'MAPA DE RIESGOS'!$AR447="Catastrófico"),CONCATENATE("R",'MAPA DE RIESGOS'!$H447,"C",'MAPA DE RIESGOS'!$AF447),"")</f>
        <v/>
      </c>
      <c r="CF62" s="318" t="str">
        <f>IF(AND('MAPA DE RIESGOS'!$AP448="Alta",'MAPA DE RIESGOS'!$AR448="Catastrófico"),CONCATENATE("R",'MAPA DE RIESGOS'!$H448,"C",'MAPA DE RIESGOS'!$AF448),"")</f>
        <v/>
      </c>
      <c r="CG62" s="318" t="str">
        <f>IF(AND('MAPA DE RIESGOS'!$AP449="Alta",'MAPA DE RIESGOS'!$AR449="Catastrófico"),CONCATENATE("R",'MAPA DE RIESGOS'!$H449,"C",'MAPA DE RIESGOS'!$AF449),"")</f>
        <v/>
      </c>
      <c r="CH62" s="318" t="str">
        <f>IF(AND('MAPA DE RIESGOS'!$AP450="Alta",'MAPA DE RIESGOS'!$AR450="Catastrófico"),CONCATENATE("R",'MAPA DE RIESGOS'!$H450,"C",'MAPA DE RIESGOS'!$AF450),"")</f>
        <v/>
      </c>
      <c r="CI62" s="318" t="str">
        <f>IF(AND('MAPA DE RIESGOS'!$AP451="Alta",'MAPA DE RIESGOS'!$AR451="Catastrófico"),CONCATENATE("R",'MAPA DE RIESGOS'!$H451,"C",'MAPA DE RIESGOS'!$AF451),"")</f>
        <v/>
      </c>
      <c r="CJ62" s="318" t="str">
        <f>IF(AND('MAPA DE RIESGOS'!$AP452="Alta",'MAPA DE RIESGOS'!$AR452="Catastrófico"),CONCATENATE("R",'MAPA DE RIESGOS'!$H452,"C",'MAPA DE RIESGOS'!$AF452),"")</f>
        <v/>
      </c>
      <c r="CK62" s="318" t="str">
        <f>IF(AND('MAPA DE RIESGOS'!$AP453="Alta",'MAPA DE RIESGOS'!$AR453="Catastrófico"),CONCATENATE("R",'MAPA DE RIESGOS'!$H453,"C",'MAPA DE RIESGOS'!$AF453),"")</f>
        <v/>
      </c>
      <c r="CL62" s="318" t="str">
        <f>IF(AND('MAPA DE RIESGOS'!$AP454="Alta",'MAPA DE RIESGOS'!$AR454="Catastrófico"),CONCATENATE("R",'MAPA DE RIESGOS'!$H454,"C",'MAPA DE RIESGOS'!$AF454),"")</f>
        <v/>
      </c>
      <c r="CM62" s="318" t="str">
        <f>IF(AND('MAPA DE RIESGOS'!$AP455="Alta",'MAPA DE RIESGOS'!$AR455="Catastrófico"),CONCATENATE("R",'MAPA DE RIESGOS'!$H455,"C",'MAPA DE RIESGOS'!$AF455),"")</f>
        <v/>
      </c>
      <c r="CN62" s="318" t="str">
        <f>IF(AND('MAPA DE RIESGOS'!$AP456="Alta",'MAPA DE RIESGOS'!$AR456="Catastrófico"),CONCATENATE("R",'MAPA DE RIESGOS'!$H456,"C",'MAPA DE RIESGOS'!$AF456),"")</f>
        <v/>
      </c>
      <c r="CO62" s="318" t="str">
        <f>IF(AND('MAPA DE RIESGOS'!$AP457="Alta",'MAPA DE RIESGOS'!$AR457="Catastrófico"),CONCATENATE("R",'MAPA DE RIESGOS'!$H457,"C",'MAPA DE RIESGOS'!$AF457),"")</f>
        <v/>
      </c>
      <c r="CP62" s="318" t="str">
        <f>IF(AND('MAPA DE RIESGOS'!$AP458="Alta",'MAPA DE RIESGOS'!$AR458="Catastrófico"),CONCATENATE("R",'MAPA DE RIESGOS'!$H458,"C",'MAPA DE RIESGOS'!$AF458),"")</f>
        <v/>
      </c>
      <c r="CQ62" s="318" t="str">
        <f>IF(AND('MAPA DE RIESGOS'!$AP459="Alta",'MAPA DE RIESGOS'!$AR459="Catastrófico"),CONCATENATE("R",'MAPA DE RIESGOS'!$H459,"C",'MAPA DE RIESGOS'!$AF459),"")</f>
        <v/>
      </c>
      <c r="CR62" s="318" t="str">
        <f>IF(AND('MAPA DE RIESGOS'!$AP460="Alta",'MAPA DE RIESGOS'!$AR460="Catastrófico"),CONCATENATE("R",'MAPA DE RIESGOS'!$H460,"C",'MAPA DE RIESGOS'!$AF460),"")</f>
        <v/>
      </c>
      <c r="CS62" s="318" t="str">
        <f>IF(AND('MAPA DE RIESGOS'!$AP461="Alta",'MAPA DE RIESGOS'!$AR461="Catastrófico"),CONCATENATE("R",'MAPA DE RIESGOS'!$H461,"C",'MAPA DE RIESGOS'!$AF461),"")</f>
        <v/>
      </c>
      <c r="CT62" s="318" t="str">
        <f>IF(AND('MAPA DE RIESGOS'!$AP462="Alta",'MAPA DE RIESGOS'!$AR462="Catastrófico"),CONCATENATE("R",'MAPA DE RIESGOS'!$H462,"C",'MAPA DE RIESGOS'!$AF462),"")</f>
        <v/>
      </c>
      <c r="CU62" s="319" t="str">
        <f>IF(AND('MAPA DE RIESGOS'!$AP463="Alta",'MAPA DE RIESGOS'!$AR463="Catastrófico"),CONCATENATE("R",'MAPA DE RIESGOS'!$H463,"C",'MAPA DE RIESGOS'!$AF463),"")</f>
        <v/>
      </c>
      <c r="CV62" s="57"/>
      <c r="CW62" s="873"/>
      <c r="CX62" s="874"/>
      <c r="CY62" s="874"/>
      <c r="CZ62" s="874"/>
      <c r="DA62" s="874"/>
      <c r="DB62" s="875"/>
    </row>
    <row r="63" spans="2:106" ht="32.450000000000003" customHeight="1">
      <c r="B63" s="878"/>
      <c r="C63" s="878"/>
      <c r="D63" s="879"/>
      <c r="E63" s="849"/>
      <c r="F63" s="850"/>
      <c r="G63" s="850"/>
      <c r="H63" s="850"/>
      <c r="I63" s="850"/>
      <c r="J63" s="328" t="str">
        <f>IF(AND('MAPA DE RIESGOS'!$AP464="Alta",'MAPA DE RIESGOS'!$AR464="Leve"),CONCATENATE("R",'MAPA DE RIESGOS'!$H464,"C",'MAPA DE RIESGOS'!$AF464),"")</f>
        <v/>
      </c>
      <c r="K63" s="329" t="str">
        <f>IF(AND('MAPA DE RIESGOS'!$AP465="Alta",'MAPA DE RIESGOS'!$AR465="Leve"),CONCATENATE("R",'MAPA DE RIESGOS'!$H465,"C",'MAPA DE RIESGOS'!$AF465),"")</f>
        <v/>
      </c>
      <c r="L63" s="329" t="str">
        <f>IF(AND('MAPA DE RIESGOS'!$AP466="Alta",'MAPA DE RIESGOS'!$AR466="Leve"),CONCATENATE("R",'MAPA DE RIESGOS'!$H466,"C",'MAPA DE RIESGOS'!$AF466),"")</f>
        <v/>
      </c>
      <c r="M63" s="329" t="str">
        <f>IF(AND('MAPA DE RIESGOS'!$AP467="Alta",'MAPA DE RIESGOS'!$AR467="Leve"),CONCATENATE("R",'MAPA DE RIESGOS'!$H467,"C",'MAPA DE RIESGOS'!$AF467),"")</f>
        <v/>
      </c>
      <c r="N63" s="329" t="str">
        <f>IF(AND('MAPA DE RIESGOS'!$AP468="Alta",'MAPA DE RIESGOS'!$AR468="Leve"),CONCATENATE("R",'MAPA DE RIESGOS'!$H468,"C",'MAPA DE RIESGOS'!$AF468),"")</f>
        <v/>
      </c>
      <c r="O63" s="329" t="str">
        <f>IF(AND('MAPA DE RIESGOS'!$AP469="Alta",'MAPA DE RIESGOS'!$AR469="Leve"),CONCATENATE("R",'MAPA DE RIESGOS'!$H469,"C",'MAPA DE RIESGOS'!$AF469),"")</f>
        <v/>
      </c>
      <c r="P63" s="329" t="str">
        <f>IF(AND('MAPA DE RIESGOS'!$AP470="Alta",'MAPA DE RIESGOS'!$AR470="Leve"),CONCATENATE("R",'MAPA DE RIESGOS'!$H470,"C",'MAPA DE RIESGOS'!$AF470),"")</f>
        <v/>
      </c>
      <c r="Q63" s="329" t="str">
        <f>IF(AND('MAPA DE RIESGOS'!$AP471="Alta",'MAPA DE RIESGOS'!$AR471="Leve"),CONCATENATE("R",'MAPA DE RIESGOS'!$H471,"C",'MAPA DE RIESGOS'!$AF471),"")</f>
        <v/>
      </c>
      <c r="R63" s="329" t="str">
        <f>IF(AND('MAPA DE RIESGOS'!$AP472="Alta",'MAPA DE RIESGOS'!$AR472="Leve"),CONCATENATE("R",'MAPA DE RIESGOS'!$H472,"C",'MAPA DE RIESGOS'!$AF472),"")</f>
        <v/>
      </c>
      <c r="S63" s="329" t="str">
        <f>IF(AND('MAPA DE RIESGOS'!$AP473="Alta",'MAPA DE RIESGOS'!$AR473="Leve"),CONCATENATE("R",'MAPA DE RIESGOS'!$H473,"C",'MAPA DE RIESGOS'!$AF473),"")</f>
        <v/>
      </c>
      <c r="T63" s="329" t="str">
        <f>IF(AND('MAPA DE RIESGOS'!$AP474="Alta",'MAPA DE RIESGOS'!$AR474="Leve"),CONCATENATE("R",'MAPA DE RIESGOS'!$H474,"C",'MAPA DE RIESGOS'!$AF474),"")</f>
        <v/>
      </c>
      <c r="U63" s="329" t="str">
        <f>IF(AND('MAPA DE RIESGOS'!$AP475="Alta",'MAPA DE RIESGOS'!$AR475="Leve"),CONCATENATE("R",'MAPA DE RIESGOS'!$H475,"C",'MAPA DE RIESGOS'!$AF475),"")</f>
        <v/>
      </c>
      <c r="V63" s="329" t="str">
        <f>IF(AND('MAPA DE RIESGOS'!$AP476="Alta",'MAPA DE RIESGOS'!$AR476="Leve"),CONCATENATE("R",'MAPA DE RIESGOS'!$H476,"C",'MAPA DE RIESGOS'!$AF476),"")</f>
        <v/>
      </c>
      <c r="W63" s="329" t="str">
        <f>IF(AND('MAPA DE RIESGOS'!$AP477="Alta",'MAPA DE RIESGOS'!$AR477="Leve"),CONCATENATE("R",'MAPA DE RIESGOS'!$H477,"C",'MAPA DE RIESGOS'!$AF477),"")</f>
        <v/>
      </c>
      <c r="X63" s="329" t="str">
        <f>IF(AND('MAPA DE RIESGOS'!$AP478="Alta",'MAPA DE RIESGOS'!$AR478="Leve"),CONCATENATE("R",'MAPA DE RIESGOS'!$H478,"C",'MAPA DE RIESGOS'!$AF478),"")</f>
        <v/>
      </c>
      <c r="Y63" s="329" t="str">
        <f>IF(AND('MAPA DE RIESGOS'!$AP479="Alta",'MAPA DE RIESGOS'!$AR479="Leve"),CONCATENATE("R",'MAPA DE RIESGOS'!$H479,"C",'MAPA DE RIESGOS'!$AF479),"")</f>
        <v/>
      </c>
      <c r="Z63" s="329" t="str">
        <f>IF(AND('MAPA DE RIESGOS'!$AP480="Alta",'MAPA DE RIESGOS'!$AR480="Leve"),CONCATENATE("R",'MAPA DE RIESGOS'!$H480,"C",'MAPA DE RIESGOS'!$AF480),"")</f>
        <v/>
      </c>
      <c r="AA63" s="329" t="str">
        <f>IF(AND('MAPA DE RIESGOS'!$AP481="Alta",'MAPA DE RIESGOS'!$AR481="Leve"),CONCATENATE("R",'MAPA DE RIESGOS'!$H481,"C",'MAPA DE RIESGOS'!$AF481),"")</f>
        <v/>
      </c>
      <c r="AB63" s="328" t="str">
        <f>IF(AND('MAPA DE RIESGOS'!$AP464="Alta",'MAPA DE RIESGOS'!$AR464="Menor"),CONCATENATE("R",'MAPA DE RIESGOS'!$H464,"C",'MAPA DE RIESGOS'!$AF464),"")</f>
        <v/>
      </c>
      <c r="AC63" s="329" t="str">
        <f>IF(AND('MAPA DE RIESGOS'!$AP465="Alta",'MAPA DE RIESGOS'!$AR465="Menor"),CONCATENATE("R",'MAPA DE RIESGOS'!$H465,"C",'MAPA DE RIESGOS'!$AF465),"")</f>
        <v/>
      </c>
      <c r="AD63" s="329" t="str">
        <f>IF(AND('MAPA DE RIESGOS'!$AP466="Alta",'MAPA DE RIESGOS'!$AR466="Menor"),CONCATENATE("R",'MAPA DE RIESGOS'!$H466,"C",'MAPA DE RIESGOS'!$AF466),"")</f>
        <v/>
      </c>
      <c r="AE63" s="329" t="str">
        <f>IF(AND('MAPA DE RIESGOS'!$AP467="Alta",'MAPA DE RIESGOS'!$AR467="Menor"),CONCATENATE("R",'MAPA DE RIESGOS'!$H467,"C",'MAPA DE RIESGOS'!$AF467),"")</f>
        <v/>
      </c>
      <c r="AF63" s="329" t="str">
        <f>IF(AND('MAPA DE RIESGOS'!$AP468="Alta",'MAPA DE RIESGOS'!$AR468="Menor"),CONCATENATE("R",'MAPA DE RIESGOS'!$H468,"C",'MAPA DE RIESGOS'!$AF468),"")</f>
        <v/>
      </c>
      <c r="AG63" s="329" t="str">
        <f>IF(AND('MAPA DE RIESGOS'!$AP469="Alta",'MAPA DE RIESGOS'!$AR469="Menor"),CONCATENATE("R",'MAPA DE RIESGOS'!$H469,"C",'MAPA DE RIESGOS'!$AF469),"")</f>
        <v/>
      </c>
      <c r="AH63" s="329" t="str">
        <f>IF(AND('MAPA DE RIESGOS'!$AP470="Alta",'MAPA DE RIESGOS'!$AR470="Menor"),CONCATENATE("R",'MAPA DE RIESGOS'!$H470,"C",'MAPA DE RIESGOS'!$AF470),"")</f>
        <v/>
      </c>
      <c r="AI63" s="329" t="str">
        <f>IF(AND('MAPA DE RIESGOS'!$AP471="Alta",'MAPA DE RIESGOS'!$AR471="Menor"),CONCATENATE("R",'MAPA DE RIESGOS'!$H471,"C",'MAPA DE RIESGOS'!$AF471),"")</f>
        <v/>
      </c>
      <c r="AJ63" s="329" t="str">
        <f>IF(AND('MAPA DE RIESGOS'!$AP472="Alta",'MAPA DE RIESGOS'!$AR472="Menor"),CONCATENATE("R",'MAPA DE RIESGOS'!$H472,"C",'MAPA DE RIESGOS'!$AF472),"")</f>
        <v/>
      </c>
      <c r="AK63" s="329" t="str">
        <f>IF(AND('MAPA DE RIESGOS'!$AP473="Alta",'MAPA DE RIESGOS'!$AR473="Menor"),CONCATENATE("R",'MAPA DE RIESGOS'!$H473,"C",'MAPA DE RIESGOS'!$AF473),"")</f>
        <v/>
      </c>
      <c r="AL63" s="329" t="str">
        <f>IF(AND('MAPA DE RIESGOS'!$AP474="Alta",'MAPA DE RIESGOS'!$AR474="Menor"),CONCATENATE("R",'MAPA DE RIESGOS'!$H474,"C",'MAPA DE RIESGOS'!$AF474),"")</f>
        <v/>
      </c>
      <c r="AM63" s="329" t="str">
        <f>IF(AND('MAPA DE RIESGOS'!$AP475="Alta",'MAPA DE RIESGOS'!$AR475="Menor"),CONCATENATE("R",'MAPA DE RIESGOS'!$H475,"C",'MAPA DE RIESGOS'!$AF475),"")</f>
        <v/>
      </c>
      <c r="AN63" s="329" t="str">
        <f>IF(AND('MAPA DE RIESGOS'!$AP476="Alta",'MAPA DE RIESGOS'!$AR476="Menor"),CONCATENATE("R",'MAPA DE RIESGOS'!$H476,"C",'MAPA DE RIESGOS'!$AF476),"")</f>
        <v/>
      </c>
      <c r="AO63" s="329" t="str">
        <f>IF(AND('MAPA DE RIESGOS'!$AP477="Alta",'MAPA DE RIESGOS'!$AR477="Menor"),CONCATENATE("R",'MAPA DE RIESGOS'!$H477,"C",'MAPA DE RIESGOS'!$AF477),"")</f>
        <v/>
      </c>
      <c r="AP63" s="329" t="str">
        <f>IF(AND('MAPA DE RIESGOS'!$AP478="Alta",'MAPA DE RIESGOS'!$AR478="Menor"),CONCATENATE("R",'MAPA DE RIESGOS'!$H478,"C",'MAPA DE RIESGOS'!$AF478),"")</f>
        <v/>
      </c>
      <c r="AQ63" s="329" t="str">
        <f>IF(AND('MAPA DE RIESGOS'!$AP479="Alta",'MAPA DE RIESGOS'!$AR479="Menor"),CONCATENATE("R",'MAPA DE RIESGOS'!$H479,"C",'MAPA DE RIESGOS'!$AF479),"")</f>
        <v/>
      </c>
      <c r="AR63" s="329" t="str">
        <f>IF(AND('MAPA DE RIESGOS'!$AP480="Alta",'MAPA DE RIESGOS'!$AR480="Menor"),CONCATENATE("R",'MAPA DE RIESGOS'!$H480,"C",'MAPA DE RIESGOS'!$AF480),"")</f>
        <v/>
      </c>
      <c r="AS63" s="330" t="str">
        <f>IF(AND('MAPA DE RIESGOS'!$AP481="Alta",'MAPA DE RIESGOS'!$AR481="Menor"),CONCATENATE("R",'MAPA DE RIESGOS'!$H481,"C",'MAPA DE RIESGOS'!$AF481),"")</f>
        <v/>
      </c>
      <c r="AT63" s="316" t="str">
        <f>IF(AND('MAPA DE RIESGOS'!$AP464="Alta",'MAPA DE RIESGOS'!$AR464="Moderado"),CONCATENATE("R",'MAPA DE RIESGOS'!$H464,"C",'MAPA DE RIESGOS'!$AF464),"")</f>
        <v/>
      </c>
      <c r="AU63" s="316" t="str">
        <f>IF(AND('MAPA DE RIESGOS'!$AP465="Alta",'MAPA DE RIESGOS'!$AR465="Moderado"),CONCATENATE("R",'MAPA DE RIESGOS'!$H465,"C",'MAPA DE RIESGOS'!$AF465),"")</f>
        <v/>
      </c>
      <c r="AV63" s="316" t="str">
        <f>IF(AND('MAPA DE RIESGOS'!$AP466="Alta",'MAPA DE RIESGOS'!$AR466="Moderado"),CONCATENATE("R",'MAPA DE RIESGOS'!$H466,"C",'MAPA DE RIESGOS'!$AF466),"")</f>
        <v/>
      </c>
      <c r="AW63" s="316" t="str">
        <f>IF(AND('MAPA DE RIESGOS'!$AP467="Alta",'MAPA DE RIESGOS'!$AR467="Moderado"),CONCATENATE("R",'MAPA DE RIESGOS'!$H467,"C",'MAPA DE RIESGOS'!$AF467),"")</f>
        <v/>
      </c>
      <c r="AX63" s="316" t="str">
        <f>IF(AND('MAPA DE RIESGOS'!$AP468="Alta",'MAPA DE RIESGOS'!$AR468="Moderado"),CONCATENATE("R",'MAPA DE RIESGOS'!$H468,"C",'MAPA DE RIESGOS'!$AF468),"")</f>
        <v/>
      </c>
      <c r="AY63" s="316" t="str">
        <f>IF(AND('MAPA DE RIESGOS'!$AP469="Alta",'MAPA DE RIESGOS'!$AR469="Moderado"),CONCATENATE("R",'MAPA DE RIESGOS'!$H469,"C",'MAPA DE RIESGOS'!$AF469),"")</f>
        <v/>
      </c>
      <c r="AZ63" s="316" t="str">
        <f>IF(AND('MAPA DE RIESGOS'!$AP470="Alta",'MAPA DE RIESGOS'!$AR470="Moderado"),CONCATENATE("R",'MAPA DE RIESGOS'!$H470,"C",'MAPA DE RIESGOS'!$AF470),"")</f>
        <v/>
      </c>
      <c r="BA63" s="316" t="str">
        <f>IF(AND('MAPA DE RIESGOS'!$AP471="Alta",'MAPA DE RIESGOS'!$AR471="Moderado"),CONCATENATE("R",'MAPA DE RIESGOS'!$H471,"C",'MAPA DE RIESGOS'!$AF471),"")</f>
        <v/>
      </c>
      <c r="BB63" s="316" t="str">
        <f>IF(AND('MAPA DE RIESGOS'!$AP472="Alta",'MAPA DE RIESGOS'!$AR472="Moderado"),CONCATENATE("R",'MAPA DE RIESGOS'!$H472,"C",'MAPA DE RIESGOS'!$AF472),"")</f>
        <v/>
      </c>
      <c r="BC63" s="316" t="str">
        <f>IF(AND('MAPA DE RIESGOS'!$AP473="Alta",'MAPA DE RIESGOS'!$AR473="Moderado"),CONCATENATE("R",'MAPA DE RIESGOS'!$H473,"C",'MAPA DE RIESGOS'!$AF473),"")</f>
        <v/>
      </c>
      <c r="BD63" s="316" t="str">
        <f>IF(AND('MAPA DE RIESGOS'!$AP474="Alta",'MAPA DE RIESGOS'!$AR474="Moderado"),CONCATENATE("R",'MAPA DE RIESGOS'!$H474,"C",'MAPA DE RIESGOS'!$AF474),"")</f>
        <v/>
      </c>
      <c r="BE63" s="316" t="str">
        <f>IF(AND('MAPA DE RIESGOS'!$AP475="Alta",'MAPA DE RIESGOS'!$AR475="Moderado"),CONCATENATE("R",'MAPA DE RIESGOS'!$H475,"C",'MAPA DE RIESGOS'!$AF475),"")</f>
        <v/>
      </c>
      <c r="BF63" s="316" t="str">
        <f>IF(AND('MAPA DE RIESGOS'!$AP476="Alta",'MAPA DE RIESGOS'!$AR476="Moderado"),CONCATENATE("R",'MAPA DE RIESGOS'!$H476,"C",'MAPA DE RIESGOS'!$AF476),"")</f>
        <v/>
      </c>
      <c r="BG63" s="316" t="str">
        <f>IF(AND('MAPA DE RIESGOS'!$AP477="Alta",'MAPA DE RIESGOS'!$AR477="Moderado"),CONCATENATE("R",'MAPA DE RIESGOS'!$H477,"C",'MAPA DE RIESGOS'!$AF477),"")</f>
        <v/>
      </c>
      <c r="BH63" s="316" t="str">
        <f>IF(AND('MAPA DE RIESGOS'!$AP478="Alta",'MAPA DE RIESGOS'!$AR478="Moderado"),CONCATENATE("R",'MAPA DE RIESGOS'!$H478,"C",'MAPA DE RIESGOS'!$AF478),"")</f>
        <v/>
      </c>
      <c r="BI63" s="316" t="str">
        <f>IF(AND('MAPA DE RIESGOS'!$AP479="Alta",'MAPA DE RIESGOS'!$AR479="Moderado"),CONCATENATE("R",'MAPA DE RIESGOS'!$H479,"C",'MAPA DE RIESGOS'!$AF479),"")</f>
        <v/>
      </c>
      <c r="BJ63" s="316" t="str">
        <f>IF(AND('MAPA DE RIESGOS'!$AP480="Alta",'MAPA DE RIESGOS'!$AR480="Moderado"),CONCATENATE("R",'MAPA DE RIESGOS'!$H480,"C",'MAPA DE RIESGOS'!$AF480),"")</f>
        <v/>
      </c>
      <c r="BK63" s="317" t="str">
        <f>IF(AND('MAPA DE RIESGOS'!$AP481="Alta",'MAPA DE RIESGOS'!$AR481="Moderado"),CONCATENATE("R",'MAPA DE RIESGOS'!$H481,"C",'MAPA DE RIESGOS'!$AF481),"")</f>
        <v/>
      </c>
      <c r="BL63" s="316" t="str">
        <f>IF(AND('MAPA DE RIESGOS'!$AP464="Alta",'MAPA DE RIESGOS'!$AR464="Mayor"),CONCATENATE("R",'MAPA DE RIESGOS'!$H464,"C",'MAPA DE RIESGOS'!$AF464),"")</f>
        <v/>
      </c>
      <c r="BM63" s="316" t="str">
        <f>IF(AND('MAPA DE RIESGOS'!$AP465="Alta",'MAPA DE RIESGOS'!$AR465="Mayor"),CONCATENATE("R",'MAPA DE RIESGOS'!$H465,"C",'MAPA DE RIESGOS'!$AF465),"")</f>
        <v/>
      </c>
      <c r="BN63" s="316" t="str">
        <f>IF(AND('MAPA DE RIESGOS'!$AP466="Alta",'MAPA DE RIESGOS'!$AR466="Mayor"),CONCATENATE("R",'MAPA DE RIESGOS'!$H466,"C",'MAPA DE RIESGOS'!$AF466),"")</f>
        <v/>
      </c>
      <c r="BO63" s="316" t="str">
        <f>IF(AND('MAPA DE RIESGOS'!$AP467="Alta",'MAPA DE RIESGOS'!$AR467="Mayor"),CONCATENATE("R",'MAPA DE RIESGOS'!$H467,"C",'MAPA DE RIESGOS'!$AF467),"")</f>
        <v/>
      </c>
      <c r="BP63" s="316" t="str">
        <f>IF(AND('MAPA DE RIESGOS'!$AP468="Alta",'MAPA DE RIESGOS'!$AR468="Mayor"),CONCATENATE("R",'MAPA DE RIESGOS'!$H468,"C",'MAPA DE RIESGOS'!$AF468),"")</f>
        <v/>
      </c>
      <c r="BQ63" s="316" t="str">
        <f>IF(AND('MAPA DE RIESGOS'!$AP469="Alta",'MAPA DE RIESGOS'!$AR469="Mayor"),CONCATENATE("R",'MAPA DE RIESGOS'!$H469,"C",'MAPA DE RIESGOS'!$AF469),"")</f>
        <v/>
      </c>
      <c r="BR63" s="316" t="str">
        <f>IF(AND('MAPA DE RIESGOS'!$AP470="Alta",'MAPA DE RIESGOS'!$AR470="Mayor"),CONCATENATE("R",'MAPA DE RIESGOS'!$H470,"C",'MAPA DE RIESGOS'!$AF470),"")</f>
        <v/>
      </c>
      <c r="BS63" s="316" t="str">
        <f>IF(AND('MAPA DE RIESGOS'!$AP471="Alta",'MAPA DE RIESGOS'!$AR471="Mayor"),CONCATENATE("R",'MAPA DE RIESGOS'!$H471,"C",'MAPA DE RIESGOS'!$AF471),"")</f>
        <v/>
      </c>
      <c r="BT63" s="316" t="str">
        <f>IF(AND('MAPA DE RIESGOS'!$AP472="Alta",'MAPA DE RIESGOS'!$AR472="Mayor"),CONCATENATE("R",'MAPA DE RIESGOS'!$H472,"C",'MAPA DE RIESGOS'!$AF472),"")</f>
        <v/>
      </c>
      <c r="BU63" s="316" t="str">
        <f>IF(AND('MAPA DE RIESGOS'!$AP473="Alta",'MAPA DE RIESGOS'!$AR473="Mayor"),CONCATENATE("R",'MAPA DE RIESGOS'!$H473,"C",'MAPA DE RIESGOS'!$AF473),"")</f>
        <v/>
      </c>
      <c r="BV63" s="316" t="str">
        <f>IF(AND('MAPA DE RIESGOS'!$AP474="Alta",'MAPA DE RIESGOS'!$AR474="Mayor"),CONCATENATE("R",'MAPA DE RIESGOS'!$H474,"C",'MAPA DE RIESGOS'!$AF474),"")</f>
        <v/>
      </c>
      <c r="BW63" s="316" t="str">
        <f>IF(AND('MAPA DE RIESGOS'!$AP475="Alta",'MAPA DE RIESGOS'!$AR475="Mayor"),CONCATENATE("R",'MAPA DE RIESGOS'!$H475,"C",'MAPA DE RIESGOS'!$AF475),"")</f>
        <v/>
      </c>
      <c r="BX63" s="316" t="str">
        <f>IF(AND('MAPA DE RIESGOS'!$AP476="Alta",'MAPA DE RIESGOS'!$AR476="Mayor"),CONCATENATE("R",'MAPA DE RIESGOS'!$H476,"C",'MAPA DE RIESGOS'!$AF476),"")</f>
        <v/>
      </c>
      <c r="BY63" s="316" t="str">
        <f>IF(AND('MAPA DE RIESGOS'!$AP477="Alta",'MAPA DE RIESGOS'!$AR477="Mayor"),CONCATENATE("R",'MAPA DE RIESGOS'!$H477,"C",'MAPA DE RIESGOS'!$AF477),"")</f>
        <v/>
      </c>
      <c r="BZ63" s="316" t="str">
        <f>IF(AND('MAPA DE RIESGOS'!$AP478="Alta",'MAPA DE RIESGOS'!$AR478="Mayor"),CONCATENATE("R",'MAPA DE RIESGOS'!$H478,"C",'MAPA DE RIESGOS'!$AF478),"")</f>
        <v/>
      </c>
      <c r="CA63" s="316" t="str">
        <f>IF(AND('MAPA DE RIESGOS'!$AP479="Alta",'MAPA DE RIESGOS'!$AR479="Mayor"),CONCATENATE("R",'MAPA DE RIESGOS'!$H479,"C",'MAPA DE RIESGOS'!$AF479),"")</f>
        <v/>
      </c>
      <c r="CB63" s="316" t="str">
        <f>IF(AND('MAPA DE RIESGOS'!$AP480="Alta",'MAPA DE RIESGOS'!$AR480="Mayor"),CONCATENATE("R",'MAPA DE RIESGOS'!$H480,"C",'MAPA DE RIESGOS'!$AF480),"")</f>
        <v/>
      </c>
      <c r="CC63" s="317" t="str">
        <f>IF(AND('MAPA DE RIESGOS'!$AP481="Alta",'MAPA DE RIESGOS'!$AR481="Mayor"),CONCATENATE("R",'MAPA DE RIESGOS'!$H481,"C",'MAPA DE RIESGOS'!$AF481),"")</f>
        <v/>
      </c>
      <c r="CD63" s="318" t="str">
        <f>IF(AND('MAPA DE RIESGOS'!$AP464="Alta",'MAPA DE RIESGOS'!$AR464="Catastrófico"),CONCATENATE("R",'MAPA DE RIESGOS'!$H464,"C",'MAPA DE RIESGOS'!$AF464),"")</f>
        <v/>
      </c>
      <c r="CE63" s="318" t="str">
        <f>IF(AND('MAPA DE RIESGOS'!$AP465="Alta",'MAPA DE RIESGOS'!$AR465="Catastrófico"),CONCATENATE("R",'MAPA DE RIESGOS'!$H465,"C",'MAPA DE RIESGOS'!$AF465),"")</f>
        <v/>
      </c>
      <c r="CF63" s="318" t="str">
        <f>IF(AND('MAPA DE RIESGOS'!$AP466="Alta",'MAPA DE RIESGOS'!$AR466="Catastrófico"),CONCATENATE("R",'MAPA DE RIESGOS'!$H466,"C",'MAPA DE RIESGOS'!$AF466),"")</f>
        <v/>
      </c>
      <c r="CG63" s="318" t="str">
        <f>IF(AND('MAPA DE RIESGOS'!$AP467="Alta",'MAPA DE RIESGOS'!$AR467="Catastrófico"),CONCATENATE("R",'MAPA DE RIESGOS'!$H467,"C",'MAPA DE RIESGOS'!$AF467),"")</f>
        <v/>
      </c>
      <c r="CH63" s="318" t="str">
        <f>IF(AND('MAPA DE RIESGOS'!$AP468="Alta",'MAPA DE RIESGOS'!$AR468="Catastrófico"),CONCATENATE("R",'MAPA DE RIESGOS'!$H468,"C",'MAPA DE RIESGOS'!$AF468),"")</f>
        <v/>
      </c>
      <c r="CI63" s="318" t="str">
        <f>IF(AND('MAPA DE RIESGOS'!$AP469="Alta",'MAPA DE RIESGOS'!$AR469="Catastrófico"),CONCATENATE("R",'MAPA DE RIESGOS'!$H469,"C",'MAPA DE RIESGOS'!$AF469),"")</f>
        <v/>
      </c>
      <c r="CJ63" s="318" t="str">
        <f>IF(AND('MAPA DE RIESGOS'!$AP470="Alta",'MAPA DE RIESGOS'!$AR470="Catastrófico"),CONCATENATE("R",'MAPA DE RIESGOS'!$H470,"C",'MAPA DE RIESGOS'!$AF470),"")</f>
        <v/>
      </c>
      <c r="CK63" s="318" t="str">
        <f>IF(AND('MAPA DE RIESGOS'!$AP471="Alta",'MAPA DE RIESGOS'!$AR471="Catastrófico"),CONCATENATE("R",'MAPA DE RIESGOS'!$H471,"C",'MAPA DE RIESGOS'!$AF471),"")</f>
        <v/>
      </c>
      <c r="CL63" s="318" t="str">
        <f>IF(AND('MAPA DE RIESGOS'!$AP472="Alta",'MAPA DE RIESGOS'!$AR472="Catastrófico"),CONCATENATE("R",'MAPA DE RIESGOS'!$H472,"C",'MAPA DE RIESGOS'!$AF472),"")</f>
        <v/>
      </c>
      <c r="CM63" s="318" t="str">
        <f>IF(AND('MAPA DE RIESGOS'!$AP473="Alta",'MAPA DE RIESGOS'!$AR473="Catastrófico"),CONCATENATE("R",'MAPA DE RIESGOS'!$H473,"C",'MAPA DE RIESGOS'!$AF473),"")</f>
        <v/>
      </c>
      <c r="CN63" s="318" t="str">
        <f>IF(AND('MAPA DE RIESGOS'!$AP474="Alta",'MAPA DE RIESGOS'!$AR474="Catastrófico"),CONCATENATE("R",'MAPA DE RIESGOS'!$H474,"C",'MAPA DE RIESGOS'!$AF474),"")</f>
        <v/>
      </c>
      <c r="CO63" s="318" t="str">
        <f>IF(AND('MAPA DE RIESGOS'!$AP475="Alta",'MAPA DE RIESGOS'!$AR475="Catastrófico"),CONCATENATE("R",'MAPA DE RIESGOS'!$H475,"C",'MAPA DE RIESGOS'!$AF475),"")</f>
        <v/>
      </c>
      <c r="CP63" s="318" t="str">
        <f>IF(AND('MAPA DE RIESGOS'!$AP476="Alta",'MAPA DE RIESGOS'!$AR476="Catastrófico"),CONCATENATE("R",'MAPA DE RIESGOS'!$H476,"C",'MAPA DE RIESGOS'!$AF476),"")</f>
        <v/>
      </c>
      <c r="CQ63" s="318" t="str">
        <f>IF(AND('MAPA DE RIESGOS'!$AP477="Alta",'MAPA DE RIESGOS'!$AR477="Catastrófico"),CONCATENATE("R",'MAPA DE RIESGOS'!$H477,"C",'MAPA DE RIESGOS'!$AF477),"")</f>
        <v/>
      </c>
      <c r="CR63" s="318" t="str">
        <f>IF(AND('MAPA DE RIESGOS'!$AP478="Alta",'MAPA DE RIESGOS'!$AR478="Catastrófico"),CONCATENATE("R",'MAPA DE RIESGOS'!$H478,"C",'MAPA DE RIESGOS'!$AF478),"")</f>
        <v/>
      </c>
      <c r="CS63" s="318" t="str">
        <f>IF(AND('MAPA DE RIESGOS'!$AP479="Alta",'MAPA DE RIESGOS'!$AR479="Catastrófico"),CONCATENATE("R",'MAPA DE RIESGOS'!$H479,"C",'MAPA DE RIESGOS'!$AF479),"")</f>
        <v/>
      </c>
      <c r="CT63" s="318" t="str">
        <f>IF(AND('MAPA DE RIESGOS'!$AP480="Alta",'MAPA DE RIESGOS'!$AR480="Catastrófico"),CONCATENATE("R",'MAPA DE RIESGOS'!$H480,"C",'MAPA DE RIESGOS'!$AF480),"")</f>
        <v/>
      </c>
      <c r="CU63" s="319" t="str">
        <f>IF(AND('MAPA DE RIESGOS'!$AP481="Alta",'MAPA DE RIESGOS'!$AR481="Catastrófico"),CONCATENATE("R",'MAPA DE RIESGOS'!$H481,"C",'MAPA DE RIESGOS'!$AF481),"")</f>
        <v/>
      </c>
      <c r="CV63" s="57"/>
      <c r="CW63" s="873"/>
      <c r="CX63" s="874"/>
      <c r="CY63" s="874"/>
      <c r="CZ63" s="874"/>
      <c r="DA63" s="874"/>
      <c r="DB63" s="875"/>
    </row>
    <row r="64" spans="2:106" ht="32.450000000000003" customHeight="1">
      <c r="B64" s="878"/>
      <c r="C64" s="878"/>
      <c r="D64" s="879"/>
      <c r="E64" s="849"/>
      <c r="F64" s="850"/>
      <c r="G64" s="850"/>
      <c r="H64" s="850"/>
      <c r="I64" s="850"/>
      <c r="J64" s="328" t="str">
        <f>IF(AND('MAPA DE RIESGOS'!$AP482="Alta",'MAPA DE RIESGOS'!$AR482="Leve"),CONCATENATE("R",'MAPA DE RIESGOS'!$H482,"C",'MAPA DE RIESGOS'!$AF482),"")</f>
        <v/>
      </c>
      <c r="K64" s="329" t="str">
        <f>IF(AND('MAPA DE RIESGOS'!$AP483="Alta",'MAPA DE RIESGOS'!$AR483="Leve"),CONCATENATE("R",'MAPA DE RIESGOS'!$H483,"C",'MAPA DE RIESGOS'!$AF483),"")</f>
        <v/>
      </c>
      <c r="L64" s="329" t="str">
        <f>IF(AND('MAPA DE RIESGOS'!$AP484="Alta",'MAPA DE RIESGOS'!$AR484="Leve"),CONCATENATE("R",'MAPA DE RIESGOS'!$H484,"C",'MAPA DE RIESGOS'!$AF484),"")</f>
        <v/>
      </c>
      <c r="M64" s="329" t="str">
        <f>IF(AND('MAPA DE RIESGOS'!$AP485="Alta",'MAPA DE RIESGOS'!$AR485="Leve"),CONCATENATE("R",'MAPA DE RIESGOS'!$H485,"C",'MAPA DE RIESGOS'!$AF485),"")</f>
        <v/>
      </c>
      <c r="N64" s="329" t="str">
        <f>IF(AND('MAPA DE RIESGOS'!$AP486="Alta",'MAPA DE RIESGOS'!$AR486="Leve"),CONCATENATE("R",'MAPA DE RIESGOS'!$H486,"C",'MAPA DE RIESGOS'!$AF486),"")</f>
        <v/>
      </c>
      <c r="O64" s="329" t="str">
        <f>IF(AND('MAPA DE RIESGOS'!$AP487="Alta",'MAPA DE RIESGOS'!$AR487="Leve"),CONCATENATE("R",'MAPA DE RIESGOS'!$H487,"C",'MAPA DE RIESGOS'!$AF487),"")</f>
        <v/>
      </c>
      <c r="P64" s="329" t="str">
        <f>IF(AND('MAPA DE RIESGOS'!$AP488="Alta",'MAPA DE RIESGOS'!$AR488="Leve"),CONCATENATE("R",'MAPA DE RIESGOS'!$H488,"C",'MAPA DE RIESGOS'!$AF488),"")</f>
        <v/>
      </c>
      <c r="Q64" s="329" t="str">
        <f>IF(AND('MAPA DE RIESGOS'!$AP489="Alta",'MAPA DE RIESGOS'!$AR489="Leve"),CONCATENATE("R",'MAPA DE RIESGOS'!$H489,"C",'MAPA DE RIESGOS'!$AF489),"")</f>
        <v/>
      </c>
      <c r="R64" s="329" t="str">
        <f>IF(AND('MAPA DE RIESGOS'!$AP490="Alta",'MAPA DE RIESGOS'!$AR490="Leve"),CONCATENATE("R",'MAPA DE RIESGOS'!$H490,"C",'MAPA DE RIESGOS'!$AF490),"")</f>
        <v/>
      </c>
      <c r="S64" s="329" t="str">
        <f>IF(AND('MAPA DE RIESGOS'!$AP491="Alta",'MAPA DE RIESGOS'!$AR491="Leve"),CONCATENATE("R",'MAPA DE RIESGOS'!$H491,"C",'MAPA DE RIESGOS'!$AF491),"")</f>
        <v/>
      </c>
      <c r="T64" s="329" t="str">
        <f>IF(AND('MAPA DE RIESGOS'!$AP492="Alta",'MAPA DE RIESGOS'!$AR492="Leve"),CONCATENATE("R",'MAPA DE RIESGOS'!$H492,"C",'MAPA DE RIESGOS'!$AF492),"")</f>
        <v/>
      </c>
      <c r="U64" s="329" t="str">
        <f>IF(AND('MAPA DE RIESGOS'!$AP493="Alta",'MAPA DE RIESGOS'!$AR493="Leve"),CONCATENATE("R",'MAPA DE RIESGOS'!$H493,"C",'MAPA DE RIESGOS'!$AF493),"")</f>
        <v/>
      </c>
      <c r="V64" s="329" t="str">
        <f>IF(AND('MAPA DE RIESGOS'!$AP494="Alta",'MAPA DE RIESGOS'!$AR494="Leve"),CONCATENATE("R",'MAPA DE RIESGOS'!$H494,"C",'MAPA DE RIESGOS'!$AF494),"")</f>
        <v/>
      </c>
      <c r="W64" s="329" t="str">
        <f>IF(AND('MAPA DE RIESGOS'!$AP495="Alta",'MAPA DE RIESGOS'!$AR495="Leve"),CONCATENATE("R",'MAPA DE RIESGOS'!$H495,"C",'MAPA DE RIESGOS'!$AF495),"")</f>
        <v/>
      </c>
      <c r="X64" s="329" t="str">
        <f>IF(AND('MAPA DE RIESGOS'!$AP496="Alta",'MAPA DE RIESGOS'!$AR496="Leve"),CONCATENATE("R",'MAPA DE RIESGOS'!$H496,"C",'MAPA DE RIESGOS'!$AF496),"")</f>
        <v/>
      </c>
      <c r="Y64" s="329" t="str">
        <f>IF(AND('MAPA DE RIESGOS'!$AP497="Alta",'MAPA DE RIESGOS'!$AR497="Leve"),CONCATENATE("R",'MAPA DE RIESGOS'!$H497,"C",'MAPA DE RIESGOS'!$AF497),"")</f>
        <v/>
      </c>
      <c r="Z64" s="329" t="str">
        <f>IF(AND('MAPA DE RIESGOS'!$AP498="Alta",'MAPA DE RIESGOS'!$AR498="Leve"),CONCATENATE("R",'MAPA DE RIESGOS'!$H498,"C",'MAPA DE RIESGOS'!$AF498),"")</f>
        <v/>
      </c>
      <c r="AA64" s="329" t="str">
        <f>IF(AND('MAPA DE RIESGOS'!$AP499="Alta",'MAPA DE RIESGOS'!$AR499="Leve"),CONCATENATE("R",'MAPA DE RIESGOS'!$H499,"C",'MAPA DE RIESGOS'!$AF499),"")</f>
        <v/>
      </c>
      <c r="AB64" s="328" t="str">
        <f>IF(AND('MAPA DE RIESGOS'!$AP482="Alta",'MAPA DE RIESGOS'!$AR482="Menor"),CONCATENATE("R",'MAPA DE RIESGOS'!$H482,"C",'MAPA DE RIESGOS'!$AF482),"")</f>
        <v/>
      </c>
      <c r="AC64" s="329" t="str">
        <f>IF(AND('MAPA DE RIESGOS'!$AP483="Alta",'MAPA DE RIESGOS'!$AR483="Menor"),CONCATENATE("R",'MAPA DE RIESGOS'!$H483,"C",'MAPA DE RIESGOS'!$AF483),"")</f>
        <v/>
      </c>
      <c r="AD64" s="329" t="str">
        <f>IF(AND('MAPA DE RIESGOS'!$AP484="Alta",'MAPA DE RIESGOS'!$AR484="Menor"),CONCATENATE("R",'MAPA DE RIESGOS'!$H484,"C",'MAPA DE RIESGOS'!$AF484),"")</f>
        <v/>
      </c>
      <c r="AE64" s="329" t="str">
        <f>IF(AND('MAPA DE RIESGOS'!$AP485="Alta",'MAPA DE RIESGOS'!$AR485="Menor"),CONCATENATE("R",'MAPA DE RIESGOS'!$H485,"C",'MAPA DE RIESGOS'!$AF485),"")</f>
        <v/>
      </c>
      <c r="AF64" s="329" t="str">
        <f>IF(AND('MAPA DE RIESGOS'!$AP486="Alta",'MAPA DE RIESGOS'!$AR486="Menor"),CONCATENATE("R",'MAPA DE RIESGOS'!$H486,"C",'MAPA DE RIESGOS'!$AF486),"")</f>
        <v/>
      </c>
      <c r="AG64" s="329" t="str">
        <f>IF(AND('MAPA DE RIESGOS'!$AP487="Alta",'MAPA DE RIESGOS'!$AR487="Menor"),CONCATENATE("R",'MAPA DE RIESGOS'!$H487,"C",'MAPA DE RIESGOS'!$AF487),"")</f>
        <v/>
      </c>
      <c r="AH64" s="329" t="str">
        <f>IF(AND('MAPA DE RIESGOS'!$AP488="Alta",'MAPA DE RIESGOS'!$AR488="Menor"),CONCATENATE("R",'MAPA DE RIESGOS'!$H488,"C",'MAPA DE RIESGOS'!$AF488),"")</f>
        <v/>
      </c>
      <c r="AI64" s="329" t="str">
        <f>IF(AND('MAPA DE RIESGOS'!$AP489="Alta",'MAPA DE RIESGOS'!$AR489="Menor"),CONCATENATE("R",'MAPA DE RIESGOS'!$H489,"C",'MAPA DE RIESGOS'!$AF489),"")</f>
        <v/>
      </c>
      <c r="AJ64" s="329" t="str">
        <f>IF(AND('MAPA DE RIESGOS'!$AP490="Alta",'MAPA DE RIESGOS'!$AR490="Menor"),CONCATENATE("R",'MAPA DE RIESGOS'!$H490,"C",'MAPA DE RIESGOS'!$AF490),"")</f>
        <v/>
      </c>
      <c r="AK64" s="329" t="str">
        <f>IF(AND('MAPA DE RIESGOS'!$AP491="Alta",'MAPA DE RIESGOS'!$AR491="Menor"),CONCATENATE("R",'MAPA DE RIESGOS'!$H491,"C",'MAPA DE RIESGOS'!$AF491),"")</f>
        <v/>
      </c>
      <c r="AL64" s="329" t="str">
        <f>IF(AND('MAPA DE RIESGOS'!$AP492="Alta",'MAPA DE RIESGOS'!$AR492="Menor"),CONCATENATE("R",'MAPA DE RIESGOS'!$H492,"C",'MAPA DE RIESGOS'!$AF492),"")</f>
        <v/>
      </c>
      <c r="AM64" s="329" t="str">
        <f>IF(AND('MAPA DE RIESGOS'!$AP493="Alta",'MAPA DE RIESGOS'!$AR493="Menor"),CONCATENATE("R",'MAPA DE RIESGOS'!$H493,"C",'MAPA DE RIESGOS'!$AF493),"")</f>
        <v/>
      </c>
      <c r="AN64" s="329" t="str">
        <f>IF(AND('MAPA DE RIESGOS'!$AP494="Alta",'MAPA DE RIESGOS'!$AR494="Menor"),CONCATENATE("R",'MAPA DE RIESGOS'!$H494,"C",'MAPA DE RIESGOS'!$AF494),"")</f>
        <v/>
      </c>
      <c r="AO64" s="329" t="str">
        <f>IF(AND('MAPA DE RIESGOS'!$AP495="Alta",'MAPA DE RIESGOS'!$AR495="Menor"),CONCATENATE("R",'MAPA DE RIESGOS'!$H495,"C",'MAPA DE RIESGOS'!$AF495),"")</f>
        <v/>
      </c>
      <c r="AP64" s="329" t="str">
        <f>IF(AND('MAPA DE RIESGOS'!$AP496="Alta",'MAPA DE RIESGOS'!$AR496="Menor"),CONCATENATE("R",'MAPA DE RIESGOS'!$H496,"C",'MAPA DE RIESGOS'!$AF496),"")</f>
        <v/>
      </c>
      <c r="AQ64" s="329" t="str">
        <f>IF(AND('MAPA DE RIESGOS'!$AP497="Alta",'MAPA DE RIESGOS'!$AR497="Menor"),CONCATENATE("R",'MAPA DE RIESGOS'!$H497,"C",'MAPA DE RIESGOS'!$AF497),"")</f>
        <v/>
      </c>
      <c r="AR64" s="329" t="str">
        <f>IF(AND('MAPA DE RIESGOS'!$AP498="Alta",'MAPA DE RIESGOS'!$AR498="Menor"),CONCATENATE("R",'MAPA DE RIESGOS'!$H498,"C",'MAPA DE RIESGOS'!$AF498),"")</f>
        <v/>
      </c>
      <c r="AS64" s="330" t="str">
        <f>IF(AND('MAPA DE RIESGOS'!$AP499="Alta",'MAPA DE RIESGOS'!$AR499="Menor"),CONCATENATE("R",'MAPA DE RIESGOS'!$H499,"C",'MAPA DE RIESGOS'!$AF499),"")</f>
        <v/>
      </c>
      <c r="AT64" s="316" t="str">
        <f>IF(AND('MAPA DE RIESGOS'!$AP482="Alta",'MAPA DE RIESGOS'!$AR482="Moderado"),CONCATENATE("R",'MAPA DE RIESGOS'!$H482,"C",'MAPA DE RIESGOS'!$AF482),"")</f>
        <v/>
      </c>
      <c r="AU64" s="316" t="str">
        <f>IF(AND('MAPA DE RIESGOS'!$AP483="Alta",'MAPA DE RIESGOS'!$AR483="Moderado"),CONCATENATE("R",'MAPA DE RIESGOS'!$H483,"C",'MAPA DE RIESGOS'!$AF483),"")</f>
        <v/>
      </c>
      <c r="AV64" s="316" t="str">
        <f>IF(AND('MAPA DE RIESGOS'!$AP484="Alta",'MAPA DE RIESGOS'!$AR484="Moderado"),CONCATENATE("R",'MAPA DE RIESGOS'!$H484,"C",'MAPA DE RIESGOS'!$AF484),"")</f>
        <v/>
      </c>
      <c r="AW64" s="316" t="str">
        <f>IF(AND('MAPA DE RIESGOS'!$AP485="Alta",'MAPA DE RIESGOS'!$AR485="Moderado"),CONCATENATE("R",'MAPA DE RIESGOS'!$H485,"C",'MAPA DE RIESGOS'!$AF485),"")</f>
        <v/>
      </c>
      <c r="AX64" s="316" t="str">
        <f>IF(AND('MAPA DE RIESGOS'!$AP486="Alta",'MAPA DE RIESGOS'!$AR486="Moderado"),CONCATENATE("R",'MAPA DE RIESGOS'!$H486,"C",'MAPA DE RIESGOS'!$AF486),"")</f>
        <v/>
      </c>
      <c r="AY64" s="316" t="str">
        <f>IF(AND('MAPA DE RIESGOS'!$AP487="Alta",'MAPA DE RIESGOS'!$AR487="Moderado"),CONCATENATE("R",'MAPA DE RIESGOS'!$H487,"C",'MAPA DE RIESGOS'!$AF487),"")</f>
        <v/>
      </c>
      <c r="AZ64" s="316" t="str">
        <f>IF(AND('MAPA DE RIESGOS'!$AP488="Alta",'MAPA DE RIESGOS'!$AR488="Moderado"),CONCATENATE("R",'MAPA DE RIESGOS'!$H488,"C",'MAPA DE RIESGOS'!$AF488),"")</f>
        <v/>
      </c>
      <c r="BA64" s="316" t="str">
        <f>IF(AND('MAPA DE RIESGOS'!$AP489="Alta",'MAPA DE RIESGOS'!$AR489="Moderado"),CONCATENATE("R",'MAPA DE RIESGOS'!$H489,"C",'MAPA DE RIESGOS'!$AF489),"")</f>
        <v/>
      </c>
      <c r="BB64" s="316" t="str">
        <f>IF(AND('MAPA DE RIESGOS'!$AP490="Alta",'MAPA DE RIESGOS'!$AR490="Moderado"),CONCATENATE("R",'MAPA DE RIESGOS'!$H490,"C",'MAPA DE RIESGOS'!$AF490),"")</f>
        <v/>
      </c>
      <c r="BC64" s="316" t="str">
        <f>IF(AND('MAPA DE RIESGOS'!$AP491="Alta",'MAPA DE RIESGOS'!$AR491="Moderado"),CONCATENATE("R",'MAPA DE RIESGOS'!$H491,"C",'MAPA DE RIESGOS'!$AF491),"")</f>
        <v/>
      </c>
      <c r="BD64" s="316" t="str">
        <f>IF(AND('MAPA DE RIESGOS'!$AP492="Alta",'MAPA DE RIESGOS'!$AR492="Moderado"),CONCATENATE("R",'MAPA DE RIESGOS'!$H492,"C",'MAPA DE RIESGOS'!$AF492),"")</f>
        <v/>
      </c>
      <c r="BE64" s="316" t="str">
        <f>IF(AND('MAPA DE RIESGOS'!$AP493="Alta",'MAPA DE RIESGOS'!$AR493="Moderado"),CONCATENATE("R",'MAPA DE RIESGOS'!$H493,"C",'MAPA DE RIESGOS'!$AF493),"")</f>
        <v/>
      </c>
      <c r="BF64" s="316" t="str">
        <f>IF(AND('MAPA DE RIESGOS'!$AP494="Alta",'MAPA DE RIESGOS'!$AR494="Moderado"),CONCATENATE("R",'MAPA DE RIESGOS'!$H494,"C",'MAPA DE RIESGOS'!$AF494),"")</f>
        <v/>
      </c>
      <c r="BG64" s="316" t="str">
        <f>IF(AND('MAPA DE RIESGOS'!$AP495="Alta",'MAPA DE RIESGOS'!$AR495="Moderado"),CONCATENATE("R",'MAPA DE RIESGOS'!$H495,"C",'MAPA DE RIESGOS'!$AF495),"")</f>
        <v/>
      </c>
      <c r="BH64" s="316" t="str">
        <f>IF(AND('MAPA DE RIESGOS'!$AP496="Alta",'MAPA DE RIESGOS'!$AR496="Moderado"),CONCATENATE("R",'MAPA DE RIESGOS'!$H496,"C",'MAPA DE RIESGOS'!$AF496),"")</f>
        <v/>
      </c>
      <c r="BI64" s="316" t="str">
        <f>IF(AND('MAPA DE RIESGOS'!$AP497="Alta",'MAPA DE RIESGOS'!$AR497="Moderado"),CONCATENATE("R",'MAPA DE RIESGOS'!$H497,"C",'MAPA DE RIESGOS'!$AF497),"")</f>
        <v/>
      </c>
      <c r="BJ64" s="316" t="str">
        <f>IF(AND('MAPA DE RIESGOS'!$AP498="Alta",'MAPA DE RIESGOS'!$AR498="Moderado"),CONCATENATE("R",'MAPA DE RIESGOS'!$H498,"C",'MAPA DE RIESGOS'!$AF498),"")</f>
        <v/>
      </c>
      <c r="BK64" s="317" t="str">
        <f>IF(AND('MAPA DE RIESGOS'!$AP499="Alta",'MAPA DE RIESGOS'!$AR499="Moderado"),CONCATENATE("R",'MAPA DE RIESGOS'!$H499,"C",'MAPA DE RIESGOS'!$AF499),"")</f>
        <v/>
      </c>
      <c r="BL64" s="316" t="str">
        <f>IF(AND('MAPA DE RIESGOS'!$AP482="Alta",'MAPA DE RIESGOS'!$AR482="Mayor"),CONCATENATE("R",'MAPA DE RIESGOS'!$H482,"C",'MAPA DE RIESGOS'!$AF482),"")</f>
        <v/>
      </c>
      <c r="BM64" s="316" t="str">
        <f>IF(AND('MAPA DE RIESGOS'!$AP483="Alta",'MAPA DE RIESGOS'!$AR483="Mayor"),CONCATENATE("R",'MAPA DE RIESGOS'!$H483,"C",'MAPA DE RIESGOS'!$AF483),"")</f>
        <v/>
      </c>
      <c r="BN64" s="316" t="str">
        <f>IF(AND('MAPA DE RIESGOS'!$AP484="Alta",'MAPA DE RIESGOS'!$AR484="Mayor"),CONCATENATE("R",'MAPA DE RIESGOS'!$H484,"C",'MAPA DE RIESGOS'!$AF484),"")</f>
        <v/>
      </c>
      <c r="BO64" s="316" t="str">
        <f>IF(AND('MAPA DE RIESGOS'!$AP485="Alta",'MAPA DE RIESGOS'!$AR485="Mayor"),CONCATENATE("R",'MAPA DE RIESGOS'!$H485,"C",'MAPA DE RIESGOS'!$AF485),"")</f>
        <v/>
      </c>
      <c r="BP64" s="316" t="str">
        <f>IF(AND('MAPA DE RIESGOS'!$AP486="Alta",'MAPA DE RIESGOS'!$AR486="Mayor"),CONCATENATE("R",'MAPA DE RIESGOS'!$H486,"C",'MAPA DE RIESGOS'!$AF486),"")</f>
        <v/>
      </c>
      <c r="BQ64" s="316" t="str">
        <f>IF(AND('MAPA DE RIESGOS'!$AP487="Alta",'MAPA DE RIESGOS'!$AR487="Mayor"),CONCATENATE("R",'MAPA DE RIESGOS'!$H487,"C",'MAPA DE RIESGOS'!$AF487),"")</f>
        <v/>
      </c>
      <c r="BR64" s="316" t="str">
        <f>IF(AND('MAPA DE RIESGOS'!$AP488="Alta",'MAPA DE RIESGOS'!$AR488="Mayor"),CONCATENATE("R",'MAPA DE RIESGOS'!$H488,"C",'MAPA DE RIESGOS'!$AF488),"")</f>
        <v/>
      </c>
      <c r="BS64" s="316" t="str">
        <f>IF(AND('MAPA DE RIESGOS'!$AP489="Alta",'MAPA DE RIESGOS'!$AR489="Mayor"),CONCATENATE("R",'MAPA DE RIESGOS'!$H489,"C",'MAPA DE RIESGOS'!$AF489),"")</f>
        <v/>
      </c>
      <c r="BT64" s="316" t="str">
        <f>IF(AND('MAPA DE RIESGOS'!$AP490="Alta",'MAPA DE RIESGOS'!$AR490="Mayor"),CONCATENATE("R",'MAPA DE RIESGOS'!$H490,"C",'MAPA DE RIESGOS'!$AF490),"")</f>
        <v/>
      </c>
      <c r="BU64" s="316" t="str">
        <f>IF(AND('MAPA DE RIESGOS'!$AP491="Alta",'MAPA DE RIESGOS'!$AR491="Mayor"),CONCATENATE("R",'MAPA DE RIESGOS'!$H491,"C",'MAPA DE RIESGOS'!$AF491),"")</f>
        <v/>
      </c>
      <c r="BV64" s="316" t="str">
        <f>IF(AND('MAPA DE RIESGOS'!$AP492="Alta",'MAPA DE RIESGOS'!$AR492="Mayor"),CONCATENATE("R",'MAPA DE RIESGOS'!$H492,"C",'MAPA DE RIESGOS'!$AF492),"")</f>
        <v/>
      </c>
      <c r="BW64" s="316" t="str">
        <f>IF(AND('MAPA DE RIESGOS'!$AP493="Alta",'MAPA DE RIESGOS'!$AR493="Mayor"),CONCATENATE("R",'MAPA DE RIESGOS'!$H493,"C",'MAPA DE RIESGOS'!$AF493),"")</f>
        <v/>
      </c>
      <c r="BX64" s="316" t="str">
        <f>IF(AND('MAPA DE RIESGOS'!$AP494="Alta",'MAPA DE RIESGOS'!$AR494="Mayor"),CONCATENATE("R",'MAPA DE RIESGOS'!$H494,"C",'MAPA DE RIESGOS'!$AF494),"")</f>
        <v/>
      </c>
      <c r="BY64" s="316" t="str">
        <f>IF(AND('MAPA DE RIESGOS'!$AP495="Alta",'MAPA DE RIESGOS'!$AR495="Mayor"),CONCATENATE("R",'MAPA DE RIESGOS'!$H495,"C",'MAPA DE RIESGOS'!$AF495),"")</f>
        <v/>
      </c>
      <c r="BZ64" s="316" t="str">
        <f>IF(AND('MAPA DE RIESGOS'!$AP496="Alta",'MAPA DE RIESGOS'!$AR496="Mayor"),CONCATENATE("R",'MAPA DE RIESGOS'!$H496,"C",'MAPA DE RIESGOS'!$AF496),"")</f>
        <v/>
      </c>
      <c r="CA64" s="316" t="str">
        <f>IF(AND('MAPA DE RIESGOS'!$AP497="Alta",'MAPA DE RIESGOS'!$AR497="Mayor"),CONCATENATE("R",'MAPA DE RIESGOS'!$H497,"C",'MAPA DE RIESGOS'!$AF497),"")</f>
        <v/>
      </c>
      <c r="CB64" s="316" t="str">
        <f>IF(AND('MAPA DE RIESGOS'!$AP498="Alta",'MAPA DE RIESGOS'!$AR498="Mayor"),CONCATENATE("R",'MAPA DE RIESGOS'!$H498,"C",'MAPA DE RIESGOS'!$AF498),"")</f>
        <v/>
      </c>
      <c r="CC64" s="317" t="str">
        <f>IF(AND('MAPA DE RIESGOS'!$AP499="Alta",'MAPA DE RIESGOS'!$AR499="Mayor"),CONCATENATE("R",'MAPA DE RIESGOS'!$H499,"C",'MAPA DE RIESGOS'!$AF499),"")</f>
        <v/>
      </c>
      <c r="CD64" s="318" t="str">
        <f>IF(AND('MAPA DE RIESGOS'!$AP482="Alta",'MAPA DE RIESGOS'!$AR482="Catastrófico"),CONCATENATE("R",'MAPA DE RIESGOS'!$H482,"C",'MAPA DE RIESGOS'!$AF482),"")</f>
        <v/>
      </c>
      <c r="CE64" s="318" t="str">
        <f>IF(AND('MAPA DE RIESGOS'!$AP483="Alta",'MAPA DE RIESGOS'!$AR483="Catastrófico"),CONCATENATE("R",'MAPA DE RIESGOS'!$H483,"C",'MAPA DE RIESGOS'!$AF483),"")</f>
        <v/>
      </c>
      <c r="CF64" s="318" t="str">
        <f>IF(AND('MAPA DE RIESGOS'!$AP484="Alta",'MAPA DE RIESGOS'!$AR484="Catastrófico"),CONCATENATE("R",'MAPA DE RIESGOS'!$H484,"C",'MAPA DE RIESGOS'!$AF484),"")</f>
        <v/>
      </c>
      <c r="CG64" s="318" t="str">
        <f>IF(AND('MAPA DE RIESGOS'!$AP485="Alta",'MAPA DE RIESGOS'!$AR485="Catastrófico"),CONCATENATE("R",'MAPA DE RIESGOS'!$H485,"C",'MAPA DE RIESGOS'!$AF485),"")</f>
        <v/>
      </c>
      <c r="CH64" s="318" t="str">
        <f>IF(AND('MAPA DE RIESGOS'!$AP486="Alta",'MAPA DE RIESGOS'!$AR486="Catastrófico"),CONCATENATE("R",'MAPA DE RIESGOS'!$H486,"C",'MAPA DE RIESGOS'!$AF486),"")</f>
        <v/>
      </c>
      <c r="CI64" s="318" t="str">
        <f>IF(AND('MAPA DE RIESGOS'!$AP487="Alta",'MAPA DE RIESGOS'!$AR487="Catastrófico"),CONCATENATE("R",'MAPA DE RIESGOS'!$H487,"C",'MAPA DE RIESGOS'!$AF487),"")</f>
        <v/>
      </c>
      <c r="CJ64" s="318" t="str">
        <f>IF(AND('MAPA DE RIESGOS'!$AP488="Alta",'MAPA DE RIESGOS'!$AR488="Catastrófico"),CONCATENATE("R",'MAPA DE RIESGOS'!$H488,"C",'MAPA DE RIESGOS'!$AF488),"")</f>
        <v/>
      </c>
      <c r="CK64" s="318" t="str">
        <f>IF(AND('MAPA DE RIESGOS'!$AP489="Alta",'MAPA DE RIESGOS'!$AR489="Catastrófico"),CONCATENATE("R",'MAPA DE RIESGOS'!$H489,"C",'MAPA DE RIESGOS'!$AF489),"")</f>
        <v/>
      </c>
      <c r="CL64" s="318" t="str">
        <f>IF(AND('MAPA DE RIESGOS'!$AP490="Alta",'MAPA DE RIESGOS'!$AR490="Catastrófico"),CONCATENATE("R",'MAPA DE RIESGOS'!$H490,"C",'MAPA DE RIESGOS'!$AF490),"")</f>
        <v/>
      </c>
      <c r="CM64" s="318" t="str">
        <f>IF(AND('MAPA DE RIESGOS'!$AP491="Alta",'MAPA DE RIESGOS'!$AR491="Catastrófico"),CONCATENATE("R",'MAPA DE RIESGOS'!$H491,"C",'MAPA DE RIESGOS'!$AF491),"")</f>
        <v/>
      </c>
      <c r="CN64" s="318" t="str">
        <f>IF(AND('MAPA DE RIESGOS'!$AP492="Alta",'MAPA DE RIESGOS'!$AR492="Catastrófico"),CONCATENATE("R",'MAPA DE RIESGOS'!$H492,"C",'MAPA DE RIESGOS'!$AF492),"")</f>
        <v/>
      </c>
      <c r="CO64" s="318" t="str">
        <f>IF(AND('MAPA DE RIESGOS'!$AP493="Alta",'MAPA DE RIESGOS'!$AR493="Catastrófico"),CONCATENATE("R",'MAPA DE RIESGOS'!$H493,"C",'MAPA DE RIESGOS'!$AF493),"")</f>
        <v/>
      </c>
      <c r="CP64" s="318" t="str">
        <f>IF(AND('MAPA DE RIESGOS'!$AP494="Alta",'MAPA DE RIESGOS'!$AR494="Catastrófico"),CONCATENATE("R",'MAPA DE RIESGOS'!$H494,"C",'MAPA DE RIESGOS'!$AF494),"")</f>
        <v/>
      </c>
      <c r="CQ64" s="318" t="str">
        <f>IF(AND('MAPA DE RIESGOS'!$AP495="Alta",'MAPA DE RIESGOS'!$AR495="Catastrófico"),CONCATENATE("R",'MAPA DE RIESGOS'!$H495,"C",'MAPA DE RIESGOS'!$AF495),"")</f>
        <v/>
      </c>
      <c r="CR64" s="318" t="str">
        <f>IF(AND('MAPA DE RIESGOS'!$AP496="Alta",'MAPA DE RIESGOS'!$AR496="Catastrófico"),CONCATENATE("R",'MAPA DE RIESGOS'!$H496,"C",'MAPA DE RIESGOS'!$AF496),"")</f>
        <v/>
      </c>
      <c r="CS64" s="318" t="str">
        <f>IF(AND('MAPA DE RIESGOS'!$AP497="Alta",'MAPA DE RIESGOS'!$AR497="Catastrófico"),CONCATENATE("R",'MAPA DE RIESGOS'!$H497,"C",'MAPA DE RIESGOS'!$AF497),"")</f>
        <v/>
      </c>
      <c r="CT64" s="318" t="str">
        <f>IF(AND('MAPA DE RIESGOS'!$AP498="Alta",'MAPA DE RIESGOS'!$AR498="Catastrófico"),CONCATENATE("R",'MAPA DE RIESGOS'!$H498,"C",'MAPA DE RIESGOS'!$AF498),"")</f>
        <v/>
      </c>
      <c r="CU64" s="319" t="str">
        <f>IF(AND('MAPA DE RIESGOS'!$AP499="Alta",'MAPA DE RIESGOS'!$AR499="Catastrófico"),CONCATENATE("R",'MAPA DE RIESGOS'!$H499,"C",'MAPA DE RIESGOS'!$AF499),"")</f>
        <v/>
      </c>
      <c r="CV64" s="57"/>
      <c r="CW64" s="873"/>
      <c r="CX64" s="874"/>
      <c r="CY64" s="874"/>
      <c r="CZ64" s="874"/>
      <c r="DA64" s="874"/>
      <c r="DB64" s="875"/>
    </row>
    <row r="65" spans="2:106" ht="32.450000000000003" customHeight="1">
      <c r="B65" s="878"/>
      <c r="C65" s="878"/>
      <c r="D65" s="879"/>
      <c r="E65" s="849"/>
      <c r="F65" s="850"/>
      <c r="G65" s="850"/>
      <c r="H65" s="850"/>
      <c r="I65" s="850"/>
      <c r="J65" s="328" t="str">
        <f>IF(AND('MAPA DE RIESGOS'!$AP500="Alta",'MAPA DE RIESGOS'!$AR500="Leve"),CONCATENATE("R",'MAPA DE RIESGOS'!$H500,"C",'MAPA DE RIESGOS'!$AF500),"")</f>
        <v/>
      </c>
      <c r="K65" s="329" t="str">
        <f>IF(AND('MAPA DE RIESGOS'!$AP501="Alta",'MAPA DE RIESGOS'!$AR501="Leve"),CONCATENATE("R",'MAPA DE RIESGOS'!$H501,"C",'MAPA DE RIESGOS'!$AF501),"")</f>
        <v/>
      </c>
      <c r="L65" s="329" t="str">
        <f>IF(AND('MAPA DE RIESGOS'!$AP502="Alta",'MAPA DE RIESGOS'!$AR502="Leve"),CONCATENATE("R",'MAPA DE RIESGOS'!$H502,"C",'MAPA DE RIESGOS'!$AF502),"")</f>
        <v/>
      </c>
      <c r="M65" s="329" t="str">
        <f>IF(AND('MAPA DE RIESGOS'!$AP503="Alta",'MAPA DE RIESGOS'!$AR503="Leve"),CONCATENATE("R",'MAPA DE RIESGOS'!$H503,"C",'MAPA DE RIESGOS'!$AF503),"")</f>
        <v/>
      </c>
      <c r="N65" s="329" t="str">
        <f>IF(AND('MAPA DE RIESGOS'!$AP504="Alta",'MAPA DE RIESGOS'!$AR504="Leve"),CONCATENATE("R",'MAPA DE RIESGOS'!$H504,"C",'MAPA DE RIESGOS'!$AF504),"")</f>
        <v/>
      </c>
      <c r="O65" s="329" t="str">
        <f>IF(AND('MAPA DE RIESGOS'!$AP505="Alta",'MAPA DE RIESGOS'!$AR505="Leve"),CONCATENATE("R",'MAPA DE RIESGOS'!$H505,"C",'MAPA DE RIESGOS'!$AF505),"")</f>
        <v/>
      </c>
      <c r="P65" s="329" t="str">
        <f>IF(AND('MAPA DE RIESGOS'!$AP506="Alta",'MAPA DE RIESGOS'!$AR506="Leve"),CONCATENATE("R",'MAPA DE RIESGOS'!$H506,"C",'MAPA DE RIESGOS'!$AF506),"")</f>
        <v/>
      </c>
      <c r="Q65" s="329" t="str">
        <f>IF(AND('MAPA DE RIESGOS'!$AP507="Alta",'MAPA DE RIESGOS'!$AR507="Leve"),CONCATENATE("R",'MAPA DE RIESGOS'!$H507,"C",'MAPA DE RIESGOS'!$AF507),"")</f>
        <v/>
      </c>
      <c r="R65" s="329" t="str">
        <f>IF(AND('MAPA DE RIESGOS'!$AP508="Alta",'MAPA DE RIESGOS'!$AR508="Leve"),CONCATENATE("R",'MAPA DE RIESGOS'!$H508,"C",'MAPA DE RIESGOS'!$AF508),"")</f>
        <v/>
      </c>
      <c r="S65" s="329" t="str">
        <f>IF(AND('MAPA DE RIESGOS'!$AP509="Alta",'MAPA DE RIESGOS'!$AR509="Leve"),CONCATENATE("R",'MAPA DE RIESGOS'!$H509,"C",'MAPA DE RIESGOS'!$AF509),"")</f>
        <v/>
      </c>
      <c r="T65" s="329" t="str">
        <f>IF(AND('MAPA DE RIESGOS'!$AP510="Alta",'MAPA DE RIESGOS'!$AR510="Leve"),CONCATENATE("R",'MAPA DE RIESGOS'!$H510,"C",'MAPA DE RIESGOS'!$AF510),"")</f>
        <v/>
      </c>
      <c r="U65" s="329" t="str">
        <f>IF(AND('MAPA DE RIESGOS'!$AP511="Alta",'MAPA DE RIESGOS'!$AR511="Leve"),CONCATENATE("R",'MAPA DE RIESGOS'!$H511,"C",'MAPA DE RIESGOS'!$AF511),"")</f>
        <v/>
      </c>
      <c r="V65" s="329" t="str">
        <f>IF(AND('MAPA DE RIESGOS'!$AP512="Alta",'MAPA DE RIESGOS'!$AR512="Leve"),CONCATENATE("R",'MAPA DE RIESGOS'!$H512,"C",'MAPA DE RIESGOS'!$AF512),"")</f>
        <v/>
      </c>
      <c r="W65" s="329" t="str">
        <f>IF(AND('MAPA DE RIESGOS'!$AP513="Alta",'MAPA DE RIESGOS'!$AR513="Leve"),CONCATENATE("R",'MAPA DE RIESGOS'!$H513,"C",'MAPA DE RIESGOS'!$AF513),"")</f>
        <v/>
      </c>
      <c r="X65" s="329" t="str">
        <f>IF(AND('MAPA DE RIESGOS'!$AP514="Alta",'MAPA DE RIESGOS'!$AR514="Leve"),CONCATENATE("R",'MAPA DE RIESGOS'!$H514,"C",'MAPA DE RIESGOS'!$AF514),"")</f>
        <v/>
      </c>
      <c r="Y65" s="329" t="str">
        <f>IF(AND('MAPA DE RIESGOS'!$AP515="Alta",'MAPA DE RIESGOS'!$AR515="Leve"),CONCATENATE("R",'MAPA DE RIESGOS'!$H515,"C",'MAPA DE RIESGOS'!$AF515),"")</f>
        <v/>
      </c>
      <c r="Z65" s="329" t="str">
        <f>IF(AND('MAPA DE RIESGOS'!$AP516="Alta",'MAPA DE RIESGOS'!$AR516="Leve"),CONCATENATE("R",'MAPA DE RIESGOS'!$H516,"C",'MAPA DE RIESGOS'!$AF516),"")</f>
        <v/>
      </c>
      <c r="AA65" s="329" t="str">
        <f>IF(AND('MAPA DE RIESGOS'!$AP517="Alta",'MAPA DE RIESGOS'!$AR517="Leve"),CONCATENATE("R",'MAPA DE RIESGOS'!$H517,"C",'MAPA DE RIESGOS'!$AF517),"")</f>
        <v/>
      </c>
      <c r="AB65" s="328" t="str">
        <f>IF(AND('MAPA DE RIESGOS'!$AP500="Alta",'MAPA DE RIESGOS'!$AR500="Menor"),CONCATENATE("R",'MAPA DE RIESGOS'!$H500,"C",'MAPA DE RIESGOS'!$AF500),"")</f>
        <v/>
      </c>
      <c r="AC65" s="329" t="str">
        <f>IF(AND('MAPA DE RIESGOS'!$AP501="Alta",'MAPA DE RIESGOS'!$AR501="Menor"),CONCATENATE("R",'MAPA DE RIESGOS'!$H501,"C",'MAPA DE RIESGOS'!$AF501),"")</f>
        <v/>
      </c>
      <c r="AD65" s="329" t="str">
        <f>IF(AND('MAPA DE RIESGOS'!$AP502="Alta",'MAPA DE RIESGOS'!$AR502="Menor"),CONCATENATE("R",'MAPA DE RIESGOS'!$H502,"C",'MAPA DE RIESGOS'!$AF502),"")</f>
        <v/>
      </c>
      <c r="AE65" s="329" t="str">
        <f>IF(AND('MAPA DE RIESGOS'!$AP503="Alta",'MAPA DE RIESGOS'!$AR503="Menor"),CONCATENATE("R",'MAPA DE RIESGOS'!$H503,"C",'MAPA DE RIESGOS'!$AF503),"")</f>
        <v/>
      </c>
      <c r="AF65" s="329" t="str">
        <f>IF(AND('MAPA DE RIESGOS'!$AP504="Alta",'MAPA DE RIESGOS'!$AR504="Menor"),CONCATENATE("R",'MAPA DE RIESGOS'!$H504,"C",'MAPA DE RIESGOS'!$AF504),"")</f>
        <v/>
      </c>
      <c r="AG65" s="329" t="str">
        <f>IF(AND('MAPA DE RIESGOS'!$AP505="Alta",'MAPA DE RIESGOS'!$AR505="Menor"),CONCATENATE("R",'MAPA DE RIESGOS'!$H505,"C",'MAPA DE RIESGOS'!$AF505),"")</f>
        <v/>
      </c>
      <c r="AH65" s="329" t="str">
        <f>IF(AND('MAPA DE RIESGOS'!$AP506="Alta",'MAPA DE RIESGOS'!$AR506="Menor"),CONCATENATE("R",'MAPA DE RIESGOS'!$H506,"C",'MAPA DE RIESGOS'!$AF506),"")</f>
        <v/>
      </c>
      <c r="AI65" s="329" t="str">
        <f>IF(AND('MAPA DE RIESGOS'!$AP507="Alta",'MAPA DE RIESGOS'!$AR507="Menor"),CONCATENATE("R",'MAPA DE RIESGOS'!$H507,"C",'MAPA DE RIESGOS'!$AF507),"")</f>
        <v/>
      </c>
      <c r="AJ65" s="329" t="str">
        <f>IF(AND('MAPA DE RIESGOS'!$AP508="Alta",'MAPA DE RIESGOS'!$AR508="Menor"),CONCATENATE("R",'MAPA DE RIESGOS'!$H508,"C",'MAPA DE RIESGOS'!$AF508),"")</f>
        <v/>
      </c>
      <c r="AK65" s="329" t="str">
        <f>IF(AND('MAPA DE RIESGOS'!$AP509="Alta",'MAPA DE RIESGOS'!$AR509="Menor"),CONCATENATE("R",'MAPA DE RIESGOS'!$H509,"C",'MAPA DE RIESGOS'!$AF509),"")</f>
        <v/>
      </c>
      <c r="AL65" s="329" t="str">
        <f>IF(AND('MAPA DE RIESGOS'!$AP510="Alta",'MAPA DE RIESGOS'!$AR510="Menor"),CONCATENATE("R",'MAPA DE RIESGOS'!$H510,"C",'MAPA DE RIESGOS'!$AF510),"")</f>
        <v/>
      </c>
      <c r="AM65" s="329" t="str">
        <f>IF(AND('MAPA DE RIESGOS'!$AP511="Alta",'MAPA DE RIESGOS'!$AR511="Menor"),CONCATENATE("R",'MAPA DE RIESGOS'!$H511,"C",'MAPA DE RIESGOS'!$AF511),"")</f>
        <v/>
      </c>
      <c r="AN65" s="329" t="str">
        <f>IF(AND('MAPA DE RIESGOS'!$AP512="Alta",'MAPA DE RIESGOS'!$AR512="Menor"),CONCATENATE("R",'MAPA DE RIESGOS'!$H512,"C",'MAPA DE RIESGOS'!$AF512),"")</f>
        <v/>
      </c>
      <c r="AO65" s="329" t="str">
        <f>IF(AND('MAPA DE RIESGOS'!$AP513="Alta",'MAPA DE RIESGOS'!$AR513="Menor"),CONCATENATE("R",'MAPA DE RIESGOS'!$H513,"C",'MAPA DE RIESGOS'!$AF513),"")</f>
        <v/>
      </c>
      <c r="AP65" s="329" t="str">
        <f>IF(AND('MAPA DE RIESGOS'!$AP514="Alta",'MAPA DE RIESGOS'!$AR514="Menor"),CONCATENATE("R",'MAPA DE RIESGOS'!$H514,"C",'MAPA DE RIESGOS'!$AF514),"")</f>
        <v/>
      </c>
      <c r="AQ65" s="329" t="str">
        <f>IF(AND('MAPA DE RIESGOS'!$AP515="Alta",'MAPA DE RIESGOS'!$AR515="Menor"),CONCATENATE("R",'MAPA DE RIESGOS'!$H515,"C",'MAPA DE RIESGOS'!$AF515),"")</f>
        <v/>
      </c>
      <c r="AR65" s="329" t="str">
        <f>IF(AND('MAPA DE RIESGOS'!$AP516="Alta",'MAPA DE RIESGOS'!$AR516="Menor"),CONCATENATE("R",'MAPA DE RIESGOS'!$H516,"C",'MAPA DE RIESGOS'!$AF516),"")</f>
        <v/>
      </c>
      <c r="AS65" s="330" t="str">
        <f>IF(AND('MAPA DE RIESGOS'!$AP517="Alta",'MAPA DE RIESGOS'!$AR517="Menor"),CONCATENATE("R",'MAPA DE RIESGOS'!$H517,"C",'MAPA DE RIESGOS'!$AF517),"")</f>
        <v/>
      </c>
      <c r="AT65" s="316" t="str">
        <f>IF(AND('MAPA DE RIESGOS'!$AP500="Alta",'MAPA DE RIESGOS'!$AR500="Moderado"),CONCATENATE("R",'MAPA DE RIESGOS'!$H500,"C",'MAPA DE RIESGOS'!$AF500),"")</f>
        <v/>
      </c>
      <c r="AU65" s="316" t="str">
        <f>IF(AND('MAPA DE RIESGOS'!$AP501="Alta",'MAPA DE RIESGOS'!$AR501="Moderado"),CONCATENATE("R",'MAPA DE RIESGOS'!$H501,"C",'MAPA DE RIESGOS'!$AF501),"")</f>
        <v/>
      </c>
      <c r="AV65" s="316" t="str">
        <f>IF(AND('MAPA DE RIESGOS'!$AP502="Alta",'MAPA DE RIESGOS'!$AR502="Moderado"),CONCATENATE("R",'MAPA DE RIESGOS'!$H502,"C",'MAPA DE RIESGOS'!$AF502),"")</f>
        <v/>
      </c>
      <c r="AW65" s="316" t="str">
        <f>IF(AND('MAPA DE RIESGOS'!$AP503="Alta",'MAPA DE RIESGOS'!$AR503="Moderado"),CONCATENATE("R",'MAPA DE RIESGOS'!$H503,"C",'MAPA DE RIESGOS'!$AF503),"")</f>
        <v/>
      </c>
      <c r="AX65" s="316" t="str">
        <f>IF(AND('MAPA DE RIESGOS'!$AP504="Alta",'MAPA DE RIESGOS'!$AR504="Moderado"),CONCATENATE("R",'MAPA DE RIESGOS'!$H504,"C",'MAPA DE RIESGOS'!$AF504),"")</f>
        <v/>
      </c>
      <c r="AY65" s="316" t="str">
        <f>IF(AND('MAPA DE RIESGOS'!$AP505="Alta",'MAPA DE RIESGOS'!$AR505="Moderado"),CONCATENATE("R",'MAPA DE RIESGOS'!$H505,"C",'MAPA DE RIESGOS'!$AF505),"")</f>
        <v/>
      </c>
      <c r="AZ65" s="316" t="str">
        <f>IF(AND('MAPA DE RIESGOS'!$AP506="Alta",'MAPA DE RIESGOS'!$AR506="Moderado"),CONCATENATE("R",'MAPA DE RIESGOS'!$H506,"C",'MAPA DE RIESGOS'!$AF506),"")</f>
        <v/>
      </c>
      <c r="BA65" s="316" t="str">
        <f>IF(AND('MAPA DE RIESGOS'!$AP507="Alta",'MAPA DE RIESGOS'!$AR507="Moderado"),CONCATENATE("R",'MAPA DE RIESGOS'!$H507,"C",'MAPA DE RIESGOS'!$AF507),"")</f>
        <v/>
      </c>
      <c r="BB65" s="316" t="str">
        <f>IF(AND('MAPA DE RIESGOS'!$AP508="Alta",'MAPA DE RIESGOS'!$AR508="Moderado"),CONCATENATE("R",'MAPA DE RIESGOS'!$H508,"C",'MAPA DE RIESGOS'!$AF508),"")</f>
        <v/>
      </c>
      <c r="BC65" s="316" t="str">
        <f>IF(AND('MAPA DE RIESGOS'!$AP509="Alta",'MAPA DE RIESGOS'!$AR509="Moderado"),CONCATENATE("R",'MAPA DE RIESGOS'!$H509,"C",'MAPA DE RIESGOS'!$AF509),"")</f>
        <v/>
      </c>
      <c r="BD65" s="316" t="str">
        <f>IF(AND('MAPA DE RIESGOS'!$AP510="Alta",'MAPA DE RIESGOS'!$AR510="Moderado"),CONCATENATE("R",'MAPA DE RIESGOS'!$H510,"C",'MAPA DE RIESGOS'!$AF510),"")</f>
        <v/>
      </c>
      <c r="BE65" s="316" t="str">
        <f>IF(AND('MAPA DE RIESGOS'!$AP511="Alta",'MAPA DE RIESGOS'!$AR511="Moderado"),CONCATENATE("R",'MAPA DE RIESGOS'!$H511,"C",'MAPA DE RIESGOS'!$AF511),"")</f>
        <v/>
      </c>
      <c r="BF65" s="316" t="str">
        <f>IF(AND('MAPA DE RIESGOS'!$AP512="Alta",'MAPA DE RIESGOS'!$AR512="Moderado"),CONCATENATE("R",'MAPA DE RIESGOS'!$H512,"C",'MAPA DE RIESGOS'!$AF512),"")</f>
        <v/>
      </c>
      <c r="BG65" s="316" t="str">
        <f>IF(AND('MAPA DE RIESGOS'!$AP513="Alta",'MAPA DE RIESGOS'!$AR513="Moderado"),CONCATENATE("R",'MAPA DE RIESGOS'!$H513,"C",'MAPA DE RIESGOS'!$AF513),"")</f>
        <v/>
      </c>
      <c r="BH65" s="316" t="str">
        <f>IF(AND('MAPA DE RIESGOS'!$AP514="Alta",'MAPA DE RIESGOS'!$AR514="Moderado"),CONCATENATE("R",'MAPA DE RIESGOS'!$H514,"C",'MAPA DE RIESGOS'!$AF514),"")</f>
        <v/>
      </c>
      <c r="BI65" s="316" t="str">
        <f>IF(AND('MAPA DE RIESGOS'!$AP515="Alta",'MAPA DE RIESGOS'!$AR515="Moderado"),CONCATENATE("R",'MAPA DE RIESGOS'!$H515,"C",'MAPA DE RIESGOS'!$AF515),"")</f>
        <v/>
      </c>
      <c r="BJ65" s="316" t="str">
        <f>IF(AND('MAPA DE RIESGOS'!$AP516="Alta",'MAPA DE RIESGOS'!$AR516="Moderado"),CONCATENATE("R",'MAPA DE RIESGOS'!$H516,"C",'MAPA DE RIESGOS'!$AF516),"")</f>
        <v/>
      </c>
      <c r="BK65" s="317" t="str">
        <f>IF(AND('MAPA DE RIESGOS'!$AP517="Alta",'MAPA DE RIESGOS'!$AR517="Moderado"),CONCATENATE("R",'MAPA DE RIESGOS'!$H517,"C",'MAPA DE RIESGOS'!$AF517),"")</f>
        <v/>
      </c>
      <c r="BL65" s="316" t="str">
        <f>IF(AND('MAPA DE RIESGOS'!$AP500="Alta",'MAPA DE RIESGOS'!$AR500="Mayor"),CONCATENATE("R",'MAPA DE RIESGOS'!$H500,"C",'MAPA DE RIESGOS'!$AF500),"")</f>
        <v/>
      </c>
      <c r="BM65" s="316" t="str">
        <f>IF(AND('MAPA DE RIESGOS'!$AP501="Alta",'MAPA DE RIESGOS'!$AR501="Mayor"),CONCATENATE("R",'MAPA DE RIESGOS'!$H501,"C",'MAPA DE RIESGOS'!$AF501),"")</f>
        <v/>
      </c>
      <c r="BN65" s="316" t="str">
        <f>IF(AND('MAPA DE RIESGOS'!$AP502="Alta",'MAPA DE RIESGOS'!$AR502="Mayor"),CONCATENATE("R",'MAPA DE RIESGOS'!$H502,"C",'MAPA DE RIESGOS'!$AF502),"")</f>
        <v/>
      </c>
      <c r="BO65" s="316" t="str">
        <f>IF(AND('MAPA DE RIESGOS'!$AP503="Alta",'MAPA DE RIESGOS'!$AR503="Mayor"),CONCATENATE("R",'MAPA DE RIESGOS'!$H503,"C",'MAPA DE RIESGOS'!$AF503),"")</f>
        <v/>
      </c>
      <c r="BP65" s="316" t="str">
        <f>IF(AND('MAPA DE RIESGOS'!$AP504="Alta",'MAPA DE RIESGOS'!$AR504="Mayor"),CONCATENATE("R",'MAPA DE RIESGOS'!$H504,"C",'MAPA DE RIESGOS'!$AF504),"")</f>
        <v/>
      </c>
      <c r="BQ65" s="316" t="str">
        <f>IF(AND('MAPA DE RIESGOS'!$AP505="Alta",'MAPA DE RIESGOS'!$AR505="Mayor"),CONCATENATE("R",'MAPA DE RIESGOS'!$H505,"C",'MAPA DE RIESGOS'!$AF505),"")</f>
        <v/>
      </c>
      <c r="BR65" s="316" t="str">
        <f>IF(AND('MAPA DE RIESGOS'!$AP506="Alta",'MAPA DE RIESGOS'!$AR506="Mayor"),CONCATENATE("R",'MAPA DE RIESGOS'!$H506,"C",'MAPA DE RIESGOS'!$AF506),"")</f>
        <v/>
      </c>
      <c r="BS65" s="316" t="str">
        <f>IF(AND('MAPA DE RIESGOS'!$AP507="Alta",'MAPA DE RIESGOS'!$AR507="Mayor"),CONCATENATE("R",'MAPA DE RIESGOS'!$H507,"C",'MAPA DE RIESGOS'!$AF507),"")</f>
        <v/>
      </c>
      <c r="BT65" s="316" t="str">
        <f>IF(AND('MAPA DE RIESGOS'!$AP508="Alta",'MAPA DE RIESGOS'!$AR508="Mayor"),CONCATENATE("R",'MAPA DE RIESGOS'!$H508,"C",'MAPA DE RIESGOS'!$AF508),"")</f>
        <v/>
      </c>
      <c r="BU65" s="316" t="str">
        <f>IF(AND('MAPA DE RIESGOS'!$AP509="Alta",'MAPA DE RIESGOS'!$AR509="Mayor"),CONCATENATE("R",'MAPA DE RIESGOS'!$H509,"C",'MAPA DE RIESGOS'!$AF509),"")</f>
        <v/>
      </c>
      <c r="BV65" s="316" t="str">
        <f>IF(AND('MAPA DE RIESGOS'!$AP510="Alta",'MAPA DE RIESGOS'!$AR510="Mayor"),CONCATENATE("R",'MAPA DE RIESGOS'!$H510,"C",'MAPA DE RIESGOS'!$AF510),"")</f>
        <v/>
      </c>
      <c r="BW65" s="316" t="str">
        <f>IF(AND('MAPA DE RIESGOS'!$AP511="Alta",'MAPA DE RIESGOS'!$AR511="Mayor"),CONCATENATE("R",'MAPA DE RIESGOS'!$H511,"C",'MAPA DE RIESGOS'!$AF511),"")</f>
        <v/>
      </c>
      <c r="BX65" s="316" t="str">
        <f>IF(AND('MAPA DE RIESGOS'!$AP512="Alta",'MAPA DE RIESGOS'!$AR512="Mayor"),CONCATENATE("R",'MAPA DE RIESGOS'!$H512,"C",'MAPA DE RIESGOS'!$AF512),"")</f>
        <v/>
      </c>
      <c r="BY65" s="316" t="str">
        <f>IF(AND('MAPA DE RIESGOS'!$AP513="Alta",'MAPA DE RIESGOS'!$AR513="Mayor"),CONCATENATE("R",'MAPA DE RIESGOS'!$H513,"C",'MAPA DE RIESGOS'!$AF513),"")</f>
        <v/>
      </c>
      <c r="BZ65" s="316" t="str">
        <f>IF(AND('MAPA DE RIESGOS'!$AP514="Alta",'MAPA DE RIESGOS'!$AR514="Mayor"),CONCATENATE("R",'MAPA DE RIESGOS'!$H514,"C",'MAPA DE RIESGOS'!$AF514),"")</f>
        <v/>
      </c>
      <c r="CA65" s="316" t="str">
        <f>IF(AND('MAPA DE RIESGOS'!$AP515="Alta",'MAPA DE RIESGOS'!$AR515="Mayor"),CONCATENATE("R",'MAPA DE RIESGOS'!$H515,"C",'MAPA DE RIESGOS'!$AF515),"")</f>
        <v/>
      </c>
      <c r="CB65" s="316" t="str">
        <f>IF(AND('MAPA DE RIESGOS'!$AP516="Alta",'MAPA DE RIESGOS'!$AR516="Mayor"),CONCATENATE("R",'MAPA DE RIESGOS'!$H516,"C",'MAPA DE RIESGOS'!$AF516),"")</f>
        <v/>
      </c>
      <c r="CC65" s="317" t="str">
        <f>IF(AND('MAPA DE RIESGOS'!$AP517="Alta",'MAPA DE RIESGOS'!$AR517="Mayor"),CONCATENATE("R",'MAPA DE RIESGOS'!$H517,"C",'MAPA DE RIESGOS'!$AF517),"")</f>
        <v/>
      </c>
      <c r="CD65" s="318" t="str">
        <f>IF(AND('MAPA DE RIESGOS'!$AP500="Alta",'MAPA DE RIESGOS'!$AR500="Catastrófico"),CONCATENATE("R",'MAPA DE RIESGOS'!$H500,"C",'MAPA DE RIESGOS'!$AF500),"")</f>
        <v/>
      </c>
      <c r="CE65" s="318" t="str">
        <f>IF(AND('MAPA DE RIESGOS'!$AP501="Alta",'MAPA DE RIESGOS'!$AR501="Catastrófico"),CONCATENATE("R",'MAPA DE RIESGOS'!$H501,"C",'MAPA DE RIESGOS'!$AF501),"")</f>
        <v/>
      </c>
      <c r="CF65" s="318" t="str">
        <f>IF(AND('MAPA DE RIESGOS'!$AP502="Alta",'MAPA DE RIESGOS'!$AR502="Catastrófico"),CONCATENATE("R",'MAPA DE RIESGOS'!$H502,"C",'MAPA DE RIESGOS'!$AF502),"")</f>
        <v/>
      </c>
      <c r="CG65" s="318" t="str">
        <f>IF(AND('MAPA DE RIESGOS'!$AP503="Alta",'MAPA DE RIESGOS'!$AR503="Catastrófico"),CONCATENATE("R",'MAPA DE RIESGOS'!$H503,"C",'MAPA DE RIESGOS'!$AF503),"")</f>
        <v/>
      </c>
      <c r="CH65" s="318" t="str">
        <f>IF(AND('MAPA DE RIESGOS'!$AP504="Alta",'MAPA DE RIESGOS'!$AR504="Catastrófico"),CONCATENATE("R",'MAPA DE RIESGOS'!$H504,"C",'MAPA DE RIESGOS'!$AF504),"")</f>
        <v/>
      </c>
      <c r="CI65" s="318" t="str">
        <f>IF(AND('MAPA DE RIESGOS'!$AP505="Alta",'MAPA DE RIESGOS'!$AR505="Catastrófico"),CONCATENATE("R",'MAPA DE RIESGOS'!$H505,"C",'MAPA DE RIESGOS'!$AF505),"")</f>
        <v/>
      </c>
      <c r="CJ65" s="318" t="str">
        <f>IF(AND('MAPA DE RIESGOS'!$AP506="Alta",'MAPA DE RIESGOS'!$AR506="Catastrófico"),CONCATENATE("R",'MAPA DE RIESGOS'!$H506,"C",'MAPA DE RIESGOS'!$AF506),"")</f>
        <v/>
      </c>
      <c r="CK65" s="318" t="str">
        <f>IF(AND('MAPA DE RIESGOS'!$AP507="Alta",'MAPA DE RIESGOS'!$AR507="Catastrófico"),CONCATENATE("R",'MAPA DE RIESGOS'!$H507,"C",'MAPA DE RIESGOS'!$AF507),"")</f>
        <v/>
      </c>
      <c r="CL65" s="318" t="str">
        <f>IF(AND('MAPA DE RIESGOS'!$AP508="Alta",'MAPA DE RIESGOS'!$AR508="Catastrófico"),CONCATENATE("R",'MAPA DE RIESGOS'!$H508,"C",'MAPA DE RIESGOS'!$AF508),"")</f>
        <v/>
      </c>
      <c r="CM65" s="318" t="str">
        <f>IF(AND('MAPA DE RIESGOS'!$AP509="Alta",'MAPA DE RIESGOS'!$AR509="Catastrófico"),CONCATENATE("R",'MAPA DE RIESGOS'!$H509,"C",'MAPA DE RIESGOS'!$AF509),"")</f>
        <v/>
      </c>
      <c r="CN65" s="318" t="str">
        <f>IF(AND('MAPA DE RIESGOS'!$AP510="Alta",'MAPA DE RIESGOS'!$AR510="Catastrófico"),CONCATENATE("R",'MAPA DE RIESGOS'!$H510,"C",'MAPA DE RIESGOS'!$AF510),"")</f>
        <v/>
      </c>
      <c r="CO65" s="318" t="str">
        <f>IF(AND('MAPA DE RIESGOS'!$AP511="Alta",'MAPA DE RIESGOS'!$AR511="Catastrófico"),CONCATENATE("R",'MAPA DE RIESGOS'!$H511,"C",'MAPA DE RIESGOS'!$AF511),"")</f>
        <v/>
      </c>
      <c r="CP65" s="318" t="str">
        <f>IF(AND('MAPA DE RIESGOS'!$AP512="Alta",'MAPA DE RIESGOS'!$AR512="Catastrófico"),CONCATENATE("R",'MAPA DE RIESGOS'!$H512,"C",'MAPA DE RIESGOS'!$AF512),"")</f>
        <v/>
      </c>
      <c r="CQ65" s="318" t="str">
        <f>IF(AND('MAPA DE RIESGOS'!$AP513="Alta",'MAPA DE RIESGOS'!$AR513="Catastrófico"),CONCATENATE("R",'MAPA DE RIESGOS'!$H513,"C",'MAPA DE RIESGOS'!$AF513),"")</f>
        <v/>
      </c>
      <c r="CR65" s="318" t="str">
        <f>IF(AND('MAPA DE RIESGOS'!$AP514="Alta",'MAPA DE RIESGOS'!$AR514="Catastrófico"),CONCATENATE("R",'MAPA DE RIESGOS'!$H514,"C",'MAPA DE RIESGOS'!$AF514),"")</f>
        <v/>
      </c>
      <c r="CS65" s="318" t="str">
        <f>IF(AND('MAPA DE RIESGOS'!$AP515="Alta",'MAPA DE RIESGOS'!$AR515="Catastrófico"),CONCATENATE("R",'MAPA DE RIESGOS'!$H515,"C",'MAPA DE RIESGOS'!$AF515),"")</f>
        <v/>
      </c>
      <c r="CT65" s="318" t="str">
        <f>IF(AND('MAPA DE RIESGOS'!$AP516="Alta",'MAPA DE RIESGOS'!$AR516="Catastrófico"),CONCATENATE("R",'MAPA DE RIESGOS'!$H516,"C",'MAPA DE RIESGOS'!$AF516),"")</f>
        <v/>
      </c>
      <c r="CU65" s="319" t="str">
        <f>IF(AND('MAPA DE RIESGOS'!$AP517="Alta",'MAPA DE RIESGOS'!$AR517="Catastrófico"),CONCATENATE("R",'MAPA DE RIESGOS'!$H517,"C",'MAPA DE RIESGOS'!$AF517),"")</f>
        <v/>
      </c>
      <c r="CV65" s="57"/>
      <c r="CW65" s="873"/>
      <c r="CX65" s="874"/>
      <c r="CY65" s="874"/>
      <c r="CZ65" s="874"/>
      <c r="DA65" s="874"/>
      <c r="DB65" s="875"/>
    </row>
    <row r="66" spans="2:106" ht="32.450000000000003" customHeight="1">
      <c r="B66" s="878"/>
      <c r="C66" s="878"/>
      <c r="D66" s="879"/>
      <c r="E66" s="849"/>
      <c r="F66" s="850"/>
      <c r="G66" s="850"/>
      <c r="H66" s="850"/>
      <c r="I66" s="850"/>
      <c r="J66" s="328" t="str">
        <f>IF(AND('MAPA DE RIESGOS'!$AP518="Alta",'MAPA DE RIESGOS'!$AR518="Leve"),CONCATENATE("R",'MAPA DE RIESGOS'!$H518,"C",'MAPA DE RIESGOS'!$AF518),"")</f>
        <v/>
      </c>
      <c r="K66" s="329" t="str">
        <f>IF(AND('MAPA DE RIESGOS'!$AP519="Alta",'MAPA DE RIESGOS'!$AR519="Leve"),CONCATENATE("R",'MAPA DE RIESGOS'!$H519,"C",'MAPA DE RIESGOS'!$AF519),"")</f>
        <v/>
      </c>
      <c r="L66" s="329" t="str">
        <f>IF(AND('MAPA DE RIESGOS'!$AP520="Alta",'MAPA DE RIESGOS'!$AR520="Leve"),CONCATENATE("R",'MAPA DE RIESGOS'!$H520,"C",'MAPA DE RIESGOS'!$AF520),"")</f>
        <v/>
      </c>
      <c r="M66" s="329" t="str">
        <f>IF(AND('MAPA DE RIESGOS'!$AP521="Alta",'MAPA DE RIESGOS'!$AR521="Leve"),CONCATENATE("R",'MAPA DE RIESGOS'!$H521,"C",'MAPA DE RIESGOS'!$AF521),"")</f>
        <v/>
      </c>
      <c r="N66" s="329" t="str">
        <f>IF(AND('MAPA DE RIESGOS'!$AP522="Alta",'MAPA DE RIESGOS'!$AR522="Leve"),CONCATENATE("R",'MAPA DE RIESGOS'!$H522,"C",'MAPA DE RIESGOS'!$AF522),"")</f>
        <v/>
      </c>
      <c r="O66" s="329" t="str">
        <f>IF(AND('MAPA DE RIESGOS'!$AP523="Alta",'MAPA DE RIESGOS'!$AR523="Leve"),CONCATENATE("R",'MAPA DE RIESGOS'!$H523,"C",'MAPA DE RIESGOS'!$AF523),"")</f>
        <v/>
      </c>
      <c r="P66" s="329" t="str">
        <f>IF(AND('MAPA DE RIESGOS'!$AP524="Alta",'MAPA DE RIESGOS'!$AR524="Leve"),CONCATENATE("R",'MAPA DE RIESGOS'!$H524,"C",'MAPA DE RIESGOS'!$AF524),"")</f>
        <v/>
      </c>
      <c r="Q66" s="329" t="str">
        <f>IF(AND('MAPA DE RIESGOS'!$AP525="Alta",'MAPA DE RIESGOS'!$AR525="Leve"),CONCATENATE("R",'MAPA DE RIESGOS'!$H525,"C",'MAPA DE RIESGOS'!$AF525),"")</f>
        <v/>
      </c>
      <c r="R66" s="329" t="str">
        <f>IF(AND('MAPA DE RIESGOS'!$AP526="Alta",'MAPA DE RIESGOS'!$AR526="Leve"),CONCATENATE("R",'MAPA DE RIESGOS'!$H526,"C",'MAPA DE RIESGOS'!$AF526),"")</f>
        <v/>
      </c>
      <c r="S66" s="329" t="str">
        <f>IF(AND('MAPA DE RIESGOS'!$AP527="Alta",'MAPA DE RIESGOS'!$AR527="Leve"),CONCATENATE("R",'MAPA DE RIESGOS'!$H527,"C",'MAPA DE RIESGOS'!$AF527),"")</f>
        <v/>
      </c>
      <c r="T66" s="329" t="str">
        <f>IF(AND('MAPA DE RIESGOS'!$AP528="Alta",'MAPA DE RIESGOS'!$AR528="Leve"),CONCATENATE("R",'MAPA DE RIESGOS'!$H528,"C",'MAPA DE RIESGOS'!$AF528),"")</f>
        <v/>
      </c>
      <c r="U66" s="329" t="str">
        <f>IF(AND('MAPA DE RIESGOS'!$AP529="Alta",'MAPA DE RIESGOS'!$AR529="Leve"),CONCATENATE("R",'MAPA DE RIESGOS'!$H529,"C",'MAPA DE RIESGOS'!$AF529),"")</f>
        <v/>
      </c>
      <c r="V66" s="329" t="str">
        <f>IF(AND('MAPA DE RIESGOS'!$AP530="Alta",'MAPA DE RIESGOS'!$AR530="Leve"),CONCATENATE("R",'MAPA DE RIESGOS'!$H530,"C",'MAPA DE RIESGOS'!$AF530),"")</f>
        <v/>
      </c>
      <c r="W66" s="329" t="str">
        <f>IF(AND('MAPA DE RIESGOS'!$AP531="Alta",'MAPA DE RIESGOS'!$AR531="Leve"),CONCATENATE("R",'MAPA DE RIESGOS'!$H531,"C",'MAPA DE RIESGOS'!$AF531),"")</f>
        <v/>
      </c>
      <c r="X66" s="329" t="str">
        <f>IF(AND('MAPA DE RIESGOS'!$AP532="Alta",'MAPA DE RIESGOS'!$AR532="Leve"),CONCATENATE("R",'MAPA DE RIESGOS'!$H532,"C",'MAPA DE RIESGOS'!$AF532),"")</f>
        <v/>
      </c>
      <c r="Y66" s="329" t="str">
        <f>IF(AND('MAPA DE RIESGOS'!$AP533="Alta",'MAPA DE RIESGOS'!$AR533="Leve"),CONCATENATE("R",'MAPA DE RIESGOS'!$H533,"C",'MAPA DE RIESGOS'!$AF533),"")</f>
        <v/>
      </c>
      <c r="Z66" s="329" t="str">
        <f>IF(AND('MAPA DE RIESGOS'!$AP534="Alta",'MAPA DE RIESGOS'!$AR534="Leve"),CONCATENATE("R",'MAPA DE RIESGOS'!$H534,"C",'MAPA DE RIESGOS'!$AF534),"")</f>
        <v/>
      </c>
      <c r="AA66" s="329" t="str">
        <f>IF(AND('MAPA DE RIESGOS'!$AP535="Alta",'MAPA DE RIESGOS'!$AR535="Leve"),CONCATENATE("R",'MAPA DE RIESGOS'!$H535,"C",'MAPA DE RIESGOS'!$AF535),"")</f>
        <v/>
      </c>
      <c r="AB66" s="328" t="str">
        <f>IF(AND('MAPA DE RIESGOS'!$AP518="Alta",'MAPA DE RIESGOS'!$AR518="Menor"),CONCATENATE("R",'MAPA DE RIESGOS'!$H518,"C",'MAPA DE RIESGOS'!$AF518),"")</f>
        <v/>
      </c>
      <c r="AC66" s="329" t="str">
        <f>IF(AND('MAPA DE RIESGOS'!$AP519="Alta",'MAPA DE RIESGOS'!$AR519="Menor"),CONCATENATE("R",'MAPA DE RIESGOS'!$H519,"C",'MAPA DE RIESGOS'!$AF519),"")</f>
        <v/>
      </c>
      <c r="AD66" s="329" t="str">
        <f>IF(AND('MAPA DE RIESGOS'!$AP520="Alta",'MAPA DE RIESGOS'!$AR520="Menor"),CONCATENATE("R",'MAPA DE RIESGOS'!$H520,"C",'MAPA DE RIESGOS'!$AF520),"")</f>
        <v/>
      </c>
      <c r="AE66" s="329" t="str">
        <f>IF(AND('MAPA DE RIESGOS'!$AP521="Alta",'MAPA DE RIESGOS'!$AR521="Menor"),CONCATENATE("R",'MAPA DE RIESGOS'!$H521,"C",'MAPA DE RIESGOS'!$AF521),"")</f>
        <v/>
      </c>
      <c r="AF66" s="329" t="str">
        <f>IF(AND('MAPA DE RIESGOS'!$AP522="Alta",'MAPA DE RIESGOS'!$AR522="Menor"),CONCATENATE("R",'MAPA DE RIESGOS'!$H522,"C",'MAPA DE RIESGOS'!$AF522),"")</f>
        <v/>
      </c>
      <c r="AG66" s="329" t="str">
        <f>IF(AND('MAPA DE RIESGOS'!$AP523="Alta",'MAPA DE RIESGOS'!$AR523="Menor"),CONCATENATE("R",'MAPA DE RIESGOS'!$H523,"C",'MAPA DE RIESGOS'!$AF523),"")</f>
        <v/>
      </c>
      <c r="AH66" s="329" t="str">
        <f>IF(AND('MAPA DE RIESGOS'!$AP524="Alta",'MAPA DE RIESGOS'!$AR524="Menor"),CONCATENATE("R",'MAPA DE RIESGOS'!$H524,"C",'MAPA DE RIESGOS'!$AF524),"")</f>
        <v/>
      </c>
      <c r="AI66" s="329" t="str">
        <f>IF(AND('MAPA DE RIESGOS'!$AP525="Alta",'MAPA DE RIESGOS'!$AR525="Menor"),CONCATENATE("R",'MAPA DE RIESGOS'!$H525,"C",'MAPA DE RIESGOS'!$AF525),"")</f>
        <v/>
      </c>
      <c r="AJ66" s="329" t="str">
        <f>IF(AND('MAPA DE RIESGOS'!$AP526="Alta",'MAPA DE RIESGOS'!$AR526="Menor"),CONCATENATE("R",'MAPA DE RIESGOS'!$H526,"C",'MAPA DE RIESGOS'!$AF526),"")</f>
        <v/>
      </c>
      <c r="AK66" s="329" t="str">
        <f>IF(AND('MAPA DE RIESGOS'!$AP527="Alta",'MAPA DE RIESGOS'!$AR527="Menor"),CONCATENATE("R",'MAPA DE RIESGOS'!$H527,"C",'MAPA DE RIESGOS'!$AF527),"")</f>
        <v/>
      </c>
      <c r="AL66" s="329" t="str">
        <f>IF(AND('MAPA DE RIESGOS'!$AP528="Alta",'MAPA DE RIESGOS'!$AR528="Menor"),CONCATENATE("R",'MAPA DE RIESGOS'!$H528,"C",'MAPA DE RIESGOS'!$AF528),"")</f>
        <v/>
      </c>
      <c r="AM66" s="329" t="str">
        <f>IF(AND('MAPA DE RIESGOS'!$AP529="Alta",'MAPA DE RIESGOS'!$AR529="Menor"),CONCATENATE("R",'MAPA DE RIESGOS'!$H529,"C",'MAPA DE RIESGOS'!$AF529),"")</f>
        <v/>
      </c>
      <c r="AN66" s="329" t="str">
        <f>IF(AND('MAPA DE RIESGOS'!$AP530="Alta",'MAPA DE RIESGOS'!$AR530="Menor"),CONCATENATE("R",'MAPA DE RIESGOS'!$H530,"C",'MAPA DE RIESGOS'!$AF530),"")</f>
        <v/>
      </c>
      <c r="AO66" s="329" t="str">
        <f>IF(AND('MAPA DE RIESGOS'!$AP531="Alta",'MAPA DE RIESGOS'!$AR531="Menor"),CONCATENATE("R",'MAPA DE RIESGOS'!$H531,"C",'MAPA DE RIESGOS'!$AF531),"")</f>
        <v/>
      </c>
      <c r="AP66" s="329" t="str">
        <f>IF(AND('MAPA DE RIESGOS'!$AP532="Alta",'MAPA DE RIESGOS'!$AR532="Menor"),CONCATENATE("R",'MAPA DE RIESGOS'!$H532,"C",'MAPA DE RIESGOS'!$AF532),"")</f>
        <v/>
      </c>
      <c r="AQ66" s="329" t="str">
        <f>IF(AND('MAPA DE RIESGOS'!$AP533="Alta",'MAPA DE RIESGOS'!$AR533="Menor"),CONCATENATE("R",'MAPA DE RIESGOS'!$H533,"C",'MAPA DE RIESGOS'!$AF533),"")</f>
        <v/>
      </c>
      <c r="AR66" s="329" t="str">
        <f>IF(AND('MAPA DE RIESGOS'!$AP534="Alta",'MAPA DE RIESGOS'!$AR534="Menor"),CONCATENATE("R",'MAPA DE RIESGOS'!$H534,"C",'MAPA DE RIESGOS'!$AF534),"")</f>
        <v/>
      </c>
      <c r="AS66" s="330" t="str">
        <f>IF(AND('MAPA DE RIESGOS'!$AP535="Alta",'MAPA DE RIESGOS'!$AR535="Menor"),CONCATENATE("R",'MAPA DE RIESGOS'!$H535,"C",'MAPA DE RIESGOS'!$AF535),"")</f>
        <v/>
      </c>
      <c r="AT66" s="316" t="str">
        <f>IF(AND('MAPA DE RIESGOS'!$AP518="Alta",'MAPA DE RIESGOS'!$AR518="Moderado"),CONCATENATE("R",'MAPA DE RIESGOS'!$H518,"C",'MAPA DE RIESGOS'!$AF518),"")</f>
        <v/>
      </c>
      <c r="AU66" s="316" t="str">
        <f>IF(AND('MAPA DE RIESGOS'!$AP519="Alta",'MAPA DE RIESGOS'!$AR519="Moderado"),CONCATENATE("R",'MAPA DE RIESGOS'!$H519,"C",'MAPA DE RIESGOS'!$AF519),"")</f>
        <v/>
      </c>
      <c r="AV66" s="316" t="str">
        <f>IF(AND('MAPA DE RIESGOS'!$AP520="Alta",'MAPA DE RIESGOS'!$AR520="Moderado"),CONCATENATE("R",'MAPA DE RIESGOS'!$H520,"C",'MAPA DE RIESGOS'!$AF520),"")</f>
        <v/>
      </c>
      <c r="AW66" s="316" t="str">
        <f>IF(AND('MAPA DE RIESGOS'!$AP521="Alta",'MAPA DE RIESGOS'!$AR521="Moderado"),CONCATENATE("R",'MAPA DE RIESGOS'!$H521,"C",'MAPA DE RIESGOS'!$AF521),"")</f>
        <v/>
      </c>
      <c r="AX66" s="316" t="str">
        <f>IF(AND('MAPA DE RIESGOS'!$AP522="Alta",'MAPA DE RIESGOS'!$AR522="Moderado"),CONCATENATE("R",'MAPA DE RIESGOS'!$H522,"C",'MAPA DE RIESGOS'!$AF522),"")</f>
        <v/>
      </c>
      <c r="AY66" s="316" t="str">
        <f>IF(AND('MAPA DE RIESGOS'!$AP523="Alta",'MAPA DE RIESGOS'!$AR523="Moderado"),CONCATENATE("R",'MAPA DE RIESGOS'!$H523,"C",'MAPA DE RIESGOS'!$AF523),"")</f>
        <v/>
      </c>
      <c r="AZ66" s="316" t="str">
        <f>IF(AND('MAPA DE RIESGOS'!$AP524="Alta",'MAPA DE RIESGOS'!$AR524="Moderado"),CONCATENATE("R",'MAPA DE RIESGOS'!$H524,"C",'MAPA DE RIESGOS'!$AF524),"")</f>
        <v/>
      </c>
      <c r="BA66" s="316" t="str">
        <f>IF(AND('MAPA DE RIESGOS'!$AP525="Alta",'MAPA DE RIESGOS'!$AR525="Moderado"),CONCATENATE("R",'MAPA DE RIESGOS'!$H525,"C",'MAPA DE RIESGOS'!$AF525),"")</f>
        <v/>
      </c>
      <c r="BB66" s="316" t="str">
        <f>IF(AND('MAPA DE RIESGOS'!$AP526="Alta",'MAPA DE RIESGOS'!$AR526="Moderado"),CONCATENATE("R",'MAPA DE RIESGOS'!$H526,"C",'MAPA DE RIESGOS'!$AF526),"")</f>
        <v/>
      </c>
      <c r="BC66" s="316" t="str">
        <f>IF(AND('MAPA DE RIESGOS'!$AP527="Alta",'MAPA DE RIESGOS'!$AR527="Moderado"),CONCATENATE("R",'MAPA DE RIESGOS'!$H527,"C",'MAPA DE RIESGOS'!$AF527),"")</f>
        <v/>
      </c>
      <c r="BD66" s="316" t="str">
        <f>IF(AND('MAPA DE RIESGOS'!$AP528="Alta",'MAPA DE RIESGOS'!$AR528="Moderado"),CONCATENATE("R",'MAPA DE RIESGOS'!$H528,"C",'MAPA DE RIESGOS'!$AF528),"")</f>
        <v/>
      </c>
      <c r="BE66" s="316" t="str">
        <f>IF(AND('MAPA DE RIESGOS'!$AP529="Alta",'MAPA DE RIESGOS'!$AR529="Moderado"),CONCATENATE("R",'MAPA DE RIESGOS'!$H529,"C",'MAPA DE RIESGOS'!$AF529),"")</f>
        <v/>
      </c>
      <c r="BF66" s="316" t="str">
        <f>IF(AND('MAPA DE RIESGOS'!$AP530="Alta",'MAPA DE RIESGOS'!$AR530="Moderado"),CONCATENATE("R",'MAPA DE RIESGOS'!$H530,"C",'MAPA DE RIESGOS'!$AF530),"")</f>
        <v/>
      </c>
      <c r="BG66" s="316" t="str">
        <f>IF(AND('MAPA DE RIESGOS'!$AP531="Alta",'MAPA DE RIESGOS'!$AR531="Moderado"),CONCATENATE("R",'MAPA DE RIESGOS'!$H531,"C",'MAPA DE RIESGOS'!$AF531),"")</f>
        <v/>
      </c>
      <c r="BH66" s="316" t="str">
        <f>IF(AND('MAPA DE RIESGOS'!$AP532="Alta",'MAPA DE RIESGOS'!$AR532="Moderado"),CONCATENATE("R",'MAPA DE RIESGOS'!$H532,"C",'MAPA DE RIESGOS'!$AF532),"")</f>
        <v/>
      </c>
      <c r="BI66" s="316" t="str">
        <f>IF(AND('MAPA DE RIESGOS'!$AP533="Alta",'MAPA DE RIESGOS'!$AR533="Moderado"),CONCATENATE("R",'MAPA DE RIESGOS'!$H533,"C",'MAPA DE RIESGOS'!$AF533),"")</f>
        <v/>
      </c>
      <c r="BJ66" s="316" t="str">
        <f>IF(AND('MAPA DE RIESGOS'!$AP534="Alta",'MAPA DE RIESGOS'!$AR534="Moderado"),CONCATENATE("R",'MAPA DE RIESGOS'!$H534,"C",'MAPA DE RIESGOS'!$AF534),"")</f>
        <v/>
      </c>
      <c r="BK66" s="317" t="str">
        <f>IF(AND('MAPA DE RIESGOS'!$AP535="Alta",'MAPA DE RIESGOS'!$AR535="Moderado"),CONCATENATE("R",'MAPA DE RIESGOS'!$H535,"C",'MAPA DE RIESGOS'!$AF535),"")</f>
        <v/>
      </c>
      <c r="BL66" s="316" t="str">
        <f>IF(AND('MAPA DE RIESGOS'!$AP518="Alta",'MAPA DE RIESGOS'!$AR518="Mayor"),CONCATENATE("R",'MAPA DE RIESGOS'!$H518,"C",'MAPA DE RIESGOS'!$AF518),"")</f>
        <v/>
      </c>
      <c r="BM66" s="316" t="str">
        <f>IF(AND('MAPA DE RIESGOS'!$AP519="Alta",'MAPA DE RIESGOS'!$AR519="Mayor"),CONCATENATE("R",'MAPA DE RIESGOS'!$H519,"C",'MAPA DE RIESGOS'!$AF519),"")</f>
        <v/>
      </c>
      <c r="BN66" s="316" t="str">
        <f>IF(AND('MAPA DE RIESGOS'!$AP520="Alta",'MAPA DE RIESGOS'!$AR520="Mayor"),CONCATENATE("R",'MAPA DE RIESGOS'!$H520,"C",'MAPA DE RIESGOS'!$AF520),"")</f>
        <v/>
      </c>
      <c r="BO66" s="316" t="str">
        <f>IF(AND('MAPA DE RIESGOS'!$AP521="Alta",'MAPA DE RIESGOS'!$AR521="Mayor"),CONCATENATE("R",'MAPA DE RIESGOS'!$H521,"C",'MAPA DE RIESGOS'!$AF521),"")</f>
        <v/>
      </c>
      <c r="BP66" s="316" t="str">
        <f>IF(AND('MAPA DE RIESGOS'!$AP522="Alta",'MAPA DE RIESGOS'!$AR522="Mayor"),CONCATENATE("R",'MAPA DE RIESGOS'!$H522,"C",'MAPA DE RIESGOS'!$AF522),"")</f>
        <v/>
      </c>
      <c r="BQ66" s="316" t="str">
        <f>IF(AND('MAPA DE RIESGOS'!$AP523="Alta",'MAPA DE RIESGOS'!$AR523="Mayor"),CONCATENATE("R",'MAPA DE RIESGOS'!$H523,"C",'MAPA DE RIESGOS'!$AF523),"")</f>
        <v/>
      </c>
      <c r="BR66" s="316" t="str">
        <f>IF(AND('MAPA DE RIESGOS'!$AP524="Alta",'MAPA DE RIESGOS'!$AR524="Mayor"),CONCATENATE("R",'MAPA DE RIESGOS'!$H524,"C",'MAPA DE RIESGOS'!$AF524),"")</f>
        <v/>
      </c>
      <c r="BS66" s="316" t="str">
        <f>IF(AND('MAPA DE RIESGOS'!$AP525="Alta",'MAPA DE RIESGOS'!$AR525="Mayor"),CONCATENATE("R",'MAPA DE RIESGOS'!$H525,"C",'MAPA DE RIESGOS'!$AF525),"")</f>
        <v/>
      </c>
      <c r="BT66" s="316" t="str">
        <f>IF(AND('MAPA DE RIESGOS'!$AP526="Alta",'MAPA DE RIESGOS'!$AR526="Mayor"),CONCATENATE("R",'MAPA DE RIESGOS'!$H526,"C",'MAPA DE RIESGOS'!$AF526),"")</f>
        <v/>
      </c>
      <c r="BU66" s="316" t="str">
        <f>IF(AND('MAPA DE RIESGOS'!$AP527="Alta",'MAPA DE RIESGOS'!$AR527="Mayor"),CONCATENATE("R",'MAPA DE RIESGOS'!$H527,"C",'MAPA DE RIESGOS'!$AF527),"")</f>
        <v/>
      </c>
      <c r="BV66" s="316" t="str">
        <f>IF(AND('MAPA DE RIESGOS'!$AP528="Alta",'MAPA DE RIESGOS'!$AR528="Mayor"),CONCATENATE("R",'MAPA DE RIESGOS'!$H528,"C",'MAPA DE RIESGOS'!$AF528),"")</f>
        <v/>
      </c>
      <c r="BW66" s="316" t="str">
        <f>IF(AND('MAPA DE RIESGOS'!$AP529="Alta",'MAPA DE RIESGOS'!$AR529="Mayor"),CONCATENATE("R",'MAPA DE RIESGOS'!$H529,"C",'MAPA DE RIESGOS'!$AF529),"")</f>
        <v/>
      </c>
      <c r="BX66" s="316" t="str">
        <f>IF(AND('MAPA DE RIESGOS'!$AP530="Alta",'MAPA DE RIESGOS'!$AR530="Mayor"),CONCATENATE("R",'MAPA DE RIESGOS'!$H530,"C",'MAPA DE RIESGOS'!$AF530),"")</f>
        <v/>
      </c>
      <c r="BY66" s="316" t="str">
        <f>IF(AND('MAPA DE RIESGOS'!$AP531="Alta",'MAPA DE RIESGOS'!$AR531="Mayor"),CONCATENATE("R",'MAPA DE RIESGOS'!$H531,"C",'MAPA DE RIESGOS'!$AF531),"")</f>
        <v/>
      </c>
      <c r="BZ66" s="316" t="str">
        <f>IF(AND('MAPA DE RIESGOS'!$AP532="Alta",'MAPA DE RIESGOS'!$AR532="Mayor"),CONCATENATE("R",'MAPA DE RIESGOS'!$H532,"C",'MAPA DE RIESGOS'!$AF532),"")</f>
        <v/>
      </c>
      <c r="CA66" s="316" t="str">
        <f>IF(AND('MAPA DE RIESGOS'!$AP533="Alta",'MAPA DE RIESGOS'!$AR533="Mayor"),CONCATENATE("R",'MAPA DE RIESGOS'!$H533,"C",'MAPA DE RIESGOS'!$AF533),"")</f>
        <v/>
      </c>
      <c r="CB66" s="316" t="str">
        <f>IF(AND('MAPA DE RIESGOS'!$AP534="Alta",'MAPA DE RIESGOS'!$AR534="Mayor"),CONCATENATE("R",'MAPA DE RIESGOS'!$H534,"C",'MAPA DE RIESGOS'!$AF534),"")</f>
        <v/>
      </c>
      <c r="CC66" s="317" t="str">
        <f>IF(AND('MAPA DE RIESGOS'!$AP535="Alta",'MAPA DE RIESGOS'!$AR535="Mayor"),CONCATENATE("R",'MAPA DE RIESGOS'!$H535,"C",'MAPA DE RIESGOS'!$AF535),"")</f>
        <v/>
      </c>
      <c r="CD66" s="318" t="str">
        <f>IF(AND('MAPA DE RIESGOS'!$AP518="Alta",'MAPA DE RIESGOS'!$AR518="Catastrófico"),CONCATENATE("R",'MAPA DE RIESGOS'!$H518,"C",'MAPA DE RIESGOS'!$AF518),"")</f>
        <v/>
      </c>
      <c r="CE66" s="318" t="str">
        <f>IF(AND('MAPA DE RIESGOS'!$AP519="Alta",'MAPA DE RIESGOS'!$AR519="Catastrófico"),CONCATENATE("R",'MAPA DE RIESGOS'!$H519,"C",'MAPA DE RIESGOS'!$AF519),"")</f>
        <v/>
      </c>
      <c r="CF66" s="318" t="str">
        <f>IF(AND('MAPA DE RIESGOS'!$AP520="Alta",'MAPA DE RIESGOS'!$AR520="Catastrófico"),CONCATENATE("R",'MAPA DE RIESGOS'!$H520,"C",'MAPA DE RIESGOS'!$AF520),"")</f>
        <v/>
      </c>
      <c r="CG66" s="318" t="str">
        <f>IF(AND('MAPA DE RIESGOS'!$AP521="Alta",'MAPA DE RIESGOS'!$AR521="Catastrófico"),CONCATENATE("R",'MAPA DE RIESGOS'!$H521,"C",'MAPA DE RIESGOS'!$AF521),"")</f>
        <v/>
      </c>
      <c r="CH66" s="318" t="str">
        <f>IF(AND('MAPA DE RIESGOS'!$AP522="Alta",'MAPA DE RIESGOS'!$AR522="Catastrófico"),CONCATENATE("R",'MAPA DE RIESGOS'!$H522,"C",'MAPA DE RIESGOS'!$AF522),"")</f>
        <v/>
      </c>
      <c r="CI66" s="318" t="str">
        <f>IF(AND('MAPA DE RIESGOS'!$AP523="Alta",'MAPA DE RIESGOS'!$AR523="Catastrófico"),CONCATENATE("R",'MAPA DE RIESGOS'!$H523,"C",'MAPA DE RIESGOS'!$AF523),"")</f>
        <v/>
      </c>
      <c r="CJ66" s="318" t="str">
        <f>IF(AND('MAPA DE RIESGOS'!$AP524="Alta",'MAPA DE RIESGOS'!$AR524="Catastrófico"),CONCATENATE("R",'MAPA DE RIESGOS'!$H524,"C",'MAPA DE RIESGOS'!$AF524),"")</f>
        <v/>
      </c>
      <c r="CK66" s="318" t="str">
        <f>IF(AND('MAPA DE RIESGOS'!$AP525="Alta",'MAPA DE RIESGOS'!$AR525="Catastrófico"),CONCATENATE("R",'MAPA DE RIESGOS'!$H525,"C",'MAPA DE RIESGOS'!$AF525),"")</f>
        <v/>
      </c>
      <c r="CL66" s="318" t="str">
        <f>IF(AND('MAPA DE RIESGOS'!$AP526="Alta",'MAPA DE RIESGOS'!$AR526="Catastrófico"),CONCATENATE("R",'MAPA DE RIESGOS'!$H526,"C",'MAPA DE RIESGOS'!$AF526),"")</f>
        <v/>
      </c>
      <c r="CM66" s="318" t="str">
        <f>IF(AND('MAPA DE RIESGOS'!$AP527="Alta",'MAPA DE RIESGOS'!$AR527="Catastrófico"),CONCATENATE("R",'MAPA DE RIESGOS'!$H527,"C",'MAPA DE RIESGOS'!$AF527),"")</f>
        <v/>
      </c>
      <c r="CN66" s="318" t="str">
        <f>IF(AND('MAPA DE RIESGOS'!$AP528="Alta",'MAPA DE RIESGOS'!$AR528="Catastrófico"),CONCATENATE("R",'MAPA DE RIESGOS'!$H528,"C",'MAPA DE RIESGOS'!$AF528),"")</f>
        <v/>
      </c>
      <c r="CO66" s="318" t="str">
        <f>IF(AND('MAPA DE RIESGOS'!$AP529="Alta",'MAPA DE RIESGOS'!$AR529="Catastrófico"),CONCATENATE("R",'MAPA DE RIESGOS'!$H529,"C",'MAPA DE RIESGOS'!$AF529),"")</f>
        <v/>
      </c>
      <c r="CP66" s="318" t="str">
        <f>IF(AND('MAPA DE RIESGOS'!$AP530="Alta",'MAPA DE RIESGOS'!$AR530="Catastrófico"),CONCATENATE("R",'MAPA DE RIESGOS'!$H530,"C",'MAPA DE RIESGOS'!$AF530),"")</f>
        <v/>
      </c>
      <c r="CQ66" s="318" t="str">
        <f>IF(AND('MAPA DE RIESGOS'!$AP531="Alta",'MAPA DE RIESGOS'!$AR531="Catastrófico"),CONCATENATE("R",'MAPA DE RIESGOS'!$H531,"C",'MAPA DE RIESGOS'!$AF531),"")</f>
        <v/>
      </c>
      <c r="CR66" s="318" t="str">
        <f>IF(AND('MAPA DE RIESGOS'!$AP532="Alta",'MAPA DE RIESGOS'!$AR532="Catastrófico"),CONCATENATE("R",'MAPA DE RIESGOS'!$H532,"C",'MAPA DE RIESGOS'!$AF532),"")</f>
        <v/>
      </c>
      <c r="CS66" s="318" t="str">
        <f>IF(AND('MAPA DE RIESGOS'!$AP533="Alta",'MAPA DE RIESGOS'!$AR533="Catastrófico"),CONCATENATE("R",'MAPA DE RIESGOS'!$H533,"C",'MAPA DE RIESGOS'!$AF533),"")</f>
        <v/>
      </c>
      <c r="CT66" s="318" t="str">
        <f>IF(AND('MAPA DE RIESGOS'!$AP534="Alta",'MAPA DE RIESGOS'!$AR534="Catastrófico"),CONCATENATE("R",'MAPA DE RIESGOS'!$H534,"C",'MAPA DE RIESGOS'!$AF534),"")</f>
        <v/>
      </c>
      <c r="CU66" s="319" t="str">
        <f>IF(AND('MAPA DE RIESGOS'!$AP535="Alta",'MAPA DE RIESGOS'!$AR535="Catastrófico"),CONCATENATE("R",'MAPA DE RIESGOS'!$H535,"C",'MAPA DE RIESGOS'!$AF535),"")</f>
        <v/>
      </c>
      <c r="CV66" s="57"/>
      <c r="CW66" s="873"/>
      <c r="CX66" s="874"/>
      <c r="CY66" s="874"/>
      <c r="CZ66" s="874"/>
      <c r="DA66" s="874"/>
      <c r="DB66" s="875"/>
    </row>
    <row r="67" spans="2:106" ht="32.450000000000003" customHeight="1">
      <c r="B67" s="878"/>
      <c r="C67" s="878"/>
      <c r="D67" s="879"/>
      <c r="E67" s="849"/>
      <c r="F67" s="850"/>
      <c r="G67" s="850"/>
      <c r="H67" s="850"/>
      <c r="I67" s="850"/>
      <c r="J67" s="328" t="str">
        <f>IF(AND('MAPA DE RIESGOS'!$AP536="Alta",'MAPA DE RIESGOS'!$AR536="Leve"),CONCATENATE("R",'MAPA DE RIESGOS'!$H536,"C",'MAPA DE RIESGOS'!$AF536),"")</f>
        <v/>
      </c>
      <c r="K67" s="329" t="str">
        <f>IF(AND('MAPA DE RIESGOS'!$AP537="Alta",'MAPA DE RIESGOS'!$AR537="Leve"),CONCATENATE("R",'MAPA DE RIESGOS'!$H537,"C",'MAPA DE RIESGOS'!$AF537),"")</f>
        <v/>
      </c>
      <c r="L67" s="329" t="str">
        <f>IF(AND('MAPA DE RIESGOS'!$AP538="Alta",'MAPA DE RIESGOS'!$AR538="Leve"),CONCATENATE("R",'MAPA DE RIESGOS'!$H538,"C",'MAPA DE RIESGOS'!$AF538),"")</f>
        <v/>
      </c>
      <c r="M67" s="329" t="str">
        <f>IF(AND('MAPA DE RIESGOS'!$AP539="Alta",'MAPA DE RIESGOS'!$AR539="Leve"),CONCATENATE("R",'MAPA DE RIESGOS'!$H539,"C",'MAPA DE RIESGOS'!$AF539),"")</f>
        <v/>
      </c>
      <c r="N67" s="329" t="str">
        <f>IF(AND('MAPA DE RIESGOS'!$AP540="Alta",'MAPA DE RIESGOS'!$AR540="Leve"),CONCATENATE("R",'MAPA DE RIESGOS'!$H540,"C",'MAPA DE RIESGOS'!$AF540),"")</f>
        <v/>
      </c>
      <c r="O67" s="329" t="str">
        <f>IF(AND('MAPA DE RIESGOS'!$AP541="Alta",'MAPA DE RIESGOS'!$AR541="Leve"),CONCATENATE("R",'MAPA DE RIESGOS'!$H541,"C",'MAPA DE RIESGOS'!$AF541),"")</f>
        <v/>
      </c>
      <c r="P67" s="329" t="str">
        <f>IF(AND('MAPA DE RIESGOS'!$AP542="Alta",'MAPA DE RIESGOS'!$AR542="Leve"),CONCATENATE("R",'MAPA DE RIESGOS'!$H542,"C",'MAPA DE RIESGOS'!$AF542),"")</f>
        <v/>
      </c>
      <c r="Q67" s="329" t="str">
        <f>IF(AND('MAPA DE RIESGOS'!$AP543="Alta",'MAPA DE RIESGOS'!$AR543="Leve"),CONCATENATE("R",'MAPA DE RIESGOS'!$H543,"C",'MAPA DE RIESGOS'!$AF543),"")</f>
        <v/>
      </c>
      <c r="R67" s="329" t="str">
        <f>IF(AND('MAPA DE RIESGOS'!$AP544="Alta",'MAPA DE RIESGOS'!$AR544="Leve"),CONCATENATE("R",'MAPA DE RIESGOS'!$H544,"C",'MAPA DE RIESGOS'!$AF544),"")</f>
        <v/>
      </c>
      <c r="S67" s="329" t="str">
        <f>IF(AND('MAPA DE RIESGOS'!$AP545="Alta",'MAPA DE RIESGOS'!$AR545="Leve"),CONCATENATE("R",'MAPA DE RIESGOS'!$H545,"C",'MAPA DE RIESGOS'!$AF545),"")</f>
        <v/>
      </c>
      <c r="T67" s="329" t="str">
        <f>IF(AND('MAPA DE RIESGOS'!$AP546="Alta",'MAPA DE RIESGOS'!$AR546="Leve"),CONCATENATE("R",'MAPA DE RIESGOS'!$H546,"C",'MAPA DE RIESGOS'!$AF546),"")</f>
        <v/>
      </c>
      <c r="U67" s="329" t="str">
        <f>IF(AND('MAPA DE RIESGOS'!$AP547="Alta",'MAPA DE RIESGOS'!$AR547="Leve"),CONCATENATE("R",'MAPA DE RIESGOS'!$H547,"C",'MAPA DE RIESGOS'!$AF547),"")</f>
        <v/>
      </c>
      <c r="V67" s="329" t="str">
        <f>IF(AND('MAPA DE RIESGOS'!$AP548="Alta",'MAPA DE RIESGOS'!$AR548="Leve"),CONCATENATE("R",'MAPA DE RIESGOS'!$H548,"C",'MAPA DE RIESGOS'!$AF548),"")</f>
        <v/>
      </c>
      <c r="W67" s="329" t="str">
        <f>IF(AND('MAPA DE RIESGOS'!$AP549="Alta",'MAPA DE RIESGOS'!$AR549="Leve"),CONCATENATE("R",'MAPA DE RIESGOS'!$H549,"C",'MAPA DE RIESGOS'!$AF549),"")</f>
        <v/>
      </c>
      <c r="X67" s="329" t="str">
        <f>IF(AND('MAPA DE RIESGOS'!$AP550="Alta",'MAPA DE RIESGOS'!$AR550="Leve"),CONCATENATE("R",'MAPA DE RIESGOS'!$H550,"C",'MAPA DE RIESGOS'!$AF550),"")</f>
        <v/>
      </c>
      <c r="Y67" s="329" t="str">
        <f>IF(AND('MAPA DE RIESGOS'!$AP551="Alta",'MAPA DE RIESGOS'!$AR551="Leve"),CONCATENATE("R",'MAPA DE RIESGOS'!$H551,"C",'MAPA DE RIESGOS'!$AF551),"")</f>
        <v/>
      </c>
      <c r="Z67" s="329" t="str">
        <f>IF(AND('MAPA DE RIESGOS'!$AP552="Alta",'MAPA DE RIESGOS'!$AR552="Leve"),CONCATENATE("R",'MAPA DE RIESGOS'!$H552,"C",'MAPA DE RIESGOS'!$AF552),"")</f>
        <v/>
      </c>
      <c r="AA67" s="329" t="str">
        <f>IF(AND('MAPA DE RIESGOS'!$AP553="Alta",'MAPA DE RIESGOS'!$AR553="Leve"),CONCATENATE("R",'MAPA DE RIESGOS'!$H553,"C",'MAPA DE RIESGOS'!$AF553),"")</f>
        <v/>
      </c>
      <c r="AB67" s="328" t="str">
        <f>IF(AND('MAPA DE RIESGOS'!$AP536="Alta",'MAPA DE RIESGOS'!$AR536="Menor"),CONCATENATE("R",'MAPA DE RIESGOS'!$H536,"C",'MAPA DE RIESGOS'!$AF536),"")</f>
        <v/>
      </c>
      <c r="AC67" s="329" t="str">
        <f>IF(AND('MAPA DE RIESGOS'!$AP537="Alta",'MAPA DE RIESGOS'!$AR537="Menor"),CONCATENATE("R",'MAPA DE RIESGOS'!$H537,"C",'MAPA DE RIESGOS'!$AF537),"")</f>
        <v/>
      </c>
      <c r="AD67" s="329" t="str">
        <f>IF(AND('MAPA DE RIESGOS'!$AP538="Alta",'MAPA DE RIESGOS'!$AR538="Menor"),CONCATENATE("R",'MAPA DE RIESGOS'!$H538,"C",'MAPA DE RIESGOS'!$AF538),"")</f>
        <v/>
      </c>
      <c r="AE67" s="329" t="str">
        <f>IF(AND('MAPA DE RIESGOS'!$AP539="Alta",'MAPA DE RIESGOS'!$AR539="Menor"),CONCATENATE("R",'MAPA DE RIESGOS'!$H539,"C",'MAPA DE RIESGOS'!$AF539),"")</f>
        <v/>
      </c>
      <c r="AF67" s="329" t="str">
        <f>IF(AND('MAPA DE RIESGOS'!$AP540="Alta",'MAPA DE RIESGOS'!$AR540="Menor"),CONCATENATE("R",'MAPA DE RIESGOS'!$H540,"C",'MAPA DE RIESGOS'!$AF540),"")</f>
        <v/>
      </c>
      <c r="AG67" s="329" t="str">
        <f>IF(AND('MAPA DE RIESGOS'!$AP541="Alta",'MAPA DE RIESGOS'!$AR541="Menor"),CONCATENATE("R",'MAPA DE RIESGOS'!$H541,"C",'MAPA DE RIESGOS'!$AF541),"")</f>
        <v/>
      </c>
      <c r="AH67" s="329" t="str">
        <f>IF(AND('MAPA DE RIESGOS'!$AP542="Alta",'MAPA DE RIESGOS'!$AR542="Menor"),CONCATENATE("R",'MAPA DE RIESGOS'!$H542,"C",'MAPA DE RIESGOS'!$AF542),"")</f>
        <v/>
      </c>
      <c r="AI67" s="329" t="str">
        <f>IF(AND('MAPA DE RIESGOS'!$AP543="Alta",'MAPA DE RIESGOS'!$AR543="Menor"),CONCATENATE("R",'MAPA DE RIESGOS'!$H543,"C",'MAPA DE RIESGOS'!$AF543),"")</f>
        <v/>
      </c>
      <c r="AJ67" s="329" t="str">
        <f>IF(AND('MAPA DE RIESGOS'!$AP544="Alta",'MAPA DE RIESGOS'!$AR544="Menor"),CONCATENATE("R",'MAPA DE RIESGOS'!$H544,"C",'MAPA DE RIESGOS'!$AF544),"")</f>
        <v/>
      </c>
      <c r="AK67" s="329" t="str">
        <f>IF(AND('MAPA DE RIESGOS'!$AP545="Alta",'MAPA DE RIESGOS'!$AR545="Menor"),CONCATENATE("R",'MAPA DE RIESGOS'!$H545,"C",'MAPA DE RIESGOS'!$AF545),"")</f>
        <v/>
      </c>
      <c r="AL67" s="329" t="str">
        <f>IF(AND('MAPA DE RIESGOS'!$AP546="Alta",'MAPA DE RIESGOS'!$AR546="Menor"),CONCATENATE("R",'MAPA DE RIESGOS'!$H546,"C",'MAPA DE RIESGOS'!$AF546),"")</f>
        <v/>
      </c>
      <c r="AM67" s="329" t="str">
        <f>IF(AND('MAPA DE RIESGOS'!$AP547="Alta",'MAPA DE RIESGOS'!$AR547="Menor"),CONCATENATE("R",'MAPA DE RIESGOS'!$H547,"C",'MAPA DE RIESGOS'!$AF547),"")</f>
        <v/>
      </c>
      <c r="AN67" s="329" t="str">
        <f>IF(AND('MAPA DE RIESGOS'!$AP548="Alta",'MAPA DE RIESGOS'!$AR548="Menor"),CONCATENATE("R",'MAPA DE RIESGOS'!$H548,"C",'MAPA DE RIESGOS'!$AF548),"")</f>
        <v/>
      </c>
      <c r="AO67" s="329" t="str">
        <f>IF(AND('MAPA DE RIESGOS'!$AP549="Alta",'MAPA DE RIESGOS'!$AR549="Menor"),CONCATENATE("R",'MAPA DE RIESGOS'!$H549,"C",'MAPA DE RIESGOS'!$AF549),"")</f>
        <v/>
      </c>
      <c r="AP67" s="329" t="str">
        <f>IF(AND('MAPA DE RIESGOS'!$AP550="Alta",'MAPA DE RIESGOS'!$AR550="Menor"),CONCATENATE("R",'MAPA DE RIESGOS'!$H550,"C",'MAPA DE RIESGOS'!$AF550),"")</f>
        <v/>
      </c>
      <c r="AQ67" s="329" t="str">
        <f>IF(AND('MAPA DE RIESGOS'!$AP551="Alta",'MAPA DE RIESGOS'!$AR551="Menor"),CONCATENATE("R",'MAPA DE RIESGOS'!$H551,"C",'MAPA DE RIESGOS'!$AF551),"")</f>
        <v/>
      </c>
      <c r="AR67" s="329" t="str">
        <f>IF(AND('MAPA DE RIESGOS'!$AP552="Alta",'MAPA DE RIESGOS'!$AR552="Menor"),CONCATENATE("R",'MAPA DE RIESGOS'!$H552,"C",'MAPA DE RIESGOS'!$AF552),"")</f>
        <v/>
      </c>
      <c r="AS67" s="330" t="str">
        <f>IF(AND('MAPA DE RIESGOS'!$AP553="Alta",'MAPA DE RIESGOS'!$AR553="Menor"),CONCATENATE("R",'MAPA DE RIESGOS'!$H553,"C",'MAPA DE RIESGOS'!$AF553),"")</f>
        <v/>
      </c>
      <c r="AT67" s="316" t="str">
        <f>IF(AND('MAPA DE RIESGOS'!$AP536="Alta",'MAPA DE RIESGOS'!$AR536="Moderado"),CONCATENATE("R",'MAPA DE RIESGOS'!$H536,"C",'MAPA DE RIESGOS'!$AF536),"")</f>
        <v/>
      </c>
      <c r="AU67" s="316" t="str">
        <f>IF(AND('MAPA DE RIESGOS'!$AP537="Alta",'MAPA DE RIESGOS'!$AR537="Moderado"),CONCATENATE("R",'MAPA DE RIESGOS'!$H537,"C",'MAPA DE RIESGOS'!$AF537),"")</f>
        <v/>
      </c>
      <c r="AV67" s="316" t="str">
        <f>IF(AND('MAPA DE RIESGOS'!$AP538="Alta",'MAPA DE RIESGOS'!$AR538="Moderado"),CONCATENATE("R",'MAPA DE RIESGOS'!$H538,"C",'MAPA DE RIESGOS'!$AF538),"")</f>
        <v/>
      </c>
      <c r="AW67" s="316" t="str">
        <f>IF(AND('MAPA DE RIESGOS'!$AP539="Alta",'MAPA DE RIESGOS'!$AR539="Moderado"),CONCATENATE("R",'MAPA DE RIESGOS'!$H539,"C",'MAPA DE RIESGOS'!$AF539),"")</f>
        <v/>
      </c>
      <c r="AX67" s="316" t="str">
        <f>IF(AND('MAPA DE RIESGOS'!$AP540="Alta",'MAPA DE RIESGOS'!$AR540="Moderado"),CONCATENATE("R",'MAPA DE RIESGOS'!$H540,"C",'MAPA DE RIESGOS'!$AF540),"")</f>
        <v/>
      </c>
      <c r="AY67" s="316" t="str">
        <f>IF(AND('MAPA DE RIESGOS'!$AP541="Alta",'MAPA DE RIESGOS'!$AR541="Moderado"),CONCATENATE("R",'MAPA DE RIESGOS'!$H541,"C",'MAPA DE RIESGOS'!$AF541),"")</f>
        <v/>
      </c>
      <c r="AZ67" s="316" t="str">
        <f>IF(AND('MAPA DE RIESGOS'!$AP542="Alta",'MAPA DE RIESGOS'!$AR542="Moderado"),CONCATENATE("R",'MAPA DE RIESGOS'!$H542,"C",'MAPA DE RIESGOS'!$AF542),"")</f>
        <v/>
      </c>
      <c r="BA67" s="316" t="str">
        <f>IF(AND('MAPA DE RIESGOS'!$AP543="Alta",'MAPA DE RIESGOS'!$AR543="Moderado"),CONCATENATE("R",'MAPA DE RIESGOS'!$H543,"C",'MAPA DE RIESGOS'!$AF543),"")</f>
        <v/>
      </c>
      <c r="BB67" s="316" t="str">
        <f>IF(AND('MAPA DE RIESGOS'!$AP544="Alta",'MAPA DE RIESGOS'!$AR544="Moderado"),CONCATENATE("R",'MAPA DE RIESGOS'!$H544,"C",'MAPA DE RIESGOS'!$AF544),"")</f>
        <v/>
      </c>
      <c r="BC67" s="316" t="str">
        <f>IF(AND('MAPA DE RIESGOS'!$AP545="Alta",'MAPA DE RIESGOS'!$AR545="Moderado"),CONCATENATE("R",'MAPA DE RIESGOS'!$H545,"C",'MAPA DE RIESGOS'!$AF545),"")</f>
        <v/>
      </c>
      <c r="BD67" s="316" t="str">
        <f>IF(AND('MAPA DE RIESGOS'!$AP546="Alta",'MAPA DE RIESGOS'!$AR546="Moderado"),CONCATENATE("R",'MAPA DE RIESGOS'!$H546,"C",'MAPA DE RIESGOS'!$AF546),"")</f>
        <v/>
      </c>
      <c r="BE67" s="316" t="str">
        <f>IF(AND('MAPA DE RIESGOS'!$AP547="Alta",'MAPA DE RIESGOS'!$AR547="Moderado"),CONCATENATE("R",'MAPA DE RIESGOS'!$H547,"C",'MAPA DE RIESGOS'!$AF547),"")</f>
        <v/>
      </c>
      <c r="BF67" s="316" t="str">
        <f>IF(AND('MAPA DE RIESGOS'!$AP548="Alta",'MAPA DE RIESGOS'!$AR548="Moderado"),CONCATENATE("R",'MAPA DE RIESGOS'!$H548,"C",'MAPA DE RIESGOS'!$AF548),"")</f>
        <v/>
      </c>
      <c r="BG67" s="316" t="str">
        <f>IF(AND('MAPA DE RIESGOS'!$AP549="Alta",'MAPA DE RIESGOS'!$AR549="Moderado"),CONCATENATE("R",'MAPA DE RIESGOS'!$H549,"C",'MAPA DE RIESGOS'!$AF549),"")</f>
        <v/>
      </c>
      <c r="BH67" s="316" t="str">
        <f>IF(AND('MAPA DE RIESGOS'!$AP550="Alta",'MAPA DE RIESGOS'!$AR550="Moderado"),CONCATENATE("R",'MAPA DE RIESGOS'!$H550,"C",'MAPA DE RIESGOS'!$AF550),"")</f>
        <v/>
      </c>
      <c r="BI67" s="316" t="str">
        <f>IF(AND('MAPA DE RIESGOS'!$AP551="Alta",'MAPA DE RIESGOS'!$AR551="Moderado"),CONCATENATE("R",'MAPA DE RIESGOS'!$H551,"C",'MAPA DE RIESGOS'!$AF551),"")</f>
        <v/>
      </c>
      <c r="BJ67" s="316" t="str">
        <f>IF(AND('MAPA DE RIESGOS'!$AP552="Alta",'MAPA DE RIESGOS'!$AR552="Moderado"),CONCATENATE("R",'MAPA DE RIESGOS'!$H552,"C",'MAPA DE RIESGOS'!$AF552),"")</f>
        <v/>
      </c>
      <c r="BK67" s="317" t="str">
        <f>IF(AND('MAPA DE RIESGOS'!$AP553="Alta",'MAPA DE RIESGOS'!$AR553="Moderado"),CONCATENATE("R",'MAPA DE RIESGOS'!$H553,"C",'MAPA DE RIESGOS'!$AF553),"")</f>
        <v/>
      </c>
      <c r="BL67" s="316" t="str">
        <f>IF(AND('MAPA DE RIESGOS'!$AP536="Alta",'MAPA DE RIESGOS'!$AR536="Mayor"),CONCATENATE("R",'MAPA DE RIESGOS'!$H536,"C",'MAPA DE RIESGOS'!$AF536),"")</f>
        <v/>
      </c>
      <c r="BM67" s="316" t="str">
        <f>IF(AND('MAPA DE RIESGOS'!$AP537="Alta",'MAPA DE RIESGOS'!$AR537="Mayor"),CONCATENATE("R",'MAPA DE RIESGOS'!$H537,"C",'MAPA DE RIESGOS'!$AF537),"")</f>
        <v/>
      </c>
      <c r="BN67" s="316" t="str">
        <f>IF(AND('MAPA DE RIESGOS'!$AP538="Alta",'MAPA DE RIESGOS'!$AR538="Mayor"),CONCATENATE("R",'MAPA DE RIESGOS'!$H538,"C",'MAPA DE RIESGOS'!$AF538),"")</f>
        <v/>
      </c>
      <c r="BO67" s="316" t="str">
        <f>IF(AND('MAPA DE RIESGOS'!$AP539="Alta",'MAPA DE RIESGOS'!$AR539="Mayor"),CONCATENATE("R",'MAPA DE RIESGOS'!$H539,"C",'MAPA DE RIESGOS'!$AF539),"")</f>
        <v/>
      </c>
      <c r="BP67" s="316" t="str">
        <f>IF(AND('MAPA DE RIESGOS'!$AP540="Alta",'MAPA DE RIESGOS'!$AR540="Mayor"),CONCATENATE("R",'MAPA DE RIESGOS'!$H540,"C",'MAPA DE RIESGOS'!$AF540),"")</f>
        <v/>
      </c>
      <c r="BQ67" s="316" t="str">
        <f>IF(AND('MAPA DE RIESGOS'!$AP541="Alta",'MAPA DE RIESGOS'!$AR541="Mayor"),CONCATENATE("R",'MAPA DE RIESGOS'!$H541,"C",'MAPA DE RIESGOS'!$AF541),"")</f>
        <v/>
      </c>
      <c r="BR67" s="316" t="str">
        <f>IF(AND('MAPA DE RIESGOS'!$AP542="Alta",'MAPA DE RIESGOS'!$AR542="Mayor"),CONCATENATE("R",'MAPA DE RIESGOS'!$H542,"C",'MAPA DE RIESGOS'!$AF542),"")</f>
        <v/>
      </c>
      <c r="BS67" s="316" t="str">
        <f>IF(AND('MAPA DE RIESGOS'!$AP543="Alta",'MAPA DE RIESGOS'!$AR543="Mayor"),CONCATENATE("R",'MAPA DE RIESGOS'!$H543,"C",'MAPA DE RIESGOS'!$AF543),"")</f>
        <v/>
      </c>
      <c r="BT67" s="316" t="str">
        <f>IF(AND('MAPA DE RIESGOS'!$AP544="Alta",'MAPA DE RIESGOS'!$AR544="Mayor"),CONCATENATE("R",'MAPA DE RIESGOS'!$H544,"C",'MAPA DE RIESGOS'!$AF544),"")</f>
        <v/>
      </c>
      <c r="BU67" s="316" t="str">
        <f>IF(AND('MAPA DE RIESGOS'!$AP545="Alta",'MAPA DE RIESGOS'!$AR545="Mayor"),CONCATENATE("R",'MAPA DE RIESGOS'!$H545,"C",'MAPA DE RIESGOS'!$AF545),"")</f>
        <v/>
      </c>
      <c r="BV67" s="316" t="str">
        <f>IF(AND('MAPA DE RIESGOS'!$AP546="Alta",'MAPA DE RIESGOS'!$AR546="Mayor"),CONCATENATE("R",'MAPA DE RIESGOS'!$H546,"C",'MAPA DE RIESGOS'!$AF546),"")</f>
        <v/>
      </c>
      <c r="BW67" s="316" t="str">
        <f>IF(AND('MAPA DE RIESGOS'!$AP547="Alta",'MAPA DE RIESGOS'!$AR547="Mayor"),CONCATENATE("R",'MAPA DE RIESGOS'!$H547,"C",'MAPA DE RIESGOS'!$AF547),"")</f>
        <v/>
      </c>
      <c r="BX67" s="316" t="str">
        <f>IF(AND('MAPA DE RIESGOS'!$AP548="Alta",'MAPA DE RIESGOS'!$AR548="Mayor"),CONCATENATE("R",'MAPA DE RIESGOS'!$H548,"C",'MAPA DE RIESGOS'!$AF548),"")</f>
        <v/>
      </c>
      <c r="BY67" s="316" t="str">
        <f>IF(AND('MAPA DE RIESGOS'!$AP549="Alta",'MAPA DE RIESGOS'!$AR549="Mayor"),CONCATENATE("R",'MAPA DE RIESGOS'!$H549,"C",'MAPA DE RIESGOS'!$AF549),"")</f>
        <v/>
      </c>
      <c r="BZ67" s="316" t="str">
        <f>IF(AND('MAPA DE RIESGOS'!$AP550="Alta",'MAPA DE RIESGOS'!$AR550="Mayor"),CONCATENATE("R",'MAPA DE RIESGOS'!$H550,"C",'MAPA DE RIESGOS'!$AF550),"")</f>
        <v/>
      </c>
      <c r="CA67" s="316" t="str">
        <f>IF(AND('MAPA DE RIESGOS'!$AP551="Alta",'MAPA DE RIESGOS'!$AR551="Mayor"),CONCATENATE("R",'MAPA DE RIESGOS'!$H551,"C",'MAPA DE RIESGOS'!$AF551),"")</f>
        <v/>
      </c>
      <c r="CB67" s="316" t="str">
        <f>IF(AND('MAPA DE RIESGOS'!$AP552="Alta",'MAPA DE RIESGOS'!$AR552="Mayor"),CONCATENATE("R",'MAPA DE RIESGOS'!$H552,"C",'MAPA DE RIESGOS'!$AF552),"")</f>
        <v/>
      </c>
      <c r="CC67" s="317" t="str">
        <f>IF(AND('MAPA DE RIESGOS'!$AP553="Alta",'MAPA DE RIESGOS'!$AR553="Mayor"),CONCATENATE("R",'MAPA DE RIESGOS'!$H553,"C",'MAPA DE RIESGOS'!$AF553),"")</f>
        <v/>
      </c>
      <c r="CD67" s="318" t="str">
        <f>IF(AND('MAPA DE RIESGOS'!$AP536="Alta",'MAPA DE RIESGOS'!$AR536="Catastrófico"),CONCATENATE("R",'MAPA DE RIESGOS'!$H536,"C",'MAPA DE RIESGOS'!$AF536),"")</f>
        <v/>
      </c>
      <c r="CE67" s="318" t="str">
        <f>IF(AND('MAPA DE RIESGOS'!$AP537="Alta",'MAPA DE RIESGOS'!$AR537="Catastrófico"),CONCATENATE("R",'MAPA DE RIESGOS'!$H537,"C",'MAPA DE RIESGOS'!$AF537),"")</f>
        <v/>
      </c>
      <c r="CF67" s="318" t="str">
        <f>IF(AND('MAPA DE RIESGOS'!$AP538="Alta",'MAPA DE RIESGOS'!$AR538="Catastrófico"),CONCATENATE("R",'MAPA DE RIESGOS'!$H538,"C",'MAPA DE RIESGOS'!$AF538),"")</f>
        <v/>
      </c>
      <c r="CG67" s="318" t="str">
        <f>IF(AND('MAPA DE RIESGOS'!$AP539="Alta",'MAPA DE RIESGOS'!$AR539="Catastrófico"),CONCATENATE("R",'MAPA DE RIESGOS'!$H539,"C",'MAPA DE RIESGOS'!$AF539),"")</f>
        <v/>
      </c>
      <c r="CH67" s="318" t="str">
        <f>IF(AND('MAPA DE RIESGOS'!$AP540="Alta",'MAPA DE RIESGOS'!$AR540="Catastrófico"),CONCATENATE("R",'MAPA DE RIESGOS'!$H540,"C",'MAPA DE RIESGOS'!$AF540),"")</f>
        <v/>
      </c>
      <c r="CI67" s="318" t="str">
        <f>IF(AND('MAPA DE RIESGOS'!$AP541="Alta",'MAPA DE RIESGOS'!$AR541="Catastrófico"),CONCATENATE("R",'MAPA DE RIESGOS'!$H541,"C",'MAPA DE RIESGOS'!$AF541),"")</f>
        <v/>
      </c>
      <c r="CJ67" s="318" t="str">
        <f>IF(AND('MAPA DE RIESGOS'!$AP542="Alta",'MAPA DE RIESGOS'!$AR542="Catastrófico"),CONCATENATE("R",'MAPA DE RIESGOS'!$H542,"C",'MAPA DE RIESGOS'!$AF542),"")</f>
        <v/>
      </c>
      <c r="CK67" s="318" t="str">
        <f>IF(AND('MAPA DE RIESGOS'!$AP543="Alta",'MAPA DE RIESGOS'!$AR543="Catastrófico"),CONCATENATE("R",'MAPA DE RIESGOS'!$H543,"C",'MAPA DE RIESGOS'!$AF543),"")</f>
        <v/>
      </c>
      <c r="CL67" s="318" t="str">
        <f>IF(AND('MAPA DE RIESGOS'!$AP544="Alta",'MAPA DE RIESGOS'!$AR544="Catastrófico"),CONCATENATE("R",'MAPA DE RIESGOS'!$H544,"C",'MAPA DE RIESGOS'!$AF544),"")</f>
        <v/>
      </c>
      <c r="CM67" s="318" t="str">
        <f>IF(AND('MAPA DE RIESGOS'!$AP545="Alta",'MAPA DE RIESGOS'!$AR545="Catastrófico"),CONCATENATE("R",'MAPA DE RIESGOS'!$H545,"C",'MAPA DE RIESGOS'!$AF545),"")</f>
        <v/>
      </c>
      <c r="CN67" s="318" t="str">
        <f>IF(AND('MAPA DE RIESGOS'!$AP546="Alta",'MAPA DE RIESGOS'!$AR546="Catastrófico"),CONCATENATE("R",'MAPA DE RIESGOS'!$H546,"C",'MAPA DE RIESGOS'!$AF546),"")</f>
        <v/>
      </c>
      <c r="CO67" s="318" t="str">
        <f>IF(AND('MAPA DE RIESGOS'!$AP547="Alta",'MAPA DE RIESGOS'!$AR547="Catastrófico"),CONCATENATE("R",'MAPA DE RIESGOS'!$H547,"C",'MAPA DE RIESGOS'!$AF547),"")</f>
        <v/>
      </c>
      <c r="CP67" s="318" t="str">
        <f>IF(AND('MAPA DE RIESGOS'!$AP548="Alta",'MAPA DE RIESGOS'!$AR548="Catastrófico"),CONCATENATE("R",'MAPA DE RIESGOS'!$H548,"C",'MAPA DE RIESGOS'!$AF548),"")</f>
        <v/>
      </c>
      <c r="CQ67" s="318" t="str">
        <f>IF(AND('MAPA DE RIESGOS'!$AP549="Alta",'MAPA DE RIESGOS'!$AR549="Catastrófico"),CONCATENATE("R",'MAPA DE RIESGOS'!$H549,"C",'MAPA DE RIESGOS'!$AF549),"")</f>
        <v/>
      </c>
      <c r="CR67" s="318" t="str">
        <f>IF(AND('MAPA DE RIESGOS'!$AP550="Alta",'MAPA DE RIESGOS'!$AR550="Catastrófico"),CONCATENATE("R",'MAPA DE RIESGOS'!$H550,"C",'MAPA DE RIESGOS'!$AF550),"")</f>
        <v/>
      </c>
      <c r="CS67" s="318" t="str">
        <f>IF(AND('MAPA DE RIESGOS'!$AP551="Alta",'MAPA DE RIESGOS'!$AR551="Catastrófico"),CONCATENATE("R",'MAPA DE RIESGOS'!$H551,"C",'MAPA DE RIESGOS'!$AF551),"")</f>
        <v/>
      </c>
      <c r="CT67" s="318" t="str">
        <f>IF(AND('MAPA DE RIESGOS'!$AP552="Alta",'MAPA DE RIESGOS'!$AR552="Catastrófico"),CONCATENATE("R",'MAPA DE RIESGOS'!$H552,"C",'MAPA DE RIESGOS'!$AF552),"")</f>
        <v/>
      </c>
      <c r="CU67" s="319" t="str">
        <f>IF(AND('MAPA DE RIESGOS'!$AP553="Alta",'MAPA DE RIESGOS'!$AR553="Catastrófico"),CONCATENATE("R",'MAPA DE RIESGOS'!$H553,"C",'MAPA DE RIESGOS'!$AF553),"")</f>
        <v/>
      </c>
      <c r="CV67" s="57"/>
      <c r="CW67" s="873"/>
      <c r="CX67" s="874"/>
      <c r="CY67" s="874"/>
      <c r="CZ67" s="874"/>
      <c r="DA67" s="874"/>
      <c r="DB67" s="875"/>
    </row>
    <row r="68" spans="2:106" ht="32.450000000000003" customHeight="1">
      <c r="B68" s="878"/>
      <c r="C68" s="878"/>
      <c r="D68" s="879"/>
      <c r="E68" s="849"/>
      <c r="F68" s="850"/>
      <c r="G68" s="850"/>
      <c r="H68" s="850"/>
      <c r="I68" s="850"/>
      <c r="J68" s="328" t="str">
        <f>IF(AND('MAPA DE RIESGOS'!$AP554="Alta",'MAPA DE RIESGOS'!$AR554="Leve"),CONCATENATE("R",'MAPA DE RIESGOS'!$H554,"C",'MAPA DE RIESGOS'!$AF554),"")</f>
        <v/>
      </c>
      <c r="K68" s="329" t="str">
        <f>IF(AND('MAPA DE RIESGOS'!$AP555="Alta",'MAPA DE RIESGOS'!$AR555="Leve"),CONCATENATE("R",'MAPA DE RIESGOS'!$H555,"C",'MAPA DE RIESGOS'!$AF555),"")</f>
        <v/>
      </c>
      <c r="L68" s="329" t="str">
        <f>IF(AND('MAPA DE RIESGOS'!$AP556="Alta",'MAPA DE RIESGOS'!$AR556="Leve"),CONCATENATE("R",'MAPA DE RIESGOS'!$H556,"C",'MAPA DE RIESGOS'!$AF556),"")</f>
        <v/>
      </c>
      <c r="M68" s="329" t="str">
        <f>IF(AND('MAPA DE RIESGOS'!$AP557="Alta",'MAPA DE RIESGOS'!$AR557="Leve"),CONCATENATE("R",'MAPA DE RIESGOS'!$H557,"C",'MAPA DE RIESGOS'!$AF557),"")</f>
        <v/>
      </c>
      <c r="N68" s="329" t="str">
        <f>IF(AND('MAPA DE RIESGOS'!$AP558="Alta",'MAPA DE RIESGOS'!$AR558="Leve"),CONCATENATE("R",'MAPA DE RIESGOS'!$H558,"C",'MAPA DE RIESGOS'!$AF558),"")</f>
        <v/>
      </c>
      <c r="O68" s="329" t="str">
        <f>IF(AND('MAPA DE RIESGOS'!$AP559="Alta",'MAPA DE RIESGOS'!$AR559="Leve"),CONCATENATE("R",'MAPA DE RIESGOS'!$H559,"C",'MAPA DE RIESGOS'!$AF559),"")</f>
        <v/>
      </c>
      <c r="P68" s="329" t="str">
        <f>IF(AND('MAPA DE RIESGOS'!$AP560="Alta",'MAPA DE RIESGOS'!$AR560="Leve"),CONCATENATE("R",'MAPA DE RIESGOS'!$H560,"C",'MAPA DE RIESGOS'!$AF560),"")</f>
        <v/>
      </c>
      <c r="Q68" s="329" t="str">
        <f>IF(AND('MAPA DE RIESGOS'!$AP561="Alta",'MAPA DE RIESGOS'!$AR561="Leve"),CONCATENATE("R",'MAPA DE RIESGOS'!$H561,"C",'MAPA DE RIESGOS'!$AF561),"")</f>
        <v/>
      </c>
      <c r="R68" s="329" t="str">
        <f>IF(AND('MAPA DE RIESGOS'!$AP562="Alta",'MAPA DE RIESGOS'!$AR562="Leve"),CONCATENATE("R",'MAPA DE RIESGOS'!$H562,"C",'MAPA DE RIESGOS'!$AF562),"")</f>
        <v/>
      </c>
      <c r="S68" s="329" t="str">
        <f>IF(AND('MAPA DE RIESGOS'!$AP563="Alta",'MAPA DE RIESGOS'!$AR563="Leve"),CONCATENATE("R",'MAPA DE RIESGOS'!$H563,"C",'MAPA DE RIESGOS'!$AF563),"")</f>
        <v/>
      </c>
      <c r="T68" s="329" t="str">
        <f>IF(AND('MAPA DE RIESGOS'!$AP564="Alta",'MAPA DE RIESGOS'!$AR564="Leve"),CONCATENATE("R",'MAPA DE RIESGOS'!$H564,"C",'MAPA DE RIESGOS'!$AF564),"")</f>
        <v/>
      </c>
      <c r="U68" s="329" t="str">
        <f>IF(AND('MAPA DE RIESGOS'!$AP565="Alta",'MAPA DE RIESGOS'!$AR565="Leve"),CONCATENATE("R",'MAPA DE RIESGOS'!$H565,"C",'MAPA DE RIESGOS'!$AF565),"")</f>
        <v/>
      </c>
      <c r="V68" s="329" t="str">
        <f>IF(AND('MAPA DE RIESGOS'!$AP566="Alta",'MAPA DE RIESGOS'!$AR566="Leve"),CONCATENATE("R",'MAPA DE RIESGOS'!$H566,"C",'MAPA DE RIESGOS'!$AF566),"")</f>
        <v/>
      </c>
      <c r="W68" s="329" t="str">
        <f>IF(AND('MAPA DE RIESGOS'!$AP567="Alta",'MAPA DE RIESGOS'!$AR567="Leve"),CONCATENATE("R",'MAPA DE RIESGOS'!$H567,"C",'MAPA DE RIESGOS'!$AF567),"")</f>
        <v/>
      </c>
      <c r="X68" s="329" t="str">
        <f>IF(AND('MAPA DE RIESGOS'!$AP568="Alta",'MAPA DE RIESGOS'!$AR568="Leve"),CONCATENATE("R",'MAPA DE RIESGOS'!$H568,"C",'MAPA DE RIESGOS'!$AF568),"")</f>
        <v/>
      </c>
      <c r="Y68" s="329" t="str">
        <f>IF(AND('MAPA DE RIESGOS'!$AP569="Alta",'MAPA DE RIESGOS'!$AR569="Leve"),CONCATENATE("R",'MAPA DE RIESGOS'!$H569,"C",'MAPA DE RIESGOS'!$AF569),"")</f>
        <v/>
      </c>
      <c r="Z68" s="329" t="str">
        <f>IF(AND('MAPA DE RIESGOS'!$AP570="Alta",'MAPA DE RIESGOS'!$AR570="Leve"),CONCATENATE("R",'MAPA DE RIESGOS'!$H570,"C",'MAPA DE RIESGOS'!$AF570),"")</f>
        <v/>
      </c>
      <c r="AA68" s="329" t="str">
        <f>IF(AND('MAPA DE RIESGOS'!$AP571="Alta",'MAPA DE RIESGOS'!$AR571="Leve"),CONCATENATE("R",'MAPA DE RIESGOS'!$H571,"C",'MAPA DE RIESGOS'!$AF571),"")</f>
        <v/>
      </c>
      <c r="AB68" s="328" t="str">
        <f>IF(AND('MAPA DE RIESGOS'!$AP554="Alta",'MAPA DE RIESGOS'!$AR554="Menor"),CONCATENATE("R",'MAPA DE RIESGOS'!$H554,"C",'MAPA DE RIESGOS'!$AF554),"")</f>
        <v/>
      </c>
      <c r="AC68" s="329" t="str">
        <f>IF(AND('MAPA DE RIESGOS'!$AP555="Alta",'MAPA DE RIESGOS'!$AR555="Menor"),CONCATENATE("R",'MAPA DE RIESGOS'!$H555,"C",'MAPA DE RIESGOS'!$AF555),"")</f>
        <v/>
      </c>
      <c r="AD68" s="329" t="str">
        <f>IF(AND('MAPA DE RIESGOS'!$AP556="Alta",'MAPA DE RIESGOS'!$AR556="Menor"),CONCATENATE("R",'MAPA DE RIESGOS'!$H556,"C",'MAPA DE RIESGOS'!$AF556),"")</f>
        <v/>
      </c>
      <c r="AE68" s="329" t="str">
        <f>IF(AND('MAPA DE RIESGOS'!$AP557="Alta",'MAPA DE RIESGOS'!$AR557="Menor"),CONCATENATE("R",'MAPA DE RIESGOS'!$H557,"C",'MAPA DE RIESGOS'!$AF557),"")</f>
        <v/>
      </c>
      <c r="AF68" s="329" t="str">
        <f>IF(AND('MAPA DE RIESGOS'!$AP558="Alta",'MAPA DE RIESGOS'!$AR558="Menor"),CONCATENATE("R",'MAPA DE RIESGOS'!$H558,"C",'MAPA DE RIESGOS'!$AF558),"")</f>
        <v/>
      </c>
      <c r="AG68" s="329" t="str">
        <f>IF(AND('MAPA DE RIESGOS'!$AP559="Alta",'MAPA DE RIESGOS'!$AR559="Menor"),CONCATENATE("R",'MAPA DE RIESGOS'!$H559,"C",'MAPA DE RIESGOS'!$AF559),"")</f>
        <v/>
      </c>
      <c r="AH68" s="329" t="str">
        <f>IF(AND('MAPA DE RIESGOS'!$AP560="Alta",'MAPA DE RIESGOS'!$AR560="Menor"),CONCATENATE("R",'MAPA DE RIESGOS'!$H560,"C",'MAPA DE RIESGOS'!$AF560),"")</f>
        <v/>
      </c>
      <c r="AI68" s="329" t="str">
        <f>IF(AND('MAPA DE RIESGOS'!$AP561="Alta",'MAPA DE RIESGOS'!$AR561="Menor"),CONCATENATE("R",'MAPA DE RIESGOS'!$H561,"C",'MAPA DE RIESGOS'!$AF561),"")</f>
        <v/>
      </c>
      <c r="AJ68" s="329" t="str">
        <f>IF(AND('MAPA DE RIESGOS'!$AP562="Alta",'MAPA DE RIESGOS'!$AR562="Menor"),CONCATENATE("R",'MAPA DE RIESGOS'!$H562,"C",'MAPA DE RIESGOS'!$AF562),"")</f>
        <v/>
      </c>
      <c r="AK68" s="329" t="str">
        <f>IF(AND('MAPA DE RIESGOS'!$AP563="Alta",'MAPA DE RIESGOS'!$AR563="Menor"),CONCATENATE("R",'MAPA DE RIESGOS'!$H563,"C",'MAPA DE RIESGOS'!$AF563),"")</f>
        <v/>
      </c>
      <c r="AL68" s="329" t="str">
        <f>IF(AND('MAPA DE RIESGOS'!$AP564="Alta",'MAPA DE RIESGOS'!$AR564="Menor"),CONCATENATE("R",'MAPA DE RIESGOS'!$H564,"C",'MAPA DE RIESGOS'!$AF564),"")</f>
        <v/>
      </c>
      <c r="AM68" s="329" t="str">
        <f>IF(AND('MAPA DE RIESGOS'!$AP565="Alta",'MAPA DE RIESGOS'!$AR565="Menor"),CONCATENATE("R",'MAPA DE RIESGOS'!$H565,"C",'MAPA DE RIESGOS'!$AF565),"")</f>
        <v/>
      </c>
      <c r="AN68" s="329" t="str">
        <f>IF(AND('MAPA DE RIESGOS'!$AP566="Alta",'MAPA DE RIESGOS'!$AR566="Menor"),CONCATENATE("R",'MAPA DE RIESGOS'!$H566,"C",'MAPA DE RIESGOS'!$AF566),"")</f>
        <v/>
      </c>
      <c r="AO68" s="329" t="str">
        <f>IF(AND('MAPA DE RIESGOS'!$AP567="Alta",'MAPA DE RIESGOS'!$AR567="Menor"),CONCATENATE("R",'MAPA DE RIESGOS'!$H567,"C",'MAPA DE RIESGOS'!$AF567),"")</f>
        <v/>
      </c>
      <c r="AP68" s="329" t="str">
        <f>IF(AND('MAPA DE RIESGOS'!$AP568="Alta",'MAPA DE RIESGOS'!$AR568="Menor"),CONCATENATE("R",'MAPA DE RIESGOS'!$H568,"C",'MAPA DE RIESGOS'!$AF568),"")</f>
        <v/>
      </c>
      <c r="AQ68" s="329" t="str">
        <f>IF(AND('MAPA DE RIESGOS'!$AP569="Alta",'MAPA DE RIESGOS'!$AR569="Menor"),CONCATENATE("R",'MAPA DE RIESGOS'!$H569,"C",'MAPA DE RIESGOS'!$AF569),"")</f>
        <v/>
      </c>
      <c r="AR68" s="329" t="str">
        <f>IF(AND('MAPA DE RIESGOS'!$AP570="Alta",'MAPA DE RIESGOS'!$AR570="Menor"),CONCATENATE("R",'MAPA DE RIESGOS'!$H570,"C",'MAPA DE RIESGOS'!$AF570),"")</f>
        <v/>
      </c>
      <c r="AS68" s="330" t="str">
        <f>IF(AND('MAPA DE RIESGOS'!$AP571="Alta",'MAPA DE RIESGOS'!$AR571="Menor"),CONCATENATE("R",'MAPA DE RIESGOS'!$H571,"C",'MAPA DE RIESGOS'!$AF571),"")</f>
        <v/>
      </c>
      <c r="AT68" s="316" t="str">
        <f>IF(AND('MAPA DE RIESGOS'!$AP554="Alta",'MAPA DE RIESGOS'!$AR554="Moderado"),CONCATENATE("R",'MAPA DE RIESGOS'!$H554,"C",'MAPA DE RIESGOS'!$AF554),"")</f>
        <v/>
      </c>
      <c r="AU68" s="316" t="str">
        <f>IF(AND('MAPA DE RIESGOS'!$AP555="Alta",'MAPA DE RIESGOS'!$AR555="Moderado"),CONCATENATE("R",'MAPA DE RIESGOS'!$H555,"C",'MAPA DE RIESGOS'!$AF555),"")</f>
        <v/>
      </c>
      <c r="AV68" s="316" t="str">
        <f>IF(AND('MAPA DE RIESGOS'!$AP556="Alta",'MAPA DE RIESGOS'!$AR556="Moderado"),CONCATENATE("R",'MAPA DE RIESGOS'!$H556,"C",'MAPA DE RIESGOS'!$AF556),"")</f>
        <v/>
      </c>
      <c r="AW68" s="316" t="str">
        <f>IF(AND('MAPA DE RIESGOS'!$AP557="Alta",'MAPA DE RIESGOS'!$AR557="Moderado"),CONCATENATE("R",'MAPA DE RIESGOS'!$H557,"C",'MAPA DE RIESGOS'!$AF557),"")</f>
        <v/>
      </c>
      <c r="AX68" s="316" t="str">
        <f>IF(AND('MAPA DE RIESGOS'!$AP558="Alta",'MAPA DE RIESGOS'!$AR558="Moderado"),CONCATENATE("R",'MAPA DE RIESGOS'!$H558,"C",'MAPA DE RIESGOS'!$AF558),"")</f>
        <v/>
      </c>
      <c r="AY68" s="316" t="str">
        <f>IF(AND('MAPA DE RIESGOS'!$AP559="Alta",'MAPA DE RIESGOS'!$AR559="Moderado"),CONCATENATE("R",'MAPA DE RIESGOS'!$H559,"C",'MAPA DE RIESGOS'!$AF559),"")</f>
        <v/>
      </c>
      <c r="AZ68" s="316" t="str">
        <f>IF(AND('MAPA DE RIESGOS'!$AP560="Alta",'MAPA DE RIESGOS'!$AR560="Moderado"),CONCATENATE("R",'MAPA DE RIESGOS'!$H560,"C",'MAPA DE RIESGOS'!$AF560),"")</f>
        <v/>
      </c>
      <c r="BA68" s="316" t="str">
        <f>IF(AND('MAPA DE RIESGOS'!$AP561="Alta",'MAPA DE RIESGOS'!$AR561="Moderado"),CONCATENATE("R",'MAPA DE RIESGOS'!$H561,"C",'MAPA DE RIESGOS'!$AF561),"")</f>
        <v/>
      </c>
      <c r="BB68" s="316" t="str">
        <f>IF(AND('MAPA DE RIESGOS'!$AP562="Alta",'MAPA DE RIESGOS'!$AR562="Moderado"),CONCATENATE("R",'MAPA DE RIESGOS'!$H562,"C",'MAPA DE RIESGOS'!$AF562),"")</f>
        <v/>
      </c>
      <c r="BC68" s="316" t="str">
        <f>IF(AND('MAPA DE RIESGOS'!$AP563="Alta",'MAPA DE RIESGOS'!$AR563="Moderado"),CONCATENATE("R",'MAPA DE RIESGOS'!$H563,"C",'MAPA DE RIESGOS'!$AF563),"")</f>
        <v/>
      </c>
      <c r="BD68" s="316" t="str">
        <f>IF(AND('MAPA DE RIESGOS'!$AP564="Alta",'MAPA DE RIESGOS'!$AR564="Moderado"),CONCATENATE("R",'MAPA DE RIESGOS'!$H564,"C",'MAPA DE RIESGOS'!$AF564),"")</f>
        <v/>
      </c>
      <c r="BE68" s="316" t="str">
        <f>IF(AND('MAPA DE RIESGOS'!$AP565="Alta",'MAPA DE RIESGOS'!$AR565="Moderado"),CONCATENATE("R",'MAPA DE RIESGOS'!$H565,"C",'MAPA DE RIESGOS'!$AF565),"")</f>
        <v/>
      </c>
      <c r="BF68" s="316" t="str">
        <f>IF(AND('MAPA DE RIESGOS'!$AP566="Alta",'MAPA DE RIESGOS'!$AR566="Moderado"),CONCATENATE("R",'MAPA DE RIESGOS'!$H566,"C",'MAPA DE RIESGOS'!$AF566),"")</f>
        <v/>
      </c>
      <c r="BG68" s="316" t="str">
        <f>IF(AND('MAPA DE RIESGOS'!$AP567="Alta",'MAPA DE RIESGOS'!$AR567="Moderado"),CONCATENATE("R",'MAPA DE RIESGOS'!$H567,"C",'MAPA DE RIESGOS'!$AF567),"")</f>
        <v/>
      </c>
      <c r="BH68" s="316" t="str">
        <f>IF(AND('MAPA DE RIESGOS'!$AP568="Alta",'MAPA DE RIESGOS'!$AR568="Moderado"),CONCATENATE("R",'MAPA DE RIESGOS'!$H568,"C",'MAPA DE RIESGOS'!$AF568),"")</f>
        <v/>
      </c>
      <c r="BI68" s="316" t="str">
        <f>IF(AND('MAPA DE RIESGOS'!$AP569="Alta",'MAPA DE RIESGOS'!$AR569="Moderado"),CONCATENATE("R",'MAPA DE RIESGOS'!$H569,"C",'MAPA DE RIESGOS'!$AF569),"")</f>
        <v/>
      </c>
      <c r="BJ68" s="316" t="str">
        <f>IF(AND('MAPA DE RIESGOS'!$AP570="Alta",'MAPA DE RIESGOS'!$AR570="Moderado"),CONCATENATE("R",'MAPA DE RIESGOS'!$H570,"C",'MAPA DE RIESGOS'!$AF570),"")</f>
        <v/>
      </c>
      <c r="BK68" s="317" t="str">
        <f>IF(AND('MAPA DE RIESGOS'!$AP571="Alta",'MAPA DE RIESGOS'!$AR571="Moderado"),CONCATENATE("R",'MAPA DE RIESGOS'!$H571,"C",'MAPA DE RIESGOS'!$AF571),"")</f>
        <v/>
      </c>
      <c r="BL68" s="316" t="str">
        <f>IF(AND('MAPA DE RIESGOS'!$AP554="Alta",'MAPA DE RIESGOS'!$AR554="Mayor"),CONCATENATE("R",'MAPA DE RIESGOS'!$H554,"C",'MAPA DE RIESGOS'!$AF554),"")</f>
        <v/>
      </c>
      <c r="BM68" s="316" t="str">
        <f>IF(AND('MAPA DE RIESGOS'!$AP555="Alta",'MAPA DE RIESGOS'!$AR555="Mayor"),CONCATENATE("R",'MAPA DE RIESGOS'!$H555,"C",'MAPA DE RIESGOS'!$AF555),"")</f>
        <v/>
      </c>
      <c r="BN68" s="316" t="str">
        <f>IF(AND('MAPA DE RIESGOS'!$AP556="Alta",'MAPA DE RIESGOS'!$AR556="Mayor"),CONCATENATE("R",'MAPA DE RIESGOS'!$H556,"C",'MAPA DE RIESGOS'!$AF556),"")</f>
        <v/>
      </c>
      <c r="BO68" s="316" t="str">
        <f>IF(AND('MAPA DE RIESGOS'!$AP557="Alta",'MAPA DE RIESGOS'!$AR557="Mayor"),CONCATENATE("R",'MAPA DE RIESGOS'!$H557,"C",'MAPA DE RIESGOS'!$AF557),"")</f>
        <v/>
      </c>
      <c r="BP68" s="316" t="str">
        <f>IF(AND('MAPA DE RIESGOS'!$AP558="Alta",'MAPA DE RIESGOS'!$AR558="Mayor"),CONCATENATE("R",'MAPA DE RIESGOS'!$H558,"C",'MAPA DE RIESGOS'!$AF558),"")</f>
        <v/>
      </c>
      <c r="BQ68" s="316" t="str">
        <f>IF(AND('MAPA DE RIESGOS'!$AP559="Alta",'MAPA DE RIESGOS'!$AR559="Mayor"),CONCATENATE("R",'MAPA DE RIESGOS'!$H559,"C",'MAPA DE RIESGOS'!$AF559),"")</f>
        <v/>
      </c>
      <c r="BR68" s="316" t="str">
        <f>IF(AND('MAPA DE RIESGOS'!$AP560="Alta",'MAPA DE RIESGOS'!$AR560="Mayor"),CONCATENATE("R",'MAPA DE RIESGOS'!$H560,"C",'MAPA DE RIESGOS'!$AF560),"")</f>
        <v/>
      </c>
      <c r="BS68" s="316" t="str">
        <f>IF(AND('MAPA DE RIESGOS'!$AP561="Alta",'MAPA DE RIESGOS'!$AR561="Mayor"),CONCATENATE("R",'MAPA DE RIESGOS'!$H561,"C",'MAPA DE RIESGOS'!$AF561),"")</f>
        <v/>
      </c>
      <c r="BT68" s="316" t="str">
        <f>IF(AND('MAPA DE RIESGOS'!$AP562="Alta",'MAPA DE RIESGOS'!$AR562="Mayor"),CONCATENATE("R",'MAPA DE RIESGOS'!$H562,"C",'MAPA DE RIESGOS'!$AF562),"")</f>
        <v/>
      </c>
      <c r="BU68" s="316" t="str">
        <f>IF(AND('MAPA DE RIESGOS'!$AP563="Alta",'MAPA DE RIESGOS'!$AR563="Mayor"),CONCATENATE("R",'MAPA DE RIESGOS'!$H563,"C",'MAPA DE RIESGOS'!$AF563),"")</f>
        <v/>
      </c>
      <c r="BV68" s="316" t="str">
        <f>IF(AND('MAPA DE RIESGOS'!$AP564="Alta",'MAPA DE RIESGOS'!$AR564="Mayor"),CONCATENATE("R",'MAPA DE RIESGOS'!$H564,"C",'MAPA DE RIESGOS'!$AF564),"")</f>
        <v/>
      </c>
      <c r="BW68" s="316" t="str">
        <f>IF(AND('MAPA DE RIESGOS'!$AP565="Alta",'MAPA DE RIESGOS'!$AR565="Mayor"),CONCATENATE("R",'MAPA DE RIESGOS'!$H565,"C",'MAPA DE RIESGOS'!$AF565),"")</f>
        <v/>
      </c>
      <c r="BX68" s="316" t="str">
        <f>IF(AND('MAPA DE RIESGOS'!$AP566="Alta",'MAPA DE RIESGOS'!$AR566="Mayor"),CONCATENATE("R",'MAPA DE RIESGOS'!$H566,"C",'MAPA DE RIESGOS'!$AF566),"")</f>
        <v/>
      </c>
      <c r="BY68" s="316" t="str">
        <f>IF(AND('MAPA DE RIESGOS'!$AP567="Alta",'MAPA DE RIESGOS'!$AR567="Mayor"),CONCATENATE("R",'MAPA DE RIESGOS'!$H567,"C",'MAPA DE RIESGOS'!$AF567),"")</f>
        <v/>
      </c>
      <c r="BZ68" s="316" t="str">
        <f>IF(AND('MAPA DE RIESGOS'!$AP568="Alta",'MAPA DE RIESGOS'!$AR568="Mayor"),CONCATENATE("R",'MAPA DE RIESGOS'!$H568,"C",'MAPA DE RIESGOS'!$AF568),"")</f>
        <v/>
      </c>
      <c r="CA68" s="316" t="str">
        <f>IF(AND('MAPA DE RIESGOS'!$AP569="Alta",'MAPA DE RIESGOS'!$AR569="Mayor"),CONCATENATE("R",'MAPA DE RIESGOS'!$H569,"C",'MAPA DE RIESGOS'!$AF569),"")</f>
        <v/>
      </c>
      <c r="CB68" s="316" t="str">
        <f>IF(AND('MAPA DE RIESGOS'!$AP570="Alta",'MAPA DE RIESGOS'!$AR570="Mayor"),CONCATENATE("R",'MAPA DE RIESGOS'!$H570,"C",'MAPA DE RIESGOS'!$AF570),"")</f>
        <v/>
      </c>
      <c r="CC68" s="317" t="str">
        <f>IF(AND('MAPA DE RIESGOS'!$AP571="Alta",'MAPA DE RIESGOS'!$AR571="Mayor"),CONCATENATE("R",'MAPA DE RIESGOS'!$H571,"C",'MAPA DE RIESGOS'!$AF571),"")</f>
        <v/>
      </c>
      <c r="CD68" s="318" t="str">
        <f>IF(AND('MAPA DE RIESGOS'!$AP554="Alta",'MAPA DE RIESGOS'!$AR554="Catastrófico"),CONCATENATE("R",'MAPA DE RIESGOS'!$H554,"C",'MAPA DE RIESGOS'!$AF554),"")</f>
        <v/>
      </c>
      <c r="CE68" s="318" t="str">
        <f>IF(AND('MAPA DE RIESGOS'!$AP555="Alta",'MAPA DE RIESGOS'!$AR555="Catastrófico"),CONCATENATE("R",'MAPA DE RIESGOS'!$H555,"C",'MAPA DE RIESGOS'!$AF555),"")</f>
        <v/>
      </c>
      <c r="CF68" s="318" t="str">
        <f>IF(AND('MAPA DE RIESGOS'!$AP556="Alta",'MAPA DE RIESGOS'!$AR556="Catastrófico"),CONCATENATE("R",'MAPA DE RIESGOS'!$H556,"C",'MAPA DE RIESGOS'!$AF556),"")</f>
        <v/>
      </c>
      <c r="CG68" s="318" t="str">
        <f>IF(AND('MAPA DE RIESGOS'!$AP557="Alta",'MAPA DE RIESGOS'!$AR557="Catastrófico"),CONCATENATE("R",'MAPA DE RIESGOS'!$H557,"C",'MAPA DE RIESGOS'!$AF557),"")</f>
        <v/>
      </c>
      <c r="CH68" s="318" t="str">
        <f>IF(AND('MAPA DE RIESGOS'!$AP558="Alta",'MAPA DE RIESGOS'!$AR558="Catastrófico"),CONCATENATE("R",'MAPA DE RIESGOS'!$H558,"C",'MAPA DE RIESGOS'!$AF558),"")</f>
        <v/>
      </c>
      <c r="CI68" s="318" t="str">
        <f>IF(AND('MAPA DE RIESGOS'!$AP559="Alta",'MAPA DE RIESGOS'!$AR559="Catastrófico"),CONCATENATE("R",'MAPA DE RIESGOS'!$H559,"C",'MAPA DE RIESGOS'!$AF559),"")</f>
        <v/>
      </c>
      <c r="CJ68" s="318" t="str">
        <f>IF(AND('MAPA DE RIESGOS'!$AP560="Alta",'MAPA DE RIESGOS'!$AR560="Catastrófico"),CONCATENATE("R",'MAPA DE RIESGOS'!$H560,"C",'MAPA DE RIESGOS'!$AF560),"")</f>
        <v/>
      </c>
      <c r="CK68" s="318" t="str">
        <f>IF(AND('MAPA DE RIESGOS'!$AP561="Alta",'MAPA DE RIESGOS'!$AR561="Catastrófico"),CONCATENATE("R",'MAPA DE RIESGOS'!$H561,"C",'MAPA DE RIESGOS'!$AF561),"")</f>
        <v/>
      </c>
      <c r="CL68" s="318" t="str">
        <f>IF(AND('MAPA DE RIESGOS'!$AP562="Alta",'MAPA DE RIESGOS'!$AR562="Catastrófico"),CONCATENATE("R",'MAPA DE RIESGOS'!$H562,"C",'MAPA DE RIESGOS'!$AF562),"")</f>
        <v/>
      </c>
      <c r="CM68" s="318" t="str">
        <f>IF(AND('MAPA DE RIESGOS'!$AP563="Alta",'MAPA DE RIESGOS'!$AR563="Catastrófico"),CONCATENATE("R",'MAPA DE RIESGOS'!$H563,"C",'MAPA DE RIESGOS'!$AF563),"")</f>
        <v/>
      </c>
      <c r="CN68" s="318" t="str">
        <f>IF(AND('MAPA DE RIESGOS'!$AP564="Alta",'MAPA DE RIESGOS'!$AR564="Catastrófico"),CONCATENATE("R",'MAPA DE RIESGOS'!$H564,"C",'MAPA DE RIESGOS'!$AF564),"")</f>
        <v/>
      </c>
      <c r="CO68" s="318" t="str">
        <f>IF(AND('MAPA DE RIESGOS'!$AP565="Alta",'MAPA DE RIESGOS'!$AR565="Catastrófico"),CONCATENATE("R",'MAPA DE RIESGOS'!$H565,"C",'MAPA DE RIESGOS'!$AF565),"")</f>
        <v/>
      </c>
      <c r="CP68" s="318" t="str">
        <f>IF(AND('MAPA DE RIESGOS'!$AP566="Alta",'MAPA DE RIESGOS'!$AR566="Catastrófico"),CONCATENATE("R",'MAPA DE RIESGOS'!$H566,"C",'MAPA DE RIESGOS'!$AF566),"")</f>
        <v/>
      </c>
      <c r="CQ68" s="318" t="str">
        <f>IF(AND('MAPA DE RIESGOS'!$AP567="Alta",'MAPA DE RIESGOS'!$AR567="Catastrófico"),CONCATENATE("R",'MAPA DE RIESGOS'!$H567,"C",'MAPA DE RIESGOS'!$AF567),"")</f>
        <v/>
      </c>
      <c r="CR68" s="318" t="str">
        <f>IF(AND('MAPA DE RIESGOS'!$AP568="Alta",'MAPA DE RIESGOS'!$AR568="Catastrófico"),CONCATENATE("R",'MAPA DE RIESGOS'!$H568,"C",'MAPA DE RIESGOS'!$AF568),"")</f>
        <v/>
      </c>
      <c r="CS68" s="318" t="str">
        <f>IF(AND('MAPA DE RIESGOS'!$AP569="Alta",'MAPA DE RIESGOS'!$AR569="Catastrófico"),CONCATENATE("R",'MAPA DE RIESGOS'!$H569,"C",'MAPA DE RIESGOS'!$AF569),"")</f>
        <v/>
      </c>
      <c r="CT68" s="318" t="str">
        <f>IF(AND('MAPA DE RIESGOS'!$AP570="Alta",'MAPA DE RIESGOS'!$AR570="Catastrófico"),CONCATENATE("R",'MAPA DE RIESGOS'!$H570,"C",'MAPA DE RIESGOS'!$AF570),"")</f>
        <v/>
      </c>
      <c r="CU68" s="319" t="str">
        <f>IF(AND('MAPA DE RIESGOS'!$AP571="Alta",'MAPA DE RIESGOS'!$AR571="Catastrófico"),CONCATENATE("R",'MAPA DE RIESGOS'!$H571,"C",'MAPA DE RIESGOS'!$AF571),"")</f>
        <v/>
      </c>
      <c r="CV68" s="57"/>
      <c r="CW68" s="873"/>
      <c r="CX68" s="874"/>
      <c r="CY68" s="874"/>
      <c r="CZ68" s="874"/>
      <c r="DA68" s="874"/>
      <c r="DB68" s="875"/>
    </row>
    <row r="69" spans="2:106" ht="32.450000000000003" customHeight="1">
      <c r="B69" s="878"/>
      <c r="C69" s="878"/>
      <c r="D69" s="879"/>
      <c r="E69" s="849"/>
      <c r="F69" s="850"/>
      <c r="G69" s="850"/>
      <c r="H69" s="850"/>
      <c r="I69" s="850"/>
      <c r="J69" s="328" t="str">
        <f>IF(AND('MAPA DE RIESGOS'!$AP572="Alta",'MAPA DE RIESGOS'!$AR572="Leve"),CONCATENATE("R",'MAPA DE RIESGOS'!$H572,"C",'MAPA DE RIESGOS'!$AF572),"")</f>
        <v/>
      </c>
      <c r="K69" s="329" t="str">
        <f>IF(AND('MAPA DE RIESGOS'!$AP573="Alta",'MAPA DE RIESGOS'!$AR573="Leve"),CONCATENATE("R",'MAPA DE RIESGOS'!$H573,"C",'MAPA DE RIESGOS'!$AF573),"")</f>
        <v/>
      </c>
      <c r="L69" s="329" t="str">
        <f>IF(AND('MAPA DE RIESGOS'!$AP574="Alta",'MAPA DE RIESGOS'!$AR574="Leve"),CONCATENATE("R",'MAPA DE RIESGOS'!$H574,"C",'MAPA DE RIESGOS'!$AF574),"")</f>
        <v/>
      </c>
      <c r="M69" s="329" t="str">
        <f>IF(AND('MAPA DE RIESGOS'!$AP575="Alta",'MAPA DE RIESGOS'!$AR575="Leve"),CONCATENATE("R",'MAPA DE RIESGOS'!$H575,"C",'MAPA DE RIESGOS'!$AF575),"")</f>
        <v/>
      </c>
      <c r="N69" s="329" t="str">
        <f>IF(AND('MAPA DE RIESGOS'!$AP576="Alta",'MAPA DE RIESGOS'!$AR576="Leve"),CONCATENATE("R",'MAPA DE RIESGOS'!$H576,"C",'MAPA DE RIESGOS'!$AF576),"")</f>
        <v/>
      </c>
      <c r="O69" s="329" t="str">
        <f>IF(AND('MAPA DE RIESGOS'!$AP577="Alta",'MAPA DE RIESGOS'!$AR577="Leve"),CONCATENATE("R",'MAPA DE RIESGOS'!$H577,"C",'MAPA DE RIESGOS'!$AF577),"")</f>
        <v/>
      </c>
      <c r="P69" s="329" t="str">
        <f>IF(AND('MAPA DE RIESGOS'!$AP578="Alta",'MAPA DE RIESGOS'!$AR578="Leve"),CONCATENATE("R",'MAPA DE RIESGOS'!$H578,"C",'MAPA DE RIESGOS'!$AF578),"")</f>
        <v/>
      </c>
      <c r="Q69" s="329" t="str">
        <f>IF(AND('MAPA DE RIESGOS'!$AP579="Alta",'MAPA DE RIESGOS'!$AR579="Leve"),CONCATENATE("R",'MAPA DE RIESGOS'!$H579,"C",'MAPA DE RIESGOS'!$AF579),"")</f>
        <v/>
      </c>
      <c r="R69" s="329" t="str">
        <f>IF(AND('MAPA DE RIESGOS'!$AP580="Alta",'MAPA DE RIESGOS'!$AR580="Leve"),CONCATENATE("R",'MAPA DE RIESGOS'!$H580,"C",'MAPA DE RIESGOS'!$AF580),"")</f>
        <v/>
      </c>
      <c r="S69" s="329" t="str">
        <f>IF(AND('MAPA DE RIESGOS'!$AP581="Alta",'MAPA DE RIESGOS'!$AR581="Leve"),CONCATENATE("R",'MAPA DE RIESGOS'!$H581,"C",'MAPA DE RIESGOS'!$AF581),"")</f>
        <v/>
      </c>
      <c r="T69" s="329" t="str">
        <f>IF(AND('MAPA DE RIESGOS'!$AP582="Alta",'MAPA DE RIESGOS'!$AR582="Leve"),CONCATENATE("R",'MAPA DE RIESGOS'!$H582,"C",'MAPA DE RIESGOS'!$AF582),"")</f>
        <v/>
      </c>
      <c r="U69" s="329" t="str">
        <f>IF(AND('MAPA DE RIESGOS'!$AP583="Alta",'MAPA DE RIESGOS'!$AR583="Leve"),CONCATENATE("R",'MAPA DE RIESGOS'!$H583,"C",'MAPA DE RIESGOS'!$AF583),"")</f>
        <v/>
      </c>
      <c r="V69" s="329" t="str">
        <f>IF(AND('MAPA DE RIESGOS'!$AP584="Alta",'MAPA DE RIESGOS'!$AR584="Leve"),CONCATENATE("R",'MAPA DE RIESGOS'!$H584,"C",'MAPA DE RIESGOS'!$AF584),"")</f>
        <v/>
      </c>
      <c r="W69" s="329" t="str">
        <f>IF(AND('MAPA DE RIESGOS'!$AP585="Alta",'MAPA DE RIESGOS'!$AR585="Leve"),CONCATENATE("R",'MAPA DE RIESGOS'!$H585,"C",'MAPA DE RIESGOS'!$AF585),"")</f>
        <v/>
      </c>
      <c r="X69" s="329" t="str">
        <f>IF(AND('MAPA DE RIESGOS'!$AP586="Alta",'MAPA DE RIESGOS'!$AR586="Leve"),CONCATENATE("R",'MAPA DE RIESGOS'!$H586,"C",'MAPA DE RIESGOS'!$AF586),"")</f>
        <v/>
      </c>
      <c r="Y69" s="329" t="str">
        <f>IF(AND('MAPA DE RIESGOS'!$AP587="Alta",'MAPA DE RIESGOS'!$AR587="Leve"),CONCATENATE("R",'MAPA DE RIESGOS'!$H587,"C",'MAPA DE RIESGOS'!$AF587),"")</f>
        <v/>
      </c>
      <c r="Z69" s="329" t="str">
        <f>IF(AND('MAPA DE RIESGOS'!$AP588="Alta",'MAPA DE RIESGOS'!$AR588="Leve"),CONCATENATE("R",'MAPA DE RIESGOS'!$H588,"C",'MAPA DE RIESGOS'!$AF588),"")</f>
        <v/>
      </c>
      <c r="AA69" s="329" t="str">
        <f>IF(AND('MAPA DE RIESGOS'!$AP589="Alta",'MAPA DE RIESGOS'!$AR589="Leve"),CONCATENATE("R",'MAPA DE RIESGOS'!$H589,"C",'MAPA DE RIESGOS'!$AF589),"")</f>
        <v/>
      </c>
      <c r="AB69" s="328" t="str">
        <f>IF(AND('MAPA DE RIESGOS'!$AP572="Alta",'MAPA DE RIESGOS'!$AR572="Menor"),CONCATENATE("R",'MAPA DE RIESGOS'!$H572,"C",'MAPA DE RIESGOS'!$AF572),"")</f>
        <v/>
      </c>
      <c r="AC69" s="329" t="str">
        <f>IF(AND('MAPA DE RIESGOS'!$AP573="Alta",'MAPA DE RIESGOS'!$AR573="Menor"),CONCATENATE("R",'MAPA DE RIESGOS'!$H573,"C",'MAPA DE RIESGOS'!$AF573),"")</f>
        <v/>
      </c>
      <c r="AD69" s="329" t="str">
        <f>IF(AND('MAPA DE RIESGOS'!$AP574="Alta",'MAPA DE RIESGOS'!$AR574="Menor"),CONCATENATE("R",'MAPA DE RIESGOS'!$H574,"C",'MAPA DE RIESGOS'!$AF574),"")</f>
        <v/>
      </c>
      <c r="AE69" s="329" t="str">
        <f>IF(AND('MAPA DE RIESGOS'!$AP575="Alta",'MAPA DE RIESGOS'!$AR575="Menor"),CONCATENATE("R",'MAPA DE RIESGOS'!$H575,"C",'MAPA DE RIESGOS'!$AF575),"")</f>
        <v/>
      </c>
      <c r="AF69" s="329" t="str">
        <f>IF(AND('MAPA DE RIESGOS'!$AP576="Alta",'MAPA DE RIESGOS'!$AR576="Menor"),CONCATENATE("R",'MAPA DE RIESGOS'!$H576,"C",'MAPA DE RIESGOS'!$AF576),"")</f>
        <v/>
      </c>
      <c r="AG69" s="329" t="str">
        <f>IF(AND('MAPA DE RIESGOS'!$AP577="Alta",'MAPA DE RIESGOS'!$AR577="Menor"),CONCATENATE("R",'MAPA DE RIESGOS'!$H577,"C",'MAPA DE RIESGOS'!$AF577),"")</f>
        <v/>
      </c>
      <c r="AH69" s="329" t="str">
        <f>IF(AND('MAPA DE RIESGOS'!$AP578="Alta",'MAPA DE RIESGOS'!$AR578="Menor"),CONCATENATE("R",'MAPA DE RIESGOS'!$H578,"C",'MAPA DE RIESGOS'!$AF578),"")</f>
        <v/>
      </c>
      <c r="AI69" s="329" t="str">
        <f>IF(AND('MAPA DE RIESGOS'!$AP579="Alta",'MAPA DE RIESGOS'!$AR579="Menor"),CONCATENATE("R",'MAPA DE RIESGOS'!$H579,"C",'MAPA DE RIESGOS'!$AF579),"")</f>
        <v/>
      </c>
      <c r="AJ69" s="329" t="str">
        <f>IF(AND('MAPA DE RIESGOS'!$AP580="Alta",'MAPA DE RIESGOS'!$AR580="Menor"),CONCATENATE("R",'MAPA DE RIESGOS'!$H580,"C",'MAPA DE RIESGOS'!$AF580),"")</f>
        <v/>
      </c>
      <c r="AK69" s="329" t="str">
        <f>IF(AND('MAPA DE RIESGOS'!$AP581="Alta",'MAPA DE RIESGOS'!$AR581="Menor"),CONCATENATE("R",'MAPA DE RIESGOS'!$H581,"C",'MAPA DE RIESGOS'!$AF581),"")</f>
        <v/>
      </c>
      <c r="AL69" s="329" t="str">
        <f>IF(AND('MAPA DE RIESGOS'!$AP582="Alta",'MAPA DE RIESGOS'!$AR582="Menor"),CONCATENATE("R",'MAPA DE RIESGOS'!$H582,"C",'MAPA DE RIESGOS'!$AF582),"")</f>
        <v/>
      </c>
      <c r="AM69" s="329" t="str">
        <f>IF(AND('MAPA DE RIESGOS'!$AP583="Alta",'MAPA DE RIESGOS'!$AR583="Menor"),CONCATENATE("R",'MAPA DE RIESGOS'!$H583,"C",'MAPA DE RIESGOS'!$AF583),"")</f>
        <v/>
      </c>
      <c r="AN69" s="329" t="str">
        <f>IF(AND('MAPA DE RIESGOS'!$AP584="Alta",'MAPA DE RIESGOS'!$AR584="Menor"),CONCATENATE("R",'MAPA DE RIESGOS'!$H584,"C",'MAPA DE RIESGOS'!$AF584),"")</f>
        <v/>
      </c>
      <c r="AO69" s="329" t="str">
        <f>IF(AND('MAPA DE RIESGOS'!$AP585="Alta",'MAPA DE RIESGOS'!$AR585="Menor"),CONCATENATE("R",'MAPA DE RIESGOS'!$H585,"C",'MAPA DE RIESGOS'!$AF585),"")</f>
        <v/>
      </c>
      <c r="AP69" s="329" t="str">
        <f>IF(AND('MAPA DE RIESGOS'!$AP586="Alta",'MAPA DE RIESGOS'!$AR586="Menor"),CONCATENATE("R",'MAPA DE RIESGOS'!$H586,"C",'MAPA DE RIESGOS'!$AF586),"")</f>
        <v/>
      </c>
      <c r="AQ69" s="329" t="str">
        <f>IF(AND('MAPA DE RIESGOS'!$AP587="Alta",'MAPA DE RIESGOS'!$AR587="Menor"),CONCATENATE("R",'MAPA DE RIESGOS'!$H587,"C",'MAPA DE RIESGOS'!$AF587),"")</f>
        <v/>
      </c>
      <c r="AR69" s="329" t="str">
        <f>IF(AND('MAPA DE RIESGOS'!$AP588="Alta",'MAPA DE RIESGOS'!$AR588="Menor"),CONCATENATE("R",'MAPA DE RIESGOS'!$H588,"C",'MAPA DE RIESGOS'!$AF588),"")</f>
        <v/>
      </c>
      <c r="AS69" s="330" t="str">
        <f>IF(AND('MAPA DE RIESGOS'!$AP589="Alta",'MAPA DE RIESGOS'!$AR589="Menor"),CONCATENATE("R",'MAPA DE RIESGOS'!$H589,"C",'MAPA DE RIESGOS'!$AF589),"")</f>
        <v/>
      </c>
      <c r="AT69" s="316" t="str">
        <f>IF(AND('MAPA DE RIESGOS'!$AP572="Alta",'MAPA DE RIESGOS'!$AR572="Moderado"),CONCATENATE("R",'MAPA DE RIESGOS'!$H572,"C",'MAPA DE RIESGOS'!$AF572),"")</f>
        <v/>
      </c>
      <c r="AU69" s="316" t="str">
        <f>IF(AND('MAPA DE RIESGOS'!$AP573="Alta",'MAPA DE RIESGOS'!$AR573="Moderado"),CONCATENATE("R",'MAPA DE RIESGOS'!$H573,"C",'MAPA DE RIESGOS'!$AF573),"")</f>
        <v/>
      </c>
      <c r="AV69" s="316" t="str">
        <f>IF(AND('MAPA DE RIESGOS'!$AP574="Alta",'MAPA DE RIESGOS'!$AR574="Moderado"),CONCATENATE("R",'MAPA DE RIESGOS'!$H574,"C",'MAPA DE RIESGOS'!$AF574),"")</f>
        <v/>
      </c>
      <c r="AW69" s="316" t="str">
        <f>IF(AND('MAPA DE RIESGOS'!$AP575="Alta",'MAPA DE RIESGOS'!$AR575="Moderado"),CONCATENATE("R",'MAPA DE RIESGOS'!$H575,"C",'MAPA DE RIESGOS'!$AF575),"")</f>
        <v/>
      </c>
      <c r="AX69" s="316" t="str">
        <f>IF(AND('MAPA DE RIESGOS'!$AP576="Alta",'MAPA DE RIESGOS'!$AR576="Moderado"),CONCATENATE("R",'MAPA DE RIESGOS'!$H576,"C",'MAPA DE RIESGOS'!$AF576),"")</f>
        <v/>
      </c>
      <c r="AY69" s="316" t="str">
        <f>IF(AND('MAPA DE RIESGOS'!$AP577="Alta",'MAPA DE RIESGOS'!$AR577="Moderado"),CONCATENATE("R",'MAPA DE RIESGOS'!$H577,"C",'MAPA DE RIESGOS'!$AF577),"")</f>
        <v/>
      </c>
      <c r="AZ69" s="316" t="str">
        <f>IF(AND('MAPA DE RIESGOS'!$AP578="Alta",'MAPA DE RIESGOS'!$AR578="Moderado"),CONCATENATE("R",'MAPA DE RIESGOS'!$H578,"C",'MAPA DE RIESGOS'!$AF578),"")</f>
        <v/>
      </c>
      <c r="BA69" s="316" t="str">
        <f>IF(AND('MAPA DE RIESGOS'!$AP579="Alta",'MAPA DE RIESGOS'!$AR579="Moderado"),CONCATENATE("R",'MAPA DE RIESGOS'!$H579,"C",'MAPA DE RIESGOS'!$AF579),"")</f>
        <v/>
      </c>
      <c r="BB69" s="316" t="str">
        <f>IF(AND('MAPA DE RIESGOS'!$AP580="Alta",'MAPA DE RIESGOS'!$AR580="Moderado"),CONCATENATE("R",'MAPA DE RIESGOS'!$H580,"C",'MAPA DE RIESGOS'!$AF580),"")</f>
        <v/>
      </c>
      <c r="BC69" s="316" t="str">
        <f>IF(AND('MAPA DE RIESGOS'!$AP581="Alta",'MAPA DE RIESGOS'!$AR581="Moderado"),CONCATENATE("R",'MAPA DE RIESGOS'!$H581,"C",'MAPA DE RIESGOS'!$AF581),"")</f>
        <v/>
      </c>
      <c r="BD69" s="316" t="str">
        <f>IF(AND('MAPA DE RIESGOS'!$AP582="Alta",'MAPA DE RIESGOS'!$AR582="Moderado"),CONCATENATE("R",'MAPA DE RIESGOS'!$H582,"C",'MAPA DE RIESGOS'!$AF582),"")</f>
        <v/>
      </c>
      <c r="BE69" s="316" t="str">
        <f>IF(AND('MAPA DE RIESGOS'!$AP583="Alta",'MAPA DE RIESGOS'!$AR583="Moderado"),CONCATENATE("R",'MAPA DE RIESGOS'!$H583,"C",'MAPA DE RIESGOS'!$AF583),"")</f>
        <v/>
      </c>
      <c r="BF69" s="316" t="str">
        <f>IF(AND('MAPA DE RIESGOS'!$AP584="Alta",'MAPA DE RIESGOS'!$AR584="Moderado"),CONCATENATE("R",'MAPA DE RIESGOS'!$H584,"C",'MAPA DE RIESGOS'!$AF584),"")</f>
        <v/>
      </c>
      <c r="BG69" s="316" t="str">
        <f>IF(AND('MAPA DE RIESGOS'!$AP585="Alta",'MAPA DE RIESGOS'!$AR585="Moderado"),CONCATENATE("R",'MAPA DE RIESGOS'!$H585,"C",'MAPA DE RIESGOS'!$AF585),"")</f>
        <v/>
      </c>
      <c r="BH69" s="316" t="str">
        <f>IF(AND('MAPA DE RIESGOS'!$AP586="Alta",'MAPA DE RIESGOS'!$AR586="Moderado"),CONCATENATE("R",'MAPA DE RIESGOS'!$H586,"C",'MAPA DE RIESGOS'!$AF586),"")</f>
        <v/>
      </c>
      <c r="BI69" s="316" t="str">
        <f>IF(AND('MAPA DE RIESGOS'!$AP587="Alta",'MAPA DE RIESGOS'!$AR587="Moderado"),CONCATENATE("R",'MAPA DE RIESGOS'!$H587,"C",'MAPA DE RIESGOS'!$AF587),"")</f>
        <v/>
      </c>
      <c r="BJ69" s="316" t="str">
        <f>IF(AND('MAPA DE RIESGOS'!$AP588="Alta",'MAPA DE RIESGOS'!$AR588="Moderado"),CONCATENATE("R",'MAPA DE RIESGOS'!$H588,"C",'MAPA DE RIESGOS'!$AF588),"")</f>
        <v/>
      </c>
      <c r="BK69" s="317" t="str">
        <f>IF(AND('MAPA DE RIESGOS'!$AP589="Alta",'MAPA DE RIESGOS'!$AR589="Moderado"),CONCATENATE("R",'MAPA DE RIESGOS'!$H589,"C",'MAPA DE RIESGOS'!$AF589),"")</f>
        <v/>
      </c>
      <c r="BL69" s="316" t="str">
        <f>IF(AND('MAPA DE RIESGOS'!$AP572="Alta",'MAPA DE RIESGOS'!$AR572="Mayor"),CONCATENATE("R",'MAPA DE RIESGOS'!$H572,"C",'MAPA DE RIESGOS'!$AF572),"")</f>
        <v/>
      </c>
      <c r="BM69" s="316" t="str">
        <f>IF(AND('MAPA DE RIESGOS'!$AP573="Alta",'MAPA DE RIESGOS'!$AR573="Mayor"),CONCATENATE("R",'MAPA DE RIESGOS'!$H573,"C",'MAPA DE RIESGOS'!$AF573),"")</f>
        <v/>
      </c>
      <c r="BN69" s="316" t="str">
        <f>IF(AND('MAPA DE RIESGOS'!$AP574="Alta",'MAPA DE RIESGOS'!$AR574="Mayor"),CONCATENATE("R",'MAPA DE RIESGOS'!$H574,"C",'MAPA DE RIESGOS'!$AF574),"")</f>
        <v/>
      </c>
      <c r="BO69" s="316" t="str">
        <f>IF(AND('MAPA DE RIESGOS'!$AP575="Alta",'MAPA DE RIESGOS'!$AR575="Mayor"),CONCATENATE("R",'MAPA DE RIESGOS'!$H575,"C",'MAPA DE RIESGOS'!$AF575),"")</f>
        <v/>
      </c>
      <c r="BP69" s="316" t="str">
        <f>IF(AND('MAPA DE RIESGOS'!$AP576="Alta",'MAPA DE RIESGOS'!$AR576="Mayor"),CONCATENATE("R",'MAPA DE RIESGOS'!$H576,"C",'MAPA DE RIESGOS'!$AF576),"")</f>
        <v/>
      </c>
      <c r="BQ69" s="316" t="str">
        <f>IF(AND('MAPA DE RIESGOS'!$AP577="Alta",'MAPA DE RIESGOS'!$AR577="Mayor"),CONCATENATE("R",'MAPA DE RIESGOS'!$H577,"C",'MAPA DE RIESGOS'!$AF577),"")</f>
        <v/>
      </c>
      <c r="BR69" s="316" t="str">
        <f>IF(AND('MAPA DE RIESGOS'!$AP578="Alta",'MAPA DE RIESGOS'!$AR578="Mayor"),CONCATENATE("R",'MAPA DE RIESGOS'!$H578,"C",'MAPA DE RIESGOS'!$AF578),"")</f>
        <v/>
      </c>
      <c r="BS69" s="316" t="str">
        <f>IF(AND('MAPA DE RIESGOS'!$AP579="Alta",'MAPA DE RIESGOS'!$AR579="Mayor"),CONCATENATE("R",'MAPA DE RIESGOS'!$H579,"C",'MAPA DE RIESGOS'!$AF579),"")</f>
        <v/>
      </c>
      <c r="BT69" s="316" t="str">
        <f>IF(AND('MAPA DE RIESGOS'!$AP580="Alta",'MAPA DE RIESGOS'!$AR580="Mayor"),CONCATENATE("R",'MAPA DE RIESGOS'!$H580,"C",'MAPA DE RIESGOS'!$AF580),"")</f>
        <v/>
      </c>
      <c r="BU69" s="316" t="str">
        <f>IF(AND('MAPA DE RIESGOS'!$AP581="Alta",'MAPA DE RIESGOS'!$AR581="Mayor"),CONCATENATE("R",'MAPA DE RIESGOS'!$H581,"C",'MAPA DE RIESGOS'!$AF581),"")</f>
        <v/>
      </c>
      <c r="BV69" s="316" t="str">
        <f>IF(AND('MAPA DE RIESGOS'!$AP582="Alta",'MAPA DE RIESGOS'!$AR582="Mayor"),CONCATENATE("R",'MAPA DE RIESGOS'!$H582,"C",'MAPA DE RIESGOS'!$AF582),"")</f>
        <v/>
      </c>
      <c r="BW69" s="316" t="str">
        <f>IF(AND('MAPA DE RIESGOS'!$AP583="Alta",'MAPA DE RIESGOS'!$AR583="Mayor"),CONCATENATE("R",'MAPA DE RIESGOS'!$H583,"C",'MAPA DE RIESGOS'!$AF583),"")</f>
        <v/>
      </c>
      <c r="BX69" s="316" t="str">
        <f>IF(AND('MAPA DE RIESGOS'!$AP584="Alta",'MAPA DE RIESGOS'!$AR584="Mayor"),CONCATENATE("R",'MAPA DE RIESGOS'!$H584,"C",'MAPA DE RIESGOS'!$AF584),"")</f>
        <v/>
      </c>
      <c r="BY69" s="316" t="str">
        <f>IF(AND('MAPA DE RIESGOS'!$AP585="Alta",'MAPA DE RIESGOS'!$AR585="Mayor"),CONCATENATE("R",'MAPA DE RIESGOS'!$H585,"C",'MAPA DE RIESGOS'!$AF585),"")</f>
        <v/>
      </c>
      <c r="BZ69" s="316" t="str">
        <f>IF(AND('MAPA DE RIESGOS'!$AP586="Alta",'MAPA DE RIESGOS'!$AR586="Mayor"),CONCATENATE("R",'MAPA DE RIESGOS'!$H586,"C",'MAPA DE RIESGOS'!$AF586),"")</f>
        <v/>
      </c>
      <c r="CA69" s="316" t="str">
        <f>IF(AND('MAPA DE RIESGOS'!$AP587="Alta",'MAPA DE RIESGOS'!$AR587="Mayor"),CONCATENATE("R",'MAPA DE RIESGOS'!$H587,"C",'MAPA DE RIESGOS'!$AF587),"")</f>
        <v/>
      </c>
      <c r="CB69" s="316" t="str">
        <f>IF(AND('MAPA DE RIESGOS'!$AP588="Alta",'MAPA DE RIESGOS'!$AR588="Mayor"),CONCATENATE("R",'MAPA DE RIESGOS'!$H588,"C",'MAPA DE RIESGOS'!$AF588),"")</f>
        <v/>
      </c>
      <c r="CC69" s="317" t="str">
        <f>IF(AND('MAPA DE RIESGOS'!$AP589="Alta",'MAPA DE RIESGOS'!$AR589="Mayor"),CONCATENATE("R",'MAPA DE RIESGOS'!$H589,"C",'MAPA DE RIESGOS'!$AF589),"")</f>
        <v/>
      </c>
      <c r="CD69" s="318" t="str">
        <f>IF(AND('MAPA DE RIESGOS'!$AP572="Alta",'MAPA DE RIESGOS'!$AR572="Catastrófico"),CONCATENATE("R",'MAPA DE RIESGOS'!$H572,"C",'MAPA DE RIESGOS'!$AF572),"")</f>
        <v/>
      </c>
      <c r="CE69" s="318" t="str">
        <f>IF(AND('MAPA DE RIESGOS'!$AP573="Alta",'MAPA DE RIESGOS'!$AR573="Catastrófico"),CONCATENATE("R",'MAPA DE RIESGOS'!$H573,"C",'MAPA DE RIESGOS'!$AF573),"")</f>
        <v/>
      </c>
      <c r="CF69" s="318" t="str">
        <f>IF(AND('MAPA DE RIESGOS'!$AP574="Alta",'MAPA DE RIESGOS'!$AR574="Catastrófico"),CONCATENATE("R",'MAPA DE RIESGOS'!$H574,"C",'MAPA DE RIESGOS'!$AF574),"")</f>
        <v/>
      </c>
      <c r="CG69" s="318" t="str">
        <f>IF(AND('MAPA DE RIESGOS'!$AP575="Alta",'MAPA DE RIESGOS'!$AR575="Catastrófico"),CONCATENATE("R",'MAPA DE RIESGOS'!$H575,"C",'MAPA DE RIESGOS'!$AF575),"")</f>
        <v/>
      </c>
      <c r="CH69" s="318" t="str">
        <f>IF(AND('MAPA DE RIESGOS'!$AP576="Alta",'MAPA DE RIESGOS'!$AR576="Catastrófico"),CONCATENATE("R",'MAPA DE RIESGOS'!$H576,"C",'MAPA DE RIESGOS'!$AF576),"")</f>
        <v/>
      </c>
      <c r="CI69" s="318" t="str">
        <f>IF(AND('MAPA DE RIESGOS'!$AP577="Alta",'MAPA DE RIESGOS'!$AR577="Catastrófico"),CONCATENATE("R",'MAPA DE RIESGOS'!$H577,"C",'MAPA DE RIESGOS'!$AF577),"")</f>
        <v/>
      </c>
      <c r="CJ69" s="318" t="str">
        <f>IF(AND('MAPA DE RIESGOS'!$AP578="Alta",'MAPA DE RIESGOS'!$AR578="Catastrófico"),CONCATENATE("R",'MAPA DE RIESGOS'!$H578,"C",'MAPA DE RIESGOS'!$AF578),"")</f>
        <v/>
      </c>
      <c r="CK69" s="318" t="str">
        <f>IF(AND('MAPA DE RIESGOS'!$AP579="Alta",'MAPA DE RIESGOS'!$AR579="Catastrófico"),CONCATENATE("R",'MAPA DE RIESGOS'!$H579,"C",'MAPA DE RIESGOS'!$AF579),"")</f>
        <v/>
      </c>
      <c r="CL69" s="318" t="str">
        <f>IF(AND('MAPA DE RIESGOS'!$AP580="Alta",'MAPA DE RIESGOS'!$AR580="Catastrófico"),CONCATENATE("R",'MAPA DE RIESGOS'!$H580,"C",'MAPA DE RIESGOS'!$AF580),"")</f>
        <v/>
      </c>
      <c r="CM69" s="318" t="str">
        <f>IF(AND('MAPA DE RIESGOS'!$AP581="Alta",'MAPA DE RIESGOS'!$AR581="Catastrófico"),CONCATENATE("R",'MAPA DE RIESGOS'!$H581,"C",'MAPA DE RIESGOS'!$AF581),"")</f>
        <v/>
      </c>
      <c r="CN69" s="318" t="str">
        <f>IF(AND('MAPA DE RIESGOS'!$AP582="Alta",'MAPA DE RIESGOS'!$AR582="Catastrófico"),CONCATENATE("R",'MAPA DE RIESGOS'!$H582,"C",'MAPA DE RIESGOS'!$AF582),"")</f>
        <v/>
      </c>
      <c r="CO69" s="318" t="str">
        <f>IF(AND('MAPA DE RIESGOS'!$AP583="Alta",'MAPA DE RIESGOS'!$AR583="Catastrófico"),CONCATENATE("R",'MAPA DE RIESGOS'!$H583,"C",'MAPA DE RIESGOS'!$AF583),"")</f>
        <v/>
      </c>
      <c r="CP69" s="318" t="str">
        <f>IF(AND('MAPA DE RIESGOS'!$AP584="Alta",'MAPA DE RIESGOS'!$AR584="Catastrófico"),CONCATENATE("R",'MAPA DE RIESGOS'!$H584,"C",'MAPA DE RIESGOS'!$AF584),"")</f>
        <v/>
      </c>
      <c r="CQ69" s="318" t="str">
        <f>IF(AND('MAPA DE RIESGOS'!$AP585="Alta",'MAPA DE RIESGOS'!$AR585="Catastrófico"),CONCATENATE("R",'MAPA DE RIESGOS'!$H585,"C",'MAPA DE RIESGOS'!$AF585),"")</f>
        <v/>
      </c>
      <c r="CR69" s="318" t="str">
        <f>IF(AND('MAPA DE RIESGOS'!$AP586="Alta",'MAPA DE RIESGOS'!$AR586="Catastrófico"),CONCATENATE("R",'MAPA DE RIESGOS'!$H586,"C",'MAPA DE RIESGOS'!$AF586),"")</f>
        <v/>
      </c>
      <c r="CS69" s="318" t="str">
        <f>IF(AND('MAPA DE RIESGOS'!$AP587="Alta",'MAPA DE RIESGOS'!$AR587="Catastrófico"),CONCATENATE("R",'MAPA DE RIESGOS'!$H587,"C",'MAPA DE RIESGOS'!$AF587),"")</f>
        <v/>
      </c>
      <c r="CT69" s="318" t="str">
        <f>IF(AND('MAPA DE RIESGOS'!$AP588="Alta",'MAPA DE RIESGOS'!$AR588="Catastrófico"),CONCATENATE("R",'MAPA DE RIESGOS'!$H588,"C",'MAPA DE RIESGOS'!$AF588),"")</f>
        <v/>
      </c>
      <c r="CU69" s="319" t="str">
        <f>IF(AND('MAPA DE RIESGOS'!$AP589="Alta",'MAPA DE RIESGOS'!$AR589="Catastrófico"),CONCATENATE("R",'MAPA DE RIESGOS'!$H589,"C",'MAPA DE RIESGOS'!$AF589),"")</f>
        <v/>
      </c>
      <c r="CV69" s="57"/>
      <c r="CW69" s="873"/>
      <c r="CX69" s="874"/>
      <c r="CY69" s="874"/>
      <c r="CZ69" s="874"/>
      <c r="DA69" s="874"/>
      <c r="DB69" s="875"/>
    </row>
    <row r="70" spans="2:106" ht="32.450000000000003" customHeight="1">
      <c r="B70" s="878"/>
      <c r="C70" s="878"/>
      <c r="D70" s="879"/>
      <c r="E70" s="849"/>
      <c r="F70" s="850"/>
      <c r="G70" s="850"/>
      <c r="H70" s="850"/>
      <c r="I70" s="850"/>
      <c r="J70" s="328" t="str">
        <f>IF(AND('MAPA DE RIESGOS'!$AP590="Alta",'MAPA DE RIESGOS'!$AR590="Leve"),CONCATENATE("R",'MAPA DE RIESGOS'!$H590,"C",'MAPA DE RIESGOS'!$AF590),"")</f>
        <v/>
      </c>
      <c r="K70" s="329" t="str">
        <f>IF(AND('MAPA DE RIESGOS'!$AP591="Alta",'MAPA DE RIESGOS'!$AR591="Leve"),CONCATENATE("R",'MAPA DE RIESGOS'!$H591,"C",'MAPA DE RIESGOS'!$AF591),"")</f>
        <v/>
      </c>
      <c r="L70" s="329" t="str">
        <f>IF(AND('MAPA DE RIESGOS'!$AP592="Alta",'MAPA DE RIESGOS'!$AR592="Leve"),CONCATENATE("R",'MAPA DE RIESGOS'!$H592,"C",'MAPA DE RIESGOS'!$AF592),"")</f>
        <v/>
      </c>
      <c r="M70" s="329" t="str">
        <f>IF(AND('MAPA DE RIESGOS'!$AP593="Alta",'MAPA DE RIESGOS'!$AR593="Leve"),CONCATENATE("R",'MAPA DE RIESGOS'!$H593,"C",'MAPA DE RIESGOS'!$AF593),"")</f>
        <v/>
      </c>
      <c r="N70" s="329" t="str">
        <f>IF(AND('MAPA DE RIESGOS'!$AP594="Alta",'MAPA DE RIESGOS'!$AR594="Leve"),CONCATENATE("R",'MAPA DE RIESGOS'!$H594,"C",'MAPA DE RIESGOS'!$AF594),"")</f>
        <v/>
      </c>
      <c r="O70" s="329" t="str">
        <f>IF(AND('MAPA DE RIESGOS'!$AP595="Alta",'MAPA DE RIESGOS'!$AR595="Leve"),CONCATENATE("R",'MAPA DE RIESGOS'!$H595,"C",'MAPA DE RIESGOS'!$AF595),"")</f>
        <v/>
      </c>
      <c r="P70" s="329" t="str">
        <f>IF(AND('MAPA DE RIESGOS'!$AP596="Alta",'MAPA DE RIESGOS'!$AR596="Leve"),CONCATENATE("R",'MAPA DE RIESGOS'!$H596,"C",'MAPA DE RIESGOS'!$AF596),"")</f>
        <v/>
      </c>
      <c r="Q70" s="329" t="str">
        <f>IF(AND('MAPA DE RIESGOS'!$AP597="Alta",'MAPA DE RIESGOS'!$AR597="Leve"),CONCATENATE("R",'MAPA DE RIESGOS'!$H597,"C",'MAPA DE RIESGOS'!$AF597),"")</f>
        <v/>
      </c>
      <c r="R70" s="329" t="str">
        <f>IF(AND('MAPA DE RIESGOS'!$AP598="Alta",'MAPA DE RIESGOS'!$AR598="Leve"),CONCATENATE("R",'MAPA DE RIESGOS'!$H598,"C",'MAPA DE RIESGOS'!$AF598),"")</f>
        <v/>
      </c>
      <c r="S70" s="329" t="str">
        <f>IF(AND('MAPA DE RIESGOS'!$AP599="Alta",'MAPA DE RIESGOS'!$AR599="Leve"),CONCATENATE("R",'MAPA DE RIESGOS'!$H599,"C",'MAPA DE RIESGOS'!$AF599),"")</f>
        <v/>
      </c>
      <c r="T70" s="329" t="str">
        <f>IF(AND('MAPA DE RIESGOS'!$AP600="Alta",'MAPA DE RIESGOS'!$AR600="Leve"),CONCATENATE("R",'MAPA DE RIESGOS'!$H600,"C",'MAPA DE RIESGOS'!$AF600),"")</f>
        <v/>
      </c>
      <c r="U70" s="329" t="str">
        <f>IF(AND('MAPA DE RIESGOS'!$AP601="Alta",'MAPA DE RIESGOS'!$AR601="Leve"),CONCATENATE("R",'MAPA DE RIESGOS'!$H601,"C",'MAPA DE RIESGOS'!$AF601),"")</f>
        <v/>
      </c>
      <c r="V70" s="329" t="str">
        <f>IF(AND('MAPA DE RIESGOS'!$AP602="Alta",'MAPA DE RIESGOS'!$AR602="Leve"),CONCATENATE("R",'MAPA DE RIESGOS'!$H602,"C",'MAPA DE RIESGOS'!$AF602),"")</f>
        <v/>
      </c>
      <c r="W70" s="329" t="str">
        <f>IF(AND('MAPA DE RIESGOS'!$AP603="Alta",'MAPA DE RIESGOS'!$AR603="Leve"),CONCATENATE("R",'MAPA DE RIESGOS'!$H603,"C",'MAPA DE RIESGOS'!$AF603),"")</f>
        <v/>
      </c>
      <c r="X70" s="329" t="str">
        <f>IF(AND('MAPA DE RIESGOS'!$AP604="Alta",'MAPA DE RIESGOS'!$AR604="Leve"),CONCATENATE("R",'MAPA DE RIESGOS'!$H604,"C",'MAPA DE RIESGOS'!$AF604),"")</f>
        <v/>
      </c>
      <c r="Y70" s="329" t="str">
        <f>IF(AND('MAPA DE RIESGOS'!$AP605="Alta",'MAPA DE RIESGOS'!$AR605="Leve"),CONCATENATE("R",'MAPA DE RIESGOS'!$H605,"C",'MAPA DE RIESGOS'!$AF605),"")</f>
        <v/>
      </c>
      <c r="Z70" s="329" t="str">
        <f>IF(AND('MAPA DE RIESGOS'!$AP606="Alta",'MAPA DE RIESGOS'!$AR606="Leve"),CONCATENATE("R",'MAPA DE RIESGOS'!$H606,"C",'MAPA DE RIESGOS'!$AF606),"")</f>
        <v/>
      </c>
      <c r="AA70" s="329" t="str">
        <f>IF(AND('MAPA DE RIESGOS'!$AP607="Alta",'MAPA DE RIESGOS'!$AR607="Leve"),CONCATENATE("R",'MAPA DE RIESGOS'!$H607,"C",'MAPA DE RIESGOS'!$AF607),"")</f>
        <v/>
      </c>
      <c r="AB70" s="328" t="str">
        <f>IF(AND('MAPA DE RIESGOS'!$AP590="Alta",'MAPA DE RIESGOS'!$AR590="Menor"),CONCATENATE("R",'MAPA DE RIESGOS'!$H590,"C",'MAPA DE RIESGOS'!$AF590),"")</f>
        <v/>
      </c>
      <c r="AC70" s="329" t="str">
        <f>IF(AND('MAPA DE RIESGOS'!$AP591="Alta",'MAPA DE RIESGOS'!$AR591="Menor"),CONCATENATE("R",'MAPA DE RIESGOS'!$H591,"C",'MAPA DE RIESGOS'!$AF591),"")</f>
        <v/>
      </c>
      <c r="AD70" s="329" t="str">
        <f>IF(AND('MAPA DE RIESGOS'!$AP592="Alta",'MAPA DE RIESGOS'!$AR592="Menor"),CONCATENATE("R",'MAPA DE RIESGOS'!$H592,"C",'MAPA DE RIESGOS'!$AF592),"")</f>
        <v/>
      </c>
      <c r="AE70" s="329" t="str">
        <f>IF(AND('MAPA DE RIESGOS'!$AP593="Alta",'MAPA DE RIESGOS'!$AR593="Menor"),CONCATENATE("R",'MAPA DE RIESGOS'!$H593,"C",'MAPA DE RIESGOS'!$AF593),"")</f>
        <v/>
      </c>
      <c r="AF70" s="329" t="str">
        <f>IF(AND('MAPA DE RIESGOS'!$AP594="Alta",'MAPA DE RIESGOS'!$AR594="Menor"),CONCATENATE("R",'MAPA DE RIESGOS'!$H594,"C",'MAPA DE RIESGOS'!$AF594),"")</f>
        <v/>
      </c>
      <c r="AG70" s="329" t="str">
        <f>IF(AND('MAPA DE RIESGOS'!$AP595="Alta",'MAPA DE RIESGOS'!$AR595="Menor"),CONCATENATE("R",'MAPA DE RIESGOS'!$H595,"C",'MAPA DE RIESGOS'!$AF595),"")</f>
        <v/>
      </c>
      <c r="AH70" s="329" t="str">
        <f>IF(AND('MAPA DE RIESGOS'!$AP596="Alta",'MAPA DE RIESGOS'!$AR596="Menor"),CONCATENATE("R",'MAPA DE RIESGOS'!$H596,"C",'MAPA DE RIESGOS'!$AF596),"")</f>
        <v/>
      </c>
      <c r="AI70" s="329" t="str">
        <f>IF(AND('MAPA DE RIESGOS'!$AP597="Alta",'MAPA DE RIESGOS'!$AR597="Menor"),CONCATENATE("R",'MAPA DE RIESGOS'!$H597,"C",'MAPA DE RIESGOS'!$AF597),"")</f>
        <v/>
      </c>
      <c r="AJ70" s="329" t="str">
        <f>IF(AND('MAPA DE RIESGOS'!$AP598="Alta",'MAPA DE RIESGOS'!$AR598="Menor"),CONCATENATE("R",'MAPA DE RIESGOS'!$H598,"C",'MAPA DE RIESGOS'!$AF598),"")</f>
        <v/>
      </c>
      <c r="AK70" s="329" t="str">
        <f>IF(AND('MAPA DE RIESGOS'!$AP599="Alta",'MAPA DE RIESGOS'!$AR599="Menor"),CONCATENATE("R",'MAPA DE RIESGOS'!$H599,"C",'MAPA DE RIESGOS'!$AF599),"")</f>
        <v/>
      </c>
      <c r="AL70" s="329" t="str">
        <f>IF(AND('MAPA DE RIESGOS'!$AP600="Alta",'MAPA DE RIESGOS'!$AR600="Menor"),CONCATENATE("R",'MAPA DE RIESGOS'!$H600,"C",'MAPA DE RIESGOS'!$AF600),"")</f>
        <v/>
      </c>
      <c r="AM70" s="329" t="str">
        <f>IF(AND('MAPA DE RIESGOS'!$AP601="Alta",'MAPA DE RIESGOS'!$AR601="Menor"),CONCATENATE("R",'MAPA DE RIESGOS'!$H601,"C",'MAPA DE RIESGOS'!$AF601),"")</f>
        <v/>
      </c>
      <c r="AN70" s="329" t="str">
        <f>IF(AND('MAPA DE RIESGOS'!$AP602="Alta",'MAPA DE RIESGOS'!$AR602="Menor"),CONCATENATE("R",'MAPA DE RIESGOS'!$H602,"C",'MAPA DE RIESGOS'!$AF602),"")</f>
        <v/>
      </c>
      <c r="AO70" s="329" t="str">
        <f>IF(AND('MAPA DE RIESGOS'!$AP603="Alta",'MAPA DE RIESGOS'!$AR603="Menor"),CONCATENATE("R",'MAPA DE RIESGOS'!$H603,"C",'MAPA DE RIESGOS'!$AF603),"")</f>
        <v/>
      </c>
      <c r="AP70" s="329" t="str">
        <f>IF(AND('MAPA DE RIESGOS'!$AP604="Alta",'MAPA DE RIESGOS'!$AR604="Menor"),CONCATENATE("R",'MAPA DE RIESGOS'!$H604,"C",'MAPA DE RIESGOS'!$AF604),"")</f>
        <v/>
      </c>
      <c r="AQ70" s="329" t="str">
        <f>IF(AND('MAPA DE RIESGOS'!$AP605="Alta",'MAPA DE RIESGOS'!$AR605="Menor"),CONCATENATE("R",'MAPA DE RIESGOS'!$H605,"C",'MAPA DE RIESGOS'!$AF605),"")</f>
        <v/>
      </c>
      <c r="AR70" s="329" t="str">
        <f>IF(AND('MAPA DE RIESGOS'!$AP606="Alta",'MAPA DE RIESGOS'!$AR606="Menor"),CONCATENATE("R",'MAPA DE RIESGOS'!$H606,"C",'MAPA DE RIESGOS'!$AF606),"")</f>
        <v/>
      </c>
      <c r="AS70" s="330" t="str">
        <f>IF(AND('MAPA DE RIESGOS'!$AP607="Alta",'MAPA DE RIESGOS'!$AR607="Menor"),CONCATENATE("R",'MAPA DE RIESGOS'!$H607,"C",'MAPA DE RIESGOS'!$AF607),"")</f>
        <v/>
      </c>
      <c r="AT70" s="316" t="str">
        <f>IF(AND('MAPA DE RIESGOS'!$AP590="Alta",'MAPA DE RIESGOS'!$AR590="Moderado"),CONCATENATE("R",'MAPA DE RIESGOS'!$H590,"C",'MAPA DE RIESGOS'!$AF590),"")</f>
        <v/>
      </c>
      <c r="AU70" s="316" t="str">
        <f>IF(AND('MAPA DE RIESGOS'!$AP591="Alta",'MAPA DE RIESGOS'!$AR591="Moderado"),CONCATENATE("R",'MAPA DE RIESGOS'!$H591,"C",'MAPA DE RIESGOS'!$AF591),"")</f>
        <v/>
      </c>
      <c r="AV70" s="316" t="str">
        <f>IF(AND('MAPA DE RIESGOS'!$AP592="Alta",'MAPA DE RIESGOS'!$AR592="Moderado"),CONCATENATE("R",'MAPA DE RIESGOS'!$H592,"C",'MAPA DE RIESGOS'!$AF592),"")</f>
        <v/>
      </c>
      <c r="AW70" s="316" t="str">
        <f>IF(AND('MAPA DE RIESGOS'!$AP593="Alta",'MAPA DE RIESGOS'!$AR593="Moderado"),CONCATENATE("R",'MAPA DE RIESGOS'!$H593,"C",'MAPA DE RIESGOS'!$AF593),"")</f>
        <v/>
      </c>
      <c r="AX70" s="316" t="str">
        <f>IF(AND('MAPA DE RIESGOS'!$AP594="Alta",'MAPA DE RIESGOS'!$AR594="Moderado"),CONCATENATE("R",'MAPA DE RIESGOS'!$H594,"C",'MAPA DE RIESGOS'!$AF594),"")</f>
        <v/>
      </c>
      <c r="AY70" s="316" t="str">
        <f>IF(AND('MAPA DE RIESGOS'!$AP595="Alta",'MAPA DE RIESGOS'!$AR595="Moderado"),CONCATENATE("R",'MAPA DE RIESGOS'!$H595,"C",'MAPA DE RIESGOS'!$AF595),"")</f>
        <v/>
      </c>
      <c r="AZ70" s="316" t="str">
        <f>IF(AND('MAPA DE RIESGOS'!$AP596="Alta",'MAPA DE RIESGOS'!$AR596="Moderado"),CONCATENATE("R",'MAPA DE RIESGOS'!$H596,"C",'MAPA DE RIESGOS'!$AF596),"")</f>
        <v/>
      </c>
      <c r="BA70" s="316" t="str">
        <f>IF(AND('MAPA DE RIESGOS'!$AP597="Alta",'MAPA DE RIESGOS'!$AR597="Moderado"),CONCATENATE("R",'MAPA DE RIESGOS'!$H597,"C",'MAPA DE RIESGOS'!$AF597),"")</f>
        <v/>
      </c>
      <c r="BB70" s="316" t="str">
        <f>IF(AND('MAPA DE RIESGOS'!$AP598="Alta",'MAPA DE RIESGOS'!$AR598="Moderado"),CONCATENATE("R",'MAPA DE RIESGOS'!$H598,"C",'MAPA DE RIESGOS'!$AF598),"")</f>
        <v/>
      </c>
      <c r="BC70" s="316" t="str">
        <f>IF(AND('MAPA DE RIESGOS'!$AP599="Alta",'MAPA DE RIESGOS'!$AR599="Moderado"),CONCATENATE("R",'MAPA DE RIESGOS'!$H599,"C",'MAPA DE RIESGOS'!$AF599),"")</f>
        <v/>
      </c>
      <c r="BD70" s="316" t="str">
        <f>IF(AND('MAPA DE RIESGOS'!$AP600="Alta",'MAPA DE RIESGOS'!$AR600="Moderado"),CONCATENATE("R",'MAPA DE RIESGOS'!$H600,"C",'MAPA DE RIESGOS'!$AF600),"")</f>
        <v/>
      </c>
      <c r="BE70" s="316" t="str">
        <f>IF(AND('MAPA DE RIESGOS'!$AP601="Alta",'MAPA DE RIESGOS'!$AR601="Moderado"),CONCATENATE("R",'MAPA DE RIESGOS'!$H601,"C",'MAPA DE RIESGOS'!$AF601),"")</f>
        <v/>
      </c>
      <c r="BF70" s="316" t="str">
        <f>IF(AND('MAPA DE RIESGOS'!$AP602="Alta",'MAPA DE RIESGOS'!$AR602="Moderado"),CONCATENATE("R",'MAPA DE RIESGOS'!$H602,"C",'MAPA DE RIESGOS'!$AF602),"")</f>
        <v/>
      </c>
      <c r="BG70" s="316" t="str">
        <f>IF(AND('MAPA DE RIESGOS'!$AP603="Alta",'MAPA DE RIESGOS'!$AR603="Moderado"),CONCATENATE("R",'MAPA DE RIESGOS'!$H603,"C",'MAPA DE RIESGOS'!$AF603),"")</f>
        <v/>
      </c>
      <c r="BH70" s="316" t="str">
        <f>IF(AND('MAPA DE RIESGOS'!$AP604="Alta",'MAPA DE RIESGOS'!$AR604="Moderado"),CONCATENATE("R",'MAPA DE RIESGOS'!$H604,"C",'MAPA DE RIESGOS'!$AF604),"")</f>
        <v/>
      </c>
      <c r="BI70" s="316" t="str">
        <f>IF(AND('MAPA DE RIESGOS'!$AP605="Alta",'MAPA DE RIESGOS'!$AR605="Moderado"),CONCATENATE("R",'MAPA DE RIESGOS'!$H605,"C",'MAPA DE RIESGOS'!$AF605),"")</f>
        <v/>
      </c>
      <c r="BJ70" s="316" t="str">
        <f>IF(AND('MAPA DE RIESGOS'!$AP606="Alta",'MAPA DE RIESGOS'!$AR606="Moderado"),CONCATENATE("R",'MAPA DE RIESGOS'!$H606,"C",'MAPA DE RIESGOS'!$AF606),"")</f>
        <v/>
      </c>
      <c r="BK70" s="317" t="str">
        <f>IF(AND('MAPA DE RIESGOS'!$AP607="Alta",'MAPA DE RIESGOS'!$AR607="Moderado"),CONCATENATE("R",'MAPA DE RIESGOS'!$H607,"C",'MAPA DE RIESGOS'!$AF607),"")</f>
        <v/>
      </c>
      <c r="BL70" s="316" t="str">
        <f>IF(AND('MAPA DE RIESGOS'!$AP590="Alta",'MAPA DE RIESGOS'!$AR590="Mayor"),CONCATENATE("R",'MAPA DE RIESGOS'!$H590,"C",'MAPA DE RIESGOS'!$AF590),"")</f>
        <v/>
      </c>
      <c r="BM70" s="316" t="str">
        <f>IF(AND('MAPA DE RIESGOS'!$AP591="Alta",'MAPA DE RIESGOS'!$AR591="Mayor"),CONCATENATE("R",'MAPA DE RIESGOS'!$H591,"C",'MAPA DE RIESGOS'!$AF591),"")</f>
        <v/>
      </c>
      <c r="BN70" s="316" t="str">
        <f>IF(AND('MAPA DE RIESGOS'!$AP592="Alta",'MAPA DE RIESGOS'!$AR592="Mayor"),CONCATENATE("R",'MAPA DE RIESGOS'!$H592,"C",'MAPA DE RIESGOS'!$AF592),"")</f>
        <v/>
      </c>
      <c r="BO70" s="316" t="str">
        <f>IF(AND('MAPA DE RIESGOS'!$AP593="Alta",'MAPA DE RIESGOS'!$AR593="Mayor"),CONCATENATE("R",'MAPA DE RIESGOS'!$H593,"C",'MAPA DE RIESGOS'!$AF593),"")</f>
        <v/>
      </c>
      <c r="BP70" s="316" t="str">
        <f>IF(AND('MAPA DE RIESGOS'!$AP594="Alta",'MAPA DE RIESGOS'!$AR594="Mayor"),CONCATENATE("R",'MAPA DE RIESGOS'!$H594,"C",'MAPA DE RIESGOS'!$AF594),"")</f>
        <v/>
      </c>
      <c r="BQ70" s="316" t="str">
        <f>IF(AND('MAPA DE RIESGOS'!$AP595="Alta",'MAPA DE RIESGOS'!$AR595="Mayor"),CONCATENATE("R",'MAPA DE RIESGOS'!$H595,"C",'MAPA DE RIESGOS'!$AF595),"")</f>
        <v/>
      </c>
      <c r="BR70" s="316" t="str">
        <f>IF(AND('MAPA DE RIESGOS'!$AP596="Alta",'MAPA DE RIESGOS'!$AR596="Mayor"),CONCATENATE("R",'MAPA DE RIESGOS'!$H596,"C",'MAPA DE RIESGOS'!$AF596),"")</f>
        <v/>
      </c>
      <c r="BS70" s="316" t="str">
        <f>IF(AND('MAPA DE RIESGOS'!$AP597="Alta",'MAPA DE RIESGOS'!$AR597="Mayor"),CONCATENATE("R",'MAPA DE RIESGOS'!$H597,"C",'MAPA DE RIESGOS'!$AF597),"")</f>
        <v/>
      </c>
      <c r="BT70" s="316" t="str">
        <f>IF(AND('MAPA DE RIESGOS'!$AP598="Alta",'MAPA DE RIESGOS'!$AR598="Mayor"),CONCATENATE("R",'MAPA DE RIESGOS'!$H598,"C",'MAPA DE RIESGOS'!$AF598),"")</f>
        <v/>
      </c>
      <c r="BU70" s="316" t="str">
        <f>IF(AND('MAPA DE RIESGOS'!$AP599="Alta",'MAPA DE RIESGOS'!$AR599="Mayor"),CONCATENATE("R",'MAPA DE RIESGOS'!$H599,"C",'MAPA DE RIESGOS'!$AF599),"")</f>
        <v/>
      </c>
      <c r="BV70" s="316" t="str">
        <f>IF(AND('MAPA DE RIESGOS'!$AP600="Alta",'MAPA DE RIESGOS'!$AR600="Mayor"),CONCATENATE("R",'MAPA DE RIESGOS'!$H600,"C",'MAPA DE RIESGOS'!$AF600),"")</f>
        <v/>
      </c>
      <c r="BW70" s="316" t="str">
        <f>IF(AND('MAPA DE RIESGOS'!$AP601="Alta",'MAPA DE RIESGOS'!$AR601="Mayor"),CONCATENATE("R",'MAPA DE RIESGOS'!$H601,"C",'MAPA DE RIESGOS'!$AF601),"")</f>
        <v/>
      </c>
      <c r="BX70" s="316" t="str">
        <f>IF(AND('MAPA DE RIESGOS'!$AP602="Alta",'MAPA DE RIESGOS'!$AR602="Mayor"),CONCATENATE("R",'MAPA DE RIESGOS'!$H602,"C",'MAPA DE RIESGOS'!$AF602),"")</f>
        <v/>
      </c>
      <c r="BY70" s="316" t="str">
        <f>IF(AND('MAPA DE RIESGOS'!$AP603="Alta",'MAPA DE RIESGOS'!$AR603="Mayor"),CONCATENATE("R",'MAPA DE RIESGOS'!$H603,"C",'MAPA DE RIESGOS'!$AF603),"")</f>
        <v/>
      </c>
      <c r="BZ70" s="316" t="str">
        <f>IF(AND('MAPA DE RIESGOS'!$AP604="Alta",'MAPA DE RIESGOS'!$AR604="Mayor"),CONCATENATE("R",'MAPA DE RIESGOS'!$H604,"C",'MAPA DE RIESGOS'!$AF604),"")</f>
        <v/>
      </c>
      <c r="CA70" s="316" t="str">
        <f>IF(AND('MAPA DE RIESGOS'!$AP605="Alta",'MAPA DE RIESGOS'!$AR605="Mayor"),CONCATENATE("R",'MAPA DE RIESGOS'!$H605,"C",'MAPA DE RIESGOS'!$AF605),"")</f>
        <v/>
      </c>
      <c r="CB70" s="316" t="str">
        <f>IF(AND('MAPA DE RIESGOS'!$AP606="Alta",'MAPA DE RIESGOS'!$AR606="Mayor"),CONCATENATE("R",'MAPA DE RIESGOS'!$H606,"C",'MAPA DE RIESGOS'!$AF606),"")</f>
        <v/>
      </c>
      <c r="CC70" s="317" t="str">
        <f>IF(AND('MAPA DE RIESGOS'!$AP607="Alta",'MAPA DE RIESGOS'!$AR607="Mayor"),CONCATENATE("R",'MAPA DE RIESGOS'!$H607,"C",'MAPA DE RIESGOS'!$AF607),"")</f>
        <v/>
      </c>
      <c r="CD70" s="318" t="str">
        <f>IF(AND('MAPA DE RIESGOS'!$AP590="Alta",'MAPA DE RIESGOS'!$AR590="Catastrófico"),CONCATENATE("R",'MAPA DE RIESGOS'!$H590,"C",'MAPA DE RIESGOS'!$AF590),"")</f>
        <v/>
      </c>
      <c r="CE70" s="318" t="str">
        <f>IF(AND('MAPA DE RIESGOS'!$AP591="Alta",'MAPA DE RIESGOS'!$AR591="Catastrófico"),CONCATENATE("R",'MAPA DE RIESGOS'!$H591,"C",'MAPA DE RIESGOS'!$AF591),"")</f>
        <v/>
      </c>
      <c r="CF70" s="318" t="str">
        <f>IF(AND('MAPA DE RIESGOS'!$AP592="Alta",'MAPA DE RIESGOS'!$AR592="Catastrófico"),CONCATENATE("R",'MAPA DE RIESGOS'!$H592,"C",'MAPA DE RIESGOS'!$AF592),"")</f>
        <v/>
      </c>
      <c r="CG70" s="318" t="str">
        <f>IF(AND('MAPA DE RIESGOS'!$AP593="Alta",'MAPA DE RIESGOS'!$AR593="Catastrófico"),CONCATENATE("R",'MAPA DE RIESGOS'!$H593,"C",'MAPA DE RIESGOS'!$AF593),"")</f>
        <v/>
      </c>
      <c r="CH70" s="318" t="str">
        <f>IF(AND('MAPA DE RIESGOS'!$AP594="Alta",'MAPA DE RIESGOS'!$AR594="Catastrófico"),CONCATENATE("R",'MAPA DE RIESGOS'!$H594,"C",'MAPA DE RIESGOS'!$AF594),"")</f>
        <v/>
      </c>
      <c r="CI70" s="318" t="str">
        <f>IF(AND('MAPA DE RIESGOS'!$AP595="Alta",'MAPA DE RIESGOS'!$AR595="Catastrófico"),CONCATENATE("R",'MAPA DE RIESGOS'!$H595,"C",'MAPA DE RIESGOS'!$AF595),"")</f>
        <v/>
      </c>
      <c r="CJ70" s="318" t="str">
        <f>IF(AND('MAPA DE RIESGOS'!$AP596="Alta",'MAPA DE RIESGOS'!$AR596="Catastrófico"),CONCATENATE("R",'MAPA DE RIESGOS'!$H596,"C",'MAPA DE RIESGOS'!$AF596),"")</f>
        <v/>
      </c>
      <c r="CK70" s="318" t="str">
        <f>IF(AND('MAPA DE RIESGOS'!$AP597="Alta",'MAPA DE RIESGOS'!$AR597="Catastrófico"),CONCATENATE("R",'MAPA DE RIESGOS'!$H597,"C",'MAPA DE RIESGOS'!$AF597),"")</f>
        <v/>
      </c>
      <c r="CL70" s="318" t="str">
        <f>IF(AND('MAPA DE RIESGOS'!$AP598="Alta",'MAPA DE RIESGOS'!$AR598="Catastrófico"),CONCATENATE("R",'MAPA DE RIESGOS'!$H598,"C",'MAPA DE RIESGOS'!$AF598),"")</f>
        <v/>
      </c>
      <c r="CM70" s="318" t="str">
        <f>IF(AND('MAPA DE RIESGOS'!$AP599="Alta",'MAPA DE RIESGOS'!$AR599="Catastrófico"),CONCATENATE("R",'MAPA DE RIESGOS'!$H599,"C",'MAPA DE RIESGOS'!$AF599),"")</f>
        <v/>
      </c>
      <c r="CN70" s="318" t="str">
        <f>IF(AND('MAPA DE RIESGOS'!$AP600="Alta",'MAPA DE RIESGOS'!$AR600="Catastrófico"),CONCATENATE("R",'MAPA DE RIESGOS'!$H600,"C",'MAPA DE RIESGOS'!$AF600),"")</f>
        <v/>
      </c>
      <c r="CO70" s="318" t="str">
        <f>IF(AND('MAPA DE RIESGOS'!$AP601="Alta",'MAPA DE RIESGOS'!$AR601="Catastrófico"),CONCATENATE("R",'MAPA DE RIESGOS'!$H601,"C",'MAPA DE RIESGOS'!$AF601),"")</f>
        <v/>
      </c>
      <c r="CP70" s="318" t="str">
        <f>IF(AND('MAPA DE RIESGOS'!$AP602="Alta",'MAPA DE RIESGOS'!$AR602="Catastrófico"),CONCATENATE("R",'MAPA DE RIESGOS'!$H602,"C",'MAPA DE RIESGOS'!$AF602),"")</f>
        <v/>
      </c>
      <c r="CQ70" s="318" t="str">
        <f>IF(AND('MAPA DE RIESGOS'!$AP603="Alta",'MAPA DE RIESGOS'!$AR603="Catastrófico"),CONCATENATE("R",'MAPA DE RIESGOS'!$H603,"C",'MAPA DE RIESGOS'!$AF603),"")</f>
        <v/>
      </c>
      <c r="CR70" s="318" t="str">
        <f>IF(AND('MAPA DE RIESGOS'!$AP604="Alta",'MAPA DE RIESGOS'!$AR604="Catastrófico"),CONCATENATE("R",'MAPA DE RIESGOS'!$H604,"C",'MAPA DE RIESGOS'!$AF604),"")</f>
        <v/>
      </c>
      <c r="CS70" s="318" t="str">
        <f>IF(AND('MAPA DE RIESGOS'!$AP605="Alta",'MAPA DE RIESGOS'!$AR605="Catastrófico"),CONCATENATE("R",'MAPA DE RIESGOS'!$H605,"C",'MAPA DE RIESGOS'!$AF605),"")</f>
        <v/>
      </c>
      <c r="CT70" s="318" t="str">
        <f>IF(AND('MAPA DE RIESGOS'!$AP606="Alta",'MAPA DE RIESGOS'!$AR606="Catastrófico"),CONCATENATE("R",'MAPA DE RIESGOS'!$H606,"C",'MAPA DE RIESGOS'!$AF606),"")</f>
        <v/>
      </c>
      <c r="CU70" s="319" t="str">
        <f>IF(AND('MAPA DE RIESGOS'!$AP607="Alta",'MAPA DE RIESGOS'!$AR607="Catastrófico"),CONCATENATE("R",'MAPA DE RIESGOS'!$H607,"C",'MAPA DE RIESGOS'!$AF607),"")</f>
        <v/>
      </c>
      <c r="CV70" s="57"/>
      <c r="CW70" s="873"/>
      <c r="CX70" s="874"/>
      <c r="CY70" s="874"/>
      <c r="CZ70" s="874"/>
      <c r="DA70" s="874"/>
      <c r="DB70" s="875"/>
    </row>
    <row r="71" spans="2:106" ht="32.450000000000003" customHeight="1">
      <c r="B71" s="878"/>
      <c r="C71" s="878"/>
      <c r="D71" s="879"/>
      <c r="E71" s="849"/>
      <c r="F71" s="850"/>
      <c r="G71" s="850"/>
      <c r="H71" s="850"/>
      <c r="I71" s="850"/>
      <c r="J71" s="328" t="str">
        <f>IF(AND('MAPA DE RIESGOS'!$AP608="Alta",'MAPA DE RIESGOS'!$AR608="Leve"),CONCATENATE("R",'MAPA DE RIESGOS'!$H608,"C",'MAPA DE RIESGOS'!$AF608),"")</f>
        <v/>
      </c>
      <c r="K71" s="329" t="str">
        <f>IF(AND('MAPA DE RIESGOS'!$AP609="Alta",'MAPA DE RIESGOS'!$AR609="Leve"),CONCATENATE("R",'MAPA DE RIESGOS'!$H609,"C",'MAPA DE RIESGOS'!$AF609),"")</f>
        <v/>
      </c>
      <c r="L71" s="329" t="str">
        <f>IF(AND('MAPA DE RIESGOS'!$AP610="Alta",'MAPA DE RIESGOS'!$AR610="Leve"),CONCATENATE("R",'MAPA DE RIESGOS'!$H610,"C",'MAPA DE RIESGOS'!$AF610),"")</f>
        <v/>
      </c>
      <c r="M71" s="329" t="str">
        <f>IF(AND('MAPA DE RIESGOS'!$AP611="Alta",'MAPA DE RIESGOS'!$AR611="Leve"),CONCATENATE("R",'MAPA DE RIESGOS'!$H611,"C",'MAPA DE RIESGOS'!$AF611),"")</f>
        <v/>
      </c>
      <c r="N71" s="329" t="str">
        <f>IF(AND('MAPA DE RIESGOS'!$AP612="Alta",'MAPA DE RIESGOS'!$AR612="Leve"),CONCATENATE("R",'MAPA DE RIESGOS'!$H612,"C",'MAPA DE RIESGOS'!$AF612),"")</f>
        <v/>
      </c>
      <c r="O71" s="329" t="str">
        <f>IF(AND('MAPA DE RIESGOS'!$AP613="Alta",'MAPA DE RIESGOS'!$AR613="Leve"),CONCATENATE("R",'MAPA DE RIESGOS'!$H613,"C",'MAPA DE RIESGOS'!$AF613),"")</f>
        <v/>
      </c>
      <c r="P71" s="329" t="str">
        <f>IF(AND('MAPA DE RIESGOS'!$AP614="Alta",'MAPA DE RIESGOS'!$AR614="Leve"),CONCATENATE("R",'MAPA DE RIESGOS'!$H614,"C",'MAPA DE RIESGOS'!$AF614),"")</f>
        <v/>
      </c>
      <c r="Q71" s="329" t="str">
        <f>IF(AND('MAPA DE RIESGOS'!$AP615="Alta",'MAPA DE RIESGOS'!$AR615="Leve"),CONCATENATE("R",'MAPA DE RIESGOS'!$H615,"C",'MAPA DE RIESGOS'!$AF615),"")</f>
        <v/>
      </c>
      <c r="R71" s="329" t="e">
        <f>IF(AND('MAPA DE RIESGOS'!#REF!="Alta",'MAPA DE RIESGOS'!#REF!="Leve"),CONCATENATE("R",'MAPA DE RIESGOS'!#REF!,"C",'MAPA DE RIESGOS'!#REF!),"")</f>
        <v>#REF!</v>
      </c>
      <c r="S71" s="329" t="e">
        <f>IF(AND('MAPA DE RIESGOS'!#REF!="Alta",'MAPA DE RIESGOS'!#REF!="Leve"),CONCATENATE("R",'MAPA DE RIESGOS'!#REF!,"C",'MAPA DE RIESGOS'!#REF!),"")</f>
        <v>#REF!</v>
      </c>
      <c r="T71" s="329" t="e">
        <f>IF(AND('MAPA DE RIESGOS'!#REF!="Alta",'MAPA DE RIESGOS'!#REF!="Leve"),CONCATENATE("R",'MAPA DE RIESGOS'!#REF!,"C",'MAPA DE RIESGOS'!#REF!),"")</f>
        <v>#REF!</v>
      </c>
      <c r="U71" s="329" t="e">
        <f>IF(AND('MAPA DE RIESGOS'!#REF!="Alta",'MAPA DE RIESGOS'!#REF!="Leve"),CONCATENATE("R",'MAPA DE RIESGOS'!#REF!,"C",'MAPA DE RIESGOS'!#REF!),"")</f>
        <v>#REF!</v>
      </c>
      <c r="V71" s="329" t="e">
        <f>IF(AND('MAPA DE RIESGOS'!#REF!="Alta",'MAPA DE RIESGOS'!#REF!="Leve"),CONCATENATE("R",'MAPA DE RIESGOS'!#REF!,"C",'MAPA DE RIESGOS'!#REF!),"")</f>
        <v>#REF!</v>
      </c>
      <c r="W71" s="329" t="str">
        <f>IF(AND('MAPA DE RIESGOS'!$AP616="Alta",'MAPA DE RIESGOS'!$AR616="Leve"),CONCATENATE("R",'MAPA DE RIESGOS'!$H616,"C",'MAPA DE RIESGOS'!$AF616),"")</f>
        <v/>
      </c>
      <c r="X71" s="329" t="str">
        <f>IF(AND('MAPA DE RIESGOS'!$AP617="Alta",'MAPA DE RIESGOS'!$AR617="Leve"),CONCATENATE("R",'MAPA DE RIESGOS'!$H617,"C",'MAPA DE RIESGOS'!$AF617),"")</f>
        <v/>
      </c>
      <c r="Y71" s="329" t="str">
        <f>IF(AND('MAPA DE RIESGOS'!$AP618="Alta",'MAPA DE RIESGOS'!$AR618="Leve"),CONCATENATE("R",'MAPA DE RIESGOS'!$H618,"C",'MAPA DE RIESGOS'!$AF618),"")</f>
        <v/>
      </c>
      <c r="Z71" s="329" t="str">
        <f>IF(AND('MAPA DE RIESGOS'!$AP619="Alta",'MAPA DE RIESGOS'!$AR619="Leve"),CONCATENATE("R",'MAPA DE RIESGOS'!$H619,"C",'MAPA DE RIESGOS'!$AF619),"")</f>
        <v/>
      </c>
      <c r="AA71" s="329" t="str">
        <f>IF(AND('MAPA DE RIESGOS'!$AP620="Alta",'MAPA DE RIESGOS'!$AR620="Leve"),CONCATENATE("R",'MAPA DE RIESGOS'!$H620,"C",'MAPA DE RIESGOS'!$AF620),"")</f>
        <v/>
      </c>
      <c r="AB71" s="328" t="str">
        <f>IF(AND('MAPA DE RIESGOS'!$AP608="Alta",'MAPA DE RIESGOS'!$AR608="Menor"),CONCATENATE("R",'MAPA DE RIESGOS'!$H608,"C",'MAPA DE RIESGOS'!$AF608),"")</f>
        <v/>
      </c>
      <c r="AC71" s="329" t="str">
        <f>IF(AND('MAPA DE RIESGOS'!$AP609="Alta",'MAPA DE RIESGOS'!$AR609="Menor"),CONCATENATE("R",'MAPA DE RIESGOS'!$H609,"C",'MAPA DE RIESGOS'!$AF609),"")</f>
        <v/>
      </c>
      <c r="AD71" s="329" t="str">
        <f>IF(AND('MAPA DE RIESGOS'!$AP610="Alta",'MAPA DE RIESGOS'!$AR610="Menor"),CONCATENATE("R",'MAPA DE RIESGOS'!$H610,"C",'MAPA DE RIESGOS'!$AF610),"")</f>
        <v/>
      </c>
      <c r="AE71" s="329" t="str">
        <f>IF(AND('MAPA DE RIESGOS'!$AP611="Alta",'MAPA DE RIESGOS'!$AR611="Menor"),CONCATENATE("R",'MAPA DE RIESGOS'!$H611,"C",'MAPA DE RIESGOS'!$AF611),"")</f>
        <v/>
      </c>
      <c r="AF71" s="329" t="str">
        <f>IF(AND('MAPA DE RIESGOS'!$AP612="Alta",'MAPA DE RIESGOS'!$AR612="Menor"),CONCATENATE("R",'MAPA DE RIESGOS'!$H612,"C",'MAPA DE RIESGOS'!$AF612),"")</f>
        <v/>
      </c>
      <c r="AG71" s="329" t="str">
        <f>IF(AND('MAPA DE RIESGOS'!$AP613="Alta",'MAPA DE RIESGOS'!$AR613="Menor"),CONCATENATE("R",'MAPA DE RIESGOS'!$H613,"C",'MAPA DE RIESGOS'!$AF613),"")</f>
        <v/>
      </c>
      <c r="AH71" s="329" t="str">
        <f>IF(AND('MAPA DE RIESGOS'!$AP614="Alta",'MAPA DE RIESGOS'!$AR614="Menor"),CONCATENATE("R",'MAPA DE RIESGOS'!$H614,"C",'MAPA DE RIESGOS'!$AF614),"")</f>
        <v/>
      </c>
      <c r="AI71" s="329" t="str">
        <f>IF(AND('MAPA DE RIESGOS'!$AP615="Alta",'MAPA DE RIESGOS'!$AR615="Menor"),CONCATENATE("R",'MAPA DE RIESGOS'!$H615,"C",'MAPA DE RIESGOS'!$AF615),"")</f>
        <v/>
      </c>
      <c r="AJ71" s="329" t="e">
        <f>IF(AND('MAPA DE RIESGOS'!#REF!="Alta",'MAPA DE RIESGOS'!#REF!="Menor"),CONCATENATE("R",'MAPA DE RIESGOS'!#REF!,"C",'MAPA DE RIESGOS'!#REF!),"")</f>
        <v>#REF!</v>
      </c>
      <c r="AK71" s="329" t="e">
        <f>IF(AND('MAPA DE RIESGOS'!#REF!="Alta",'MAPA DE RIESGOS'!#REF!="Menor"),CONCATENATE("R",'MAPA DE RIESGOS'!#REF!,"C",'MAPA DE RIESGOS'!#REF!),"")</f>
        <v>#REF!</v>
      </c>
      <c r="AL71" s="329" t="e">
        <f>IF(AND('MAPA DE RIESGOS'!#REF!="Alta",'MAPA DE RIESGOS'!#REF!="Menor"),CONCATENATE("R",'MAPA DE RIESGOS'!#REF!,"C",'MAPA DE RIESGOS'!#REF!),"")</f>
        <v>#REF!</v>
      </c>
      <c r="AM71" s="329" t="e">
        <f>IF(AND('MAPA DE RIESGOS'!#REF!="Alta",'MAPA DE RIESGOS'!#REF!="Menor"),CONCATENATE("R",'MAPA DE RIESGOS'!#REF!,"C",'MAPA DE RIESGOS'!#REF!),"")</f>
        <v>#REF!</v>
      </c>
      <c r="AN71" s="329" t="e">
        <f>IF(AND('MAPA DE RIESGOS'!#REF!="Alta",'MAPA DE RIESGOS'!#REF!="Menor"),CONCATENATE("R",'MAPA DE RIESGOS'!#REF!,"C",'MAPA DE RIESGOS'!#REF!),"")</f>
        <v>#REF!</v>
      </c>
      <c r="AO71" s="329" t="str">
        <f>IF(AND('MAPA DE RIESGOS'!$AP616="Alta",'MAPA DE RIESGOS'!$AR616="Menor"),CONCATENATE("R",'MAPA DE RIESGOS'!$H616,"C",'MAPA DE RIESGOS'!$AF616),"")</f>
        <v/>
      </c>
      <c r="AP71" s="329" t="str">
        <f>IF(AND('MAPA DE RIESGOS'!$AP617="Alta",'MAPA DE RIESGOS'!$AR617="Menor"),CONCATENATE("R",'MAPA DE RIESGOS'!$H617,"C",'MAPA DE RIESGOS'!$AF617),"")</f>
        <v/>
      </c>
      <c r="AQ71" s="329" t="str">
        <f>IF(AND('MAPA DE RIESGOS'!$AP618="Alta",'MAPA DE RIESGOS'!$AR618="Menor"),CONCATENATE("R",'MAPA DE RIESGOS'!$H618,"C",'MAPA DE RIESGOS'!$AF618),"")</f>
        <v/>
      </c>
      <c r="AR71" s="329" t="str">
        <f>IF(AND('MAPA DE RIESGOS'!$AP619="Alta",'MAPA DE RIESGOS'!$AR619="Menor"),CONCATENATE("R",'MAPA DE RIESGOS'!$H619,"C",'MAPA DE RIESGOS'!$AF619),"")</f>
        <v/>
      </c>
      <c r="AS71" s="330" t="str">
        <f>IF(AND('MAPA DE RIESGOS'!$AP620="Alta",'MAPA DE RIESGOS'!$AR620="Menor"),CONCATENATE("R",'MAPA DE RIESGOS'!$H620,"C",'MAPA DE RIESGOS'!$AF620),"")</f>
        <v/>
      </c>
      <c r="AT71" s="316" t="str">
        <f>IF(AND('MAPA DE RIESGOS'!$AP608="Alta",'MAPA DE RIESGOS'!$AR608="Moderado"),CONCATENATE("R",'MAPA DE RIESGOS'!$H608,"C",'MAPA DE RIESGOS'!$AF608),"")</f>
        <v/>
      </c>
      <c r="AU71" s="316" t="str">
        <f>IF(AND('MAPA DE RIESGOS'!$AP609="Alta",'MAPA DE RIESGOS'!$AR609="Moderado"),CONCATENATE("R",'MAPA DE RIESGOS'!$H609,"C",'MAPA DE RIESGOS'!$AF609),"")</f>
        <v/>
      </c>
      <c r="AV71" s="316" t="str">
        <f>IF(AND('MAPA DE RIESGOS'!$AP610="Alta",'MAPA DE RIESGOS'!$AR610="Moderado"),CONCATENATE("R",'MAPA DE RIESGOS'!$H610,"C",'MAPA DE RIESGOS'!$AF610),"")</f>
        <v/>
      </c>
      <c r="AW71" s="316" t="str">
        <f>IF(AND('MAPA DE RIESGOS'!$AP611="Alta",'MAPA DE RIESGOS'!$AR611="Moderado"),CONCATENATE("R",'MAPA DE RIESGOS'!$H611,"C",'MAPA DE RIESGOS'!$AF611),"")</f>
        <v/>
      </c>
      <c r="AX71" s="316" t="str">
        <f>IF(AND('MAPA DE RIESGOS'!$AP612="Alta",'MAPA DE RIESGOS'!$AR612="Moderado"),CONCATENATE("R",'MAPA DE RIESGOS'!$H612,"C",'MAPA DE RIESGOS'!$AF612),"")</f>
        <v/>
      </c>
      <c r="AY71" s="316" t="str">
        <f>IF(AND('MAPA DE RIESGOS'!$AP613="Alta",'MAPA DE RIESGOS'!$AR613="Moderado"),CONCATENATE("R",'MAPA DE RIESGOS'!$H613,"C",'MAPA DE RIESGOS'!$AF613),"")</f>
        <v/>
      </c>
      <c r="AZ71" s="316" t="str">
        <f>IF(AND('MAPA DE RIESGOS'!$AP614="Alta",'MAPA DE RIESGOS'!$AR614="Moderado"),CONCATENATE("R",'MAPA DE RIESGOS'!$H614,"C",'MAPA DE RIESGOS'!$AF614),"")</f>
        <v/>
      </c>
      <c r="BA71" s="316" t="str">
        <f>IF(AND('MAPA DE RIESGOS'!$AP615="Alta",'MAPA DE RIESGOS'!$AR615="Moderado"),CONCATENATE("R",'MAPA DE RIESGOS'!$H615,"C",'MAPA DE RIESGOS'!$AF615),"")</f>
        <v/>
      </c>
      <c r="BB71" s="316" t="e">
        <f>IF(AND('MAPA DE RIESGOS'!#REF!="Alta",'MAPA DE RIESGOS'!#REF!="Moderado"),CONCATENATE("R",'MAPA DE RIESGOS'!#REF!,"C",'MAPA DE RIESGOS'!#REF!),"")</f>
        <v>#REF!</v>
      </c>
      <c r="BC71" s="316" t="e">
        <f>IF(AND('MAPA DE RIESGOS'!#REF!="Alta",'MAPA DE RIESGOS'!#REF!="Moderado"),CONCATENATE("R",'MAPA DE RIESGOS'!#REF!,"C",'MAPA DE RIESGOS'!#REF!),"")</f>
        <v>#REF!</v>
      </c>
      <c r="BD71" s="316" t="e">
        <f>IF(AND('MAPA DE RIESGOS'!#REF!="Alta",'MAPA DE RIESGOS'!#REF!="Moderado"),CONCATENATE("R",'MAPA DE RIESGOS'!#REF!,"C",'MAPA DE RIESGOS'!#REF!),"")</f>
        <v>#REF!</v>
      </c>
      <c r="BE71" s="316" t="e">
        <f>IF(AND('MAPA DE RIESGOS'!#REF!="Alta",'MAPA DE RIESGOS'!#REF!="Moderado"),CONCATENATE("R",'MAPA DE RIESGOS'!#REF!,"C",'MAPA DE RIESGOS'!#REF!),"")</f>
        <v>#REF!</v>
      </c>
      <c r="BF71" s="316" t="e">
        <f>IF(AND('MAPA DE RIESGOS'!#REF!="Alta",'MAPA DE RIESGOS'!#REF!="Moderado"),CONCATENATE("R",'MAPA DE RIESGOS'!#REF!,"C",'MAPA DE RIESGOS'!#REF!),"")</f>
        <v>#REF!</v>
      </c>
      <c r="BG71" s="316" t="str">
        <f>IF(AND('MAPA DE RIESGOS'!$AP616="Alta",'MAPA DE RIESGOS'!$AR616="Moderado"),CONCATENATE("R",'MAPA DE RIESGOS'!$H616,"C",'MAPA DE RIESGOS'!$AF616),"")</f>
        <v/>
      </c>
      <c r="BH71" s="316" t="str">
        <f>IF(AND('MAPA DE RIESGOS'!$AP617="Alta",'MAPA DE RIESGOS'!$AR617="Moderado"),CONCATENATE("R",'MAPA DE RIESGOS'!$H617,"C",'MAPA DE RIESGOS'!$AF617),"")</f>
        <v/>
      </c>
      <c r="BI71" s="316" t="str">
        <f>IF(AND('MAPA DE RIESGOS'!$AP618="Alta",'MAPA DE RIESGOS'!$AR618="Moderado"),CONCATENATE("R",'MAPA DE RIESGOS'!$H618,"C",'MAPA DE RIESGOS'!$AF618),"")</f>
        <v/>
      </c>
      <c r="BJ71" s="316" t="str">
        <f>IF(AND('MAPA DE RIESGOS'!$AP619="Alta",'MAPA DE RIESGOS'!$AR619="Moderado"),CONCATENATE("R",'MAPA DE RIESGOS'!$H619,"C",'MAPA DE RIESGOS'!$AF619),"")</f>
        <v/>
      </c>
      <c r="BK71" s="317" t="str">
        <f>IF(AND('MAPA DE RIESGOS'!$AP620="Alta",'MAPA DE RIESGOS'!$AR620="Moderado"),CONCATENATE("R",'MAPA DE RIESGOS'!$H620,"C",'MAPA DE RIESGOS'!$AF620),"")</f>
        <v/>
      </c>
      <c r="BL71" s="316" t="str">
        <f>IF(AND('MAPA DE RIESGOS'!$AP608="Alta",'MAPA DE RIESGOS'!$AR608="Mayor"),CONCATENATE("R",'MAPA DE RIESGOS'!$H608,"C",'MAPA DE RIESGOS'!$AF608),"")</f>
        <v/>
      </c>
      <c r="BM71" s="316" t="str">
        <f>IF(AND('MAPA DE RIESGOS'!$AP609="Alta",'MAPA DE RIESGOS'!$AR609="Mayor"),CONCATENATE("R",'MAPA DE RIESGOS'!$H609,"C",'MAPA DE RIESGOS'!$AF609),"")</f>
        <v/>
      </c>
      <c r="BN71" s="316" t="str">
        <f>IF(AND('MAPA DE RIESGOS'!$AP610="Alta",'MAPA DE RIESGOS'!$AR610="Mayor"),CONCATENATE("R",'MAPA DE RIESGOS'!$H610,"C",'MAPA DE RIESGOS'!$AF610),"")</f>
        <v/>
      </c>
      <c r="BO71" s="316" t="str">
        <f>IF(AND('MAPA DE RIESGOS'!$AP611="Alta",'MAPA DE RIESGOS'!$AR611="Mayor"),CONCATENATE("R",'MAPA DE RIESGOS'!$H611,"C",'MAPA DE RIESGOS'!$AF611),"")</f>
        <v/>
      </c>
      <c r="BP71" s="316" t="str">
        <f>IF(AND('MAPA DE RIESGOS'!$AP612="Alta",'MAPA DE RIESGOS'!$AR612="Mayor"),CONCATENATE("R",'MAPA DE RIESGOS'!$H612,"C",'MAPA DE RIESGOS'!$AF612),"")</f>
        <v/>
      </c>
      <c r="BQ71" s="316" t="str">
        <f>IF(AND('MAPA DE RIESGOS'!$AP613="Alta",'MAPA DE RIESGOS'!$AR613="Mayor"),CONCATENATE("R",'MAPA DE RIESGOS'!$H613,"C",'MAPA DE RIESGOS'!$AF613),"")</f>
        <v/>
      </c>
      <c r="BR71" s="316" t="str">
        <f>IF(AND('MAPA DE RIESGOS'!$AP614="Alta",'MAPA DE RIESGOS'!$AR614="Mayor"),CONCATENATE("R",'MAPA DE RIESGOS'!$H614,"C",'MAPA DE RIESGOS'!$AF614),"")</f>
        <v/>
      </c>
      <c r="BS71" s="316" t="str">
        <f>IF(AND('MAPA DE RIESGOS'!$AP615="Alta",'MAPA DE RIESGOS'!$AR615="Mayor"),CONCATENATE("R",'MAPA DE RIESGOS'!$H615,"C",'MAPA DE RIESGOS'!$AF615),"")</f>
        <v/>
      </c>
      <c r="BT71" s="316" t="e">
        <f>IF(AND('MAPA DE RIESGOS'!#REF!="Alta",'MAPA DE RIESGOS'!#REF!="Mayor"),CONCATENATE("R",'MAPA DE RIESGOS'!#REF!,"C",'MAPA DE RIESGOS'!#REF!),"")</f>
        <v>#REF!</v>
      </c>
      <c r="BU71" s="316" t="e">
        <f>IF(AND('MAPA DE RIESGOS'!#REF!="Alta",'MAPA DE RIESGOS'!#REF!="Mayor"),CONCATENATE("R",'MAPA DE RIESGOS'!#REF!,"C",'MAPA DE RIESGOS'!#REF!),"")</f>
        <v>#REF!</v>
      </c>
      <c r="BV71" s="316" t="e">
        <f>IF(AND('MAPA DE RIESGOS'!#REF!="Alta",'MAPA DE RIESGOS'!#REF!="Mayor"),CONCATENATE("R",'MAPA DE RIESGOS'!#REF!,"C",'MAPA DE RIESGOS'!#REF!),"")</f>
        <v>#REF!</v>
      </c>
      <c r="BW71" s="316" t="e">
        <f>IF(AND('MAPA DE RIESGOS'!#REF!="Alta",'MAPA DE RIESGOS'!#REF!="Mayor"),CONCATENATE("R",'MAPA DE RIESGOS'!#REF!,"C",'MAPA DE RIESGOS'!#REF!),"")</f>
        <v>#REF!</v>
      </c>
      <c r="BX71" s="316" t="e">
        <f>IF(AND('MAPA DE RIESGOS'!#REF!="Alta",'MAPA DE RIESGOS'!#REF!="Mayor"),CONCATENATE("R",'MAPA DE RIESGOS'!#REF!,"C",'MAPA DE RIESGOS'!#REF!),"")</f>
        <v>#REF!</v>
      </c>
      <c r="BY71" s="316" t="str">
        <f>IF(AND('MAPA DE RIESGOS'!$AP616="Alta",'MAPA DE RIESGOS'!$AR616="Mayor"),CONCATENATE("R",'MAPA DE RIESGOS'!$H616,"C",'MAPA DE RIESGOS'!$AF616),"")</f>
        <v/>
      </c>
      <c r="BZ71" s="316" t="str">
        <f>IF(AND('MAPA DE RIESGOS'!$AP617="Alta",'MAPA DE RIESGOS'!$AR617="Mayor"),CONCATENATE("R",'MAPA DE RIESGOS'!$H617,"C",'MAPA DE RIESGOS'!$AF617),"")</f>
        <v/>
      </c>
      <c r="CA71" s="316" t="str">
        <f>IF(AND('MAPA DE RIESGOS'!$AP618="Alta",'MAPA DE RIESGOS'!$AR618="Mayor"),CONCATENATE("R",'MAPA DE RIESGOS'!$H618,"C",'MAPA DE RIESGOS'!$AF618),"")</f>
        <v/>
      </c>
      <c r="CB71" s="316" t="str">
        <f>IF(AND('MAPA DE RIESGOS'!$AP619="Alta",'MAPA DE RIESGOS'!$AR619="Mayor"),CONCATENATE("R",'MAPA DE RIESGOS'!$H619,"C",'MAPA DE RIESGOS'!$AF619),"")</f>
        <v/>
      </c>
      <c r="CC71" s="317" t="str">
        <f>IF(AND('MAPA DE RIESGOS'!$AP620="Alta",'MAPA DE RIESGOS'!$AR620="Mayor"),CONCATENATE("R",'MAPA DE RIESGOS'!$H620,"C",'MAPA DE RIESGOS'!$AF620),"")</f>
        <v/>
      </c>
      <c r="CD71" s="318" t="str">
        <f>IF(AND('MAPA DE RIESGOS'!$AP608="Alta",'MAPA DE RIESGOS'!$AR608="Catastrófico"),CONCATENATE("R",'MAPA DE RIESGOS'!$H608,"C",'MAPA DE RIESGOS'!$AF608),"")</f>
        <v/>
      </c>
      <c r="CE71" s="318" t="str">
        <f>IF(AND('MAPA DE RIESGOS'!$AP609="Alta",'MAPA DE RIESGOS'!$AR609="Catastrófico"),CONCATENATE("R",'MAPA DE RIESGOS'!$H609,"C",'MAPA DE RIESGOS'!$AF609),"")</f>
        <v/>
      </c>
      <c r="CF71" s="318" t="str">
        <f>IF(AND('MAPA DE RIESGOS'!$AP610="Alta",'MAPA DE RIESGOS'!$AR610="Catastrófico"),CONCATENATE("R",'MAPA DE RIESGOS'!$H610,"C",'MAPA DE RIESGOS'!$AF610),"")</f>
        <v/>
      </c>
      <c r="CG71" s="318" t="str">
        <f>IF(AND('MAPA DE RIESGOS'!$AP611="Alta",'MAPA DE RIESGOS'!$AR611="Catastrófico"),CONCATENATE("R",'MAPA DE RIESGOS'!$H611,"C",'MAPA DE RIESGOS'!$AF611),"")</f>
        <v/>
      </c>
      <c r="CH71" s="318" t="str">
        <f>IF(AND('MAPA DE RIESGOS'!$AP612="Alta",'MAPA DE RIESGOS'!$AR612="Catastrófico"),CONCATENATE("R",'MAPA DE RIESGOS'!$H612,"C",'MAPA DE RIESGOS'!$AF612),"")</f>
        <v/>
      </c>
      <c r="CI71" s="318" t="str">
        <f>IF(AND('MAPA DE RIESGOS'!$AP613="Alta",'MAPA DE RIESGOS'!$AR613="Catastrófico"),CONCATENATE("R",'MAPA DE RIESGOS'!$H613,"C",'MAPA DE RIESGOS'!$AF613),"")</f>
        <v/>
      </c>
      <c r="CJ71" s="318" t="str">
        <f>IF(AND('MAPA DE RIESGOS'!$AP614="Alta",'MAPA DE RIESGOS'!$AR614="Catastrófico"),CONCATENATE("R",'MAPA DE RIESGOS'!$H614,"C",'MAPA DE RIESGOS'!$AF614),"")</f>
        <v/>
      </c>
      <c r="CK71" s="318" t="str">
        <f>IF(AND('MAPA DE RIESGOS'!$AP615="Alta",'MAPA DE RIESGOS'!$AR615="Catastrófico"),CONCATENATE("R",'MAPA DE RIESGOS'!$H615,"C",'MAPA DE RIESGOS'!$AF615),"")</f>
        <v/>
      </c>
      <c r="CL71" s="318" t="e">
        <f>IF(AND('MAPA DE RIESGOS'!#REF!="Alta",'MAPA DE RIESGOS'!#REF!="Catastrófico"),CONCATENATE("R",'MAPA DE RIESGOS'!#REF!,"C",'MAPA DE RIESGOS'!#REF!),"")</f>
        <v>#REF!</v>
      </c>
      <c r="CM71" s="318" t="e">
        <f>IF(AND('MAPA DE RIESGOS'!#REF!="Alta",'MAPA DE RIESGOS'!#REF!="Catastrófico"),CONCATENATE("R",'MAPA DE RIESGOS'!#REF!,"C",'MAPA DE RIESGOS'!#REF!),"")</f>
        <v>#REF!</v>
      </c>
      <c r="CN71" s="318" t="e">
        <f>IF(AND('MAPA DE RIESGOS'!#REF!="Alta",'MAPA DE RIESGOS'!#REF!="Catastrófico"),CONCATENATE("R",'MAPA DE RIESGOS'!#REF!,"C",'MAPA DE RIESGOS'!#REF!),"")</f>
        <v>#REF!</v>
      </c>
      <c r="CO71" s="318" t="e">
        <f>IF(AND('MAPA DE RIESGOS'!#REF!="Alta",'MAPA DE RIESGOS'!#REF!="Catastrófico"),CONCATENATE("R",'MAPA DE RIESGOS'!#REF!,"C",'MAPA DE RIESGOS'!#REF!),"")</f>
        <v>#REF!</v>
      </c>
      <c r="CP71" s="318" t="e">
        <f>IF(AND('MAPA DE RIESGOS'!#REF!="Alta",'MAPA DE RIESGOS'!#REF!="Catastrófico"),CONCATENATE("R",'MAPA DE RIESGOS'!#REF!,"C",'MAPA DE RIESGOS'!#REF!),"")</f>
        <v>#REF!</v>
      </c>
      <c r="CQ71" s="318" t="str">
        <f>IF(AND('MAPA DE RIESGOS'!$AP616="Alta",'MAPA DE RIESGOS'!$AR616="Catastrófico"),CONCATENATE("R",'MAPA DE RIESGOS'!$H616,"C",'MAPA DE RIESGOS'!$AF616),"")</f>
        <v/>
      </c>
      <c r="CR71" s="318" t="str">
        <f>IF(AND('MAPA DE RIESGOS'!$AP617="Alta",'MAPA DE RIESGOS'!$AR617="Catastrófico"),CONCATENATE("R",'MAPA DE RIESGOS'!$H617,"C",'MAPA DE RIESGOS'!$AF617),"")</f>
        <v/>
      </c>
      <c r="CS71" s="318" t="str">
        <f>IF(AND('MAPA DE RIESGOS'!$AP618="Alta",'MAPA DE RIESGOS'!$AR618="Catastrófico"),CONCATENATE("R",'MAPA DE RIESGOS'!$H618,"C",'MAPA DE RIESGOS'!$AF618),"")</f>
        <v/>
      </c>
      <c r="CT71" s="318" t="str">
        <f>IF(AND('MAPA DE RIESGOS'!$AP619="Alta",'MAPA DE RIESGOS'!$AR619="Catastrófico"),CONCATENATE("R",'MAPA DE RIESGOS'!$H619,"C",'MAPA DE RIESGOS'!$AF619),"")</f>
        <v/>
      </c>
      <c r="CU71" s="319" t="str">
        <f>IF(AND('MAPA DE RIESGOS'!$AP620="Alta",'MAPA DE RIESGOS'!$AR620="Catastrófico"),CONCATENATE("R",'MAPA DE RIESGOS'!$H620,"C",'MAPA DE RIESGOS'!$AF620),"")</f>
        <v/>
      </c>
      <c r="CV71" s="57"/>
      <c r="CW71" s="873"/>
      <c r="CX71" s="874"/>
      <c r="CY71" s="874"/>
      <c r="CZ71" s="874"/>
      <c r="DA71" s="874"/>
      <c r="DB71" s="875"/>
    </row>
    <row r="72" spans="2:106" ht="32.450000000000003" customHeight="1">
      <c r="B72" s="878"/>
      <c r="C72" s="878"/>
      <c r="D72" s="879"/>
      <c r="E72" s="849"/>
      <c r="F72" s="850"/>
      <c r="G72" s="850"/>
      <c r="H72" s="850"/>
      <c r="I72" s="850"/>
      <c r="J72" s="328" t="str">
        <f>IF(AND('MAPA DE RIESGOS'!$AP621="Alta",'MAPA DE RIESGOS'!$AR621="Leve"),CONCATENATE("R",'MAPA DE RIESGOS'!$H621,"C",'MAPA DE RIESGOS'!$AF621),"")</f>
        <v/>
      </c>
      <c r="K72" s="329" t="str">
        <f>IF(AND('MAPA DE RIESGOS'!$AP622="Alta",'MAPA DE RIESGOS'!$AR622="Leve"),CONCATENATE("R",'MAPA DE RIESGOS'!$H622,"C",'MAPA DE RIESGOS'!$AF622),"")</f>
        <v/>
      </c>
      <c r="L72" s="329" t="str">
        <f>IF(AND('MAPA DE RIESGOS'!$AP623="Alta",'MAPA DE RIESGOS'!$AR623="Leve"),CONCATENATE("R",'MAPA DE RIESGOS'!$H623,"C",'MAPA DE RIESGOS'!$AF623),"")</f>
        <v/>
      </c>
      <c r="M72" s="329" t="str">
        <f>IF(AND('MAPA DE RIESGOS'!$AP624="Alta",'MAPA DE RIESGOS'!$AR624="Leve"),CONCATENATE("R",'MAPA DE RIESGOS'!$H624,"C",'MAPA DE RIESGOS'!$AF624),"")</f>
        <v/>
      </c>
      <c r="N72" s="329" t="str">
        <f>IF(AND('MAPA DE RIESGOS'!$AP625="Alta",'MAPA DE RIESGOS'!$AR625="Leve"),CONCATENATE("R",'MAPA DE RIESGOS'!$H625,"C",'MAPA DE RIESGOS'!$AF625),"")</f>
        <v/>
      </c>
      <c r="O72" s="329" t="str">
        <f>IF(AND('MAPA DE RIESGOS'!$AP626="Alta",'MAPA DE RIESGOS'!$AR626="Leve"),CONCATENATE("R",'MAPA DE RIESGOS'!$H626,"C",'MAPA DE RIESGOS'!$AF626),"")</f>
        <v/>
      </c>
      <c r="P72" s="329" t="str">
        <f>IF(AND('MAPA DE RIESGOS'!$AP627="Alta",'MAPA DE RIESGOS'!$AR627="Leve"),CONCATENATE("R",'MAPA DE RIESGOS'!$H627,"C",'MAPA DE RIESGOS'!$AF627),"")</f>
        <v/>
      </c>
      <c r="Q72" s="329" t="str">
        <f>IF(AND('MAPA DE RIESGOS'!$AP628="Alta",'MAPA DE RIESGOS'!$AR628="Leve"),CONCATENATE("R",'MAPA DE RIESGOS'!$H628,"C",'MAPA DE RIESGOS'!$AF628),"")</f>
        <v/>
      </c>
      <c r="R72" s="329" t="str">
        <f>IF(AND('MAPA DE RIESGOS'!$AP629="Alta",'MAPA DE RIESGOS'!$AR629="Leve"),CONCATENATE("R",'MAPA DE RIESGOS'!$H629,"C",'MAPA DE RIESGOS'!$AF629),"")</f>
        <v/>
      </c>
      <c r="S72" s="329" t="str">
        <f>IF(AND('MAPA DE RIESGOS'!$AP630="Alta",'MAPA DE RIESGOS'!$AR630="Leve"),CONCATENATE("R",'MAPA DE RIESGOS'!$H630,"C",'MAPA DE RIESGOS'!$AF630),"")</f>
        <v/>
      </c>
      <c r="T72" s="329" t="str">
        <f>IF(AND('MAPA DE RIESGOS'!$AP631="Alta",'MAPA DE RIESGOS'!$AR631="Leve"),CONCATENATE("R",'MAPA DE RIESGOS'!$H631,"C",'MAPA DE RIESGOS'!$AF631),"")</f>
        <v/>
      </c>
      <c r="U72" s="329" t="str">
        <f>IF(AND('MAPA DE RIESGOS'!$AP632="Alta",'MAPA DE RIESGOS'!$AR632="Leve"),CONCATENATE("R",'MAPA DE RIESGOS'!$H632,"C",'MAPA DE RIESGOS'!$AF632),"")</f>
        <v/>
      </c>
      <c r="V72" s="329" t="str">
        <f>IF(AND('MAPA DE RIESGOS'!$AP633="Alta",'MAPA DE RIESGOS'!$AR633="Leve"),CONCATENATE("R",'MAPA DE RIESGOS'!$H633,"C",'MAPA DE RIESGOS'!$AF633),"")</f>
        <v/>
      </c>
      <c r="W72" s="329" t="str">
        <f>IF(AND('MAPA DE RIESGOS'!$AP634="Alta",'MAPA DE RIESGOS'!$AR634="Leve"),CONCATENATE("R",'MAPA DE RIESGOS'!$H634,"C",'MAPA DE RIESGOS'!$AF634),"")</f>
        <v/>
      </c>
      <c r="X72" s="329" t="str">
        <f>IF(AND('MAPA DE RIESGOS'!$AP635="Alta",'MAPA DE RIESGOS'!$AR635="Leve"),CONCATENATE("R",'MAPA DE RIESGOS'!$H635,"C",'MAPA DE RIESGOS'!$AF635),"")</f>
        <v/>
      </c>
      <c r="Y72" s="329" t="str">
        <f>IF(AND('MAPA DE RIESGOS'!$AP636="Alta",'MAPA DE RIESGOS'!$AR636="Leve"),CONCATENATE("R",'MAPA DE RIESGOS'!$H636,"C",'MAPA DE RIESGOS'!$AF636),"")</f>
        <v/>
      </c>
      <c r="Z72" s="329" t="str">
        <f>IF(AND('MAPA DE RIESGOS'!$AP637="Alta",'MAPA DE RIESGOS'!$AR637="Leve"),CONCATENATE("R",'MAPA DE RIESGOS'!$H637,"C",'MAPA DE RIESGOS'!$AF637),"")</f>
        <v/>
      </c>
      <c r="AA72" s="329" t="str">
        <f>IF(AND('MAPA DE RIESGOS'!$AP638="Alta",'MAPA DE RIESGOS'!$AR638="Leve"),CONCATENATE("R",'MAPA DE RIESGOS'!$H638,"C",'MAPA DE RIESGOS'!$AF638),"")</f>
        <v/>
      </c>
      <c r="AB72" s="328" t="str">
        <f>IF(AND('MAPA DE RIESGOS'!$AP621="Alta",'MAPA DE RIESGOS'!$AR621="Menor"),CONCATENATE("R",'MAPA DE RIESGOS'!$H621,"C",'MAPA DE RIESGOS'!$AF621),"")</f>
        <v/>
      </c>
      <c r="AC72" s="329" t="str">
        <f>IF(AND('MAPA DE RIESGOS'!$AP622="Alta",'MAPA DE RIESGOS'!$AR622="Menor"),CONCATENATE("R",'MAPA DE RIESGOS'!$H622,"C",'MAPA DE RIESGOS'!$AF622),"")</f>
        <v/>
      </c>
      <c r="AD72" s="329" t="str">
        <f>IF(AND('MAPA DE RIESGOS'!$AP623="Alta",'MAPA DE RIESGOS'!$AR623="Menor"),CONCATENATE("R",'MAPA DE RIESGOS'!$H623,"C",'MAPA DE RIESGOS'!$AF623),"")</f>
        <v/>
      </c>
      <c r="AE72" s="329" t="str">
        <f>IF(AND('MAPA DE RIESGOS'!$AP624="Alta",'MAPA DE RIESGOS'!$AR624="Menor"),CONCATENATE("R",'MAPA DE RIESGOS'!$H624,"C",'MAPA DE RIESGOS'!$AF624),"")</f>
        <v/>
      </c>
      <c r="AF72" s="329" t="str">
        <f>IF(AND('MAPA DE RIESGOS'!$AP625="Alta",'MAPA DE RIESGOS'!$AR625="Menor"),CONCATENATE("R",'MAPA DE RIESGOS'!$H625,"C",'MAPA DE RIESGOS'!$AF625),"")</f>
        <v/>
      </c>
      <c r="AG72" s="329" t="str">
        <f>IF(AND('MAPA DE RIESGOS'!$AP626="Alta",'MAPA DE RIESGOS'!$AR626="Menor"),CONCATENATE("R",'MAPA DE RIESGOS'!$H626,"C",'MAPA DE RIESGOS'!$AF626),"")</f>
        <v/>
      </c>
      <c r="AH72" s="329" t="str">
        <f>IF(AND('MAPA DE RIESGOS'!$AP627="Alta",'MAPA DE RIESGOS'!$AR627="Menor"),CONCATENATE("R",'MAPA DE RIESGOS'!$H627,"C",'MAPA DE RIESGOS'!$AF627),"")</f>
        <v/>
      </c>
      <c r="AI72" s="329" t="str">
        <f>IF(AND('MAPA DE RIESGOS'!$AP628="Alta",'MAPA DE RIESGOS'!$AR628="Menor"),CONCATENATE("R",'MAPA DE RIESGOS'!$H628,"C",'MAPA DE RIESGOS'!$AF628),"")</f>
        <v/>
      </c>
      <c r="AJ72" s="329" t="str">
        <f>IF(AND('MAPA DE RIESGOS'!$AP629="Alta",'MAPA DE RIESGOS'!$AR629="Menor"),CONCATENATE("R",'MAPA DE RIESGOS'!$H629,"C",'MAPA DE RIESGOS'!$AF629),"")</f>
        <v/>
      </c>
      <c r="AK72" s="329" t="str">
        <f>IF(AND('MAPA DE RIESGOS'!$AP630="Alta",'MAPA DE RIESGOS'!$AR630="Menor"),CONCATENATE("R",'MAPA DE RIESGOS'!$H630,"C",'MAPA DE RIESGOS'!$AF630),"")</f>
        <v/>
      </c>
      <c r="AL72" s="329" t="str">
        <f>IF(AND('MAPA DE RIESGOS'!$AP631="Alta",'MAPA DE RIESGOS'!$AR631="Menor"),CONCATENATE("R",'MAPA DE RIESGOS'!$H631,"C",'MAPA DE RIESGOS'!$AF631),"")</f>
        <v/>
      </c>
      <c r="AM72" s="329" t="str">
        <f>IF(AND('MAPA DE RIESGOS'!$AP632="Alta",'MAPA DE RIESGOS'!$AR632="Menor"),CONCATENATE("R",'MAPA DE RIESGOS'!$H632,"C",'MAPA DE RIESGOS'!$AF632),"")</f>
        <v/>
      </c>
      <c r="AN72" s="329" t="str">
        <f>IF(AND('MAPA DE RIESGOS'!$AP633="Alta",'MAPA DE RIESGOS'!$AR633="Menor"),CONCATENATE("R",'MAPA DE RIESGOS'!$H633,"C",'MAPA DE RIESGOS'!$AF633),"")</f>
        <v/>
      </c>
      <c r="AO72" s="329" t="str">
        <f>IF(AND('MAPA DE RIESGOS'!$AP634="Alta",'MAPA DE RIESGOS'!$AR634="Menor"),CONCATENATE("R",'MAPA DE RIESGOS'!$H634,"C",'MAPA DE RIESGOS'!$AF634),"")</f>
        <v/>
      </c>
      <c r="AP72" s="329" t="str">
        <f>IF(AND('MAPA DE RIESGOS'!$AP635="Alta",'MAPA DE RIESGOS'!$AR635="Menor"),CONCATENATE("R",'MAPA DE RIESGOS'!$H635,"C",'MAPA DE RIESGOS'!$AF635),"")</f>
        <v/>
      </c>
      <c r="AQ72" s="329" t="str">
        <f>IF(AND('MAPA DE RIESGOS'!$AP636="Alta",'MAPA DE RIESGOS'!$AR636="Menor"),CONCATENATE("R",'MAPA DE RIESGOS'!$H636,"C",'MAPA DE RIESGOS'!$AF636),"")</f>
        <v/>
      </c>
      <c r="AR72" s="329" t="str">
        <f>IF(AND('MAPA DE RIESGOS'!$AP637="Alta",'MAPA DE RIESGOS'!$AR637="Menor"),CONCATENATE("R",'MAPA DE RIESGOS'!$H637,"C",'MAPA DE RIESGOS'!$AF637),"")</f>
        <v/>
      </c>
      <c r="AS72" s="330" t="str">
        <f>IF(AND('MAPA DE RIESGOS'!$AP638="Alta",'MAPA DE RIESGOS'!$AR638="Menor"),CONCATENATE("R",'MAPA DE RIESGOS'!$H638,"C",'MAPA DE RIESGOS'!$AF638),"")</f>
        <v/>
      </c>
      <c r="AT72" s="316" t="str">
        <f>IF(AND('MAPA DE RIESGOS'!$AP621="Alta",'MAPA DE RIESGOS'!$AR621="Moderado"),CONCATENATE("R",'MAPA DE RIESGOS'!$H621,"C",'MAPA DE RIESGOS'!$AF621),"")</f>
        <v/>
      </c>
      <c r="AU72" s="316" t="str">
        <f>IF(AND('MAPA DE RIESGOS'!$AP622="Alta",'MAPA DE RIESGOS'!$AR622="Moderado"),CONCATENATE("R",'MAPA DE RIESGOS'!$H622,"C",'MAPA DE RIESGOS'!$AF622),"")</f>
        <v/>
      </c>
      <c r="AV72" s="316" t="str">
        <f>IF(AND('MAPA DE RIESGOS'!$AP623="Alta",'MAPA DE RIESGOS'!$AR623="Moderado"),CONCATENATE("R",'MAPA DE RIESGOS'!$H623,"C",'MAPA DE RIESGOS'!$AF623),"")</f>
        <v/>
      </c>
      <c r="AW72" s="316" t="str">
        <f>IF(AND('MAPA DE RIESGOS'!$AP624="Alta",'MAPA DE RIESGOS'!$AR624="Moderado"),CONCATENATE("R",'MAPA DE RIESGOS'!$H624,"C",'MAPA DE RIESGOS'!$AF624),"")</f>
        <v/>
      </c>
      <c r="AX72" s="316" t="str">
        <f>IF(AND('MAPA DE RIESGOS'!$AP625="Alta",'MAPA DE RIESGOS'!$AR625="Moderado"),CONCATENATE("R",'MAPA DE RIESGOS'!$H625,"C",'MAPA DE RIESGOS'!$AF625),"")</f>
        <v/>
      </c>
      <c r="AY72" s="316" t="str">
        <f>IF(AND('MAPA DE RIESGOS'!$AP626="Alta",'MAPA DE RIESGOS'!$AR626="Moderado"),CONCATENATE("R",'MAPA DE RIESGOS'!$H626,"C",'MAPA DE RIESGOS'!$AF626),"")</f>
        <v/>
      </c>
      <c r="AZ72" s="316" t="str">
        <f>IF(AND('MAPA DE RIESGOS'!$AP627="Alta",'MAPA DE RIESGOS'!$AR627="Moderado"),CONCATENATE("R",'MAPA DE RIESGOS'!$H627,"C",'MAPA DE RIESGOS'!$AF627),"")</f>
        <v/>
      </c>
      <c r="BA72" s="316" t="str">
        <f>IF(AND('MAPA DE RIESGOS'!$AP628="Alta",'MAPA DE RIESGOS'!$AR628="Moderado"),CONCATENATE("R",'MAPA DE RIESGOS'!$H628,"C",'MAPA DE RIESGOS'!$AF628),"")</f>
        <v/>
      </c>
      <c r="BB72" s="316" t="str">
        <f>IF(AND('MAPA DE RIESGOS'!$AP629="Alta",'MAPA DE RIESGOS'!$AR629="Moderado"),CONCATENATE("R",'MAPA DE RIESGOS'!$H629,"C",'MAPA DE RIESGOS'!$AF629),"")</f>
        <v/>
      </c>
      <c r="BC72" s="316" t="str">
        <f>IF(AND('MAPA DE RIESGOS'!$AP630="Alta",'MAPA DE RIESGOS'!$AR630="Moderado"),CONCATENATE("R",'MAPA DE RIESGOS'!$H630,"C",'MAPA DE RIESGOS'!$AF630),"")</f>
        <v/>
      </c>
      <c r="BD72" s="316" t="str">
        <f>IF(AND('MAPA DE RIESGOS'!$AP631="Alta",'MAPA DE RIESGOS'!$AR631="Moderado"),CONCATENATE("R",'MAPA DE RIESGOS'!$H631,"C",'MAPA DE RIESGOS'!$AF631),"")</f>
        <v/>
      </c>
      <c r="BE72" s="316" t="str">
        <f>IF(AND('MAPA DE RIESGOS'!$AP632="Alta",'MAPA DE RIESGOS'!$AR632="Moderado"),CONCATENATE("R",'MAPA DE RIESGOS'!$H632,"C",'MAPA DE RIESGOS'!$AF632),"")</f>
        <v/>
      </c>
      <c r="BF72" s="316" t="str">
        <f>IF(AND('MAPA DE RIESGOS'!$AP633="Alta",'MAPA DE RIESGOS'!$AR633="Moderado"),CONCATENATE("R",'MAPA DE RIESGOS'!$H633,"C",'MAPA DE RIESGOS'!$AF633),"")</f>
        <v/>
      </c>
      <c r="BG72" s="316" t="str">
        <f>IF(AND('MAPA DE RIESGOS'!$AP634="Alta",'MAPA DE RIESGOS'!$AR634="Moderado"),CONCATENATE("R",'MAPA DE RIESGOS'!$H634,"C",'MAPA DE RIESGOS'!$AF634),"")</f>
        <v/>
      </c>
      <c r="BH72" s="316" t="str">
        <f>IF(AND('MAPA DE RIESGOS'!$AP635="Alta",'MAPA DE RIESGOS'!$AR635="Moderado"),CONCATENATE("R",'MAPA DE RIESGOS'!$H635,"C",'MAPA DE RIESGOS'!$AF635),"")</f>
        <v/>
      </c>
      <c r="BI72" s="316" t="str">
        <f>IF(AND('MAPA DE RIESGOS'!$AP636="Alta",'MAPA DE RIESGOS'!$AR636="Moderado"),CONCATENATE("R",'MAPA DE RIESGOS'!$H636,"C",'MAPA DE RIESGOS'!$AF636),"")</f>
        <v/>
      </c>
      <c r="BJ72" s="316" t="str">
        <f>IF(AND('MAPA DE RIESGOS'!$AP637="Alta",'MAPA DE RIESGOS'!$AR637="Moderado"),CONCATENATE("R",'MAPA DE RIESGOS'!$H637,"C",'MAPA DE RIESGOS'!$AF637),"")</f>
        <v/>
      </c>
      <c r="BK72" s="317" t="str">
        <f>IF(AND('MAPA DE RIESGOS'!$AP638="Alta",'MAPA DE RIESGOS'!$AR638="Moderado"),CONCATENATE("R",'MAPA DE RIESGOS'!$H638,"C",'MAPA DE RIESGOS'!$AF638),"")</f>
        <v/>
      </c>
      <c r="BL72" s="316" t="str">
        <f>IF(AND('MAPA DE RIESGOS'!$AP621="Alta",'MAPA DE RIESGOS'!$AR621="Mayor"),CONCATENATE("R",'MAPA DE RIESGOS'!$H621,"C",'MAPA DE RIESGOS'!$AF621),"")</f>
        <v/>
      </c>
      <c r="BM72" s="316" t="str">
        <f>IF(AND('MAPA DE RIESGOS'!$AP622="Alta",'MAPA DE RIESGOS'!$AR622="Mayor"),CONCATENATE("R",'MAPA DE RIESGOS'!$H622,"C",'MAPA DE RIESGOS'!$AF622),"")</f>
        <v/>
      </c>
      <c r="BN72" s="316" t="str">
        <f>IF(AND('MAPA DE RIESGOS'!$AP623="Alta",'MAPA DE RIESGOS'!$AR623="Mayor"),CONCATENATE("R",'MAPA DE RIESGOS'!$H623,"C",'MAPA DE RIESGOS'!$AF623),"")</f>
        <v/>
      </c>
      <c r="BO72" s="316" t="str">
        <f>IF(AND('MAPA DE RIESGOS'!$AP624="Alta",'MAPA DE RIESGOS'!$AR624="Mayor"),CONCATENATE("R",'MAPA DE RIESGOS'!$H624,"C",'MAPA DE RIESGOS'!$AF624),"")</f>
        <v/>
      </c>
      <c r="BP72" s="316" t="str">
        <f>IF(AND('MAPA DE RIESGOS'!$AP625="Alta",'MAPA DE RIESGOS'!$AR625="Mayor"),CONCATENATE("R",'MAPA DE RIESGOS'!$H625,"C",'MAPA DE RIESGOS'!$AF625),"")</f>
        <v/>
      </c>
      <c r="BQ72" s="316" t="str">
        <f>IF(AND('MAPA DE RIESGOS'!$AP626="Alta",'MAPA DE RIESGOS'!$AR626="Mayor"),CONCATENATE("R",'MAPA DE RIESGOS'!$H626,"C",'MAPA DE RIESGOS'!$AF626),"")</f>
        <v/>
      </c>
      <c r="BR72" s="316" t="str">
        <f>IF(AND('MAPA DE RIESGOS'!$AP627="Alta",'MAPA DE RIESGOS'!$AR627="Mayor"),CONCATENATE("R",'MAPA DE RIESGOS'!$H627,"C",'MAPA DE RIESGOS'!$AF627),"")</f>
        <v/>
      </c>
      <c r="BS72" s="316" t="str">
        <f>IF(AND('MAPA DE RIESGOS'!$AP628="Alta",'MAPA DE RIESGOS'!$AR628="Mayor"),CONCATENATE("R",'MAPA DE RIESGOS'!$H628,"C",'MAPA DE RIESGOS'!$AF628),"")</f>
        <v/>
      </c>
      <c r="BT72" s="316" t="str">
        <f>IF(AND('MAPA DE RIESGOS'!$AP629="Alta",'MAPA DE RIESGOS'!$AR629="Mayor"),CONCATENATE("R",'MAPA DE RIESGOS'!$H629,"C",'MAPA DE RIESGOS'!$AF629),"")</f>
        <v/>
      </c>
      <c r="BU72" s="316" t="str">
        <f>IF(AND('MAPA DE RIESGOS'!$AP630="Alta",'MAPA DE RIESGOS'!$AR630="Mayor"),CONCATENATE("R",'MAPA DE RIESGOS'!$H630,"C",'MAPA DE RIESGOS'!$AF630),"")</f>
        <v/>
      </c>
      <c r="BV72" s="316" t="str">
        <f>IF(AND('MAPA DE RIESGOS'!$AP631="Alta",'MAPA DE RIESGOS'!$AR631="Mayor"),CONCATENATE("R",'MAPA DE RIESGOS'!$H631,"C",'MAPA DE RIESGOS'!$AF631),"")</f>
        <v/>
      </c>
      <c r="BW72" s="316" t="str">
        <f>IF(AND('MAPA DE RIESGOS'!$AP632="Alta",'MAPA DE RIESGOS'!$AR632="Mayor"),CONCATENATE("R",'MAPA DE RIESGOS'!$H632,"C",'MAPA DE RIESGOS'!$AF632),"")</f>
        <v/>
      </c>
      <c r="BX72" s="316" t="str">
        <f>IF(AND('MAPA DE RIESGOS'!$AP633="Alta",'MAPA DE RIESGOS'!$AR633="Mayor"),CONCATENATE("R",'MAPA DE RIESGOS'!$H633,"C",'MAPA DE RIESGOS'!$AF633),"")</f>
        <v/>
      </c>
      <c r="BY72" s="316" t="str">
        <f>IF(AND('MAPA DE RIESGOS'!$AP634="Alta",'MAPA DE RIESGOS'!$AR634="Mayor"),CONCATENATE("R",'MAPA DE RIESGOS'!$H634,"C",'MAPA DE RIESGOS'!$AF634),"")</f>
        <v/>
      </c>
      <c r="BZ72" s="316" t="str">
        <f>IF(AND('MAPA DE RIESGOS'!$AP635="Alta",'MAPA DE RIESGOS'!$AR635="Mayor"),CONCATENATE("R",'MAPA DE RIESGOS'!$H635,"C",'MAPA DE RIESGOS'!$AF635),"")</f>
        <v/>
      </c>
      <c r="CA72" s="316" t="str">
        <f>IF(AND('MAPA DE RIESGOS'!$AP636="Alta",'MAPA DE RIESGOS'!$AR636="Mayor"),CONCATENATE("R",'MAPA DE RIESGOS'!$H636,"C",'MAPA DE RIESGOS'!$AF636),"")</f>
        <v/>
      </c>
      <c r="CB72" s="316" t="str">
        <f>IF(AND('MAPA DE RIESGOS'!$AP637="Alta",'MAPA DE RIESGOS'!$AR637="Mayor"),CONCATENATE("R",'MAPA DE RIESGOS'!$H637,"C",'MAPA DE RIESGOS'!$AF637),"")</f>
        <v/>
      </c>
      <c r="CC72" s="317" t="str">
        <f>IF(AND('MAPA DE RIESGOS'!$AP638="Alta",'MAPA DE RIESGOS'!$AR638="Mayor"),CONCATENATE("R",'MAPA DE RIESGOS'!$H638,"C",'MAPA DE RIESGOS'!$AF638),"")</f>
        <v/>
      </c>
      <c r="CD72" s="318" t="str">
        <f>IF(AND('MAPA DE RIESGOS'!$AP621="Alta",'MAPA DE RIESGOS'!$AR621="Catastrófico"),CONCATENATE("R",'MAPA DE RIESGOS'!$H621,"C",'MAPA DE RIESGOS'!$AF621),"")</f>
        <v/>
      </c>
      <c r="CE72" s="318" t="str">
        <f>IF(AND('MAPA DE RIESGOS'!$AP622="Alta",'MAPA DE RIESGOS'!$AR622="Catastrófico"),CONCATENATE("R",'MAPA DE RIESGOS'!$H622,"C",'MAPA DE RIESGOS'!$AF622),"")</f>
        <v/>
      </c>
      <c r="CF72" s="318" t="str">
        <f>IF(AND('MAPA DE RIESGOS'!$AP623="Alta",'MAPA DE RIESGOS'!$AR623="Catastrófico"),CONCATENATE("R",'MAPA DE RIESGOS'!$H623,"C",'MAPA DE RIESGOS'!$AF623),"")</f>
        <v/>
      </c>
      <c r="CG72" s="318" t="str">
        <f>IF(AND('MAPA DE RIESGOS'!$AP624="Alta",'MAPA DE RIESGOS'!$AR624="Catastrófico"),CONCATENATE("R",'MAPA DE RIESGOS'!$H624,"C",'MAPA DE RIESGOS'!$AF624),"")</f>
        <v/>
      </c>
      <c r="CH72" s="318" t="str">
        <f>IF(AND('MAPA DE RIESGOS'!$AP625="Alta",'MAPA DE RIESGOS'!$AR625="Catastrófico"),CONCATENATE("R",'MAPA DE RIESGOS'!$H625,"C",'MAPA DE RIESGOS'!$AF625),"")</f>
        <v/>
      </c>
      <c r="CI72" s="318" t="str">
        <f>IF(AND('MAPA DE RIESGOS'!$AP626="Alta",'MAPA DE RIESGOS'!$AR626="Catastrófico"),CONCATENATE("R",'MAPA DE RIESGOS'!$H626,"C",'MAPA DE RIESGOS'!$AF626),"")</f>
        <v/>
      </c>
      <c r="CJ72" s="318" t="str">
        <f>IF(AND('MAPA DE RIESGOS'!$AP627="Alta",'MAPA DE RIESGOS'!$AR627="Catastrófico"),CONCATENATE("R",'MAPA DE RIESGOS'!$H627,"C",'MAPA DE RIESGOS'!$AF627),"")</f>
        <v/>
      </c>
      <c r="CK72" s="318" t="str">
        <f>IF(AND('MAPA DE RIESGOS'!$AP628="Alta",'MAPA DE RIESGOS'!$AR628="Catastrófico"),CONCATENATE("R",'MAPA DE RIESGOS'!$H628,"C",'MAPA DE RIESGOS'!$AF628),"")</f>
        <v/>
      </c>
      <c r="CL72" s="318" t="str">
        <f>IF(AND('MAPA DE RIESGOS'!$AP629="Alta",'MAPA DE RIESGOS'!$AR629="Catastrófico"),CONCATENATE("R",'MAPA DE RIESGOS'!$H629,"C",'MAPA DE RIESGOS'!$AF629),"")</f>
        <v/>
      </c>
      <c r="CM72" s="318" t="str">
        <f>IF(AND('MAPA DE RIESGOS'!$AP630="Alta",'MAPA DE RIESGOS'!$AR630="Catastrófico"),CONCATENATE("R",'MAPA DE RIESGOS'!$H630,"C",'MAPA DE RIESGOS'!$AF630),"")</f>
        <v/>
      </c>
      <c r="CN72" s="318" t="str">
        <f>IF(AND('MAPA DE RIESGOS'!$AP631="Alta",'MAPA DE RIESGOS'!$AR631="Catastrófico"),CONCATENATE("R",'MAPA DE RIESGOS'!$H631,"C",'MAPA DE RIESGOS'!$AF631),"")</f>
        <v/>
      </c>
      <c r="CO72" s="318" t="str">
        <f>IF(AND('MAPA DE RIESGOS'!$AP632="Alta",'MAPA DE RIESGOS'!$AR632="Catastrófico"),CONCATENATE("R",'MAPA DE RIESGOS'!$H632,"C",'MAPA DE RIESGOS'!$AF632),"")</f>
        <v/>
      </c>
      <c r="CP72" s="318" t="str">
        <f>IF(AND('MAPA DE RIESGOS'!$AP633="Alta",'MAPA DE RIESGOS'!$AR633="Catastrófico"),CONCATENATE("R",'MAPA DE RIESGOS'!$H633,"C",'MAPA DE RIESGOS'!$AF633),"")</f>
        <v/>
      </c>
      <c r="CQ72" s="318" t="str">
        <f>IF(AND('MAPA DE RIESGOS'!$AP634="Alta",'MAPA DE RIESGOS'!$AR634="Catastrófico"),CONCATENATE("R",'MAPA DE RIESGOS'!$H634,"C",'MAPA DE RIESGOS'!$AF634),"")</f>
        <v/>
      </c>
      <c r="CR72" s="318" t="str">
        <f>IF(AND('MAPA DE RIESGOS'!$AP635="Alta",'MAPA DE RIESGOS'!$AR635="Catastrófico"),CONCATENATE("R",'MAPA DE RIESGOS'!$H635,"C",'MAPA DE RIESGOS'!$AF635),"")</f>
        <v/>
      </c>
      <c r="CS72" s="318" t="str">
        <f>IF(AND('MAPA DE RIESGOS'!$AP636="Alta",'MAPA DE RIESGOS'!$AR636="Catastrófico"),CONCATENATE("R",'MAPA DE RIESGOS'!$H636,"C",'MAPA DE RIESGOS'!$AF636),"")</f>
        <v/>
      </c>
      <c r="CT72" s="318" t="str">
        <f>IF(AND('MAPA DE RIESGOS'!$AP637="Alta",'MAPA DE RIESGOS'!$AR637="Catastrófico"),CONCATENATE("R",'MAPA DE RIESGOS'!$H637,"C",'MAPA DE RIESGOS'!$AF637),"")</f>
        <v/>
      </c>
      <c r="CU72" s="319" t="str">
        <f>IF(AND('MAPA DE RIESGOS'!$AP638="Alta",'MAPA DE RIESGOS'!$AR638="Catastrófico"),CONCATENATE("R",'MAPA DE RIESGOS'!$H638,"C",'MAPA DE RIESGOS'!$AF638),"")</f>
        <v/>
      </c>
      <c r="CV72" s="57"/>
      <c r="CW72" s="873"/>
      <c r="CX72" s="874"/>
      <c r="CY72" s="874"/>
      <c r="CZ72" s="874"/>
      <c r="DA72" s="874"/>
      <c r="DB72" s="875"/>
    </row>
    <row r="73" spans="2:106" ht="32.450000000000003" customHeight="1" thickBot="1">
      <c r="B73" s="878"/>
      <c r="C73" s="878"/>
      <c r="D73" s="879"/>
      <c r="E73" s="852"/>
      <c r="F73" s="853"/>
      <c r="G73" s="853"/>
      <c r="H73" s="853"/>
      <c r="I73" s="853"/>
      <c r="J73" s="331" t="str">
        <f>IF(AND('MAPA DE RIESGOS'!$AP639="Alta",'MAPA DE RIESGOS'!$AR639="Leve"),CONCATENATE("R",'MAPA DE RIESGOS'!$H639,"C",'MAPA DE RIESGOS'!$AF639),"")</f>
        <v/>
      </c>
      <c r="K73" s="332" t="str">
        <f>IF(AND('MAPA DE RIESGOS'!$AP640="Alta",'MAPA DE RIESGOS'!$AR640="Leve"),CONCATENATE("R",'MAPA DE RIESGOS'!$H640,"C",'MAPA DE RIESGOS'!$AF640),"")</f>
        <v/>
      </c>
      <c r="L73" s="332" t="str">
        <f>IF(AND('MAPA DE RIESGOS'!$AP641="Alta",'MAPA DE RIESGOS'!$AR641="Leve"),CONCATENATE("R",'MAPA DE RIESGOS'!$H641,"C",'MAPA DE RIESGOS'!$AF641),"")</f>
        <v/>
      </c>
      <c r="M73" s="332" t="str">
        <f>IF(AND('MAPA DE RIESGOS'!$AP642="Alta",'MAPA DE RIESGOS'!$AR642="Leve"),CONCATENATE("R",'MAPA DE RIESGOS'!$H642,"C",'MAPA DE RIESGOS'!$AF642),"")</f>
        <v/>
      </c>
      <c r="N73" s="332" t="str">
        <f>IF(AND('MAPA DE RIESGOS'!$AP643="Alta",'MAPA DE RIESGOS'!$AR643="Leve"),CONCATENATE("R",'MAPA DE RIESGOS'!$H643,"C",'MAPA DE RIESGOS'!$AF643),"")</f>
        <v/>
      </c>
      <c r="O73" s="332" t="str">
        <f>IF(AND('MAPA DE RIESGOS'!$AP644="Alta",'MAPA DE RIESGOS'!$AR644="Leve"),CONCATENATE("R",'MAPA DE RIESGOS'!$H644,"C",'MAPA DE RIESGOS'!$AF644),"")</f>
        <v/>
      </c>
      <c r="P73" s="332"/>
      <c r="Q73" s="332"/>
      <c r="R73" s="332"/>
      <c r="S73" s="332"/>
      <c r="T73" s="332"/>
      <c r="U73" s="332"/>
      <c r="V73" s="332"/>
      <c r="W73" s="332"/>
      <c r="X73" s="332"/>
      <c r="Y73" s="332"/>
      <c r="Z73" s="332"/>
      <c r="AA73" s="332"/>
      <c r="AB73" s="331" t="str">
        <f>IF(AND('MAPA DE RIESGOS'!$AP639="Alta",'MAPA DE RIESGOS'!$AR639="Menor"),CONCATENATE("R",'MAPA DE RIESGOS'!$H639,"C",'MAPA DE RIESGOS'!$AF639),"")</f>
        <v/>
      </c>
      <c r="AC73" s="332" t="str">
        <f>IF(AND('MAPA DE RIESGOS'!$AP640="Alta",'MAPA DE RIESGOS'!$AR640="Menor"),CONCATENATE("R",'MAPA DE RIESGOS'!$H640,"C",'MAPA DE RIESGOS'!$AF640),"")</f>
        <v/>
      </c>
      <c r="AD73" s="332" t="str">
        <f>IF(AND('MAPA DE RIESGOS'!$AP641="Alta",'MAPA DE RIESGOS'!$AR641="Menor"),CONCATENATE("R",'MAPA DE RIESGOS'!$H641,"C",'MAPA DE RIESGOS'!$AF641),"")</f>
        <v/>
      </c>
      <c r="AE73" s="332" t="str">
        <f>IF(AND('MAPA DE RIESGOS'!$AP642="Alta",'MAPA DE RIESGOS'!$AR642="Menor"),CONCATENATE("R",'MAPA DE RIESGOS'!$H642,"C",'MAPA DE RIESGOS'!$AF642),"")</f>
        <v/>
      </c>
      <c r="AF73" s="332" t="str">
        <f>IF(AND('MAPA DE RIESGOS'!$AP643="Alta",'MAPA DE RIESGOS'!$AR643="Menor"),CONCATENATE("R",'MAPA DE RIESGOS'!$H643,"C",'MAPA DE RIESGOS'!$AF643),"")</f>
        <v/>
      </c>
      <c r="AG73" s="332" t="str">
        <f>IF(AND('MAPA DE RIESGOS'!$AP644="Alta",'MAPA DE RIESGOS'!$AR644="Menor"),CONCATENATE("R",'MAPA DE RIESGOS'!$H644,"C",'MAPA DE RIESGOS'!$AF644),"")</f>
        <v/>
      </c>
      <c r="AH73" s="332"/>
      <c r="AI73" s="332"/>
      <c r="AJ73" s="332"/>
      <c r="AK73" s="332"/>
      <c r="AL73" s="332"/>
      <c r="AM73" s="332"/>
      <c r="AN73" s="332"/>
      <c r="AO73" s="332"/>
      <c r="AP73" s="332"/>
      <c r="AQ73" s="332"/>
      <c r="AR73" s="332"/>
      <c r="AS73" s="333"/>
      <c r="AT73" s="316" t="str">
        <f>IF(AND('MAPA DE RIESGOS'!$AP639="Alta",'MAPA DE RIESGOS'!$AR639="Moderado"),CONCATENATE("R",'MAPA DE RIESGOS'!$H639,"C",'MAPA DE RIESGOS'!$AF639),"")</f>
        <v/>
      </c>
      <c r="AU73" s="316" t="str">
        <f>IF(AND('MAPA DE RIESGOS'!$AP640="Alta",'MAPA DE RIESGOS'!$AR640="Moderado"),CONCATENATE("R",'MAPA DE RIESGOS'!$H640,"C",'MAPA DE RIESGOS'!$AF640),"")</f>
        <v/>
      </c>
      <c r="AV73" s="316" t="str">
        <f>IF(AND('MAPA DE RIESGOS'!$AP641="Alta",'MAPA DE RIESGOS'!$AR641="Moderado"),CONCATENATE("R",'MAPA DE RIESGOS'!$H641,"C",'MAPA DE RIESGOS'!$AF641),"")</f>
        <v/>
      </c>
      <c r="AW73" s="316" t="str">
        <f>IF(AND('MAPA DE RIESGOS'!$AP642="Alta",'MAPA DE RIESGOS'!$AR642="Moderado"),CONCATENATE("R",'MAPA DE RIESGOS'!$H642,"C",'MAPA DE RIESGOS'!$AF642),"")</f>
        <v/>
      </c>
      <c r="AX73" s="316" t="str">
        <f>IF(AND('MAPA DE RIESGOS'!$AP643="Alta",'MAPA DE RIESGOS'!$AR643="Moderado"),CONCATENATE("R",'MAPA DE RIESGOS'!$H643,"C",'MAPA DE RIESGOS'!$AF643),"")</f>
        <v/>
      </c>
      <c r="AY73" s="316" t="str">
        <f>IF(AND('MAPA DE RIESGOS'!$AP644="Alta",'MAPA DE RIESGOS'!$AR644="Moderado"),CONCATENATE("R",'MAPA DE RIESGOS'!$H644,"C",'MAPA DE RIESGOS'!$AF644),"")</f>
        <v/>
      </c>
      <c r="AZ73" s="316"/>
      <c r="BA73" s="316"/>
      <c r="BB73" s="316"/>
      <c r="BC73" s="316"/>
      <c r="BD73" s="316"/>
      <c r="BE73" s="316"/>
      <c r="BF73" s="316"/>
      <c r="BG73" s="316"/>
      <c r="BH73" s="316"/>
      <c r="BI73" s="316"/>
      <c r="BJ73" s="316"/>
      <c r="BK73" s="317"/>
      <c r="BL73" s="316" t="str">
        <f>IF(AND('MAPA DE RIESGOS'!$AP639="Alta",'MAPA DE RIESGOS'!$AR639="Mayor"),CONCATENATE("R",'MAPA DE RIESGOS'!$H639,"C",'MAPA DE RIESGOS'!$AF639),"")</f>
        <v/>
      </c>
      <c r="BM73" s="316" t="str">
        <f>IF(AND('MAPA DE RIESGOS'!$AP640="Alta",'MAPA DE RIESGOS'!$AR640="Mayor"),CONCATENATE("R",'MAPA DE RIESGOS'!$H640,"C",'MAPA DE RIESGOS'!$AF640),"")</f>
        <v/>
      </c>
      <c r="BN73" s="316" t="str">
        <f>IF(AND('MAPA DE RIESGOS'!$AP641="Alta",'MAPA DE RIESGOS'!$AR641="Mayor"),CONCATENATE("R",'MAPA DE RIESGOS'!$H641,"C",'MAPA DE RIESGOS'!$AF641),"")</f>
        <v/>
      </c>
      <c r="BO73" s="316" t="str">
        <f>IF(AND('MAPA DE RIESGOS'!$AP642="Alta",'MAPA DE RIESGOS'!$AR642="Mayor"),CONCATENATE("R",'MAPA DE RIESGOS'!$H642,"C",'MAPA DE RIESGOS'!$AF642),"")</f>
        <v/>
      </c>
      <c r="BP73" s="316" t="str">
        <f>IF(AND('MAPA DE RIESGOS'!$AP643="Alta",'MAPA DE RIESGOS'!$AR643="Mayor"),CONCATENATE("R",'MAPA DE RIESGOS'!$H643,"C",'MAPA DE RIESGOS'!$AF643),"")</f>
        <v/>
      </c>
      <c r="BQ73" s="316" t="str">
        <f>IF(AND('MAPA DE RIESGOS'!$AP644="Alta",'MAPA DE RIESGOS'!$AR644="Mayor"),CONCATENATE("R",'MAPA DE RIESGOS'!$H644,"C",'MAPA DE RIESGOS'!$AF644),"")</f>
        <v/>
      </c>
      <c r="BR73" s="316"/>
      <c r="BS73" s="316"/>
      <c r="BT73" s="316"/>
      <c r="BU73" s="316"/>
      <c r="BV73" s="316"/>
      <c r="BW73" s="316"/>
      <c r="BX73" s="316"/>
      <c r="BY73" s="316"/>
      <c r="BZ73" s="316"/>
      <c r="CA73" s="316"/>
      <c r="CB73" s="316"/>
      <c r="CC73" s="317"/>
      <c r="CD73" s="318" t="str">
        <f>IF(AND('MAPA DE RIESGOS'!$AP639="Alta",'MAPA DE RIESGOS'!$AR639="Catastrófico"),CONCATENATE("R",'MAPA DE RIESGOS'!$H639,"C",'MAPA DE RIESGOS'!$AF639),"")</f>
        <v/>
      </c>
      <c r="CE73" s="318" t="str">
        <f>IF(AND('MAPA DE RIESGOS'!$AP640="Alta",'MAPA DE RIESGOS'!$AR640="Catastrófico"),CONCATENATE("R",'MAPA DE RIESGOS'!$H640,"C",'MAPA DE RIESGOS'!$AF640),"")</f>
        <v/>
      </c>
      <c r="CF73" s="318" t="str">
        <f>IF(AND('MAPA DE RIESGOS'!$AP641="Alta",'MAPA DE RIESGOS'!$AR641="Catastrófico"),CONCATENATE("R",'MAPA DE RIESGOS'!$H641,"C",'MAPA DE RIESGOS'!$AF641),"")</f>
        <v/>
      </c>
      <c r="CG73" s="318" t="str">
        <f>IF(AND('MAPA DE RIESGOS'!$AP642="Alta",'MAPA DE RIESGOS'!$AR642="Catastrófico"),CONCATENATE("R",'MAPA DE RIESGOS'!$H642,"C",'MAPA DE RIESGOS'!$AF642),"")</f>
        <v/>
      </c>
      <c r="CH73" s="318" t="str">
        <f>IF(AND('MAPA DE RIESGOS'!$AP643="Alta",'MAPA DE RIESGOS'!$AR643="Catastrófico"),CONCATENATE("R",'MAPA DE RIESGOS'!$H643,"C",'MAPA DE RIESGOS'!$AF643),"")</f>
        <v/>
      </c>
      <c r="CI73" s="318" t="str">
        <f>IF(AND('MAPA DE RIESGOS'!$AP644="Alta",'MAPA DE RIESGOS'!$AR644="Catastrófico"),CONCATENATE("R",'MAPA DE RIESGOS'!$H644,"C",'MAPA DE RIESGOS'!$AF644),"")</f>
        <v/>
      </c>
      <c r="CJ73" s="318"/>
      <c r="CK73" s="318"/>
      <c r="CL73" s="318"/>
      <c r="CM73" s="318"/>
      <c r="CN73" s="318"/>
      <c r="CO73" s="318"/>
      <c r="CP73" s="318"/>
      <c r="CQ73" s="318"/>
      <c r="CR73" s="318"/>
      <c r="CS73" s="318"/>
      <c r="CT73" s="318"/>
      <c r="CU73" s="319"/>
      <c r="CV73" s="57"/>
      <c r="CW73" s="873"/>
      <c r="CX73" s="874"/>
      <c r="CY73" s="874"/>
      <c r="CZ73" s="874"/>
      <c r="DA73" s="874"/>
      <c r="DB73" s="875"/>
    </row>
    <row r="74" spans="2:106" ht="32.450000000000003" customHeight="1">
      <c r="B74" s="878"/>
      <c r="C74" s="878"/>
      <c r="D74" s="879"/>
      <c r="E74" s="846" t="s">
        <v>1204</v>
      </c>
      <c r="F74" s="847"/>
      <c r="G74" s="847"/>
      <c r="H74" s="847"/>
      <c r="I74" s="848"/>
      <c r="J74" s="325" t="str">
        <f>IF(AND('MAPA DE RIESGOS'!$AP78="Media",'MAPA DE RIESGOS'!$AR78="Leve"),CONCATENATE("R",'MAPA DE RIESGOS'!$H78,"C",'MAPA DE RIESGOS'!$AF78),"")</f>
        <v/>
      </c>
      <c r="K74" s="326" t="str">
        <f>IF(AND('MAPA DE RIESGOS'!$AP79="Media",'MAPA DE RIESGOS'!$AR79="Leve"),CONCATENATE("R",'MAPA DE RIESGOS'!$H79,"C",'MAPA DE RIESGOS'!$AF79),"")</f>
        <v/>
      </c>
      <c r="L74" s="326" t="str">
        <f>IF(AND('MAPA DE RIESGOS'!$AP80="Media",'MAPA DE RIESGOS'!$AR80="Leve"),CONCATENATE("R",'MAPA DE RIESGOS'!$H80,"C",'MAPA DE RIESGOS'!$AF80),"")</f>
        <v/>
      </c>
      <c r="M74" s="326" t="str">
        <f>IF(AND('MAPA DE RIESGOS'!$AP81="Media",'MAPA DE RIESGOS'!$AR81="Leve"),CONCATENATE("R",'MAPA DE RIESGOS'!$H81,"C",'MAPA DE RIESGOS'!$AF81),"")</f>
        <v/>
      </c>
      <c r="N74" s="326" t="str">
        <f>IF(AND('MAPA DE RIESGOS'!$AP82="Media",'MAPA DE RIESGOS'!$AR82="Leve"),CONCATENATE("R",'MAPA DE RIESGOS'!$H82,"C",'MAPA DE RIESGOS'!$AF82),"")</f>
        <v/>
      </c>
      <c r="O74" s="326" t="str">
        <f>IF(AND('MAPA DE RIESGOS'!$AP83="Media",'MAPA DE RIESGOS'!$AR83="Leve"),CONCATENATE("R",'MAPA DE RIESGOS'!$H83,"C",'MAPA DE RIESGOS'!$AF83),"")</f>
        <v/>
      </c>
      <c r="P74" s="326" t="str">
        <f>IF(AND('MAPA DE RIESGOS'!$AP84="Media",'MAPA DE RIESGOS'!$AR84="Leve"),CONCATENATE("R",'MAPA DE RIESGOS'!$H84,"C",'MAPA DE RIESGOS'!$AF84),"")</f>
        <v/>
      </c>
      <c r="Q74" s="326" t="str">
        <f>IF(AND('MAPA DE RIESGOS'!$AP85="Media",'MAPA DE RIESGOS'!$AR85="Leve"),CONCATENATE("R",'MAPA DE RIESGOS'!$H85,"C",'MAPA DE RIESGOS'!$AF85),"")</f>
        <v/>
      </c>
      <c r="R74" s="326" t="str">
        <f>IF(AND('MAPA DE RIESGOS'!$AP86="Media",'MAPA DE RIESGOS'!$AR86="Leve"),CONCATENATE("R",'MAPA DE RIESGOS'!$H86,"C",'MAPA DE RIESGOS'!$AF86),"")</f>
        <v/>
      </c>
      <c r="S74" s="326" t="str">
        <f>IF(AND('MAPA DE RIESGOS'!$AP87="Media",'MAPA DE RIESGOS'!$AR87="Leve"),CONCATENATE("R",'MAPA DE RIESGOS'!$H87,"C",'MAPA DE RIESGOS'!$AF87),"")</f>
        <v/>
      </c>
      <c r="T74" s="326" t="str">
        <f>IF(AND('MAPA DE RIESGOS'!$AP88="Media",'MAPA DE RIESGOS'!$AR88="Leve"),CONCATENATE("R",'MAPA DE RIESGOS'!$H88,"C",'MAPA DE RIESGOS'!$AF88),"")</f>
        <v/>
      </c>
      <c r="U74" s="326" t="str">
        <f>IF(AND('MAPA DE RIESGOS'!$AP89="Media",'MAPA DE RIESGOS'!$AR89="Leve"),CONCATENATE("R",'MAPA DE RIESGOS'!$H89,"C",'MAPA DE RIESGOS'!$AF89),"")</f>
        <v/>
      </c>
      <c r="V74" s="326" t="str">
        <f>IF(AND('MAPA DE RIESGOS'!$AP90="Media",'MAPA DE RIESGOS'!$AR90="Leve"),CONCATENATE("R",'MAPA DE RIESGOS'!$H90,"C",'MAPA DE RIESGOS'!$AF90),"")</f>
        <v/>
      </c>
      <c r="W74" s="326" t="str">
        <f>IF(AND('MAPA DE RIESGOS'!$AP91="Media",'MAPA DE RIESGOS'!$AR91="Leve"),CONCATENATE("R",'MAPA DE RIESGOS'!$H91,"C",'MAPA DE RIESGOS'!$AF91),"")</f>
        <v/>
      </c>
      <c r="X74" s="326" t="str">
        <f>IF(AND('MAPA DE RIESGOS'!$AP92="Media",'MAPA DE RIESGOS'!$AR92="Leve"),CONCATENATE("R",'MAPA DE RIESGOS'!$H92,"C",'MAPA DE RIESGOS'!$AF92),"")</f>
        <v/>
      </c>
      <c r="Y74" s="326" t="str">
        <f>IF(AND('MAPA DE RIESGOS'!$AP93="Media",'MAPA DE RIESGOS'!$AR93="Leve"),CONCATENATE("R",'MAPA DE RIESGOS'!$H93,"C",'MAPA DE RIESGOS'!$AF93),"")</f>
        <v/>
      </c>
      <c r="Z74" s="326" t="str">
        <f>IF(AND('MAPA DE RIESGOS'!$AP94="Media",'MAPA DE RIESGOS'!$AR94="Leve"),CONCATENATE("R",'MAPA DE RIESGOS'!$H94,"C",'MAPA DE RIESGOS'!$AF94),"")</f>
        <v/>
      </c>
      <c r="AA74" s="326" t="str">
        <f>IF(AND('MAPA DE RIESGOS'!$AP95="Media",'MAPA DE RIESGOS'!$AR95="Leve"),CONCATENATE("R",'MAPA DE RIESGOS'!$H95,"C",'MAPA DE RIESGOS'!$AF95),"")</f>
        <v/>
      </c>
      <c r="AB74" s="325" t="str">
        <f>IF(AND('MAPA DE RIESGOS'!$AP78="Media",'MAPA DE RIESGOS'!$AR78="Menor"),CONCATENATE("R",'MAPA DE RIESGOS'!$H78,"C",'MAPA DE RIESGOS'!$AF78),"")</f>
        <v/>
      </c>
      <c r="AC74" s="326" t="str">
        <f>IF(AND('MAPA DE RIESGOS'!$AP79="Media",'MAPA DE RIESGOS'!$AR79="Menor"),CONCATENATE("R",'MAPA DE RIESGOS'!$H79,"C",'MAPA DE RIESGOS'!$AF79),"")</f>
        <v/>
      </c>
      <c r="AD74" s="326" t="str">
        <f>IF(AND('MAPA DE RIESGOS'!$AP80="Media",'MAPA DE RIESGOS'!$AR80="Menor"),CONCATENATE("R",'MAPA DE RIESGOS'!$H80,"C",'MAPA DE RIESGOS'!$AF80),"")</f>
        <v/>
      </c>
      <c r="AE74" s="326" t="str">
        <f>IF(AND('MAPA DE RIESGOS'!$AP81="Media",'MAPA DE RIESGOS'!$AR81="Menor"),CONCATENATE("R",'MAPA DE RIESGOS'!$H81,"C",'MAPA DE RIESGOS'!$AF81),"")</f>
        <v/>
      </c>
      <c r="AF74" s="326" t="str">
        <f>IF(AND('MAPA DE RIESGOS'!$AP82="Media",'MAPA DE RIESGOS'!$AR82="Menor"),CONCATENATE("R",'MAPA DE RIESGOS'!$H82,"C",'MAPA DE RIESGOS'!$AF82),"")</f>
        <v/>
      </c>
      <c r="AG74" s="326" t="str">
        <f>IF(AND('MAPA DE RIESGOS'!$AP83="Media",'MAPA DE RIESGOS'!$AR83="Menor"),CONCATENATE("R",'MAPA DE RIESGOS'!$H83,"C",'MAPA DE RIESGOS'!$AF83),"")</f>
        <v/>
      </c>
      <c r="AH74" s="326" t="str">
        <f>IF(AND('MAPA DE RIESGOS'!$AP84="Media",'MAPA DE RIESGOS'!$AR84="Menor"),CONCATENATE("R",'MAPA DE RIESGOS'!$H84,"C",'MAPA DE RIESGOS'!$AF84),"")</f>
        <v/>
      </c>
      <c r="AI74" s="326" t="str">
        <f>IF(AND('MAPA DE RIESGOS'!$AP85="Media",'MAPA DE RIESGOS'!$AR85="Menor"),CONCATENATE("R",'MAPA DE RIESGOS'!$H85,"C",'MAPA DE RIESGOS'!$AF85),"")</f>
        <v/>
      </c>
      <c r="AJ74" s="326" t="str">
        <f>IF(AND('MAPA DE RIESGOS'!$AP86="Media",'MAPA DE RIESGOS'!$AR86="Menor"),CONCATENATE("R",'MAPA DE RIESGOS'!$H86,"C",'MAPA DE RIESGOS'!$AF86),"")</f>
        <v/>
      </c>
      <c r="AK74" s="326" t="str">
        <f>IF(AND('MAPA DE RIESGOS'!$AP87="Media",'MAPA DE RIESGOS'!$AR87="Menor"),CONCATENATE("R",'MAPA DE RIESGOS'!$H87,"C",'MAPA DE RIESGOS'!$AF87),"")</f>
        <v/>
      </c>
      <c r="AL74" s="326" t="str">
        <f>IF(AND('MAPA DE RIESGOS'!$AP88="Media",'MAPA DE RIESGOS'!$AR88="Menor"),CONCATENATE("R",'MAPA DE RIESGOS'!$H88,"C",'MAPA DE RIESGOS'!$AF88),"")</f>
        <v/>
      </c>
      <c r="AM74" s="326" t="str">
        <f>IF(AND('MAPA DE RIESGOS'!$AP89="Media",'MAPA DE RIESGOS'!$AR89="Menor"),CONCATENATE("R",'MAPA DE RIESGOS'!$H89,"C",'MAPA DE RIESGOS'!$AF89),"")</f>
        <v/>
      </c>
      <c r="AN74" s="326" t="str">
        <f>IF(AND('MAPA DE RIESGOS'!$AP90="Media",'MAPA DE RIESGOS'!$AR90="Menor"),CONCATENATE("R",'MAPA DE RIESGOS'!$H90,"C",'MAPA DE RIESGOS'!$AF90),"")</f>
        <v/>
      </c>
      <c r="AO74" s="326" t="str">
        <f>IF(AND('MAPA DE RIESGOS'!$AP91="Media",'MAPA DE RIESGOS'!$AR91="Menor"),CONCATENATE("R",'MAPA DE RIESGOS'!$H91,"C",'MAPA DE RIESGOS'!$AF91),"")</f>
        <v/>
      </c>
      <c r="AP74" s="326" t="str">
        <f>IF(AND('MAPA DE RIESGOS'!$AP92="Media",'MAPA DE RIESGOS'!$AR92="Menor"),CONCATENATE("R",'MAPA DE RIESGOS'!$H92,"C",'MAPA DE RIESGOS'!$AF92),"")</f>
        <v/>
      </c>
      <c r="AQ74" s="326" t="str">
        <f>IF(AND('MAPA DE RIESGOS'!$AP93="Media",'MAPA DE RIESGOS'!$AR93="Menor"),CONCATENATE("R",'MAPA DE RIESGOS'!$H93,"C",'MAPA DE RIESGOS'!$AF93),"")</f>
        <v/>
      </c>
      <c r="AR74" s="326" t="str">
        <f>IF(AND('MAPA DE RIESGOS'!$AP94="Media",'MAPA DE RIESGOS'!$AR94="Menor"),CONCATENATE("R",'MAPA DE RIESGOS'!$H94,"C",'MAPA DE RIESGOS'!$AF94),"")</f>
        <v/>
      </c>
      <c r="AS74" s="326" t="str">
        <f>IF(AND('MAPA DE RIESGOS'!$AP95="Media",'MAPA DE RIESGOS'!$AR95="Menor"),CONCATENATE("R",'MAPA DE RIESGOS'!$H95,"C",'MAPA DE RIESGOS'!$AF95),"")</f>
        <v/>
      </c>
      <c r="AT74" s="325" t="str">
        <f>IF(AND('MAPA DE RIESGOS'!$AP78="Media",'MAPA DE RIESGOS'!$AR78="Moderado"),CONCATENATE("R",'MAPA DE RIESGOS'!$H78,"C",'MAPA DE RIESGOS'!$AF78),"")</f>
        <v/>
      </c>
      <c r="AU74" s="326" t="str">
        <f>IF(AND('MAPA DE RIESGOS'!$AP79="Media",'MAPA DE RIESGOS'!$AR79="Moderado"),CONCATENATE("R",'MAPA DE RIESGOS'!$H79,"C",'MAPA DE RIESGOS'!$AF79),"")</f>
        <v/>
      </c>
      <c r="AV74" s="326" t="str">
        <f>IF(AND('MAPA DE RIESGOS'!$AP80="Media",'MAPA DE RIESGOS'!$AR80="Moderado"),CONCATENATE("R",'MAPA DE RIESGOS'!$H80,"C",'MAPA DE RIESGOS'!$AF80),"")</f>
        <v/>
      </c>
      <c r="AW74" s="326" t="str">
        <f>IF(AND('MAPA DE RIESGOS'!$AP81="Media",'MAPA DE RIESGOS'!$AR81="Moderado"),CONCATENATE("R",'MAPA DE RIESGOS'!$H81,"C",'MAPA DE RIESGOS'!$AF81),"")</f>
        <v/>
      </c>
      <c r="AX74" s="326" t="str">
        <f>IF(AND('MAPA DE RIESGOS'!$AP82="Media",'MAPA DE RIESGOS'!$AR82="Moderado"),CONCATENATE("R",'MAPA DE RIESGOS'!$H82,"C",'MAPA DE RIESGOS'!$AF82),"")</f>
        <v/>
      </c>
      <c r="AY74" s="326" t="str">
        <f>IF(AND('MAPA DE RIESGOS'!$AP83="Media",'MAPA DE RIESGOS'!$AR83="Moderado"),CONCATENATE("R",'MAPA DE RIESGOS'!$H83,"C",'MAPA DE RIESGOS'!$AF83),"")</f>
        <v/>
      </c>
      <c r="AZ74" s="326" t="str">
        <f>IF(AND('MAPA DE RIESGOS'!$AP84="Media",'MAPA DE RIESGOS'!$AR84="Moderado"),CONCATENATE("R",'MAPA DE RIESGOS'!$H84,"C",'MAPA DE RIESGOS'!$AF84),"")</f>
        <v/>
      </c>
      <c r="BA74" s="326" t="str">
        <f>IF(AND('MAPA DE RIESGOS'!$AP85="Media",'MAPA DE RIESGOS'!$AR85="Moderado"),CONCATENATE("R",'MAPA DE RIESGOS'!$H85,"C",'MAPA DE RIESGOS'!$AF85),"")</f>
        <v/>
      </c>
      <c r="BB74" s="326" t="str">
        <f>IF(AND('MAPA DE RIESGOS'!$AP86="Media",'MAPA DE RIESGOS'!$AR86="Moderado"),CONCATENATE("R",'MAPA DE RIESGOS'!$H86,"C",'MAPA DE RIESGOS'!$AF86),"")</f>
        <v/>
      </c>
      <c r="BC74" s="326" t="str">
        <f>IF(AND('MAPA DE RIESGOS'!$AP87="Media",'MAPA DE RIESGOS'!$AR87="Moderado"),CONCATENATE("R",'MAPA DE RIESGOS'!$H87,"C",'MAPA DE RIESGOS'!$AF87),"")</f>
        <v/>
      </c>
      <c r="BD74" s="326" t="str">
        <f>IF(AND('MAPA DE RIESGOS'!$AP88="Media",'MAPA DE RIESGOS'!$AR88="Moderado"),CONCATENATE("R",'MAPA DE RIESGOS'!$H88,"C",'MAPA DE RIESGOS'!$AF88),"")</f>
        <v/>
      </c>
      <c r="BE74" s="326" t="str">
        <f>IF(AND('MAPA DE RIESGOS'!$AP89="Media",'MAPA DE RIESGOS'!$AR89="Moderado"),CONCATENATE("R",'MAPA DE RIESGOS'!$H89,"C",'MAPA DE RIESGOS'!$AF89),"")</f>
        <v/>
      </c>
      <c r="BF74" s="326" t="str">
        <f>IF(AND('MAPA DE RIESGOS'!$AP90="Media",'MAPA DE RIESGOS'!$AR90="Moderado"),CONCATENATE("R",'MAPA DE RIESGOS'!$H90,"C",'MAPA DE RIESGOS'!$AF90),"")</f>
        <v/>
      </c>
      <c r="BG74" s="326" t="str">
        <f>IF(AND('MAPA DE RIESGOS'!$AP91="Media",'MAPA DE RIESGOS'!$AR91="Moderado"),CONCATENATE("R",'MAPA DE RIESGOS'!$H91,"C",'MAPA DE RIESGOS'!$AF91),"")</f>
        <v/>
      </c>
      <c r="BH74" s="326" t="str">
        <f>IF(AND('MAPA DE RIESGOS'!$AP92="Media",'MAPA DE RIESGOS'!$AR92="Moderado"),CONCATENATE("R",'MAPA DE RIESGOS'!$H92,"C",'MAPA DE RIESGOS'!$AF92),"")</f>
        <v/>
      </c>
      <c r="BI74" s="326" t="str">
        <f>IF(AND('MAPA DE RIESGOS'!$AP93="Media",'MAPA DE RIESGOS'!$AR93="Moderado"),CONCATENATE("R",'MAPA DE RIESGOS'!$H93,"C",'MAPA DE RIESGOS'!$AF93),"")</f>
        <v/>
      </c>
      <c r="BJ74" s="326" t="str">
        <f>IF(AND('MAPA DE RIESGOS'!$AP94="Media",'MAPA DE RIESGOS'!$AR94="Moderado"),CONCATENATE("R",'MAPA DE RIESGOS'!$H94,"C",'MAPA DE RIESGOS'!$AF94),"")</f>
        <v/>
      </c>
      <c r="BK74" s="327" t="str">
        <f>IF(AND('MAPA DE RIESGOS'!$AP95="Media",'MAPA DE RIESGOS'!$AR95="Moderado"),CONCATENATE("R",'MAPA DE RIESGOS'!$H95,"C",'MAPA DE RIESGOS'!$AF95),"")</f>
        <v/>
      </c>
      <c r="BL74" s="311" t="str">
        <f>IF(AND('MAPA DE RIESGOS'!$AP78="Media",'MAPA DE RIESGOS'!$AR78="Mayor"),CONCATENATE("R",'MAPA DE RIESGOS'!$H78,"C",'MAPA DE RIESGOS'!$AF78),"")</f>
        <v/>
      </c>
      <c r="BM74" s="311" t="str">
        <f>IF(AND('MAPA DE RIESGOS'!$AP79="Media",'MAPA DE RIESGOS'!$AR79="Mayor"),CONCATENATE("R",'MAPA DE RIESGOS'!$H79,"C",'MAPA DE RIESGOS'!$AF79),"")</f>
        <v/>
      </c>
      <c r="BN74" s="311" t="str">
        <f>IF(AND('MAPA DE RIESGOS'!$AP80="Media",'MAPA DE RIESGOS'!$AR80="Mayor"),CONCATENATE("R",'MAPA DE RIESGOS'!$H80,"C",'MAPA DE RIESGOS'!$AF80),"")</f>
        <v/>
      </c>
      <c r="BO74" s="311" t="str">
        <f>IF(AND('MAPA DE RIESGOS'!$AP81="Media",'MAPA DE RIESGOS'!$AR81="Mayor"),CONCATENATE("R",'MAPA DE RIESGOS'!$H81,"C",'MAPA DE RIESGOS'!$AF81),"")</f>
        <v/>
      </c>
      <c r="BP74" s="311" t="str">
        <f>IF(AND('MAPA DE RIESGOS'!$AP82="Media",'MAPA DE RIESGOS'!$AR82="Mayor"),CONCATENATE("R",'MAPA DE RIESGOS'!$H82,"C",'MAPA DE RIESGOS'!$AF82),"")</f>
        <v/>
      </c>
      <c r="BQ74" s="311" t="str">
        <f>IF(AND('MAPA DE RIESGOS'!$AP83="Media",'MAPA DE RIESGOS'!$AR83="Mayor"),CONCATENATE("R",'MAPA DE RIESGOS'!$H83,"C",'MAPA DE RIESGOS'!$AF83),"")</f>
        <v/>
      </c>
      <c r="BR74" s="311" t="str">
        <f>IF(AND('MAPA DE RIESGOS'!$AP84="Media",'MAPA DE RIESGOS'!$AR84="Mayor"),CONCATENATE("R",'MAPA DE RIESGOS'!$H84,"C",'MAPA DE RIESGOS'!$AF84),"")</f>
        <v/>
      </c>
      <c r="BS74" s="311" t="str">
        <f>IF(AND('MAPA DE RIESGOS'!$AP85="Media",'MAPA DE RIESGOS'!$AR85="Mayor"),CONCATENATE("R",'MAPA DE RIESGOS'!$H85,"C",'MAPA DE RIESGOS'!$AF85),"")</f>
        <v/>
      </c>
      <c r="BT74" s="311" t="str">
        <f>IF(AND('MAPA DE RIESGOS'!$AP86="Media",'MAPA DE RIESGOS'!$AR86="Mayor"),CONCATENATE("R",'MAPA DE RIESGOS'!$H86,"C",'MAPA DE RIESGOS'!$AF86),"")</f>
        <v/>
      </c>
      <c r="BU74" s="311" t="str">
        <f>IF(AND('MAPA DE RIESGOS'!$AP87="Media",'MAPA DE RIESGOS'!$AR87="Mayor"),CONCATENATE("R",'MAPA DE RIESGOS'!$H87,"C",'MAPA DE RIESGOS'!$AF87),"")</f>
        <v/>
      </c>
      <c r="BV74" s="311" t="str">
        <f>IF(AND('MAPA DE RIESGOS'!$AP88="Media",'MAPA DE RIESGOS'!$AR88="Mayor"),CONCATENATE("R",'MAPA DE RIESGOS'!$H88,"C",'MAPA DE RIESGOS'!$AF88),"")</f>
        <v/>
      </c>
      <c r="BW74" s="311" t="str">
        <f>IF(AND('MAPA DE RIESGOS'!$AP89="Media",'MAPA DE RIESGOS'!$AR89="Mayor"),CONCATENATE("R",'MAPA DE RIESGOS'!$H89,"C",'MAPA DE RIESGOS'!$AF89),"")</f>
        <v/>
      </c>
      <c r="BX74" s="311" t="str">
        <f>IF(AND('MAPA DE RIESGOS'!$AP90="Media",'MAPA DE RIESGOS'!$AR90="Mayor"),CONCATENATE("R",'MAPA DE RIESGOS'!$H90,"C",'MAPA DE RIESGOS'!$AF90),"")</f>
        <v/>
      </c>
      <c r="BY74" s="311" t="str">
        <f>IF(AND('MAPA DE RIESGOS'!$AP91="Media",'MAPA DE RIESGOS'!$AR91="Mayor"),CONCATENATE("R",'MAPA DE RIESGOS'!$H91,"C",'MAPA DE RIESGOS'!$AF91),"")</f>
        <v/>
      </c>
      <c r="BZ74" s="311" t="str">
        <f>IF(AND('MAPA DE RIESGOS'!$AP92="Media",'MAPA DE RIESGOS'!$AR92="Mayor"),CONCATENATE("R",'MAPA DE RIESGOS'!$H92,"C",'MAPA DE RIESGOS'!$AF92),"")</f>
        <v/>
      </c>
      <c r="CA74" s="311" t="str">
        <f>IF(AND('MAPA DE RIESGOS'!$AP93="Media",'MAPA DE RIESGOS'!$AR93="Mayor"),CONCATENATE("R",'MAPA DE RIESGOS'!$H93,"C",'MAPA DE RIESGOS'!$AF93),"")</f>
        <v/>
      </c>
      <c r="CB74" s="311" t="str">
        <f>IF(AND('MAPA DE RIESGOS'!$AP94="Media",'MAPA DE RIESGOS'!$AR94="Mayor"),CONCATENATE("R",'MAPA DE RIESGOS'!$H94,"C",'MAPA DE RIESGOS'!$AF94),"")</f>
        <v/>
      </c>
      <c r="CC74" s="312" t="str">
        <f>IF(AND('MAPA DE RIESGOS'!$AP95="Media",'MAPA DE RIESGOS'!$AR95="Mayor"),CONCATENATE("R",'MAPA DE RIESGOS'!$H95,"C",'MAPA DE RIESGOS'!$AF95),"")</f>
        <v/>
      </c>
      <c r="CD74" s="313" t="str">
        <f>IF(AND('MAPA DE RIESGOS'!$AP78="Media",'MAPA DE RIESGOS'!$AR78="Catastrófico"),CONCATENATE("R",'MAPA DE RIESGOS'!$H78,"C",'MAPA DE RIESGOS'!$AF78),"")</f>
        <v/>
      </c>
      <c r="CE74" s="313" t="str">
        <f>IF(AND('MAPA DE RIESGOS'!$AP79="Media",'MAPA DE RIESGOS'!$AR79="Catastrófico"),CONCATENATE("R",'MAPA DE RIESGOS'!$H79,"C",'MAPA DE RIESGOS'!$AF79),"")</f>
        <v/>
      </c>
      <c r="CF74" s="313" t="str">
        <f>IF(AND('MAPA DE RIESGOS'!$AP80="Media",'MAPA DE RIESGOS'!$AR80="Catastrófico"),CONCATENATE("R",'MAPA DE RIESGOS'!$H80,"C",'MAPA DE RIESGOS'!$AF80),"")</f>
        <v/>
      </c>
      <c r="CG74" s="313" t="str">
        <f>IF(AND('MAPA DE RIESGOS'!$AP81="Media",'MAPA DE RIESGOS'!$AR81="Catastrófico"),CONCATENATE("R",'MAPA DE RIESGOS'!$H81,"C",'MAPA DE RIESGOS'!$AF81),"")</f>
        <v/>
      </c>
      <c r="CH74" s="313" t="str">
        <f>IF(AND('MAPA DE RIESGOS'!$AP82="Media",'MAPA DE RIESGOS'!$AR82="Catastrófico"),CONCATENATE("R",'MAPA DE RIESGOS'!$H82,"C",'MAPA DE RIESGOS'!$AF82),"")</f>
        <v/>
      </c>
      <c r="CI74" s="313" t="str">
        <f>IF(AND('MAPA DE RIESGOS'!$AP83="Media",'MAPA DE RIESGOS'!$AR83="Catastrófico"),CONCATENATE("R",'MAPA DE RIESGOS'!$H83,"C",'MAPA DE RIESGOS'!$AF83),"")</f>
        <v/>
      </c>
      <c r="CJ74" s="313" t="str">
        <f>IF(AND('MAPA DE RIESGOS'!$AP84="Media",'MAPA DE RIESGOS'!$AR84="Catastrófico"),CONCATENATE("R",'MAPA DE RIESGOS'!$H84,"C",'MAPA DE RIESGOS'!$AF84),"")</f>
        <v/>
      </c>
      <c r="CK74" s="313" t="str">
        <f>IF(AND('MAPA DE RIESGOS'!$AP85="Media",'MAPA DE RIESGOS'!$AR85="Catastrófico"),CONCATENATE("R",'MAPA DE RIESGOS'!$H85,"C",'MAPA DE RIESGOS'!$AF85),"")</f>
        <v/>
      </c>
      <c r="CL74" s="313" t="str">
        <f>IF(AND('MAPA DE RIESGOS'!$AP86="Media",'MAPA DE RIESGOS'!$AR86="Catastrófico"),CONCATENATE("R",'MAPA DE RIESGOS'!$H86,"C",'MAPA DE RIESGOS'!$AF86),"")</f>
        <v/>
      </c>
      <c r="CM74" s="313" t="str">
        <f>IF(AND('MAPA DE RIESGOS'!$AP87="Media",'MAPA DE RIESGOS'!$AR87="Catastrófico"),CONCATENATE("R",'MAPA DE RIESGOS'!$H87,"C",'MAPA DE RIESGOS'!$AF87),"")</f>
        <v/>
      </c>
      <c r="CN74" s="313" t="str">
        <f>IF(AND('MAPA DE RIESGOS'!$AP88="Media",'MAPA DE RIESGOS'!$AR88="Catastrófico"),CONCATENATE("R",'MAPA DE RIESGOS'!$H88,"C",'MAPA DE RIESGOS'!$AF88),"")</f>
        <v/>
      </c>
      <c r="CO74" s="313" t="str">
        <f>IF(AND('MAPA DE RIESGOS'!$AP89="Media",'MAPA DE RIESGOS'!$AR89="Catastrófico"),CONCATENATE("R",'MAPA DE RIESGOS'!$H89,"C",'MAPA DE RIESGOS'!$AF89),"")</f>
        <v/>
      </c>
      <c r="CP74" s="313" t="str">
        <f>IF(AND('MAPA DE RIESGOS'!$AP90="Media",'MAPA DE RIESGOS'!$AR90="Catastrófico"),CONCATENATE("R",'MAPA DE RIESGOS'!$H90,"C",'MAPA DE RIESGOS'!$AF90),"")</f>
        <v/>
      </c>
      <c r="CQ74" s="313" t="str">
        <f>IF(AND('MAPA DE RIESGOS'!$AP91="Media",'MAPA DE RIESGOS'!$AR91="Catastrófico"),CONCATENATE("R",'MAPA DE RIESGOS'!$H91,"C",'MAPA DE RIESGOS'!$AF91),"")</f>
        <v/>
      </c>
      <c r="CR74" s="313" t="str">
        <f>IF(AND('MAPA DE RIESGOS'!$AP92="Media",'MAPA DE RIESGOS'!$AR92="Catastrófico"),CONCATENATE("R",'MAPA DE RIESGOS'!$H92,"C",'MAPA DE RIESGOS'!$AF92),"")</f>
        <v/>
      </c>
      <c r="CS74" s="313" t="str">
        <f>IF(AND('MAPA DE RIESGOS'!$AP93="Media",'MAPA DE RIESGOS'!$AR93="Catastrófico"),CONCATENATE("R",'MAPA DE RIESGOS'!$H93,"C",'MAPA DE RIESGOS'!$AF93),"")</f>
        <v/>
      </c>
      <c r="CT74" s="313" t="str">
        <f>IF(AND('MAPA DE RIESGOS'!$AP94="Media",'MAPA DE RIESGOS'!$AR94="Catastrófico"),CONCATENATE("R",'MAPA DE RIESGOS'!$H94,"C",'MAPA DE RIESGOS'!$AF94),"")</f>
        <v/>
      </c>
      <c r="CU74" s="314" t="str">
        <f>IF(AND('MAPA DE RIESGOS'!$AP95="Media",'MAPA DE RIESGOS'!$AR95="Catastrófico"),CONCATENATE("R",'MAPA DE RIESGOS'!$H95,"C",'MAPA DE RIESGOS'!$AF95),"")</f>
        <v/>
      </c>
      <c r="CV74" s="57"/>
      <c r="CW74" s="864" t="s">
        <v>241</v>
      </c>
      <c r="CX74" s="865"/>
      <c r="CY74" s="865"/>
      <c r="CZ74" s="865"/>
      <c r="DA74" s="865"/>
      <c r="DB74" s="866"/>
    </row>
    <row r="75" spans="2:106" ht="32.450000000000003" customHeight="1">
      <c r="B75" s="878"/>
      <c r="C75" s="878"/>
      <c r="D75" s="879"/>
      <c r="E75" s="849"/>
      <c r="F75" s="850"/>
      <c r="G75" s="850"/>
      <c r="H75" s="850"/>
      <c r="I75" s="851"/>
      <c r="J75" s="328" t="str">
        <f>IF(AND('MAPA DE RIESGOS'!$AP96="Media",'MAPA DE RIESGOS'!$AR96="Leve"),CONCATENATE("R",'MAPA DE RIESGOS'!$H96,"C",'MAPA DE RIESGOS'!$AF96),"")</f>
        <v/>
      </c>
      <c r="K75" s="329" t="str">
        <f>IF(AND('MAPA DE RIESGOS'!$AP97="Media",'MAPA DE RIESGOS'!$AR97="Leve"),CONCATENATE("R",'MAPA DE RIESGOS'!$H97,"C",'MAPA DE RIESGOS'!$AF97),"")</f>
        <v/>
      </c>
      <c r="L75" s="329" t="str">
        <f>IF(AND('MAPA DE RIESGOS'!$AP98="Media",'MAPA DE RIESGOS'!$AR98="Leve"),CONCATENATE("R",'MAPA DE RIESGOS'!$H98,"C",'MAPA DE RIESGOS'!$AF98),"")</f>
        <v/>
      </c>
      <c r="M75" s="329" t="str">
        <f>IF(AND('MAPA DE RIESGOS'!$AP99="Media",'MAPA DE RIESGOS'!$AR99="Leve"),CONCATENATE("R",'MAPA DE RIESGOS'!$H99,"C",'MAPA DE RIESGOS'!$AF99),"")</f>
        <v/>
      </c>
      <c r="N75" s="329" t="str">
        <f>IF(AND('MAPA DE RIESGOS'!$AP100="Media",'MAPA DE RIESGOS'!$AR100="Leve"),CONCATENATE("R",'MAPA DE RIESGOS'!$H100,"C",'MAPA DE RIESGOS'!$AF100),"")</f>
        <v/>
      </c>
      <c r="O75" s="329" t="str">
        <f>IF(AND('MAPA DE RIESGOS'!$AP101="Media",'MAPA DE RIESGOS'!$AR101="Leve"),CONCATENATE("R",'MAPA DE RIESGOS'!$H101,"C",'MAPA DE RIESGOS'!$AF101),"")</f>
        <v/>
      </c>
      <c r="P75" s="329" t="str">
        <f>IF(AND('MAPA DE RIESGOS'!$AP102="Media",'MAPA DE RIESGOS'!$AR102="Leve"),CONCATENATE("R",'MAPA DE RIESGOS'!$H102,"C",'MAPA DE RIESGOS'!$AF102),"")</f>
        <v/>
      </c>
      <c r="Q75" s="329" t="str">
        <f>IF(AND('MAPA DE RIESGOS'!$AP103="Media",'MAPA DE RIESGOS'!$AR103="Leve"),CONCATENATE("R",'MAPA DE RIESGOS'!$H103,"C",'MAPA DE RIESGOS'!$AF103),"")</f>
        <v/>
      </c>
      <c r="R75" s="329" t="str">
        <f>IF(AND('MAPA DE RIESGOS'!$AP104="Media",'MAPA DE RIESGOS'!$AR104="Leve"),CONCATENATE("R",'MAPA DE RIESGOS'!$H104,"C",'MAPA DE RIESGOS'!$AF104),"")</f>
        <v/>
      </c>
      <c r="S75" s="329" t="str">
        <f>IF(AND('MAPA DE RIESGOS'!$AP105="Media",'MAPA DE RIESGOS'!$AR105="Leve"),CONCATENATE("R",'MAPA DE RIESGOS'!$H105,"C",'MAPA DE RIESGOS'!$AF105),"")</f>
        <v/>
      </c>
      <c r="T75" s="329" t="str">
        <f>IF(AND('MAPA DE RIESGOS'!$AP106="Media",'MAPA DE RIESGOS'!$AR106="Leve"),CONCATENATE("R",'MAPA DE RIESGOS'!$H106,"C",'MAPA DE RIESGOS'!$AF106),"")</f>
        <v/>
      </c>
      <c r="U75" s="329" t="str">
        <f>IF(AND('MAPA DE RIESGOS'!$AP107="Media",'MAPA DE RIESGOS'!$AR107="Leve"),CONCATENATE("R",'MAPA DE RIESGOS'!$H107,"C",'MAPA DE RIESGOS'!$AF107),"")</f>
        <v/>
      </c>
      <c r="V75" s="329" t="str">
        <f>IF(AND('MAPA DE RIESGOS'!$AP108="Media",'MAPA DE RIESGOS'!$AR108="Leve"),CONCATENATE("R",'MAPA DE RIESGOS'!$H108,"C",'MAPA DE RIESGOS'!$AF108),"")</f>
        <v/>
      </c>
      <c r="W75" s="329" t="str">
        <f>IF(AND('MAPA DE RIESGOS'!$AP109="Media",'MAPA DE RIESGOS'!$AR109="Leve"),CONCATENATE("R",'MAPA DE RIESGOS'!$H109,"C",'MAPA DE RIESGOS'!$AF109),"")</f>
        <v/>
      </c>
      <c r="X75" s="329" t="str">
        <f>IF(AND('MAPA DE RIESGOS'!$AP110="Media",'MAPA DE RIESGOS'!$AR110="Leve"),CONCATENATE("R",'MAPA DE RIESGOS'!$H110,"C",'MAPA DE RIESGOS'!$AF110),"")</f>
        <v/>
      </c>
      <c r="Y75" s="329" t="str">
        <f>IF(AND('MAPA DE RIESGOS'!$AP111="Media",'MAPA DE RIESGOS'!$AR111="Leve"),CONCATENATE("R",'MAPA DE RIESGOS'!$H111,"C",'MAPA DE RIESGOS'!$AF111),"")</f>
        <v/>
      </c>
      <c r="Z75" s="329" t="str">
        <f>IF(AND('MAPA DE RIESGOS'!$AP112="Media",'MAPA DE RIESGOS'!$AR112="Leve"),CONCATENATE("R",'MAPA DE RIESGOS'!$H112,"C",'MAPA DE RIESGOS'!$AF112),"")</f>
        <v/>
      </c>
      <c r="AA75" s="329" t="str">
        <f>IF(AND('MAPA DE RIESGOS'!$AP113="Media",'MAPA DE RIESGOS'!$AR113="Leve"),CONCATENATE("R",'MAPA DE RIESGOS'!$H113,"C",'MAPA DE RIESGOS'!$AF113),"")</f>
        <v/>
      </c>
      <c r="AB75" s="328" t="str">
        <f>IF(AND('MAPA DE RIESGOS'!$AP96="Media",'MAPA DE RIESGOS'!$AR96="Menor"),CONCATENATE("R",'MAPA DE RIESGOS'!$H96,"C",'MAPA DE RIESGOS'!$AF96),"")</f>
        <v/>
      </c>
      <c r="AC75" s="329" t="str">
        <f>IF(AND('MAPA DE RIESGOS'!$AP97="Media",'MAPA DE RIESGOS'!$AR97="Menor"),CONCATENATE("R",'MAPA DE RIESGOS'!$H97,"C",'MAPA DE RIESGOS'!$AF97),"")</f>
        <v/>
      </c>
      <c r="AD75" s="329" t="str">
        <f>IF(AND('MAPA DE RIESGOS'!$AP98="Media",'MAPA DE RIESGOS'!$AR98="Menor"),CONCATENATE("R",'MAPA DE RIESGOS'!$H98,"C",'MAPA DE RIESGOS'!$AF98),"")</f>
        <v/>
      </c>
      <c r="AE75" s="329" t="str">
        <f>IF(AND('MAPA DE RIESGOS'!$AP99="Media",'MAPA DE RIESGOS'!$AR99="Menor"),CONCATENATE("R",'MAPA DE RIESGOS'!$H99,"C",'MAPA DE RIESGOS'!$AF99),"")</f>
        <v/>
      </c>
      <c r="AF75" s="329" t="str">
        <f>IF(AND('MAPA DE RIESGOS'!$AP100="Media",'MAPA DE RIESGOS'!$AR100="Menor"),CONCATENATE("R",'MAPA DE RIESGOS'!$H100,"C",'MAPA DE RIESGOS'!$AF100),"")</f>
        <v/>
      </c>
      <c r="AG75" s="329" t="str">
        <f>IF(AND('MAPA DE RIESGOS'!$AP101="Media",'MAPA DE RIESGOS'!$AR101="Menor"),CONCATENATE("R",'MAPA DE RIESGOS'!$H101,"C",'MAPA DE RIESGOS'!$AF101),"")</f>
        <v/>
      </c>
      <c r="AH75" s="329" t="str">
        <f>IF(AND('MAPA DE RIESGOS'!$AP102="Media",'MAPA DE RIESGOS'!$AR102="Menor"),CONCATENATE("R",'MAPA DE RIESGOS'!$H102,"C",'MAPA DE RIESGOS'!$AF102),"")</f>
        <v/>
      </c>
      <c r="AI75" s="329" t="str">
        <f>IF(AND('MAPA DE RIESGOS'!$AP103="Media",'MAPA DE RIESGOS'!$AR103="Menor"),CONCATENATE("R",'MAPA DE RIESGOS'!$H103,"C",'MAPA DE RIESGOS'!$AF103),"")</f>
        <v/>
      </c>
      <c r="AJ75" s="329" t="str">
        <f>IF(AND('MAPA DE RIESGOS'!$AP104="Media",'MAPA DE RIESGOS'!$AR104="Menor"),CONCATENATE("R",'MAPA DE RIESGOS'!$H104,"C",'MAPA DE RIESGOS'!$AF104),"")</f>
        <v/>
      </c>
      <c r="AK75" s="329" t="str">
        <f>IF(AND('MAPA DE RIESGOS'!$AP105="Media",'MAPA DE RIESGOS'!$AR105="Menor"),CONCATENATE("R",'MAPA DE RIESGOS'!$H105,"C",'MAPA DE RIESGOS'!$AF105),"")</f>
        <v/>
      </c>
      <c r="AL75" s="329" t="str">
        <f>IF(AND('MAPA DE RIESGOS'!$AP106="Media",'MAPA DE RIESGOS'!$AR106="Menor"),CONCATENATE("R",'MAPA DE RIESGOS'!$H106,"C",'MAPA DE RIESGOS'!$AF106),"")</f>
        <v/>
      </c>
      <c r="AM75" s="329" t="str">
        <f>IF(AND('MAPA DE RIESGOS'!$AP107="Media",'MAPA DE RIESGOS'!$AR107="Menor"),CONCATENATE("R",'MAPA DE RIESGOS'!$H107,"C",'MAPA DE RIESGOS'!$AF107),"")</f>
        <v/>
      </c>
      <c r="AN75" s="329" t="str">
        <f>IF(AND('MAPA DE RIESGOS'!$AP108="Media",'MAPA DE RIESGOS'!$AR108="Menor"),CONCATENATE("R",'MAPA DE RIESGOS'!$H108,"C",'MAPA DE RIESGOS'!$AF108),"")</f>
        <v/>
      </c>
      <c r="AO75" s="329" t="str">
        <f>IF(AND('MAPA DE RIESGOS'!$AP109="Media",'MAPA DE RIESGOS'!$AR109="Menor"),CONCATENATE("R",'MAPA DE RIESGOS'!$H109,"C",'MAPA DE RIESGOS'!$AF109),"")</f>
        <v/>
      </c>
      <c r="AP75" s="329" t="str">
        <f>IF(AND('MAPA DE RIESGOS'!$AP110="Media",'MAPA DE RIESGOS'!$AR110="Menor"),CONCATENATE("R",'MAPA DE RIESGOS'!$H110,"C",'MAPA DE RIESGOS'!$AF110),"")</f>
        <v/>
      </c>
      <c r="AQ75" s="329" t="str">
        <f>IF(AND('MAPA DE RIESGOS'!$AP111="Media",'MAPA DE RIESGOS'!$AR111="Menor"),CONCATENATE("R",'MAPA DE RIESGOS'!$H111,"C",'MAPA DE RIESGOS'!$AF111),"")</f>
        <v/>
      </c>
      <c r="AR75" s="329" t="str">
        <f>IF(AND('MAPA DE RIESGOS'!$AP112="Media",'MAPA DE RIESGOS'!$AR112="Menor"),CONCATENATE("R",'MAPA DE RIESGOS'!$H112,"C",'MAPA DE RIESGOS'!$AF112),"")</f>
        <v/>
      </c>
      <c r="AS75" s="329" t="str">
        <f>IF(AND('MAPA DE RIESGOS'!$AP113="Media",'MAPA DE RIESGOS'!$AR113="Menor"),CONCATENATE("R",'MAPA DE RIESGOS'!$H113,"C",'MAPA DE RIESGOS'!$AF113),"")</f>
        <v/>
      </c>
      <c r="AT75" s="328" t="str">
        <f>IF(AND('MAPA DE RIESGOS'!$AP96="Media",'MAPA DE RIESGOS'!$AR96="Moderado"),CONCATENATE("R",'MAPA DE RIESGOS'!$H96,"C",'MAPA DE RIESGOS'!$AF96),"")</f>
        <v/>
      </c>
      <c r="AU75" s="329" t="str">
        <f>IF(AND('MAPA DE RIESGOS'!$AP97="Media",'MAPA DE RIESGOS'!$AR97="Moderado"),CONCATENATE("R",'MAPA DE RIESGOS'!$H97,"C",'MAPA DE RIESGOS'!$AF97),"")</f>
        <v/>
      </c>
      <c r="AV75" s="329" t="str">
        <f>IF(AND('MAPA DE RIESGOS'!$AP98="Media",'MAPA DE RIESGOS'!$AR98="Moderado"),CONCATENATE("R",'MAPA DE RIESGOS'!$H98,"C",'MAPA DE RIESGOS'!$AF98),"")</f>
        <v/>
      </c>
      <c r="AW75" s="329" t="str">
        <f>IF(AND('MAPA DE RIESGOS'!$AP99="Media",'MAPA DE RIESGOS'!$AR99="Moderado"),CONCATENATE("R",'MAPA DE RIESGOS'!$H99,"C",'MAPA DE RIESGOS'!$AF99),"")</f>
        <v/>
      </c>
      <c r="AX75" s="329" t="str">
        <f>IF(AND('MAPA DE RIESGOS'!$AP100="Media",'MAPA DE RIESGOS'!$AR100="Moderado"),CONCATENATE("R",'MAPA DE RIESGOS'!$H100,"C",'MAPA DE RIESGOS'!$AF100),"")</f>
        <v/>
      </c>
      <c r="AY75" s="329" t="str">
        <f>IF(AND('MAPA DE RIESGOS'!$AP101="Media",'MAPA DE RIESGOS'!$AR101="Moderado"),CONCATENATE("R",'MAPA DE RIESGOS'!$H101,"C",'MAPA DE RIESGOS'!$AF101),"")</f>
        <v/>
      </c>
      <c r="AZ75" s="329" t="str">
        <f>IF(AND('MAPA DE RIESGOS'!$AP102="Media",'MAPA DE RIESGOS'!$AR102="Moderado"),CONCATENATE("R",'MAPA DE RIESGOS'!$H102,"C",'MAPA DE RIESGOS'!$AF102),"")</f>
        <v/>
      </c>
      <c r="BA75" s="329" t="str">
        <f>IF(AND('MAPA DE RIESGOS'!$AP103="Media",'MAPA DE RIESGOS'!$AR103="Moderado"),CONCATENATE("R",'MAPA DE RIESGOS'!$H103,"C",'MAPA DE RIESGOS'!$AF103),"")</f>
        <v/>
      </c>
      <c r="BB75" s="329" t="str">
        <f>IF(AND('MAPA DE RIESGOS'!$AP104="Media",'MAPA DE RIESGOS'!$AR104="Moderado"),CONCATENATE("R",'MAPA DE RIESGOS'!$H104,"C",'MAPA DE RIESGOS'!$AF104),"")</f>
        <v/>
      </c>
      <c r="BC75" s="329" t="str">
        <f>IF(AND('MAPA DE RIESGOS'!$AP105="Media",'MAPA DE RIESGOS'!$AR105="Moderado"),CONCATENATE("R",'MAPA DE RIESGOS'!$H105,"C",'MAPA DE RIESGOS'!$AF105),"")</f>
        <v/>
      </c>
      <c r="BD75" s="329" t="str">
        <f>IF(AND('MAPA DE RIESGOS'!$AP106="Media",'MAPA DE RIESGOS'!$AR106="Moderado"),CONCATENATE("R",'MAPA DE RIESGOS'!$H106,"C",'MAPA DE RIESGOS'!$AF106),"")</f>
        <v/>
      </c>
      <c r="BE75" s="329" t="str">
        <f>IF(AND('MAPA DE RIESGOS'!$AP107="Media",'MAPA DE RIESGOS'!$AR107="Moderado"),CONCATENATE("R",'MAPA DE RIESGOS'!$H107,"C",'MAPA DE RIESGOS'!$AF107),"")</f>
        <v/>
      </c>
      <c r="BF75" s="329" t="str">
        <f>IF(AND('MAPA DE RIESGOS'!$AP108="Media",'MAPA DE RIESGOS'!$AR108="Moderado"),CONCATENATE("R",'MAPA DE RIESGOS'!$H108,"C",'MAPA DE RIESGOS'!$AF108),"")</f>
        <v/>
      </c>
      <c r="BG75" s="329" t="str">
        <f>IF(AND('MAPA DE RIESGOS'!$AP109="Media",'MAPA DE RIESGOS'!$AR109="Moderado"),CONCATENATE("R",'MAPA DE RIESGOS'!$H109,"C",'MAPA DE RIESGOS'!$AF109),"")</f>
        <v/>
      </c>
      <c r="BH75" s="329" t="str">
        <f>IF(AND('MAPA DE RIESGOS'!$AP110="Media",'MAPA DE RIESGOS'!$AR110="Moderado"),CONCATENATE("R",'MAPA DE RIESGOS'!$H110,"C",'MAPA DE RIESGOS'!$AF110),"")</f>
        <v/>
      </c>
      <c r="BI75" s="329" t="str">
        <f>IF(AND('MAPA DE RIESGOS'!$AP111="Media",'MAPA DE RIESGOS'!$AR111="Moderado"),CONCATENATE("R",'MAPA DE RIESGOS'!$H111,"C",'MAPA DE RIESGOS'!$AF111),"")</f>
        <v/>
      </c>
      <c r="BJ75" s="329" t="str">
        <f>IF(AND('MAPA DE RIESGOS'!$AP112="Media",'MAPA DE RIESGOS'!$AR112="Moderado"),CONCATENATE("R",'MAPA DE RIESGOS'!$H112,"C",'MAPA DE RIESGOS'!$AF112),"")</f>
        <v/>
      </c>
      <c r="BK75" s="330" t="str">
        <f>IF(AND('MAPA DE RIESGOS'!$AP113="Media",'MAPA DE RIESGOS'!$AR113="Moderado"),CONCATENATE("R",'MAPA DE RIESGOS'!$H113,"C",'MAPA DE RIESGOS'!$AF113),"")</f>
        <v/>
      </c>
      <c r="BL75" s="316" t="str">
        <f>IF(AND('MAPA DE RIESGOS'!$AP96="Media",'MAPA DE RIESGOS'!$AR96="Mayor"),CONCATENATE("R",'MAPA DE RIESGOS'!$H96,"C",'MAPA DE RIESGOS'!$AF96),"")</f>
        <v/>
      </c>
      <c r="BM75" s="316" t="str">
        <f>IF(AND('MAPA DE RIESGOS'!$AP97="Media",'MAPA DE RIESGOS'!$AR97="Mayor"),CONCATENATE("R",'MAPA DE RIESGOS'!$H97,"C",'MAPA DE RIESGOS'!$AF97),"")</f>
        <v/>
      </c>
      <c r="BN75" s="316" t="str">
        <f>IF(AND('MAPA DE RIESGOS'!$AP98="Media",'MAPA DE RIESGOS'!$AR98="Mayor"),CONCATENATE("R",'MAPA DE RIESGOS'!$H98,"C",'MAPA DE RIESGOS'!$AF98),"")</f>
        <v/>
      </c>
      <c r="BO75" s="316" t="str">
        <f>IF(AND('MAPA DE RIESGOS'!$AP99="Media",'MAPA DE RIESGOS'!$AR99="Mayor"),CONCATENATE("R",'MAPA DE RIESGOS'!$H99,"C",'MAPA DE RIESGOS'!$AF99),"")</f>
        <v/>
      </c>
      <c r="BP75" s="316" t="str">
        <f>IF(AND('MAPA DE RIESGOS'!$AP100="Media",'MAPA DE RIESGOS'!$AR100="Mayor"),CONCATENATE("R",'MAPA DE RIESGOS'!$H100,"C",'MAPA DE RIESGOS'!$AF100),"")</f>
        <v/>
      </c>
      <c r="BQ75" s="316" t="str">
        <f>IF(AND('MAPA DE RIESGOS'!$AP101="Media",'MAPA DE RIESGOS'!$AR101="Mayor"),CONCATENATE("R",'MAPA DE RIESGOS'!$H101,"C",'MAPA DE RIESGOS'!$AF101),"")</f>
        <v/>
      </c>
      <c r="BR75" s="316" t="str">
        <f>IF(AND('MAPA DE RIESGOS'!$AP102="Media",'MAPA DE RIESGOS'!$AR102="Mayor"),CONCATENATE("R",'MAPA DE RIESGOS'!$H102,"C",'MAPA DE RIESGOS'!$AF102),"")</f>
        <v/>
      </c>
      <c r="BS75" s="316" t="str">
        <f>IF(AND('MAPA DE RIESGOS'!$AP103="Media",'MAPA DE RIESGOS'!$AR103="Mayor"),CONCATENATE("R",'MAPA DE RIESGOS'!$H103,"C",'MAPA DE RIESGOS'!$AF103),"")</f>
        <v/>
      </c>
      <c r="BT75" s="316" t="str">
        <f>IF(AND('MAPA DE RIESGOS'!$AP104="Media",'MAPA DE RIESGOS'!$AR104="Mayor"),CONCATENATE("R",'MAPA DE RIESGOS'!$H104,"C",'MAPA DE RIESGOS'!$AF104),"")</f>
        <v/>
      </c>
      <c r="BU75" s="316" t="str">
        <f>IF(AND('MAPA DE RIESGOS'!$AP105="Media",'MAPA DE RIESGOS'!$AR105="Mayor"),CONCATENATE("R",'MAPA DE RIESGOS'!$H105,"C",'MAPA DE RIESGOS'!$AF105),"")</f>
        <v/>
      </c>
      <c r="BV75" s="316" t="str">
        <f>IF(AND('MAPA DE RIESGOS'!$AP106="Media",'MAPA DE RIESGOS'!$AR106="Mayor"),CONCATENATE("R",'MAPA DE RIESGOS'!$H106,"C",'MAPA DE RIESGOS'!$AF106),"")</f>
        <v/>
      </c>
      <c r="BW75" s="316" t="str">
        <f>IF(AND('MAPA DE RIESGOS'!$AP107="Media",'MAPA DE RIESGOS'!$AR107="Mayor"),CONCATENATE("R",'MAPA DE RIESGOS'!$H107,"C",'MAPA DE RIESGOS'!$AF107),"")</f>
        <v/>
      </c>
      <c r="BX75" s="316" t="str">
        <f>IF(AND('MAPA DE RIESGOS'!$AP108="Media",'MAPA DE RIESGOS'!$AR108="Mayor"),CONCATENATE("R",'MAPA DE RIESGOS'!$H108,"C",'MAPA DE RIESGOS'!$AF108),"")</f>
        <v/>
      </c>
      <c r="BY75" s="316" t="str">
        <f>IF(AND('MAPA DE RIESGOS'!$AP109="Media",'MAPA DE RIESGOS'!$AR109="Mayor"),CONCATENATE("R",'MAPA DE RIESGOS'!$H109,"C",'MAPA DE RIESGOS'!$AF109),"")</f>
        <v/>
      </c>
      <c r="BZ75" s="316" t="str">
        <f>IF(AND('MAPA DE RIESGOS'!$AP110="Media",'MAPA DE RIESGOS'!$AR110="Mayor"),CONCATENATE("R",'MAPA DE RIESGOS'!$H110,"C",'MAPA DE RIESGOS'!$AF110),"")</f>
        <v/>
      </c>
      <c r="CA75" s="316" t="str">
        <f>IF(AND('MAPA DE RIESGOS'!$AP111="Media",'MAPA DE RIESGOS'!$AR111="Mayor"),CONCATENATE("R",'MAPA DE RIESGOS'!$H111,"C",'MAPA DE RIESGOS'!$AF111),"")</f>
        <v/>
      </c>
      <c r="CB75" s="316" t="str">
        <f>IF(AND('MAPA DE RIESGOS'!$AP112="Media",'MAPA DE RIESGOS'!$AR112="Mayor"),CONCATENATE("R",'MAPA DE RIESGOS'!$H112,"C",'MAPA DE RIESGOS'!$AF112),"")</f>
        <v/>
      </c>
      <c r="CC75" s="317" t="str">
        <f>IF(AND('MAPA DE RIESGOS'!$AP113="Media",'MAPA DE RIESGOS'!$AR113="Mayor"),CONCATENATE("R",'MAPA DE RIESGOS'!$H113,"C",'MAPA DE RIESGOS'!$AF113),"")</f>
        <v/>
      </c>
      <c r="CD75" s="318" t="str">
        <f>IF(AND('MAPA DE RIESGOS'!$AP96="Media",'MAPA DE RIESGOS'!$AR96="Catastrófico"),CONCATENATE("R",'MAPA DE RIESGOS'!$H96,"C",'MAPA DE RIESGOS'!$AF96),"")</f>
        <v/>
      </c>
      <c r="CE75" s="318" t="str">
        <f>IF(AND('MAPA DE RIESGOS'!$AP97="Media",'MAPA DE RIESGOS'!$AR97="Catastrófico"),CONCATENATE("R",'MAPA DE RIESGOS'!$H97,"C",'MAPA DE RIESGOS'!$AF97),"")</f>
        <v/>
      </c>
      <c r="CF75" s="318" t="str">
        <f>IF(AND('MAPA DE RIESGOS'!$AP98="Media",'MAPA DE RIESGOS'!$AR98="Catastrófico"),CONCATENATE("R",'MAPA DE RIESGOS'!$H98,"C",'MAPA DE RIESGOS'!$AF98),"")</f>
        <v/>
      </c>
      <c r="CG75" s="318" t="str">
        <f>IF(AND('MAPA DE RIESGOS'!$AP99="Media",'MAPA DE RIESGOS'!$AR99="Catastrófico"),CONCATENATE("R",'MAPA DE RIESGOS'!$H99,"C",'MAPA DE RIESGOS'!$AF99),"")</f>
        <v/>
      </c>
      <c r="CH75" s="318" t="str">
        <f>IF(AND('MAPA DE RIESGOS'!$AP100="Media",'MAPA DE RIESGOS'!$AR100="Catastrófico"),CONCATENATE("R",'MAPA DE RIESGOS'!$H100,"C",'MAPA DE RIESGOS'!$AF100),"")</f>
        <v/>
      </c>
      <c r="CI75" s="318" t="str">
        <f>IF(AND('MAPA DE RIESGOS'!$AP101="Media",'MAPA DE RIESGOS'!$AR101="Catastrófico"),CONCATENATE("R",'MAPA DE RIESGOS'!$H101,"C",'MAPA DE RIESGOS'!$AF101),"")</f>
        <v/>
      </c>
      <c r="CJ75" s="318" t="str">
        <f>IF(AND('MAPA DE RIESGOS'!$AP102="Media",'MAPA DE RIESGOS'!$AR102="Catastrófico"),CONCATENATE("R",'MAPA DE RIESGOS'!$H102,"C",'MAPA DE RIESGOS'!$AF102),"")</f>
        <v/>
      </c>
      <c r="CK75" s="318" t="str">
        <f>IF(AND('MAPA DE RIESGOS'!$AP103="Media",'MAPA DE RIESGOS'!$AR103="Catastrófico"),CONCATENATE("R",'MAPA DE RIESGOS'!$H103,"C",'MAPA DE RIESGOS'!$AF103),"")</f>
        <v/>
      </c>
      <c r="CL75" s="318" t="str">
        <f>IF(AND('MAPA DE RIESGOS'!$AP104="Media",'MAPA DE RIESGOS'!$AR104="Catastrófico"),CONCATENATE("R",'MAPA DE RIESGOS'!$H104,"C",'MAPA DE RIESGOS'!$AF104),"")</f>
        <v/>
      </c>
      <c r="CM75" s="318" t="str">
        <f>IF(AND('MAPA DE RIESGOS'!$AP105="Media",'MAPA DE RIESGOS'!$AR105="Catastrófico"),CONCATENATE("R",'MAPA DE RIESGOS'!$H105,"C",'MAPA DE RIESGOS'!$AF105),"")</f>
        <v/>
      </c>
      <c r="CN75" s="318" t="str">
        <f>IF(AND('MAPA DE RIESGOS'!$AP106="Media",'MAPA DE RIESGOS'!$AR106="Catastrófico"),CONCATENATE("R",'MAPA DE RIESGOS'!$H106,"C",'MAPA DE RIESGOS'!$AF106),"")</f>
        <v/>
      </c>
      <c r="CO75" s="318" t="str">
        <f>IF(AND('MAPA DE RIESGOS'!$AP107="Media",'MAPA DE RIESGOS'!$AR107="Catastrófico"),CONCATENATE("R",'MAPA DE RIESGOS'!$H107,"C",'MAPA DE RIESGOS'!$AF107),"")</f>
        <v/>
      </c>
      <c r="CP75" s="318" t="str">
        <f>IF(AND('MAPA DE RIESGOS'!$AP108="Media",'MAPA DE RIESGOS'!$AR108="Catastrófico"),CONCATENATE("R",'MAPA DE RIESGOS'!$H108,"C",'MAPA DE RIESGOS'!$AF108),"")</f>
        <v/>
      </c>
      <c r="CQ75" s="318" t="str">
        <f>IF(AND('MAPA DE RIESGOS'!$AP109="Media",'MAPA DE RIESGOS'!$AR109="Catastrófico"),CONCATENATE("R",'MAPA DE RIESGOS'!$H109,"C",'MAPA DE RIESGOS'!$AF109),"")</f>
        <v/>
      </c>
      <c r="CR75" s="318" t="str">
        <f>IF(AND('MAPA DE RIESGOS'!$AP110="Media",'MAPA DE RIESGOS'!$AR110="Catastrófico"),CONCATENATE("R",'MAPA DE RIESGOS'!$H110,"C",'MAPA DE RIESGOS'!$AF110),"")</f>
        <v/>
      </c>
      <c r="CS75" s="318" t="str">
        <f>IF(AND('MAPA DE RIESGOS'!$AP111="Media",'MAPA DE RIESGOS'!$AR111="Catastrófico"),CONCATENATE("R",'MAPA DE RIESGOS'!$H111,"C",'MAPA DE RIESGOS'!$AF111),"")</f>
        <v/>
      </c>
      <c r="CT75" s="318" t="str">
        <f>IF(AND('MAPA DE RIESGOS'!$AP112="Media",'MAPA DE RIESGOS'!$AR112="Catastrófico"),CONCATENATE("R",'MAPA DE RIESGOS'!$H112,"C",'MAPA DE RIESGOS'!$AF112),"")</f>
        <v/>
      </c>
      <c r="CU75" s="319" t="str">
        <f>IF(AND('MAPA DE RIESGOS'!$AP113="Media",'MAPA DE RIESGOS'!$AR113="Catastrófico"),CONCATENATE("R",'MAPA DE RIESGOS'!$H113,"C",'MAPA DE RIESGOS'!$AF113),"")</f>
        <v/>
      </c>
      <c r="CV75" s="57"/>
      <c r="CW75" s="864"/>
      <c r="CX75" s="865"/>
      <c r="CY75" s="865"/>
      <c r="CZ75" s="865"/>
      <c r="DA75" s="865"/>
      <c r="DB75" s="866"/>
    </row>
    <row r="76" spans="2:106" ht="32.450000000000003" customHeight="1">
      <c r="B76" s="878"/>
      <c r="C76" s="878"/>
      <c r="D76" s="879"/>
      <c r="E76" s="849"/>
      <c r="F76" s="850"/>
      <c r="G76" s="850"/>
      <c r="H76" s="850"/>
      <c r="I76" s="851"/>
      <c r="J76" s="328" t="str">
        <f>IF(AND('MAPA DE RIESGOS'!$AP114="Media",'MAPA DE RIESGOS'!$AR114="Leve"),CONCATENATE("R",'MAPA DE RIESGOS'!$H114,"C",'MAPA DE RIESGOS'!$AF114),"")</f>
        <v/>
      </c>
      <c r="K76" s="329" t="str">
        <f>IF(AND('MAPA DE RIESGOS'!$AP115="Media",'MAPA DE RIESGOS'!$AR115="Leve"),CONCATENATE("R",'MAPA DE RIESGOS'!$H115,"C",'MAPA DE RIESGOS'!$AF115),"")</f>
        <v/>
      </c>
      <c r="L76" s="329" t="str">
        <f>IF(AND('MAPA DE RIESGOS'!$AP116="Media",'MAPA DE RIESGOS'!$AR116="Leve"),CONCATENATE("R",'MAPA DE RIESGOS'!$H116,"C",'MAPA DE RIESGOS'!$AF116),"")</f>
        <v/>
      </c>
      <c r="M76" s="329" t="str">
        <f>IF(AND('MAPA DE RIESGOS'!$AP117="Media",'MAPA DE RIESGOS'!$AR117="Leve"),CONCATENATE("R",'MAPA DE RIESGOS'!$H117,"C",'MAPA DE RIESGOS'!$AF117),"")</f>
        <v/>
      </c>
      <c r="N76" s="329" t="str">
        <f>IF(AND('MAPA DE RIESGOS'!$AP118="Media",'MAPA DE RIESGOS'!$AR118="Leve"),CONCATENATE("R",'MAPA DE RIESGOS'!$H118,"C",'MAPA DE RIESGOS'!$AF118),"")</f>
        <v/>
      </c>
      <c r="O76" s="329" t="str">
        <f>IF(AND('MAPA DE RIESGOS'!$AP119="Media",'MAPA DE RIESGOS'!$AR119="Leve"),CONCATENATE("R",'MAPA DE RIESGOS'!$H119,"C",'MAPA DE RIESGOS'!$AF119),"")</f>
        <v/>
      </c>
      <c r="P76" s="329" t="str">
        <f>IF(AND('MAPA DE RIESGOS'!$AP120="Media",'MAPA DE RIESGOS'!$AR120="Leve"),CONCATENATE("R",'MAPA DE RIESGOS'!$H120,"C",'MAPA DE RIESGOS'!$AF120),"")</f>
        <v/>
      </c>
      <c r="Q76" s="329" t="str">
        <f>IF(AND('MAPA DE RIESGOS'!$AP121="Media",'MAPA DE RIESGOS'!$AR121="Leve"),CONCATENATE("R",'MAPA DE RIESGOS'!$H121,"C",'MAPA DE RIESGOS'!$AF121),"")</f>
        <v/>
      </c>
      <c r="R76" s="329" t="str">
        <f>IF(AND('MAPA DE RIESGOS'!$AP122="Media",'MAPA DE RIESGOS'!$AR122="Leve"),CONCATENATE("R",'MAPA DE RIESGOS'!$H122,"C",'MAPA DE RIESGOS'!$AF122),"")</f>
        <v/>
      </c>
      <c r="S76" s="329" t="str">
        <f>IF(AND('MAPA DE RIESGOS'!$AP123="Media",'MAPA DE RIESGOS'!$AR123="Leve"),CONCATENATE("R",'MAPA DE RIESGOS'!$H123,"C",'MAPA DE RIESGOS'!$AF123),"")</f>
        <v/>
      </c>
      <c r="T76" s="329" t="str">
        <f>IF(AND('MAPA DE RIESGOS'!$AP124="Media",'MAPA DE RIESGOS'!$AR124="Leve"),CONCATENATE("R",'MAPA DE RIESGOS'!$H124,"C",'MAPA DE RIESGOS'!$AF124),"")</f>
        <v/>
      </c>
      <c r="U76" s="329" t="str">
        <f>IF(AND('MAPA DE RIESGOS'!$AP125="Media",'MAPA DE RIESGOS'!$AR125="Leve"),CONCATENATE("R",'MAPA DE RIESGOS'!$H125,"C",'MAPA DE RIESGOS'!$AF125),"")</f>
        <v/>
      </c>
      <c r="V76" s="329" t="str">
        <f>IF(AND('MAPA DE RIESGOS'!$AP126="Media",'MAPA DE RIESGOS'!$AR126="Leve"),CONCATENATE("R",'MAPA DE RIESGOS'!$H126,"C",'MAPA DE RIESGOS'!$AF126),"")</f>
        <v/>
      </c>
      <c r="W76" s="329" t="str">
        <f>IF(AND('MAPA DE RIESGOS'!$AP127="Media",'MAPA DE RIESGOS'!$AR127="Leve"),CONCATENATE("R",'MAPA DE RIESGOS'!$H127,"C",'MAPA DE RIESGOS'!$AF127),"")</f>
        <v/>
      </c>
      <c r="X76" s="329" t="str">
        <f>IF(AND('MAPA DE RIESGOS'!$AP128="Media",'MAPA DE RIESGOS'!$AR128="Leve"),CONCATENATE("R",'MAPA DE RIESGOS'!$H128,"C",'MAPA DE RIESGOS'!$AF128),"")</f>
        <v/>
      </c>
      <c r="Y76" s="329" t="str">
        <f>IF(AND('MAPA DE RIESGOS'!$AP129="Media",'MAPA DE RIESGOS'!$AR129="Leve"),CONCATENATE("R",'MAPA DE RIESGOS'!$H129,"C",'MAPA DE RIESGOS'!$AF129),"")</f>
        <v/>
      </c>
      <c r="Z76" s="329" t="str">
        <f>IF(AND('MAPA DE RIESGOS'!$AP136="Media",'MAPA DE RIESGOS'!$AR136="Leve"),CONCATENATE("R",'MAPA DE RIESGOS'!$H136,"C",'MAPA DE RIESGOS'!$AF136),"")</f>
        <v/>
      </c>
      <c r="AA76" s="329" t="str">
        <f>IF(AND('MAPA DE RIESGOS'!$AP137="Media",'MAPA DE RIESGOS'!$AR137="Leve"),CONCATENATE("R",'MAPA DE RIESGOS'!$H137,"C",'MAPA DE RIESGOS'!$AF137),"")</f>
        <v/>
      </c>
      <c r="AB76" s="328" t="str">
        <f>IF(AND('MAPA DE RIESGOS'!$AP114="Media",'MAPA DE RIESGOS'!$AR114="Menor"),CONCATENATE("R",'MAPA DE RIESGOS'!$H114,"C",'MAPA DE RIESGOS'!$AF114),"")</f>
        <v/>
      </c>
      <c r="AC76" s="329" t="str">
        <f>IF(AND('MAPA DE RIESGOS'!$AP115="Media",'MAPA DE RIESGOS'!$AR115="Menor"),CONCATENATE("R",'MAPA DE RIESGOS'!$H115,"C",'MAPA DE RIESGOS'!$AF115),"")</f>
        <v/>
      </c>
      <c r="AD76" s="329" t="str">
        <f>IF(AND('MAPA DE RIESGOS'!$AP116="Media",'MAPA DE RIESGOS'!$AR116="Menor"),CONCATENATE("R",'MAPA DE RIESGOS'!$H116,"C",'MAPA DE RIESGOS'!$AF116),"")</f>
        <v/>
      </c>
      <c r="AE76" s="329" t="str">
        <f>IF(AND('MAPA DE RIESGOS'!$AP117="Media",'MAPA DE RIESGOS'!$AR117="Menor"),CONCATENATE("R",'MAPA DE RIESGOS'!$H117,"C",'MAPA DE RIESGOS'!$AF117),"")</f>
        <v/>
      </c>
      <c r="AF76" s="329" t="str">
        <f>IF(AND('MAPA DE RIESGOS'!$AP118="Media",'MAPA DE RIESGOS'!$AR118="Menor"),CONCATENATE("R",'MAPA DE RIESGOS'!$H118,"C",'MAPA DE RIESGOS'!$AF118),"")</f>
        <v/>
      </c>
      <c r="AG76" s="329" t="str">
        <f>IF(AND('MAPA DE RIESGOS'!$AP119="Media",'MAPA DE RIESGOS'!$AR119="Menor"),CONCATENATE("R",'MAPA DE RIESGOS'!$H119,"C",'MAPA DE RIESGOS'!$AF119),"")</f>
        <v/>
      </c>
      <c r="AH76" s="329" t="str">
        <f>IF(AND('MAPA DE RIESGOS'!$AP120="Media",'MAPA DE RIESGOS'!$AR120="Menor"),CONCATENATE("R",'MAPA DE RIESGOS'!$H120,"C",'MAPA DE RIESGOS'!$AF120),"")</f>
        <v/>
      </c>
      <c r="AI76" s="329" t="str">
        <f>IF(AND('MAPA DE RIESGOS'!$AP121="Media",'MAPA DE RIESGOS'!$AR121="Menor"),CONCATENATE("R",'MAPA DE RIESGOS'!$H121,"C",'MAPA DE RIESGOS'!$AF121),"")</f>
        <v/>
      </c>
      <c r="AJ76" s="329" t="str">
        <f>IF(AND('MAPA DE RIESGOS'!$AP122="Media",'MAPA DE RIESGOS'!$AR122="Menor"),CONCATENATE("R",'MAPA DE RIESGOS'!$H122,"C",'MAPA DE RIESGOS'!$AF122),"")</f>
        <v/>
      </c>
      <c r="AK76" s="329" t="str">
        <f>IF(AND('MAPA DE RIESGOS'!$AP123="Media",'MAPA DE RIESGOS'!$AR123="Menor"),CONCATENATE("R",'MAPA DE RIESGOS'!$H123,"C",'MAPA DE RIESGOS'!$AF123),"")</f>
        <v/>
      </c>
      <c r="AL76" s="329" t="str">
        <f>IF(AND('MAPA DE RIESGOS'!$AP124="Media",'MAPA DE RIESGOS'!$AR124="Menor"),CONCATENATE("R",'MAPA DE RIESGOS'!$H124,"C",'MAPA DE RIESGOS'!$AF124),"")</f>
        <v/>
      </c>
      <c r="AM76" s="329" t="str">
        <f>IF(AND('MAPA DE RIESGOS'!$AP125="Media",'MAPA DE RIESGOS'!$AR125="Menor"),CONCATENATE("R",'MAPA DE RIESGOS'!$H125,"C",'MAPA DE RIESGOS'!$AF125),"")</f>
        <v/>
      </c>
      <c r="AN76" s="329" t="str">
        <f>IF(AND('MAPA DE RIESGOS'!$AP126="Media",'MAPA DE RIESGOS'!$AR126="Menor"),CONCATENATE("R",'MAPA DE RIESGOS'!$H126,"C",'MAPA DE RIESGOS'!$AF126),"")</f>
        <v/>
      </c>
      <c r="AO76" s="329" t="str">
        <f>IF(AND('MAPA DE RIESGOS'!$AP127="Media",'MAPA DE RIESGOS'!$AR127="Menor"),CONCATENATE("R",'MAPA DE RIESGOS'!$H127,"C",'MAPA DE RIESGOS'!$AF127),"")</f>
        <v/>
      </c>
      <c r="AP76" s="329" t="str">
        <f>IF(AND('MAPA DE RIESGOS'!$AP128="Media",'MAPA DE RIESGOS'!$AR128="Menor"),CONCATENATE("R",'MAPA DE RIESGOS'!$H128,"C",'MAPA DE RIESGOS'!$AF128),"")</f>
        <v/>
      </c>
      <c r="AQ76" s="329" t="str">
        <f>IF(AND('MAPA DE RIESGOS'!$AP129="Media",'MAPA DE RIESGOS'!$AR129="Menor"),CONCATENATE("R",'MAPA DE RIESGOS'!$H129,"C",'MAPA DE RIESGOS'!$AF129),"")</f>
        <v/>
      </c>
      <c r="AR76" s="329" t="str">
        <f>IF(AND('MAPA DE RIESGOS'!$AP136="Media",'MAPA DE RIESGOS'!$AR136="Menor"),CONCATENATE("R",'MAPA DE RIESGOS'!$H136,"C",'MAPA DE RIESGOS'!$AF136),"")</f>
        <v/>
      </c>
      <c r="AS76" s="329" t="str">
        <f>IF(AND('MAPA DE RIESGOS'!$AP137="Media",'MAPA DE RIESGOS'!$AR137="Menor"),CONCATENATE("R",'MAPA DE RIESGOS'!$H137,"C",'MAPA DE RIESGOS'!$AF137),"")</f>
        <v/>
      </c>
      <c r="AT76" s="328" t="str">
        <f>IF(AND('MAPA DE RIESGOS'!$AP114="Media",'MAPA DE RIESGOS'!$AR114="Moderado"),CONCATENATE("R",'MAPA DE RIESGOS'!$H114,"C",'MAPA DE RIESGOS'!$AF114),"")</f>
        <v/>
      </c>
      <c r="AU76" s="329" t="str">
        <f>IF(AND('MAPA DE RIESGOS'!$AP115="Media",'MAPA DE RIESGOS'!$AR115="Moderado"),CONCATENATE("R",'MAPA DE RIESGOS'!$H115,"C",'MAPA DE RIESGOS'!$AF115),"")</f>
        <v/>
      </c>
      <c r="AV76" s="329" t="str">
        <f>IF(AND('MAPA DE RIESGOS'!$AP116="Media",'MAPA DE RIESGOS'!$AR116="Moderado"),CONCATENATE("R",'MAPA DE RIESGOS'!$H116,"C",'MAPA DE RIESGOS'!$AF116),"")</f>
        <v/>
      </c>
      <c r="AW76" s="329" t="str">
        <f>IF(AND('MAPA DE RIESGOS'!$AP117="Media",'MAPA DE RIESGOS'!$AR117="Moderado"),CONCATENATE("R",'MAPA DE RIESGOS'!$H117,"C",'MAPA DE RIESGOS'!$AF117),"")</f>
        <v/>
      </c>
      <c r="AX76" s="329" t="str">
        <f>IF(AND('MAPA DE RIESGOS'!$AP118="Media",'MAPA DE RIESGOS'!$AR118="Moderado"),CONCATENATE("R",'MAPA DE RIESGOS'!$H118,"C",'MAPA DE RIESGOS'!$AF118),"")</f>
        <v/>
      </c>
      <c r="AY76" s="329" t="str">
        <f>IF(AND('MAPA DE RIESGOS'!$AP119="Media",'MAPA DE RIESGOS'!$AR119="Moderado"),CONCATENATE("R",'MAPA DE RIESGOS'!$H119,"C",'MAPA DE RIESGOS'!$AF119),"")</f>
        <v/>
      </c>
      <c r="AZ76" s="329" t="str">
        <f>IF(AND('MAPA DE RIESGOS'!$AP120="Media",'MAPA DE RIESGOS'!$AR120="Moderado"),CONCATENATE("R",'MAPA DE RIESGOS'!$H120,"C",'MAPA DE RIESGOS'!$AF120),"")</f>
        <v/>
      </c>
      <c r="BA76" s="329" t="str">
        <f>IF(AND('MAPA DE RIESGOS'!$AP121="Media",'MAPA DE RIESGOS'!$AR121="Moderado"),CONCATENATE("R",'MAPA DE RIESGOS'!$H121,"C",'MAPA DE RIESGOS'!$AF121),"")</f>
        <v/>
      </c>
      <c r="BB76" s="329" t="str">
        <f>IF(AND('MAPA DE RIESGOS'!$AP122="Media",'MAPA DE RIESGOS'!$AR122="Moderado"),CONCATENATE("R",'MAPA DE RIESGOS'!$H122,"C",'MAPA DE RIESGOS'!$AF122),"")</f>
        <v/>
      </c>
      <c r="BC76" s="329" t="str">
        <f>IF(AND('MAPA DE RIESGOS'!$AP123="Media",'MAPA DE RIESGOS'!$AR123="Moderado"),CONCATENATE("R",'MAPA DE RIESGOS'!$H123,"C",'MAPA DE RIESGOS'!$AF123),"")</f>
        <v/>
      </c>
      <c r="BD76" s="329" t="str">
        <f>IF(AND('MAPA DE RIESGOS'!$AP124="Media",'MAPA DE RIESGOS'!$AR124="Moderado"),CONCATENATE("R",'MAPA DE RIESGOS'!$H124,"C",'MAPA DE RIESGOS'!$AF124),"")</f>
        <v/>
      </c>
      <c r="BE76" s="329" t="str">
        <f>IF(AND('MAPA DE RIESGOS'!$AP125="Media",'MAPA DE RIESGOS'!$AR125="Moderado"),CONCATENATE("R",'MAPA DE RIESGOS'!$H125,"C",'MAPA DE RIESGOS'!$AF125),"")</f>
        <v/>
      </c>
      <c r="BF76" s="329" t="str">
        <f>IF(AND('MAPA DE RIESGOS'!$AP126="Media",'MAPA DE RIESGOS'!$AR126="Moderado"),CONCATENATE("R",'MAPA DE RIESGOS'!$H126,"C",'MAPA DE RIESGOS'!$AF126),"")</f>
        <v/>
      </c>
      <c r="BG76" s="329" t="str">
        <f>IF(AND('MAPA DE RIESGOS'!$AP127="Media",'MAPA DE RIESGOS'!$AR127="Moderado"),CONCATENATE("R",'MAPA DE RIESGOS'!$H127,"C",'MAPA DE RIESGOS'!$AF127),"")</f>
        <v/>
      </c>
      <c r="BH76" s="329" t="str">
        <f>IF(AND('MAPA DE RIESGOS'!$AP128="Media",'MAPA DE RIESGOS'!$AR128="Moderado"),CONCATENATE("R",'MAPA DE RIESGOS'!$H128,"C",'MAPA DE RIESGOS'!$AF128),"")</f>
        <v/>
      </c>
      <c r="BI76" s="329" t="str">
        <f>IF(AND('MAPA DE RIESGOS'!$AP129="Media",'MAPA DE RIESGOS'!$AR129="Moderado"),CONCATENATE("R",'MAPA DE RIESGOS'!$H129,"C",'MAPA DE RIESGOS'!$AF129),"")</f>
        <v/>
      </c>
      <c r="BJ76" s="329" t="str">
        <f>IF(AND('MAPA DE RIESGOS'!$AP136="Media",'MAPA DE RIESGOS'!$AR136="Moderado"),CONCATENATE("R",'MAPA DE RIESGOS'!$H136,"C",'MAPA DE RIESGOS'!$AF136),"")</f>
        <v/>
      </c>
      <c r="BK76" s="330" t="str">
        <f>IF(AND('MAPA DE RIESGOS'!$AP137="Media",'MAPA DE RIESGOS'!$AR137="Moderado"),CONCATENATE("R",'MAPA DE RIESGOS'!$H137,"C",'MAPA DE RIESGOS'!$AF137),"")</f>
        <v/>
      </c>
      <c r="BL76" s="316" t="str">
        <f>IF(AND('MAPA DE RIESGOS'!$AP114="Media",'MAPA DE RIESGOS'!$AR114="Mayor"),CONCATENATE("R",'MAPA DE RIESGOS'!$H114,"C",'MAPA DE RIESGOS'!$AF114),"")</f>
        <v/>
      </c>
      <c r="BM76" s="316" t="str">
        <f>IF(AND('MAPA DE RIESGOS'!$AP115="Media",'MAPA DE RIESGOS'!$AR115="Mayor"),CONCATENATE("R",'MAPA DE RIESGOS'!$H115,"C",'MAPA DE RIESGOS'!$AF115),"")</f>
        <v/>
      </c>
      <c r="BN76" s="316" t="str">
        <f>IF(AND('MAPA DE RIESGOS'!$AP116="Media",'MAPA DE RIESGOS'!$AR116="Mayor"),CONCATENATE("R",'MAPA DE RIESGOS'!$H116,"C",'MAPA DE RIESGOS'!$AF116),"")</f>
        <v/>
      </c>
      <c r="BO76" s="316" t="str">
        <f>IF(AND('MAPA DE RIESGOS'!$AP117="Media",'MAPA DE RIESGOS'!$AR117="Mayor"),CONCATENATE("R",'MAPA DE RIESGOS'!$H117,"C",'MAPA DE RIESGOS'!$AF117),"")</f>
        <v/>
      </c>
      <c r="BP76" s="316" t="str">
        <f>IF(AND('MAPA DE RIESGOS'!$AP118="Media",'MAPA DE RIESGOS'!$AR118="Mayor"),CONCATENATE("R",'MAPA DE RIESGOS'!$H118,"C",'MAPA DE RIESGOS'!$AF118),"")</f>
        <v/>
      </c>
      <c r="BQ76" s="316" t="str">
        <f>IF(AND('MAPA DE RIESGOS'!$AP119="Media",'MAPA DE RIESGOS'!$AR119="Mayor"),CONCATENATE("R",'MAPA DE RIESGOS'!$H119,"C",'MAPA DE RIESGOS'!$AF119),"")</f>
        <v/>
      </c>
      <c r="BR76" s="316" t="str">
        <f>IF(AND('MAPA DE RIESGOS'!$AP120="Media",'MAPA DE RIESGOS'!$AR120="Mayor"),CONCATENATE("R",'MAPA DE RIESGOS'!$H120,"C",'MAPA DE RIESGOS'!$AF120),"")</f>
        <v/>
      </c>
      <c r="BS76" s="316" t="str">
        <f>IF(AND('MAPA DE RIESGOS'!$AP121="Media",'MAPA DE RIESGOS'!$AR121="Mayor"),CONCATENATE("R",'MAPA DE RIESGOS'!$H121,"C",'MAPA DE RIESGOS'!$AF121),"")</f>
        <v/>
      </c>
      <c r="BT76" s="316" t="str">
        <f>IF(AND('MAPA DE RIESGOS'!$AP122="Media",'MAPA DE RIESGOS'!$AR122="Mayor"),CONCATENATE("R",'MAPA DE RIESGOS'!$H122,"C",'MAPA DE RIESGOS'!$AF122),"")</f>
        <v/>
      </c>
      <c r="BU76" s="316" t="str">
        <f>IF(AND('MAPA DE RIESGOS'!$AP123="Media",'MAPA DE RIESGOS'!$AR123="Mayor"),CONCATENATE("R",'MAPA DE RIESGOS'!$H123,"C",'MAPA DE RIESGOS'!$AF123),"")</f>
        <v/>
      </c>
      <c r="BV76" s="316" t="str">
        <f>IF(AND('MAPA DE RIESGOS'!$AP124="Media",'MAPA DE RIESGOS'!$AR124="Mayor"),CONCATENATE("R",'MAPA DE RIESGOS'!$H124,"C",'MAPA DE RIESGOS'!$AF124),"")</f>
        <v/>
      </c>
      <c r="BW76" s="316" t="str">
        <f>IF(AND('MAPA DE RIESGOS'!$AP125="Media",'MAPA DE RIESGOS'!$AR125="Mayor"),CONCATENATE("R",'MAPA DE RIESGOS'!$H125,"C",'MAPA DE RIESGOS'!$AF125),"")</f>
        <v/>
      </c>
      <c r="BX76" s="316" t="str">
        <f>IF(AND('MAPA DE RIESGOS'!$AP126="Media",'MAPA DE RIESGOS'!$AR126="Mayor"),CONCATENATE("R",'MAPA DE RIESGOS'!$H126,"C",'MAPA DE RIESGOS'!$AF126),"")</f>
        <v/>
      </c>
      <c r="BY76" s="316" t="str">
        <f>IF(AND('MAPA DE RIESGOS'!$AP127="Media",'MAPA DE RIESGOS'!$AR127="Mayor"),CONCATENATE("R",'MAPA DE RIESGOS'!$H127,"C",'MAPA DE RIESGOS'!$AF127),"")</f>
        <v/>
      </c>
      <c r="BZ76" s="316" t="str">
        <f>IF(AND('MAPA DE RIESGOS'!$AP128="Media",'MAPA DE RIESGOS'!$AR128="Mayor"),CONCATENATE("R",'MAPA DE RIESGOS'!$H128,"C",'MAPA DE RIESGOS'!$AF128),"")</f>
        <v/>
      </c>
      <c r="CA76" s="316" t="str">
        <f>IF(AND('MAPA DE RIESGOS'!$AP129="Media",'MAPA DE RIESGOS'!$AR129="Mayor"),CONCATENATE("R",'MAPA DE RIESGOS'!$H129,"C",'MAPA DE RIESGOS'!$AF129),"")</f>
        <v/>
      </c>
      <c r="CB76" s="316" t="str">
        <f>IF(AND('MAPA DE RIESGOS'!$AP136="Media",'MAPA DE RIESGOS'!$AR136="Mayor"),CONCATENATE("R",'MAPA DE RIESGOS'!$H136,"C",'MAPA DE RIESGOS'!$AF136),"")</f>
        <v/>
      </c>
      <c r="CC76" s="317" t="str">
        <f>IF(AND('MAPA DE RIESGOS'!$AP137="Media",'MAPA DE RIESGOS'!$AR137="Mayor"),CONCATENATE("R",'MAPA DE RIESGOS'!$H137,"C",'MAPA DE RIESGOS'!$AF137),"")</f>
        <v/>
      </c>
      <c r="CD76" s="318" t="str">
        <f>IF(AND('MAPA DE RIESGOS'!$AP114="Media",'MAPA DE RIESGOS'!$AR114="Catastrófico"),CONCATENATE("R",'MAPA DE RIESGOS'!$H114,"C",'MAPA DE RIESGOS'!$AF114),"")</f>
        <v/>
      </c>
      <c r="CE76" s="318" t="str">
        <f>IF(AND('MAPA DE RIESGOS'!$AP115="Media",'MAPA DE RIESGOS'!$AR115="Catastrófico"),CONCATENATE("R",'MAPA DE RIESGOS'!$H115,"C",'MAPA DE RIESGOS'!$AF115),"")</f>
        <v/>
      </c>
      <c r="CF76" s="318" t="str">
        <f>IF(AND('MAPA DE RIESGOS'!$AP116="Media",'MAPA DE RIESGOS'!$AR116="Catastrófico"),CONCATENATE("R",'MAPA DE RIESGOS'!$H116,"C",'MAPA DE RIESGOS'!$AF116),"")</f>
        <v/>
      </c>
      <c r="CG76" s="318" t="str">
        <f>IF(AND('MAPA DE RIESGOS'!$AP117="Media",'MAPA DE RIESGOS'!$AR117="Catastrófico"),CONCATENATE("R",'MAPA DE RIESGOS'!$H117,"C",'MAPA DE RIESGOS'!$AF117),"")</f>
        <v/>
      </c>
      <c r="CH76" s="318" t="str">
        <f>IF(AND('MAPA DE RIESGOS'!$AP118="Media",'MAPA DE RIESGOS'!$AR118="Catastrófico"),CONCATENATE("R",'MAPA DE RIESGOS'!$H118,"C",'MAPA DE RIESGOS'!$AF118),"")</f>
        <v/>
      </c>
      <c r="CI76" s="318" t="str">
        <f>IF(AND('MAPA DE RIESGOS'!$AP119="Media",'MAPA DE RIESGOS'!$AR119="Catastrófico"),CONCATENATE("R",'MAPA DE RIESGOS'!$H119,"C",'MAPA DE RIESGOS'!$AF119),"")</f>
        <v/>
      </c>
      <c r="CJ76" s="318" t="str">
        <f>IF(AND('MAPA DE RIESGOS'!$AP120="Media",'MAPA DE RIESGOS'!$AR120="Catastrófico"),CONCATENATE("R",'MAPA DE RIESGOS'!$H120,"C",'MAPA DE RIESGOS'!$AF120),"")</f>
        <v/>
      </c>
      <c r="CK76" s="318" t="str">
        <f>IF(AND('MAPA DE RIESGOS'!$AP121="Media",'MAPA DE RIESGOS'!$AR121="Catastrófico"),CONCATENATE("R",'MAPA DE RIESGOS'!$H121,"C",'MAPA DE RIESGOS'!$AF121),"")</f>
        <v/>
      </c>
      <c r="CL76" s="318" t="str">
        <f>IF(AND('MAPA DE RIESGOS'!$AP122="Media",'MAPA DE RIESGOS'!$AR122="Catastrófico"),CONCATENATE("R",'MAPA DE RIESGOS'!$H122,"C",'MAPA DE RIESGOS'!$AF122),"")</f>
        <v/>
      </c>
      <c r="CM76" s="318" t="str">
        <f>IF(AND('MAPA DE RIESGOS'!$AP123="Media",'MAPA DE RIESGOS'!$AR123="Catastrófico"),CONCATENATE("R",'MAPA DE RIESGOS'!$H123,"C",'MAPA DE RIESGOS'!$AF123),"")</f>
        <v/>
      </c>
      <c r="CN76" s="318" t="str">
        <f>IF(AND('MAPA DE RIESGOS'!$AP124="Media",'MAPA DE RIESGOS'!$AR124="Catastrófico"),CONCATENATE("R",'MAPA DE RIESGOS'!$H124,"C",'MAPA DE RIESGOS'!$AF124),"")</f>
        <v/>
      </c>
      <c r="CO76" s="318" t="str">
        <f>IF(AND('MAPA DE RIESGOS'!$AP125="Media",'MAPA DE RIESGOS'!$AR125="Catastrófico"),CONCATENATE("R",'MAPA DE RIESGOS'!$H125,"C",'MAPA DE RIESGOS'!$AF125),"")</f>
        <v/>
      </c>
      <c r="CP76" s="318" t="str">
        <f>IF(AND('MAPA DE RIESGOS'!$AP126="Media",'MAPA DE RIESGOS'!$AR126="Catastrófico"),CONCATENATE("R",'MAPA DE RIESGOS'!$H126,"C",'MAPA DE RIESGOS'!$AF126),"")</f>
        <v/>
      </c>
      <c r="CQ76" s="318" t="str">
        <f>IF(AND('MAPA DE RIESGOS'!$AP127="Media",'MAPA DE RIESGOS'!$AR127="Catastrófico"),CONCATENATE("R",'MAPA DE RIESGOS'!$H127,"C",'MAPA DE RIESGOS'!$AF127),"")</f>
        <v/>
      </c>
      <c r="CR76" s="318" t="str">
        <f>IF(AND('MAPA DE RIESGOS'!$AP128="Media",'MAPA DE RIESGOS'!$AR128="Catastrófico"),CONCATENATE("R",'MAPA DE RIESGOS'!$H128,"C",'MAPA DE RIESGOS'!$AF128),"")</f>
        <v/>
      </c>
      <c r="CS76" s="318" t="str">
        <f>IF(AND('MAPA DE RIESGOS'!$AP129="Media",'MAPA DE RIESGOS'!$AR129="Catastrófico"),CONCATENATE("R",'MAPA DE RIESGOS'!$H129,"C",'MAPA DE RIESGOS'!$AF129),"")</f>
        <v/>
      </c>
      <c r="CT76" s="318" t="str">
        <f>IF(AND('MAPA DE RIESGOS'!$AP136="Media",'MAPA DE RIESGOS'!$AR136="Catastrófico"),CONCATENATE("R",'MAPA DE RIESGOS'!$H136,"C",'MAPA DE RIESGOS'!$AF136),"")</f>
        <v/>
      </c>
      <c r="CU76" s="319" t="str">
        <f>IF(AND('MAPA DE RIESGOS'!$AP137="Media",'MAPA DE RIESGOS'!$AR137="Catastrófico"),CONCATENATE("R",'MAPA DE RIESGOS'!$H137,"C",'MAPA DE RIESGOS'!$AF137),"")</f>
        <v/>
      </c>
      <c r="CV76" s="57"/>
      <c r="CW76" s="864"/>
      <c r="CX76" s="865"/>
      <c r="CY76" s="865"/>
      <c r="CZ76" s="865"/>
      <c r="DA76" s="865"/>
      <c r="DB76" s="866"/>
    </row>
    <row r="77" spans="2:106" ht="32.450000000000003" customHeight="1">
      <c r="B77" s="878"/>
      <c r="C77" s="878"/>
      <c r="D77" s="879"/>
      <c r="E77" s="849"/>
      <c r="F77" s="850"/>
      <c r="G77" s="850"/>
      <c r="H77" s="850"/>
      <c r="I77" s="851"/>
      <c r="J77" s="328" t="str">
        <f>IF(AND('MAPA DE RIESGOS'!$AP138="Media",'MAPA DE RIESGOS'!$AR138="Leve"),CONCATENATE("R",'MAPA DE RIESGOS'!$H138,"C",'MAPA DE RIESGOS'!$AF138),"")</f>
        <v/>
      </c>
      <c r="K77" s="329" t="str">
        <f>IF(AND('MAPA DE RIESGOS'!$AP139="Media",'MAPA DE RIESGOS'!$AR139="Leve"),CONCATENATE("R",'MAPA DE RIESGOS'!$H139,"C",'MAPA DE RIESGOS'!$AF139),"")</f>
        <v/>
      </c>
      <c r="L77" s="329" t="str">
        <f>IF(AND('MAPA DE RIESGOS'!$AP140="Media",'MAPA DE RIESGOS'!$AR140="Leve"),CONCATENATE("R",'MAPA DE RIESGOS'!$H140,"C",'MAPA DE RIESGOS'!$AF140),"")</f>
        <v/>
      </c>
      <c r="M77" s="329" t="str">
        <f>IF(AND('MAPA DE RIESGOS'!$AP141="Media",'MAPA DE RIESGOS'!$AR141="Leve"),CONCATENATE("R",'MAPA DE RIESGOS'!$H141,"C",'MAPA DE RIESGOS'!$AF141),"")</f>
        <v/>
      </c>
      <c r="N77" s="329" t="str">
        <f>IF(AND('MAPA DE RIESGOS'!$AP142="Media",'MAPA DE RIESGOS'!$AR142="Leve"),CONCATENATE("R",'MAPA DE RIESGOS'!$H142,"C",'MAPA DE RIESGOS'!$AF142),"")</f>
        <v/>
      </c>
      <c r="O77" s="329" t="str">
        <f>IF(AND('MAPA DE RIESGOS'!$AP143="Media",'MAPA DE RIESGOS'!$AR143="Leve"),CONCATENATE("R",'MAPA DE RIESGOS'!$H143,"C",'MAPA DE RIESGOS'!$AF143),"")</f>
        <v/>
      </c>
      <c r="P77" s="329" t="str">
        <f>IF(AND('MAPA DE RIESGOS'!$AP144="Media",'MAPA DE RIESGOS'!$AR144="Leve"),CONCATENATE("R",'MAPA DE RIESGOS'!$H144,"C",'MAPA DE RIESGOS'!$AF144),"")</f>
        <v/>
      </c>
      <c r="Q77" s="329" t="str">
        <f>IF(AND('MAPA DE RIESGOS'!$AP145="Media",'MAPA DE RIESGOS'!$AR145="Leve"),CONCATENATE("R",'MAPA DE RIESGOS'!$H145,"C",'MAPA DE RIESGOS'!$AF145),"")</f>
        <v/>
      </c>
      <c r="R77" s="329" t="str">
        <f>IF(AND('MAPA DE RIESGOS'!$AP146="Media",'MAPA DE RIESGOS'!$AR146="Leve"),CONCATENATE("R",'MAPA DE RIESGOS'!$H146,"C",'MAPA DE RIESGOS'!$AF146),"")</f>
        <v/>
      </c>
      <c r="S77" s="329" t="str">
        <f>IF(AND('MAPA DE RIESGOS'!$AP147="Media",'MAPA DE RIESGOS'!$AR147="Leve"),CONCATENATE("R",'MAPA DE RIESGOS'!$H147,"C",'MAPA DE RIESGOS'!$AF147),"")</f>
        <v/>
      </c>
      <c r="T77" s="329" t="str">
        <f>IF(AND('MAPA DE RIESGOS'!$AP148="Media",'MAPA DE RIESGOS'!$AR148="Leve"),CONCATENATE("R",'MAPA DE RIESGOS'!$H148,"C",'MAPA DE RIESGOS'!$AF148),"")</f>
        <v/>
      </c>
      <c r="U77" s="329" t="str">
        <f>IF(AND('MAPA DE RIESGOS'!$AP149="Media",'MAPA DE RIESGOS'!$AR149="Leve"),CONCATENATE("R",'MAPA DE RIESGOS'!$H149,"C",'MAPA DE RIESGOS'!$AF149),"")</f>
        <v/>
      </c>
      <c r="V77" s="329" t="str">
        <f>IF(AND('MAPA DE RIESGOS'!$AP150="Media",'MAPA DE RIESGOS'!$AR150="Leve"),CONCATENATE("R",'MAPA DE RIESGOS'!$H150,"C",'MAPA DE RIESGOS'!$AF150),"")</f>
        <v/>
      </c>
      <c r="W77" s="329" t="str">
        <f>IF(AND('MAPA DE RIESGOS'!$AP151="Media",'MAPA DE RIESGOS'!$AR151="Leve"),CONCATENATE("R",'MAPA DE RIESGOS'!$H151,"C",'MAPA DE RIESGOS'!$AF151),"")</f>
        <v/>
      </c>
      <c r="X77" s="329" t="str">
        <f>IF(AND('MAPA DE RIESGOS'!$AP152="Media",'MAPA DE RIESGOS'!$AR152="Leve"),CONCATENATE("R",'MAPA DE RIESGOS'!$H152,"C",'MAPA DE RIESGOS'!$AF152),"")</f>
        <v/>
      </c>
      <c r="Y77" s="329" t="str">
        <f>IF(AND('MAPA DE RIESGOS'!$AP153="Media",'MAPA DE RIESGOS'!$AR153="Leve"),CONCATENATE("R",'MAPA DE RIESGOS'!$H153,"C",'MAPA DE RIESGOS'!$AF153),"")</f>
        <v/>
      </c>
      <c r="Z77" s="329" t="str">
        <f>IF(AND('MAPA DE RIESGOS'!$AP154="Media",'MAPA DE RIESGOS'!$AR154="Leve"),CONCATENATE("R",'MAPA DE RIESGOS'!$H154,"C",'MAPA DE RIESGOS'!$AF154),"")</f>
        <v/>
      </c>
      <c r="AA77" s="329" t="str">
        <f>IF(AND('MAPA DE RIESGOS'!$AP155="Media",'MAPA DE RIESGOS'!$AR155="Leve"),CONCATENATE("R",'MAPA DE RIESGOS'!$H155,"C",'MAPA DE RIESGOS'!$AF155),"")</f>
        <v/>
      </c>
      <c r="AB77" s="328" t="str">
        <f>IF(AND('MAPA DE RIESGOS'!$AP138="Media",'MAPA DE RIESGOS'!$AR138="Menor"),CONCATENATE("R",'MAPA DE RIESGOS'!$H138,"C",'MAPA DE RIESGOS'!$AF138),"")</f>
        <v/>
      </c>
      <c r="AC77" s="329" t="str">
        <f>IF(AND('MAPA DE RIESGOS'!$AP139="Media",'MAPA DE RIESGOS'!$AR139="Menor"),CONCATENATE("R",'MAPA DE RIESGOS'!$H139,"C",'MAPA DE RIESGOS'!$AF139),"")</f>
        <v/>
      </c>
      <c r="AD77" s="329" t="str">
        <f>IF(AND('MAPA DE RIESGOS'!$AP140="Media",'MAPA DE RIESGOS'!$AR140="Menor"),CONCATENATE("R",'MAPA DE RIESGOS'!$H140,"C",'MAPA DE RIESGOS'!$AF140),"")</f>
        <v/>
      </c>
      <c r="AE77" s="329" t="str">
        <f>IF(AND('MAPA DE RIESGOS'!$AP141="Media",'MAPA DE RIESGOS'!$AR141="Menor"),CONCATENATE("R",'MAPA DE RIESGOS'!$H141,"C",'MAPA DE RIESGOS'!$AF141),"")</f>
        <v/>
      </c>
      <c r="AF77" s="329" t="str">
        <f>IF(AND('MAPA DE RIESGOS'!$AP142="Media",'MAPA DE RIESGOS'!$AR142="Menor"),CONCATENATE("R",'MAPA DE RIESGOS'!$H142,"C",'MAPA DE RIESGOS'!$AF142),"")</f>
        <v/>
      </c>
      <c r="AG77" s="329" t="str">
        <f>IF(AND('MAPA DE RIESGOS'!$AP143="Media",'MAPA DE RIESGOS'!$AR143="Menor"),CONCATENATE("R",'MAPA DE RIESGOS'!$H143,"C",'MAPA DE RIESGOS'!$AF143),"")</f>
        <v/>
      </c>
      <c r="AH77" s="329" t="str">
        <f>IF(AND('MAPA DE RIESGOS'!$AP144="Media",'MAPA DE RIESGOS'!$AR144="Menor"),CONCATENATE("R",'MAPA DE RIESGOS'!$H144,"C",'MAPA DE RIESGOS'!$AF144),"")</f>
        <v/>
      </c>
      <c r="AI77" s="329" t="str">
        <f>IF(AND('MAPA DE RIESGOS'!$AP145="Media",'MAPA DE RIESGOS'!$AR145="Menor"),CONCATENATE("R",'MAPA DE RIESGOS'!$H145,"C",'MAPA DE RIESGOS'!$AF145),"")</f>
        <v/>
      </c>
      <c r="AJ77" s="329" t="str">
        <f>IF(AND('MAPA DE RIESGOS'!$AP146="Media",'MAPA DE RIESGOS'!$AR146="Menor"),CONCATENATE("R",'MAPA DE RIESGOS'!$H146,"C",'MAPA DE RIESGOS'!$AF146),"")</f>
        <v/>
      </c>
      <c r="AK77" s="329" t="str">
        <f>IF(AND('MAPA DE RIESGOS'!$AP147="Media",'MAPA DE RIESGOS'!$AR147="Menor"),CONCATENATE("R",'MAPA DE RIESGOS'!$H147,"C",'MAPA DE RIESGOS'!$AF147),"")</f>
        <v/>
      </c>
      <c r="AL77" s="329" t="str">
        <f>IF(AND('MAPA DE RIESGOS'!$AP148="Media",'MAPA DE RIESGOS'!$AR148="Menor"),CONCATENATE("R",'MAPA DE RIESGOS'!$H148,"C",'MAPA DE RIESGOS'!$AF148),"")</f>
        <v/>
      </c>
      <c r="AM77" s="329" t="str">
        <f>IF(AND('MAPA DE RIESGOS'!$AP149="Media",'MAPA DE RIESGOS'!$AR149="Menor"),CONCATENATE("R",'MAPA DE RIESGOS'!$H149,"C",'MAPA DE RIESGOS'!$AF149),"")</f>
        <v/>
      </c>
      <c r="AN77" s="329" t="str">
        <f>IF(AND('MAPA DE RIESGOS'!$AP150="Media",'MAPA DE RIESGOS'!$AR150="Menor"),CONCATENATE("R",'MAPA DE RIESGOS'!$H150,"C",'MAPA DE RIESGOS'!$AF150),"")</f>
        <v/>
      </c>
      <c r="AO77" s="329" t="str">
        <f>IF(AND('MAPA DE RIESGOS'!$AP151="Media",'MAPA DE RIESGOS'!$AR151="Menor"),CONCATENATE("R",'MAPA DE RIESGOS'!$H151,"C",'MAPA DE RIESGOS'!$AF151),"")</f>
        <v/>
      </c>
      <c r="AP77" s="329" t="str">
        <f>IF(AND('MAPA DE RIESGOS'!$AP152="Media",'MAPA DE RIESGOS'!$AR152="Menor"),CONCATENATE("R",'MAPA DE RIESGOS'!$H152,"C",'MAPA DE RIESGOS'!$AF152),"")</f>
        <v/>
      </c>
      <c r="AQ77" s="329" t="str">
        <f>IF(AND('MAPA DE RIESGOS'!$AP153="Media",'MAPA DE RIESGOS'!$AR153="Menor"),CONCATENATE("R",'MAPA DE RIESGOS'!$H153,"C",'MAPA DE RIESGOS'!$AF153),"")</f>
        <v/>
      </c>
      <c r="AR77" s="329" t="str">
        <f>IF(AND('MAPA DE RIESGOS'!$AP154="Media",'MAPA DE RIESGOS'!$AR154="Menor"),CONCATENATE("R",'MAPA DE RIESGOS'!$H154,"C",'MAPA DE RIESGOS'!$AF154),"")</f>
        <v/>
      </c>
      <c r="AS77" s="329" t="str">
        <f>IF(AND('MAPA DE RIESGOS'!$AP155="Media",'MAPA DE RIESGOS'!$AR155="Menor"),CONCATENATE("R",'MAPA DE RIESGOS'!$H155,"C",'MAPA DE RIESGOS'!$AF155),"")</f>
        <v/>
      </c>
      <c r="AT77" s="328" t="str">
        <f>IF(AND('MAPA DE RIESGOS'!$AP138="Media",'MAPA DE RIESGOS'!$AR138="Moderado"),CONCATENATE("R",'MAPA DE RIESGOS'!$H138,"C",'MAPA DE RIESGOS'!$AF138),"")</f>
        <v/>
      </c>
      <c r="AU77" s="329" t="str">
        <f>IF(AND('MAPA DE RIESGOS'!$AP139="Media",'MAPA DE RIESGOS'!$AR139="Moderado"),CONCATENATE("R",'MAPA DE RIESGOS'!$H139,"C",'MAPA DE RIESGOS'!$AF139),"")</f>
        <v/>
      </c>
      <c r="AV77" s="329" t="str">
        <f>IF(AND('MAPA DE RIESGOS'!$AP140="Media",'MAPA DE RIESGOS'!$AR140="Moderado"),CONCATENATE("R",'MAPA DE RIESGOS'!$H140,"C",'MAPA DE RIESGOS'!$AF140),"")</f>
        <v/>
      </c>
      <c r="AW77" s="329" t="str">
        <f>IF(AND('MAPA DE RIESGOS'!$AP141="Media",'MAPA DE RIESGOS'!$AR141="Moderado"),CONCATENATE("R",'MAPA DE RIESGOS'!$H141,"C",'MAPA DE RIESGOS'!$AF141),"")</f>
        <v/>
      </c>
      <c r="AX77" s="329" t="str">
        <f>IF(AND('MAPA DE RIESGOS'!$AP142="Media",'MAPA DE RIESGOS'!$AR142="Moderado"),CONCATENATE("R",'MAPA DE RIESGOS'!$H142,"C",'MAPA DE RIESGOS'!$AF142),"")</f>
        <v/>
      </c>
      <c r="AY77" s="329" t="str">
        <f>IF(AND('MAPA DE RIESGOS'!$AP143="Media",'MAPA DE RIESGOS'!$AR143="Moderado"),CONCATENATE("R",'MAPA DE RIESGOS'!$H143,"C",'MAPA DE RIESGOS'!$AF143),"")</f>
        <v/>
      </c>
      <c r="AZ77" s="329" t="str">
        <f>IF(AND('MAPA DE RIESGOS'!$AP144="Media",'MAPA DE RIESGOS'!$AR144="Moderado"),CONCATENATE("R",'MAPA DE RIESGOS'!$H144,"C",'MAPA DE RIESGOS'!$AF144),"")</f>
        <v/>
      </c>
      <c r="BA77" s="329" t="str">
        <f>IF(AND('MAPA DE RIESGOS'!$AP145="Media",'MAPA DE RIESGOS'!$AR145="Moderado"),CONCATENATE("R",'MAPA DE RIESGOS'!$H145,"C",'MAPA DE RIESGOS'!$AF145),"")</f>
        <v/>
      </c>
      <c r="BB77" s="329" t="str">
        <f>IF(AND('MAPA DE RIESGOS'!$AP146="Media",'MAPA DE RIESGOS'!$AR146="Moderado"),CONCATENATE("R",'MAPA DE RIESGOS'!$H146,"C",'MAPA DE RIESGOS'!$AF146),"")</f>
        <v/>
      </c>
      <c r="BC77" s="329" t="str">
        <f>IF(AND('MAPA DE RIESGOS'!$AP147="Media",'MAPA DE RIESGOS'!$AR147="Moderado"),CONCATENATE("R",'MAPA DE RIESGOS'!$H147,"C",'MAPA DE RIESGOS'!$AF147),"")</f>
        <v/>
      </c>
      <c r="BD77" s="329" t="str">
        <f>IF(AND('MAPA DE RIESGOS'!$AP148="Media",'MAPA DE RIESGOS'!$AR148="Moderado"),CONCATENATE("R",'MAPA DE RIESGOS'!$H148,"C",'MAPA DE RIESGOS'!$AF148),"")</f>
        <v/>
      </c>
      <c r="BE77" s="329" t="str">
        <f>IF(AND('MAPA DE RIESGOS'!$AP149="Media",'MAPA DE RIESGOS'!$AR149="Moderado"),CONCATENATE("R",'MAPA DE RIESGOS'!$H149,"C",'MAPA DE RIESGOS'!$AF149),"")</f>
        <v/>
      </c>
      <c r="BF77" s="329" t="str">
        <f>IF(AND('MAPA DE RIESGOS'!$AP150="Media",'MAPA DE RIESGOS'!$AR150="Moderado"),CONCATENATE("R",'MAPA DE RIESGOS'!$H150,"C",'MAPA DE RIESGOS'!$AF150),"")</f>
        <v/>
      </c>
      <c r="BG77" s="329" t="str">
        <f>IF(AND('MAPA DE RIESGOS'!$AP151="Media",'MAPA DE RIESGOS'!$AR151="Moderado"),CONCATENATE("R",'MAPA DE RIESGOS'!$H151,"C",'MAPA DE RIESGOS'!$AF151),"")</f>
        <v/>
      </c>
      <c r="BH77" s="329" t="str">
        <f>IF(AND('MAPA DE RIESGOS'!$AP152="Media",'MAPA DE RIESGOS'!$AR152="Moderado"),CONCATENATE("R",'MAPA DE RIESGOS'!$H152,"C",'MAPA DE RIESGOS'!$AF152),"")</f>
        <v/>
      </c>
      <c r="BI77" s="329" t="str">
        <f>IF(AND('MAPA DE RIESGOS'!$AP153="Media",'MAPA DE RIESGOS'!$AR153="Moderado"),CONCATENATE("R",'MAPA DE RIESGOS'!$H153,"C",'MAPA DE RIESGOS'!$AF153),"")</f>
        <v/>
      </c>
      <c r="BJ77" s="329" t="str">
        <f>IF(AND('MAPA DE RIESGOS'!$AP154="Media",'MAPA DE RIESGOS'!$AR154="Moderado"),CONCATENATE("R",'MAPA DE RIESGOS'!$H154,"C",'MAPA DE RIESGOS'!$AF154),"")</f>
        <v/>
      </c>
      <c r="BK77" s="330" t="str">
        <f>IF(AND('MAPA DE RIESGOS'!$AP155="Media",'MAPA DE RIESGOS'!$AR155="Moderado"),CONCATENATE("R",'MAPA DE RIESGOS'!$H155,"C",'MAPA DE RIESGOS'!$AF155),"")</f>
        <v/>
      </c>
      <c r="BL77" s="316" t="str">
        <f>IF(AND('MAPA DE RIESGOS'!$AP138="Media",'MAPA DE RIESGOS'!$AR138="Mayor"),CONCATENATE("R",'MAPA DE RIESGOS'!$H138,"C",'MAPA DE RIESGOS'!$AF138),"")</f>
        <v/>
      </c>
      <c r="BM77" s="316" t="str">
        <f>IF(AND('MAPA DE RIESGOS'!$AP139="Media",'MAPA DE RIESGOS'!$AR139="Mayor"),CONCATENATE("R",'MAPA DE RIESGOS'!$H139,"C",'MAPA DE RIESGOS'!$AF139),"")</f>
        <v/>
      </c>
      <c r="BN77" s="316" t="str">
        <f>IF(AND('MAPA DE RIESGOS'!$AP140="Media",'MAPA DE RIESGOS'!$AR140="Mayor"),CONCATENATE("R",'MAPA DE RIESGOS'!$H140,"C",'MAPA DE RIESGOS'!$AF140),"")</f>
        <v/>
      </c>
      <c r="BO77" s="316" t="str">
        <f>IF(AND('MAPA DE RIESGOS'!$AP141="Media",'MAPA DE RIESGOS'!$AR141="Mayor"),CONCATENATE("R",'MAPA DE RIESGOS'!$H141,"C",'MAPA DE RIESGOS'!$AF141),"")</f>
        <v/>
      </c>
      <c r="BP77" s="316" t="str">
        <f>IF(AND('MAPA DE RIESGOS'!$AP142="Media",'MAPA DE RIESGOS'!$AR142="Mayor"),CONCATENATE("R",'MAPA DE RIESGOS'!$H142,"C",'MAPA DE RIESGOS'!$AF142),"")</f>
        <v/>
      </c>
      <c r="BQ77" s="316" t="str">
        <f>IF(AND('MAPA DE RIESGOS'!$AP143="Media",'MAPA DE RIESGOS'!$AR143="Mayor"),CONCATENATE("R",'MAPA DE RIESGOS'!$H143,"C",'MAPA DE RIESGOS'!$AF143),"")</f>
        <v/>
      </c>
      <c r="BR77" s="316" t="str">
        <f>IF(AND('MAPA DE RIESGOS'!$AP144="Media",'MAPA DE RIESGOS'!$AR144="Mayor"),CONCATENATE("R",'MAPA DE RIESGOS'!$H144,"C",'MAPA DE RIESGOS'!$AF144),"")</f>
        <v/>
      </c>
      <c r="BS77" s="316" t="str">
        <f>IF(AND('MAPA DE RIESGOS'!$AP145="Media",'MAPA DE RIESGOS'!$AR145="Mayor"),CONCATENATE("R",'MAPA DE RIESGOS'!$H145,"C",'MAPA DE RIESGOS'!$AF145),"")</f>
        <v/>
      </c>
      <c r="BT77" s="316" t="str">
        <f>IF(AND('MAPA DE RIESGOS'!$AP146="Media",'MAPA DE RIESGOS'!$AR146="Mayor"),CONCATENATE("R",'MAPA DE RIESGOS'!$H146,"C",'MAPA DE RIESGOS'!$AF146),"")</f>
        <v/>
      </c>
      <c r="BU77" s="316" t="str">
        <f>IF(AND('MAPA DE RIESGOS'!$AP147="Media",'MAPA DE RIESGOS'!$AR147="Mayor"),CONCATENATE("R",'MAPA DE RIESGOS'!$H147,"C",'MAPA DE RIESGOS'!$AF147),"")</f>
        <v/>
      </c>
      <c r="BV77" s="316" t="str">
        <f>IF(AND('MAPA DE RIESGOS'!$AP148="Media",'MAPA DE RIESGOS'!$AR148="Mayor"),CONCATENATE("R",'MAPA DE RIESGOS'!$H148,"C",'MAPA DE RIESGOS'!$AF148),"")</f>
        <v/>
      </c>
      <c r="BW77" s="316" t="str">
        <f>IF(AND('MAPA DE RIESGOS'!$AP149="Media",'MAPA DE RIESGOS'!$AR149="Mayor"),CONCATENATE("R",'MAPA DE RIESGOS'!$H149,"C",'MAPA DE RIESGOS'!$AF149),"")</f>
        <v/>
      </c>
      <c r="BX77" s="316" t="str">
        <f>IF(AND('MAPA DE RIESGOS'!$AP150="Media",'MAPA DE RIESGOS'!$AR150="Mayor"),CONCATENATE("R",'MAPA DE RIESGOS'!$H150,"C",'MAPA DE RIESGOS'!$AF150),"")</f>
        <v/>
      </c>
      <c r="BY77" s="316" t="str">
        <f>IF(AND('MAPA DE RIESGOS'!$AP151="Media",'MAPA DE RIESGOS'!$AR151="Mayor"),CONCATENATE("R",'MAPA DE RIESGOS'!$H151,"C",'MAPA DE RIESGOS'!$AF151),"")</f>
        <v/>
      </c>
      <c r="BZ77" s="316" t="str">
        <f>IF(AND('MAPA DE RIESGOS'!$AP152="Media",'MAPA DE RIESGOS'!$AR152="Mayor"),CONCATENATE("R",'MAPA DE RIESGOS'!$H152,"C",'MAPA DE RIESGOS'!$AF152),"")</f>
        <v/>
      </c>
      <c r="CA77" s="316" t="str">
        <f>IF(AND('MAPA DE RIESGOS'!$AP153="Media",'MAPA DE RIESGOS'!$AR153="Mayor"),CONCATENATE("R",'MAPA DE RIESGOS'!$H153,"C",'MAPA DE RIESGOS'!$AF153),"")</f>
        <v/>
      </c>
      <c r="CB77" s="316" t="str">
        <f>IF(AND('MAPA DE RIESGOS'!$AP154="Media",'MAPA DE RIESGOS'!$AR154="Mayor"),CONCATENATE("R",'MAPA DE RIESGOS'!$H154,"C",'MAPA DE RIESGOS'!$AF154),"")</f>
        <v/>
      </c>
      <c r="CC77" s="317" t="str">
        <f>IF(AND('MAPA DE RIESGOS'!$AP155="Media",'MAPA DE RIESGOS'!$AR155="Mayor"),CONCATENATE("R",'MAPA DE RIESGOS'!$H155,"C",'MAPA DE RIESGOS'!$AF155),"")</f>
        <v/>
      </c>
      <c r="CD77" s="318" t="str">
        <f>IF(AND('MAPA DE RIESGOS'!$AP138="Media",'MAPA DE RIESGOS'!$AR138="Catastrófico"),CONCATENATE("R",'MAPA DE RIESGOS'!$H138,"C",'MAPA DE RIESGOS'!$AF138),"")</f>
        <v/>
      </c>
      <c r="CE77" s="318" t="str">
        <f>IF(AND('MAPA DE RIESGOS'!$AP139="Media",'MAPA DE RIESGOS'!$AR139="Catastrófico"),CONCATENATE("R",'MAPA DE RIESGOS'!$H139,"C",'MAPA DE RIESGOS'!$AF139),"")</f>
        <v/>
      </c>
      <c r="CF77" s="318" t="str">
        <f>IF(AND('MAPA DE RIESGOS'!$AP140="Media",'MAPA DE RIESGOS'!$AR140="Catastrófico"),CONCATENATE("R",'MAPA DE RIESGOS'!$H140,"C",'MAPA DE RIESGOS'!$AF140),"")</f>
        <v/>
      </c>
      <c r="CG77" s="318" t="str">
        <f>IF(AND('MAPA DE RIESGOS'!$AP141="Media",'MAPA DE RIESGOS'!$AR141="Catastrófico"),CONCATENATE("R",'MAPA DE RIESGOS'!$H141,"C",'MAPA DE RIESGOS'!$AF141),"")</f>
        <v/>
      </c>
      <c r="CH77" s="318" t="str">
        <f>IF(AND('MAPA DE RIESGOS'!$AP142="Media",'MAPA DE RIESGOS'!$AR142="Catastrófico"),CONCATENATE("R",'MAPA DE RIESGOS'!$H142,"C",'MAPA DE RIESGOS'!$AF142),"")</f>
        <v/>
      </c>
      <c r="CI77" s="318" t="str">
        <f>IF(AND('MAPA DE RIESGOS'!$AP143="Media",'MAPA DE RIESGOS'!$AR143="Catastrófico"),CONCATENATE("R",'MAPA DE RIESGOS'!$H143,"C",'MAPA DE RIESGOS'!$AF143),"")</f>
        <v/>
      </c>
      <c r="CJ77" s="318" t="str">
        <f>IF(AND('MAPA DE RIESGOS'!$AP144="Media",'MAPA DE RIESGOS'!$AR144="Catastrófico"),CONCATENATE("R",'MAPA DE RIESGOS'!$H144,"C",'MAPA DE RIESGOS'!$AF144),"")</f>
        <v/>
      </c>
      <c r="CK77" s="318" t="str">
        <f>IF(AND('MAPA DE RIESGOS'!$AP145="Media",'MAPA DE RIESGOS'!$AR145="Catastrófico"),CONCATENATE("R",'MAPA DE RIESGOS'!$H145,"C",'MAPA DE RIESGOS'!$AF145),"")</f>
        <v/>
      </c>
      <c r="CL77" s="318" t="str">
        <f>IF(AND('MAPA DE RIESGOS'!$AP146="Media",'MAPA DE RIESGOS'!$AR146="Catastrófico"),CONCATENATE("R",'MAPA DE RIESGOS'!$H146,"C",'MAPA DE RIESGOS'!$AF146),"")</f>
        <v/>
      </c>
      <c r="CM77" s="318" t="str">
        <f>IF(AND('MAPA DE RIESGOS'!$AP147="Media",'MAPA DE RIESGOS'!$AR147="Catastrófico"),CONCATENATE("R",'MAPA DE RIESGOS'!$H147,"C",'MAPA DE RIESGOS'!$AF147),"")</f>
        <v/>
      </c>
      <c r="CN77" s="318" t="str">
        <f>IF(AND('MAPA DE RIESGOS'!$AP148="Media",'MAPA DE RIESGOS'!$AR148="Catastrófico"),CONCATENATE("R",'MAPA DE RIESGOS'!$H148,"C",'MAPA DE RIESGOS'!$AF148),"")</f>
        <v/>
      </c>
      <c r="CO77" s="318" t="str">
        <f>IF(AND('MAPA DE RIESGOS'!$AP149="Media",'MAPA DE RIESGOS'!$AR149="Catastrófico"),CONCATENATE("R",'MAPA DE RIESGOS'!$H149,"C",'MAPA DE RIESGOS'!$AF149),"")</f>
        <v/>
      </c>
      <c r="CP77" s="318" t="str">
        <f>IF(AND('MAPA DE RIESGOS'!$AP150="Media",'MAPA DE RIESGOS'!$AR150="Catastrófico"),CONCATENATE("R",'MAPA DE RIESGOS'!$H150,"C",'MAPA DE RIESGOS'!$AF150),"")</f>
        <v/>
      </c>
      <c r="CQ77" s="318" t="str">
        <f>IF(AND('MAPA DE RIESGOS'!$AP151="Media",'MAPA DE RIESGOS'!$AR151="Catastrófico"),CONCATENATE("R",'MAPA DE RIESGOS'!$H151,"C",'MAPA DE RIESGOS'!$AF151),"")</f>
        <v/>
      </c>
      <c r="CR77" s="318" t="str">
        <f>IF(AND('MAPA DE RIESGOS'!$AP152="Media",'MAPA DE RIESGOS'!$AR152="Catastrófico"),CONCATENATE("R",'MAPA DE RIESGOS'!$H152,"C",'MAPA DE RIESGOS'!$AF152),"")</f>
        <v/>
      </c>
      <c r="CS77" s="318" t="str">
        <f>IF(AND('MAPA DE RIESGOS'!$AP153="Media",'MAPA DE RIESGOS'!$AR153="Catastrófico"),CONCATENATE("R",'MAPA DE RIESGOS'!$H153,"C",'MAPA DE RIESGOS'!$AF153),"")</f>
        <v/>
      </c>
      <c r="CT77" s="318" t="str">
        <f>IF(AND('MAPA DE RIESGOS'!$AP154="Media",'MAPA DE RIESGOS'!$AR154="Catastrófico"),CONCATENATE("R",'MAPA DE RIESGOS'!$H154,"C",'MAPA DE RIESGOS'!$AF154),"")</f>
        <v/>
      </c>
      <c r="CU77" s="319" t="str">
        <f>IF(AND('MAPA DE RIESGOS'!$AP155="Media",'MAPA DE RIESGOS'!$AR155="Catastrófico"),CONCATENATE("R",'MAPA DE RIESGOS'!$H155,"C",'MAPA DE RIESGOS'!$AF155),"")</f>
        <v/>
      </c>
      <c r="CV77" s="57"/>
      <c r="CW77" s="864"/>
      <c r="CX77" s="865"/>
      <c r="CY77" s="865"/>
      <c r="CZ77" s="865"/>
      <c r="DA77" s="865"/>
      <c r="DB77" s="866"/>
    </row>
    <row r="78" spans="2:106" ht="32.450000000000003" customHeight="1">
      <c r="B78" s="878"/>
      <c r="C78" s="878"/>
      <c r="D78" s="879"/>
      <c r="E78" s="849"/>
      <c r="F78" s="850"/>
      <c r="G78" s="850"/>
      <c r="H78" s="850"/>
      <c r="I78" s="851"/>
      <c r="J78" s="328" t="str">
        <f>IF(AND('MAPA DE RIESGOS'!$AP156="Media",'MAPA DE RIESGOS'!$AR156="Leve"),CONCATENATE("R",'MAPA DE RIESGOS'!$H156,"C",'MAPA DE RIESGOS'!$AF156),"")</f>
        <v/>
      </c>
      <c r="K78" s="329" t="str">
        <f>IF(AND('MAPA DE RIESGOS'!$AP157="Media",'MAPA DE RIESGOS'!$AR157="Leve"),CONCATENATE("R",'MAPA DE RIESGOS'!$H157,"C",'MAPA DE RIESGOS'!$AF157),"")</f>
        <v/>
      </c>
      <c r="L78" s="329" t="str">
        <f>IF(AND('MAPA DE RIESGOS'!$AP158="Media",'MAPA DE RIESGOS'!$AR158="Leve"),CONCATENATE("R",'MAPA DE RIESGOS'!$H158,"C",'MAPA DE RIESGOS'!$AF158),"")</f>
        <v/>
      </c>
      <c r="M78" s="329" t="str">
        <f>IF(AND('MAPA DE RIESGOS'!$AP159="Media",'MAPA DE RIESGOS'!$AR159="Leve"),CONCATENATE("R",'MAPA DE RIESGOS'!$H159,"C",'MAPA DE RIESGOS'!$AF159),"")</f>
        <v/>
      </c>
      <c r="N78" s="329" t="str">
        <f>IF(AND('MAPA DE RIESGOS'!$AP160="Media",'MAPA DE RIESGOS'!$AR160="Leve"),CONCATENATE("R",'MAPA DE RIESGOS'!$H160,"C",'MAPA DE RIESGOS'!$AF160),"")</f>
        <v/>
      </c>
      <c r="O78" s="329" t="str">
        <f>IF(AND('MAPA DE RIESGOS'!$AP161="Media",'MAPA DE RIESGOS'!$AR161="Leve"),CONCATENATE("R",'MAPA DE RIESGOS'!$H161,"C",'MAPA DE RIESGOS'!$AF161),"")</f>
        <v/>
      </c>
      <c r="P78" s="329" t="str">
        <f>IF(AND('MAPA DE RIESGOS'!$AP162="Media",'MAPA DE RIESGOS'!$AR162="Leve"),CONCATENATE("R",'MAPA DE RIESGOS'!$H162,"C",'MAPA DE RIESGOS'!$AF162),"")</f>
        <v/>
      </c>
      <c r="Q78" s="329" t="str">
        <f>IF(AND('MAPA DE RIESGOS'!$AP163="Media",'MAPA DE RIESGOS'!$AR163="Leve"),CONCATENATE("R",'MAPA DE RIESGOS'!$H163,"C",'MAPA DE RIESGOS'!$AF163),"")</f>
        <v/>
      </c>
      <c r="R78" s="329" t="str">
        <f>IF(AND('MAPA DE RIESGOS'!$AP164="Media",'MAPA DE RIESGOS'!$AR164="Leve"),CONCATENATE("R",'MAPA DE RIESGOS'!$H164,"C",'MAPA DE RIESGOS'!$AF164),"")</f>
        <v/>
      </c>
      <c r="S78" s="329" t="str">
        <f>IF(AND('MAPA DE RIESGOS'!$AP165="Media",'MAPA DE RIESGOS'!$AR165="Leve"),CONCATENATE("R",'MAPA DE RIESGOS'!$H165,"C",'MAPA DE RIESGOS'!$AF165),"")</f>
        <v/>
      </c>
      <c r="T78" s="329" t="str">
        <f>IF(AND('MAPA DE RIESGOS'!$AP166="Media",'MAPA DE RIESGOS'!$AR166="Leve"),CONCATENATE("R",'MAPA DE RIESGOS'!$H166,"C",'MAPA DE RIESGOS'!$AF166),"")</f>
        <v/>
      </c>
      <c r="U78" s="329" t="str">
        <f>IF(AND('MAPA DE RIESGOS'!$AP167="Media",'MAPA DE RIESGOS'!$AR167="Leve"),CONCATENATE("R",'MAPA DE RIESGOS'!$H167,"C",'MAPA DE RIESGOS'!$AF167),"")</f>
        <v/>
      </c>
      <c r="V78" s="329" t="str">
        <f>IF(AND('MAPA DE RIESGOS'!$AP168="Media",'MAPA DE RIESGOS'!$AR168="Leve"),CONCATENATE("R",'MAPA DE RIESGOS'!$H168,"C",'MAPA DE RIESGOS'!$AF168),"")</f>
        <v/>
      </c>
      <c r="W78" s="329" t="str">
        <f>IF(AND('MAPA DE RIESGOS'!$AP169="Media",'MAPA DE RIESGOS'!$AR169="Leve"),CONCATENATE("R",'MAPA DE RIESGOS'!$H169,"C",'MAPA DE RIESGOS'!$AF169),"")</f>
        <v/>
      </c>
      <c r="X78" s="329" t="str">
        <f>IF(AND('MAPA DE RIESGOS'!$AP170="Media",'MAPA DE RIESGOS'!$AR170="Leve"),CONCATENATE("R",'MAPA DE RIESGOS'!$H170,"C",'MAPA DE RIESGOS'!$AF170),"")</f>
        <v/>
      </c>
      <c r="Y78" s="329" t="str">
        <f>IF(AND('MAPA DE RIESGOS'!$AP171="Media",'MAPA DE RIESGOS'!$AR171="Leve"),CONCATENATE("R",'MAPA DE RIESGOS'!$H171,"C",'MAPA DE RIESGOS'!$AF171),"")</f>
        <v/>
      </c>
      <c r="Z78" s="329" t="str">
        <f>IF(AND('MAPA DE RIESGOS'!$AP172="Media",'MAPA DE RIESGOS'!$AR172="Leve"),CONCATENATE("R",'MAPA DE RIESGOS'!$H172,"C",'MAPA DE RIESGOS'!$AF172),"")</f>
        <v/>
      </c>
      <c r="AA78" s="329" t="str">
        <f>IF(AND('MAPA DE RIESGOS'!$AP173="Media",'MAPA DE RIESGOS'!$AR173="Leve"),CONCATENATE("R",'MAPA DE RIESGOS'!$H173,"C",'MAPA DE RIESGOS'!$AF173),"")</f>
        <v/>
      </c>
      <c r="AB78" s="328" t="str">
        <f>IF(AND('MAPA DE RIESGOS'!$AP156="Media",'MAPA DE RIESGOS'!$AR156="Menor"),CONCATENATE("R",'MAPA DE RIESGOS'!$H156,"C",'MAPA DE RIESGOS'!$AF156),"")</f>
        <v/>
      </c>
      <c r="AC78" s="329" t="str">
        <f>IF(AND('MAPA DE RIESGOS'!$AP157="Media",'MAPA DE RIESGOS'!$AR157="Menor"),CONCATENATE("R",'MAPA DE RIESGOS'!$H157,"C",'MAPA DE RIESGOS'!$AF157),"")</f>
        <v/>
      </c>
      <c r="AD78" s="329" t="str">
        <f>IF(AND('MAPA DE RIESGOS'!$AP158="Media",'MAPA DE RIESGOS'!$AR158="Menor"),CONCATENATE("R",'MAPA DE RIESGOS'!$H158,"C",'MAPA DE RIESGOS'!$AF158),"")</f>
        <v/>
      </c>
      <c r="AE78" s="329" t="str">
        <f>IF(AND('MAPA DE RIESGOS'!$AP159="Media",'MAPA DE RIESGOS'!$AR159="Menor"),CONCATENATE("R",'MAPA DE RIESGOS'!$H159,"C",'MAPA DE RIESGOS'!$AF159),"")</f>
        <v/>
      </c>
      <c r="AF78" s="329" t="str">
        <f>IF(AND('MAPA DE RIESGOS'!$AP160="Media",'MAPA DE RIESGOS'!$AR160="Menor"),CONCATENATE("R",'MAPA DE RIESGOS'!$H160,"C",'MAPA DE RIESGOS'!$AF160),"")</f>
        <v/>
      </c>
      <c r="AG78" s="329" t="str">
        <f>IF(AND('MAPA DE RIESGOS'!$AP161="Media",'MAPA DE RIESGOS'!$AR161="Menor"),CONCATENATE("R",'MAPA DE RIESGOS'!$H161,"C",'MAPA DE RIESGOS'!$AF161),"")</f>
        <v/>
      </c>
      <c r="AH78" s="329" t="str">
        <f>IF(AND('MAPA DE RIESGOS'!$AP162="Media",'MAPA DE RIESGOS'!$AR162="Menor"),CONCATENATE("R",'MAPA DE RIESGOS'!$H162,"C",'MAPA DE RIESGOS'!$AF162),"")</f>
        <v/>
      </c>
      <c r="AI78" s="329" t="str">
        <f>IF(AND('MAPA DE RIESGOS'!$AP163="Media",'MAPA DE RIESGOS'!$AR163="Menor"),CONCATENATE("R",'MAPA DE RIESGOS'!$H163,"C",'MAPA DE RIESGOS'!$AF163),"")</f>
        <v/>
      </c>
      <c r="AJ78" s="329" t="str">
        <f>IF(AND('MAPA DE RIESGOS'!$AP164="Media",'MAPA DE RIESGOS'!$AR164="Menor"),CONCATENATE("R",'MAPA DE RIESGOS'!$H164,"C",'MAPA DE RIESGOS'!$AF164),"")</f>
        <v/>
      </c>
      <c r="AK78" s="329" t="str">
        <f>IF(AND('MAPA DE RIESGOS'!$AP165="Media",'MAPA DE RIESGOS'!$AR165="Menor"),CONCATENATE("R",'MAPA DE RIESGOS'!$H165,"C",'MAPA DE RIESGOS'!$AF165),"")</f>
        <v/>
      </c>
      <c r="AL78" s="329" t="str">
        <f>IF(AND('MAPA DE RIESGOS'!$AP166="Media",'MAPA DE RIESGOS'!$AR166="Menor"),CONCATENATE("R",'MAPA DE RIESGOS'!$H166,"C",'MAPA DE RIESGOS'!$AF166),"")</f>
        <v/>
      </c>
      <c r="AM78" s="329" t="str">
        <f>IF(AND('MAPA DE RIESGOS'!$AP167="Media",'MAPA DE RIESGOS'!$AR167="Menor"),CONCATENATE("R",'MAPA DE RIESGOS'!$H167,"C",'MAPA DE RIESGOS'!$AF167),"")</f>
        <v/>
      </c>
      <c r="AN78" s="329" t="str">
        <f>IF(AND('MAPA DE RIESGOS'!$AP168="Media",'MAPA DE RIESGOS'!$AR168="Menor"),CONCATENATE("R",'MAPA DE RIESGOS'!$H168,"C",'MAPA DE RIESGOS'!$AF168),"")</f>
        <v/>
      </c>
      <c r="AO78" s="329" t="str">
        <f>IF(AND('MAPA DE RIESGOS'!$AP169="Media",'MAPA DE RIESGOS'!$AR169="Menor"),CONCATENATE("R",'MAPA DE RIESGOS'!$H169,"C",'MAPA DE RIESGOS'!$AF169),"")</f>
        <v/>
      </c>
      <c r="AP78" s="329" t="str">
        <f>IF(AND('MAPA DE RIESGOS'!$AP170="Media",'MAPA DE RIESGOS'!$AR170="Menor"),CONCATENATE("R",'MAPA DE RIESGOS'!$H170,"C",'MAPA DE RIESGOS'!$AF170),"")</f>
        <v/>
      </c>
      <c r="AQ78" s="329" t="str">
        <f>IF(AND('MAPA DE RIESGOS'!$AP171="Media",'MAPA DE RIESGOS'!$AR171="Menor"),CONCATENATE("R",'MAPA DE RIESGOS'!$H171,"C",'MAPA DE RIESGOS'!$AF171),"")</f>
        <v/>
      </c>
      <c r="AR78" s="329" t="str">
        <f>IF(AND('MAPA DE RIESGOS'!$AP172="Media",'MAPA DE RIESGOS'!$AR172="Menor"),CONCATENATE("R",'MAPA DE RIESGOS'!$H172,"C",'MAPA DE RIESGOS'!$AF172),"")</f>
        <v/>
      </c>
      <c r="AS78" s="329" t="str">
        <f>IF(AND('MAPA DE RIESGOS'!$AP173="Media",'MAPA DE RIESGOS'!$AR173="Menor"),CONCATENATE("R",'MAPA DE RIESGOS'!$H173,"C",'MAPA DE RIESGOS'!$AF173),"")</f>
        <v/>
      </c>
      <c r="AT78" s="328" t="str">
        <f>IF(AND('MAPA DE RIESGOS'!$AP156="Media",'MAPA DE RIESGOS'!$AR156="Moderado"),CONCATENATE("R",'MAPA DE RIESGOS'!$H156,"C",'MAPA DE RIESGOS'!$AF156),"")</f>
        <v/>
      </c>
      <c r="AU78" s="329" t="str">
        <f>IF(AND('MAPA DE RIESGOS'!$AP157="Media",'MAPA DE RIESGOS'!$AR157="Moderado"),CONCATENATE("R",'MAPA DE RIESGOS'!$H157,"C",'MAPA DE RIESGOS'!$AF157),"")</f>
        <v/>
      </c>
      <c r="AV78" s="329" t="str">
        <f>IF(AND('MAPA DE RIESGOS'!$AP158="Media",'MAPA DE RIESGOS'!$AR158="Moderado"),CONCATENATE("R",'MAPA DE RIESGOS'!$H158,"C",'MAPA DE RIESGOS'!$AF158),"")</f>
        <v/>
      </c>
      <c r="AW78" s="329" t="str">
        <f>IF(AND('MAPA DE RIESGOS'!$AP159="Media",'MAPA DE RIESGOS'!$AR159="Moderado"),CONCATENATE("R",'MAPA DE RIESGOS'!$H159,"C",'MAPA DE RIESGOS'!$AF159),"")</f>
        <v/>
      </c>
      <c r="AX78" s="329" t="str">
        <f>IF(AND('MAPA DE RIESGOS'!$AP160="Media",'MAPA DE RIESGOS'!$AR160="Moderado"),CONCATENATE("R",'MAPA DE RIESGOS'!$H160,"C",'MAPA DE RIESGOS'!$AF160),"")</f>
        <v/>
      </c>
      <c r="AY78" s="329" t="str">
        <f>IF(AND('MAPA DE RIESGOS'!$AP161="Media",'MAPA DE RIESGOS'!$AR161="Moderado"),CONCATENATE("R",'MAPA DE RIESGOS'!$H161,"C",'MAPA DE RIESGOS'!$AF161),"")</f>
        <v/>
      </c>
      <c r="AZ78" s="329" t="str">
        <f>IF(AND('MAPA DE RIESGOS'!$AP162="Media",'MAPA DE RIESGOS'!$AR162="Moderado"),CONCATENATE("R",'MAPA DE RIESGOS'!$H162,"C",'MAPA DE RIESGOS'!$AF162),"")</f>
        <v/>
      </c>
      <c r="BA78" s="329" t="str">
        <f>IF(AND('MAPA DE RIESGOS'!$AP163="Media",'MAPA DE RIESGOS'!$AR163="Moderado"),CONCATENATE("R",'MAPA DE RIESGOS'!$H163,"C",'MAPA DE RIESGOS'!$AF163),"")</f>
        <v/>
      </c>
      <c r="BB78" s="329" t="str">
        <f>IF(AND('MAPA DE RIESGOS'!$AP164="Media",'MAPA DE RIESGOS'!$AR164="Moderado"),CONCATENATE("R",'MAPA DE RIESGOS'!$H164,"C",'MAPA DE RIESGOS'!$AF164),"")</f>
        <v/>
      </c>
      <c r="BC78" s="329" t="str">
        <f>IF(AND('MAPA DE RIESGOS'!$AP165="Media",'MAPA DE RIESGOS'!$AR165="Moderado"),CONCATENATE("R",'MAPA DE RIESGOS'!$H165,"C",'MAPA DE RIESGOS'!$AF165),"")</f>
        <v/>
      </c>
      <c r="BD78" s="329" t="str">
        <f>IF(AND('MAPA DE RIESGOS'!$AP166="Media",'MAPA DE RIESGOS'!$AR166="Moderado"),CONCATENATE("R",'MAPA DE RIESGOS'!$H166,"C",'MAPA DE RIESGOS'!$AF166),"")</f>
        <v/>
      </c>
      <c r="BE78" s="329" t="str">
        <f>IF(AND('MAPA DE RIESGOS'!$AP167="Media",'MAPA DE RIESGOS'!$AR167="Moderado"),CONCATENATE("R",'MAPA DE RIESGOS'!$H167,"C",'MAPA DE RIESGOS'!$AF167),"")</f>
        <v/>
      </c>
      <c r="BF78" s="329" t="str">
        <f>IF(AND('MAPA DE RIESGOS'!$AP168="Media",'MAPA DE RIESGOS'!$AR168="Moderado"),CONCATENATE("R",'MAPA DE RIESGOS'!$H168,"C",'MAPA DE RIESGOS'!$AF168),"")</f>
        <v/>
      </c>
      <c r="BG78" s="329" t="str">
        <f>IF(AND('MAPA DE RIESGOS'!$AP169="Media",'MAPA DE RIESGOS'!$AR169="Moderado"),CONCATENATE("R",'MAPA DE RIESGOS'!$H169,"C",'MAPA DE RIESGOS'!$AF169),"")</f>
        <v/>
      </c>
      <c r="BH78" s="329" t="str">
        <f>IF(AND('MAPA DE RIESGOS'!$AP170="Media",'MAPA DE RIESGOS'!$AR170="Moderado"),CONCATENATE("R",'MAPA DE RIESGOS'!$H170,"C",'MAPA DE RIESGOS'!$AF170),"")</f>
        <v/>
      </c>
      <c r="BI78" s="329" t="str">
        <f>IF(AND('MAPA DE RIESGOS'!$AP171="Media",'MAPA DE RIESGOS'!$AR171="Moderado"),CONCATENATE("R",'MAPA DE RIESGOS'!$H171,"C",'MAPA DE RIESGOS'!$AF171),"")</f>
        <v/>
      </c>
      <c r="BJ78" s="329" t="str">
        <f>IF(AND('MAPA DE RIESGOS'!$AP172="Media",'MAPA DE RIESGOS'!$AR172="Moderado"),CONCATENATE("R",'MAPA DE RIESGOS'!$H172,"C",'MAPA DE RIESGOS'!$AF172),"")</f>
        <v/>
      </c>
      <c r="BK78" s="330" t="str">
        <f>IF(AND('MAPA DE RIESGOS'!$AP173="Media",'MAPA DE RIESGOS'!$AR173="Moderado"),CONCATENATE("R",'MAPA DE RIESGOS'!$H173,"C",'MAPA DE RIESGOS'!$AF173),"")</f>
        <v/>
      </c>
      <c r="BL78" s="316" t="str">
        <f>IF(AND('MAPA DE RIESGOS'!$AP156="Media",'MAPA DE RIESGOS'!$AR156="Mayor"),CONCATENATE("R",'MAPA DE RIESGOS'!$H156,"C",'MAPA DE RIESGOS'!$AF156),"")</f>
        <v/>
      </c>
      <c r="BM78" s="316" t="str">
        <f>IF(AND('MAPA DE RIESGOS'!$AP157="Media",'MAPA DE RIESGOS'!$AR157="Mayor"),CONCATENATE("R",'MAPA DE RIESGOS'!$H157,"C",'MAPA DE RIESGOS'!$AF157),"")</f>
        <v/>
      </c>
      <c r="BN78" s="316" t="str">
        <f>IF(AND('MAPA DE RIESGOS'!$AP158="Media",'MAPA DE RIESGOS'!$AR158="Mayor"),CONCATENATE("R",'MAPA DE RIESGOS'!$H158,"C",'MAPA DE RIESGOS'!$AF158),"")</f>
        <v/>
      </c>
      <c r="BO78" s="316" t="str">
        <f>IF(AND('MAPA DE RIESGOS'!$AP159="Media",'MAPA DE RIESGOS'!$AR159="Mayor"),CONCATENATE("R",'MAPA DE RIESGOS'!$H159,"C",'MAPA DE RIESGOS'!$AF159),"")</f>
        <v/>
      </c>
      <c r="BP78" s="316" t="str">
        <f>IF(AND('MAPA DE RIESGOS'!$AP160="Media",'MAPA DE RIESGOS'!$AR160="Mayor"),CONCATENATE("R",'MAPA DE RIESGOS'!$H160,"C",'MAPA DE RIESGOS'!$AF160),"")</f>
        <v/>
      </c>
      <c r="BQ78" s="316" t="str">
        <f>IF(AND('MAPA DE RIESGOS'!$AP161="Media",'MAPA DE RIESGOS'!$AR161="Mayor"),CONCATENATE("R",'MAPA DE RIESGOS'!$H161,"C",'MAPA DE RIESGOS'!$AF161),"")</f>
        <v/>
      </c>
      <c r="BR78" s="316" t="str">
        <f>IF(AND('MAPA DE RIESGOS'!$AP162="Media",'MAPA DE RIESGOS'!$AR162="Mayor"),CONCATENATE("R",'MAPA DE RIESGOS'!$H162,"C",'MAPA DE RIESGOS'!$AF162),"")</f>
        <v/>
      </c>
      <c r="BS78" s="316" t="str">
        <f>IF(AND('MAPA DE RIESGOS'!$AP163="Media",'MAPA DE RIESGOS'!$AR163="Mayor"),CONCATENATE("R",'MAPA DE RIESGOS'!$H163,"C",'MAPA DE RIESGOS'!$AF163),"")</f>
        <v/>
      </c>
      <c r="BT78" s="316" t="str">
        <f>IF(AND('MAPA DE RIESGOS'!$AP164="Media",'MAPA DE RIESGOS'!$AR164="Mayor"),CONCATENATE("R",'MAPA DE RIESGOS'!$H164,"C",'MAPA DE RIESGOS'!$AF164),"")</f>
        <v/>
      </c>
      <c r="BU78" s="316" t="str">
        <f>IF(AND('MAPA DE RIESGOS'!$AP165="Media",'MAPA DE RIESGOS'!$AR165="Mayor"),CONCATENATE("R",'MAPA DE RIESGOS'!$H165,"C",'MAPA DE RIESGOS'!$AF165),"")</f>
        <v/>
      </c>
      <c r="BV78" s="316" t="str">
        <f>IF(AND('MAPA DE RIESGOS'!$AP166="Media",'MAPA DE RIESGOS'!$AR166="Mayor"),CONCATENATE("R",'MAPA DE RIESGOS'!$H166,"C",'MAPA DE RIESGOS'!$AF166),"")</f>
        <v/>
      </c>
      <c r="BW78" s="316" t="str">
        <f>IF(AND('MAPA DE RIESGOS'!$AP167="Media",'MAPA DE RIESGOS'!$AR167="Mayor"),CONCATENATE("R",'MAPA DE RIESGOS'!$H167,"C",'MAPA DE RIESGOS'!$AF167),"")</f>
        <v/>
      </c>
      <c r="BX78" s="316" t="str">
        <f>IF(AND('MAPA DE RIESGOS'!$AP168="Media",'MAPA DE RIESGOS'!$AR168="Mayor"),CONCATENATE("R",'MAPA DE RIESGOS'!$H168,"C",'MAPA DE RIESGOS'!$AF168),"")</f>
        <v/>
      </c>
      <c r="BY78" s="316" t="str">
        <f>IF(AND('MAPA DE RIESGOS'!$AP169="Media",'MAPA DE RIESGOS'!$AR169="Mayor"),CONCATENATE("R",'MAPA DE RIESGOS'!$H169,"C",'MAPA DE RIESGOS'!$AF169),"")</f>
        <v/>
      </c>
      <c r="BZ78" s="316" t="str">
        <f>IF(AND('MAPA DE RIESGOS'!$AP170="Media",'MAPA DE RIESGOS'!$AR170="Mayor"),CONCATENATE("R",'MAPA DE RIESGOS'!$H170,"C",'MAPA DE RIESGOS'!$AF170),"")</f>
        <v/>
      </c>
      <c r="CA78" s="316" t="str">
        <f>IF(AND('MAPA DE RIESGOS'!$AP171="Media",'MAPA DE RIESGOS'!$AR171="Mayor"),CONCATENATE("R",'MAPA DE RIESGOS'!$H171,"C",'MAPA DE RIESGOS'!$AF171),"")</f>
        <v/>
      </c>
      <c r="CB78" s="316" t="str">
        <f>IF(AND('MAPA DE RIESGOS'!$AP172="Media",'MAPA DE RIESGOS'!$AR172="Mayor"),CONCATENATE("R",'MAPA DE RIESGOS'!$H172,"C",'MAPA DE RIESGOS'!$AF172),"")</f>
        <v/>
      </c>
      <c r="CC78" s="317" t="str">
        <f>IF(AND('MAPA DE RIESGOS'!$AP173="Media",'MAPA DE RIESGOS'!$AR173="Mayor"),CONCATENATE("R",'MAPA DE RIESGOS'!$H173,"C",'MAPA DE RIESGOS'!$AF173),"")</f>
        <v/>
      </c>
      <c r="CD78" s="318" t="str">
        <f>IF(AND('MAPA DE RIESGOS'!$AP156="Media",'MAPA DE RIESGOS'!$AR156="Catastrófico"),CONCATENATE("R",'MAPA DE RIESGOS'!$H156,"C",'MAPA DE RIESGOS'!$AF156),"")</f>
        <v/>
      </c>
      <c r="CE78" s="318" t="str">
        <f>IF(AND('MAPA DE RIESGOS'!$AP157="Media",'MAPA DE RIESGOS'!$AR157="Catastrófico"),CONCATENATE("R",'MAPA DE RIESGOS'!$H157,"C",'MAPA DE RIESGOS'!$AF157),"")</f>
        <v/>
      </c>
      <c r="CF78" s="318" t="str">
        <f>IF(AND('MAPA DE RIESGOS'!$AP158="Media",'MAPA DE RIESGOS'!$AR158="Catastrófico"),CONCATENATE("R",'MAPA DE RIESGOS'!$H158,"C",'MAPA DE RIESGOS'!$AF158),"")</f>
        <v/>
      </c>
      <c r="CG78" s="318" t="str">
        <f>IF(AND('MAPA DE RIESGOS'!$AP159="Media",'MAPA DE RIESGOS'!$AR159="Catastrófico"),CONCATENATE("R",'MAPA DE RIESGOS'!$H159,"C",'MAPA DE RIESGOS'!$AF159),"")</f>
        <v/>
      </c>
      <c r="CH78" s="318" t="str">
        <f>IF(AND('MAPA DE RIESGOS'!$AP160="Media",'MAPA DE RIESGOS'!$AR160="Catastrófico"),CONCATENATE("R",'MAPA DE RIESGOS'!$H160,"C",'MAPA DE RIESGOS'!$AF160),"")</f>
        <v/>
      </c>
      <c r="CI78" s="318" t="str">
        <f>IF(AND('MAPA DE RIESGOS'!$AP161="Media",'MAPA DE RIESGOS'!$AR161="Catastrófico"),CONCATENATE("R",'MAPA DE RIESGOS'!$H161,"C",'MAPA DE RIESGOS'!$AF161),"")</f>
        <v/>
      </c>
      <c r="CJ78" s="318" t="str">
        <f>IF(AND('MAPA DE RIESGOS'!$AP162="Media",'MAPA DE RIESGOS'!$AR162="Catastrófico"),CONCATENATE("R",'MAPA DE RIESGOS'!$H162,"C",'MAPA DE RIESGOS'!$AF162),"")</f>
        <v/>
      </c>
      <c r="CK78" s="318" t="str">
        <f>IF(AND('MAPA DE RIESGOS'!$AP163="Media",'MAPA DE RIESGOS'!$AR163="Catastrófico"),CONCATENATE("R",'MAPA DE RIESGOS'!$H163,"C",'MAPA DE RIESGOS'!$AF163),"")</f>
        <v/>
      </c>
      <c r="CL78" s="318" t="str">
        <f>IF(AND('MAPA DE RIESGOS'!$AP164="Media",'MAPA DE RIESGOS'!$AR164="Catastrófico"),CONCATENATE("R",'MAPA DE RIESGOS'!$H164,"C",'MAPA DE RIESGOS'!$AF164),"")</f>
        <v/>
      </c>
      <c r="CM78" s="318" t="str">
        <f>IF(AND('MAPA DE RIESGOS'!$AP165="Media",'MAPA DE RIESGOS'!$AR165="Catastrófico"),CONCATENATE("R",'MAPA DE RIESGOS'!$H165,"C",'MAPA DE RIESGOS'!$AF165),"")</f>
        <v/>
      </c>
      <c r="CN78" s="318" t="str">
        <f>IF(AND('MAPA DE RIESGOS'!$AP166="Media",'MAPA DE RIESGOS'!$AR166="Catastrófico"),CONCATENATE("R",'MAPA DE RIESGOS'!$H166,"C",'MAPA DE RIESGOS'!$AF166),"")</f>
        <v/>
      </c>
      <c r="CO78" s="318" t="str">
        <f>IF(AND('MAPA DE RIESGOS'!$AP167="Media",'MAPA DE RIESGOS'!$AR167="Catastrófico"),CONCATENATE("R",'MAPA DE RIESGOS'!$H167,"C",'MAPA DE RIESGOS'!$AF167),"")</f>
        <v/>
      </c>
      <c r="CP78" s="318" t="str">
        <f>IF(AND('MAPA DE RIESGOS'!$AP168="Media",'MAPA DE RIESGOS'!$AR168="Catastrófico"),CONCATENATE("R",'MAPA DE RIESGOS'!$H168,"C",'MAPA DE RIESGOS'!$AF168),"")</f>
        <v/>
      </c>
      <c r="CQ78" s="318" t="str">
        <f>IF(AND('MAPA DE RIESGOS'!$AP169="Media",'MAPA DE RIESGOS'!$AR169="Catastrófico"),CONCATENATE("R",'MAPA DE RIESGOS'!$H169,"C",'MAPA DE RIESGOS'!$AF169),"")</f>
        <v/>
      </c>
      <c r="CR78" s="318" t="str">
        <f>IF(AND('MAPA DE RIESGOS'!$AP170="Media",'MAPA DE RIESGOS'!$AR170="Catastrófico"),CONCATENATE("R",'MAPA DE RIESGOS'!$H170,"C",'MAPA DE RIESGOS'!$AF170),"")</f>
        <v/>
      </c>
      <c r="CS78" s="318" t="str">
        <f>IF(AND('MAPA DE RIESGOS'!$AP171="Media",'MAPA DE RIESGOS'!$AR171="Catastrófico"),CONCATENATE("R",'MAPA DE RIESGOS'!$H171,"C",'MAPA DE RIESGOS'!$AF171),"")</f>
        <v/>
      </c>
      <c r="CT78" s="318" t="str">
        <f>IF(AND('MAPA DE RIESGOS'!$AP172="Media",'MAPA DE RIESGOS'!$AR172="Catastrófico"),CONCATENATE("R",'MAPA DE RIESGOS'!$H172,"C",'MAPA DE RIESGOS'!$AF172),"")</f>
        <v/>
      </c>
      <c r="CU78" s="319" t="str">
        <f>IF(AND('MAPA DE RIESGOS'!$AP173="Media",'MAPA DE RIESGOS'!$AR173="Catastrófico"),CONCATENATE("R",'MAPA DE RIESGOS'!$H173,"C",'MAPA DE RIESGOS'!$AF173),"")</f>
        <v/>
      </c>
      <c r="CV78" s="57"/>
      <c r="CW78" s="864"/>
      <c r="CX78" s="865"/>
      <c r="CY78" s="865"/>
      <c r="CZ78" s="865"/>
      <c r="DA78" s="865"/>
      <c r="DB78" s="866"/>
    </row>
    <row r="79" spans="2:106" ht="32.450000000000003" customHeight="1">
      <c r="B79" s="878"/>
      <c r="C79" s="878"/>
      <c r="D79" s="879"/>
      <c r="E79" s="849"/>
      <c r="F79" s="850"/>
      <c r="G79" s="850"/>
      <c r="H79" s="850"/>
      <c r="I79" s="851"/>
      <c r="J79" s="328" t="str">
        <f>IF(AND('MAPA DE RIESGOS'!$AP174="Media",'MAPA DE RIESGOS'!$AR174="Leve"),CONCATENATE("R",'MAPA DE RIESGOS'!$H174,"C",'MAPA DE RIESGOS'!$AF174),"")</f>
        <v/>
      </c>
      <c r="K79" s="329" t="str">
        <f>IF(AND('MAPA DE RIESGOS'!$AP175="Media",'MAPA DE RIESGOS'!$AR175="Leve"),CONCATENATE("R",'MAPA DE RIESGOS'!$H175,"C",'MAPA DE RIESGOS'!$AF175),"")</f>
        <v/>
      </c>
      <c r="L79" s="329" t="str">
        <f>IF(AND('MAPA DE RIESGOS'!$AP176="Media",'MAPA DE RIESGOS'!$AR176="Leve"),CONCATENATE("R",'MAPA DE RIESGOS'!$H176,"C",'MAPA DE RIESGOS'!$AF176),"")</f>
        <v/>
      </c>
      <c r="M79" s="329" t="str">
        <f>IF(AND('MAPA DE RIESGOS'!$AP177="Media",'MAPA DE RIESGOS'!$AR177="Leve"),CONCATENATE("R",'MAPA DE RIESGOS'!$H177,"C",'MAPA DE RIESGOS'!$AF177),"")</f>
        <v/>
      </c>
      <c r="N79" s="329" t="str">
        <f>IF(AND('MAPA DE RIESGOS'!$AP178="Media",'MAPA DE RIESGOS'!$AR178="Leve"),CONCATENATE("R",'MAPA DE RIESGOS'!$H178,"C",'MAPA DE RIESGOS'!$AF178),"")</f>
        <v/>
      </c>
      <c r="O79" s="329" t="str">
        <f>IF(AND('MAPA DE RIESGOS'!$AP179="Media",'MAPA DE RIESGOS'!$AR179="Leve"),CONCATENATE("R",'MAPA DE RIESGOS'!$H179,"C",'MAPA DE RIESGOS'!$AF179),"")</f>
        <v/>
      </c>
      <c r="P79" s="329" t="str">
        <f>IF(AND('MAPA DE RIESGOS'!$AP180="Media",'MAPA DE RIESGOS'!$AR180="Leve"),CONCATENATE("R",'MAPA DE RIESGOS'!$H180,"C",'MAPA DE RIESGOS'!$AF180),"")</f>
        <v/>
      </c>
      <c r="Q79" s="329" t="str">
        <f>IF(AND('MAPA DE RIESGOS'!$AP181="Media",'MAPA DE RIESGOS'!$AR181="Leve"),CONCATENATE("R",'MAPA DE RIESGOS'!$H181,"C",'MAPA DE RIESGOS'!$AF181),"")</f>
        <v/>
      </c>
      <c r="R79" s="329" t="str">
        <f>IF(AND('MAPA DE RIESGOS'!$AP182="Media",'MAPA DE RIESGOS'!$AR182="Leve"),CONCATENATE("R",'MAPA DE RIESGOS'!$H182,"C",'MAPA DE RIESGOS'!$AF182),"")</f>
        <v/>
      </c>
      <c r="S79" s="329" t="str">
        <f>IF(AND('MAPA DE RIESGOS'!$AP183="Media",'MAPA DE RIESGOS'!$AR183="Leve"),CONCATENATE("R",'MAPA DE RIESGOS'!$H183,"C",'MAPA DE RIESGOS'!$AF183),"")</f>
        <v/>
      </c>
      <c r="T79" s="329" t="str">
        <f>IF(AND('MAPA DE RIESGOS'!$AP184="Media",'MAPA DE RIESGOS'!$AR184="Leve"),CONCATENATE("R",'MAPA DE RIESGOS'!$H184,"C",'MAPA DE RIESGOS'!$AF184),"")</f>
        <v/>
      </c>
      <c r="U79" s="329" t="str">
        <f>IF(AND('MAPA DE RIESGOS'!$AP185="Media",'MAPA DE RIESGOS'!$AR185="Leve"),CONCATENATE("R",'MAPA DE RIESGOS'!$H185,"C",'MAPA DE RIESGOS'!$AF185),"")</f>
        <v/>
      </c>
      <c r="V79" s="329" t="str">
        <f>IF(AND('MAPA DE RIESGOS'!$AP186="Media",'MAPA DE RIESGOS'!$AR186="Leve"),CONCATENATE("R",'MAPA DE RIESGOS'!$H186,"C",'MAPA DE RIESGOS'!$AF186),"")</f>
        <v/>
      </c>
      <c r="W79" s="329" t="str">
        <f>IF(AND('MAPA DE RIESGOS'!$AP187="Media",'MAPA DE RIESGOS'!$AR187="Leve"),CONCATENATE("R",'MAPA DE RIESGOS'!$H187,"C",'MAPA DE RIESGOS'!$AF187),"")</f>
        <v/>
      </c>
      <c r="X79" s="329" t="str">
        <f>IF(AND('MAPA DE RIESGOS'!$AP188="Media",'MAPA DE RIESGOS'!$AR188="Leve"),CONCATENATE("R",'MAPA DE RIESGOS'!$H188,"C",'MAPA DE RIESGOS'!$AF188),"")</f>
        <v/>
      </c>
      <c r="Y79" s="329" t="str">
        <f>IF(AND('MAPA DE RIESGOS'!$AP189="Media",'MAPA DE RIESGOS'!$AR189="Leve"),CONCATENATE("R",'MAPA DE RIESGOS'!$H189,"C",'MAPA DE RIESGOS'!$AF189),"")</f>
        <v/>
      </c>
      <c r="Z79" s="329" t="str">
        <f>IF(AND('MAPA DE RIESGOS'!$AP190="Media",'MAPA DE RIESGOS'!$AR190="Leve"),CONCATENATE("R",'MAPA DE RIESGOS'!$H190,"C",'MAPA DE RIESGOS'!$AF190),"")</f>
        <v/>
      </c>
      <c r="AA79" s="329" t="str">
        <f>IF(AND('MAPA DE RIESGOS'!$AP191="Media",'MAPA DE RIESGOS'!$AR191="Leve"),CONCATENATE("R",'MAPA DE RIESGOS'!$H191,"C",'MAPA DE RIESGOS'!$AF191),"")</f>
        <v/>
      </c>
      <c r="AB79" s="328" t="str">
        <f>IF(AND('MAPA DE RIESGOS'!$AP174="Media",'MAPA DE RIESGOS'!$AR174="Menor"),CONCATENATE("R",'MAPA DE RIESGOS'!$H174,"C",'MAPA DE RIESGOS'!$AF174),"")</f>
        <v/>
      </c>
      <c r="AC79" s="329" t="str">
        <f>IF(AND('MAPA DE RIESGOS'!$AP175="Media",'MAPA DE RIESGOS'!$AR175="Menor"),CONCATENATE("R",'MAPA DE RIESGOS'!$H175,"C",'MAPA DE RIESGOS'!$AF175),"")</f>
        <v/>
      </c>
      <c r="AD79" s="329" t="str">
        <f>IF(AND('MAPA DE RIESGOS'!$AP176="Media",'MAPA DE RIESGOS'!$AR176="Menor"),CONCATENATE("R",'MAPA DE RIESGOS'!$H176,"C",'MAPA DE RIESGOS'!$AF176),"")</f>
        <v/>
      </c>
      <c r="AE79" s="329" t="str">
        <f>IF(AND('MAPA DE RIESGOS'!$AP177="Media",'MAPA DE RIESGOS'!$AR177="Menor"),CONCATENATE("R",'MAPA DE RIESGOS'!$H177,"C",'MAPA DE RIESGOS'!$AF177),"")</f>
        <v/>
      </c>
      <c r="AF79" s="329" t="str">
        <f>IF(AND('MAPA DE RIESGOS'!$AP178="Media",'MAPA DE RIESGOS'!$AR178="Menor"),CONCATENATE("R",'MAPA DE RIESGOS'!$H178,"C",'MAPA DE RIESGOS'!$AF178),"")</f>
        <v/>
      </c>
      <c r="AG79" s="329" t="str">
        <f>IF(AND('MAPA DE RIESGOS'!$AP179="Media",'MAPA DE RIESGOS'!$AR179="Menor"),CONCATENATE("R",'MAPA DE RIESGOS'!$H179,"C",'MAPA DE RIESGOS'!$AF179),"")</f>
        <v/>
      </c>
      <c r="AH79" s="329" t="str">
        <f>IF(AND('MAPA DE RIESGOS'!$AP180="Media",'MAPA DE RIESGOS'!$AR180="Menor"),CONCATENATE("R",'MAPA DE RIESGOS'!$H180,"C",'MAPA DE RIESGOS'!$AF180),"")</f>
        <v/>
      </c>
      <c r="AI79" s="329" t="str">
        <f>IF(AND('MAPA DE RIESGOS'!$AP181="Media",'MAPA DE RIESGOS'!$AR181="Menor"),CONCATENATE("R",'MAPA DE RIESGOS'!$H181,"C",'MAPA DE RIESGOS'!$AF181),"")</f>
        <v/>
      </c>
      <c r="AJ79" s="329" t="str">
        <f>IF(AND('MAPA DE RIESGOS'!$AP182="Media",'MAPA DE RIESGOS'!$AR182="Menor"),CONCATENATE("R",'MAPA DE RIESGOS'!$H182,"C",'MAPA DE RIESGOS'!$AF182),"")</f>
        <v/>
      </c>
      <c r="AK79" s="329" t="str">
        <f>IF(AND('MAPA DE RIESGOS'!$AP183="Media",'MAPA DE RIESGOS'!$AR183="Menor"),CONCATENATE("R",'MAPA DE RIESGOS'!$H183,"C",'MAPA DE RIESGOS'!$AF183),"")</f>
        <v/>
      </c>
      <c r="AL79" s="329" t="str">
        <f>IF(AND('MAPA DE RIESGOS'!$AP184="Media",'MAPA DE RIESGOS'!$AR184="Menor"),CONCATENATE("R",'MAPA DE RIESGOS'!$H184,"C",'MAPA DE RIESGOS'!$AF184),"")</f>
        <v/>
      </c>
      <c r="AM79" s="329" t="str">
        <f>IF(AND('MAPA DE RIESGOS'!$AP185="Media",'MAPA DE RIESGOS'!$AR185="Menor"),CONCATENATE("R",'MAPA DE RIESGOS'!$H185,"C",'MAPA DE RIESGOS'!$AF185),"")</f>
        <v/>
      </c>
      <c r="AN79" s="329" t="str">
        <f>IF(AND('MAPA DE RIESGOS'!$AP186="Media",'MAPA DE RIESGOS'!$AR186="Menor"),CONCATENATE("R",'MAPA DE RIESGOS'!$H186,"C",'MAPA DE RIESGOS'!$AF186),"")</f>
        <v/>
      </c>
      <c r="AO79" s="329" t="str">
        <f>IF(AND('MAPA DE RIESGOS'!$AP187="Media",'MAPA DE RIESGOS'!$AR187="Menor"),CONCATENATE("R",'MAPA DE RIESGOS'!$H187,"C",'MAPA DE RIESGOS'!$AF187),"")</f>
        <v/>
      </c>
      <c r="AP79" s="329" t="str">
        <f>IF(AND('MAPA DE RIESGOS'!$AP188="Media",'MAPA DE RIESGOS'!$AR188="Menor"),CONCATENATE("R",'MAPA DE RIESGOS'!$H188,"C",'MAPA DE RIESGOS'!$AF188),"")</f>
        <v/>
      </c>
      <c r="AQ79" s="329" t="str">
        <f>IF(AND('MAPA DE RIESGOS'!$AP189="Media",'MAPA DE RIESGOS'!$AR189="Menor"),CONCATENATE("R",'MAPA DE RIESGOS'!$H189,"C",'MAPA DE RIESGOS'!$AF189),"")</f>
        <v/>
      </c>
      <c r="AR79" s="329" t="str">
        <f>IF(AND('MAPA DE RIESGOS'!$AP190="Media",'MAPA DE RIESGOS'!$AR190="Menor"),CONCATENATE("R",'MAPA DE RIESGOS'!$H190,"C",'MAPA DE RIESGOS'!$AF190),"")</f>
        <v/>
      </c>
      <c r="AS79" s="329" t="str">
        <f>IF(AND('MAPA DE RIESGOS'!$AP191="Media",'MAPA DE RIESGOS'!$AR191="Menor"),CONCATENATE("R",'MAPA DE RIESGOS'!$H191,"C",'MAPA DE RIESGOS'!$AF191),"")</f>
        <v/>
      </c>
      <c r="AT79" s="328" t="str">
        <f>IF(AND('MAPA DE RIESGOS'!$AP174="Media",'MAPA DE RIESGOS'!$AR174="Moderado"),CONCATENATE("R",'MAPA DE RIESGOS'!$H174,"C",'MAPA DE RIESGOS'!$AF174),"")</f>
        <v/>
      </c>
      <c r="AU79" s="329" t="str">
        <f>IF(AND('MAPA DE RIESGOS'!$AP175="Media",'MAPA DE RIESGOS'!$AR175="Moderado"),CONCATENATE("R",'MAPA DE RIESGOS'!$H175,"C",'MAPA DE RIESGOS'!$AF175),"")</f>
        <v/>
      </c>
      <c r="AV79" s="329" t="str">
        <f>IF(AND('MAPA DE RIESGOS'!$AP176="Media",'MAPA DE RIESGOS'!$AR176="Moderado"),CONCATENATE("R",'MAPA DE RIESGOS'!$H176,"C",'MAPA DE RIESGOS'!$AF176),"")</f>
        <v/>
      </c>
      <c r="AW79" s="329" t="str">
        <f>IF(AND('MAPA DE RIESGOS'!$AP177="Media",'MAPA DE RIESGOS'!$AR177="Moderado"),CONCATENATE("R",'MAPA DE RIESGOS'!$H177,"C",'MAPA DE RIESGOS'!$AF177),"")</f>
        <v/>
      </c>
      <c r="AX79" s="329" t="str">
        <f>IF(AND('MAPA DE RIESGOS'!$AP178="Media",'MAPA DE RIESGOS'!$AR178="Moderado"),CONCATENATE("R",'MAPA DE RIESGOS'!$H178,"C",'MAPA DE RIESGOS'!$AF178),"")</f>
        <v/>
      </c>
      <c r="AY79" s="329" t="str">
        <f>IF(AND('MAPA DE RIESGOS'!$AP179="Media",'MAPA DE RIESGOS'!$AR179="Moderado"),CONCATENATE("R",'MAPA DE RIESGOS'!$H179,"C",'MAPA DE RIESGOS'!$AF179),"")</f>
        <v/>
      </c>
      <c r="AZ79" s="329" t="str">
        <f>IF(AND('MAPA DE RIESGOS'!$AP180="Media",'MAPA DE RIESGOS'!$AR180="Moderado"),CONCATENATE("R",'MAPA DE RIESGOS'!$H180,"C",'MAPA DE RIESGOS'!$AF180),"")</f>
        <v/>
      </c>
      <c r="BA79" s="329" t="str">
        <f>IF(AND('MAPA DE RIESGOS'!$AP181="Media",'MAPA DE RIESGOS'!$AR181="Moderado"),CONCATENATE("R",'MAPA DE RIESGOS'!$H181,"C",'MAPA DE RIESGOS'!$AF181),"")</f>
        <v/>
      </c>
      <c r="BB79" s="329" t="str">
        <f>IF(AND('MAPA DE RIESGOS'!$AP182="Media",'MAPA DE RIESGOS'!$AR182="Moderado"),CONCATENATE("R",'MAPA DE RIESGOS'!$H182,"C",'MAPA DE RIESGOS'!$AF182),"")</f>
        <v/>
      </c>
      <c r="BC79" s="329" t="str">
        <f>IF(AND('MAPA DE RIESGOS'!$AP183="Media",'MAPA DE RIESGOS'!$AR183="Moderado"),CONCATENATE("R",'MAPA DE RIESGOS'!$H183,"C",'MAPA DE RIESGOS'!$AF183),"")</f>
        <v/>
      </c>
      <c r="BD79" s="329" t="str">
        <f>IF(AND('MAPA DE RIESGOS'!$AP184="Media",'MAPA DE RIESGOS'!$AR184="Moderado"),CONCATENATE("R",'MAPA DE RIESGOS'!$H184,"C",'MAPA DE RIESGOS'!$AF184),"")</f>
        <v/>
      </c>
      <c r="BE79" s="329" t="str">
        <f>IF(AND('MAPA DE RIESGOS'!$AP185="Media",'MAPA DE RIESGOS'!$AR185="Moderado"),CONCATENATE("R",'MAPA DE RIESGOS'!$H185,"C",'MAPA DE RIESGOS'!$AF185),"")</f>
        <v/>
      </c>
      <c r="BF79" s="329" t="str">
        <f>IF(AND('MAPA DE RIESGOS'!$AP186="Media",'MAPA DE RIESGOS'!$AR186="Moderado"),CONCATENATE("R",'MAPA DE RIESGOS'!$H186,"C",'MAPA DE RIESGOS'!$AF186),"")</f>
        <v/>
      </c>
      <c r="BG79" s="329" t="str">
        <f>IF(AND('MAPA DE RIESGOS'!$AP187="Media",'MAPA DE RIESGOS'!$AR187="Moderado"),CONCATENATE("R",'MAPA DE RIESGOS'!$H187,"C",'MAPA DE RIESGOS'!$AF187),"")</f>
        <v/>
      </c>
      <c r="BH79" s="329" t="str">
        <f>IF(AND('MAPA DE RIESGOS'!$AP188="Media",'MAPA DE RIESGOS'!$AR188="Moderado"),CONCATENATE("R",'MAPA DE RIESGOS'!$H188,"C",'MAPA DE RIESGOS'!$AF188),"")</f>
        <v/>
      </c>
      <c r="BI79" s="329" t="str">
        <f>IF(AND('MAPA DE RIESGOS'!$AP189="Media",'MAPA DE RIESGOS'!$AR189="Moderado"),CONCATENATE("R",'MAPA DE RIESGOS'!$H189,"C",'MAPA DE RIESGOS'!$AF189),"")</f>
        <v/>
      </c>
      <c r="BJ79" s="329" t="str">
        <f>IF(AND('MAPA DE RIESGOS'!$AP190="Media",'MAPA DE RIESGOS'!$AR190="Moderado"),CONCATENATE("R",'MAPA DE RIESGOS'!$H190,"C",'MAPA DE RIESGOS'!$AF190),"")</f>
        <v/>
      </c>
      <c r="BK79" s="330" t="str">
        <f>IF(AND('MAPA DE RIESGOS'!$AP191="Media",'MAPA DE RIESGOS'!$AR191="Moderado"),CONCATENATE("R",'MAPA DE RIESGOS'!$H191,"C",'MAPA DE RIESGOS'!$AF191),"")</f>
        <v/>
      </c>
      <c r="BL79" s="316" t="str">
        <f>IF(AND('MAPA DE RIESGOS'!$AP174="Media",'MAPA DE RIESGOS'!$AR174="Mayor"),CONCATENATE("R",'MAPA DE RIESGOS'!$H174,"C",'MAPA DE RIESGOS'!$AF174),"")</f>
        <v/>
      </c>
      <c r="BM79" s="316" t="str">
        <f>IF(AND('MAPA DE RIESGOS'!$AP175="Media",'MAPA DE RIESGOS'!$AR175="Mayor"),CONCATENATE("R",'MAPA DE RIESGOS'!$H175,"C",'MAPA DE RIESGOS'!$AF175),"")</f>
        <v/>
      </c>
      <c r="BN79" s="316" t="str">
        <f>IF(AND('MAPA DE RIESGOS'!$AP176="Media",'MAPA DE RIESGOS'!$AR176="Mayor"),CONCATENATE("R",'MAPA DE RIESGOS'!$H176,"C",'MAPA DE RIESGOS'!$AF176),"")</f>
        <v/>
      </c>
      <c r="BO79" s="316" t="str">
        <f>IF(AND('MAPA DE RIESGOS'!$AP177="Media",'MAPA DE RIESGOS'!$AR177="Mayor"),CONCATENATE("R",'MAPA DE RIESGOS'!$H177,"C",'MAPA DE RIESGOS'!$AF177),"")</f>
        <v/>
      </c>
      <c r="BP79" s="316" t="str">
        <f>IF(AND('MAPA DE RIESGOS'!$AP178="Media",'MAPA DE RIESGOS'!$AR178="Mayor"),CONCATENATE("R",'MAPA DE RIESGOS'!$H178,"C",'MAPA DE RIESGOS'!$AF178),"")</f>
        <v/>
      </c>
      <c r="BQ79" s="316" t="str">
        <f>IF(AND('MAPA DE RIESGOS'!$AP179="Media",'MAPA DE RIESGOS'!$AR179="Mayor"),CONCATENATE("R",'MAPA DE RIESGOS'!$H179,"C",'MAPA DE RIESGOS'!$AF179),"")</f>
        <v/>
      </c>
      <c r="BR79" s="316" t="str">
        <f>IF(AND('MAPA DE RIESGOS'!$AP180="Media",'MAPA DE RIESGOS'!$AR180="Mayor"),CONCATENATE("R",'MAPA DE RIESGOS'!$H180,"C",'MAPA DE RIESGOS'!$AF180),"")</f>
        <v/>
      </c>
      <c r="BS79" s="316" t="str">
        <f>IF(AND('MAPA DE RIESGOS'!$AP181="Media",'MAPA DE RIESGOS'!$AR181="Mayor"),CONCATENATE("R",'MAPA DE RIESGOS'!$H181,"C",'MAPA DE RIESGOS'!$AF181),"")</f>
        <v/>
      </c>
      <c r="BT79" s="316" t="str">
        <f>IF(AND('MAPA DE RIESGOS'!$AP182="Media",'MAPA DE RIESGOS'!$AR182="Mayor"),CONCATENATE("R",'MAPA DE RIESGOS'!$H182,"C",'MAPA DE RIESGOS'!$AF182),"")</f>
        <v/>
      </c>
      <c r="BU79" s="316" t="str">
        <f>IF(AND('MAPA DE RIESGOS'!$AP183="Media",'MAPA DE RIESGOS'!$AR183="Mayor"),CONCATENATE("R",'MAPA DE RIESGOS'!$H183,"C",'MAPA DE RIESGOS'!$AF183),"")</f>
        <v/>
      </c>
      <c r="BV79" s="316" t="str">
        <f>IF(AND('MAPA DE RIESGOS'!$AP184="Media",'MAPA DE RIESGOS'!$AR184="Mayor"),CONCATENATE("R",'MAPA DE RIESGOS'!$H184,"C",'MAPA DE RIESGOS'!$AF184),"")</f>
        <v/>
      </c>
      <c r="BW79" s="316" t="str">
        <f>IF(AND('MAPA DE RIESGOS'!$AP185="Media",'MAPA DE RIESGOS'!$AR185="Mayor"),CONCATENATE("R",'MAPA DE RIESGOS'!$H185,"C",'MAPA DE RIESGOS'!$AF185),"")</f>
        <v/>
      </c>
      <c r="BX79" s="316" t="str">
        <f>IF(AND('MAPA DE RIESGOS'!$AP186="Media",'MAPA DE RIESGOS'!$AR186="Mayor"),CONCATENATE("R",'MAPA DE RIESGOS'!$H186,"C",'MAPA DE RIESGOS'!$AF186),"")</f>
        <v/>
      </c>
      <c r="BY79" s="316" t="str">
        <f>IF(AND('MAPA DE RIESGOS'!$AP187="Media",'MAPA DE RIESGOS'!$AR187="Mayor"),CONCATENATE("R",'MAPA DE RIESGOS'!$H187,"C",'MAPA DE RIESGOS'!$AF187),"")</f>
        <v/>
      </c>
      <c r="BZ79" s="316" t="str">
        <f>IF(AND('MAPA DE RIESGOS'!$AP188="Media",'MAPA DE RIESGOS'!$AR188="Mayor"),CONCATENATE("R",'MAPA DE RIESGOS'!$H188,"C",'MAPA DE RIESGOS'!$AF188),"")</f>
        <v/>
      </c>
      <c r="CA79" s="316" t="str">
        <f>IF(AND('MAPA DE RIESGOS'!$AP189="Media",'MAPA DE RIESGOS'!$AR189="Mayor"),CONCATENATE("R",'MAPA DE RIESGOS'!$H189,"C",'MAPA DE RIESGOS'!$AF189),"")</f>
        <v/>
      </c>
      <c r="CB79" s="316" t="str">
        <f>IF(AND('MAPA DE RIESGOS'!$AP190="Media",'MAPA DE RIESGOS'!$AR190="Mayor"),CONCATENATE("R",'MAPA DE RIESGOS'!$H190,"C",'MAPA DE RIESGOS'!$AF190),"")</f>
        <v/>
      </c>
      <c r="CC79" s="317" t="str">
        <f>IF(AND('MAPA DE RIESGOS'!$AP191="Media",'MAPA DE RIESGOS'!$AR191="Mayor"),CONCATENATE("R",'MAPA DE RIESGOS'!$H191,"C",'MAPA DE RIESGOS'!$AF191),"")</f>
        <v/>
      </c>
      <c r="CD79" s="318" t="str">
        <f>IF(AND('MAPA DE RIESGOS'!$AP174="Media",'MAPA DE RIESGOS'!$AR174="Catastrófico"),CONCATENATE("R",'MAPA DE RIESGOS'!$H174,"C",'MAPA DE RIESGOS'!$AF174),"")</f>
        <v/>
      </c>
      <c r="CE79" s="318" t="str">
        <f>IF(AND('MAPA DE RIESGOS'!$AP175="Media",'MAPA DE RIESGOS'!$AR175="Catastrófico"),CONCATENATE("R",'MAPA DE RIESGOS'!$H175,"C",'MAPA DE RIESGOS'!$AF175),"")</f>
        <v/>
      </c>
      <c r="CF79" s="318" t="str">
        <f>IF(AND('MAPA DE RIESGOS'!$AP176="Media",'MAPA DE RIESGOS'!$AR176="Catastrófico"),CONCATENATE("R",'MAPA DE RIESGOS'!$H176,"C",'MAPA DE RIESGOS'!$AF176),"")</f>
        <v/>
      </c>
      <c r="CG79" s="318" t="str">
        <f>IF(AND('MAPA DE RIESGOS'!$AP177="Media",'MAPA DE RIESGOS'!$AR177="Catastrófico"),CONCATENATE("R",'MAPA DE RIESGOS'!$H177,"C",'MAPA DE RIESGOS'!$AF177),"")</f>
        <v/>
      </c>
      <c r="CH79" s="318" t="str">
        <f>IF(AND('MAPA DE RIESGOS'!$AP178="Media",'MAPA DE RIESGOS'!$AR178="Catastrófico"),CONCATENATE("R",'MAPA DE RIESGOS'!$H178,"C",'MAPA DE RIESGOS'!$AF178),"")</f>
        <v/>
      </c>
      <c r="CI79" s="318" t="str">
        <f>IF(AND('MAPA DE RIESGOS'!$AP179="Media",'MAPA DE RIESGOS'!$AR179="Catastrófico"),CONCATENATE("R",'MAPA DE RIESGOS'!$H179,"C",'MAPA DE RIESGOS'!$AF179),"")</f>
        <v/>
      </c>
      <c r="CJ79" s="318" t="str">
        <f>IF(AND('MAPA DE RIESGOS'!$AP180="Media",'MAPA DE RIESGOS'!$AR180="Catastrófico"),CONCATENATE("R",'MAPA DE RIESGOS'!$H180,"C",'MAPA DE RIESGOS'!$AF180),"")</f>
        <v/>
      </c>
      <c r="CK79" s="318" t="str">
        <f>IF(AND('MAPA DE RIESGOS'!$AP181="Media",'MAPA DE RIESGOS'!$AR181="Catastrófico"),CONCATENATE("R",'MAPA DE RIESGOS'!$H181,"C",'MAPA DE RIESGOS'!$AF181),"")</f>
        <v/>
      </c>
      <c r="CL79" s="318" t="str">
        <f>IF(AND('MAPA DE RIESGOS'!$AP182="Media",'MAPA DE RIESGOS'!$AR182="Catastrófico"),CONCATENATE("R",'MAPA DE RIESGOS'!$H182,"C",'MAPA DE RIESGOS'!$AF182),"")</f>
        <v/>
      </c>
      <c r="CM79" s="318" t="str">
        <f>IF(AND('MAPA DE RIESGOS'!$AP183="Media",'MAPA DE RIESGOS'!$AR183="Catastrófico"),CONCATENATE("R",'MAPA DE RIESGOS'!$H183,"C",'MAPA DE RIESGOS'!$AF183),"")</f>
        <v/>
      </c>
      <c r="CN79" s="318" t="str">
        <f>IF(AND('MAPA DE RIESGOS'!$AP184="Media",'MAPA DE RIESGOS'!$AR184="Catastrófico"),CONCATENATE("R",'MAPA DE RIESGOS'!$H184,"C",'MAPA DE RIESGOS'!$AF184),"")</f>
        <v/>
      </c>
      <c r="CO79" s="318" t="str">
        <f>IF(AND('MAPA DE RIESGOS'!$AP185="Media",'MAPA DE RIESGOS'!$AR185="Catastrófico"),CONCATENATE("R",'MAPA DE RIESGOS'!$H185,"C",'MAPA DE RIESGOS'!$AF185),"")</f>
        <v/>
      </c>
      <c r="CP79" s="318" t="str">
        <f>IF(AND('MAPA DE RIESGOS'!$AP186="Media",'MAPA DE RIESGOS'!$AR186="Catastrófico"),CONCATENATE("R",'MAPA DE RIESGOS'!$H186,"C",'MAPA DE RIESGOS'!$AF186),"")</f>
        <v/>
      </c>
      <c r="CQ79" s="318" t="str">
        <f>IF(AND('MAPA DE RIESGOS'!$AP187="Media",'MAPA DE RIESGOS'!$AR187="Catastrófico"),CONCATENATE("R",'MAPA DE RIESGOS'!$H187,"C",'MAPA DE RIESGOS'!$AF187),"")</f>
        <v/>
      </c>
      <c r="CR79" s="318" t="str">
        <f>IF(AND('MAPA DE RIESGOS'!$AP188="Media",'MAPA DE RIESGOS'!$AR188="Catastrófico"),CONCATENATE("R",'MAPA DE RIESGOS'!$H188,"C",'MAPA DE RIESGOS'!$AF188),"")</f>
        <v/>
      </c>
      <c r="CS79" s="318" t="str">
        <f>IF(AND('MAPA DE RIESGOS'!$AP189="Media",'MAPA DE RIESGOS'!$AR189="Catastrófico"),CONCATENATE("R",'MAPA DE RIESGOS'!$H189,"C",'MAPA DE RIESGOS'!$AF189),"")</f>
        <v/>
      </c>
      <c r="CT79" s="318" t="str">
        <f>IF(AND('MAPA DE RIESGOS'!$AP190="Media",'MAPA DE RIESGOS'!$AR190="Catastrófico"),CONCATENATE("R",'MAPA DE RIESGOS'!$H190,"C",'MAPA DE RIESGOS'!$AF190),"")</f>
        <v/>
      </c>
      <c r="CU79" s="319" t="str">
        <f>IF(AND('MAPA DE RIESGOS'!$AP191="Media",'MAPA DE RIESGOS'!$AR191="Catastrófico"),CONCATENATE("R",'MAPA DE RIESGOS'!$H191,"C",'MAPA DE RIESGOS'!$AF191),"")</f>
        <v/>
      </c>
      <c r="CV79" s="57"/>
      <c r="CW79" s="864"/>
      <c r="CX79" s="865"/>
      <c r="CY79" s="865"/>
      <c r="CZ79" s="865"/>
      <c r="DA79" s="865"/>
      <c r="DB79" s="866"/>
    </row>
    <row r="80" spans="2:106" ht="32.450000000000003" customHeight="1">
      <c r="B80" s="878"/>
      <c r="C80" s="878"/>
      <c r="D80" s="879"/>
      <c r="E80" s="849"/>
      <c r="F80" s="850"/>
      <c r="G80" s="850"/>
      <c r="H80" s="850"/>
      <c r="I80" s="851"/>
      <c r="J80" s="328" t="str">
        <f>IF(AND('MAPA DE RIESGOS'!$AP192="Media",'MAPA DE RIESGOS'!$AR192="Leve"),CONCATENATE("R",'MAPA DE RIESGOS'!$H192,"C",'MAPA DE RIESGOS'!$AF192),"")</f>
        <v/>
      </c>
      <c r="K80" s="329" t="str">
        <f>IF(AND('MAPA DE RIESGOS'!$AP193="Media",'MAPA DE RIESGOS'!$AR193="Leve"),CONCATENATE("R",'MAPA DE RIESGOS'!$H193,"C",'MAPA DE RIESGOS'!$AF193),"")</f>
        <v/>
      </c>
      <c r="L80" s="329" t="str">
        <f>IF(AND('MAPA DE RIESGOS'!$AP194="Media",'MAPA DE RIESGOS'!$AR194="Leve"),CONCATENATE("R",'MAPA DE RIESGOS'!$H194,"C",'MAPA DE RIESGOS'!$AF194),"")</f>
        <v/>
      </c>
      <c r="M80" s="329" t="str">
        <f>IF(AND('MAPA DE RIESGOS'!$AP195="Media",'MAPA DE RIESGOS'!$AR195="Leve"),CONCATENATE("R",'MAPA DE RIESGOS'!$H195,"C",'MAPA DE RIESGOS'!$AF195),"")</f>
        <v/>
      </c>
      <c r="N80" s="329" t="str">
        <f>IF(AND('MAPA DE RIESGOS'!$AP196="Media",'MAPA DE RIESGOS'!$AR196="Leve"),CONCATENATE("R",'MAPA DE RIESGOS'!$H196,"C",'MAPA DE RIESGOS'!$AF196),"")</f>
        <v/>
      </c>
      <c r="O80" s="329" t="str">
        <f>IF(AND('MAPA DE RIESGOS'!$AP197="Media",'MAPA DE RIESGOS'!$AR197="Leve"),CONCATENATE("R",'MAPA DE RIESGOS'!$H197,"C",'MAPA DE RIESGOS'!$AF197),"")</f>
        <v/>
      </c>
      <c r="P80" s="329" t="str">
        <f>IF(AND('MAPA DE RIESGOS'!$AP198="Media",'MAPA DE RIESGOS'!$AR198="Leve"),CONCATENATE("R",'MAPA DE RIESGOS'!$H198,"C",'MAPA DE RIESGOS'!$AF198),"")</f>
        <v/>
      </c>
      <c r="Q80" s="329" t="str">
        <f>IF(AND('MAPA DE RIESGOS'!$AP199="Media",'MAPA DE RIESGOS'!$AR199="Leve"),CONCATENATE("R",'MAPA DE RIESGOS'!$H199,"C",'MAPA DE RIESGOS'!$AF199),"")</f>
        <v/>
      </c>
      <c r="R80" s="329" t="str">
        <f>IF(AND('MAPA DE RIESGOS'!$AP200="Media",'MAPA DE RIESGOS'!$AR200="Leve"),CONCATENATE("R",'MAPA DE RIESGOS'!$H200,"C",'MAPA DE RIESGOS'!$AF200),"")</f>
        <v/>
      </c>
      <c r="S80" s="329" t="str">
        <f>IF(AND('MAPA DE RIESGOS'!$AP201="Media",'MAPA DE RIESGOS'!$AR201="Leve"),CONCATENATE("R",'MAPA DE RIESGOS'!$H201,"C",'MAPA DE RIESGOS'!$AF201),"")</f>
        <v/>
      </c>
      <c r="T80" s="329" t="str">
        <f>IF(AND('MAPA DE RIESGOS'!$AP202="Media",'MAPA DE RIESGOS'!$AR202="Leve"),CONCATENATE("R",'MAPA DE RIESGOS'!$H202,"C",'MAPA DE RIESGOS'!$AF202),"")</f>
        <v/>
      </c>
      <c r="U80" s="329" t="str">
        <f>IF(AND('MAPA DE RIESGOS'!$AP203="Media",'MAPA DE RIESGOS'!$AR203="Leve"),CONCATENATE("R",'MAPA DE RIESGOS'!$H203,"C",'MAPA DE RIESGOS'!$AF203),"")</f>
        <v/>
      </c>
      <c r="V80" s="329" t="str">
        <f>IF(AND('MAPA DE RIESGOS'!$AP204="Media",'MAPA DE RIESGOS'!$AR204="Leve"),CONCATENATE("R",'MAPA DE RIESGOS'!$H204,"C",'MAPA DE RIESGOS'!$AF204),"")</f>
        <v/>
      </c>
      <c r="W80" s="329" t="str">
        <f>IF(AND('MAPA DE RIESGOS'!$AP205="Media",'MAPA DE RIESGOS'!$AR205="Leve"),CONCATENATE("R",'MAPA DE RIESGOS'!$H205,"C",'MAPA DE RIESGOS'!$AF205),"")</f>
        <v/>
      </c>
      <c r="X80" s="329" t="str">
        <f>IF(AND('MAPA DE RIESGOS'!$AP206="Media",'MAPA DE RIESGOS'!$AR206="Leve"),CONCATENATE("R",'MAPA DE RIESGOS'!$H206,"C",'MAPA DE RIESGOS'!$AF206),"")</f>
        <v/>
      </c>
      <c r="Y80" s="329" t="str">
        <f>IF(AND('MAPA DE RIESGOS'!$AP207="Media",'MAPA DE RIESGOS'!$AR207="Leve"),CONCATENATE("R",'MAPA DE RIESGOS'!$H207,"C",'MAPA DE RIESGOS'!$AF207),"")</f>
        <v/>
      </c>
      <c r="Z80" s="329" t="str">
        <f>IF(AND('MAPA DE RIESGOS'!$AP208="Media",'MAPA DE RIESGOS'!$AR208="Leve"),CONCATENATE("R",'MAPA DE RIESGOS'!$H208,"C",'MAPA DE RIESGOS'!$AF208),"")</f>
        <v/>
      </c>
      <c r="AA80" s="329" t="str">
        <f>IF(AND('MAPA DE RIESGOS'!$AP209="Media",'MAPA DE RIESGOS'!$AR209="Leve"),CONCATENATE("R",'MAPA DE RIESGOS'!$H209,"C",'MAPA DE RIESGOS'!$AF209),"")</f>
        <v/>
      </c>
      <c r="AB80" s="328" t="str">
        <f>IF(AND('MAPA DE RIESGOS'!$AP192="Media",'MAPA DE RIESGOS'!$AR192="Menor"),CONCATENATE("R",'MAPA DE RIESGOS'!$H192,"C",'MAPA DE RIESGOS'!$AF192),"")</f>
        <v/>
      </c>
      <c r="AC80" s="329" t="str">
        <f>IF(AND('MAPA DE RIESGOS'!$AP193="Media",'MAPA DE RIESGOS'!$AR193="Menor"),CONCATENATE("R",'MAPA DE RIESGOS'!$H193,"C",'MAPA DE RIESGOS'!$AF193),"")</f>
        <v/>
      </c>
      <c r="AD80" s="329" t="str">
        <f>IF(AND('MAPA DE RIESGOS'!$AP194="Media",'MAPA DE RIESGOS'!$AR194="Menor"),CONCATENATE("R",'MAPA DE RIESGOS'!$H194,"C",'MAPA DE RIESGOS'!$AF194),"")</f>
        <v/>
      </c>
      <c r="AE80" s="329" t="str">
        <f>IF(AND('MAPA DE RIESGOS'!$AP195="Media",'MAPA DE RIESGOS'!$AR195="Menor"),CONCATENATE("R",'MAPA DE RIESGOS'!$H195,"C",'MAPA DE RIESGOS'!$AF195),"")</f>
        <v/>
      </c>
      <c r="AF80" s="329" t="str">
        <f>IF(AND('MAPA DE RIESGOS'!$AP196="Media",'MAPA DE RIESGOS'!$AR196="Menor"),CONCATENATE("R",'MAPA DE RIESGOS'!$H196,"C",'MAPA DE RIESGOS'!$AF196),"")</f>
        <v/>
      </c>
      <c r="AG80" s="329" t="str">
        <f>IF(AND('MAPA DE RIESGOS'!$AP197="Media",'MAPA DE RIESGOS'!$AR197="Menor"),CONCATENATE("R",'MAPA DE RIESGOS'!$H197,"C",'MAPA DE RIESGOS'!$AF197),"")</f>
        <v/>
      </c>
      <c r="AH80" s="329" t="str">
        <f>IF(AND('MAPA DE RIESGOS'!$AP198="Media",'MAPA DE RIESGOS'!$AR198="Menor"),CONCATENATE("R",'MAPA DE RIESGOS'!$H198,"C",'MAPA DE RIESGOS'!$AF198),"")</f>
        <v/>
      </c>
      <c r="AI80" s="329" t="str">
        <f>IF(AND('MAPA DE RIESGOS'!$AP199="Media",'MAPA DE RIESGOS'!$AR199="Menor"),CONCATENATE("R",'MAPA DE RIESGOS'!$H199,"C",'MAPA DE RIESGOS'!$AF199),"")</f>
        <v/>
      </c>
      <c r="AJ80" s="329" t="str">
        <f>IF(AND('MAPA DE RIESGOS'!$AP200="Media",'MAPA DE RIESGOS'!$AR200="Menor"),CONCATENATE("R",'MAPA DE RIESGOS'!$H200,"C",'MAPA DE RIESGOS'!$AF200),"")</f>
        <v/>
      </c>
      <c r="AK80" s="329" t="str">
        <f>IF(AND('MAPA DE RIESGOS'!$AP201="Media",'MAPA DE RIESGOS'!$AR201="Menor"),CONCATENATE("R",'MAPA DE RIESGOS'!$H201,"C",'MAPA DE RIESGOS'!$AF201),"")</f>
        <v/>
      </c>
      <c r="AL80" s="329" t="str">
        <f>IF(AND('MAPA DE RIESGOS'!$AP202="Media",'MAPA DE RIESGOS'!$AR202="Menor"),CONCATENATE("R",'MAPA DE RIESGOS'!$H202,"C",'MAPA DE RIESGOS'!$AF202),"")</f>
        <v/>
      </c>
      <c r="AM80" s="329" t="str">
        <f>IF(AND('MAPA DE RIESGOS'!$AP203="Media",'MAPA DE RIESGOS'!$AR203="Menor"),CONCATENATE("R",'MAPA DE RIESGOS'!$H203,"C",'MAPA DE RIESGOS'!$AF203),"")</f>
        <v/>
      </c>
      <c r="AN80" s="329" t="str">
        <f>IF(AND('MAPA DE RIESGOS'!$AP204="Media",'MAPA DE RIESGOS'!$AR204="Menor"),CONCATENATE("R",'MAPA DE RIESGOS'!$H204,"C",'MAPA DE RIESGOS'!$AF204),"")</f>
        <v/>
      </c>
      <c r="AO80" s="329" t="str">
        <f>IF(AND('MAPA DE RIESGOS'!$AP205="Media",'MAPA DE RIESGOS'!$AR205="Menor"),CONCATENATE("R",'MAPA DE RIESGOS'!$H205,"C",'MAPA DE RIESGOS'!$AF205),"")</f>
        <v/>
      </c>
      <c r="AP80" s="329" t="str">
        <f>IF(AND('MAPA DE RIESGOS'!$AP206="Media",'MAPA DE RIESGOS'!$AR206="Menor"),CONCATENATE("R",'MAPA DE RIESGOS'!$H206,"C",'MAPA DE RIESGOS'!$AF206),"")</f>
        <v/>
      </c>
      <c r="AQ80" s="329" t="str">
        <f>IF(AND('MAPA DE RIESGOS'!$AP207="Media",'MAPA DE RIESGOS'!$AR207="Menor"),CONCATENATE("R",'MAPA DE RIESGOS'!$H207,"C",'MAPA DE RIESGOS'!$AF207),"")</f>
        <v/>
      </c>
      <c r="AR80" s="329" t="str">
        <f>IF(AND('MAPA DE RIESGOS'!$AP208="Media",'MAPA DE RIESGOS'!$AR208="Menor"),CONCATENATE("R",'MAPA DE RIESGOS'!$H208,"C",'MAPA DE RIESGOS'!$AF208),"")</f>
        <v/>
      </c>
      <c r="AS80" s="329" t="str">
        <f>IF(AND('MAPA DE RIESGOS'!$AP209="Media",'MAPA DE RIESGOS'!$AR209="Menor"),CONCATENATE("R",'MAPA DE RIESGOS'!$H209,"C",'MAPA DE RIESGOS'!$AF209),"")</f>
        <v/>
      </c>
      <c r="AT80" s="328" t="str">
        <f>IF(AND('MAPA DE RIESGOS'!$AP192="Media",'MAPA DE RIESGOS'!$AR192="Moderado"),CONCATENATE("R",'MAPA DE RIESGOS'!$H192,"C",'MAPA DE RIESGOS'!$AF192),"")</f>
        <v/>
      </c>
      <c r="AU80" s="329" t="str">
        <f>IF(AND('MAPA DE RIESGOS'!$AP193="Media",'MAPA DE RIESGOS'!$AR193="Moderado"),CONCATENATE("R",'MAPA DE RIESGOS'!$H193,"C",'MAPA DE RIESGOS'!$AF193),"")</f>
        <v/>
      </c>
      <c r="AV80" s="329" t="str">
        <f>IF(AND('MAPA DE RIESGOS'!$AP194="Media",'MAPA DE RIESGOS'!$AR194="Moderado"),CONCATENATE("R",'MAPA DE RIESGOS'!$H194,"C",'MAPA DE RIESGOS'!$AF194),"")</f>
        <v/>
      </c>
      <c r="AW80" s="329" t="str">
        <f>IF(AND('MAPA DE RIESGOS'!$AP195="Media",'MAPA DE RIESGOS'!$AR195="Moderado"),CONCATENATE("R",'MAPA DE RIESGOS'!$H195,"C",'MAPA DE RIESGOS'!$AF195),"")</f>
        <v/>
      </c>
      <c r="AX80" s="329" t="str">
        <f>IF(AND('MAPA DE RIESGOS'!$AP196="Media",'MAPA DE RIESGOS'!$AR196="Moderado"),CONCATENATE("R",'MAPA DE RIESGOS'!$H196,"C",'MAPA DE RIESGOS'!$AF196),"")</f>
        <v/>
      </c>
      <c r="AY80" s="329" t="str">
        <f>IF(AND('MAPA DE RIESGOS'!$AP197="Media",'MAPA DE RIESGOS'!$AR197="Moderado"),CONCATENATE("R",'MAPA DE RIESGOS'!$H197,"C",'MAPA DE RIESGOS'!$AF197),"")</f>
        <v/>
      </c>
      <c r="AZ80" s="329" t="str">
        <f>IF(AND('MAPA DE RIESGOS'!$AP198="Media",'MAPA DE RIESGOS'!$AR198="Moderado"),CONCATENATE("R",'MAPA DE RIESGOS'!$H198,"C",'MAPA DE RIESGOS'!$AF198),"")</f>
        <v/>
      </c>
      <c r="BA80" s="329" t="str">
        <f>IF(AND('MAPA DE RIESGOS'!$AP199="Media",'MAPA DE RIESGOS'!$AR199="Moderado"),CONCATENATE("R",'MAPA DE RIESGOS'!$H199,"C",'MAPA DE RIESGOS'!$AF199),"")</f>
        <v/>
      </c>
      <c r="BB80" s="329" t="str">
        <f>IF(AND('MAPA DE RIESGOS'!$AP200="Media",'MAPA DE RIESGOS'!$AR200="Moderado"),CONCATENATE("R",'MAPA DE RIESGOS'!$H200,"C",'MAPA DE RIESGOS'!$AF200),"")</f>
        <v/>
      </c>
      <c r="BC80" s="329" t="str">
        <f>IF(AND('MAPA DE RIESGOS'!$AP201="Media",'MAPA DE RIESGOS'!$AR201="Moderado"),CONCATENATE("R",'MAPA DE RIESGOS'!$H201,"C",'MAPA DE RIESGOS'!$AF201),"")</f>
        <v/>
      </c>
      <c r="BD80" s="329" t="str">
        <f>IF(AND('MAPA DE RIESGOS'!$AP202="Media",'MAPA DE RIESGOS'!$AR202="Moderado"),CONCATENATE("R",'MAPA DE RIESGOS'!$H202,"C",'MAPA DE RIESGOS'!$AF202),"")</f>
        <v/>
      </c>
      <c r="BE80" s="329" t="str">
        <f>IF(AND('MAPA DE RIESGOS'!$AP203="Media",'MAPA DE RIESGOS'!$AR203="Moderado"),CONCATENATE("R",'MAPA DE RIESGOS'!$H203,"C",'MAPA DE RIESGOS'!$AF203),"")</f>
        <v/>
      </c>
      <c r="BF80" s="329" t="str">
        <f>IF(AND('MAPA DE RIESGOS'!$AP204="Media",'MAPA DE RIESGOS'!$AR204="Moderado"),CONCATENATE("R",'MAPA DE RIESGOS'!$H204,"C",'MAPA DE RIESGOS'!$AF204),"")</f>
        <v/>
      </c>
      <c r="BG80" s="329" t="str">
        <f>IF(AND('MAPA DE RIESGOS'!$AP205="Media",'MAPA DE RIESGOS'!$AR205="Moderado"),CONCATENATE("R",'MAPA DE RIESGOS'!$H205,"C",'MAPA DE RIESGOS'!$AF205),"")</f>
        <v/>
      </c>
      <c r="BH80" s="329" t="str">
        <f>IF(AND('MAPA DE RIESGOS'!$AP206="Media",'MAPA DE RIESGOS'!$AR206="Moderado"),CONCATENATE("R",'MAPA DE RIESGOS'!$H206,"C",'MAPA DE RIESGOS'!$AF206),"")</f>
        <v/>
      </c>
      <c r="BI80" s="329" t="str">
        <f>IF(AND('MAPA DE RIESGOS'!$AP207="Media",'MAPA DE RIESGOS'!$AR207="Moderado"),CONCATENATE("R",'MAPA DE RIESGOS'!$H207,"C",'MAPA DE RIESGOS'!$AF207),"")</f>
        <v/>
      </c>
      <c r="BJ80" s="329" t="str">
        <f>IF(AND('MAPA DE RIESGOS'!$AP208="Media",'MAPA DE RIESGOS'!$AR208="Moderado"),CONCATENATE("R",'MAPA DE RIESGOS'!$H208,"C",'MAPA DE RIESGOS'!$AF208),"")</f>
        <v/>
      </c>
      <c r="BK80" s="330" t="str">
        <f>IF(AND('MAPA DE RIESGOS'!$AP209="Media",'MAPA DE RIESGOS'!$AR209="Moderado"),CONCATENATE("R",'MAPA DE RIESGOS'!$H209,"C",'MAPA DE RIESGOS'!$AF209),"")</f>
        <v/>
      </c>
      <c r="BL80" s="316" t="str">
        <f>IF(AND('MAPA DE RIESGOS'!$AP192="Media",'MAPA DE RIESGOS'!$AR192="Mayor"),CONCATENATE("R",'MAPA DE RIESGOS'!$H192,"C",'MAPA DE RIESGOS'!$AF192),"")</f>
        <v/>
      </c>
      <c r="BM80" s="316" t="str">
        <f>IF(AND('MAPA DE RIESGOS'!$AP193="Media",'MAPA DE RIESGOS'!$AR193="Mayor"),CONCATENATE("R",'MAPA DE RIESGOS'!$H193,"C",'MAPA DE RIESGOS'!$AF193),"")</f>
        <v/>
      </c>
      <c r="BN80" s="316" t="str">
        <f>IF(AND('MAPA DE RIESGOS'!$AP194="Media",'MAPA DE RIESGOS'!$AR194="Mayor"),CONCATENATE("R",'MAPA DE RIESGOS'!$H194,"C",'MAPA DE RIESGOS'!$AF194),"")</f>
        <v/>
      </c>
      <c r="BO80" s="316" t="str">
        <f>IF(AND('MAPA DE RIESGOS'!$AP195="Media",'MAPA DE RIESGOS'!$AR195="Mayor"),CONCATENATE("R",'MAPA DE RIESGOS'!$H195,"C",'MAPA DE RIESGOS'!$AF195),"")</f>
        <v/>
      </c>
      <c r="BP80" s="316" t="str">
        <f>IF(AND('MAPA DE RIESGOS'!$AP196="Media",'MAPA DE RIESGOS'!$AR196="Mayor"),CONCATENATE("R",'MAPA DE RIESGOS'!$H196,"C",'MAPA DE RIESGOS'!$AF196),"")</f>
        <v/>
      </c>
      <c r="BQ80" s="316" t="str">
        <f>IF(AND('MAPA DE RIESGOS'!$AP197="Media",'MAPA DE RIESGOS'!$AR197="Mayor"),CONCATENATE("R",'MAPA DE RIESGOS'!$H197,"C",'MAPA DE RIESGOS'!$AF197),"")</f>
        <v/>
      </c>
      <c r="BR80" s="316" t="str">
        <f>IF(AND('MAPA DE RIESGOS'!$AP198="Media",'MAPA DE RIESGOS'!$AR198="Mayor"),CONCATENATE("R",'MAPA DE RIESGOS'!$H198,"C",'MAPA DE RIESGOS'!$AF198),"")</f>
        <v/>
      </c>
      <c r="BS80" s="316" t="str">
        <f>IF(AND('MAPA DE RIESGOS'!$AP199="Media",'MAPA DE RIESGOS'!$AR199="Mayor"),CONCATENATE("R",'MAPA DE RIESGOS'!$H199,"C",'MAPA DE RIESGOS'!$AF199),"")</f>
        <v/>
      </c>
      <c r="BT80" s="316" t="str">
        <f>IF(AND('MAPA DE RIESGOS'!$AP200="Media",'MAPA DE RIESGOS'!$AR200="Mayor"),CONCATENATE("R",'MAPA DE RIESGOS'!$H200,"C",'MAPA DE RIESGOS'!$AF200),"")</f>
        <v/>
      </c>
      <c r="BU80" s="316" t="str">
        <f>IF(AND('MAPA DE RIESGOS'!$AP201="Media",'MAPA DE RIESGOS'!$AR201="Mayor"),CONCATENATE("R",'MAPA DE RIESGOS'!$H201,"C",'MAPA DE RIESGOS'!$AF201),"")</f>
        <v/>
      </c>
      <c r="BV80" s="316" t="str">
        <f>IF(AND('MAPA DE RIESGOS'!$AP202="Media",'MAPA DE RIESGOS'!$AR202="Mayor"),CONCATENATE("R",'MAPA DE RIESGOS'!$H202,"C",'MAPA DE RIESGOS'!$AF202),"")</f>
        <v/>
      </c>
      <c r="BW80" s="316" t="str">
        <f>IF(AND('MAPA DE RIESGOS'!$AP203="Media",'MAPA DE RIESGOS'!$AR203="Mayor"),CONCATENATE("R",'MAPA DE RIESGOS'!$H203,"C",'MAPA DE RIESGOS'!$AF203),"")</f>
        <v/>
      </c>
      <c r="BX80" s="316" t="str">
        <f>IF(AND('MAPA DE RIESGOS'!$AP204="Media",'MAPA DE RIESGOS'!$AR204="Mayor"),CONCATENATE("R",'MAPA DE RIESGOS'!$H204,"C",'MAPA DE RIESGOS'!$AF204),"")</f>
        <v/>
      </c>
      <c r="BY80" s="316" t="str">
        <f>IF(AND('MAPA DE RIESGOS'!$AP205="Media",'MAPA DE RIESGOS'!$AR205="Mayor"),CONCATENATE("R",'MAPA DE RIESGOS'!$H205,"C",'MAPA DE RIESGOS'!$AF205),"")</f>
        <v/>
      </c>
      <c r="BZ80" s="316" t="str">
        <f>IF(AND('MAPA DE RIESGOS'!$AP206="Media",'MAPA DE RIESGOS'!$AR206="Mayor"),CONCATENATE("R",'MAPA DE RIESGOS'!$H206,"C",'MAPA DE RIESGOS'!$AF206),"")</f>
        <v/>
      </c>
      <c r="CA80" s="316" t="str">
        <f>IF(AND('MAPA DE RIESGOS'!$AP207="Media",'MAPA DE RIESGOS'!$AR207="Mayor"),CONCATENATE("R",'MAPA DE RIESGOS'!$H207,"C",'MAPA DE RIESGOS'!$AF207),"")</f>
        <v/>
      </c>
      <c r="CB80" s="316" t="str">
        <f>IF(AND('MAPA DE RIESGOS'!$AP208="Media",'MAPA DE RIESGOS'!$AR208="Mayor"),CONCATENATE("R",'MAPA DE RIESGOS'!$H208,"C",'MAPA DE RIESGOS'!$AF208),"")</f>
        <v/>
      </c>
      <c r="CC80" s="317" t="str">
        <f>IF(AND('MAPA DE RIESGOS'!$AP209="Media",'MAPA DE RIESGOS'!$AR209="Mayor"),CONCATENATE("R",'MAPA DE RIESGOS'!$H209,"C",'MAPA DE RIESGOS'!$AF209),"")</f>
        <v/>
      </c>
      <c r="CD80" s="318" t="str">
        <f>IF(AND('MAPA DE RIESGOS'!$AP192="Media",'MAPA DE RIESGOS'!$AR192="Catastrófico"),CONCATENATE("R",'MAPA DE RIESGOS'!$H192,"C",'MAPA DE RIESGOS'!$AF192),"")</f>
        <v/>
      </c>
      <c r="CE80" s="318" t="str">
        <f>IF(AND('MAPA DE RIESGOS'!$AP193="Media",'MAPA DE RIESGOS'!$AR193="Catastrófico"),CONCATENATE("R",'MAPA DE RIESGOS'!$H193,"C",'MAPA DE RIESGOS'!$AF193),"")</f>
        <v/>
      </c>
      <c r="CF80" s="318" t="str">
        <f>IF(AND('MAPA DE RIESGOS'!$AP194="Media",'MAPA DE RIESGOS'!$AR194="Catastrófico"),CONCATENATE("R",'MAPA DE RIESGOS'!$H194,"C",'MAPA DE RIESGOS'!$AF194),"")</f>
        <v/>
      </c>
      <c r="CG80" s="318" t="str">
        <f>IF(AND('MAPA DE RIESGOS'!$AP195="Media",'MAPA DE RIESGOS'!$AR195="Catastrófico"),CONCATENATE("R",'MAPA DE RIESGOS'!$H195,"C",'MAPA DE RIESGOS'!$AF195),"")</f>
        <v/>
      </c>
      <c r="CH80" s="318" t="str">
        <f>IF(AND('MAPA DE RIESGOS'!$AP196="Media",'MAPA DE RIESGOS'!$AR196="Catastrófico"),CONCATENATE("R",'MAPA DE RIESGOS'!$H196,"C",'MAPA DE RIESGOS'!$AF196),"")</f>
        <v/>
      </c>
      <c r="CI80" s="318" t="str">
        <f>IF(AND('MAPA DE RIESGOS'!$AP197="Media",'MAPA DE RIESGOS'!$AR197="Catastrófico"),CONCATENATE("R",'MAPA DE RIESGOS'!$H197,"C",'MAPA DE RIESGOS'!$AF197),"")</f>
        <v/>
      </c>
      <c r="CJ80" s="318" t="str">
        <f>IF(AND('MAPA DE RIESGOS'!$AP198="Media",'MAPA DE RIESGOS'!$AR198="Catastrófico"),CONCATENATE("R",'MAPA DE RIESGOS'!$H198,"C",'MAPA DE RIESGOS'!$AF198),"")</f>
        <v/>
      </c>
      <c r="CK80" s="318" t="str">
        <f>IF(AND('MAPA DE RIESGOS'!$AP199="Media",'MAPA DE RIESGOS'!$AR199="Catastrófico"),CONCATENATE("R",'MAPA DE RIESGOS'!$H199,"C",'MAPA DE RIESGOS'!$AF199),"")</f>
        <v/>
      </c>
      <c r="CL80" s="318" t="str">
        <f>IF(AND('MAPA DE RIESGOS'!$AP200="Media",'MAPA DE RIESGOS'!$AR200="Catastrófico"),CONCATENATE("R",'MAPA DE RIESGOS'!$H200,"C",'MAPA DE RIESGOS'!$AF200),"")</f>
        <v/>
      </c>
      <c r="CM80" s="318" t="str">
        <f>IF(AND('MAPA DE RIESGOS'!$AP201="Media",'MAPA DE RIESGOS'!$AR201="Catastrófico"),CONCATENATE("R",'MAPA DE RIESGOS'!$H201,"C",'MAPA DE RIESGOS'!$AF201),"")</f>
        <v/>
      </c>
      <c r="CN80" s="318" t="str">
        <f>IF(AND('MAPA DE RIESGOS'!$AP202="Media",'MAPA DE RIESGOS'!$AR202="Catastrófico"),CONCATENATE("R",'MAPA DE RIESGOS'!$H202,"C",'MAPA DE RIESGOS'!$AF202),"")</f>
        <v/>
      </c>
      <c r="CO80" s="318" t="str">
        <f>IF(AND('MAPA DE RIESGOS'!$AP203="Media",'MAPA DE RIESGOS'!$AR203="Catastrófico"),CONCATENATE("R",'MAPA DE RIESGOS'!$H203,"C",'MAPA DE RIESGOS'!$AF203),"")</f>
        <v/>
      </c>
      <c r="CP80" s="318" t="str">
        <f>IF(AND('MAPA DE RIESGOS'!$AP204="Media",'MAPA DE RIESGOS'!$AR204="Catastrófico"),CONCATENATE("R",'MAPA DE RIESGOS'!$H204,"C",'MAPA DE RIESGOS'!$AF204),"")</f>
        <v/>
      </c>
      <c r="CQ80" s="318" t="str">
        <f>IF(AND('MAPA DE RIESGOS'!$AP205="Media",'MAPA DE RIESGOS'!$AR205="Catastrófico"),CONCATENATE("R",'MAPA DE RIESGOS'!$H205,"C",'MAPA DE RIESGOS'!$AF205),"")</f>
        <v/>
      </c>
      <c r="CR80" s="318" t="str">
        <f>IF(AND('MAPA DE RIESGOS'!$AP206="Media",'MAPA DE RIESGOS'!$AR206="Catastrófico"),CONCATENATE("R",'MAPA DE RIESGOS'!$H206,"C",'MAPA DE RIESGOS'!$AF206),"")</f>
        <v/>
      </c>
      <c r="CS80" s="318" t="str">
        <f>IF(AND('MAPA DE RIESGOS'!$AP207="Media",'MAPA DE RIESGOS'!$AR207="Catastrófico"),CONCATENATE("R",'MAPA DE RIESGOS'!$H207,"C",'MAPA DE RIESGOS'!$AF207),"")</f>
        <v/>
      </c>
      <c r="CT80" s="318" t="str">
        <f>IF(AND('MAPA DE RIESGOS'!$AP208="Media",'MAPA DE RIESGOS'!$AR208="Catastrófico"),CONCATENATE("R",'MAPA DE RIESGOS'!$H208,"C",'MAPA DE RIESGOS'!$AF208),"")</f>
        <v/>
      </c>
      <c r="CU80" s="319" t="str">
        <f>IF(AND('MAPA DE RIESGOS'!$AP209="Media",'MAPA DE RIESGOS'!$AR209="Catastrófico"),CONCATENATE("R",'MAPA DE RIESGOS'!$H209,"C",'MAPA DE RIESGOS'!$AF209),"")</f>
        <v/>
      </c>
      <c r="CV80" s="57"/>
      <c r="CW80" s="864"/>
      <c r="CX80" s="865"/>
      <c r="CY80" s="865"/>
      <c r="CZ80" s="865"/>
      <c r="DA80" s="865"/>
      <c r="DB80" s="866"/>
    </row>
    <row r="81" spans="2:106" ht="32.450000000000003" customHeight="1">
      <c r="B81" s="878"/>
      <c r="C81" s="878"/>
      <c r="D81" s="879"/>
      <c r="E81" s="849"/>
      <c r="F81" s="850"/>
      <c r="G81" s="850"/>
      <c r="H81" s="850"/>
      <c r="I81" s="851"/>
      <c r="J81" s="328" t="str">
        <f>IF(AND('MAPA DE RIESGOS'!$AP210="Media",'MAPA DE RIESGOS'!$AR210="Leve"),CONCATENATE("R",'MAPA DE RIESGOS'!$H210,"C",'MAPA DE RIESGOS'!$AF210),"")</f>
        <v/>
      </c>
      <c r="K81" s="329" t="str">
        <f>IF(AND('MAPA DE RIESGOS'!$AP211="Media",'MAPA DE RIESGOS'!$AR211="Leve"),CONCATENATE("R",'MAPA DE RIESGOS'!$H211,"C",'MAPA DE RIESGOS'!$AF211),"")</f>
        <v/>
      </c>
      <c r="L81" s="329" t="str">
        <f>IF(AND('MAPA DE RIESGOS'!$AP212="Media",'MAPA DE RIESGOS'!$AR212="Leve"),CONCATENATE("R",'MAPA DE RIESGOS'!$H212,"C",'MAPA DE RIESGOS'!$AF212),"")</f>
        <v/>
      </c>
      <c r="M81" s="329" t="str">
        <f>IF(AND('MAPA DE RIESGOS'!$AP213="Media",'MAPA DE RIESGOS'!$AR213="Leve"),CONCATENATE("R",'MAPA DE RIESGOS'!$H213,"C",'MAPA DE RIESGOS'!$AF213),"")</f>
        <v/>
      </c>
      <c r="N81" s="329" t="str">
        <f>IF(AND('MAPA DE RIESGOS'!$AP214="Media",'MAPA DE RIESGOS'!$AR214="Leve"),CONCATENATE("R",'MAPA DE RIESGOS'!$H214,"C",'MAPA DE RIESGOS'!$AF214),"")</f>
        <v/>
      </c>
      <c r="O81" s="329" t="str">
        <f>IF(AND('MAPA DE RIESGOS'!$AP215="Media",'MAPA DE RIESGOS'!$AR215="Leve"),CONCATENATE("R",'MAPA DE RIESGOS'!$H215,"C",'MAPA DE RIESGOS'!$AF215),"")</f>
        <v/>
      </c>
      <c r="P81" s="329" t="str">
        <f>IF(AND('MAPA DE RIESGOS'!$AP216="Media",'MAPA DE RIESGOS'!$AR216="Leve"),CONCATENATE("R",'MAPA DE RIESGOS'!$H216,"C",'MAPA DE RIESGOS'!$AF216),"")</f>
        <v/>
      </c>
      <c r="Q81" s="329" t="str">
        <f>IF(AND('MAPA DE RIESGOS'!$AP217="Media",'MAPA DE RIESGOS'!$AR217="Leve"),CONCATENATE("R",'MAPA DE RIESGOS'!$H217,"C",'MAPA DE RIESGOS'!$AF217),"")</f>
        <v/>
      </c>
      <c r="R81" s="329" t="str">
        <f>IF(AND('MAPA DE RIESGOS'!$AP218="Media",'MAPA DE RIESGOS'!$AR218="Leve"),CONCATENATE("R",'MAPA DE RIESGOS'!$H218,"C",'MAPA DE RIESGOS'!$AF218),"")</f>
        <v/>
      </c>
      <c r="S81" s="329" t="str">
        <f>IF(AND('MAPA DE RIESGOS'!$AP219="Media",'MAPA DE RIESGOS'!$AR219="Leve"),CONCATENATE("R",'MAPA DE RIESGOS'!$H219,"C",'MAPA DE RIESGOS'!$AF219),"")</f>
        <v/>
      </c>
      <c r="T81" s="329" t="str">
        <f>IF(AND('MAPA DE RIESGOS'!$AP220="Media",'MAPA DE RIESGOS'!$AR220="Leve"),CONCATENATE("R",'MAPA DE RIESGOS'!$H220,"C",'MAPA DE RIESGOS'!$AF220),"")</f>
        <v/>
      </c>
      <c r="U81" s="329" t="str">
        <f>IF(AND('MAPA DE RIESGOS'!$AP221="Media",'MAPA DE RIESGOS'!$AR221="Leve"),CONCATENATE("R",'MAPA DE RIESGOS'!$H221,"C",'MAPA DE RIESGOS'!$AF221),"")</f>
        <v/>
      </c>
      <c r="V81" s="329" t="str">
        <f>IF(AND('MAPA DE RIESGOS'!$AP222="Media",'MAPA DE RIESGOS'!$AR222="Leve"),CONCATENATE("R",'MAPA DE RIESGOS'!$H222,"C",'MAPA DE RIESGOS'!$AF222),"")</f>
        <v/>
      </c>
      <c r="W81" s="329" t="str">
        <f>IF(AND('MAPA DE RIESGOS'!$AP223="Media",'MAPA DE RIESGOS'!$AR223="Leve"),CONCATENATE("R",'MAPA DE RIESGOS'!$H223,"C",'MAPA DE RIESGOS'!$AF223),"")</f>
        <v/>
      </c>
      <c r="X81" s="329" t="str">
        <f>IF(AND('MAPA DE RIESGOS'!$AP224="Media",'MAPA DE RIESGOS'!$AR224="Leve"),CONCATENATE("R",'MAPA DE RIESGOS'!$H224,"C",'MAPA DE RIESGOS'!$AF224),"")</f>
        <v/>
      </c>
      <c r="Y81" s="329" t="str">
        <f>IF(AND('MAPA DE RIESGOS'!$AP225="Media",'MAPA DE RIESGOS'!$AR225="Leve"),CONCATENATE("R",'MAPA DE RIESGOS'!$H225,"C",'MAPA DE RIESGOS'!$AF225),"")</f>
        <v/>
      </c>
      <c r="Z81" s="329" t="str">
        <f>IF(AND('MAPA DE RIESGOS'!$AP226="Media",'MAPA DE RIESGOS'!$AR226="Leve"),CONCATENATE("R",'MAPA DE RIESGOS'!$H226,"C",'MAPA DE RIESGOS'!$AF226),"")</f>
        <v/>
      </c>
      <c r="AA81" s="329" t="str">
        <f>IF(AND('MAPA DE RIESGOS'!$AP227="Media",'MAPA DE RIESGOS'!$AR227="Leve"),CONCATENATE("R",'MAPA DE RIESGOS'!$H227,"C",'MAPA DE RIESGOS'!$AF227),"")</f>
        <v/>
      </c>
      <c r="AB81" s="328" t="str">
        <f>IF(AND('MAPA DE RIESGOS'!$AP210="Media",'MAPA DE RIESGOS'!$AR210="Menor"),CONCATENATE("R",'MAPA DE RIESGOS'!$H210,"C",'MAPA DE RIESGOS'!$AF210),"")</f>
        <v/>
      </c>
      <c r="AC81" s="329" t="str">
        <f>IF(AND('MAPA DE RIESGOS'!$AP211="Media",'MAPA DE RIESGOS'!$AR211="Menor"),CONCATENATE("R",'MAPA DE RIESGOS'!$H211,"C",'MAPA DE RIESGOS'!$AF211),"")</f>
        <v/>
      </c>
      <c r="AD81" s="329" t="str">
        <f>IF(AND('MAPA DE RIESGOS'!$AP212="Media",'MAPA DE RIESGOS'!$AR212="Menor"),CONCATENATE("R",'MAPA DE RIESGOS'!$H212,"C",'MAPA DE RIESGOS'!$AF212),"")</f>
        <v/>
      </c>
      <c r="AE81" s="329" t="str">
        <f>IF(AND('MAPA DE RIESGOS'!$AP213="Media",'MAPA DE RIESGOS'!$AR213="Menor"),CONCATENATE("R",'MAPA DE RIESGOS'!$H213,"C",'MAPA DE RIESGOS'!$AF213),"")</f>
        <v/>
      </c>
      <c r="AF81" s="329" t="str">
        <f>IF(AND('MAPA DE RIESGOS'!$AP214="Media",'MAPA DE RIESGOS'!$AR214="Menor"),CONCATENATE("R",'MAPA DE RIESGOS'!$H214,"C",'MAPA DE RIESGOS'!$AF214),"")</f>
        <v/>
      </c>
      <c r="AG81" s="329" t="str">
        <f>IF(AND('MAPA DE RIESGOS'!$AP215="Media",'MAPA DE RIESGOS'!$AR215="Menor"),CONCATENATE("R",'MAPA DE RIESGOS'!$H215,"C",'MAPA DE RIESGOS'!$AF215),"")</f>
        <v/>
      </c>
      <c r="AH81" s="329" t="str">
        <f>IF(AND('MAPA DE RIESGOS'!$AP216="Media",'MAPA DE RIESGOS'!$AR216="Menor"),CONCATENATE("R",'MAPA DE RIESGOS'!$H216,"C",'MAPA DE RIESGOS'!$AF216),"")</f>
        <v/>
      </c>
      <c r="AI81" s="329" t="str">
        <f>IF(AND('MAPA DE RIESGOS'!$AP217="Media",'MAPA DE RIESGOS'!$AR217="Menor"),CONCATENATE("R",'MAPA DE RIESGOS'!$H217,"C",'MAPA DE RIESGOS'!$AF217),"")</f>
        <v/>
      </c>
      <c r="AJ81" s="329" t="str">
        <f>IF(AND('MAPA DE RIESGOS'!$AP218="Media",'MAPA DE RIESGOS'!$AR218="Menor"),CONCATENATE("R",'MAPA DE RIESGOS'!$H218,"C",'MAPA DE RIESGOS'!$AF218),"")</f>
        <v/>
      </c>
      <c r="AK81" s="329" t="str">
        <f>IF(AND('MAPA DE RIESGOS'!$AP219="Media",'MAPA DE RIESGOS'!$AR219="Menor"),CONCATENATE("R",'MAPA DE RIESGOS'!$H219,"C",'MAPA DE RIESGOS'!$AF219),"")</f>
        <v/>
      </c>
      <c r="AL81" s="329" t="str">
        <f>IF(AND('MAPA DE RIESGOS'!$AP220="Media",'MAPA DE RIESGOS'!$AR220="Menor"),CONCATENATE("R",'MAPA DE RIESGOS'!$H220,"C",'MAPA DE RIESGOS'!$AF220),"")</f>
        <v/>
      </c>
      <c r="AM81" s="329" t="str">
        <f>IF(AND('MAPA DE RIESGOS'!$AP221="Media",'MAPA DE RIESGOS'!$AR221="Menor"),CONCATENATE("R",'MAPA DE RIESGOS'!$H221,"C",'MAPA DE RIESGOS'!$AF221),"")</f>
        <v/>
      </c>
      <c r="AN81" s="329" t="str">
        <f>IF(AND('MAPA DE RIESGOS'!$AP222="Media",'MAPA DE RIESGOS'!$AR222="Menor"),CONCATENATE("R",'MAPA DE RIESGOS'!$H222,"C",'MAPA DE RIESGOS'!$AF222),"")</f>
        <v/>
      </c>
      <c r="AO81" s="329" t="str">
        <f>IF(AND('MAPA DE RIESGOS'!$AP223="Media",'MAPA DE RIESGOS'!$AR223="Menor"),CONCATENATE("R",'MAPA DE RIESGOS'!$H223,"C",'MAPA DE RIESGOS'!$AF223),"")</f>
        <v/>
      </c>
      <c r="AP81" s="329" t="str">
        <f>IF(AND('MAPA DE RIESGOS'!$AP224="Media",'MAPA DE RIESGOS'!$AR224="Menor"),CONCATENATE("R",'MAPA DE RIESGOS'!$H224,"C",'MAPA DE RIESGOS'!$AF224),"")</f>
        <v/>
      </c>
      <c r="AQ81" s="329" t="str">
        <f>IF(AND('MAPA DE RIESGOS'!$AP225="Media",'MAPA DE RIESGOS'!$AR225="Menor"),CONCATENATE("R",'MAPA DE RIESGOS'!$H225,"C",'MAPA DE RIESGOS'!$AF225),"")</f>
        <v/>
      </c>
      <c r="AR81" s="329" t="str">
        <f>IF(AND('MAPA DE RIESGOS'!$AP226="Media",'MAPA DE RIESGOS'!$AR226="Menor"),CONCATENATE("R",'MAPA DE RIESGOS'!$H226,"C",'MAPA DE RIESGOS'!$AF226),"")</f>
        <v/>
      </c>
      <c r="AS81" s="329" t="str">
        <f>IF(AND('MAPA DE RIESGOS'!$AP227="Media",'MAPA DE RIESGOS'!$AR227="Menor"),CONCATENATE("R",'MAPA DE RIESGOS'!$H227,"C",'MAPA DE RIESGOS'!$AF227),"")</f>
        <v/>
      </c>
      <c r="AT81" s="328" t="str">
        <f>IF(AND('MAPA DE RIESGOS'!$AP210="Media",'MAPA DE RIESGOS'!$AR210="Moderado"),CONCATENATE("R",'MAPA DE RIESGOS'!$H210,"C",'MAPA DE RIESGOS'!$AF210),"")</f>
        <v/>
      </c>
      <c r="AU81" s="329" t="str">
        <f>IF(AND('MAPA DE RIESGOS'!$AP211="Media",'MAPA DE RIESGOS'!$AR211="Moderado"),CONCATENATE("R",'MAPA DE RIESGOS'!$H211,"C",'MAPA DE RIESGOS'!$AF211),"")</f>
        <v/>
      </c>
      <c r="AV81" s="329" t="str">
        <f>IF(AND('MAPA DE RIESGOS'!$AP212="Media",'MAPA DE RIESGOS'!$AR212="Moderado"),CONCATENATE("R",'MAPA DE RIESGOS'!$H212,"C",'MAPA DE RIESGOS'!$AF212),"")</f>
        <v/>
      </c>
      <c r="AW81" s="329" t="str">
        <f>IF(AND('MAPA DE RIESGOS'!$AP213="Media",'MAPA DE RIESGOS'!$AR213="Moderado"),CONCATENATE("R",'MAPA DE RIESGOS'!$H213,"C",'MAPA DE RIESGOS'!$AF213),"")</f>
        <v/>
      </c>
      <c r="AX81" s="329" t="str">
        <f>IF(AND('MAPA DE RIESGOS'!$AP214="Media",'MAPA DE RIESGOS'!$AR214="Moderado"),CONCATENATE("R",'MAPA DE RIESGOS'!$H214,"C",'MAPA DE RIESGOS'!$AF214),"")</f>
        <v/>
      </c>
      <c r="AY81" s="329" t="str">
        <f>IF(AND('MAPA DE RIESGOS'!$AP215="Media",'MAPA DE RIESGOS'!$AR215="Moderado"),CONCATENATE("R",'MAPA DE RIESGOS'!$H215,"C",'MAPA DE RIESGOS'!$AF215),"")</f>
        <v/>
      </c>
      <c r="AZ81" s="329" t="str">
        <f>IF(AND('MAPA DE RIESGOS'!$AP216="Media",'MAPA DE RIESGOS'!$AR216="Moderado"),CONCATENATE("R",'MAPA DE RIESGOS'!$H216,"C",'MAPA DE RIESGOS'!$AF216),"")</f>
        <v/>
      </c>
      <c r="BA81" s="329" t="str">
        <f>IF(AND('MAPA DE RIESGOS'!$AP217="Media",'MAPA DE RIESGOS'!$AR217="Moderado"),CONCATENATE("R",'MAPA DE RIESGOS'!$H217,"C",'MAPA DE RIESGOS'!$AF217),"")</f>
        <v/>
      </c>
      <c r="BB81" s="329" t="str">
        <f>IF(AND('MAPA DE RIESGOS'!$AP218="Media",'MAPA DE RIESGOS'!$AR218="Moderado"),CONCATENATE("R",'MAPA DE RIESGOS'!$H218,"C",'MAPA DE RIESGOS'!$AF218),"")</f>
        <v/>
      </c>
      <c r="BC81" s="329" t="str">
        <f>IF(AND('MAPA DE RIESGOS'!$AP219="Media",'MAPA DE RIESGOS'!$AR219="Moderado"),CONCATENATE("R",'MAPA DE RIESGOS'!$H219,"C",'MAPA DE RIESGOS'!$AF219),"")</f>
        <v/>
      </c>
      <c r="BD81" s="329" t="str">
        <f>IF(AND('MAPA DE RIESGOS'!$AP220="Media",'MAPA DE RIESGOS'!$AR220="Moderado"),CONCATENATE("R",'MAPA DE RIESGOS'!$H220,"C",'MAPA DE RIESGOS'!$AF220),"")</f>
        <v/>
      </c>
      <c r="BE81" s="329" t="str">
        <f>IF(AND('MAPA DE RIESGOS'!$AP221="Media",'MAPA DE RIESGOS'!$AR221="Moderado"),CONCATENATE("R",'MAPA DE RIESGOS'!$H221,"C",'MAPA DE RIESGOS'!$AF221),"")</f>
        <v/>
      </c>
      <c r="BF81" s="329" t="str">
        <f>IF(AND('MAPA DE RIESGOS'!$AP222="Media",'MAPA DE RIESGOS'!$AR222="Moderado"),CONCATENATE("R",'MAPA DE RIESGOS'!$H222,"C",'MAPA DE RIESGOS'!$AF222),"")</f>
        <v/>
      </c>
      <c r="BG81" s="329" t="str">
        <f>IF(AND('MAPA DE RIESGOS'!$AP223="Media",'MAPA DE RIESGOS'!$AR223="Moderado"),CONCATENATE("R",'MAPA DE RIESGOS'!$H223,"C",'MAPA DE RIESGOS'!$AF223),"")</f>
        <v/>
      </c>
      <c r="BH81" s="329" t="str">
        <f>IF(AND('MAPA DE RIESGOS'!$AP224="Media",'MAPA DE RIESGOS'!$AR224="Moderado"),CONCATENATE("R",'MAPA DE RIESGOS'!$H224,"C",'MAPA DE RIESGOS'!$AF224),"")</f>
        <v/>
      </c>
      <c r="BI81" s="329" t="str">
        <f>IF(AND('MAPA DE RIESGOS'!$AP225="Media",'MAPA DE RIESGOS'!$AR225="Moderado"),CONCATENATE("R",'MAPA DE RIESGOS'!$H225,"C",'MAPA DE RIESGOS'!$AF225),"")</f>
        <v/>
      </c>
      <c r="BJ81" s="329" t="str">
        <f>IF(AND('MAPA DE RIESGOS'!$AP226="Media",'MAPA DE RIESGOS'!$AR226="Moderado"),CONCATENATE("R",'MAPA DE RIESGOS'!$H226,"C",'MAPA DE RIESGOS'!$AF226),"")</f>
        <v/>
      </c>
      <c r="BK81" s="330" t="str">
        <f>IF(AND('MAPA DE RIESGOS'!$AP227="Media",'MAPA DE RIESGOS'!$AR227="Moderado"),CONCATENATE("R",'MAPA DE RIESGOS'!$H227,"C",'MAPA DE RIESGOS'!$AF227),"")</f>
        <v/>
      </c>
      <c r="BL81" s="316" t="str">
        <f>IF(AND('MAPA DE RIESGOS'!$AP210="Media",'MAPA DE RIESGOS'!$AR210="Mayor"),CONCATENATE("R",'MAPA DE RIESGOS'!$H210,"C",'MAPA DE RIESGOS'!$AF210),"")</f>
        <v/>
      </c>
      <c r="BM81" s="316" t="str">
        <f>IF(AND('MAPA DE RIESGOS'!$AP211="Media",'MAPA DE RIESGOS'!$AR211="Mayor"),CONCATENATE("R",'MAPA DE RIESGOS'!$H211,"C",'MAPA DE RIESGOS'!$AF211),"")</f>
        <v/>
      </c>
      <c r="BN81" s="316" t="str">
        <f>IF(AND('MAPA DE RIESGOS'!$AP212="Media",'MAPA DE RIESGOS'!$AR212="Mayor"),CONCATENATE("R",'MAPA DE RIESGOS'!$H212,"C",'MAPA DE RIESGOS'!$AF212),"")</f>
        <v/>
      </c>
      <c r="BO81" s="316" t="str">
        <f>IF(AND('MAPA DE RIESGOS'!$AP213="Media",'MAPA DE RIESGOS'!$AR213="Mayor"),CONCATENATE("R",'MAPA DE RIESGOS'!$H213,"C",'MAPA DE RIESGOS'!$AF213),"")</f>
        <v/>
      </c>
      <c r="BP81" s="316" t="str">
        <f>IF(AND('MAPA DE RIESGOS'!$AP214="Media",'MAPA DE RIESGOS'!$AR214="Mayor"),CONCATENATE("R",'MAPA DE RIESGOS'!$H214,"C",'MAPA DE RIESGOS'!$AF214),"")</f>
        <v/>
      </c>
      <c r="BQ81" s="316" t="str">
        <f>IF(AND('MAPA DE RIESGOS'!$AP215="Media",'MAPA DE RIESGOS'!$AR215="Mayor"),CONCATENATE("R",'MAPA DE RIESGOS'!$H215,"C",'MAPA DE RIESGOS'!$AF215),"")</f>
        <v/>
      </c>
      <c r="BR81" s="316" t="str">
        <f>IF(AND('MAPA DE RIESGOS'!$AP216="Media",'MAPA DE RIESGOS'!$AR216="Mayor"),CONCATENATE("R",'MAPA DE RIESGOS'!$H216,"C",'MAPA DE RIESGOS'!$AF216),"")</f>
        <v/>
      </c>
      <c r="BS81" s="316" t="str">
        <f>IF(AND('MAPA DE RIESGOS'!$AP217="Media",'MAPA DE RIESGOS'!$AR217="Mayor"),CONCATENATE("R",'MAPA DE RIESGOS'!$H217,"C",'MAPA DE RIESGOS'!$AF217),"")</f>
        <v/>
      </c>
      <c r="BT81" s="316" t="str">
        <f>IF(AND('MAPA DE RIESGOS'!$AP218="Media",'MAPA DE RIESGOS'!$AR218="Mayor"),CONCATENATE("R",'MAPA DE RIESGOS'!$H218,"C",'MAPA DE RIESGOS'!$AF218),"")</f>
        <v/>
      </c>
      <c r="BU81" s="316" t="str">
        <f>IF(AND('MAPA DE RIESGOS'!$AP219="Media",'MAPA DE RIESGOS'!$AR219="Mayor"),CONCATENATE("R",'MAPA DE RIESGOS'!$H219,"C",'MAPA DE RIESGOS'!$AF219),"")</f>
        <v/>
      </c>
      <c r="BV81" s="316" t="str">
        <f>IF(AND('MAPA DE RIESGOS'!$AP220="Media",'MAPA DE RIESGOS'!$AR220="Mayor"),CONCATENATE("R",'MAPA DE RIESGOS'!$H220,"C",'MAPA DE RIESGOS'!$AF220),"")</f>
        <v/>
      </c>
      <c r="BW81" s="316" t="str">
        <f>IF(AND('MAPA DE RIESGOS'!$AP221="Media",'MAPA DE RIESGOS'!$AR221="Mayor"),CONCATENATE("R",'MAPA DE RIESGOS'!$H221,"C",'MAPA DE RIESGOS'!$AF221),"")</f>
        <v/>
      </c>
      <c r="BX81" s="316" t="str">
        <f>IF(AND('MAPA DE RIESGOS'!$AP222="Media",'MAPA DE RIESGOS'!$AR222="Mayor"),CONCATENATE("R",'MAPA DE RIESGOS'!$H222,"C",'MAPA DE RIESGOS'!$AF222),"")</f>
        <v/>
      </c>
      <c r="BY81" s="316" t="str">
        <f>IF(AND('MAPA DE RIESGOS'!$AP223="Media",'MAPA DE RIESGOS'!$AR223="Mayor"),CONCATENATE("R",'MAPA DE RIESGOS'!$H223,"C",'MAPA DE RIESGOS'!$AF223),"")</f>
        <v/>
      </c>
      <c r="BZ81" s="316" t="str">
        <f>IF(AND('MAPA DE RIESGOS'!$AP224="Media",'MAPA DE RIESGOS'!$AR224="Mayor"),CONCATENATE("R",'MAPA DE RIESGOS'!$H224,"C",'MAPA DE RIESGOS'!$AF224),"")</f>
        <v/>
      </c>
      <c r="CA81" s="316" t="str">
        <f>IF(AND('MAPA DE RIESGOS'!$AP225="Media",'MAPA DE RIESGOS'!$AR225="Mayor"),CONCATENATE("R",'MAPA DE RIESGOS'!$H225,"C",'MAPA DE RIESGOS'!$AF225),"")</f>
        <v/>
      </c>
      <c r="CB81" s="316" t="str">
        <f>IF(AND('MAPA DE RIESGOS'!$AP226="Media",'MAPA DE RIESGOS'!$AR226="Mayor"),CONCATENATE("R",'MAPA DE RIESGOS'!$H226,"C",'MAPA DE RIESGOS'!$AF226),"")</f>
        <v/>
      </c>
      <c r="CC81" s="317" t="str">
        <f>IF(AND('MAPA DE RIESGOS'!$AP227="Media",'MAPA DE RIESGOS'!$AR227="Mayor"),CONCATENATE("R",'MAPA DE RIESGOS'!$H227,"C",'MAPA DE RIESGOS'!$AF227),"")</f>
        <v/>
      </c>
      <c r="CD81" s="318" t="str">
        <f>IF(AND('MAPA DE RIESGOS'!$AP210="Media",'MAPA DE RIESGOS'!$AR210="Catastrófico"),CONCATENATE("R",'MAPA DE RIESGOS'!$H210,"C",'MAPA DE RIESGOS'!$AF210),"")</f>
        <v/>
      </c>
      <c r="CE81" s="318" t="str">
        <f>IF(AND('MAPA DE RIESGOS'!$AP211="Media",'MAPA DE RIESGOS'!$AR211="Catastrófico"),CONCATENATE("R",'MAPA DE RIESGOS'!$H211,"C",'MAPA DE RIESGOS'!$AF211),"")</f>
        <v/>
      </c>
      <c r="CF81" s="318" t="str">
        <f>IF(AND('MAPA DE RIESGOS'!$AP212="Media",'MAPA DE RIESGOS'!$AR212="Catastrófico"),CONCATENATE("R",'MAPA DE RIESGOS'!$H212,"C",'MAPA DE RIESGOS'!$AF212),"")</f>
        <v/>
      </c>
      <c r="CG81" s="318" t="str">
        <f>IF(AND('MAPA DE RIESGOS'!$AP213="Media",'MAPA DE RIESGOS'!$AR213="Catastrófico"),CONCATENATE("R",'MAPA DE RIESGOS'!$H213,"C",'MAPA DE RIESGOS'!$AF213),"")</f>
        <v/>
      </c>
      <c r="CH81" s="318" t="str">
        <f>IF(AND('MAPA DE RIESGOS'!$AP214="Media",'MAPA DE RIESGOS'!$AR214="Catastrófico"),CONCATENATE("R",'MAPA DE RIESGOS'!$H214,"C",'MAPA DE RIESGOS'!$AF214),"")</f>
        <v/>
      </c>
      <c r="CI81" s="318" t="str">
        <f>IF(AND('MAPA DE RIESGOS'!$AP215="Media",'MAPA DE RIESGOS'!$AR215="Catastrófico"),CONCATENATE("R",'MAPA DE RIESGOS'!$H215,"C",'MAPA DE RIESGOS'!$AF215),"")</f>
        <v/>
      </c>
      <c r="CJ81" s="318" t="str">
        <f>IF(AND('MAPA DE RIESGOS'!$AP216="Media",'MAPA DE RIESGOS'!$AR216="Catastrófico"),CONCATENATE("R",'MAPA DE RIESGOS'!$H216,"C",'MAPA DE RIESGOS'!$AF216),"")</f>
        <v/>
      </c>
      <c r="CK81" s="318" t="str">
        <f>IF(AND('MAPA DE RIESGOS'!$AP217="Media",'MAPA DE RIESGOS'!$AR217="Catastrófico"),CONCATENATE("R",'MAPA DE RIESGOS'!$H217,"C",'MAPA DE RIESGOS'!$AF217),"")</f>
        <v/>
      </c>
      <c r="CL81" s="318" t="str">
        <f>IF(AND('MAPA DE RIESGOS'!$AP218="Media",'MAPA DE RIESGOS'!$AR218="Catastrófico"),CONCATENATE("R",'MAPA DE RIESGOS'!$H218,"C",'MAPA DE RIESGOS'!$AF218),"")</f>
        <v/>
      </c>
      <c r="CM81" s="318" t="str">
        <f>IF(AND('MAPA DE RIESGOS'!$AP219="Media",'MAPA DE RIESGOS'!$AR219="Catastrófico"),CONCATENATE("R",'MAPA DE RIESGOS'!$H219,"C",'MAPA DE RIESGOS'!$AF219),"")</f>
        <v/>
      </c>
      <c r="CN81" s="318" t="str">
        <f>IF(AND('MAPA DE RIESGOS'!$AP220="Media",'MAPA DE RIESGOS'!$AR220="Catastrófico"),CONCATENATE("R",'MAPA DE RIESGOS'!$H220,"C",'MAPA DE RIESGOS'!$AF220),"")</f>
        <v/>
      </c>
      <c r="CO81" s="318" t="str">
        <f>IF(AND('MAPA DE RIESGOS'!$AP221="Media",'MAPA DE RIESGOS'!$AR221="Catastrófico"),CONCATENATE("R",'MAPA DE RIESGOS'!$H221,"C",'MAPA DE RIESGOS'!$AF221),"")</f>
        <v/>
      </c>
      <c r="CP81" s="318" t="str">
        <f>IF(AND('MAPA DE RIESGOS'!$AP222="Media",'MAPA DE RIESGOS'!$AR222="Catastrófico"),CONCATENATE("R",'MAPA DE RIESGOS'!$H222,"C",'MAPA DE RIESGOS'!$AF222),"")</f>
        <v/>
      </c>
      <c r="CQ81" s="318" t="str">
        <f>IF(AND('MAPA DE RIESGOS'!$AP223="Media",'MAPA DE RIESGOS'!$AR223="Catastrófico"),CONCATENATE("R",'MAPA DE RIESGOS'!$H223,"C",'MAPA DE RIESGOS'!$AF223),"")</f>
        <v/>
      </c>
      <c r="CR81" s="318" t="str">
        <f>IF(AND('MAPA DE RIESGOS'!$AP224="Media",'MAPA DE RIESGOS'!$AR224="Catastrófico"),CONCATENATE("R",'MAPA DE RIESGOS'!$H224,"C",'MAPA DE RIESGOS'!$AF224),"")</f>
        <v/>
      </c>
      <c r="CS81" s="318" t="str">
        <f>IF(AND('MAPA DE RIESGOS'!$AP225="Media",'MAPA DE RIESGOS'!$AR225="Catastrófico"),CONCATENATE("R",'MAPA DE RIESGOS'!$H225,"C",'MAPA DE RIESGOS'!$AF225),"")</f>
        <v/>
      </c>
      <c r="CT81" s="318" t="str">
        <f>IF(AND('MAPA DE RIESGOS'!$AP226="Media",'MAPA DE RIESGOS'!$AR226="Catastrófico"),CONCATENATE("R",'MAPA DE RIESGOS'!$H226,"C",'MAPA DE RIESGOS'!$AF226),"")</f>
        <v/>
      </c>
      <c r="CU81" s="319" t="str">
        <f>IF(AND('MAPA DE RIESGOS'!$AP227="Media",'MAPA DE RIESGOS'!$AR227="Catastrófico"),CONCATENATE("R",'MAPA DE RIESGOS'!$H227,"C",'MAPA DE RIESGOS'!$AF227),"")</f>
        <v/>
      </c>
      <c r="CV81" s="57"/>
      <c r="CW81" s="864"/>
      <c r="CX81" s="865"/>
      <c r="CY81" s="865"/>
      <c r="CZ81" s="865"/>
      <c r="DA81" s="865"/>
      <c r="DB81" s="866"/>
    </row>
    <row r="82" spans="2:106" ht="32.450000000000003" customHeight="1">
      <c r="B82" s="878"/>
      <c r="C82" s="878"/>
      <c r="D82" s="879"/>
      <c r="E82" s="849"/>
      <c r="F82" s="850"/>
      <c r="G82" s="850"/>
      <c r="H82" s="850"/>
      <c r="I82" s="851"/>
      <c r="J82" s="328" t="str">
        <f>IF(AND('MAPA DE RIESGOS'!$AP228="Media",'MAPA DE RIESGOS'!$AR228="Leve"),CONCATENATE("R",'MAPA DE RIESGOS'!$H228,"C",'MAPA DE RIESGOS'!$AF228),"")</f>
        <v/>
      </c>
      <c r="K82" s="329" t="str">
        <f>IF(AND('MAPA DE RIESGOS'!$AP229="Media",'MAPA DE RIESGOS'!$AR229="Leve"),CONCATENATE("R",'MAPA DE RIESGOS'!$H229,"C",'MAPA DE RIESGOS'!$AF229),"")</f>
        <v/>
      </c>
      <c r="L82" s="329" t="str">
        <f>IF(AND('MAPA DE RIESGOS'!$AP230="Media",'MAPA DE RIESGOS'!$AR230="Leve"),CONCATENATE("R",'MAPA DE RIESGOS'!$H230,"C",'MAPA DE RIESGOS'!$AF230),"")</f>
        <v/>
      </c>
      <c r="M82" s="329" t="str">
        <f>IF(AND('MAPA DE RIESGOS'!$AP231="Media",'MAPA DE RIESGOS'!$AR231="Leve"),CONCATENATE("R",'MAPA DE RIESGOS'!$H231,"C",'MAPA DE RIESGOS'!$AF231),"")</f>
        <v/>
      </c>
      <c r="N82" s="329" t="str">
        <f>IF(AND('MAPA DE RIESGOS'!$AP232="Media",'MAPA DE RIESGOS'!$AR232="Leve"),CONCATENATE("R",'MAPA DE RIESGOS'!$H232,"C",'MAPA DE RIESGOS'!$AF232),"")</f>
        <v/>
      </c>
      <c r="O82" s="329" t="str">
        <f>IF(AND('MAPA DE RIESGOS'!$AP233="Media",'MAPA DE RIESGOS'!$AR233="Leve"),CONCATENATE("R",'MAPA DE RIESGOS'!$H233,"C",'MAPA DE RIESGOS'!$AF233),"")</f>
        <v/>
      </c>
      <c r="P82" s="329" t="str">
        <f>IF(AND('MAPA DE RIESGOS'!$AP234="Media",'MAPA DE RIESGOS'!$AR234="Leve"),CONCATENATE("R",'MAPA DE RIESGOS'!$H234,"C",'MAPA DE RIESGOS'!$AF234),"")</f>
        <v/>
      </c>
      <c r="Q82" s="329" t="str">
        <f>IF(AND('MAPA DE RIESGOS'!$AP235="Media",'MAPA DE RIESGOS'!$AR235="Leve"),CONCATENATE("R",'MAPA DE RIESGOS'!$H235,"C",'MAPA DE RIESGOS'!$AF235),"")</f>
        <v/>
      </c>
      <c r="R82" s="329" t="str">
        <f>IF(AND('MAPA DE RIESGOS'!$AP236="Media",'MAPA DE RIESGOS'!$AR236="Leve"),CONCATENATE("R",'MAPA DE RIESGOS'!$H236,"C",'MAPA DE RIESGOS'!$AF236),"")</f>
        <v/>
      </c>
      <c r="S82" s="329" t="str">
        <f>IF(AND('MAPA DE RIESGOS'!$AP237="Media",'MAPA DE RIESGOS'!$AR237="Leve"),CONCATENATE("R",'MAPA DE RIESGOS'!$H237,"C",'MAPA DE RIESGOS'!$AF237),"")</f>
        <v/>
      </c>
      <c r="T82" s="329" t="str">
        <f>IF(AND('MAPA DE RIESGOS'!$AP238="Media",'MAPA DE RIESGOS'!$AR238="Leve"),CONCATENATE("R",'MAPA DE RIESGOS'!$H238,"C",'MAPA DE RIESGOS'!$AF238),"")</f>
        <v/>
      </c>
      <c r="U82" s="329" t="str">
        <f>IF(AND('MAPA DE RIESGOS'!$AP239="Media",'MAPA DE RIESGOS'!$AR239="Leve"),CONCATENATE("R",'MAPA DE RIESGOS'!$H239,"C",'MAPA DE RIESGOS'!$AF239),"")</f>
        <v/>
      </c>
      <c r="V82" s="329" t="str">
        <f>IF(AND('MAPA DE RIESGOS'!$AP240="Media",'MAPA DE RIESGOS'!$AR240="Leve"),CONCATENATE("R",'MAPA DE RIESGOS'!$H240,"C",'MAPA DE RIESGOS'!$AF240),"")</f>
        <v/>
      </c>
      <c r="W82" s="329" t="str">
        <f>IF(AND('MAPA DE RIESGOS'!$AP241="Media",'MAPA DE RIESGOS'!$AR241="Leve"),CONCATENATE("R",'MAPA DE RIESGOS'!$H241,"C",'MAPA DE RIESGOS'!$AF241),"")</f>
        <v/>
      </c>
      <c r="X82" s="329" t="str">
        <f>IF(AND('MAPA DE RIESGOS'!$AP242="Media",'MAPA DE RIESGOS'!$AR242="Leve"),CONCATENATE("R",'MAPA DE RIESGOS'!$H242,"C",'MAPA DE RIESGOS'!$AF242),"")</f>
        <v/>
      </c>
      <c r="Y82" s="329" t="str">
        <f>IF(AND('MAPA DE RIESGOS'!$AP243="Media",'MAPA DE RIESGOS'!$AR243="Leve"),CONCATENATE("R",'MAPA DE RIESGOS'!$H243,"C",'MAPA DE RIESGOS'!$AF243),"")</f>
        <v/>
      </c>
      <c r="Z82" s="329" t="str">
        <f>IF(AND('MAPA DE RIESGOS'!$AP244="Media",'MAPA DE RIESGOS'!$AR244="Leve"),CONCATENATE("R",'MAPA DE RIESGOS'!$H244,"C",'MAPA DE RIESGOS'!$AF244),"")</f>
        <v/>
      </c>
      <c r="AA82" s="329" t="str">
        <f>IF(AND('MAPA DE RIESGOS'!$AP245="Media",'MAPA DE RIESGOS'!$AR245="Leve"),CONCATENATE("R",'MAPA DE RIESGOS'!$H245,"C",'MAPA DE RIESGOS'!$AF245),"")</f>
        <v/>
      </c>
      <c r="AB82" s="328" t="str">
        <f>IF(AND('MAPA DE RIESGOS'!$AP228="Media",'MAPA DE RIESGOS'!$AR228="Menor"),CONCATENATE("R",'MAPA DE RIESGOS'!$H228,"C",'MAPA DE RIESGOS'!$AF228),"")</f>
        <v/>
      </c>
      <c r="AC82" s="329" t="str">
        <f>IF(AND('MAPA DE RIESGOS'!$AP229="Media",'MAPA DE RIESGOS'!$AR229="Menor"),CONCATENATE("R",'MAPA DE RIESGOS'!$H229,"C",'MAPA DE RIESGOS'!$AF229),"")</f>
        <v/>
      </c>
      <c r="AD82" s="329" t="str">
        <f>IF(AND('MAPA DE RIESGOS'!$AP230="Media",'MAPA DE RIESGOS'!$AR230="Menor"),CONCATENATE("R",'MAPA DE RIESGOS'!$H230,"C",'MAPA DE RIESGOS'!$AF230),"")</f>
        <v/>
      </c>
      <c r="AE82" s="329" t="str">
        <f>IF(AND('MAPA DE RIESGOS'!$AP231="Media",'MAPA DE RIESGOS'!$AR231="Menor"),CONCATENATE("R",'MAPA DE RIESGOS'!$H231,"C",'MAPA DE RIESGOS'!$AF231),"")</f>
        <v/>
      </c>
      <c r="AF82" s="329" t="str">
        <f>IF(AND('MAPA DE RIESGOS'!$AP232="Media",'MAPA DE RIESGOS'!$AR232="Menor"),CONCATENATE("R",'MAPA DE RIESGOS'!$H232,"C",'MAPA DE RIESGOS'!$AF232),"")</f>
        <v/>
      </c>
      <c r="AG82" s="329" t="str">
        <f>IF(AND('MAPA DE RIESGOS'!$AP233="Media",'MAPA DE RIESGOS'!$AR233="Menor"),CONCATENATE("R",'MAPA DE RIESGOS'!$H233,"C",'MAPA DE RIESGOS'!$AF233),"")</f>
        <v/>
      </c>
      <c r="AH82" s="329" t="str">
        <f>IF(AND('MAPA DE RIESGOS'!$AP234="Media",'MAPA DE RIESGOS'!$AR234="Menor"),CONCATENATE("R",'MAPA DE RIESGOS'!$H234,"C",'MAPA DE RIESGOS'!$AF234),"")</f>
        <v/>
      </c>
      <c r="AI82" s="329" t="str">
        <f>IF(AND('MAPA DE RIESGOS'!$AP235="Media",'MAPA DE RIESGOS'!$AR235="Menor"),CONCATENATE("R",'MAPA DE RIESGOS'!$H235,"C",'MAPA DE RIESGOS'!$AF235),"")</f>
        <v/>
      </c>
      <c r="AJ82" s="329" t="str">
        <f>IF(AND('MAPA DE RIESGOS'!$AP236="Media",'MAPA DE RIESGOS'!$AR236="Menor"),CONCATENATE("R",'MAPA DE RIESGOS'!$H236,"C",'MAPA DE RIESGOS'!$AF236),"")</f>
        <v/>
      </c>
      <c r="AK82" s="329" t="str">
        <f>IF(AND('MAPA DE RIESGOS'!$AP237="Media",'MAPA DE RIESGOS'!$AR237="Menor"),CONCATENATE("R",'MAPA DE RIESGOS'!$H237,"C",'MAPA DE RIESGOS'!$AF237),"")</f>
        <v/>
      </c>
      <c r="AL82" s="329" t="str">
        <f>IF(AND('MAPA DE RIESGOS'!$AP238="Media",'MAPA DE RIESGOS'!$AR238="Menor"),CONCATENATE("R",'MAPA DE RIESGOS'!$H238,"C",'MAPA DE RIESGOS'!$AF238),"")</f>
        <v/>
      </c>
      <c r="AM82" s="329" t="str">
        <f>IF(AND('MAPA DE RIESGOS'!$AP239="Media",'MAPA DE RIESGOS'!$AR239="Menor"),CONCATENATE("R",'MAPA DE RIESGOS'!$H239,"C",'MAPA DE RIESGOS'!$AF239),"")</f>
        <v/>
      </c>
      <c r="AN82" s="329" t="str">
        <f>IF(AND('MAPA DE RIESGOS'!$AP240="Media",'MAPA DE RIESGOS'!$AR240="Menor"),CONCATENATE("R",'MAPA DE RIESGOS'!$H240,"C",'MAPA DE RIESGOS'!$AF240),"")</f>
        <v/>
      </c>
      <c r="AO82" s="329" t="str">
        <f>IF(AND('MAPA DE RIESGOS'!$AP241="Media",'MAPA DE RIESGOS'!$AR241="Menor"),CONCATENATE("R",'MAPA DE RIESGOS'!$H241,"C",'MAPA DE RIESGOS'!$AF241),"")</f>
        <v/>
      </c>
      <c r="AP82" s="329" t="str">
        <f>IF(AND('MAPA DE RIESGOS'!$AP242="Media",'MAPA DE RIESGOS'!$AR242="Menor"),CONCATENATE("R",'MAPA DE RIESGOS'!$H242,"C",'MAPA DE RIESGOS'!$AF242),"")</f>
        <v/>
      </c>
      <c r="AQ82" s="329" t="str">
        <f>IF(AND('MAPA DE RIESGOS'!$AP243="Media",'MAPA DE RIESGOS'!$AR243="Menor"),CONCATENATE("R",'MAPA DE RIESGOS'!$H243,"C",'MAPA DE RIESGOS'!$AF243),"")</f>
        <v/>
      </c>
      <c r="AR82" s="329" t="str">
        <f>IF(AND('MAPA DE RIESGOS'!$AP244="Media",'MAPA DE RIESGOS'!$AR244="Menor"),CONCATENATE("R",'MAPA DE RIESGOS'!$H244,"C",'MAPA DE RIESGOS'!$AF244),"")</f>
        <v/>
      </c>
      <c r="AS82" s="329" t="str">
        <f>IF(AND('MAPA DE RIESGOS'!$AP245="Media",'MAPA DE RIESGOS'!$AR245="Menor"),CONCATENATE("R",'MAPA DE RIESGOS'!$H245,"C",'MAPA DE RIESGOS'!$AF245),"")</f>
        <v/>
      </c>
      <c r="AT82" s="328" t="str">
        <f>IF(AND('MAPA DE RIESGOS'!$AP228="Media",'MAPA DE RIESGOS'!$AR228="Moderado"),CONCATENATE("R",'MAPA DE RIESGOS'!$H228,"C",'MAPA DE RIESGOS'!$AF228),"")</f>
        <v/>
      </c>
      <c r="AU82" s="329" t="str">
        <f>IF(AND('MAPA DE RIESGOS'!$AP229="Media",'MAPA DE RIESGOS'!$AR229="Moderado"),CONCATENATE("R",'MAPA DE RIESGOS'!$H229,"C",'MAPA DE RIESGOS'!$AF229),"")</f>
        <v/>
      </c>
      <c r="AV82" s="329" t="str">
        <f>IF(AND('MAPA DE RIESGOS'!$AP230="Media",'MAPA DE RIESGOS'!$AR230="Moderado"),CONCATENATE("R",'MAPA DE RIESGOS'!$H230,"C",'MAPA DE RIESGOS'!$AF230),"")</f>
        <v/>
      </c>
      <c r="AW82" s="329" t="str">
        <f>IF(AND('MAPA DE RIESGOS'!$AP231="Media",'MAPA DE RIESGOS'!$AR231="Moderado"),CONCATENATE("R",'MAPA DE RIESGOS'!$H231,"C",'MAPA DE RIESGOS'!$AF231),"")</f>
        <v/>
      </c>
      <c r="AX82" s="329" t="str">
        <f>IF(AND('MAPA DE RIESGOS'!$AP232="Media",'MAPA DE RIESGOS'!$AR232="Moderado"),CONCATENATE("R",'MAPA DE RIESGOS'!$H232,"C",'MAPA DE RIESGOS'!$AF232),"")</f>
        <v/>
      </c>
      <c r="AY82" s="329" t="str">
        <f>IF(AND('MAPA DE RIESGOS'!$AP233="Media",'MAPA DE RIESGOS'!$AR233="Moderado"),CONCATENATE("R",'MAPA DE RIESGOS'!$H233,"C",'MAPA DE RIESGOS'!$AF233),"")</f>
        <v/>
      </c>
      <c r="AZ82" s="329" t="str">
        <f>IF(AND('MAPA DE RIESGOS'!$AP234="Media",'MAPA DE RIESGOS'!$AR234="Moderado"),CONCATENATE("R",'MAPA DE RIESGOS'!$H234,"C",'MAPA DE RIESGOS'!$AF234),"")</f>
        <v/>
      </c>
      <c r="BA82" s="329" t="str">
        <f>IF(AND('MAPA DE RIESGOS'!$AP235="Media",'MAPA DE RIESGOS'!$AR235="Moderado"),CONCATENATE("R",'MAPA DE RIESGOS'!$H235,"C",'MAPA DE RIESGOS'!$AF235),"")</f>
        <v/>
      </c>
      <c r="BB82" s="329" t="str">
        <f>IF(AND('MAPA DE RIESGOS'!$AP236="Media",'MAPA DE RIESGOS'!$AR236="Moderado"),CONCATENATE("R",'MAPA DE RIESGOS'!$H236,"C",'MAPA DE RIESGOS'!$AF236),"")</f>
        <v/>
      </c>
      <c r="BC82" s="329" t="str">
        <f>IF(AND('MAPA DE RIESGOS'!$AP237="Media",'MAPA DE RIESGOS'!$AR237="Moderado"),CONCATENATE("R",'MAPA DE RIESGOS'!$H237,"C",'MAPA DE RIESGOS'!$AF237),"")</f>
        <v/>
      </c>
      <c r="BD82" s="329" t="str">
        <f>IF(AND('MAPA DE RIESGOS'!$AP238="Media",'MAPA DE RIESGOS'!$AR238="Moderado"),CONCATENATE("R",'MAPA DE RIESGOS'!$H238,"C",'MAPA DE RIESGOS'!$AF238),"")</f>
        <v/>
      </c>
      <c r="BE82" s="329" t="str">
        <f>IF(AND('MAPA DE RIESGOS'!$AP239="Media",'MAPA DE RIESGOS'!$AR239="Moderado"),CONCATENATE("R",'MAPA DE RIESGOS'!$H239,"C",'MAPA DE RIESGOS'!$AF239),"")</f>
        <v/>
      </c>
      <c r="BF82" s="329" t="str">
        <f>IF(AND('MAPA DE RIESGOS'!$AP240="Media",'MAPA DE RIESGOS'!$AR240="Moderado"),CONCATENATE("R",'MAPA DE RIESGOS'!$H240,"C",'MAPA DE RIESGOS'!$AF240),"")</f>
        <v/>
      </c>
      <c r="BG82" s="329" t="str">
        <f>IF(AND('MAPA DE RIESGOS'!$AP241="Media",'MAPA DE RIESGOS'!$AR241="Moderado"),CONCATENATE("R",'MAPA DE RIESGOS'!$H241,"C",'MAPA DE RIESGOS'!$AF241),"")</f>
        <v/>
      </c>
      <c r="BH82" s="329" t="str">
        <f>IF(AND('MAPA DE RIESGOS'!$AP242="Media",'MAPA DE RIESGOS'!$AR242="Moderado"),CONCATENATE("R",'MAPA DE RIESGOS'!$H242,"C",'MAPA DE RIESGOS'!$AF242),"")</f>
        <v/>
      </c>
      <c r="BI82" s="329" t="str">
        <f>IF(AND('MAPA DE RIESGOS'!$AP243="Media",'MAPA DE RIESGOS'!$AR243="Moderado"),CONCATENATE("R",'MAPA DE RIESGOS'!$H243,"C",'MAPA DE RIESGOS'!$AF243),"")</f>
        <v/>
      </c>
      <c r="BJ82" s="329" t="str">
        <f>IF(AND('MAPA DE RIESGOS'!$AP244="Media",'MAPA DE RIESGOS'!$AR244="Moderado"),CONCATENATE("R",'MAPA DE RIESGOS'!$H244,"C",'MAPA DE RIESGOS'!$AF244),"")</f>
        <v/>
      </c>
      <c r="BK82" s="330" t="str">
        <f>IF(AND('MAPA DE RIESGOS'!$AP245="Media",'MAPA DE RIESGOS'!$AR245="Moderado"),CONCATENATE("R",'MAPA DE RIESGOS'!$H245,"C",'MAPA DE RIESGOS'!$AF245),"")</f>
        <v/>
      </c>
      <c r="BL82" s="316" t="str">
        <f>IF(AND('MAPA DE RIESGOS'!$AP228="Media",'MAPA DE RIESGOS'!$AR228="Mayor"),CONCATENATE("R",'MAPA DE RIESGOS'!$H228,"C",'MAPA DE RIESGOS'!$AF228),"")</f>
        <v/>
      </c>
      <c r="BM82" s="316" t="str">
        <f>IF(AND('MAPA DE RIESGOS'!$AP229="Media",'MAPA DE RIESGOS'!$AR229="Mayor"),CONCATENATE("R",'MAPA DE RIESGOS'!$H229,"C",'MAPA DE RIESGOS'!$AF229),"")</f>
        <v/>
      </c>
      <c r="BN82" s="316" t="str">
        <f>IF(AND('MAPA DE RIESGOS'!$AP230="Media",'MAPA DE RIESGOS'!$AR230="Mayor"),CONCATENATE("R",'MAPA DE RIESGOS'!$H230,"C",'MAPA DE RIESGOS'!$AF230),"")</f>
        <v/>
      </c>
      <c r="BO82" s="316" t="str">
        <f>IF(AND('MAPA DE RIESGOS'!$AP231="Media",'MAPA DE RIESGOS'!$AR231="Mayor"),CONCATENATE("R",'MAPA DE RIESGOS'!$H231,"C",'MAPA DE RIESGOS'!$AF231),"")</f>
        <v/>
      </c>
      <c r="BP82" s="316" t="str">
        <f>IF(AND('MAPA DE RIESGOS'!$AP232="Media",'MAPA DE RIESGOS'!$AR232="Mayor"),CONCATENATE("R",'MAPA DE RIESGOS'!$H232,"C",'MAPA DE RIESGOS'!$AF232),"")</f>
        <v/>
      </c>
      <c r="BQ82" s="316" t="str">
        <f>IF(AND('MAPA DE RIESGOS'!$AP233="Media",'MAPA DE RIESGOS'!$AR233="Mayor"),CONCATENATE("R",'MAPA DE RIESGOS'!$H233,"C",'MAPA DE RIESGOS'!$AF233),"")</f>
        <v/>
      </c>
      <c r="BR82" s="316" t="str">
        <f>IF(AND('MAPA DE RIESGOS'!$AP234="Media",'MAPA DE RIESGOS'!$AR234="Mayor"),CONCATENATE("R",'MAPA DE RIESGOS'!$H234,"C",'MAPA DE RIESGOS'!$AF234),"")</f>
        <v/>
      </c>
      <c r="BS82" s="316" t="str">
        <f>IF(AND('MAPA DE RIESGOS'!$AP235="Media",'MAPA DE RIESGOS'!$AR235="Mayor"),CONCATENATE("R",'MAPA DE RIESGOS'!$H235,"C",'MAPA DE RIESGOS'!$AF235),"")</f>
        <v/>
      </c>
      <c r="BT82" s="316" t="str">
        <f>IF(AND('MAPA DE RIESGOS'!$AP236="Media",'MAPA DE RIESGOS'!$AR236="Mayor"),CONCATENATE("R",'MAPA DE RIESGOS'!$H236,"C",'MAPA DE RIESGOS'!$AF236),"")</f>
        <v/>
      </c>
      <c r="BU82" s="316" t="str">
        <f>IF(AND('MAPA DE RIESGOS'!$AP237="Media",'MAPA DE RIESGOS'!$AR237="Mayor"),CONCATENATE("R",'MAPA DE RIESGOS'!$H237,"C",'MAPA DE RIESGOS'!$AF237),"")</f>
        <v/>
      </c>
      <c r="BV82" s="316" t="str">
        <f>IF(AND('MAPA DE RIESGOS'!$AP238="Media",'MAPA DE RIESGOS'!$AR238="Mayor"),CONCATENATE("R",'MAPA DE RIESGOS'!$H238,"C",'MAPA DE RIESGOS'!$AF238),"")</f>
        <v/>
      </c>
      <c r="BW82" s="316" t="str">
        <f>IF(AND('MAPA DE RIESGOS'!$AP239="Media",'MAPA DE RIESGOS'!$AR239="Mayor"),CONCATENATE("R",'MAPA DE RIESGOS'!$H239,"C",'MAPA DE RIESGOS'!$AF239),"")</f>
        <v/>
      </c>
      <c r="BX82" s="316" t="str">
        <f>IF(AND('MAPA DE RIESGOS'!$AP240="Media",'MAPA DE RIESGOS'!$AR240="Mayor"),CONCATENATE("R",'MAPA DE RIESGOS'!$H240,"C",'MAPA DE RIESGOS'!$AF240),"")</f>
        <v/>
      </c>
      <c r="BY82" s="316" t="str">
        <f>IF(AND('MAPA DE RIESGOS'!$AP241="Media",'MAPA DE RIESGOS'!$AR241="Mayor"),CONCATENATE("R",'MAPA DE RIESGOS'!$H241,"C",'MAPA DE RIESGOS'!$AF241),"")</f>
        <v/>
      </c>
      <c r="BZ82" s="316" t="str">
        <f>IF(AND('MAPA DE RIESGOS'!$AP242="Media",'MAPA DE RIESGOS'!$AR242="Mayor"),CONCATENATE("R",'MAPA DE RIESGOS'!$H242,"C",'MAPA DE RIESGOS'!$AF242),"")</f>
        <v/>
      </c>
      <c r="CA82" s="316" t="str">
        <f>IF(AND('MAPA DE RIESGOS'!$AP243="Media",'MAPA DE RIESGOS'!$AR243="Mayor"),CONCATENATE("R",'MAPA DE RIESGOS'!$H243,"C",'MAPA DE RIESGOS'!$AF243),"")</f>
        <v/>
      </c>
      <c r="CB82" s="316" t="str">
        <f>IF(AND('MAPA DE RIESGOS'!$AP244="Media",'MAPA DE RIESGOS'!$AR244="Mayor"),CONCATENATE("R",'MAPA DE RIESGOS'!$H244,"C",'MAPA DE RIESGOS'!$AF244),"")</f>
        <v/>
      </c>
      <c r="CC82" s="317" t="str">
        <f>IF(AND('MAPA DE RIESGOS'!$AP245="Media",'MAPA DE RIESGOS'!$AR245="Mayor"),CONCATENATE("R",'MAPA DE RIESGOS'!$H245,"C",'MAPA DE RIESGOS'!$AF245),"")</f>
        <v/>
      </c>
      <c r="CD82" s="318" t="str">
        <f>IF(AND('MAPA DE RIESGOS'!$AP228="Media",'MAPA DE RIESGOS'!$AR228="Catastrófico"),CONCATENATE("R",'MAPA DE RIESGOS'!$H228,"C",'MAPA DE RIESGOS'!$AF228),"")</f>
        <v/>
      </c>
      <c r="CE82" s="318" t="str">
        <f>IF(AND('MAPA DE RIESGOS'!$AP229="Media",'MAPA DE RIESGOS'!$AR229="Catastrófico"),CONCATENATE("R",'MAPA DE RIESGOS'!$H229,"C",'MAPA DE RIESGOS'!$AF229),"")</f>
        <v/>
      </c>
      <c r="CF82" s="318" t="str">
        <f>IF(AND('MAPA DE RIESGOS'!$AP230="Media",'MAPA DE RIESGOS'!$AR230="Catastrófico"),CONCATENATE("R",'MAPA DE RIESGOS'!$H230,"C",'MAPA DE RIESGOS'!$AF230),"")</f>
        <v/>
      </c>
      <c r="CG82" s="318" t="str">
        <f>IF(AND('MAPA DE RIESGOS'!$AP231="Media",'MAPA DE RIESGOS'!$AR231="Catastrófico"),CONCATENATE("R",'MAPA DE RIESGOS'!$H231,"C",'MAPA DE RIESGOS'!$AF231),"")</f>
        <v/>
      </c>
      <c r="CH82" s="318" t="str">
        <f>IF(AND('MAPA DE RIESGOS'!$AP232="Media",'MAPA DE RIESGOS'!$AR232="Catastrófico"),CONCATENATE("R",'MAPA DE RIESGOS'!$H232,"C",'MAPA DE RIESGOS'!$AF232),"")</f>
        <v/>
      </c>
      <c r="CI82" s="318" t="str">
        <f>IF(AND('MAPA DE RIESGOS'!$AP233="Media",'MAPA DE RIESGOS'!$AR233="Catastrófico"),CONCATENATE("R",'MAPA DE RIESGOS'!$H233,"C",'MAPA DE RIESGOS'!$AF233),"")</f>
        <v/>
      </c>
      <c r="CJ82" s="318" t="str">
        <f>IF(AND('MAPA DE RIESGOS'!$AP234="Media",'MAPA DE RIESGOS'!$AR234="Catastrófico"),CONCATENATE("R",'MAPA DE RIESGOS'!$H234,"C",'MAPA DE RIESGOS'!$AF234),"")</f>
        <v/>
      </c>
      <c r="CK82" s="318" t="str">
        <f>IF(AND('MAPA DE RIESGOS'!$AP235="Media",'MAPA DE RIESGOS'!$AR235="Catastrófico"),CONCATENATE("R",'MAPA DE RIESGOS'!$H235,"C",'MAPA DE RIESGOS'!$AF235),"")</f>
        <v/>
      </c>
      <c r="CL82" s="318" t="str">
        <f>IF(AND('MAPA DE RIESGOS'!$AP236="Media",'MAPA DE RIESGOS'!$AR236="Catastrófico"),CONCATENATE("R",'MAPA DE RIESGOS'!$H236,"C",'MAPA DE RIESGOS'!$AF236),"")</f>
        <v/>
      </c>
      <c r="CM82" s="318" t="str">
        <f>IF(AND('MAPA DE RIESGOS'!$AP237="Media",'MAPA DE RIESGOS'!$AR237="Catastrófico"),CONCATENATE("R",'MAPA DE RIESGOS'!$H237,"C",'MAPA DE RIESGOS'!$AF237),"")</f>
        <v/>
      </c>
      <c r="CN82" s="318" t="str">
        <f>IF(AND('MAPA DE RIESGOS'!$AP238="Media",'MAPA DE RIESGOS'!$AR238="Catastrófico"),CONCATENATE("R",'MAPA DE RIESGOS'!$H238,"C",'MAPA DE RIESGOS'!$AF238),"")</f>
        <v/>
      </c>
      <c r="CO82" s="318" t="str">
        <f>IF(AND('MAPA DE RIESGOS'!$AP239="Media",'MAPA DE RIESGOS'!$AR239="Catastrófico"),CONCATENATE("R",'MAPA DE RIESGOS'!$H239,"C",'MAPA DE RIESGOS'!$AF239),"")</f>
        <v/>
      </c>
      <c r="CP82" s="318" t="str">
        <f>IF(AND('MAPA DE RIESGOS'!$AP240="Media",'MAPA DE RIESGOS'!$AR240="Catastrófico"),CONCATENATE("R",'MAPA DE RIESGOS'!$H240,"C",'MAPA DE RIESGOS'!$AF240),"")</f>
        <v/>
      </c>
      <c r="CQ82" s="318" t="str">
        <f>IF(AND('MAPA DE RIESGOS'!$AP241="Media",'MAPA DE RIESGOS'!$AR241="Catastrófico"),CONCATENATE("R",'MAPA DE RIESGOS'!$H241,"C",'MAPA DE RIESGOS'!$AF241),"")</f>
        <v/>
      </c>
      <c r="CR82" s="318" t="str">
        <f>IF(AND('MAPA DE RIESGOS'!$AP242="Media",'MAPA DE RIESGOS'!$AR242="Catastrófico"),CONCATENATE("R",'MAPA DE RIESGOS'!$H242,"C",'MAPA DE RIESGOS'!$AF242),"")</f>
        <v/>
      </c>
      <c r="CS82" s="318" t="str">
        <f>IF(AND('MAPA DE RIESGOS'!$AP243="Media",'MAPA DE RIESGOS'!$AR243="Catastrófico"),CONCATENATE("R",'MAPA DE RIESGOS'!$H243,"C",'MAPA DE RIESGOS'!$AF243),"")</f>
        <v/>
      </c>
      <c r="CT82" s="318" t="str">
        <f>IF(AND('MAPA DE RIESGOS'!$AP244="Media",'MAPA DE RIESGOS'!$AR244="Catastrófico"),CONCATENATE("R",'MAPA DE RIESGOS'!$H244,"C",'MAPA DE RIESGOS'!$AF244),"")</f>
        <v/>
      </c>
      <c r="CU82" s="319" t="str">
        <f>IF(AND('MAPA DE RIESGOS'!$AP245="Media",'MAPA DE RIESGOS'!$AR245="Catastrófico"),CONCATENATE("R",'MAPA DE RIESGOS'!$H245,"C",'MAPA DE RIESGOS'!$AF245),"")</f>
        <v/>
      </c>
      <c r="CV82" s="57"/>
      <c r="CW82" s="864"/>
      <c r="CX82" s="865"/>
      <c r="CY82" s="865"/>
      <c r="CZ82" s="865"/>
      <c r="DA82" s="865"/>
      <c r="DB82" s="866"/>
    </row>
    <row r="83" spans="2:106" ht="32.450000000000003" customHeight="1">
      <c r="B83" s="878"/>
      <c r="C83" s="878"/>
      <c r="D83" s="879"/>
      <c r="E83" s="849"/>
      <c r="F83" s="850"/>
      <c r="G83" s="850"/>
      <c r="H83" s="850"/>
      <c r="I83" s="851"/>
      <c r="J83" s="328" t="str">
        <f>IF(AND('MAPA DE RIESGOS'!$AP246="Media",'MAPA DE RIESGOS'!$AR246="Leve"),CONCATENATE("R",'MAPA DE RIESGOS'!$H246,"C",'MAPA DE RIESGOS'!$AF246),"")</f>
        <v/>
      </c>
      <c r="K83" s="329" t="str">
        <f>IF(AND('MAPA DE RIESGOS'!$AP247="Media",'MAPA DE RIESGOS'!$AR247="Leve"),CONCATENATE("R",'MAPA DE RIESGOS'!$H247,"C",'MAPA DE RIESGOS'!$AF247),"")</f>
        <v/>
      </c>
      <c r="L83" s="329" t="str">
        <f>IF(AND('MAPA DE RIESGOS'!$AP248="Media",'MAPA DE RIESGOS'!$AR248="Leve"),CONCATENATE("R",'MAPA DE RIESGOS'!$H248,"C",'MAPA DE RIESGOS'!$AF248),"")</f>
        <v/>
      </c>
      <c r="M83" s="329" t="str">
        <f>IF(AND('MAPA DE RIESGOS'!$AP249="Media",'MAPA DE RIESGOS'!$AR249="Leve"),CONCATENATE("R",'MAPA DE RIESGOS'!$H249,"C",'MAPA DE RIESGOS'!$AF249),"")</f>
        <v/>
      </c>
      <c r="N83" s="329" t="str">
        <f>IF(AND('MAPA DE RIESGOS'!$AP250="Media",'MAPA DE RIESGOS'!$AR250="Leve"),CONCATENATE("R",'MAPA DE RIESGOS'!$H250,"C",'MAPA DE RIESGOS'!$AF250),"")</f>
        <v/>
      </c>
      <c r="O83" s="329" t="str">
        <f>IF(AND('MAPA DE RIESGOS'!$AP251="Media",'MAPA DE RIESGOS'!$AR251="Leve"),CONCATENATE("R",'MAPA DE RIESGOS'!$H251,"C",'MAPA DE RIESGOS'!$AF251),"")</f>
        <v/>
      </c>
      <c r="P83" s="329" t="str">
        <f>IF(AND('MAPA DE RIESGOS'!$AP252="Media",'MAPA DE RIESGOS'!$AR252="Leve"),CONCATENATE("R",'MAPA DE RIESGOS'!$H252,"C",'MAPA DE RIESGOS'!$AF252),"")</f>
        <v/>
      </c>
      <c r="Q83" s="329" t="str">
        <f>IF(AND('MAPA DE RIESGOS'!$AP253="Media",'MAPA DE RIESGOS'!$AR253="Leve"),CONCATENATE("R",'MAPA DE RIESGOS'!$H253,"C",'MAPA DE RIESGOS'!$AF253),"")</f>
        <v/>
      </c>
      <c r="R83" s="329" t="str">
        <f>IF(AND('MAPA DE RIESGOS'!$AP254="Media",'MAPA DE RIESGOS'!$AR254="Leve"),CONCATENATE("R",'MAPA DE RIESGOS'!$H254,"C",'MAPA DE RIESGOS'!$AF254),"")</f>
        <v/>
      </c>
      <c r="S83" s="329" t="str">
        <f>IF(AND('MAPA DE RIESGOS'!$AP255="Media",'MAPA DE RIESGOS'!$AR255="Leve"),CONCATENATE("R",'MAPA DE RIESGOS'!$H255,"C",'MAPA DE RIESGOS'!$AF255),"")</f>
        <v/>
      </c>
      <c r="T83" s="329" t="str">
        <f>IF(AND('MAPA DE RIESGOS'!$AP256="Media",'MAPA DE RIESGOS'!$AR256="Leve"),CONCATENATE("R",'MAPA DE RIESGOS'!$H256,"C",'MAPA DE RIESGOS'!$AF256),"")</f>
        <v/>
      </c>
      <c r="U83" s="329" t="str">
        <f>IF(AND('MAPA DE RIESGOS'!$AP257="Media",'MAPA DE RIESGOS'!$AR257="Leve"),CONCATENATE("R",'MAPA DE RIESGOS'!$H257,"C",'MAPA DE RIESGOS'!$AF257),"")</f>
        <v/>
      </c>
      <c r="V83" s="329" t="str">
        <f>IF(AND('MAPA DE RIESGOS'!$AP258="Media",'MAPA DE RIESGOS'!$AR258="Leve"),CONCATENATE("R",'MAPA DE RIESGOS'!$H258,"C",'MAPA DE RIESGOS'!$AF258),"")</f>
        <v/>
      </c>
      <c r="W83" s="329" t="str">
        <f>IF(AND('MAPA DE RIESGOS'!$AP259="Media",'MAPA DE RIESGOS'!$AR259="Leve"),CONCATENATE("R",'MAPA DE RIESGOS'!$H259,"C",'MAPA DE RIESGOS'!$AF259),"")</f>
        <v/>
      </c>
      <c r="X83" s="329" t="str">
        <f>IF(AND('MAPA DE RIESGOS'!$AP260="Media",'MAPA DE RIESGOS'!$AR260="Leve"),CONCATENATE("R",'MAPA DE RIESGOS'!$H260,"C",'MAPA DE RIESGOS'!$AF260),"")</f>
        <v/>
      </c>
      <c r="Y83" s="329" t="str">
        <f>IF(AND('MAPA DE RIESGOS'!$AP261="Media",'MAPA DE RIESGOS'!$AR261="Leve"),CONCATENATE("R",'MAPA DE RIESGOS'!$H261,"C",'MAPA DE RIESGOS'!$AF261),"")</f>
        <v/>
      </c>
      <c r="Z83" s="329" t="str">
        <f>IF(AND('MAPA DE RIESGOS'!$AP262="Media",'MAPA DE RIESGOS'!$AR262="Leve"),CONCATENATE("R",'MAPA DE RIESGOS'!$H262,"C",'MAPA DE RIESGOS'!$AF262),"")</f>
        <v/>
      </c>
      <c r="AA83" s="329" t="str">
        <f>IF(AND('MAPA DE RIESGOS'!$AP263="Media",'MAPA DE RIESGOS'!$AR263="Leve"),CONCATENATE("R",'MAPA DE RIESGOS'!$H263,"C",'MAPA DE RIESGOS'!$AF263),"")</f>
        <v/>
      </c>
      <c r="AB83" s="328" t="str">
        <f>IF(AND('MAPA DE RIESGOS'!$AP246="Media",'MAPA DE RIESGOS'!$AR246="Menor"),CONCATENATE("R",'MAPA DE RIESGOS'!$H246,"C",'MAPA DE RIESGOS'!$AF246),"")</f>
        <v/>
      </c>
      <c r="AC83" s="329" t="str">
        <f>IF(AND('MAPA DE RIESGOS'!$AP247="Media",'MAPA DE RIESGOS'!$AR247="Menor"),CONCATENATE("R",'MAPA DE RIESGOS'!$H247,"C",'MAPA DE RIESGOS'!$AF247),"")</f>
        <v/>
      </c>
      <c r="AD83" s="329" t="str">
        <f>IF(AND('MAPA DE RIESGOS'!$AP248="Media",'MAPA DE RIESGOS'!$AR248="Menor"),CONCATENATE("R",'MAPA DE RIESGOS'!$H248,"C",'MAPA DE RIESGOS'!$AF248),"")</f>
        <v/>
      </c>
      <c r="AE83" s="329" t="str">
        <f>IF(AND('MAPA DE RIESGOS'!$AP249="Media",'MAPA DE RIESGOS'!$AR249="Menor"),CONCATENATE("R",'MAPA DE RIESGOS'!$H249,"C",'MAPA DE RIESGOS'!$AF249),"")</f>
        <v/>
      </c>
      <c r="AF83" s="329" t="str">
        <f>IF(AND('MAPA DE RIESGOS'!$AP250="Media",'MAPA DE RIESGOS'!$AR250="Menor"),CONCATENATE("R",'MAPA DE RIESGOS'!$H250,"C",'MAPA DE RIESGOS'!$AF250),"")</f>
        <v/>
      </c>
      <c r="AG83" s="329" t="str">
        <f>IF(AND('MAPA DE RIESGOS'!$AP251="Media",'MAPA DE RIESGOS'!$AR251="Menor"),CONCATENATE("R",'MAPA DE RIESGOS'!$H251,"C",'MAPA DE RIESGOS'!$AF251),"")</f>
        <v/>
      </c>
      <c r="AH83" s="329" t="str">
        <f>IF(AND('MAPA DE RIESGOS'!$AP252="Media",'MAPA DE RIESGOS'!$AR252="Menor"),CONCATENATE("R",'MAPA DE RIESGOS'!$H252,"C",'MAPA DE RIESGOS'!$AF252),"")</f>
        <v/>
      </c>
      <c r="AI83" s="329" t="str">
        <f>IF(AND('MAPA DE RIESGOS'!$AP253="Media",'MAPA DE RIESGOS'!$AR253="Menor"),CONCATENATE("R",'MAPA DE RIESGOS'!$H253,"C",'MAPA DE RIESGOS'!$AF253),"")</f>
        <v/>
      </c>
      <c r="AJ83" s="329" t="str">
        <f>IF(AND('MAPA DE RIESGOS'!$AP254="Media",'MAPA DE RIESGOS'!$AR254="Menor"),CONCATENATE("R",'MAPA DE RIESGOS'!$H254,"C",'MAPA DE RIESGOS'!$AF254),"")</f>
        <v/>
      </c>
      <c r="AK83" s="329" t="str">
        <f>IF(AND('MAPA DE RIESGOS'!$AP255="Media",'MAPA DE RIESGOS'!$AR255="Menor"),CONCATENATE("R",'MAPA DE RIESGOS'!$H255,"C",'MAPA DE RIESGOS'!$AF255),"")</f>
        <v/>
      </c>
      <c r="AL83" s="329" t="str">
        <f>IF(AND('MAPA DE RIESGOS'!$AP256="Media",'MAPA DE RIESGOS'!$AR256="Menor"),CONCATENATE("R",'MAPA DE RIESGOS'!$H256,"C",'MAPA DE RIESGOS'!$AF256),"")</f>
        <v/>
      </c>
      <c r="AM83" s="329" t="str">
        <f>IF(AND('MAPA DE RIESGOS'!$AP257="Media",'MAPA DE RIESGOS'!$AR257="Menor"),CONCATENATE("R",'MAPA DE RIESGOS'!$H257,"C",'MAPA DE RIESGOS'!$AF257),"")</f>
        <v/>
      </c>
      <c r="AN83" s="329" t="str">
        <f>IF(AND('MAPA DE RIESGOS'!$AP258="Media",'MAPA DE RIESGOS'!$AR258="Menor"),CONCATENATE("R",'MAPA DE RIESGOS'!$H258,"C",'MAPA DE RIESGOS'!$AF258),"")</f>
        <v/>
      </c>
      <c r="AO83" s="329" t="str">
        <f>IF(AND('MAPA DE RIESGOS'!$AP259="Media",'MAPA DE RIESGOS'!$AR259="Menor"),CONCATENATE("R",'MAPA DE RIESGOS'!$H259,"C",'MAPA DE RIESGOS'!$AF259),"")</f>
        <v/>
      </c>
      <c r="AP83" s="329" t="str">
        <f>IF(AND('MAPA DE RIESGOS'!$AP260="Media",'MAPA DE RIESGOS'!$AR260="Menor"),CONCATENATE("R",'MAPA DE RIESGOS'!$H260,"C",'MAPA DE RIESGOS'!$AF260),"")</f>
        <v/>
      </c>
      <c r="AQ83" s="329" t="str">
        <f>IF(AND('MAPA DE RIESGOS'!$AP261="Media",'MAPA DE RIESGOS'!$AR261="Menor"),CONCATENATE("R",'MAPA DE RIESGOS'!$H261,"C",'MAPA DE RIESGOS'!$AF261),"")</f>
        <v/>
      </c>
      <c r="AR83" s="329" t="str">
        <f>IF(AND('MAPA DE RIESGOS'!$AP262="Media",'MAPA DE RIESGOS'!$AR262="Menor"),CONCATENATE("R",'MAPA DE RIESGOS'!$H262,"C",'MAPA DE RIESGOS'!$AF262),"")</f>
        <v/>
      </c>
      <c r="AS83" s="329" t="str">
        <f>IF(AND('MAPA DE RIESGOS'!$AP263="Media",'MAPA DE RIESGOS'!$AR263="Menor"),CONCATENATE("R",'MAPA DE RIESGOS'!$H263,"C",'MAPA DE RIESGOS'!$AF263),"")</f>
        <v/>
      </c>
      <c r="AT83" s="328" t="str">
        <f>IF(AND('MAPA DE RIESGOS'!$AP246="Media",'MAPA DE RIESGOS'!$AR246="Moderado"),CONCATENATE("R",'MAPA DE RIESGOS'!$H246,"C",'MAPA DE RIESGOS'!$AF246),"")</f>
        <v/>
      </c>
      <c r="AU83" s="329" t="str">
        <f>IF(AND('MAPA DE RIESGOS'!$AP247="Media",'MAPA DE RIESGOS'!$AR247="Moderado"),CONCATENATE("R",'MAPA DE RIESGOS'!$H247,"C",'MAPA DE RIESGOS'!$AF247),"")</f>
        <v/>
      </c>
      <c r="AV83" s="329" t="str">
        <f>IF(AND('MAPA DE RIESGOS'!$AP248="Media",'MAPA DE RIESGOS'!$AR248="Moderado"),CONCATENATE("R",'MAPA DE RIESGOS'!$H248,"C",'MAPA DE RIESGOS'!$AF248),"")</f>
        <v/>
      </c>
      <c r="AW83" s="329" t="str">
        <f>IF(AND('MAPA DE RIESGOS'!$AP249="Media",'MAPA DE RIESGOS'!$AR249="Moderado"),CONCATENATE("R",'MAPA DE RIESGOS'!$H249,"C",'MAPA DE RIESGOS'!$AF249),"")</f>
        <v/>
      </c>
      <c r="AX83" s="329" t="str">
        <f>IF(AND('MAPA DE RIESGOS'!$AP250="Media",'MAPA DE RIESGOS'!$AR250="Moderado"),CONCATENATE("R",'MAPA DE RIESGOS'!$H250,"C",'MAPA DE RIESGOS'!$AF250),"")</f>
        <v/>
      </c>
      <c r="AY83" s="329" t="str">
        <f>IF(AND('MAPA DE RIESGOS'!$AP251="Media",'MAPA DE RIESGOS'!$AR251="Moderado"),CONCATENATE("R",'MAPA DE RIESGOS'!$H251,"C",'MAPA DE RIESGOS'!$AF251),"")</f>
        <v/>
      </c>
      <c r="AZ83" s="329" t="str">
        <f>IF(AND('MAPA DE RIESGOS'!$AP252="Media",'MAPA DE RIESGOS'!$AR252="Moderado"),CONCATENATE("R",'MAPA DE RIESGOS'!$H252,"C",'MAPA DE RIESGOS'!$AF252),"")</f>
        <v/>
      </c>
      <c r="BA83" s="329" t="str">
        <f>IF(AND('MAPA DE RIESGOS'!$AP253="Media",'MAPA DE RIESGOS'!$AR253="Moderado"),CONCATENATE("R",'MAPA DE RIESGOS'!$H253,"C",'MAPA DE RIESGOS'!$AF253),"")</f>
        <v/>
      </c>
      <c r="BB83" s="329" t="str">
        <f>IF(AND('MAPA DE RIESGOS'!$AP254="Media",'MAPA DE RIESGOS'!$AR254="Moderado"),CONCATENATE("R",'MAPA DE RIESGOS'!$H254,"C",'MAPA DE RIESGOS'!$AF254),"")</f>
        <v/>
      </c>
      <c r="BC83" s="329" t="str">
        <f>IF(AND('MAPA DE RIESGOS'!$AP255="Media",'MAPA DE RIESGOS'!$AR255="Moderado"),CONCATENATE("R",'MAPA DE RIESGOS'!$H255,"C",'MAPA DE RIESGOS'!$AF255),"")</f>
        <v/>
      </c>
      <c r="BD83" s="329" t="str">
        <f>IF(AND('MAPA DE RIESGOS'!$AP256="Media",'MAPA DE RIESGOS'!$AR256="Moderado"),CONCATENATE("R",'MAPA DE RIESGOS'!$H256,"C",'MAPA DE RIESGOS'!$AF256),"")</f>
        <v/>
      </c>
      <c r="BE83" s="329" t="str">
        <f>IF(AND('MAPA DE RIESGOS'!$AP257="Media",'MAPA DE RIESGOS'!$AR257="Moderado"),CONCATENATE("R",'MAPA DE RIESGOS'!$H257,"C",'MAPA DE RIESGOS'!$AF257),"")</f>
        <v/>
      </c>
      <c r="BF83" s="329" t="str">
        <f>IF(AND('MAPA DE RIESGOS'!$AP258="Media",'MAPA DE RIESGOS'!$AR258="Moderado"),CONCATENATE("R",'MAPA DE RIESGOS'!$H258,"C",'MAPA DE RIESGOS'!$AF258),"")</f>
        <v/>
      </c>
      <c r="BG83" s="329" t="str">
        <f>IF(AND('MAPA DE RIESGOS'!$AP259="Media",'MAPA DE RIESGOS'!$AR259="Moderado"),CONCATENATE("R",'MAPA DE RIESGOS'!$H259,"C",'MAPA DE RIESGOS'!$AF259),"")</f>
        <v/>
      </c>
      <c r="BH83" s="329" t="str">
        <f>IF(AND('MAPA DE RIESGOS'!$AP260="Media",'MAPA DE RIESGOS'!$AR260="Moderado"),CONCATENATE("R",'MAPA DE RIESGOS'!$H260,"C",'MAPA DE RIESGOS'!$AF260),"")</f>
        <v/>
      </c>
      <c r="BI83" s="329" t="str">
        <f>IF(AND('MAPA DE RIESGOS'!$AP261="Media",'MAPA DE RIESGOS'!$AR261="Moderado"),CONCATENATE("R",'MAPA DE RIESGOS'!$H261,"C",'MAPA DE RIESGOS'!$AF261),"")</f>
        <v/>
      </c>
      <c r="BJ83" s="329" t="str">
        <f>IF(AND('MAPA DE RIESGOS'!$AP262="Media",'MAPA DE RIESGOS'!$AR262="Moderado"),CONCATENATE("R",'MAPA DE RIESGOS'!$H262,"C",'MAPA DE RIESGOS'!$AF262),"")</f>
        <v/>
      </c>
      <c r="BK83" s="330" t="str">
        <f>IF(AND('MAPA DE RIESGOS'!$AP263="Media",'MAPA DE RIESGOS'!$AR263="Moderado"),CONCATENATE("R",'MAPA DE RIESGOS'!$H263,"C",'MAPA DE RIESGOS'!$AF263),"")</f>
        <v/>
      </c>
      <c r="BL83" s="316" t="str">
        <f>IF(AND('MAPA DE RIESGOS'!$AP246="Media",'MAPA DE RIESGOS'!$AR246="Mayor"),CONCATENATE("R",'MAPA DE RIESGOS'!$H246,"C",'MAPA DE RIESGOS'!$AF246),"")</f>
        <v/>
      </c>
      <c r="BM83" s="316" t="str">
        <f>IF(AND('MAPA DE RIESGOS'!$AP247="Media",'MAPA DE RIESGOS'!$AR247="Mayor"),CONCATENATE("R",'MAPA DE RIESGOS'!$H247,"C",'MAPA DE RIESGOS'!$AF247),"")</f>
        <v/>
      </c>
      <c r="BN83" s="316" t="str">
        <f>IF(AND('MAPA DE RIESGOS'!$AP248="Media",'MAPA DE RIESGOS'!$AR248="Mayor"),CONCATENATE("R",'MAPA DE RIESGOS'!$H248,"C",'MAPA DE RIESGOS'!$AF248),"")</f>
        <v/>
      </c>
      <c r="BO83" s="316" t="str">
        <f>IF(AND('MAPA DE RIESGOS'!$AP249="Media",'MAPA DE RIESGOS'!$AR249="Mayor"),CONCATENATE("R",'MAPA DE RIESGOS'!$H249,"C",'MAPA DE RIESGOS'!$AF249),"")</f>
        <v/>
      </c>
      <c r="BP83" s="316" t="str">
        <f>IF(AND('MAPA DE RIESGOS'!$AP250="Media",'MAPA DE RIESGOS'!$AR250="Mayor"),CONCATENATE("R",'MAPA DE RIESGOS'!$H250,"C",'MAPA DE RIESGOS'!$AF250),"")</f>
        <v/>
      </c>
      <c r="BQ83" s="316" t="str">
        <f>IF(AND('MAPA DE RIESGOS'!$AP251="Media",'MAPA DE RIESGOS'!$AR251="Mayor"),CONCATENATE("R",'MAPA DE RIESGOS'!$H251,"C",'MAPA DE RIESGOS'!$AF251),"")</f>
        <v/>
      </c>
      <c r="BR83" s="316" t="str">
        <f>IF(AND('MAPA DE RIESGOS'!$AP252="Media",'MAPA DE RIESGOS'!$AR252="Mayor"),CONCATENATE("R",'MAPA DE RIESGOS'!$H252,"C",'MAPA DE RIESGOS'!$AF252),"")</f>
        <v/>
      </c>
      <c r="BS83" s="316" t="str">
        <f>IF(AND('MAPA DE RIESGOS'!$AP253="Media",'MAPA DE RIESGOS'!$AR253="Mayor"),CONCATENATE("R",'MAPA DE RIESGOS'!$H253,"C",'MAPA DE RIESGOS'!$AF253),"")</f>
        <v/>
      </c>
      <c r="BT83" s="316" t="str">
        <f>IF(AND('MAPA DE RIESGOS'!$AP254="Media",'MAPA DE RIESGOS'!$AR254="Mayor"),CONCATENATE("R",'MAPA DE RIESGOS'!$H254,"C",'MAPA DE RIESGOS'!$AF254),"")</f>
        <v/>
      </c>
      <c r="BU83" s="316" t="str">
        <f>IF(AND('MAPA DE RIESGOS'!$AP255="Media",'MAPA DE RIESGOS'!$AR255="Mayor"),CONCATENATE("R",'MAPA DE RIESGOS'!$H255,"C",'MAPA DE RIESGOS'!$AF255),"")</f>
        <v/>
      </c>
      <c r="BV83" s="316" t="str">
        <f>IF(AND('MAPA DE RIESGOS'!$AP256="Media",'MAPA DE RIESGOS'!$AR256="Mayor"),CONCATENATE("R",'MAPA DE RIESGOS'!$H256,"C",'MAPA DE RIESGOS'!$AF256),"")</f>
        <v/>
      </c>
      <c r="BW83" s="316" t="str">
        <f>IF(AND('MAPA DE RIESGOS'!$AP257="Media",'MAPA DE RIESGOS'!$AR257="Mayor"),CONCATENATE("R",'MAPA DE RIESGOS'!$H257,"C",'MAPA DE RIESGOS'!$AF257),"")</f>
        <v/>
      </c>
      <c r="BX83" s="316" t="str">
        <f>IF(AND('MAPA DE RIESGOS'!$AP258="Media",'MAPA DE RIESGOS'!$AR258="Mayor"),CONCATENATE("R",'MAPA DE RIESGOS'!$H258,"C",'MAPA DE RIESGOS'!$AF258),"")</f>
        <v/>
      </c>
      <c r="BY83" s="316" t="str">
        <f>IF(AND('MAPA DE RIESGOS'!$AP259="Media",'MAPA DE RIESGOS'!$AR259="Mayor"),CONCATENATE("R",'MAPA DE RIESGOS'!$H259,"C",'MAPA DE RIESGOS'!$AF259),"")</f>
        <v/>
      </c>
      <c r="BZ83" s="316" t="str">
        <f>IF(AND('MAPA DE RIESGOS'!$AP260="Media",'MAPA DE RIESGOS'!$AR260="Mayor"),CONCATENATE("R",'MAPA DE RIESGOS'!$H260,"C",'MAPA DE RIESGOS'!$AF260),"")</f>
        <v/>
      </c>
      <c r="CA83" s="316" t="str">
        <f>IF(AND('MAPA DE RIESGOS'!$AP261="Media",'MAPA DE RIESGOS'!$AR261="Mayor"),CONCATENATE("R",'MAPA DE RIESGOS'!$H261,"C",'MAPA DE RIESGOS'!$AF261),"")</f>
        <v/>
      </c>
      <c r="CB83" s="316" t="str">
        <f>IF(AND('MAPA DE RIESGOS'!$AP262="Media",'MAPA DE RIESGOS'!$AR262="Mayor"),CONCATENATE("R",'MAPA DE RIESGOS'!$H262,"C",'MAPA DE RIESGOS'!$AF262),"")</f>
        <v/>
      </c>
      <c r="CC83" s="317" t="str">
        <f>IF(AND('MAPA DE RIESGOS'!$AP263="Media",'MAPA DE RIESGOS'!$AR263="Mayor"),CONCATENATE("R",'MAPA DE RIESGOS'!$H263,"C",'MAPA DE RIESGOS'!$AF263),"")</f>
        <v/>
      </c>
      <c r="CD83" s="318" t="str">
        <f>IF(AND('MAPA DE RIESGOS'!$AP246="Media",'MAPA DE RIESGOS'!$AR246="Catastrófico"),CONCATENATE("R",'MAPA DE RIESGOS'!$H246,"C",'MAPA DE RIESGOS'!$AF246),"")</f>
        <v/>
      </c>
      <c r="CE83" s="318" t="str">
        <f>IF(AND('MAPA DE RIESGOS'!$AP247="Media",'MAPA DE RIESGOS'!$AR247="Catastrófico"),CONCATENATE("R",'MAPA DE RIESGOS'!$H247,"C",'MAPA DE RIESGOS'!$AF247),"")</f>
        <v/>
      </c>
      <c r="CF83" s="318" t="str">
        <f>IF(AND('MAPA DE RIESGOS'!$AP248="Media",'MAPA DE RIESGOS'!$AR248="Catastrófico"),CONCATENATE("R",'MAPA DE RIESGOS'!$H248,"C",'MAPA DE RIESGOS'!$AF248),"")</f>
        <v/>
      </c>
      <c r="CG83" s="318" t="str">
        <f>IF(AND('MAPA DE RIESGOS'!$AP249="Media",'MAPA DE RIESGOS'!$AR249="Catastrófico"),CONCATENATE("R",'MAPA DE RIESGOS'!$H249,"C",'MAPA DE RIESGOS'!$AF249),"")</f>
        <v/>
      </c>
      <c r="CH83" s="318" t="str">
        <f>IF(AND('MAPA DE RIESGOS'!$AP250="Media",'MAPA DE RIESGOS'!$AR250="Catastrófico"),CONCATENATE("R",'MAPA DE RIESGOS'!$H250,"C",'MAPA DE RIESGOS'!$AF250),"")</f>
        <v/>
      </c>
      <c r="CI83" s="318" t="str">
        <f>IF(AND('MAPA DE RIESGOS'!$AP251="Media",'MAPA DE RIESGOS'!$AR251="Catastrófico"),CONCATENATE("R",'MAPA DE RIESGOS'!$H251,"C",'MAPA DE RIESGOS'!$AF251),"")</f>
        <v/>
      </c>
      <c r="CJ83" s="318" t="str">
        <f>IF(AND('MAPA DE RIESGOS'!$AP252="Media",'MAPA DE RIESGOS'!$AR252="Catastrófico"),CONCATENATE("R",'MAPA DE RIESGOS'!$H252,"C",'MAPA DE RIESGOS'!$AF252),"")</f>
        <v/>
      </c>
      <c r="CK83" s="318" t="str">
        <f>IF(AND('MAPA DE RIESGOS'!$AP253="Media",'MAPA DE RIESGOS'!$AR253="Catastrófico"),CONCATENATE("R",'MAPA DE RIESGOS'!$H253,"C",'MAPA DE RIESGOS'!$AF253),"")</f>
        <v/>
      </c>
      <c r="CL83" s="318" t="str">
        <f>IF(AND('MAPA DE RIESGOS'!$AP254="Media",'MAPA DE RIESGOS'!$AR254="Catastrófico"),CONCATENATE("R",'MAPA DE RIESGOS'!$H254,"C",'MAPA DE RIESGOS'!$AF254),"")</f>
        <v/>
      </c>
      <c r="CM83" s="318" t="str">
        <f>IF(AND('MAPA DE RIESGOS'!$AP255="Media",'MAPA DE RIESGOS'!$AR255="Catastrófico"),CONCATENATE("R",'MAPA DE RIESGOS'!$H255,"C",'MAPA DE RIESGOS'!$AF255),"")</f>
        <v/>
      </c>
      <c r="CN83" s="318" t="str">
        <f>IF(AND('MAPA DE RIESGOS'!$AP256="Media",'MAPA DE RIESGOS'!$AR256="Catastrófico"),CONCATENATE("R",'MAPA DE RIESGOS'!$H256,"C",'MAPA DE RIESGOS'!$AF256),"")</f>
        <v/>
      </c>
      <c r="CO83" s="318" t="str">
        <f>IF(AND('MAPA DE RIESGOS'!$AP257="Media",'MAPA DE RIESGOS'!$AR257="Catastrófico"),CONCATENATE("R",'MAPA DE RIESGOS'!$H257,"C",'MAPA DE RIESGOS'!$AF257),"")</f>
        <v/>
      </c>
      <c r="CP83" s="318" t="str">
        <f>IF(AND('MAPA DE RIESGOS'!$AP258="Media",'MAPA DE RIESGOS'!$AR258="Catastrófico"),CONCATENATE("R",'MAPA DE RIESGOS'!$H258,"C",'MAPA DE RIESGOS'!$AF258),"")</f>
        <v/>
      </c>
      <c r="CQ83" s="318" t="str">
        <f>IF(AND('MAPA DE RIESGOS'!$AP259="Media",'MAPA DE RIESGOS'!$AR259="Catastrófico"),CONCATENATE("R",'MAPA DE RIESGOS'!$H259,"C",'MAPA DE RIESGOS'!$AF259),"")</f>
        <v/>
      </c>
      <c r="CR83" s="318" t="str">
        <f>IF(AND('MAPA DE RIESGOS'!$AP260="Media",'MAPA DE RIESGOS'!$AR260="Catastrófico"),CONCATENATE("R",'MAPA DE RIESGOS'!$H260,"C",'MAPA DE RIESGOS'!$AF260),"")</f>
        <v/>
      </c>
      <c r="CS83" s="318" t="str">
        <f>IF(AND('MAPA DE RIESGOS'!$AP261="Media",'MAPA DE RIESGOS'!$AR261="Catastrófico"),CONCATENATE("R",'MAPA DE RIESGOS'!$H261,"C",'MAPA DE RIESGOS'!$AF261),"")</f>
        <v/>
      </c>
      <c r="CT83" s="318" t="str">
        <f>IF(AND('MAPA DE RIESGOS'!$AP262="Media",'MAPA DE RIESGOS'!$AR262="Catastrófico"),CONCATENATE("R",'MAPA DE RIESGOS'!$H262,"C",'MAPA DE RIESGOS'!$AF262),"")</f>
        <v/>
      </c>
      <c r="CU83" s="319" t="str">
        <f>IF(AND('MAPA DE RIESGOS'!$AP263="Media",'MAPA DE RIESGOS'!$AR263="Catastrófico"),CONCATENATE("R",'MAPA DE RIESGOS'!$H263,"C",'MAPA DE RIESGOS'!$AF263),"")</f>
        <v/>
      </c>
      <c r="CV83" s="57"/>
      <c r="CW83" s="864"/>
      <c r="CX83" s="865"/>
      <c r="CY83" s="865"/>
      <c r="CZ83" s="865"/>
      <c r="DA83" s="865"/>
      <c r="DB83" s="866"/>
    </row>
    <row r="84" spans="2:106" ht="32.450000000000003" customHeight="1">
      <c r="B84" s="878"/>
      <c r="C84" s="878"/>
      <c r="D84" s="879"/>
      <c r="E84" s="849"/>
      <c r="F84" s="850"/>
      <c r="G84" s="850"/>
      <c r="H84" s="850"/>
      <c r="I84" s="851"/>
      <c r="J84" s="328" t="str">
        <f>IF(AND('MAPA DE RIESGOS'!$AP264="Media",'MAPA DE RIESGOS'!$AR264="Leve"),CONCATENATE("R",'MAPA DE RIESGOS'!$H264,"C",'MAPA DE RIESGOS'!$AF264),"")</f>
        <v/>
      </c>
      <c r="K84" s="329" t="str">
        <f>IF(AND('MAPA DE RIESGOS'!$AP265="Media",'MAPA DE RIESGOS'!$AR265="Leve"),CONCATENATE("R",'MAPA DE RIESGOS'!$H265,"C",'MAPA DE RIESGOS'!$AF265),"")</f>
        <v/>
      </c>
      <c r="L84" s="329" t="str">
        <f>IF(AND('MAPA DE RIESGOS'!$AP266="Media",'MAPA DE RIESGOS'!$AR266="Leve"),CONCATENATE("R",'MAPA DE RIESGOS'!$H266,"C",'MAPA DE RIESGOS'!$AF266),"")</f>
        <v/>
      </c>
      <c r="M84" s="329" t="str">
        <f>IF(AND('MAPA DE RIESGOS'!$AP267="Media",'MAPA DE RIESGOS'!$AR267="Leve"),CONCATENATE("R",'MAPA DE RIESGOS'!$H267,"C",'MAPA DE RIESGOS'!$AF267),"")</f>
        <v/>
      </c>
      <c r="N84" s="329" t="str">
        <f>IF(AND('MAPA DE RIESGOS'!$AP268="Media",'MAPA DE RIESGOS'!$AR268="Leve"),CONCATENATE("R",'MAPA DE RIESGOS'!$H268,"C",'MAPA DE RIESGOS'!$AF268),"")</f>
        <v/>
      </c>
      <c r="O84" s="329" t="str">
        <f>IF(AND('MAPA DE RIESGOS'!$AP269="Media",'MAPA DE RIESGOS'!$AR269="Leve"),CONCATENATE("R",'MAPA DE RIESGOS'!$H269,"C",'MAPA DE RIESGOS'!$AF269),"")</f>
        <v/>
      </c>
      <c r="P84" s="329" t="str">
        <f>IF(AND('MAPA DE RIESGOS'!$AP270="Media",'MAPA DE RIESGOS'!$AR270="Leve"),CONCATENATE("R",'MAPA DE RIESGOS'!$H270,"C",'MAPA DE RIESGOS'!$AF270),"")</f>
        <v/>
      </c>
      <c r="Q84" s="329" t="str">
        <f>IF(AND('MAPA DE RIESGOS'!$AP271="Media",'MAPA DE RIESGOS'!$AR271="Leve"),CONCATENATE("R",'MAPA DE RIESGOS'!$H271,"C",'MAPA DE RIESGOS'!$AF271),"")</f>
        <v/>
      </c>
      <c r="R84" s="329" t="str">
        <f>IF(AND('MAPA DE RIESGOS'!$AP272="Media",'MAPA DE RIESGOS'!$AR272="Leve"),CONCATENATE("R",'MAPA DE RIESGOS'!$H272,"C",'MAPA DE RIESGOS'!$AF272),"")</f>
        <v/>
      </c>
      <c r="S84" s="329" t="str">
        <f>IF(AND('MAPA DE RIESGOS'!$AP273="Media",'MAPA DE RIESGOS'!$AR273="Leve"),CONCATENATE("R",'MAPA DE RIESGOS'!$H273,"C",'MAPA DE RIESGOS'!$AF273),"")</f>
        <v/>
      </c>
      <c r="T84" s="329" t="str">
        <f>IF(AND('MAPA DE RIESGOS'!$AP274="Media",'MAPA DE RIESGOS'!$AR274="Leve"),CONCATENATE("R",'MAPA DE RIESGOS'!$H274,"C",'MAPA DE RIESGOS'!$AF274),"")</f>
        <v/>
      </c>
      <c r="U84" s="329" t="str">
        <f>IF(AND('MAPA DE RIESGOS'!$AP275="Media",'MAPA DE RIESGOS'!$AR275="Leve"),CONCATENATE("R",'MAPA DE RIESGOS'!$H275,"C",'MAPA DE RIESGOS'!$AF275),"")</f>
        <v/>
      </c>
      <c r="V84" s="329" t="str">
        <f>IF(AND('MAPA DE RIESGOS'!$AP276="Media",'MAPA DE RIESGOS'!$AR276="Leve"),CONCATENATE("R",'MAPA DE RIESGOS'!$H276,"C",'MAPA DE RIESGOS'!$AF276),"")</f>
        <v/>
      </c>
      <c r="W84" s="329" t="str">
        <f>IF(AND('MAPA DE RIESGOS'!$AP277="Media",'MAPA DE RIESGOS'!$AR277="Leve"),CONCATENATE("R",'MAPA DE RIESGOS'!$H277,"C",'MAPA DE RIESGOS'!$AF277),"")</f>
        <v/>
      </c>
      <c r="X84" s="329" t="str">
        <f>IF(AND('MAPA DE RIESGOS'!$AP278="Media",'MAPA DE RIESGOS'!$AR278="Leve"),CONCATENATE("R",'MAPA DE RIESGOS'!$H278,"C",'MAPA DE RIESGOS'!$AF278),"")</f>
        <v/>
      </c>
      <c r="Y84" s="329" t="str">
        <f>IF(AND('MAPA DE RIESGOS'!$AP279="Media",'MAPA DE RIESGOS'!$AR279="Leve"),CONCATENATE("R",'MAPA DE RIESGOS'!$H279,"C",'MAPA DE RIESGOS'!$AF279),"")</f>
        <v/>
      </c>
      <c r="Z84" s="329" t="str">
        <f>IF(AND('MAPA DE RIESGOS'!$AP280="Media",'MAPA DE RIESGOS'!$AR280="Leve"),CONCATENATE("R",'MAPA DE RIESGOS'!$H280,"C",'MAPA DE RIESGOS'!$AF280),"")</f>
        <v/>
      </c>
      <c r="AA84" s="329" t="str">
        <f>IF(AND('MAPA DE RIESGOS'!$AP281="Media",'MAPA DE RIESGOS'!$AR281="Leve"),CONCATENATE("R",'MAPA DE RIESGOS'!$H281,"C",'MAPA DE RIESGOS'!$AF281),"")</f>
        <v/>
      </c>
      <c r="AB84" s="328" t="str">
        <f>IF(AND('MAPA DE RIESGOS'!$AP264="Media",'MAPA DE RIESGOS'!$AR264="Menor"),CONCATENATE("R",'MAPA DE RIESGOS'!$H264,"C",'MAPA DE RIESGOS'!$AF264),"")</f>
        <v/>
      </c>
      <c r="AC84" s="329" t="str">
        <f>IF(AND('MAPA DE RIESGOS'!$AP265="Media",'MAPA DE RIESGOS'!$AR265="Menor"),CONCATENATE("R",'MAPA DE RIESGOS'!$H265,"C",'MAPA DE RIESGOS'!$AF265),"")</f>
        <v/>
      </c>
      <c r="AD84" s="329" t="str">
        <f>IF(AND('MAPA DE RIESGOS'!$AP266="Media",'MAPA DE RIESGOS'!$AR266="Menor"),CONCATENATE("R",'MAPA DE RIESGOS'!$H266,"C",'MAPA DE RIESGOS'!$AF266),"")</f>
        <v/>
      </c>
      <c r="AE84" s="329" t="str">
        <f>IF(AND('MAPA DE RIESGOS'!$AP267="Media",'MAPA DE RIESGOS'!$AR267="Menor"),CONCATENATE("R",'MAPA DE RIESGOS'!$H267,"C",'MAPA DE RIESGOS'!$AF267),"")</f>
        <v/>
      </c>
      <c r="AF84" s="329" t="str">
        <f>IF(AND('MAPA DE RIESGOS'!$AP268="Media",'MAPA DE RIESGOS'!$AR268="Menor"),CONCATENATE("R",'MAPA DE RIESGOS'!$H268,"C",'MAPA DE RIESGOS'!$AF268),"")</f>
        <v/>
      </c>
      <c r="AG84" s="329" t="str">
        <f>IF(AND('MAPA DE RIESGOS'!$AP269="Media",'MAPA DE RIESGOS'!$AR269="Menor"),CONCATENATE("R",'MAPA DE RIESGOS'!$H269,"C",'MAPA DE RIESGOS'!$AF269),"")</f>
        <v/>
      </c>
      <c r="AH84" s="329" t="str">
        <f>IF(AND('MAPA DE RIESGOS'!$AP270="Media",'MAPA DE RIESGOS'!$AR270="Menor"),CONCATENATE("R",'MAPA DE RIESGOS'!$H270,"C",'MAPA DE RIESGOS'!$AF270),"")</f>
        <v/>
      </c>
      <c r="AI84" s="329" t="str">
        <f>IF(AND('MAPA DE RIESGOS'!$AP271="Media",'MAPA DE RIESGOS'!$AR271="Menor"),CONCATENATE("R",'MAPA DE RIESGOS'!$H271,"C",'MAPA DE RIESGOS'!$AF271),"")</f>
        <v/>
      </c>
      <c r="AJ84" s="329" t="str">
        <f>IF(AND('MAPA DE RIESGOS'!$AP272="Media",'MAPA DE RIESGOS'!$AR272="Menor"),CONCATENATE("R",'MAPA DE RIESGOS'!$H272,"C",'MAPA DE RIESGOS'!$AF272),"")</f>
        <v/>
      </c>
      <c r="AK84" s="329" t="str">
        <f>IF(AND('MAPA DE RIESGOS'!$AP273="Media",'MAPA DE RIESGOS'!$AR273="Menor"),CONCATENATE("R",'MAPA DE RIESGOS'!$H273,"C",'MAPA DE RIESGOS'!$AF273),"")</f>
        <v/>
      </c>
      <c r="AL84" s="329" t="str">
        <f>IF(AND('MAPA DE RIESGOS'!$AP274="Media",'MAPA DE RIESGOS'!$AR274="Menor"),CONCATENATE("R",'MAPA DE RIESGOS'!$H274,"C",'MAPA DE RIESGOS'!$AF274),"")</f>
        <v/>
      </c>
      <c r="AM84" s="329" t="str">
        <f>IF(AND('MAPA DE RIESGOS'!$AP275="Media",'MAPA DE RIESGOS'!$AR275="Menor"),CONCATENATE("R",'MAPA DE RIESGOS'!$H275,"C",'MAPA DE RIESGOS'!$AF275),"")</f>
        <v/>
      </c>
      <c r="AN84" s="329" t="str">
        <f>IF(AND('MAPA DE RIESGOS'!$AP276="Media",'MAPA DE RIESGOS'!$AR276="Menor"),CONCATENATE("R",'MAPA DE RIESGOS'!$H276,"C",'MAPA DE RIESGOS'!$AF276),"")</f>
        <v/>
      </c>
      <c r="AO84" s="329" t="str">
        <f>IF(AND('MAPA DE RIESGOS'!$AP277="Media",'MAPA DE RIESGOS'!$AR277="Menor"),CONCATENATE("R",'MAPA DE RIESGOS'!$H277,"C",'MAPA DE RIESGOS'!$AF277),"")</f>
        <v/>
      </c>
      <c r="AP84" s="329" t="str">
        <f>IF(AND('MAPA DE RIESGOS'!$AP278="Media",'MAPA DE RIESGOS'!$AR278="Menor"),CONCATENATE("R",'MAPA DE RIESGOS'!$H278,"C",'MAPA DE RIESGOS'!$AF278),"")</f>
        <v/>
      </c>
      <c r="AQ84" s="329" t="str">
        <f>IF(AND('MAPA DE RIESGOS'!$AP279="Media",'MAPA DE RIESGOS'!$AR279="Menor"),CONCATENATE("R",'MAPA DE RIESGOS'!$H279,"C",'MAPA DE RIESGOS'!$AF279),"")</f>
        <v/>
      </c>
      <c r="AR84" s="329" t="str">
        <f>IF(AND('MAPA DE RIESGOS'!$AP280="Media",'MAPA DE RIESGOS'!$AR280="Menor"),CONCATENATE("R",'MAPA DE RIESGOS'!$H280,"C",'MAPA DE RIESGOS'!$AF280),"")</f>
        <v/>
      </c>
      <c r="AS84" s="329" t="str">
        <f>IF(AND('MAPA DE RIESGOS'!$AP281="Media",'MAPA DE RIESGOS'!$AR281="Menor"),CONCATENATE("R",'MAPA DE RIESGOS'!$H281,"C",'MAPA DE RIESGOS'!$AF281),"")</f>
        <v/>
      </c>
      <c r="AT84" s="328" t="str">
        <f>IF(AND('MAPA DE RIESGOS'!$AP264="Media",'MAPA DE RIESGOS'!$AR264="Moderado"),CONCATENATE("R",'MAPA DE RIESGOS'!$H264,"C",'MAPA DE RIESGOS'!$AF264),"")</f>
        <v/>
      </c>
      <c r="AU84" s="329" t="str">
        <f>IF(AND('MAPA DE RIESGOS'!$AP265="Media",'MAPA DE RIESGOS'!$AR265="Moderado"),CONCATENATE("R",'MAPA DE RIESGOS'!$H265,"C",'MAPA DE RIESGOS'!$AF265),"")</f>
        <v/>
      </c>
      <c r="AV84" s="329" t="str">
        <f>IF(AND('MAPA DE RIESGOS'!$AP266="Media",'MAPA DE RIESGOS'!$AR266="Moderado"),CONCATENATE("R",'MAPA DE RIESGOS'!$H266,"C",'MAPA DE RIESGOS'!$AF266),"")</f>
        <v/>
      </c>
      <c r="AW84" s="329" t="str">
        <f>IF(AND('MAPA DE RIESGOS'!$AP267="Media",'MAPA DE RIESGOS'!$AR267="Moderado"),CONCATENATE("R",'MAPA DE RIESGOS'!$H267,"C",'MAPA DE RIESGOS'!$AF267),"")</f>
        <v/>
      </c>
      <c r="AX84" s="329" t="str">
        <f>IF(AND('MAPA DE RIESGOS'!$AP268="Media",'MAPA DE RIESGOS'!$AR268="Moderado"),CONCATENATE("R",'MAPA DE RIESGOS'!$H268,"C",'MAPA DE RIESGOS'!$AF268),"")</f>
        <v/>
      </c>
      <c r="AY84" s="329" t="str">
        <f>IF(AND('MAPA DE RIESGOS'!$AP269="Media",'MAPA DE RIESGOS'!$AR269="Moderado"),CONCATENATE("R",'MAPA DE RIESGOS'!$H269,"C",'MAPA DE RIESGOS'!$AF269),"")</f>
        <v/>
      </c>
      <c r="AZ84" s="329" t="str">
        <f>IF(AND('MAPA DE RIESGOS'!$AP270="Media",'MAPA DE RIESGOS'!$AR270="Moderado"),CONCATENATE("R",'MAPA DE RIESGOS'!$H270,"C",'MAPA DE RIESGOS'!$AF270),"")</f>
        <v/>
      </c>
      <c r="BA84" s="329" t="str">
        <f>IF(AND('MAPA DE RIESGOS'!$AP271="Media",'MAPA DE RIESGOS'!$AR271="Moderado"),CONCATENATE("R",'MAPA DE RIESGOS'!$H271,"C",'MAPA DE RIESGOS'!$AF271),"")</f>
        <v/>
      </c>
      <c r="BB84" s="329" t="str">
        <f>IF(AND('MAPA DE RIESGOS'!$AP272="Media",'MAPA DE RIESGOS'!$AR272="Moderado"),CONCATENATE("R",'MAPA DE RIESGOS'!$H272,"C",'MAPA DE RIESGOS'!$AF272),"")</f>
        <v/>
      </c>
      <c r="BC84" s="329" t="str">
        <f>IF(AND('MAPA DE RIESGOS'!$AP273="Media",'MAPA DE RIESGOS'!$AR273="Moderado"),CONCATENATE("R",'MAPA DE RIESGOS'!$H273,"C",'MAPA DE RIESGOS'!$AF273),"")</f>
        <v/>
      </c>
      <c r="BD84" s="329" t="str">
        <f>IF(AND('MAPA DE RIESGOS'!$AP274="Media",'MAPA DE RIESGOS'!$AR274="Moderado"),CONCATENATE("R",'MAPA DE RIESGOS'!$H274,"C",'MAPA DE RIESGOS'!$AF274),"")</f>
        <v/>
      </c>
      <c r="BE84" s="329" t="str">
        <f>IF(AND('MAPA DE RIESGOS'!$AP275="Media",'MAPA DE RIESGOS'!$AR275="Moderado"),CONCATENATE("R",'MAPA DE RIESGOS'!$H275,"C",'MAPA DE RIESGOS'!$AF275),"")</f>
        <v/>
      </c>
      <c r="BF84" s="329" t="str">
        <f>IF(AND('MAPA DE RIESGOS'!$AP276="Media",'MAPA DE RIESGOS'!$AR276="Moderado"),CONCATENATE("R",'MAPA DE RIESGOS'!$H276,"C",'MAPA DE RIESGOS'!$AF276),"")</f>
        <v/>
      </c>
      <c r="BG84" s="329" t="str">
        <f>IF(AND('MAPA DE RIESGOS'!$AP277="Media",'MAPA DE RIESGOS'!$AR277="Moderado"),CONCATENATE("R",'MAPA DE RIESGOS'!$H277,"C",'MAPA DE RIESGOS'!$AF277),"")</f>
        <v/>
      </c>
      <c r="BH84" s="329" t="str">
        <f>IF(AND('MAPA DE RIESGOS'!$AP278="Media",'MAPA DE RIESGOS'!$AR278="Moderado"),CONCATENATE("R",'MAPA DE RIESGOS'!$H278,"C",'MAPA DE RIESGOS'!$AF278),"")</f>
        <v/>
      </c>
      <c r="BI84" s="329" t="str">
        <f>IF(AND('MAPA DE RIESGOS'!$AP279="Media",'MAPA DE RIESGOS'!$AR279="Moderado"),CONCATENATE("R",'MAPA DE RIESGOS'!$H279,"C",'MAPA DE RIESGOS'!$AF279),"")</f>
        <v/>
      </c>
      <c r="BJ84" s="329" t="str">
        <f>IF(AND('MAPA DE RIESGOS'!$AP280="Media",'MAPA DE RIESGOS'!$AR280="Moderado"),CONCATENATE("R",'MAPA DE RIESGOS'!$H280,"C",'MAPA DE RIESGOS'!$AF280),"")</f>
        <v/>
      </c>
      <c r="BK84" s="330" t="str">
        <f>IF(AND('MAPA DE RIESGOS'!$AP281="Media",'MAPA DE RIESGOS'!$AR281="Moderado"),CONCATENATE("R",'MAPA DE RIESGOS'!$H281,"C",'MAPA DE RIESGOS'!$AF281),"")</f>
        <v/>
      </c>
      <c r="BL84" s="316" t="str">
        <f>IF(AND('MAPA DE RIESGOS'!$AP264="Media",'MAPA DE RIESGOS'!$AR264="Mayor"),CONCATENATE("R",'MAPA DE RIESGOS'!$H264,"C",'MAPA DE RIESGOS'!$AF264),"")</f>
        <v/>
      </c>
      <c r="BM84" s="316" t="str">
        <f>IF(AND('MAPA DE RIESGOS'!$AP265="Media",'MAPA DE RIESGOS'!$AR265="Mayor"),CONCATENATE("R",'MAPA DE RIESGOS'!$H265,"C",'MAPA DE RIESGOS'!$AF265),"")</f>
        <v/>
      </c>
      <c r="BN84" s="316" t="str">
        <f>IF(AND('MAPA DE RIESGOS'!$AP266="Media",'MAPA DE RIESGOS'!$AR266="Mayor"),CONCATENATE("R",'MAPA DE RIESGOS'!$H266,"C",'MAPA DE RIESGOS'!$AF266),"")</f>
        <v/>
      </c>
      <c r="BO84" s="316" t="str">
        <f>IF(AND('MAPA DE RIESGOS'!$AP267="Media",'MAPA DE RIESGOS'!$AR267="Mayor"),CONCATENATE("R",'MAPA DE RIESGOS'!$H267,"C",'MAPA DE RIESGOS'!$AF267),"")</f>
        <v/>
      </c>
      <c r="BP84" s="316" t="str">
        <f>IF(AND('MAPA DE RIESGOS'!$AP268="Media",'MAPA DE RIESGOS'!$AR268="Mayor"),CONCATENATE("R",'MAPA DE RIESGOS'!$H268,"C",'MAPA DE RIESGOS'!$AF268),"")</f>
        <v/>
      </c>
      <c r="BQ84" s="316" t="str">
        <f>IF(AND('MAPA DE RIESGOS'!$AP269="Media",'MAPA DE RIESGOS'!$AR269="Mayor"),CONCATENATE("R",'MAPA DE RIESGOS'!$H269,"C",'MAPA DE RIESGOS'!$AF269),"")</f>
        <v/>
      </c>
      <c r="BR84" s="316" t="str">
        <f>IF(AND('MAPA DE RIESGOS'!$AP270="Media",'MAPA DE RIESGOS'!$AR270="Mayor"),CONCATENATE("R",'MAPA DE RIESGOS'!$H270,"C",'MAPA DE RIESGOS'!$AF270),"")</f>
        <v/>
      </c>
      <c r="BS84" s="316" t="str">
        <f>IF(AND('MAPA DE RIESGOS'!$AP271="Media",'MAPA DE RIESGOS'!$AR271="Mayor"),CONCATENATE("R",'MAPA DE RIESGOS'!$H271,"C",'MAPA DE RIESGOS'!$AF271),"")</f>
        <v/>
      </c>
      <c r="BT84" s="316" t="str">
        <f>IF(AND('MAPA DE RIESGOS'!$AP272="Media",'MAPA DE RIESGOS'!$AR272="Mayor"),CONCATENATE("R",'MAPA DE RIESGOS'!$H272,"C",'MAPA DE RIESGOS'!$AF272),"")</f>
        <v/>
      </c>
      <c r="BU84" s="316" t="str">
        <f>IF(AND('MAPA DE RIESGOS'!$AP273="Media",'MAPA DE RIESGOS'!$AR273="Mayor"),CONCATENATE("R",'MAPA DE RIESGOS'!$H273,"C",'MAPA DE RIESGOS'!$AF273),"")</f>
        <v/>
      </c>
      <c r="BV84" s="316" t="str">
        <f>IF(AND('MAPA DE RIESGOS'!$AP274="Media",'MAPA DE RIESGOS'!$AR274="Mayor"),CONCATENATE("R",'MAPA DE RIESGOS'!$H274,"C",'MAPA DE RIESGOS'!$AF274),"")</f>
        <v/>
      </c>
      <c r="BW84" s="316" t="str">
        <f>IF(AND('MAPA DE RIESGOS'!$AP275="Media",'MAPA DE RIESGOS'!$AR275="Mayor"),CONCATENATE("R",'MAPA DE RIESGOS'!$H275,"C",'MAPA DE RIESGOS'!$AF275),"")</f>
        <v/>
      </c>
      <c r="BX84" s="316" t="str">
        <f>IF(AND('MAPA DE RIESGOS'!$AP276="Media",'MAPA DE RIESGOS'!$AR276="Mayor"),CONCATENATE("R",'MAPA DE RIESGOS'!$H276,"C",'MAPA DE RIESGOS'!$AF276),"")</f>
        <v/>
      </c>
      <c r="BY84" s="316" t="str">
        <f>IF(AND('MAPA DE RIESGOS'!$AP277="Media",'MAPA DE RIESGOS'!$AR277="Mayor"),CONCATENATE("R",'MAPA DE RIESGOS'!$H277,"C",'MAPA DE RIESGOS'!$AF277),"")</f>
        <v/>
      </c>
      <c r="BZ84" s="316" t="str">
        <f>IF(AND('MAPA DE RIESGOS'!$AP278="Media",'MAPA DE RIESGOS'!$AR278="Mayor"),CONCATENATE("R",'MAPA DE RIESGOS'!$H278,"C",'MAPA DE RIESGOS'!$AF278),"")</f>
        <v/>
      </c>
      <c r="CA84" s="316" t="str">
        <f>IF(AND('MAPA DE RIESGOS'!$AP279="Media",'MAPA DE RIESGOS'!$AR279="Mayor"),CONCATENATE("R",'MAPA DE RIESGOS'!$H279,"C",'MAPA DE RIESGOS'!$AF279),"")</f>
        <v/>
      </c>
      <c r="CB84" s="316" t="str">
        <f>IF(AND('MAPA DE RIESGOS'!$AP280="Media",'MAPA DE RIESGOS'!$AR280="Mayor"),CONCATENATE("R",'MAPA DE RIESGOS'!$H280,"C",'MAPA DE RIESGOS'!$AF280),"")</f>
        <v/>
      </c>
      <c r="CC84" s="317" t="str">
        <f>IF(AND('MAPA DE RIESGOS'!$AP281="Media",'MAPA DE RIESGOS'!$AR281="Mayor"),CONCATENATE("R",'MAPA DE RIESGOS'!$H281,"C",'MAPA DE RIESGOS'!$AF281),"")</f>
        <v/>
      </c>
      <c r="CD84" s="318" t="str">
        <f>IF(AND('MAPA DE RIESGOS'!$AP264="Media",'MAPA DE RIESGOS'!$AR264="Catastrófico"),CONCATENATE("R",'MAPA DE RIESGOS'!$H264,"C",'MAPA DE RIESGOS'!$AF264),"")</f>
        <v/>
      </c>
      <c r="CE84" s="318" t="str">
        <f>IF(AND('MAPA DE RIESGOS'!$AP265="Media",'MAPA DE RIESGOS'!$AR265="Catastrófico"),CONCATENATE("R",'MAPA DE RIESGOS'!$H265,"C",'MAPA DE RIESGOS'!$AF265),"")</f>
        <v/>
      </c>
      <c r="CF84" s="318" t="str">
        <f>IF(AND('MAPA DE RIESGOS'!$AP266="Media",'MAPA DE RIESGOS'!$AR266="Catastrófico"),CONCATENATE("R",'MAPA DE RIESGOS'!$H266,"C",'MAPA DE RIESGOS'!$AF266),"")</f>
        <v/>
      </c>
      <c r="CG84" s="318" t="str">
        <f>IF(AND('MAPA DE RIESGOS'!$AP267="Media",'MAPA DE RIESGOS'!$AR267="Catastrófico"),CONCATENATE("R",'MAPA DE RIESGOS'!$H267,"C",'MAPA DE RIESGOS'!$AF267),"")</f>
        <v/>
      </c>
      <c r="CH84" s="318" t="str">
        <f>IF(AND('MAPA DE RIESGOS'!$AP268="Media",'MAPA DE RIESGOS'!$AR268="Catastrófico"),CONCATENATE("R",'MAPA DE RIESGOS'!$H268,"C",'MAPA DE RIESGOS'!$AF268),"")</f>
        <v/>
      </c>
      <c r="CI84" s="318" t="str">
        <f>IF(AND('MAPA DE RIESGOS'!$AP269="Media",'MAPA DE RIESGOS'!$AR269="Catastrófico"),CONCATENATE("R",'MAPA DE RIESGOS'!$H269,"C",'MAPA DE RIESGOS'!$AF269),"")</f>
        <v/>
      </c>
      <c r="CJ84" s="318" t="str">
        <f>IF(AND('MAPA DE RIESGOS'!$AP270="Media",'MAPA DE RIESGOS'!$AR270="Catastrófico"),CONCATENATE("R",'MAPA DE RIESGOS'!$H270,"C",'MAPA DE RIESGOS'!$AF270),"")</f>
        <v/>
      </c>
      <c r="CK84" s="318" t="str">
        <f>IF(AND('MAPA DE RIESGOS'!$AP271="Media",'MAPA DE RIESGOS'!$AR271="Catastrófico"),CONCATENATE("R",'MAPA DE RIESGOS'!$H271,"C",'MAPA DE RIESGOS'!$AF271),"")</f>
        <v/>
      </c>
      <c r="CL84" s="318" t="str">
        <f>IF(AND('MAPA DE RIESGOS'!$AP272="Media",'MAPA DE RIESGOS'!$AR272="Catastrófico"),CONCATENATE("R",'MAPA DE RIESGOS'!$H272,"C",'MAPA DE RIESGOS'!$AF272),"")</f>
        <v/>
      </c>
      <c r="CM84" s="318" t="str">
        <f>IF(AND('MAPA DE RIESGOS'!$AP273="Media",'MAPA DE RIESGOS'!$AR273="Catastrófico"),CONCATENATE("R",'MAPA DE RIESGOS'!$H273,"C",'MAPA DE RIESGOS'!$AF273),"")</f>
        <v/>
      </c>
      <c r="CN84" s="318" t="str">
        <f>IF(AND('MAPA DE RIESGOS'!$AP274="Media",'MAPA DE RIESGOS'!$AR274="Catastrófico"),CONCATENATE("R",'MAPA DE RIESGOS'!$H274,"C",'MAPA DE RIESGOS'!$AF274),"")</f>
        <v/>
      </c>
      <c r="CO84" s="318" t="str">
        <f>IF(AND('MAPA DE RIESGOS'!$AP275="Media",'MAPA DE RIESGOS'!$AR275="Catastrófico"),CONCATENATE("R",'MAPA DE RIESGOS'!$H275,"C",'MAPA DE RIESGOS'!$AF275),"")</f>
        <v/>
      </c>
      <c r="CP84" s="318" t="str">
        <f>IF(AND('MAPA DE RIESGOS'!$AP276="Media",'MAPA DE RIESGOS'!$AR276="Catastrófico"),CONCATENATE("R",'MAPA DE RIESGOS'!$H276,"C",'MAPA DE RIESGOS'!$AF276),"")</f>
        <v/>
      </c>
      <c r="CQ84" s="318" t="str">
        <f>IF(AND('MAPA DE RIESGOS'!$AP277="Media",'MAPA DE RIESGOS'!$AR277="Catastrófico"),CONCATENATE("R",'MAPA DE RIESGOS'!$H277,"C",'MAPA DE RIESGOS'!$AF277),"")</f>
        <v/>
      </c>
      <c r="CR84" s="318" t="str">
        <f>IF(AND('MAPA DE RIESGOS'!$AP278="Media",'MAPA DE RIESGOS'!$AR278="Catastrófico"),CONCATENATE("R",'MAPA DE RIESGOS'!$H278,"C",'MAPA DE RIESGOS'!$AF278),"")</f>
        <v/>
      </c>
      <c r="CS84" s="318" t="str">
        <f>IF(AND('MAPA DE RIESGOS'!$AP279="Media",'MAPA DE RIESGOS'!$AR279="Catastrófico"),CONCATENATE("R",'MAPA DE RIESGOS'!$H279,"C",'MAPA DE RIESGOS'!$AF279),"")</f>
        <v/>
      </c>
      <c r="CT84" s="318" t="str">
        <f>IF(AND('MAPA DE RIESGOS'!$AP280="Media",'MAPA DE RIESGOS'!$AR280="Catastrófico"),CONCATENATE("R",'MAPA DE RIESGOS'!$H280,"C",'MAPA DE RIESGOS'!$AF280),"")</f>
        <v/>
      </c>
      <c r="CU84" s="319" t="str">
        <f>IF(AND('MAPA DE RIESGOS'!$AP281="Media",'MAPA DE RIESGOS'!$AR281="Catastrófico"),CONCATENATE("R",'MAPA DE RIESGOS'!$H281,"C",'MAPA DE RIESGOS'!$AF281),"")</f>
        <v/>
      </c>
      <c r="CV84" s="57"/>
      <c r="CW84" s="864"/>
      <c r="CX84" s="865"/>
      <c r="CY84" s="865"/>
      <c r="CZ84" s="865"/>
      <c r="DA84" s="865"/>
      <c r="DB84" s="866"/>
    </row>
    <row r="85" spans="2:106" ht="32.450000000000003" customHeight="1">
      <c r="B85" s="878"/>
      <c r="C85" s="878"/>
      <c r="D85" s="879"/>
      <c r="E85" s="849"/>
      <c r="F85" s="850"/>
      <c r="G85" s="850"/>
      <c r="H85" s="850"/>
      <c r="I85" s="851"/>
      <c r="J85" s="328" t="str">
        <f>IF(AND('MAPA DE RIESGOS'!$AP282="Media",'MAPA DE RIESGOS'!$AR282="Leve"),CONCATENATE("R",'MAPA DE RIESGOS'!$H282,"C",'MAPA DE RIESGOS'!$AF282),"")</f>
        <v/>
      </c>
      <c r="K85" s="329" t="str">
        <f>IF(AND('MAPA DE RIESGOS'!$AP283="Media",'MAPA DE RIESGOS'!$AR283="Leve"),CONCATENATE("R",'MAPA DE RIESGOS'!$H283,"C",'MAPA DE RIESGOS'!$AF283),"")</f>
        <v/>
      </c>
      <c r="L85" s="329" t="str">
        <f>IF(AND('MAPA DE RIESGOS'!$AP284="Media",'MAPA DE RIESGOS'!$AR284="Leve"),CONCATENATE("R",'MAPA DE RIESGOS'!$H284,"C",'MAPA DE RIESGOS'!$AF284),"")</f>
        <v/>
      </c>
      <c r="M85" s="329" t="str">
        <f>IF(AND('MAPA DE RIESGOS'!$AP285="Media",'MAPA DE RIESGOS'!$AR285="Leve"),CONCATENATE("R",'MAPA DE RIESGOS'!$H285,"C",'MAPA DE RIESGOS'!$AF285),"")</f>
        <v/>
      </c>
      <c r="N85" s="329" t="str">
        <f>IF(AND('MAPA DE RIESGOS'!$AP286="Media",'MAPA DE RIESGOS'!$AR286="Leve"),CONCATENATE("R",'MAPA DE RIESGOS'!$H286,"C",'MAPA DE RIESGOS'!$AF286),"")</f>
        <v/>
      </c>
      <c r="O85" s="329" t="str">
        <f>IF(AND('MAPA DE RIESGOS'!$AP287="Media",'MAPA DE RIESGOS'!$AR287="Leve"),CONCATENATE("R",'MAPA DE RIESGOS'!$H287,"C",'MAPA DE RIESGOS'!$AF287),"")</f>
        <v/>
      </c>
      <c r="P85" s="329" t="str">
        <f>IF(AND('MAPA DE RIESGOS'!$AP288="Media",'MAPA DE RIESGOS'!$AR288="Leve"),CONCATENATE("R",'MAPA DE RIESGOS'!$H288,"C",'MAPA DE RIESGOS'!$AF288),"")</f>
        <v/>
      </c>
      <c r="Q85" s="329" t="str">
        <f>IF(AND('MAPA DE RIESGOS'!$AP289="Media",'MAPA DE RIESGOS'!$AR289="Leve"),CONCATENATE("R",'MAPA DE RIESGOS'!$H289,"C",'MAPA DE RIESGOS'!$AF289),"")</f>
        <v/>
      </c>
      <c r="R85" s="329" t="str">
        <f>IF(AND('MAPA DE RIESGOS'!$AP290="Media",'MAPA DE RIESGOS'!$AR290="Leve"),CONCATENATE("R",'MAPA DE RIESGOS'!$H290,"C",'MAPA DE RIESGOS'!$AF290),"")</f>
        <v/>
      </c>
      <c r="S85" s="329" t="str">
        <f>IF(AND('MAPA DE RIESGOS'!$AP291="Media",'MAPA DE RIESGOS'!$AR291="Leve"),CONCATENATE("R",'MAPA DE RIESGOS'!$H291,"C",'MAPA DE RIESGOS'!$AF291),"")</f>
        <v/>
      </c>
      <c r="T85" s="329" t="str">
        <f>IF(AND('MAPA DE RIESGOS'!$AP292="Media",'MAPA DE RIESGOS'!$AR292="Leve"),CONCATENATE("R",'MAPA DE RIESGOS'!$H292,"C",'MAPA DE RIESGOS'!$AF292),"")</f>
        <v/>
      </c>
      <c r="U85" s="329" t="str">
        <f>IF(AND('MAPA DE RIESGOS'!$AP293="Media",'MAPA DE RIESGOS'!$AR293="Leve"),CONCATENATE("R",'MAPA DE RIESGOS'!$H293,"C",'MAPA DE RIESGOS'!$AF293),"")</f>
        <v/>
      </c>
      <c r="V85" s="329" t="str">
        <f>IF(AND('MAPA DE RIESGOS'!$AP294="Media",'MAPA DE RIESGOS'!$AR294="Leve"),CONCATENATE("R",'MAPA DE RIESGOS'!$H294,"C",'MAPA DE RIESGOS'!$AF294),"")</f>
        <v/>
      </c>
      <c r="W85" s="329" t="str">
        <f>IF(AND('MAPA DE RIESGOS'!$AP295="Media",'MAPA DE RIESGOS'!$AR295="Leve"),CONCATENATE("R",'MAPA DE RIESGOS'!$H295,"C",'MAPA DE RIESGOS'!$AF295),"")</f>
        <v/>
      </c>
      <c r="X85" s="329" t="str">
        <f>IF(AND('MAPA DE RIESGOS'!$AP296="Media",'MAPA DE RIESGOS'!$AR296="Leve"),CONCATENATE("R",'MAPA DE RIESGOS'!$H296,"C",'MAPA DE RIESGOS'!$AF296),"")</f>
        <v/>
      </c>
      <c r="Y85" s="329" t="str">
        <f>IF(AND('MAPA DE RIESGOS'!$AP297="Media",'MAPA DE RIESGOS'!$AR297="Leve"),CONCATENATE("R",'MAPA DE RIESGOS'!$H297,"C",'MAPA DE RIESGOS'!$AF297),"")</f>
        <v/>
      </c>
      <c r="Z85" s="329" t="str">
        <f>IF(AND('MAPA DE RIESGOS'!$AP298="Media",'MAPA DE RIESGOS'!$AR298="Leve"),CONCATENATE("R",'MAPA DE RIESGOS'!$H298,"C",'MAPA DE RIESGOS'!$AF298),"")</f>
        <v/>
      </c>
      <c r="AA85" s="329" t="str">
        <f>IF(AND('MAPA DE RIESGOS'!$AP299="Media",'MAPA DE RIESGOS'!$AR299="Leve"),CONCATENATE("R",'MAPA DE RIESGOS'!$H299,"C",'MAPA DE RIESGOS'!$AF299),"")</f>
        <v/>
      </c>
      <c r="AB85" s="328" t="str">
        <f>IF(AND('MAPA DE RIESGOS'!$AP282="Media",'MAPA DE RIESGOS'!$AR282="Menor"),CONCATENATE("R",'MAPA DE RIESGOS'!$H282,"C",'MAPA DE RIESGOS'!$AF282),"")</f>
        <v/>
      </c>
      <c r="AC85" s="329" t="str">
        <f>IF(AND('MAPA DE RIESGOS'!$AP283="Media",'MAPA DE RIESGOS'!$AR283="Menor"),CONCATENATE("R",'MAPA DE RIESGOS'!$H283,"C",'MAPA DE RIESGOS'!$AF283),"")</f>
        <v/>
      </c>
      <c r="AD85" s="329" t="str">
        <f>IF(AND('MAPA DE RIESGOS'!$AP284="Media",'MAPA DE RIESGOS'!$AR284="Menor"),CONCATENATE("R",'MAPA DE RIESGOS'!$H284,"C",'MAPA DE RIESGOS'!$AF284),"")</f>
        <v/>
      </c>
      <c r="AE85" s="329" t="str">
        <f>IF(AND('MAPA DE RIESGOS'!$AP285="Media",'MAPA DE RIESGOS'!$AR285="Menor"),CONCATENATE("R",'MAPA DE RIESGOS'!$H285,"C",'MAPA DE RIESGOS'!$AF285),"")</f>
        <v/>
      </c>
      <c r="AF85" s="329" t="str">
        <f>IF(AND('MAPA DE RIESGOS'!$AP286="Media",'MAPA DE RIESGOS'!$AR286="Menor"),CONCATENATE("R",'MAPA DE RIESGOS'!$H286,"C",'MAPA DE RIESGOS'!$AF286),"")</f>
        <v/>
      </c>
      <c r="AG85" s="329" t="str">
        <f>IF(AND('MAPA DE RIESGOS'!$AP287="Media",'MAPA DE RIESGOS'!$AR287="Menor"),CONCATENATE("R",'MAPA DE RIESGOS'!$H287,"C",'MAPA DE RIESGOS'!$AF287),"")</f>
        <v/>
      </c>
      <c r="AH85" s="329" t="str">
        <f>IF(AND('MAPA DE RIESGOS'!$AP288="Media",'MAPA DE RIESGOS'!$AR288="Menor"),CONCATENATE("R",'MAPA DE RIESGOS'!$H288,"C",'MAPA DE RIESGOS'!$AF288),"")</f>
        <v/>
      </c>
      <c r="AI85" s="329" t="str">
        <f>IF(AND('MAPA DE RIESGOS'!$AP289="Media",'MAPA DE RIESGOS'!$AR289="Menor"),CONCATENATE("R",'MAPA DE RIESGOS'!$H289,"C",'MAPA DE RIESGOS'!$AF289),"")</f>
        <v/>
      </c>
      <c r="AJ85" s="329" t="str">
        <f>IF(AND('MAPA DE RIESGOS'!$AP290="Media",'MAPA DE RIESGOS'!$AR290="Menor"),CONCATENATE("R",'MAPA DE RIESGOS'!$H290,"C",'MAPA DE RIESGOS'!$AF290),"")</f>
        <v/>
      </c>
      <c r="AK85" s="329" t="str">
        <f>IF(AND('MAPA DE RIESGOS'!$AP291="Media",'MAPA DE RIESGOS'!$AR291="Menor"),CONCATENATE("R",'MAPA DE RIESGOS'!$H291,"C",'MAPA DE RIESGOS'!$AF291),"")</f>
        <v/>
      </c>
      <c r="AL85" s="329" t="str">
        <f>IF(AND('MAPA DE RIESGOS'!$AP292="Media",'MAPA DE RIESGOS'!$AR292="Menor"),CONCATENATE("R",'MAPA DE RIESGOS'!$H292,"C",'MAPA DE RIESGOS'!$AF292),"")</f>
        <v/>
      </c>
      <c r="AM85" s="329" t="str">
        <f>IF(AND('MAPA DE RIESGOS'!$AP293="Media",'MAPA DE RIESGOS'!$AR293="Menor"),CONCATENATE("R",'MAPA DE RIESGOS'!$H293,"C",'MAPA DE RIESGOS'!$AF293),"")</f>
        <v/>
      </c>
      <c r="AN85" s="329" t="str">
        <f>IF(AND('MAPA DE RIESGOS'!$AP294="Media",'MAPA DE RIESGOS'!$AR294="Menor"),CONCATENATE("R",'MAPA DE RIESGOS'!$H294,"C",'MAPA DE RIESGOS'!$AF294),"")</f>
        <v/>
      </c>
      <c r="AO85" s="329" t="str">
        <f>IF(AND('MAPA DE RIESGOS'!$AP295="Media",'MAPA DE RIESGOS'!$AR295="Menor"),CONCATENATE("R",'MAPA DE RIESGOS'!$H295,"C",'MAPA DE RIESGOS'!$AF295),"")</f>
        <v/>
      </c>
      <c r="AP85" s="329" t="str">
        <f>IF(AND('MAPA DE RIESGOS'!$AP296="Media",'MAPA DE RIESGOS'!$AR296="Menor"),CONCATENATE("R",'MAPA DE RIESGOS'!$H296,"C",'MAPA DE RIESGOS'!$AF296),"")</f>
        <v/>
      </c>
      <c r="AQ85" s="329" t="str">
        <f>IF(AND('MAPA DE RIESGOS'!$AP297="Media",'MAPA DE RIESGOS'!$AR297="Menor"),CONCATENATE("R",'MAPA DE RIESGOS'!$H297,"C",'MAPA DE RIESGOS'!$AF297),"")</f>
        <v/>
      </c>
      <c r="AR85" s="329" t="str">
        <f>IF(AND('MAPA DE RIESGOS'!$AP298="Media",'MAPA DE RIESGOS'!$AR298="Menor"),CONCATENATE("R",'MAPA DE RIESGOS'!$H298,"C",'MAPA DE RIESGOS'!$AF298),"")</f>
        <v/>
      </c>
      <c r="AS85" s="329" t="str">
        <f>IF(AND('MAPA DE RIESGOS'!$AP299="Media",'MAPA DE RIESGOS'!$AR299="Menor"),CONCATENATE("R",'MAPA DE RIESGOS'!$H299,"C",'MAPA DE RIESGOS'!$AF299),"")</f>
        <v/>
      </c>
      <c r="AT85" s="328" t="str">
        <f>IF(AND('MAPA DE RIESGOS'!$AP282="Media",'MAPA DE RIESGOS'!$AR282="Moderado"),CONCATENATE("R",'MAPA DE RIESGOS'!$H282,"C",'MAPA DE RIESGOS'!$AF282),"")</f>
        <v/>
      </c>
      <c r="AU85" s="329" t="str">
        <f>IF(AND('MAPA DE RIESGOS'!$AP283="Media",'MAPA DE RIESGOS'!$AR283="Moderado"),CONCATENATE("R",'MAPA DE RIESGOS'!$H283,"C",'MAPA DE RIESGOS'!$AF283),"")</f>
        <v/>
      </c>
      <c r="AV85" s="329" t="str">
        <f>IF(AND('MAPA DE RIESGOS'!$AP284="Media",'MAPA DE RIESGOS'!$AR284="Moderado"),CONCATENATE("R",'MAPA DE RIESGOS'!$H284,"C",'MAPA DE RIESGOS'!$AF284),"")</f>
        <v/>
      </c>
      <c r="AW85" s="329" t="str">
        <f>IF(AND('MAPA DE RIESGOS'!$AP285="Media",'MAPA DE RIESGOS'!$AR285="Moderado"),CONCATENATE("R",'MAPA DE RIESGOS'!$H285,"C",'MAPA DE RIESGOS'!$AF285),"")</f>
        <v/>
      </c>
      <c r="AX85" s="329" t="str">
        <f>IF(AND('MAPA DE RIESGOS'!$AP286="Media",'MAPA DE RIESGOS'!$AR286="Moderado"),CONCATENATE("R",'MAPA DE RIESGOS'!$H286,"C",'MAPA DE RIESGOS'!$AF286),"")</f>
        <v/>
      </c>
      <c r="AY85" s="329" t="str">
        <f>IF(AND('MAPA DE RIESGOS'!$AP287="Media",'MAPA DE RIESGOS'!$AR287="Moderado"),CONCATENATE("R",'MAPA DE RIESGOS'!$H287,"C",'MAPA DE RIESGOS'!$AF287),"")</f>
        <v/>
      </c>
      <c r="AZ85" s="329" t="str">
        <f>IF(AND('MAPA DE RIESGOS'!$AP288="Media",'MAPA DE RIESGOS'!$AR288="Moderado"),CONCATENATE("R",'MAPA DE RIESGOS'!$H288,"C",'MAPA DE RIESGOS'!$AF288),"")</f>
        <v/>
      </c>
      <c r="BA85" s="329" t="str">
        <f>IF(AND('MAPA DE RIESGOS'!$AP289="Media",'MAPA DE RIESGOS'!$AR289="Moderado"),CONCATENATE("R",'MAPA DE RIESGOS'!$H289,"C",'MAPA DE RIESGOS'!$AF289),"")</f>
        <v/>
      </c>
      <c r="BB85" s="329" t="str">
        <f>IF(AND('MAPA DE RIESGOS'!$AP290="Media",'MAPA DE RIESGOS'!$AR290="Moderado"),CONCATENATE("R",'MAPA DE RIESGOS'!$H290,"C",'MAPA DE RIESGOS'!$AF290),"")</f>
        <v/>
      </c>
      <c r="BC85" s="329" t="str">
        <f>IF(AND('MAPA DE RIESGOS'!$AP291="Media",'MAPA DE RIESGOS'!$AR291="Moderado"),CONCATENATE("R",'MAPA DE RIESGOS'!$H291,"C",'MAPA DE RIESGOS'!$AF291),"")</f>
        <v/>
      </c>
      <c r="BD85" s="329" t="str">
        <f>IF(AND('MAPA DE RIESGOS'!$AP292="Media",'MAPA DE RIESGOS'!$AR292="Moderado"),CONCATENATE("R",'MAPA DE RIESGOS'!$H292,"C",'MAPA DE RIESGOS'!$AF292),"")</f>
        <v/>
      </c>
      <c r="BE85" s="329" t="str">
        <f>IF(AND('MAPA DE RIESGOS'!$AP293="Media",'MAPA DE RIESGOS'!$AR293="Moderado"),CONCATENATE("R",'MAPA DE RIESGOS'!$H293,"C",'MAPA DE RIESGOS'!$AF293),"")</f>
        <v/>
      </c>
      <c r="BF85" s="329" t="str">
        <f>IF(AND('MAPA DE RIESGOS'!$AP294="Media",'MAPA DE RIESGOS'!$AR294="Moderado"),CONCATENATE("R",'MAPA DE RIESGOS'!$H294,"C",'MAPA DE RIESGOS'!$AF294),"")</f>
        <v/>
      </c>
      <c r="BG85" s="329" t="str">
        <f>IF(AND('MAPA DE RIESGOS'!$AP295="Media",'MAPA DE RIESGOS'!$AR295="Moderado"),CONCATENATE("R",'MAPA DE RIESGOS'!$H295,"C",'MAPA DE RIESGOS'!$AF295),"")</f>
        <v/>
      </c>
      <c r="BH85" s="329" t="str">
        <f>IF(AND('MAPA DE RIESGOS'!$AP296="Media",'MAPA DE RIESGOS'!$AR296="Moderado"),CONCATENATE("R",'MAPA DE RIESGOS'!$H296,"C",'MAPA DE RIESGOS'!$AF296),"")</f>
        <v/>
      </c>
      <c r="BI85" s="329" t="str">
        <f>IF(AND('MAPA DE RIESGOS'!$AP297="Media",'MAPA DE RIESGOS'!$AR297="Moderado"),CONCATENATE("R",'MAPA DE RIESGOS'!$H297,"C",'MAPA DE RIESGOS'!$AF297),"")</f>
        <v/>
      </c>
      <c r="BJ85" s="329" t="str">
        <f>IF(AND('MAPA DE RIESGOS'!$AP298="Media",'MAPA DE RIESGOS'!$AR298="Moderado"),CONCATENATE("R",'MAPA DE RIESGOS'!$H298,"C",'MAPA DE RIESGOS'!$AF298),"")</f>
        <v/>
      </c>
      <c r="BK85" s="330" t="str">
        <f>IF(AND('MAPA DE RIESGOS'!$AP299="Media",'MAPA DE RIESGOS'!$AR299="Moderado"),CONCATENATE("R",'MAPA DE RIESGOS'!$H299,"C",'MAPA DE RIESGOS'!$AF299),"")</f>
        <v/>
      </c>
      <c r="BL85" s="316" t="str">
        <f>IF(AND('MAPA DE RIESGOS'!$AP282="Media",'MAPA DE RIESGOS'!$AR282="Mayor"),CONCATENATE("R",'MAPA DE RIESGOS'!$H282,"C",'MAPA DE RIESGOS'!$AF282),"")</f>
        <v/>
      </c>
      <c r="BM85" s="316" t="str">
        <f>IF(AND('MAPA DE RIESGOS'!$AP283="Media",'MAPA DE RIESGOS'!$AR283="Mayor"),CONCATENATE("R",'MAPA DE RIESGOS'!$H283,"C",'MAPA DE RIESGOS'!$AF283),"")</f>
        <v/>
      </c>
      <c r="BN85" s="316" t="str">
        <f>IF(AND('MAPA DE RIESGOS'!$AP284="Media",'MAPA DE RIESGOS'!$AR284="Mayor"),CONCATENATE("R",'MAPA DE RIESGOS'!$H284,"C",'MAPA DE RIESGOS'!$AF284),"")</f>
        <v/>
      </c>
      <c r="BO85" s="316" t="str">
        <f>IF(AND('MAPA DE RIESGOS'!$AP285="Media",'MAPA DE RIESGOS'!$AR285="Mayor"),CONCATENATE("R",'MAPA DE RIESGOS'!$H285,"C",'MAPA DE RIESGOS'!$AF285),"")</f>
        <v/>
      </c>
      <c r="BP85" s="316" t="str">
        <f>IF(AND('MAPA DE RIESGOS'!$AP286="Media",'MAPA DE RIESGOS'!$AR286="Mayor"),CONCATENATE("R",'MAPA DE RIESGOS'!$H286,"C",'MAPA DE RIESGOS'!$AF286),"")</f>
        <v/>
      </c>
      <c r="BQ85" s="316" t="str">
        <f>IF(AND('MAPA DE RIESGOS'!$AP287="Media",'MAPA DE RIESGOS'!$AR287="Mayor"),CONCATENATE("R",'MAPA DE RIESGOS'!$H287,"C",'MAPA DE RIESGOS'!$AF287),"")</f>
        <v/>
      </c>
      <c r="BR85" s="316" t="str">
        <f>IF(AND('MAPA DE RIESGOS'!$AP288="Media",'MAPA DE RIESGOS'!$AR288="Mayor"),CONCATENATE("R",'MAPA DE RIESGOS'!$H288,"C",'MAPA DE RIESGOS'!$AF288),"")</f>
        <v/>
      </c>
      <c r="BS85" s="316" t="str">
        <f>IF(AND('MAPA DE RIESGOS'!$AP289="Media",'MAPA DE RIESGOS'!$AR289="Mayor"),CONCATENATE("R",'MAPA DE RIESGOS'!$H289,"C",'MAPA DE RIESGOS'!$AF289),"")</f>
        <v/>
      </c>
      <c r="BT85" s="316" t="str">
        <f>IF(AND('MAPA DE RIESGOS'!$AP290="Media",'MAPA DE RIESGOS'!$AR290="Mayor"),CONCATENATE("R",'MAPA DE RIESGOS'!$H290,"C",'MAPA DE RIESGOS'!$AF290),"")</f>
        <v/>
      </c>
      <c r="BU85" s="316" t="str">
        <f>IF(AND('MAPA DE RIESGOS'!$AP291="Media",'MAPA DE RIESGOS'!$AR291="Mayor"),CONCATENATE("R",'MAPA DE RIESGOS'!$H291,"C",'MAPA DE RIESGOS'!$AF291),"")</f>
        <v/>
      </c>
      <c r="BV85" s="316" t="str">
        <f>IF(AND('MAPA DE RIESGOS'!$AP292="Media",'MAPA DE RIESGOS'!$AR292="Mayor"),CONCATENATE("R",'MAPA DE RIESGOS'!$H292,"C",'MAPA DE RIESGOS'!$AF292),"")</f>
        <v/>
      </c>
      <c r="BW85" s="316" t="str">
        <f>IF(AND('MAPA DE RIESGOS'!$AP293="Media",'MAPA DE RIESGOS'!$AR293="Mayor"),CONCATENATE("R",'MAPA DE RIESGOS'!$H293,"C",'MAPA DE RIESGOS'!$AF293),"")</f>
        <v/>
      </c>
      <c r="BX85" s="316" t="str">
        <f>IF(AND('MAPA DE RIESGOS'!$AP294="Media",'MAPA DE RIESGOS'!$AR294="Mayor"),CONCATENATE("R",'MAPA DE RIESGOS'!$H294,"C",'MAPA DE RIESGOS'!$AF294),"")</f>
        <v/>
      </c>
      <c r="BY85" s="316" t="str">
        <f>IF(AND('MAPA DE RIESGOS'!$AP295="Media",'MAPA DE RIESGOS'!$AR295="Mayor"),CONCATENATE("R",'MAPA DE RIESGOS'!$H295,"C",'MAPA DE RIESGOS'!$AF295),"")</f>
        <v/>
      </c>
      <c r="BZ85" s="316" t="str">
        <f>IF(AND('MAPA DE RIESGOS'!$AP296="Media",'MAPA DE RIESGOS'!$AR296="Mayor"),CONCATENATE("R",'MAPA DE RIESGOS'!$H296,"C",'MAPA DE RIESGOS'!$AF296),"")</f>
        <v/>
      </c>
      <c r="CA85" s="316" t="str">
        <f>IF(AND('MAPA DE RIESGOS'!$AP297="Media",'MAPA DE RIESGOS'!$AR297="Mayor"),CONCATENATE("R",'MAPA DE RIESGOS'!$H297,"C",'MAPA DE RIESGOS'!$AF297),"")</f>
        <v/>
      </c>
      <c r="CB85" s="316" t="str">
        <f>IF(AND('MAPA DE RIESGOS'!$AP298="Media",'MAPA DE RIESGOS'!$AR298="Mayor"),CONCATENATE("R",'MAPA DE RIESGOS'!$H298,"C",'MAPA DE RIESGOS'!$AF298),"")</f>
        <v/>
      </c>
      <c r="CC85" s="317" t="str">
        <f>IF(AND('MAPA DE RIESGOS'!$AP299="Media",'MAPA DE RIESGOS'!$AR299="Mayor"),CONCATENATE("R",'MAPA DE RIESGOS'!$H299,"C",'MAPA DE RIESGOS'!$AF299),"")</f>
        <v/>
      </c>
      <c r="CD85" s="318" t="str">
        <f>IF(AND('MAPA DE RIESGOS'!$AP282="Media",'MAPA DE RIESGOS'!$AR282="Catastrófico"),CONCATENATE("R",'MAPA DE RIESGOS'!$H282,"C",'MAPA DE RIESGOS'!$AF282),"")</f>
        <v/>
      </c>
      <c r="CE85" s="318" t="str">
        <f>IF(AND('MAPA DE RIESGOS'!$AP283="Media",'MAPA DE RIESGOS'!$AR283="Catastrófico"),CONCATENATE("R",'MAPA DE RIESGOS'!$H283,"C",'MAPA DE RIESGOS'!$AF283),"")</f>
        <v/>
      </c>
      <c r="CF85" s="318" t="str">
        <f>IF(AND('MAPA DE RIESGOS'!$AP284="Media",'MAPA DE RIESGOS'!$AR284="Catastrófico"),CONCATENATE("R",'MAPA DE RIESGOS'!$H284,"C",'MAPA DE RIESGOS'!$AF284),"")</f>
        <v/>
      </c>
      <c r="CG85" s="318" t="str">
        <f>IF(AND('MAPA DE RIESGOS'!$AP285="Media",'MAPA DE RIESGOS'!$AR285="Catastrófico"),CONCATENATE("R",'MAPA DE RIESGOS'!$H285,"C",'MAPA DE RIESGOS'!$AF285),"")</f>
        <v/>
      </c>
      <c r="CH85" s="318" t="str">
        <f>IF(AND('MAPA DE RIESGOS'!$AP286="Media",'MAPA DE RIESGOS'!$AR286="Catastrófico"),CONCATENATE("R",'MAPA DE RIESGOS'!$H286,"C",'MAPA DE RIESGOS'!$AF286),"")</f>
        <v/>
      </c>
      <c r="CI85" s="318" t="str">
        <f>IF(AND('MAPA DE RIESGOS'!$AP287="Media",'MAPA DE RIESGOS'!$AR287="Catastrófico"),CONCATENATE("R",'MAPA DE RIESGOS'!$H287,"C",'MAPA DE RIESGOS'!$AF287),"")</f>
        <v/>
      </c>
      <c r="CJ85" s="318" t="str">
        <f>IF(AND('MAPA DE RIESGOS'!$AP288="Media",'MAPA DE RIESGOS'!$AR288="Catastrófico"),CONCATENATE("R",'MAPA DE RIESGOS'!$H288,"C",'MAPA DE RIESGOS'!$AF288),"")</f>
        <v/>
      </c>
      <c r="CK85" s="318" t="str">
        <f>IF(AND('MAPA DE RIESGOS'!$AP289="Media",'MAPA DE RIESGOS'!$AR289="Catastrófico"),CONCATENATE("R",'MAPA DE RIESGOS'!$H289,"C",'MAPA DE RIESGOS'!$AF289),"")</f>
        <v/>
      </c>
      <c r="CL85" s="318" t="str">
        <f>IF(AND('MAPA DE RIESGOS'!$AP290="Media",'MAPA DE RIESGOS'!$AR290="Catastrófico"),CONCATENATE("R",'MAPA DE RIESGOS'!$H290,"C",'MAPA DE RIESGOS'!$AF290),"")</f>
        <v/>
      </c>
      <c r="CM85" s="318" t="str">
        <f>IF(AND('MAPA DE RIESGOS'!$AP291="Media",'MAPA DE RIESGOS'!$AR291="Catastrófico"),CONCATENATE("R",'MAPA DE RIESGOS'!$H291,"C",'MAPA DE RIESGOS'!$AF291),"")</f>
        <v/>
      </c>
      <c r="CN85" s="318" t="str">
        <f>IF(AND('MAPA DE RIESGOS'!$AP292="Media",'MAPA DE RIESGOS'!$AR292="Catastrófico"),CONCATENATE("R",'MAPA DE RIESGOS'!$H292,"C",'MAPA DE RIESGOS'!$AF292),"")</f>
        <v/>
      </c>
      <c r="CO85" s="318" t="str">
        <f>IF(AND('MAPA DE RIESGOS'!$AP293="Media",'MAPA DE RIESGOS'!$AR293="Catastrófico"),CONCATENATE("R",'MAPA DE RIESGOS'!$H293,"C",'MAPA DE RIESGOS'!$AF293),"")</f>
        <v/>
      </c>
      <c r="CP85" s="318" t="str">
        <f>IF(AND('MAPA DE RIESGOS'!$AP294="Media",'MAPA DE RIESGOS'!$AR294="Catastrófico"),CONCATENATE("R",'MAPA DE RIESGOS'!$H294,"C",'MAPA DE RIESGOS'!$AF294),"")</f>
        <v/>
      </c>
      <c r="CQ85" s="318" t="str">
        <f>IF(AND('MAPA DE RIESGOS'!$AP295="Media",'MAPA DE RIESGOS'!$AR295="Catastrófico"),CONCATENATE("R",'MAPA DE RIESGOS'!$H295,"C",'MAPA DE RIESGOS'!$AF295),"")</f>
        <v/>
      </c>
      <c r="CR85" s="318" t="str">
        <f>IF(AND('MAPA DE RIESGOS'!$AP296="Media",'MAPA DE RIESGOS'!$AR296="Catastrófico"),CONCATENATE("R",'MAPA DE RIESGOS'!$H296,"C",'MAPA DE RIESGOS'!$AF296),"")</f>
        <v/>
      </c>
      <c r="CS85" s="318" t="str">
        <f>IF(AND('MAPA DE RIESGOS'!$AP297="Media",'MAPA DE RIESGOS'!$AR297="Catastrófico"),CONCATENATE("R",'MAPA DE RIESGOS'!$H297,"C",'MAPA DE RIESGOS'!$AF297),"")</f>
        <v/>
      </c>
      <c r="CT85" s="318" t="str">
        <f>IF(AND('MAPA DE RIESGOS'!$AP298="Media",'MAPA DE RIESGOS'!$AR298="Catastrófico"),CONCATENATE("R",'MAPA DE RIESGOS'!$H298,"C",'MAPA DE RIESGOS'!$AF298),"")</f>
        <v/>
      </c>
      <c r="CU85" s="319" t="str">
        <f>IF(AND('MAPA DE RIESGOS'!$AP299="Media",'MAPA DE RIESGOS'!$AR299="Catastrófico"),CONCATENATE("R",'MAPA DE RIESGOS'!$H299,"C",'MAPA DE RIESGOS'!$AF299),"")</f>
        <v/>
      </c>
      <c r="CV85" s="57"/>
      <c r="CW85" s="864"/>
      <c r="CX85" s="865"/>
      <c r="CY85" s="865"/>
      <c r="CZ85" s="865"/>
      <c r="DA85" s="865"/>
      <c r="DB85" s="866"/>
    </row>
    <row r="86" spans="2:106" ht="32.450000000000003" customHeight="1">
      <c r="B86" s="878"/>
      <c r="C86" s="878"/>
      <c r="D86" s="879"/>
      <c r="E86" s="849"/>
      <c r="F86" s="850"/>
      <c r="G86" s="850"/>
      <c r="H86" s="850"/>
      <c r="I86" s="851"/>
      <c r="J86" s="328" t="str">
        <f>IF(AND('MAPA DE RIESGOS'!$AP300="Media",'MAPA DE RIESGOS'!$AR300="Leve"),CONCATENATE("R",'MAPA DE RIESGOS'!$H300,"C",'MAPA DE RIESGOS'!$AF300),"")</f>
        <v/>
      </c>
      <c r="K86" s="329" t="str">
        <f>IF(AND('MAPA DE RIESGOS'!$AP301="Media",'MAPA DE RIESGOS'!$AR301="Leve"),CONCATENATE("R",'MAPA DE RIESGOS'!$H301,"C",'MAPA DE RIESGOS'!$AF301),"")</f>
        <v/>
      </c>
      <c r="L86" s="329" t="str">
        <f>IF(AND('MAPA DE RIESGOS'!$AP302="Media",'MAPA DE RIESGOS'!$AR302="Leve"),CONCATENATE("R",'MAPA DE RIESGOS'!$H302,"C",'MAPA DE RIESGOS'!$AF302),"")</f>
        <v/>
      </c>
      <c r="M86" s="329" t="str">
        <f>IF(AND('MAPA DE RIESGOS'!$AP303="Media",'MAPA DE RIESGOS'!$AR303="Leve"),CONCATENATE("R",'MAPA DE RIESGOS'!$H303,"C",'MAPA DE RIESGOS'!$AF303),"")</f>
        <v/>
      </c>
      <c r="N86" s="329" t="str">
        <f>IF(AND('MAPA DE RIESGOS'!$AP304="Media",'MAPA DE RIESGOS'!$AR304="Leve"),CONCATENATE("R",'MAPA DE RIESGOS'!$H304,"C",'MAPA DE RIESGOS'!$AF304),"")</f>
        <v/>
      </c>
      <c r="O86" s="329" t="str">
        <f>IF(AND('MAPA DE RIESGOS'!$AP305="Media",'MAPA DE RIESGOS'!$AR305="Leve"),CONCATENATE("R",'MAPA DE RIESGOS'!$H305,"C",'MAPA DE RIESGOS'!$AF305),"")</f>
        <v/>
      </c>
      <c r="P86" s="329" t="str">
        <f>IF(AND('MAPA DE RIESGOS'!$AP306="Media",'MAPA DE RIESGOS'!$AR306="Leve"),CONCATENATE("R",'MAPA DE RIESGOS'!$H306,"C",'MAPA DE RIESGOS'!$AF306),"")</f>
        <v/>
      </c>
      <c r="Q86" s="329" t="str">
        <f>IF(AND('MAPA DE RIESGOS'!$AP307="Media",'MAPA DE RIESGOS'!$AR307="Leve"),CONCATENATE("R",'MAPA DE RIESGOS'!$H307,"C",'MAPA DE RIESGOS'!$AF307),"")</f>
        <v/>
      </c>
      <c r="R86" s="329" t="str">
        <f>IF(AND('MAPA DE RIESGOS'!$AP308="Media",'MAPA DE RIESGOS'!$AR308="Leve"),CONCATENATE("R",'MAPA DE RIESGOS'!$H308,"C",'MAPA DE RIESGOS'!$AF308),"")</f>
        <v/>
      </c>
      <c r="S86" s="329" t="str">
        <f>IF(AND('MAPA DE RIESGOS'!$AP309="Media",'MAPA DE RIESGOS'!$AR309="Leve"),CONCATENATE("R",'MAPA DE RIESGOS'!$H309,"C",'MAPA DE RIESGOS'!$AF309),"")</f>
        <v/>
      </c>
      <c r="T86" s="329" t="str">
        <f>IF(AND('MAPA DE RIESGOS'!$AP310="Media",'MAPA DE RIESGOS'!$AR310="Leve"),CONCATENATE("R",'MAPA DE RIESGOS'!$H310,"C",'MAPA DE RIESGOS'!$AF310),"")</f>
        <v/>
      </c>
      <c r="U86" s="329" t="str">
        <f>IF(AND('MAPA DE RIESGOS'!$AP311="Media",'MAPA DE RIESGOS'!$AR311="Leve"),CONCATENATE("R",'MAPA DE RIESGOS'!$H311,"C",'MAPA DE RIESGOS'!$AF311),"")</f>
        <v/>
      </c>
      <c r="V86" s="329" t="str">
        <f>IF(AND('MAPA DE RIESGOS'!$AP312="Media",'MAPA DE RIESGOS'!$AR312="Leve"),CONCATENATE("R",'MAPA DE RIESGOS'!$H312,"C",'MAPA DE RIESGOS'!$AF312),"")</f>
        <v/>
      </c>
      <c r="W86" s="329" t="str">
        <f>IF(AND('MAPA DE RIESGOS'!$AP313="Media",'MAPA DE RIESGOS'!$AR313="Leve"),CONCATENATE("R",'MAPA DE RIESGOS'!$H313,"C",'MAPA DE RIESGOS'!$AF313),"")</f>
        <v/>
      </c>
      <c r="X86" s="329" t="str">
        <f>IF(AND('MAPA DE RIESGOS'!$AP314="Media",'MAPA DE RIESGOS'!$AR314="Leve"),CONCATENATE("R",'MAPA DE RIESGOS'!$H314,"C",'MAPA DE RIESGOS'!$AF314),"")</f>
        <v/>
      </c>
      <c r="Y86" s="329" t="str">
        <f>IF(AND('MAPA DE RIESGOS'!$AP315="Media",'MAPA DE RIESGOS'!$AR315="Leve"),CONCATENATE("R",'MAPA DE RIESGOS'!$H315,"C",'MAPA DE RIESGOS'!$AF315),"")</f>
        <v/>
      </c>
      <c r="Z86" s="329" t="str">
        <f>IF(AND('MAPA DE RIESGOS'!$AP316="Media",'MAPA DE RIESGOS'!$AR316="Leve"),CONCATENATE("R",'MAPA DE RIESGOS'!$H316,"C",'MAPA DE RIESGOS'!$AF316),"")</f>
        <v/>
      </c>
      <c r="AA86" s="329" t="str">
        <f>IF(AND('MAPA DE RIESGOS'!$AP317="Media",'MAPA DE RIESGOS'!$AR317="Leve"),CONCATENATE("R",'MAPA DE RIESGOS'!$H317,"C",'MAPA DE RIESGOS'!$AF317),"")</f>
        <v/>
      </c>
      <c r="AB86" s="328" t="str">
        <f>IF(AND('MAPA DE RIESGOS'!$AP300="Media",'MAPA DE RIESGOS'!$AR300="Menor"),CONCATENATE("R",'MAPA DE RIESGOS'!$H300,"C",'MAPA DE RIESGOS'!$AF300),"")</f>
        <v/>
      </c>
      <c r="AC86" s="329" t="str">
        <f>IF(AND('MAPA DE RIESGOS'!$AP301="Media",'MAPA DE RIESGOS'!$AR301="Menor"),CONCATENATE("R",'MAPA DE RIESGOS'!$H301,"C",'MAPA DE RIESGOS'!$AF301),"")</f>
        <v/>
      </c>
      <c r="AD86" s="329" t="str">
        <f>IF(AND('MAPA DE RIESGOS'!$AP302="Media",'MAPA DE RIESGOS'!$AR302="Menor"),CONCATENATE("R",'MAPA DE RIESGOS'!$H302,"C",'MAPA DE RIESGOS'!$AF302),"")</f>
        <v/>
      </c>
      <c r="AE86" s="329" t="str">
        <f>IF(AND('MAPA DE RIESGOS'!$AP303="Media",'MAPA DE RIESGOS'!$AR303="Menor"),CONCATENATE("R",'MAPA DE RIESGOS'!$H303,"C",'MAPA DE RIESGOS'!$AF303),"")</f>
        <v/>
      </c>
      <c r="AF86" s="329" t="str">
        <f>IF(AND('MAPA DE RIESGOS'!$AP304="Media",'MAPA DE RIESGOS'!$AR304="Menor"),CONCATENATE("R",'MAPA DE RIESGOS'!$H304,"C",'MAPA DE RIESGOS'!$AF304),"")</f>
        <v/>
      </c>
      <c r="AG86" s="329" t="str">
        <f>IF(AND('MAPA DE RIESGOS'!$AP305="Media",'MAPA DE RIESGOS'!$AR305="Menor"),CONCATENATE("R",'MAPA DE RIESGOS'!$H305,"C",'MAPA DE RIESGOS'!$AF305),"")</f>
        <v/>
      </c>
      <c r="AH86" s="329" t="str">
        <f>IF(AND('MAPA DE RIESGOS'!$AP306="Media",'MAPA DE RIESGOS'!$AR306="Menor"),CONCATENATE("R",'MAPA DE RIESGOS'!$H306,"C",'MAPA DE RIESGOS'!$AF306),"")</f>
        <v/>
      </c>
      <c r="AI86" s="329" t="str">
        <f>IF(AND('MAPA DE RIESGOS'!$AP307="Media",'MAPA DE RIESGOS'!$AR307="Menor"),CONCATENATE("R",'MAPA DE RIESGOS'!$H307,"C",'MAPA DE RIESGOS'!$AF307),"")</f>
        <v/>
      </c>
      <c r="AJ86" s="329" t="str">
        <f>IF(AND('MAPA DE RIESGOS'!$AP308="Media",'MAPA DE RIESGOS'!$AR308="Menor"),CONCATENATE("R",'MAPA DE RIESGOS'!$H308,"C",'MAPA DE RIESGOS'!$AF308),"")</f>
        <v/>
      </c>
      <c r="AK86" s="329" t="str">
        <f>IF(AND('MAPA DE RIESGOS'!$AP309="Media",'MAPA DE RIESGOS'!$AR309="Menor"),CONCATENATE("R",'MAPA DE RIESGOS'!$H309,"C",'MAPA DE RIESGOS'!$AF309),"")</f>
        <v/>
      </c>
      <c r="AL86" s="329" t="str">
        <f>IF(AND('MAPA DE RIESGOS'!$AP310="Media",'MAPA DE RIESGOS'!$AR310="Menor"),CONCATENATE("R",'MAPA DE RIESGOS'!$H310,"C",'MAPA DE RIESGOS'!$AF310),"")</f>
        <v/>
      </c>
      <c r="AM86" s="329" t="str">
        <f>IF(AND('MAPA DE RIESGOS'!$AP311="Media",'MAPA DE RIESGOS'!$AR311="Menor"),CONCATENATE("R",'MAPA DE RIESGOS'!$H311,"C",'MAPA DE RIESGOS'!$AF311),"")</f>
        <v/>
      </c>
      <c r="AN86" s="329" t="str">
        <f>IF(AND('MAPA DE RIESGOS'!$AP312="Media",'MAPA DE RIESGOS'!$AR312="Menor"),CONCATENATE("R",'MAPA DE RIESGOS'!$H312,"C",'MAPA DE RIESGOS'!$AF312),"")</f>
        <v/>
      </c>
      <c r="AO86" s="329" t="str">
        <f>IF(AND('MAPA DE RIESGOS'!$AP313="Media",'MAPA DE RIESGOS'!$AR313="Menor"),CONCATENATE("R",'MAPA DE RIESGOS'!$H313,"C",'MAPA DE RIESGOS'!$AF313),"")</f>
        <v/>
      </c>
      <c r="AP86" s="329" t="str">
        <f>IF(AND('MAPA DE RIESGOS'!$AP314="Media",'MAPA DE RIESGOS'!$AR314="Menor"),CONCATENATE("R",'MAPA DE RIESGOS'!$H314,"C",'MAPA DE RIESGOS'!$AF314),"")</f>
        <v/>
      </c>
      <c r="AQ86" s="329" t="str">
        <f>IF(AND('MAPA DE RIESGOS'!$AP315="Media",'MAPA DE RIESGOS'!$AR315="Menor"),CONCATENATE("R",'MAPA DE RIESGOS'!$H315,"C",'MAPA DE RIESGOS'!$AF315),"")</f>
        <v/>
      </c>
      <c r="AR86" s="329" t="str">
        <f>IF(AND('MAPA DE RIESGOS'!$AP316="Media",'MAPA DE RIESGOS'!$AR316="Menor"),CONCATENATE("R",'MAPA DE RIESGOS'!$H316,"C",'MAPA DE RIESGOS'!$AF316),"")</f>
        <v/>
      </c>
      <c r="AS86" s="329" t="str">
        <f>IF(AND('MAPA DE RIESGOS'!$AP317="Media",'MAPA DE RIESGOS'!$AR317="Menor"),CONCATENATE("R",'MAPA DE RIESGOS'!$H317,"C",'MAPA DE RIESGOS'!$AF317),"")</f>
        <v/>
      </c>
      <c r="AT86" s="328" t="str">
        <f>IF(AND('MAPA DE RIESGOS'!$AP300="Media",'MAPA DE RIESGOS'!$AR300="Moderado"),CONCATENATE("R",'MAPA DE RIESGOS'!$H300,"C",'MAPA DE RIESGOS'!$AF300),"")</f>
        <v/>
      </c>
      <c r="AU86" s="329" t="str">
        <f>IF(AND('MAPA DE RIESGOS'!$AP301="Media",'MAPA DE RIESGOS'!$AR301="Moderado"),CONCATENATE("R",'MAPA DE RIESGOS'!$H301,"C",'MAPA DE RIESGOS'!$AF301),"")</f>
        <v/>
      </c>
      <c r="AV86" s="329" t="str">
        <f>IF(AND('MAPA DE RIESGOS'!$AP302="Media",'MAPA DE RIESGOS'!$AR302="Moderado"),CONCATENATE("R",'MAPA DE RIESGOS'!$H302,"C",'MAPA DE RIESGOS'!$AF302),"")</f>
        <v/>
      </c>
      <c r="AW86" s="329" t="str">
        <f>IF(AND('MAPA DE RIESGOS'!$AP303="Media",'MAPA DE RIESGOS'!$AR303="Moderado"),CONCATENATE("R",'MAPA DE RIESGOS'!$H303,"C",'MAPA DE RIESGOS'!$AF303),"")</f>
        <v/>
      </c>
      <c r="AX86" s="329" t="str">
        <f>IF(AND('MAPA DE RIESGOS'!$AP304="Media",'MAPA DE RIESGOS'!$AR304="Moderado"),CONCATENATE("R",'MAPA DE RIESGOS'!$H304,"C",'MAPA DE RIESGOS'!$AF304),"")</f>
        <v/>
      </c>
      <c r="AY86" s="329" t="str">
        <f>IF(AND('MAPA DE RIESGOS'!$AP305="Media",'MAPA DE RIESGOS'!$AR305="Moderado"),CONCATENATE("R",'MAPA DE RIESGOS'!$H305,"C",'MAPA DE RIESGOS'!$AF305),"")</f>
        <v/>
      </c>
      <c r="AZ86" s="329" t="str">
        <f>IF(AND('MAPA DE RIESGOS'!$AP306="Media",'MAPA DE RIESGOS'!$AR306="Moderado"),CONCATENATE("R",'MAPA DE RIESGOS'!$H306,"C",'MAPA DE RIESGOS'!$AF306),"")</f>
        <v/>
      </c>
      <c r="BA86" s="329" t="str">
        <f>IF(AND('MAPA DE RIESGOS'!$AP307="Media",'MAPA DE RIESGOS'!$AR307="Moderado"),CONCATENATE("R",'MAPA DE RIESGOS'!$H307,"C",'MAPA DE RIESGOS'!$AF307),"")</f>
        <v/>
      </c>
      <c r="BB86" s="329" t="str">
        <f>IF(AND('MAPA DE RIESGOS'!$AP308="Media",'MAPA DE RIESGOS'!$AR308="Moderado"),CONCATENATE("R",'MAPA DE RIESGOS'!$H308,"C",'MAPA DE RIESGOS'!$AF308),"")</f>
        <v/>
      </c>
      <c r="BC86" s="329" t="str">
        <f>IF(AND('MAPA DE RIESGOS'!$AP309="Media",'MAPA DE RIESGOS'!$AR309="Moderado"),CONCATENATE("R",'MAPA DE RIESGOS'!$H309,"C",'MAPA DE RIESGOS'!$AF309),"")</f>
        <v/>
      </c>
      <c r="BD86" s="329" t="str">
        <f>IF(AND('MAPA DE RIESGOS'!$AP310="Media",'MAPA DE RIESGOS'!$AR310="Moderado"),CONCATENATE("R",'MAPA DE RIESGOS'!$H310,"C",'MAPA DE RIESGOS'!$AF310),"")</f>
        <v/>
      </c>
      <c r="BE86" s="329" t="str">
        <f>IF(AND('MAPA DE RIESGOS'!$AP311="Media",'MAPA DE RIESGOS'!$AR311="Moderado"),CONCATENATE("R",'MAPA DE RIESGOS'!$H311,"C",'MAPA DE RIESGOS'!$AF311),"")</f>
        <v/>
      </c>
      <c r="BF86" s="329" t="str">
        <f>IF(AND('MAPA DE RIESGOS'!$AP312="Media",'MAPA DE RIESGOS'!$AR312="Moderado"),CONCATENATE("R",'MAPA DE RIESGOS'!$H312,"C",'MAPA DE RIESGOS'!$AF312),"")</f>
        <v/>
      </c>
      <c r="BG86" s="329" t="str">
        <f>IF(AND('MAPA DE RIESGOS'!$AP313="Media",'MAPA DE RIESGOS'!$AR313="Moderado"),CONCATENATE("R",'MAPA DE RIESGOS'!$H313,"C",'MAPA DE RIESGOS'!$AF313),"")</f>
        <v/>
      </c>
      <c r="BH86" s="329" t="str">
        <f>IF(AND('MAPA DE RIESGOS'!$AP314="Media",'MAPA DE RIESGOS'!$AR314="Moderado"),CONCATENATE("R",'MAPA DE RIESGOS'!$H314,"C",'MAPA DE RIESGOS'!$AF314),"")</f>
        <v/>
      </c>
      <c r="BI86" s="329" t="str">
        <f>IF(AND('MAPA DE RIESGOS'!$AP315="Media",'MAPA DE RIESGOS'!$AR315="Moderado"),CONCATENATE("R",'MAPA DE RIESGOS'!$H315,"C",'MAPA DE RIESGOS'!$AF315),"")</f>
        <v/>
      </c>
      <c r="BJ86" s="329" t="str">
        <f>IF(AND('MAPA DE RIESGOS'!$AP316="Media",'MAPA DE RIESGOS'!$AR316="Moderado"),CONCATENATE("R",'MAPA DE RIESGOS'!$H316,"C",'MAPA DE RIESGOS'!$AF316),"")</f>
        <v/>
      </c>
      <c r="BK86" s="330" t="str">
        <f>IF(AND('MAPA DE RIESGOS'!$AP317="Media",'MAPA DE RIESGOS'!$AR317="Moderado"),CONCATENATE("R",'MAPA DE RIESGOS'!$H317,"C",'MAPA DE RIESGOS'!$AF317),"")</f>
        <v/>
      </c>
      <c r="BL86" s="316" t="str">
        <f>IF(AND('MAPA DE RIESGOS'!$AP300="Media",'MAPA DE RIESGOS'!$AR300="Mayor"),CONCATENATE("R",'MAPA DE RIESGOS'!$H300,"C",'MAPA DE RIESGOS'!$AF300),"")</f>
        <v/>
      </c>
      <c r="BM86" s="316" t="str">
        <f>IF(AND('MAPA DE RIESGOS'!$AP301="Media",'MAPA DE RIESGOS'!$AR301="Mayor"),CONCATENATE("R",'MAPA DE RIESGOS'!$H301,"C",'MAPA DE RIESGOS'!$AF301),"")</f>
        <v/>
      </c>
      <c r="BN86" s="316" t="str">
        <f>IF(AND('MAPA DE RIESGOS'!$AP302="Media",'MAPA DE RIESGOS'!$AR302="Mayor"),CONCATENATE("R",'MAPA DE RIESGOS'!$H302,"C",'MAPA DE RIESGOS'!$AF302),"")</f>
        <v/>
      </c>
      <c r="BO86" s="316" t="str">
        <f>IF(AND('MAPA DE RIESGOS'!$AP303="Media",'MAPA DE RIESGOS'!$AR303="Mayor"),CONCATENATE("R",'MAPA DE RIESGOS'!$H303,"C",'MAPA DE RIESGOS'!$AF303),"")</f>
        <v/>
      </c>
      <c r="BP86" s="316" t="str">
        <f>IF(AND('MAPA DE RIESGOS'!$AP304="Media",'MAPA DE RIESGOS'!$AR304="Mayor"),CONCATENATE("R",'MAPA DE RIESGOS'!$H304,"C",'MAPA DE RIESGOS'!$AF304),"")</f>
        <v/>
      </c>
      <c r="BQ86" s="316" t="str">
        <f>IF(AND('MAPA DE RIESGOS'!$AP305="Media",'MAPA DE RIESGOS'!$AR305="Mayor"),CONCATENATE("R",'MAPA DE RIESGOS'!$H305,"C",'MAPA DE RIESGOS'!$AF305),"")</f>
        <v/>
      </c>
      <c r="BR86" s="316" t="str">
        <f>IF(AND('MAPA DE RIESGOS'!$AP306="Media",'MAPA DE RIESGOS'!$AR306="Mayor"),CONCATENATE("R",'MAPA DE RIESGOS'!$H306,"C",'MAPA DE RIESGOS'!$AF306),"")</f>
        <v/>
      </c>
      <c r="BS86" s="316" t="str">
        <f>IF(AND('MAPA DE RIESGOS'!$AP307="Media",'MAPA DE RIESGOS'!$AR307="Mayor"),CONCATENATE("R",'MAPA DE RIESGOS'!$H307,"C",'MAPA DE RIESGOS'!$AF307),"")</f>
        <v/>
      </c>
      <c r="BT86" s="316" t="str">
        <f>IF(AND('MAPA DE RIESGOS'!$AP308="Media",'MAPA DE RIESGOS'!$AR308="Mayor"),CONCATENATE("R",'MAPA DE RIESGOS'!$H308,"C",'MAPA DE RIESGOS'!$AF308),"")</f>
        <v/>
      </c>
      <c r="BU86" s="316" t="str">
        <f>IF(AND('MAPA DE RIESGOS'!$AP309="Media",'MAPA DE RIESGOS'!$AR309="Mayor"),CONCATENATE("R",'MAPA DE RIESGOS'!$H309,"C",'MAPA DE RIESGOS'!$AF309),"")</f>
        <v/>
      </c>
      <c r="BV86" s="316" t="str">
        <f>IF(AND('MAPA DE RIESGOS'!$AP310="Media",'MAPA DE RIESGOS'!$AR310="Mayor"),CONCATENATE("R",'MAPA DE RIESGOS'!$H310,"C",'MAPA DE RIESGOS'!$AF310),"")</f>
        <v/>
      </c>
      <c r="BW86" s="316" t="str">
        <f>IF(AND('MAPA DE RIESGOS'!$AP311="Media",'MAPA DE RIESGOS'!$AR311="Mayor"),CONCATENATE("R",'MAPA DE RIESGOS'!$H311,"C",'MAPA DE RIESGOS'!$AF311),"")</f>
        <v/>
      </c>
      <c r="BX86" s="316" t="str">
        <f>IF(AND('MAPA DE RIESGOS'!$AP312="Media",'MAPA DE RIESGOS'!$AR312="Mayor"),CONCATENATE("R",'MAPA DE RIESGOS'!$H312,"C",'MAPA DE RIESGOS'!$AF312),"")</f>
        <v/>
      </c>
      <c r="BY86" s="316" t="str">
        <f>IF(AND('MAPA DE RIESGOS'!$AP313="Media",'MAPA DE RIESGOS'!$AR313="Mayor"),CONCATENATE("R",'MAPA DE RIESGOS'!$H313,"C",'MAPA DE RIESGOS'!$AF313),"")</f>
        <v/>
      </c>
      <c r="BZ86" s="316" t="str">
        <f>IF(AND('MAPA DE RIESGOS'!$AP314="Media",'MAPA DE RIESGOS'!$AR314="Mayor"),CONCATENATE("R",'MAPA DE RIESGOS'!$H314,"C",'MAPA DE RIESGOS'!$AF314),"")</f>
        <v/>
      </c>
      <c r="CA86" s="316" t="str">
        <f>IF(AND('MAPA DE RIESGOS'!$AP315="Media",'MAPA DE RIESGOS'!$AR315="Mayor"),CONCATENATE("R",'MAPA DE RIESGOS'!$H315,"C",'MAPA DE RIESGOS'!$AF315),"")</f>
        <v/>
      </c>
      <c r="CB86" s="316" t="str">
        <f>IF(AND('MAPA DE RIESGOS'!$AP316="Media",'MAPA DE RIESGOS'!$AR316="Mayor"),CONCATENATE("R",'MAPA DE RIESGOS'!$H316,"C",'MAPA DE RIESGOS'!$AF316),"")</f>
        <v/>
      </c>
      <c r="CC86" s="317" t="str">
        <f>IF(AND('MAPA DE RIESGOS'!$AP317="Media",'MAPA DE RIESGOS'!$AR317="Mayor"),CONCATENATE("R",'MAPA DE RIESGOS'!$H317,"C",'MAPA DE RIESGOS'!$AF317),"")</f>
        <v/>
      </c>
      <c r="CD86" s="318" t="str">
        <f>IF(AND('MAPA DE RIESGOS'!$AP300="Media",'MAPA DE RIESGOS'!$AR300="Catastrófico"),CONCATENATE("R",'MAPA DE RIESGOS'!$H300,"C",'MAPA DE RIESGOS'!$AF300),"")</f>
        <v/>
      </c>
      <c r="CE86" s="318" t="str">
        <f>IF(AND('MAPA DE RIESGOS'!$AP301="Media",'MAPA DE RIESGOS'!$AR301="Catastrófico"),CONCATENATE("R",'MAPA DE RIESGOS'!$H301,"C",'MAPA DE RIESGOS'!$AF301),"")</f>
        <v/>
      </c>
      <c r="CF86" s="318" t="str">
        <f>IF(AND('MAPA DE RIESGOS'!$AP302="Media",'MAPA DE RIESGOS'!$AR302="Catastrófico"),CONCATENATE("R",'MAPA DE RIESGOS'!$H302,"C",'MAPA DE RIESGOS'!$AF302),"")</f>
        <v/>
      </c>
      <c r="CG86" s="318" t="str">
        <f>IF(AND('MAPA DE RIESGOS'!$AP303="Media",'MAPA DE RIESGOS'!$AR303="Catastrófico"),CONCATENATE("R",'MAPA DE RIESGOS'!$H303,"C",'MAPA DE RIESGOS'!$AF303),"")</f>
        <v/>
      </c>
      <c r="CH86" s="318" t="str">
        <f>IF(AND('MAPA DE RIESGOS'!$AP304="Media",'MAPA DE RIESGOS'!$AR304="Catastrófico"),CONCATENATE("R",'MAPA DE RIESGOS'!$H304,"C",'MAPA DE RIESGOS'!$AF304),"")</f>
        <v/>
      </c>
      <c r="CI86" s="318" t="str">
        <f>IF(AND('MAPA DE RIESGOS'!$AP305="Media",'MAPA DE RIESGOS'!$AR305="Catastrófico"),CONCATENATE("R",'MAPA DE RIESGOS'!$H305,"C",'MAPA DE RIESGOS'!$AF305),"")</f>
        <v/>
      </c>
      <c r="CJ86" s="318" t="str">
        <f>IF(AND('MAPA DE RIESGOS'!$AP306="Media",'MAPA DE RIESGOS'!$AR306="Catastrófico"),CONCATENATE("R",'MAPA DE RIESGOS'!$H306,"C",'MAPA DE RIESGOS'!$AF306),"")</f>
        <v/>
      </c>
      <c r="CK86" s="318" t="str">
        <f>IF(AND('MAPA DE RIESGOS'!$AP307="Media",'MAPA DE RIESGOS'!$AR307="Catastrófico"),CONCATENATE("R",'MAPA DE RIESGOS'!$H307,"C",'MAPA DE RIESGOS'!$AF307),"")</f>
        <v/>
      </c>
      <c r="CL86" s="318" t="str">
        <f>IF(AND('MAPA DE RIESGOS'!$AP308="Media",'MAPA DE RIESGOS'!$AR308="Catastrófico"),CONCATENATE("R",'MAPA DE RIESGOS'!$H308,"C",'MAPA DE RIESGOS'!$AF308),"")</f>
        <v/>
      </c>
      <c r="CM86" s="318" t="str">
        <f>IF(AND('MAPA DE RIESGOS'!$AP309="Media",'MAPA DE RIESGOS'!$AR309="Catastrófico"),CONCATENATE("R",'MAPA DE RIESGOS'!$H309,"C",'MAPA DE RIESGOS'!$AF309),"")</f>
        <v/>
      </c>
      <c r="CN86" s="318" t="str">
        <f>IF(AND('MAPA DE RIESGOS'!$AP310="Media",'MAPA DE RIESGOS'!$AR310="Catastrófico"),CONCATENATE("R",'MAPA DE RIESGOS'!$H310,"C",'MAPA DE RIESGOS'!$AF310),"")</f>
        <v/>
      </c>
      <c r="CO86" s="318" t="str">
        <f>IF(AND('MAPA DE RIESGOS'!$AP311="Media",'MAPA DE RIESGOS'!$AR311="Catastrófico"),CONCATENATE("R",'MAPA DE RIESGOS'!$H311,"C",'MAPA DE RIESGOS'!$AF311),"")</f>
        <v/>
      </c>
      <c r="CP86" s="318" t="str">
        <f>IF(AND('MAPA DE RIESGOS'!$AP312="Media",'MAPA DE RIESGOS'!$AR312="Catastrófico"),CONCATENATE("R",'MAPA DE RIESGOS'!$H312,"C",'MAPA DE RIESGOS'!$AF312),"")</f>
        <v/>
      </c>
      <c r="CQ86" s="318" t="str">
        <f>IF(AND('MAPA DE RIESGOS'!$AP313="Media",'MAPA DE RIESGOS'!$AR313="Catastrófico"),CONCATENATE("R",'MAPA DE RIESGOS'!$H313,"C",'MAPA DE RIESGOS'!$AF313),"")</f>
        <v/>
      </c>
      <c r="CR86" s="318" t="str">
        <f>IF(AND('MAPA DE RIESGOS'!$AP314="Media",'MAPA DE RIESGOS'!$AR314="Catastrófico"),CONCATENATE("R",'MAPA DE RIESGOS'!$H314,"C",'MAPA DE RIESGOS'!$AF314),"")</f>
        <v/>
      </c>
      <c r="CS86" s="318" t="str">
        <f>IF(AND('MAPA DE RIESGOS'!$AP315="Media",'MAPA DE RIESGOS'!$AR315="Catastrófico"),CONCATENATE("R",'MAPA DE RIESGOS'!$H315,"C",'MAPA DE RIESGOS'!$AF315),"")</f>
        <v/>
      </c>
      <c r="CT86" s="318" t="str">
        <f>IF(AND('MAPA DE RIESGOS'!$AP316="Media",'MAPA DE RIESGOS'!$AR316="Catastrófico"),CONCATENATE("R",'MAPA DE RIESGOS'!$H316,"C",'MAPA DE RIESGOS'!$AF316),"")</f>
        <v/>
      </c>
      <c r="CU86" s="319" t="str">
        <f>IF(AND('MAPA DE RIESGOS'!$AP317="Media",'MAPA DE RIESGOS'!$AR317="Catastrófico"),CONCATENATE("R",'MAPA DE RIESGOS'!$H317,"C",'MAPA DE RIESGOS'!$AF317),"")</f>
        <v/>
      </c>
      <c r="CV86" s="57"/>
      <c r="CW86" s="864"/>
      <c r="CX86" s="865"/>
      <c r="CY86" s="865"/>
      <c r="CZ86" s="865"/>
      <c r="DA86" s="865"/>
      <c r="DB86" s="866"/>
    </row>
    <row r="87" spans="2:106" ht="32.450000000000003" customHeight="1">
      <c r="B87" s="878"/>
      <c r="C87" s="878"/>
      <c r="D87" s="879"/>
      <c r="E87" s="849"/>
      <c r="F87" s="850"/>
      <c r="G87" s="850"/>
      <c r="H87" s="850"/>
      <c r="I87" s="851"/>
      <c r="J87" s="328" t="str">
        <f>IF(AND('MAPA DE RIESGOS'!$AP318="Media",'MAPA DE RIESGOS'!$AR318="Leve"),CONCATENATE("R",'MAPA DE RIESGOS'!$H318,"C",'MAPA DE RIESGOS'!$AF318),"")</f>
        <v/>
      </c>
      <c r="K87" s="329" t="str">
        <f>IF(AND('MAPA DE RIESGOS'!$AP319="Media",'MAPA DE RIESGOS'!$AR319="Leve"),CONCATENATE("R",'MAPA DE RIESGOS'!$H319,"C",'MAPA DE RIESGOS'!$AF319),"")</f>
        <v/>
      </c>
      <c r="L87" s="329" t="str">
        <f>IF(AND('MAPA DE RIESGOS'!$AP320="Media",'MAPA DE RIESGOS'!$AR320="Leve"),CONCATENATE("R",'MAPA DE RIESGOS'!$H320,"C",'MAPA DE RIESGOS'!$AF320),"")</f>
        <v/>
      </c>
      <c r="M87" s="329" t="str">
        <f>IF(AND('MAPA DE RIESGOS'!$AP321="Media",'MAPA DE RIESGOS'!$AR321="Leve"),CONCATENATE("R",'MAPA DE RIESGOS'!$H321,"C",'MAPA DE RIESGOS'!$AF321),"")</f>
        <v/>
      </c>
      <c r="N87" s="329" t="str">
        <f>IF(AND('MAPA DE RIESGOS'!$AP322="Media",'MAPA DE RIESGOS'!$AR322="Leve"),CONCATENATE("R",'MAPA DE RIESGOS'!$H322,"C",'MAPA DE RIESGOS'!$AF322),"")</f>
        <v/>
      </c>
      <c r="O87" s="329" t="str">
        <f>IF(AND('MAPA DE RIESGOS'!$AP323="Media",'MAPA DE RIESGOS'!$AR323="Leve"),CONCATENATE("R",'MAPA DE RIESGOS'!$H323,"C",'MAPA DE RIESGOS'!$AF323),"")</f>
        <v/>
      </c>
      <c r="P87" s="329" t="str">
        <f>IF(AND('MAPA DE RIESGOS'!$AP324="Media",'MAPA DE RIESGOS'!$AR324="Leve"),CONCATENATE("R",'MAPA DE RIESGOS'!$H324,"C",'MAPA DE RIESGOS'!$AF324),"")</f>
        <v/>
      </c>
      <c r="Q87" s="329" t="str">
        <f>IF(AND('MAPA DE RIESGOS'!$AP325="Media",'MAPA DE RIESGOS'!$AR325="Leve"),CONCATENATE("R",'MAPA DE RIESGOS'!$H325,"C",'MAPA DE RIESGOS'!$AF325),"")</f>
        <v/>
      </c>
      <c r="R87" s="329" t="str">
        <f>IF(AND('MAPA DE RIESGOS'!$AP326="Media",'MAPA DE RIESGOS'!$AR326="Leve"),CONCATENATE("R",'MAPA DE RIESGOS'!$H326,"C",'MAPA DE RIESGOS'!$AF326),"")</f>
        <v/>
      </c>
      <c r="S87" s="329" t="str">
        <f>IF(AND('MAPA DE RIESGOS'!$AP327="Media",'MAPA DE RIESGOS'!$AR327="Leve"),CONCATENATE("R",'MAPA DE RIESGOS'!$H327,"C",'MAPA DE RIESGOS'!$AF327),"")</f>
        <v/>
      </c>
      <c r="T87" s="329" t="str">
        <f>IF(AND('MAPA DE RIESGOS'!$AP328="Media",'MAPA DE RIESGOS'!$AR328="Leve"),CONCATENATE("R",'MAPA DE RIESGOS'!$H328,"C",'MAPA DE RIESGOS'!$AF328),"")</f>
        <v/>
      </c>
      <c r="U87" s="329" t="str">
        <f>IF(AND('MAPA DE RIESGOS'!$AP329="Media",'MAPA DE RIESGOS'!$AR329="Leve"),CONCATENATE("R",'MAPA DE RIESGOS'!$H329,"C",'MAPA DE RIESGOS'!$AF329),"")</f>
        <v/>
      </c>
      <c r="V87" s="329" t="str">
        <f>IF(AND('MAPA DE RIESGOS'!$AP330="Media",'MAPA DE RIESGOS'!$AR330="Leve"),CONCATENATE("R",'MAPA DE RIESGOS'!$H330,"C",'MAPA DE RIESGOS'!$AF330),"")</f>
        <v/>
      </c>
      <c r="W87" s="329" t="str">
        <f>IF(AND('MAPA DE RIESGOS'!$AP331="Media",'MAPA DE RIESGOS'!$AR331="Leve"),CONCATENATE("R",'MAPA DE RIESGOS'!$H331,"C",'MAPA DE RIESGOS'!$AF331),"")</f>
        <v/>
      </c>
      <c r="X87" s="329" t="str">
        <f>IF(AND('MAPA DE RIESGOS'!$AP332="Media",'MAPA DE RIESGOS'!$AR332="Leve"),CONCATENATE("R",'MAPA DE RIESGOS'!$H332,"C",'MAPA DE RIESGOS'!$AF332),"")</f>
        <v/>
      </c>
      <c r="Y87" s="329" t="str">
        <f>IF(AND('MAPA DE RIESGOS'!$AP333="Media",'MAPA DE RIESGOS'!$AR333="Leve"),CONCATENATE("R",'MAPA DE RIESGOS'!$H333,"C",'MAPA DE RIESGOS'!$AF333),"")</f>
        <v/>
      </c>
      <c r="Z87" s="329" t="str">
        <f>IF(AND('MAPA DE RIESGOS'!$AP334="Media",'MAPA DE RIESGOS'!$AR334="Leve"),CONCATENATE("R",'MAPA DE RIESGOS'!$H334,"C",'MAPA DE RIESGOS'!$AF334),"")</f>
        <v/>
      </c>
      <c r="AA87" s="329" t="str">
        <f>IF(AND('MAPA DE RIESGOS'!$AP335="Media",'MAPA DE RIESGOS'!$AR335="Leve"),CONCATENATE("R",'MAPA DE RIESGOS'!$H335,"C",'MAPA DE RIESGOS'!$AF335),"")</f>
        <v/>
      </c>
      <c r="AB87" s="328" t="str">
        <f>IF(AND('MAPA DE RIESGOS'!$AP318="Media",'MAPA DE RIESGOS'!$AR318="Menor"),CONCATENATE("R",'MAPA DE RIESGOS'!$H318,"C",'MAPA DE RIESGOS'!$AF318),"")</f>
        <v/>
      </c>
      <c r="AC87" s="329" t="str">
        <f>IF(AND('MAPA DE RIESGOS'!$AP319="Media",'MAPA DE RIESGOS'!$AR319="Menor"),CONCATENATE("R",'MAPA DE RIESGOS'!$H319,"C",'MAPA DE RIESGOS'!$AF319),"")</f>
        <v/>
      </c>
      <c r="AD87" s="329" t="str">
        <f>IF(AND('MAPA DE RIESGOS'!$AP320="Media",'MAPA DE RIESGOS'!$AR320="Menor"),CONCATENATE("R",'MAPA DE RIESGOS'!$H320,"C",'MAPA DE RIESGOS'!$AF320),"")</f>
        <v/>
      </c>
      <c r="AE87" s="329" t="str">
        <f>IF(AND('MAPA DE RIESGOS'!$AP321="Media",'MAPA DE RIESGOS'!$AR321="Menor"),CONCATENATE("R",'MAPA DE RIESGOS'!$H321,"C",'MAPA DE RIESGOS'!$AF321),"")</f>
        <v/>
      </c>
      <c r="AF87" s="329" t="str">
        <f>IF(AND('MAPA DE RIESGOS'!$AP322="Media",'MAPA DE RIESGOS'!$AR322="Menor"),CONCATENATE("R",'MAPA DE RIESGOS'!$H322,"C",'MAPA DE RIESGOS'!$AF322),"")</f>
        <v/>
      </c>
      <c r="AG87" s="329" t="str">
        <f>IF(AND('MAPA DE RIESGOS'!$AP323="Media",'MAPA DE RIESGOS'!$AR323="Menor"),CONCATENATE("R",'MAPA DE RIESGOS'!$H323,"C",'MAPA DE RIESGOS'!$AF323),"")</f>
        <v/>
      </c>
      <c r="AH87" s="329" t="str">
        <f>IF(AND('MAPA DE RIESGOS'!$AP324="Media",'MAPA DE RIESGOS'!$AR324="Menor"),CONCATENATE("R",'MAPA DE RIESGOS'!$H324,"C",'MAPA DE RIESGOS'!$AF324),"")</f>
        <v/>
      </c>
      <c r="AI87" s="329" t="str">
        <f>IF(AND('MAPA DE RIESGOS'!$AP325="Media",'MAPA DE RIESGOS'!$AR325="Menor"),CONCATENATE("R",'MAPA DE RIESGOS'!$H325,"C",'MAPA DE RIESGOS'!$AF325),"")</f>
        <v/>
      </c>
      <c r="AJ87" s="329" t="str">
        <f>IF(AND('MAPA DE RIESGOS'!$AP326="Media",'MAPA DE RIESGOS'!$AR326="Menor"),CONCATENATE("R",'MAPA DE RIESGOS'!$H326,"C",'MAPA DE RIESGOS'!$AF326),"")</f>
        <v/>
      </c>
      <c r="AK87" s="329" t="str">
        <f>IF(AND('MAPA DE RIESGOS'!$AP327="Media",'MAPA DE RIESGOS'!$AR327="Menor"),CONCATENATE("R",'MAPA DE RIESGOS'!$H327,"C",'MAPA DE RIESGOS'!$AF327),"")</f>
        <v/>
      </c>
      <c r="AL87" s="329" t="str">
        <f>IF(AND('MAPA DE RIESGOS'!$AP328="Media",'MAPA DE RIESGOS'!$AR328="Menor"),CONCATENATE("R",'MAPA DE RIESGOS'!$H328,"C",'MAPA DE RIESGOS'!$AF328),"")</f>
        <v/>
      </c>
      <c r="AM87" s="329" t="str">
        <f>IF(AND('MAPA DE RIESGOS'!$AP329="Media",'MAPA DE RIESGOS'!$AR329="Menor"),CONCATENATE("R",'MAPA DE RIESGOS'!$H329,"C",'MAPA DE RIESGOS'!$AF329),"")</f>
        <v/>
      </c>
      <c r="AN87" s="329" t="str">
        <f>IF(AND('MAPA DE RIESGOS'!$AP330="Media",'MAPA DE RIESGOS'!$AR330="Menor"),CONCATENATE("R",'MAPA DE RIESGOS'!$H330,"C",'MAPA DE RIESGOS'!$AF330),"")</f>
        <v/>
      </c>
      <c r="AO87" s="329" t="str">
        <f>IF(AND('MAPA DE RIESGOS'!$AP331="Media",'MAPA DE RIESGOS'!$AR331="Menor"),CONCATENATE("R",'MAPA DE RIESGOS'!$H331,"C",'MAPA DE RIESGOS'!$AF331),"")</f>
        <v/>
      </c>
      <c r="AP87" s="329" t="str">
        <f>IF(AND('MAPA DE RIESGOS'!$AP332="Media",'MAPA DE RIESGOS'!$AR332="Menor"),CONCATENATE("R",'MAPA DE RIESGOS'!$H332,"C",'MAPA DE RIESGOS'!$AF332),"")</f>
        <v/>
      </c>
      <c r="AQ87" s="329" t="str">
        <f>IF(AND('MAPA DE RIESGOS'!$AP333="Media",'MAPA DE RIESGOS'!$AR333="Menor"),CONCATENATE("R",'MAPA DE RIESGOS'!$H333,"C",'MAPA DE RIESGOS'!$AF333),"")</f>
        <v/>
      </c>
      <c r="AR87" s="329" t="str">
        <f>IF(AND('MAPA DE RIESGOS'!$AP334="Media",'MAPA DE RIESGOS'!$AR334="Menor"),CONCATENATE("R",'MAPA DE RIESGOS'!$H334,"C",'MAPA DE RIESGOS'!$AF334),"")</f>
        <v/>
      </c>
      <c r="AS87" s="329" t="str">
        <f>IF(AND('MAPA DE RIESGOS'!$AP335="Media",'MAPA DE RIESGOS'!$AR335="Menor"),CONCATENATE("R",'MAPA DE RIESGOS'!$H335,"C",'MAPA DE RIESGOS'!$AF335),"")</f>
        <v/>
      </c>
      <c r="AT87" s="328" t="str">
        <f>IF(AND('MAPA DE RIESGOS'!$AP318="Media",'MAPA DE RIESGOS'!$AR318="Moderado"),CONCATENATE("R",'MAPA DE RIESGOS'!$H318,"C",'MAPA DE RIESGOS'!$AF318),"")</f>
        <v/>
      </c>
      <c r="AU87" s="329" t="str">
        <f>IF(AND('MAPA DE RIESGOS'!$AP319="Media",'MAPA DE RIESGOS'!$AR319="Moderado"),CONCATENATE("R",'MAPA DE RIESGOS'!$H319,"C",'MAPA DE RIESGOS'!$AF319),"")</f>
        <v/>
      </c>
      <c r="AV87" s="329" t="str">
        <f>IF(AND('MAPA DE RIESGOS'!$AP320="Media",'MAPA DE RIESGOS'!$AR320="Moderado"),CONCATENATE("R",'MAPA DE RIESGOS'!$H320,"C",'MAPA DE RIESGOS'!$AF320),"")</f>
        <v/>
      </c>
      <c r="AW87" s="329" t="str">
        <f>IF(AND('MAPA DE RIESGOS'!$AP321="Media",'MAPA DE RIESGOS'!$AR321="Moderado"),CONCATENATE("R",'MAPA DE RIESGOS'!$H321,"C",'MAPA DE RIESGOS'!$AF321),"")</f>
        <v/>
      </c>
      <c r="AX87" s="329" t="str">
        <f>IF(AND('MAPA DE RIESGOS'!$AP322="Media",'MAPA DE RIESGOS'!$AR322="Moderado"),CONCATENATE("R",'MAPA DE RIESGOS'!$H322,"C",'MAPA DE RIESGOS'!$AF322),"")</f>
        <v/>
      </c>
      <c r="AY87" s="329" t="str">
        <f>IF(AND('MAPA DE RIESGOS'!$AP323="Media",'MAPA DE RIESGOS'!$AR323="Moderado"),CONCATENATE("R",'MAPA DE RIESGOS'!$H323,"C",'MAPA DE RIESGOS'!$AF323),"")</f>
        <v/>
      </c>
      <c r="AZ87" s="329" t="str">
        <f>IF(AND('MAPA DE RIESGOS'!$AP324="Media",'MAPA DE RIESGOS'!$AR324="Moderado"),CONCATENATE("R",'MAPA DE RIESGOS'!$H324,"C",'MAPA DE RIESGOS'!$AF324),"")</f>
        <v/>
      </c>
      <c r="BA87" s="329" t="str">
        <f>IF(AND('MAPA DE RIESGOS'!$AP325="Media",'MAPA DE RIESGOS'!$AR325="Moderado"),CONCATENATE("R",'MAPA DE RIESGOS'!$H325,"C",'MAPA DE RIESGOS'!$AF325),"")</f>
        <v/>
      </c>
      <c r="BB87" s="329" t="str">
        <f>IF(AND('MAPA DE RIESGOS'!$AP326="Media",'MAPA DE RIESGOS'!$AR326="Moderado"),CONCATENATE("R",'MAPA DE RIESGOS'!$H326,"C",'MAPA DE RIESGOS'!$AF326),"")</f>
        <v/>
      </c>
      <c r="BC87" s="329" t="str">
        <f>IF(AND('MAPA DE RIESGOS'!$AP327="Media",'MAPA DE RIESGOS'!$AR327="Moderado"),CONCATENATE("R",'MAPA DE RIESGOS'!$H327,"C",'MAPA DE RIESGOS'!$AF327),"")</f>
        <v/>
      </c>
      <c r="BD87" s="329" t="str">
        <f>IF(AND('MAPA DE RIESGOS'!$AP328="Media",'MAPA DE RIESGOS'!$AR328="Moderado"),CONCATENATE("R",'MAPA DE RIESGOS'!$H328,"C",'MAPA DE RIESGOS'!$AF328),"")</f>
        <v/>
      </c>
      <c r="BE87" s="329" t="str">
        <f>IF(AND('MAPA DE RIESGOS'!$AP329="Media",'MAPA DE RIESGOS'!$AR329="Moderado"),CONCATENATE("R",'MAPA DE RIESGOS'!$H329,"C",'MAPA DE RIESGOS'!$AF329),"")</f>
        <v/>
      </c>
      <c r="BF87" s="329" t="str">
        <f>IF(AND('MAPA DE RIESGOS'!$AP330="Media",'MAPA DE RIESGOS'!$AR330="Moderado"),CONCATENATE("R",'MAPA DE RIESGOS'!$H330,"C",'MAPA DE RIESGOS'!$AF330),"")</f>
        <v/>
      </c>
      <c r="BG87" s="329" t="str">
        <f>IF(AND('MAPA DE RIESGOS'!$AP331="Media",'MAPA DE RIESGOS'!$AR331="Moderado"),CONCATENATE("R",'MAPA DE RIESGOS'!$H331,"C",'MAPA DE RIESGOS'!$AF331),"")</f>
        <v/>
      </c>
      <c r="BH87" s="329" t="str">
        <f>IF(AND('MAPA DE RIESGOS'!$AP332="Media",'MAPA DE RIESGOS'!$AR332="Moderado"),CONCATENATE("R",'MAPA DE RIESGOS'!$H332,"C",'MAPA DE RIESGOS'!$AF332),"")</f>
        <v/>
      </c>
      <c r="BI87" s="329" t="str">
        <f>IF(AND('MAPA DE RIESGOS'!$AP333="Media",'MAPA DE RIESGOS'!$AR333="Moderado"),CONCATENATE("R",'MAPA DE RIESGOS'!$H333,"C",'MAPA DE RIESGOS'!$AF333),"")</f>
        <v/>
      </c>
      <c r="BJ87" s="329" t="str">
        <f>IF(AND('MAPA DE RIESGOS'!$AP334="Media",'MAPA DE RIESGOS'!$AR334="Moderado"),CONCATENATE("R",'MAPA DE RIESGOS'!$H334,"C",'MAPA DE RIESGOS'!$AF334),"")</f>
        <v/>
      </c>
      <c r="BK87" s="330" t="str">
        <f>IF(AND('MAPA DE RIESGOS'!$AP335="Media",'MAPA DE RIESGOS'!$AR335="Moderado"),CONCATENATE("R",'MAPA DE RIESGOS'!$H335,"C",'MAPA DE RIESGOS'!$AF335),"")</f>
        <v/>
      </c>
      <c r="BL87" s="316" t="str">
        <f>IF(AND('MAPA DE RIESGOS'!$AP318="Media",'MAPA DE RIESGOS'!$AR318="Mayor"),CONCATENATE("R",'MAPA DE RIESGOS'!$H318,"C",'MAPA DE RIESGOS'!$AF318),"")</f>
        <v/>
      </c>
      <c r="BM87" s="316" t="str">
        <f>IF(AND('MAPA DE RIESGOS'!$AP319="Media",'MAPA DE RIESGOS'!$AR319="Mayor"),CONCATENATE("R",'MAPA DE RIESGOS'!$H319,"C",'MAPA DE RIESGOS'!$AF319),"")</f>
        <v/>
      </c>
      <c r="BN87" s="316" t="str">
        <f>IF(AND('MAPA DE RIESGOS'!$AP320="Media",'MAPA DE RIESGOS'!$AR320="Mayor"),CONCATENATE("R",'MAPA DE RIESGOS'!$H320,"C",'MAPA DE RIESGOS'!$AF320),"")</f>
        <v/>
      </c>
      <c r="BO87" s="316" t="str">
        <f>IF(AND('MAPA DE RIESGOS'!$AP321="Media",'MAPA DE RIESGOS'!$AR321="Mayor"),CONCATENATE("R",'MAPA DE RIESGOS'!$H321,"C",'MAPA DE RIESGOS'!$AF321),"")</f>
        <v/>
      </c>
      <c r="BP87" s="316" t="str">
        <f>IF(AND('MAPA DE RIESGOS'!$AP322="Media",'MAPA DE RIESGOS'!$AR322="Mayor"),CONCATENATE("R",'MAPA DE RIESGOS'!$H322,"C",'MAPA DE RIESGOS'!$AF322),"")</f>
        <v/>
      </c>
      <c r="BQ87" s="316" t="str">
        <f>IF(AND('MAPA DE RIESGOS'!$AP323="Media",'MAPA DE RIESGOS'!$AR323="Mayor"),CONCATENATE("R",'MAPA DE RIESGOS'!$H323,"C",'MAPA DE RIESGOS'!$AF323),"")</f>
        <v/>
      </c>
      <c r="BR87" s="316" t="str">
        <f>IF(AND('MAPA DE RIESGOS'!$AP324="Media",'MAPA DE RIESGOS'!$AR324="Mayor"),CONCATENATE("R",'MAPA DE RIESGOS'!$H324,"C",'MAPA DE RIESGOS'!$AF324),"")</f>
        <v/>
      </c>
      <c r="BS87" s="316" t="str">
        <f>IF(AND('MAPA DE RIESGOS'!$AP325="Media",'MAPA DE RIESGOS'!$AR325="Mayor"),CONCATENATE("R",'MAPA DE RIESGOS'!$H325,"C",'MAPA DE RIESGOS'!$AF325),"")</f>
        <v/>
      </c>
      <c r="BT87" s="316" t="str">
        <f>IF(AND('MAPA DE RIESGOS'!$AP326="Media",'MAPA DE RIESGOS'!$AR326="Mayor"),CONCATENATE("R",'MAPA DE RIESGOS'!$H326,"C",'MAPA DE RIESGOS'!$AF326),"")</f>
        <v/>
      </c>
      <c r="BU87" s="316" t="str">
        <f>IF(AND('MAPA DE RIESGOS'!$AP327="Media",'MAPA DE RIESGOS'!$AR327="Mayor"),CONCATENATE("R",'MAPA DE RIESGOS'!$H327,"C",'MAPA DE RIESGOS'!$AF327),"")</f>
        <v/>
      </c>
      <c r="BV87" s="316" t="str">
        <f>IF(AND('MAPA DE RIESGOS'!$AP328="Media",'MAPA DE RIESGOS'!$AR328="Mayor"),CONCATENATE("R",'MAPA DE RIESGOS'!$H328,"C",'MAPA DE RIESGOS'!$AF328),"")</f>
        <v/>
      </c>
      <c r="BW87" s="316" t="str">
        <f>IF(AND('MAPA DE RIESGOS'!$AP329="Media",'MAPA DE RIESGOS'!$AR329="Mayor"),CONCATENATE("R",'MAPA DE RIESGOS'!$H329,"C",'MAPA DE RIESGOS'!$AF329),"")</f>
        <v/>
      </c>
      <c r="BX87" s="316" t="str">
        <f>IF(AND('MAPA DE RIESGOS'!$AP330="Media",'MAPA DE RIESGOS'!$AR330="Mayor"),CONCATENATE("R",'MAPA DE RIESGOS'!$H330,"C",'MAPA DE RIESGOS'!$AF330),"")</f>
        <v/>
      </c>
      <c r="BY87" s="316" t="str">
        <f>IF(AND('MAPA DE RIESGOS'!$AP331="Media",'MAPA DE RIESGOS'!$AR331="Mayor"),CONCATENATE("R",'MAPA DE RIESGOS'!$H331,"C",'MAPA DE RIESGOS'!$AF331),"")</f>
        <v/>
      </c>
      <c r="BZ87" s="316" t="str">
        <f>IF(AND('MAPA DE RIESGOS'!$AP332="Media",'MAPA DE RIESGOS'!$AR332="Mayor"),CONCATENATE("R",'MAPA DE RIESGOS'!$H332,"C",'MAPA DE RIESGOS'!$AF332),"")</f>
        <v/>
      </c>
      <c r="CA87" s="316" t="str">
        <f>IF(AND('MAPA DE RIESGOS'!$AP333="Media",'MAPA DE RIESGOS'!$AR333="Mayor"),CONCATENATE("R",'MAPA DE RIESGOS'!$H333,"C",'MAPA DE RIESGOS'!$AF333),"")</f>
        <v/>
      </c>
      <c r="CB87" s="316" t="str">
        <f>IF(AND('MAPA DE RIESGOS'!$AP334="Media",'MAPA DE RIESGOS'!$AR334="Mayor"),CONCATENATE("R",'MAPA DE RIESGOS'!$H334,"C",'MAPA DE RIESGOS'!$AF334),"")</f>
        <v/>
      </c>
      <c r="CC87" s="317" t="str">
        <f>IF(AND('MAPA DE RIESGOS'!$AP335="Media",'MAPA DE RIESGOS'!$AR335="Mayor"),CONCATENATE("R",'MAPA DE RIESGOS'!$H335,"C",'MAPA DE RIESGOS'!$AF335),"")</f>
        <v/>
      </c>
      <c r="CD87" s="318" t="str">
        <f>IF(AND('MAPA DE RIESGOS'!$AP318="Media",'MAPA DE RIESGOS'!$AR318="Catastrófico"),CONCATENATE("R",'MAPA DE RIESGOS'!$H318,"C",'MAPA DE RIESGOS'!$AF318),"")</f>
        <v/>
      </c>
      <c r="CE87" s="318" t="str">
        <f>IF(AND('MAPA DE RIESGOS'!$AP319="Media",'MAPA DE RIESGOS'!$AR319="Catastrófico"),CONCATENATE("R",'MAPA DE RIESGOS'!$H319,"C",'MAPA DE RIESGOS'!$AF319),"")</f>
        <v/>
      </c>
      <c r="CF87" s="318" t="str">
        <f>IF(AND('MAPA DE RIESGOS'!$AP320="Media",'MAPA DE RIESGOS'!$AR320="Catastrófico"),CONCATENATE("R",'MAPA DE RIESGOS'!$H320,"C",'MAPA DE RIESGOS'!$AF320),"")</f>
        <v/>
      </c>
      <c r="CG87" s="318" t="str">
        <f>IF(AND('MAPA DE RIESGOS'!$AP321="Media",'MAPA DE RIESGOS'!$AR321="Catastrófico"),CONCATENATE("R",'MAPA DE RIESGOS'!$H321,"C",'MAPA DE RIESGOS'!$AF321),"")</f>
        <v/>
      </c>
      <c r="CH87" s="318" t="str">
        <f>IF(AND('MAPA DE RIESGOS'!$AP322="Media",'MAPA DE RIESGOS'!$AR322="Catastrófico"),CONCATENATE("R",'MAPA DE RIESGOS'!$H322,"C",'MAPA DE RIESGOS'!$AF322),"")</f>
        <v/>
      </c>
      <c r="CI87" s="318" t="str">
        <f>IF(AND('MAPA DE RIESGOS'!$AP323="Media",'MAPA DE RIESGOS'!$AR323="Catastrófico"),CONCATENATE("R",'MAPA DE RIESGOS'!$H323,"C",'MAPA DE RIESGOS'!$AF323),"")</f>
        <v/>
      </c>
      <c r="CJ87" s="318" t="str">
        <f>IF(AND('MAPA DE RIESGOS'!$AP324="Media",'MAPA DE RIESGOS'!$AR324="Catastrófico"),CONCATENATE("R",'MAPA DE RIESGOS'!$H324,"C",'MAPA DE RIESGOS'!$AF324),"")</f>
        <v/>
      </c>
      <c r="CK87" s="318" t="str">
        <f>IF(AND('MAPA DE RIESGOS'!$AP325="Media",'MAPA DE RIESGOS'!$AR325="Catastrófico"),CONCATENATE("R",'MAPA DE RIESGOS'!$H325,"C",'MAPA DE RIESGOS'!$AF325),"")</f>
        <v/>
      </c>
      <c r="CL87" s="318" t="str">
        <f>IF(AND('MAPA DE RIESGOS'!$AP326="Media",'MAPA DE RIESGOS'!$AR326="Catastrófico"),CONCATENATE("R",'MAPA DE RIESGOS'!$H326,"C",'MAPA DE RIESGOS'!$AF326),"")</f>
        <v/>
      </c>
      <c r="CM87" s="318" t="str">
        <f>IF(AND('MAPA DE RIESGOS'!$AP327="Media",'MAPA DE RIESGOS'!$AR327="Catastrófico"),CONCATENATE("R",'MAPA DE RIESGOS'!$H327,"C",'MAPA DE RIESGOS'!$AF327),"")</f>
        <v/>
      </c>
      <c r="CN87" s="318" t="str">
        <f>IF(AND('MAPA DE RIESGOS'!$AP328="Media",'MAPA DE RIESGOS'!$AR328="Catastrófico"),CONCATENATE("R",'MAPA DE RIESGOS'!$H328,"C",'MAPA DE RIESGOS'!$AF328),"")</f>
        <v/>
      </c>
      <c r="CO87" s="318" t="str">
        <f>IF(AND('MAPA DE RIESGOS'!$AP329="Media",'MAPA DE RIESGOS'!$AR329="Catastrófico"),CONCATENATE("R",'MAPA DE RIESGOS'!$H329,"C",'MAPA DE RIESGOS'!$AF329),"")</f>
        <v/>
      </c>
      <c r="CP87" s="318" t="str">
        <f>IF(AND('MAPA DE RIESGOS'!$AP330="Media",'MAPA DE RIESGOS'!$AR330="Catastrófico"),CONCATENATE("R",'MAPA DE RIESGOS'!$H330,"C",'MAPA DE RIESGOS'!$AF330),"")</f>
        <v/>
      </c>
      <c r="CQ87" s="318" t="str">
        <f>IF(AND('MAPA DE RIESGOS'!$AP331="Media",'MAPA DE RIESGOS'!$AR331="Catastrófico"),CONCATENATE("R",'MAPA DE RIESGOS'!$H331,"C",'MAPA DE RIESGOS'!$AF331),"")</f>
        <v/>
      </c>
      <c r="CR87" s="318" t="str">
        <f>IF(AND('MAPA DE RIESGOS'!$AP332="Media",'MAPA DE RIESGOS'!$AR332="Catastrófico"),CONCATENATE("R",'MAPA DE RIESGOS'!$H332,"C",'MAPA DE RIESGOS'!$AF332),"")</f>
        <v/>
      </c>
      <c r="CS87" s="318" t="str">
        <f>IF(AND('MAPA DE RIESGOS'!$AP333="Media",'MAPA DE RIESGOS'!$AR333="Catastrófico"),CONCATENATE("R",'MAPA DE RIESGOS'!$H333,"C",'MAPA DE RIESGOS'!$AF333),"")</f>
        <v/>
      </c>
      <c r="CT87" s="318" t="str">
        <f>IF(AND('MAPA DE RIESGOS'!$AP334="Media",'MAPA DE RIESGOS'!$AR334="Catastrófico"),CONCATENATE("R",'MAPA DE RIESGOS'!$H334,"C",'MAPA DE RIESGOS'!$AF334),"")</f>
        <v/>
      </c>
      <c r="CU87" s="319" t="str">
        <f>IF(AND('MAPA DE RIESGOS'!$AP335="Media",'MAPA DE RIESGOS'!$AR335="Catastrófico"),CONCATENATE("R",'MAPA DE RIESGOS'!$H335,"C",'MAPA DE RIESGOS'!$AF335),"")</f>
        <v/>
      </c>
      <c r="CV87" s="57"/>
      <c r="CW87" s="864"/>
      <c r="CX87" s="865"/>
      <c r="CY87" s="865"/>
      <c r="CZ87" s="865"/>
      <c r="DA87" s="865"/>
      <c r="DB87" s="866"/>
    </row>
    <row r="88" spans="2:106" ht="32.450000000000003" customHeight="1">
      <c r="B88" s="878"/>
      <c r="C88" s="878"/>
      <c r="D88" s="879"/>
      <c r="E88" s="849"/>
      <c r="F88" s="850"/>
      <c r="G88" s="850"/>
      <c r="H88" s="850"/>
      <c r="I88" s="851"/>
      <c r="J88" s="328" t="str">
        <f>IF(AND('MAPA DE RIESGOS'!$AP336="Media",'MAPA DE RIESGOS'!$AR336="Leve"),CONCATENATE("R",'MAPA DE RIESGOS'!$H336,"C",'MAPA DE RIESGOS'!$AF336),"")</f>
        <v/>
      </c>
      <c r="K88" s="329" t="str">
        <f>IF(AND('MAPA DE RIESGOS'!$AP337="Media",'MAPA DE RIESGOS'!$AR337="Leve"),CONCATENATE("R",'MAPA DE RIESGOS'!$H337,"C",'MAPA DE RIESGOS'!$AF337),"")</f>
        <v/>
      </c>
      <c r="L88" s="329" t="str">
        <f>IF(AND('MAPA DE RIESGOS'!$AP338="Media",'MAPA DE RIESGOS'!$AR338="Leve"),CONCATENATE("R",'MAPA DE RIESGOS'!$H338,"C",'MAPA DE RIESGOS'!$AF338),"")</f>
        <v/>
      </c>
      <c r="M88" s="329" t="str">
        <f>IF(AND('MAPA DE RIESGOS'!$AP339="Media",'MAPA DE RIESGOS'!$AR339="Leve"),CONCATENATE("R",'MAPA DE RIESGOS'!$H339,"C",'MAPA DE RIESGOS'!$AF339),"")</f>
        <v/>
      </c>
      <c r="N88" s="329" t="str">
        <f>IF(AND('MAPA DE RIESGOS'!$AP340="Media",'MAPA DE RIESGOS'!$AR340="Leve"),CONCATENATE("R",'MAPA DE RIESGOS'!$H340,"C",'MAPA DE RIESGOS'!$AF340),"")</f>
        <v/>
      </c>
      <c r="O88" s="329" t="str">
        <f>IF(AND('MAPA DE RIESGOS'!$AP341="Media",'MAPA DE RIESGOS'!$AR341="Leve"),CONCATENATE("R",'MAPA DE RIESGOS'!$H341,"C",'MAPA DE RIESGOS'!$AF341),"")</f>
        <v/>
      </c>
      <c r="P88" s="329" t="str">
        <f>IF(AND('MAPA DE RIESGOS'!$AP342="Media",'MAPA DE RIESGOS'!$AR342="Leve"),CONCATENATE("R",'MAPA DE RIESGOS'!$H342,"C",'MAPA DE RIESGOS'!$AF342),"")</f>
        <v/>
      </c>
      <c r="Q88" s="329" t="str">
        <f>IF(AND('MAPA DE RIESGOS'!$AP343="Media",'MAPA DE RIESGOS'!$AR343="Leve"),CONCATENATE("R",'MAPA DE RIESGOS'!$H343,"C",'MAPA DE RIESGOS'!$AF343),"")</f>
        <v/>
      </c>
      <c r="R88" s="329" t="str">
        <f>IF(AND('MAPA DE RIESGOS'!$AP344="Media",'MAPA DE RIESGOS'!$AR344="Leve"),CONCATENATE("R",'MAPA DE RIESGOS'!$H344,"C",'MAPA DE RIESGOS'!$AF344),"")</f>
        <v/>
      </c>
      <c r="S88" s="329" t="str">
        <f>IF(AND('MAPA DE RIESGOS'!$AP345="Media",'MAPA DE RIESGOS'!$AR345="Leve"),CONCATENATE("R",'MAPA DE RIESGOS'!$H345,"C",'MAPA DE RIESGOS'!$AF345),"")</f>
        <v/>
      </c>
      <c r="T88" s="329" t="str">
        <f>IF(AND('MAPA DE RIESGOS'!$AP346="Media",'MAPA DE RIESGOS'!$AR346="Leve"),CONCATENATE("R",'MAPA DE RIESGOS'!$H346,"C",'MAPA DE RIESGOS'!$AF346),"")</f>
        <v/>
      </c>
      <c r="U88" s="329" t="str">
        <f>IF(AND('MAPA DE RIESGOS'!$AP347="Media",'MAPA DE RIESGOS'!$AR347="Leve"),CONCATENATE("R",'MAPA DE RIESGOS'!$H347,"C",'MAPA DE RIESGOS'!$AF347),"")</f>
        <v/>
      </c>
      <c r="V88" s="329" t="str">
        <f>IF(AND('MAPA DE RIESGOS'!$AP348="Media",'MAPA DE RIESGOS'!$AR348="Leve"),CONCATENATE("R",'MAPA DE RIESGOS'!$H348,"C",'MAPA DE RIESGOS'!$AF348),"")</f>
        <v/>
      </c>
      <c r="W88" s="329" t="str">
        <f>IF(AND('MAPA DE RIESGOS'!$AP349="Media",'MAPA DE RIESGOS'!$AR349="Leve"),CONCATENATE("R",'MAPA DE RIESGOS'!$H349,"C",'MAPA DE RIESGOS'!$AF349),"")</f>
        <v/>
      </c>
      <c r="X88" s="329" t="str">
        <f>IF(AND('MAPA DE RIESGOS'!$AP350="Media",'MAPA DE RIESGOS'!$AR350="Leve"),CONCATENATE("R",'MAPA DE RIESGOS'!$H350,"C",'MAPA DE RIESGOS'!$AF350),"")</f>
        <v/>
      </c>
      <c r="Y88" s="329" t="str">
        <f>IF(AND('MAPA DE RIESGOS'!$AP351="Media",'MAPA DE RIESGOS'!$AR351="Leve"),CONCATENATE("R",'MAPA DE RIESGOS'!$H351,"C",'MAPA DE RIESGOS'!$AF351),"")</f>
        <v/>
      </c>
      <c r="Z88" s="329" t="str">
        <f>IF(AND('MAPA DE RIESGOS'!$AP352="Media",'MAPA DE RIESGOS'!$AR352="Leve"),CONCATENATE("R",'MAPA DE RIESGOS'!$H352,"C",'MAPA DE RIESGOS'!$AF352),"")</f>
        <v/>
      </c>
      <c r="AA88" s="329" t="str">
        <f>IF(AND('MAPA DE RIESGOS'!$AP353="Media",'MAPA DE RIESGOS'!$AR353="Leve"),CONCATENATE("R",'MAPA DE RIESGOS'!$H353,"C",'MAPA DE RIESGOS'!$AF353),"")</f>
        <v/>
      </c>
      <c r="AB88" s="328" t="str">
        <f>IF(AND('MAPA DE RIESGOS'!$AP336="Media",'MAPA DE RIESGOS'!$AR336="Menor"),CONCATENATE("R",'MAPA DE RIESGOS'!$H336,"C",'MAPA DE RIESGOS'!$AF336),"")</f>
        <v/>
      </c>
      <c r="AC88" s="329" t="str">
        <f>IF(AND('MAPA DE RIESGOS'!$AP337="Media",'MAPA DE RIESGOS'!$AR337="Menor"),CONCATENATE("R",'MAPA DE RIESGOS'!$H337,"C",'MAPA DE RIESGOS'!$AF337),"")</f>
        <v/>
      </c>
      <c r="AD88" s="329" t="str">
        <f>IF(AND('MAPA DE RIESGOS'!$AP338="Media",'MAPA DE RIESGOS'!$AR338="Menor"),CONCATENATE("R",'MAPA DE RIESGOS'!$H338,"C",'MAPA DE RIESGOS'!$AF338),"")</f>
        <v/>
      </c>
      <c r="AE88" s="329" t="str">
        <f>IF(AND('MAPA DE RIESGOS'!$AP339="Media",'MAPA DE RIESGOS'!$AR339="Menor"),CONCATENATE("R",'MAPA DE RIESGOS'!$H339,"C",'MAPA DE RIESGOS'!$AF339),"")</f>
        <v/>
      </c>
      <c r="AF88" s="329" t="str">
        <f>IF(AND('MAPA DE RIESGOS'!$AP340="Media",'MAPA DE RIESGOS'!$AR340="Menor"),CONCATENATE("R",'MAPA DE RIESGOS'!$H340,"C",'MAPA DE RIESGOS'!$AF340),"")</f>
        <v/>
      </c>
      <c r="AG88" s="329" t="str">
        <f>IF(AND('MAPA DE RIESGOS'!$AP341="Media",'MAPA DE RIESGOS'!$AR341="Menor"),CONCATENATE("R",'MAPA DE RIESGOS'!$H341,"C",'MAPA DE RIESGOS'!$AF341),"")</f>
        <v/>
      </c>
      <c r="AH88" s="329" t="str">
        <f>IF(AND('MAPA DE RIESGOS'!$AP342="Media",'MAPA DE RIESGOS'!$AR342="Menor"),CONCATENATE("R",'MAPA DE RIESGOS'!$H342,"C",'MAPA DE RIESGOS'!$AF342),"")</f>
        <v/>
      </c>
      <c r="AI88" s="329" t="str">
        <f>IF(AND('MAPA DE RIESGOS'!$AP343="Media",'MAPA DE RIESGOS'!$AR343="Menor"),CONCATENATE("R",'MAPA DE RIESGOS'!$H343,"C",'MAPA DE RIESGOS'!$AF343),"")</f>
        <v/>
      </c>
      <c r="AJ88" s="329" t="str">
        <f>IF(AND('MAPA DE RIESGOS'!$AP344="Media",'MAPA DE RIESGOS'!$AR344="Menor"),CONCATENATE("R",'MAPA DE RIESGOS'!$H344,"C",'MAPA DE RIESGOS'!$AF344),"")</f>
        <v/>
      </c>
      <c r="AK88" s="329" t="str">
        <f>IF(AND('MAPA DE RIESGOS'!$AP345="Media",'MAPA DE RIESGOS'!$AR345="Menor"),CONCATENATE("R",'MAPA DE RIESGOS'!$H345,"C",'MAPA DE RIESGOS'!$AF345),"")</f>
        <v/>
      </c>
      <c r="AL88" s="329" t="str">
        <f>IF(AND('MAPA DE RIESGOS'!$AP346="Media",'MAPA DE RIESGOS'!$AR346="Menor"),CONCATENATE("R",'MAPA DE RIESGOS'!$H346,"C",'MAPA DE RIESGOS'!$AF346),"")</f>
        <v/>
      </c>
      <c r="AM88" s="329" t="str">
        <f>IF(AND('MAPA DE RIESGOS'!$AP347="Media",'MAPA DE RIESGOS'!$AR347="Menor"),CONCATENATE("R",'MAPA DE RIESGOS'!$H347,"C",'MAPA DE RIESGOS'!$AF347),"")</f>
        <v/>
      </c>
      <c r="AN88" s="329" t="str">
        <f>IF(AND('MAPA DE RIESGOS'!$AP348="Media",'MAPA DE RIESGOS'!$AR348="Menor"),CONCATENATE("R",'MAPA DE RIESGOS'!$H348,"C",'MAPA DE RIESGOS'!$AF348),"")</f>
        <v/>
      </c>
      <c r="AO88" s="329" t="str">
        <f>IF(AND('MAPA DE RIESGOS'!$AP349="Media",'MAPA DE RIESGOS'!$AR349="Menor"),CONCATENATE("R",'MAPA DE RIESGOS'!$H349,"C",'MAPA DE RIESGOS'!$AF349),"")</f>
        <v/>
      </c>
      <c r="AP88" s="329" t="str">
        <f>IF(AND('MAPA DE RIESGOS'!$AP350="Media",'MAPA DE RIESGOS'!$AR350="Menor"),CONCATENATE("R",'MAPA DE RIESGOS'!$H350,"C",'MAPA DE RIESGOS'!$AF350),"")</f>
        <v/>
      </c>
      <c r="AQ88" s="329" t="str">
        <f>IF(AND('MAPA DE RIESGOS'!$AP351="Media",'MAPA DE RIESGOS'!$AR351="Menor"),CONCATENATE("R",'MAPA DE RIESGOS'!$H351,"C",'MAPA DE RIESGOS'!$AF351),"")</f>
        <v/>
      </c>
      <c r="AR88" s="329" t="str">
        <f>IF(AND('MAPA DE RIESGOS'!$AP352="Media",'MAPA DE RIESGOS'!$AR352="Menor"),CONCATENATE("R",'MAPA DE RIESGOS'!$H352,"C",'MAPA DE RIESGOS'!$AF352),"")</f>
        <v/>
      </c>
      <c r="AS88" s="329" t="str">
        <f>IF(AND('MAPA DE RIESGOS'!$AP353="Media",'MAPA DE RIESGOS'!$AR353="Menor"),CONCATENATE("R",'MAPA DE RIESGOS'!$H353,"C",'MAPA DE RIESGOS'!$AF353),"")</f>
        <v/>
      </c>
      <c r="AT88" s="328" t="str">
        <f>IF(AND('MAPA DE RIESGOS'!$AP336="Media",'MAPA DE RIESGOS'!$AR336="Moderado"),CONCATENATE("R",'MAPA DE RIESGOS'!$H336,"C",'MAPA DE RIESGOS'!$AF336),"")</f>
        <v/>
      </c>
      <c r="AU88" s="329" t="str">
        <f>IF(AND('MAPA DE RIESGOS'!$AP337="Media",'MAPA DE RIESGOS'!$AR337="Moderado"),CONCATENATE("R",'MAPA DE RIESGOS'!$H337,"C",'MAPA DE RIESGOS'!$AF337),"")</f>
        <v/>
      </c>
      <c r="AV88" s="329" t="str">
        <f>IF(AND('MAPA DE RIESGOS'!$AP338="Media",'MAPA DE RIESGOS'!$AR338="Moderado"),CONCATENATE("R",'MAPA DE RIESGOS'!$H338,"C",'MAPA DE RIESGOS'!$AF338),"")</f>
        <v/>
      </c>
      <c r="AW88" s="329" t="str">
        <f>IF(AND('MAPA DE RIESGOS'!$AP339="Media",'MAPA DE RIESGOS'!$AR339="Moderado"),CONCATENATE("R",'MAPA DE RIESGOS'!$H339,"C",'MAPA DE RIESGOS'!$AF339),"")</f>
        <v/>
      </c>
      <c r="AX88" s="329" t="str">
        <f>IF(AND('MAPA DE RIESGOS'!$AP340="Media",'MAPA DE RIESGOS'!$AR340="Moderado"),CONCATENATE("R",'MAPA DE RIESGOS'!$H340,"C",'MAPA DE RIESGOS'!$AF340),"")</f>
        <v/>
      </c>
      <c r="AY88" s="329" t="str">
        <f>IF(AND('MAPA DE RIESGOS'!$AP341="Media",'MAPA DE RIESGOS'!$AR341="Moderado"),CONCATENATE("R",'MAPA DE RIESGOS'!$H341,"C",'MAPA DE RIESGOS'!$AF341),"")</f>
        <v/>
      </c>
      <c r="AZ88" s="329" t="str">
        <f>IF(AND('MAPA DE RIESGOS'!$AP342="Media",'MAPA DE RIESGOS'!$AR342="Moderado"),CONCATENATE("R",'MAPA DE RIESGOS'!$H342,"C",'MAPA DE RIESGOS'!$AF342),"")</f>
        <v/>
      </c>
      <c r="BA88" s="329" t="str">
        <f>IF(AND('MAPA DE RIESGOS'!$AP343="Media",'MAPA DE RIESGOS'!$AR343="Moderado"),CONCATENATE("R",'MAPA DE RIESGOS'!$H343,"C",'MAPA DE RIESGOS'!$AF343),"")</f>
        <v/>
      </c>
      <c r="BB88" s="329" t="str">
        <f>IF(AND('MAPA DE RIESGOS'!$AP344="Media",'MAPA DE RIESGOS'!$AR344="Moderado"),CONCATENATE("R",'MAPA DE RIESGOS'!$H344,"C",'MAPA DE RIESGOS'!$AF344),"")</f>
        <v/>
      </c>
      <c r="BC88" s="329" t="str">
        <f>IF(AND('MAPA DE RIESGOS'!$AP345="Media",'MAPA DE RIESGOS'!$AR345="Moderado"),CONCATENATE("R",'MAPA DE RIESGOS'!$H345,"C",'MAPA DE RIESGOS'!$AF345),"")</f>
        <v/>
      </c>
      <c r="BD88" s="329" t="str">
        <f>IF(AND('MAPA DE RIESGOS'!$AP346="Media",'MAPA DE RIESGOS'!$AR346="Moderado"),CONCATENATE("R",'MAPA DE RIESGOS'!$H346,"C",'MAPA DE RIESGOS'!$AF346),"")</f>
        <v/>
      </c>
      <c r="BE88" s="329" t="str">
        <f>IF(AND('MAPA DE RIESGOS'!$AP347="Media",'MAPA DE RIESGOS'!$AR347="Moderado"),CONCATENATE("R",'MAPA DE RIESGOS'!$H347,"C",'MAPA DE RIESGOS'!$AF347),"")</f>
        <v/>
      </c>
      <c r="BF88" s="329" t="str">
        <f>IF(AND('MAPA DE RIESGOS'!$AP348="Media",'MAPA DE RIESGOS'!$AR348="Moderado"),CONCATENATE("R",'MAPA DE RIESGOS'!$H348,"C",'MAPA DE RIESGOS'!$AF348),"")</f>
        <v/>
      </c>
      <c r="BG88" s="329" t="str">
        <f>IF(AND('MAPA DE RIESGOS'!$AP349="Media",'MAPA DE RIESGOS'!$AR349="Moderado"),CONCATENATE("R",'MAPA DE RIESGOS'!$H349,"C",'MAPA DE RIESGOS'!$AF349),"")</f>
        <v/>
      </c>
      <c r="BH88" s="329" t="str">
        <f>IF(AND('MAPA DE RIESGOS'!$AP350="Media",'MAPA DE RIESGOS'!$AR350="Moderado"),CONCATENATE("R",'MAPA DE RIESGOS'!$H350,"C",'MAPA DE RIESGOS'!$AF350),"")</f>
        <v/>
      </c>
      <c r="BI88" s="329" t="str">
        <f>IF(AND('MAPA DE RIESGOS'!$AP351="Media",'MAPA DE RIESGOS'!$AR351="Moderado"),CONCATENATE("R",'MAPA DE RIESGOS'!$H351,"C",'MAPA DE RIESGOS'!$AF351),"")</f>
        <v/>
      </c>
      <c r="BJ88" s="329" t="str">
        <f>IF(AND('MAPA DE RIESGOS'!$AP352="Media",'MAPA DE RIESGOS'!$AR352="Moderado"),CONCATENATE("R",'MAPA DE RIESGOS'!$H352,"C",'MAPA DE RIESGOS'!$AF352),"")</f>
        <v/>
      </c>
      <c r="BK88" s="330" t="str">
        <f>IF(AND('MAPA DE RIESGOS'!$AP353="Media",'MAPA DE RIESGOS'!$AR353="Moderado"),CONCATENATE("R",'MAPA DE RIESGOS'!$H353,"C",'MAPA DE RIESGOS'!$AF353),"")</f>
        <v/>
      </c>
      <c r="BL88" s="316" t="str">
        <f>IF(AND('MAPA DE RIESGOS'!$AP336="Media",'MAPA DE RIESGOS'!$AR336="Mayor"),CONCATENATE("R",'MAPA DE RIESGOS'!$H336,"C",'MAPA DE RIESGOS'!$AF336),"")</f>
        <v/>
      </c>
      <c r="BM88" s="316" t="str">
        <f>IF(AND('MAPA DE RIESGOS'!$AP337="Media",'MAPA DE RIESGOS'!$AR337="Mayor"),CONCATENATE("R",'MAPA DE RIESGOS'!$H337,"C",'MAPA DE RIESGOS'!$AF337),"")</f>
        <v/>
      </c>
      <c r="BN88" s="316" t="str">
        <f>IF(AND('MAPA DE RIESGOS'!$AP338="Media",'MAPA DE RIESGOS'!$AR338="Mayor"),CONCATENATE("R",'MAPA DE RIESGOS'!$H338,"C",'MAPA DE RIESGOS'!$AF338),"")</f>
        <v/>
      </c>
      <c r="BO88" s="316" t="str">
        <f>IF(AND('MAPA DE RIESGOS'!$AP339="Media",'MAPA DE RIESGOS'!$AR339="Mayor"),CONCATENATE("R",'MAPA DE RIESGOS'!$H339,"C",'MAPA DE RIESGOS'!$AF339),"")</f>
        <v/>
      </c>
      <c r="BP88" s="316" t="str">
        <f>IF(AND('MAPA DE RIESGOS'!$AP340="Media",'MAPA DE RIESGOS'!$AR340="Mayor"),CONCATENATE("R",'MAPA DE RIESGOS'!$H340,"C",'MAPA DE RIESGOS'!$AF340),"")</f>
        <v/>
      </c>
      <c r="BQ88" s="316" t="str">
        <f>IF(AND('MAPA DE RIESGOS'!$AP341="Media",'MAPA DE RIESGOS'!$AR341="Mayor"),CONCATENATE("R",'MAPA DE RIESGOS'!$H341,"C",'MAPA DE RIESGOS'!$AF341),"")</f>
        <v/>
      </c>
      <c r="BR88" s="316" t="str">
        <f>IF(AND('MAPA DE RIESGOS'!$AP342="Media",'MAPA DE RIESGOS'!$AR342="Mayor"),CONCATENATE("R",'MAPA DE RIESGOS'!$H342,"C",'MAPA DE RIESGOS'!$AF342),"")</f>
        <v/>
      </c>
      <c r="BS88" s="316" t="str">
        <f>IF(AND('MAPA DE RIESGOS'!$AP343="Media",'MAPA DE RIESGOS'!$AR343="Mayor"),CONCATENATE("R",'MAPA DE RIESGOS'!$H343,"C",'MAPA DE RIESGOS'!$AF343),"")</f>
        <v/>
      </c>
      <c r="BT88" s="316" t="str">
        <f>IF(AND('MAPA DE RIESGOS'!$AP344="Media",'MAPA DE RIESGOS'!$AR344="Mayor"),CONCATENATE("R",'MAPA DE RIESGOS'!$H344,"C",'MAPA DE RIESGOS'!$AF344),"")</f>
        <v/>
      </c>
      <c r="BU88" s="316" t="str">
        <f>IF(AND('MAPA DE RIESGOS'!$AP345="Media",'MAPA DE RIESGOS'!$AR345="Mayor"),CONCATENATE("R",'MAPA DE RIESGOS'!$H345,"C",'MAPA DE RIESGOS'!$AF345),"")</f>
        <v/>
      </c>
      <c r="BV88" s="316" t="str">
        <f>IF(AND('MAPA DE RIESGOS'!$AP346="Media",'MAPA DE RIESGOS'!$AR346="Mayor"),CONCATENATE("R",'MAPA DE RIESGOS'!$H346,"C",'MAPA DE RIESGOS'!$AF346),"")</f>
        <v/>
      </c>
      <c r="BW88" s="316" t="str">
        <f>IF(AND('MAPA DE RIESGOS'!$AP347="Media",'MAPA DE RIESGOS'!$AR347="Mayor"),CONCATENATE("R",'MAPA DE RIESGOS'!$H347,"C",'MAPA DE RIESGOS'!$AF347),"")</f>
        <v/>
      </c>
      <c r="BX88" s="316" t="str">
        <f>IF(AND('MAPA DE RIESGOS'!$AP348="Media",'MAPA DE RIESGOS'!$AR348="Mayor"),CONCATENATE("R",'MAPA DE RIESGOS'!$H348,"C",'MAPA DE RIESGOS'!$AF348),"")</f>
        <v/>
      </c>
      <c r="BY88" s="316" t="str">
        <f>IF(AND('MAPA DE RIESGOS'!$AP349="Media",'MAPA DE RIESGOS'!$AR349="Mayor"),CONCATENATE("R",'MAPA DE RIESGOS'!$H349,"C",'MAPA DE RIESGOS'!$AF349),"")</f>
        <v/>
      </c>
      <c r="BZ88" s="316" t="str">
        <f>IF(AND('MAPA DE RIESGOS'!$AP350="Media",'MAPA DE RIESGOS'!$AR350="Mayor"),CONCATENATE("R",'MAPA DE RIESGOS'!$H350,"C",'MAPA DE RIESGOS'!$AF350),"")</f>
        <v/>
      </c>
      <c r="CA88" s="316" t="str">
        <f>IF(AND('MAPA DE RIESGOS'!$AP351="Media",'MAPA DE RIESGOS'!$AR351="Mayor"),CONCATENATE("R",'MAPA DE RIESGOS'!$H351,"C",'MAPA DE RIESGOS'!$AF351),"")</f>
        <v/>
      </c>
      <c r="CB88" s="316" t="str">
        <f>IF(AND('MAPA DE RIESGOS'!$AP352="Media",'MAPA DE RIESGOS'!$AR352="Mayor"),CONCATENATE("R",'MAPA DE RIESGOS'!$H352,"C",'MAPA DE RIESGOS'!$AF352),"")</f>
        <v/>
      </c>
      <c r="CC88" s="317" t="str">
        <f>IF(AND('MAPA DE RIESGOS'!$AP353="Media",'MAPA DE RIESGOS'!$AR353="Mayor"),CONCATENATE("R",'MAPA DE RIESGOS'!$H353,"C",'MAPA DE RIESGOS'!$AF353),"")</f>
        <v/>
      </c>
      <c r="CD88" s="318" t="str">
        <f>IF(AND('MAPA DE RIESGOS'!$AP336="Media",'MAPA DE RIESGOS'!$AR336="Catastrófico"),CONCATENATE("R",'MAPA DE RIESGOS'!$H336,"C",'MAPA DE RIESGOS'!$AF336),"")</f>
        <v/>
      </c>
      <c r="CE88" s="318" t="str">
        <f>IF(AND('MAPA DE RIESGOS'!$AP337="Media",'MAPA DE RIESGOS'!$AR337="Catastrófico"),CONCATENATE("R",'MAPA DE RIESGOS'!$H337,"C",'MAPA DE RIESGOS'!$AF337),"")</f>
        <v/>
      </c>
      <c r="CF88" s="318" t="str">
        <f>IF(AND('MAPA DE RIESGOS'!$AP338="Media",'MAPA DE RIESGOS'!$AR338="Catastrófico"),CONCATENATE("R",'MAPA DE RIESGOS'!$H338,"C",'MAPA DE RIESGOS'!$AF338),"")</f>
        <v/>
      </c>
      <c r="CG88" s="318" t="str">
        <f>IF(AND('MAPA DE RIESGOS'!$AP339="Media",'MAPA DE RIESGOS'!$AR339="Catastrófico"),CONCATENATE("R",'MAPA DE RIESGOS'!$H339,"C",'MAPA DE RIESGOS'!$AF339),"")</f>
        <v/>
      </c>
      <c r="CH88" s="318" t="str">
        <f>IF(AND('MAPA DE RIESGOS'!$AP340="Media",'MAPA DE RIESGOS'!$AR340="Catastrófico"),CONCATENATE("R",'MAPA DE RIESGOS'!$H340,"C",'MAPA DE RIESGOS'!$AF340),"")</f>
        <v/>
      </c>
      <c r="CI88" s="318" t="str">
        <f>IF(AND('MAPA DE RIESGOS'!$AP341="Media",'MAPA DE RIESGOS'!$AR341="Catastrófico"),CONCATENATE("R",'MAPA DE RIESGOS'!$H341,"C",'MAPA DE RIESGOS'!$AF341),"")</f>
        <v/>
      </c>
      <c r="CJ88" s="318" t="str">
        <f>IF(AND('MAPA DE RIESGOS'!$AP342="Media",'MAPA DE RIESGOS'!$AR342="Catastrófico"),CONCATENATE("R",'MAPA DE RIESGOS'!$H342,"C",'MAPA DE RIESGOS'!$AF342),"")</f>
        <v/>
      </c>
      <c r="CK88" s="318" t="str">
        <f>IF(AND('MAPA DE RIESGOS'!$AP343="Media",'MAPA DE RIESGOS'!$AR343="Catastrófico"),CONCATENATE("R",'MAPA DE RIESGOS'!$H343,"C",'MAPA DE RIESGOS'!$AF343),"")</f>
        <v/>
      </c>
      <c r="CL88" s="318" t="str">
        <f>IF(AND('MAPA DE RIESGOS'!$AP344="Media",'MAPA DE RIESGOS'!$AR344="Catastrófico"),CONCATENATE("R",'MAPA DE RIESGOS'!$H344,"C",'MAPA DE RIESGOS'!$AF344),"")</f>
        <v/>
      </c>
      <c r="CM88" s="318" t="str">
        <f>IF(AND('MAPA DE RIESGOS'!$AP345="Media",'MAPA DE RIESGOS'!$AR345="Catastrófico"),CONCATENATE("R",'MAPA DE RIESGOS'!$H345,"C",'MAPA DE RIESGOS'!$AF345),"")</f>
        <v/>
      </c>
      <c r="CN88" s="318" t="str">
        <f>IF(AND('MAPA DE RIESGOS'!$AP346="Media",'MAPA DE RIESGOS'!$AR346="Catastrófico"),CONCATENATE("R",'MAPA DE RIESGOS'!$H346,"C",'MAPA DE RIESGOS'!$AF346),"")</f>
        <v/>
      </c>
      <c r="CO88" s="318" t="str">
        <f>IF(AND('MAPA DE RIESGOS'!$AP347="Media",'MAPA DE RIESGOS'!$AR347="Catastrófico"),CONCATENATE("R",'MAPA DE RIESGOS'!$H347,"C",'MAPA DE RIESGOS'!$AF347),"")</f>
        <v/>
      </c>
      <c r="CP88" s="318" t="str">
        <f>IF(AND('MAPA DE RIESGOS'!$AP348="Media",'MAPA DE RIESGOS'!$AR348="Catastrófico"),CONCATENATE("R",'MAPA DE RIESGOS'!$H348,"C",'MAPA DE RIESGOS'!$AF348),"")</f>
        <v/>
      </c>
      <c r="CQ88" s="318" t="str">
        <f>IF(AND('MAPA DE RIESGOS'!$AP349="Media",'MAPA DE RIESGOS'!$AR349="Catastrófico"),CONCATENATE("R",'MAPA DE RIESGOS'!$H349,"C",'MAPA DE RIESGOS'!$AF349),"")</f>
        <v/>
      </c>
      <c r="CR88" s="318" t="str">
        <f>IF(AND('MAPA DE RIESGOS'!$AP350="Media",'MAPA DE RIESGOS'!$AR350="Catastrófico"),CONCATENATE("R",'MAPA DE RIESGOS'!$H350,"C",'MAPA DE RIESGOS'!$AF350),"")</f>
        <v/>
      </c>
      <c r="CS88" s="318" t="str">
        <f>IF(AND('MAPA DE RIESGOS'!$AP351="Media",'MAPA DE RIESGOS'!$AR351="Catastrófico"),CONCATENATE("R",'MAPA DE RIESGOS'!$H351,"C",'MAPA DE RIESGOS'!$AF351),"")</f>
        <v/>
      </c>
      <c r="CT88" s="318" t="str">
        <f>IF(AND('MAPA DE RIESGOS'!$AP352="Media",'MAPA DE RIESGOS'!$AR352="Catastrófico"),CONCATENATE("R",'MAPA DE RIESGOS'!$H352,"C",'MAPA DE RIESGOS'!$AF352),"")</f>
        <v/>
      </c>
      <c r="CU88" s="319" t="str">
        <f>IF(AND('MAPA DE RIESGOS'!$AP353="Media",'MAPA DE RIESGOS'!$AR353="Catastrófico"),CONCATENATE("R",'MAPA DE RIESGOS'!$H353,"C",'MAPA DE RIESGOS'!$AF353),"")</f>
        <v/>
      </c>
      <c r="CV88" s="57"/>
      <c r="CW88" s="864"/>
      <c r="CX88" s="865"/>
      <c r="CY88" s="865"/>
      <c r="CZ88" s="865"/>
      <c r="DA88" s="865"/>
      <c r="DB88" s="866"/>
    </row>
    <row r="89" spans="2:106" ht="32.450000000000003" customHeight="1">
      <c r="B89" s="878"/>
      <c r="C89" s="878"/>
      <c r="D89" s="879"/>
      <c r="E89" s="849"/>
      <c r="F89" s="850"/>
      <c r="G89" s="850"/>
      <c r="H89" s="850"/>
      <c r="I89" s="851"/>
      <c r="J89" s="328" t="str">
        <f>IF(AND('MAPA DE RIESGOS'!$AP354="Media",'MAPA DE RIESGOS'!$AR354="Leve"),CONCATENATE("R",'MAPA DE RIESGOS'!$H354,"C",'MAPA DE RIESGOS'!$AF354),"")</f>
        <v/>
      </c>
      <c r="K89" s="329" t="str">
        <f>IF(AND('MAPA DE RIESGOS'!$AP355="Media",'MAPA DE RIESGOS'!$AR355="Leve"),CONCATENATE("R",'MAPA DE RIESGOS'!$H355,"C",'MAPA DE RIESGOS'!$AF355),"")</f>
        <v/>
      </c>
      <c r="L89" s="329" t="str">
        <f>IF(AND('MAPA DE RIESGOS'!$AP356="Media",'MAPA DE RIESGOS'!$AR356="Leve"),CONCATENATE("R",'MAPA DE RIESGOS'!$H356,"C",'MAPA DE RIESGOS'!$AF356),"")</f>
        <v/>
      </c>
      <c r="M89" s="329" t="str">
        <f>IF(AND('MAPA DE RIESGOS'!$AP357="Media",'MAPA DE RIESGOS'!$AR357="Leve"),CONCATENATE("R",'MAPA DE RIESGOS'!$H357,"C",'MAPA DE RIESGOS'!$AF357),"")</f>
        <v/>
      </c>
      <c r="N89" s="329" t="str">
        <f>IF(AND('MAPA DE RIESGOS'!$AP358="Media",'MAPA DE RIESGOS'!$AR358="Leve"),CONCATENATE("R",'MAPA DE RIESGOS'!$H358,"C",'MAPA DE RIESGOS'!$AF358),"")</f>
        <v/>
      </c>
      <c r="O89" s="329" t="str">
        <f>IF(AND('MAPA DE RIESGOS'!$AP359="Media",'MAPA DE RIESGOS'!$AR359="Leve"),CONCATENATE("R",'MAPA DE RIESGOS'!$H359,"C",'MAPA DE RIESGOS'!$AF359),"")</f>
        <v/>
      </c>
      <c r="P89" s="329" t="str">
        <f>IF(AND('MAPA DE RIESGOS'!$AP360="Media",'MAPA DE RIESGOS'!$AR360="Leve"),CONCATENATE("R",'MAPA DE RIESGOS'!$H360,"C",'MAPA DE RIESGOS'!$AF360),"")</f>
        <v/>
      </c>
      <c r="Q89" s="329" t="str">
        <f>IF(AND('MAPA DE RIESGOS'!$AP361="Media",'MAPA DE RIESGOS'!$AR361="Leve"),CONCATENATE("R",'MAPA DE RIESGOS'!$H361,"C",'MAPA DE RIESGOS'!$AF361),"")</f>
        <v/>
      </c>
      <c r="R89" s="329" t="str">
        <f>IF(AND('MAPA DE RIESGOS'!$AP362="Media",'MAPA DE RIESGOS'!$AR362="Leve"),CONCATENATE("R",'MAPA DE RIESGOS'!$H362,"C",'MAPA DE RIESGOS'!$AF362),"")</f>
        <v/>
      </c>
      <c r="S89" s="329" t="str">
        <f>IF(AND('MAPA DE RIESGOS'!$AP363="Media",'MAPA DE RIESGOS'!$AR363="Leve"),CONCATENATE("R",'MAPA DE RIESGOS'!$H363,"C",'MAPA DE RIESGOS'!$AF363),"")</f>
        <v/>
      </c>
      <c r="T89" s="329" t="str">
        <f>IF(AND('MAPA DE RIESGOS'!$AP364="Media",'MAPA DE RIESGOS'!$AR364="Leve"),CONCATENATE("R",'MAPA DE RIESGOS'!$H364,"C",'MAPA DE RIESGOS'!$AF364),"")</f>
        <v/>
      </c>
      <c r="U89" s="329" t="str">
        <f>IF(AND('MAPA DE RIESGOS'!$AP365="Media",'MAPA DE RIESGOS'!$AR365="Leve"),CONCATENATE("R",'MAPA DE RIESGOS'!$H365,"C",'MAPA DE RIESGOS'!$AF365),"")</f>
        <v/>
      </c>
      <c r="V89" s="329" t="str">
        <f>IF(AND('MAPA DE RIESGOS'!$AP366="Media",'MAPA DE RIESGOS'!$AR366="Leve"),CONCATENATE("R",'MAPA DE RIESGOS'!$H366,"C",'MAPA DE RIESGOS'!$AF366),"")</f>
        <v/>
      </c>
      <c r="W89" s="329" t="str">
        <f>IF(AND('MAPA DE RIESGOS'!$AP367="Media",'MAPA DE RIESGOS'!$AR367="Leve"),CONCATENATE("R",'MAPA DE RIESGOS'!$H367,"C",'MAPA DE RIESGOS'!$AF367),"")</f>
        <v/>
      </c>
      <c r="X89" s="329" t="str">
        <f>IF(AND('MAPA DE RIESGOS'!$AP368="Media",'MAPA DE RIESGOS'!$AR368="Leve"),CONCATENATE("R",'MAPA DE RIESGOS'!$H368,"C",'MAPA DE RIESGOS'!$AF368),"")</f>
        <v/>
      </c>
      <c r="Y89" s="329" t="str">
        <f>IF(AND('MAPA DE RIESGOS'!$AP369="Media",'MAPA DE RIESGOS'!$AR369="Leve"),CONCATENATE("R",'MAPA DE RIESGOS'!$H369,"C",'MAPA DE RIESGOS'!$AF369),"")</f>
        <v/>
      </c>
      <c r="Z89" s="329" t="str">
        <f>IF(AND('MAPA DE RIESGOS'!$AP370="Media",'MAPA DE RIESGOS'!$AR370="Leve"),CONCATENATE("R",'MAPA DE RIESGOS'!$H370,"C",'MAPA DE RIESGOS'!$AF370),"")</f>
        <v/>
      </c>
      <c r="AA89" s="329" t="str">
        <f>IF(AND('MAPA DE RIESGOS'!$AP371="Media",'MAPA DE RIESGOS'!$AR371="Leve"),CONCATENATE("R",'MAPA DE RIESGOS'!$H371,"C",'MAPA DE RIESGOS'!$AF371),"")</f>
        <v/>
      </c>
      <c r="AB89" s="328" t="str">
        <f>IF(AND('MAPA DE RIESGOS'!$AP354="Media",'MAPA DE RIESGOS'!$AR354="Menor"),CONCATENATE("R",'MAPA DE RIESGOS'!$H354,"C",'MAPA DE RIESGOS'!$AF354),"")</f>
        <v/>
      </c>
      <c r="AC89" s="329" t="str">
        <f>IF(AND('MAPA DE RIESGOS'!$AP355="Media",'MAPA DE RIESGOS'!$AR355="Menor"),CONCATENATE("R",'MAPA DE RIESGOS'!$H355,"C",'MAPA DE RIESGOS'!$AF355),"")</f>
        <v/>
      </c>
      <c r="AD89" s="329" t="str">
        <f>IF(AND('MAPA DE RIESGOS'!$AP356="Media",'MAPA DE RIESGOS'!$AR356="Menor"),CONCATENATE("R",'MAPA DE RIESGOS'!$H356,"C",'MAPA DE RIESGOS'!$AF356),"")</f>
        <v/>
      </c>
      <c r="AE89" s="329" t="str">
        <f>IF(AND('MAPA DE RIESGOS'!$AP357="Media",'MAPA DE RIESGOS'!$AR357="Menor"),CONCATENATE("R",'MAPA DE RIESGOS'!$H357,"C",'MAPA DE RIESGOS'!$AF357),"")</f>
        <v/>
      </c>
      <c r="AF89" s="329" t="str">
        <f>IF(AND('MAPA DE RIESGOS'!$AP358="Media",'MAPA DE RIESGOS'!$AR358="Menor"),CONCATENATE("R",'MAPA DE RIESGOS'!$H358,"C",'MAPA DE RIESGOS'!$AF358),"")</f>
        <v/>
      </c>
      <c r="AG89" s="329" t="str">
        <f>IF(AND('MAPA DE RIESGOS'!$AP359="Media",'MAPA DE RIESGOS'!$AR359="Menor"),CONCATENATE("R",'MAPA DE RIESGOS'!$H359,"C",'MAPA DE RIESGOS'!$AF359),"")</f>
        <v/>
      </c>
      <c r="AH89" s="329" t="str">
        <f>IF(AND('MAPA DE RIESGOS'!$AP360="Media",'MAPA DE RIESGOS'!$AR360="Menor"),CONCATENATE("R",'MAPA DE RIESGOS'!$H360,"C",'MAPA DE RIESGOS'!$AF360),"")</f>
        <v/>
      </c>
      <c r="AI89" s="329" t="str">
        <f>IF(AND('MAPA DE RIESGOS'!$AP361="Media",'MAPA DE RIESGOS'!$AR361="Menor"),CONCATENATE("R",'MAPA DE RIESGOS'!$H361,"C",'MAPA DE RIESGOS'!$AF361),"")</f>
        <v/>
      </c>
      <c r="AJ89" s="329" t="str">
        <f>IF(AND('MAPA DE RIESGOS'!$AP362="Media",'MAPA DE RIESGOS'!$AR362="Menor"),CONCATENATE("R",'MAPA DE RIESGOS'!$H362,"C",'MAPA DE RIESGOS'!$AF362),"")</f>
        <v/>
      </c>
      <c r="AK89" s="329" t="str">
        <f>IF(AND('MAPA DE RIESGOS'!$AP363="Media",'MAPA DE RIESGOS'!$AR363="Menor"),CONCATENATE("R",'MAPA DE RIESGOS'!$H363,"C",'MAPA DE RIESGOS'!$AF363),"")</f>
        <v/>
      </c>
      <c r="AL89" s="329" t="str">
        <f>IF(AND('MAPA DE RIESGOS'!$AP364="Media",'MAPA DE RIESGOS'!$AR364="Menor"),CONCATENATE("R",'MAPA DE RIESGOS'!$H364,"C",'MAPA DE RIESGOS'!$AF364),"")</f>
        <v/>
      </c>
      <c r="AM89" s="329" t="str">
        <f>IF(AND('MAPA DE RIESGOS'!$AP365="Media",'MAPA DE RIESGOS'!$AR365="Menor"),CONCATENATE("R",'MAPA DE RIESGOS'!$H365,"C",'MAPA DE RIESGOS'!$AF365),"")</f>
        <v/>
      </c>
      <c r="AN89" s="329" t="str">
        <f>IF(AND('MAPA DE RIESGOS'!$AP366="Media",'MAPA DE RIESGOS'!$AR366="Menor"),CONCATENATE("R",'MAPA DE RIESGOS'!$H366,"C",'MAPA DE RIESGOS'!$AF366),"")</f>
        <v/>
      </c>
      <c r="AO89" s="329" t="str">
        <f>IF(AND('MAPA DE RIESGOS'!$AP367="Media",'MAPA DE RIESGOS'!$AR367="Menor"),CONCATENATE("R",'MAPA DE RIESGOS'!$H367,"C",'MAPA DE RIESGOS'!$AF367),"")</f>
        <v/>
      </c>
      <c r="AP89" s="329" t="str">
        <f>IF(AND('MAPA DE RIESGOS'!$AP368="Media",'MAPA DE RIESGOS'!$AR368="Menor"),CONCATENATE("R",'MAPA DE RIESGOS'!$H368,"C",'MAPA DE RIESGOS'!$AF368),"")</f>
        <v/>
      </c>
      <c r="AQ89" s="329" t="str">
        <f>IF(AND('MAPA DE RIESGOS'!$AP369="Media",'MAPA DE RIESGOS'!$AR369="Menor"),CONCATENATE("R",'MAPA DE RIESGOS'!$H369,"C",'MAPA DE RIESGOS'!$AF369),"")</f>
        <v/>
      </c>
      <c r="AR89" s="329" t="str">
        <f>IF(AND('MAPA DE RIESGOS'!$AP370="Media",'MAPA DE RIESGOS'!$AR370="Menor"),CONCATENATE("R",'MAPA DE RIESGOS'!$H370,"C",'MAPA DE RIESGOS'!$AF370),"")</f>
        <v/>
      </c>
      <c r="AS89" s="329" t="str">
        <f>IF(AND('MAPA DE RIESGOS'!$AP371="Media",'MAPA DE RIESGOS'!$AR371="Menor"),CONCATENATE("R",'MAPA DE RIESGOS'!$H371,"C",'MAPA DE RIESGOS'!$AF371),"")</f>
        <v/>
      </c>
      <c r="AT89" s="328" t="str">
        <f>IF(AND('MAPA DE RIESGOS'!$AP354="Media",'MAPA DE RIESGOS'!$AR354="Moderado"),CONCATENATE("R",'MAPA DE RIESGOS'!$H354,"C",'MAPA DE RIESGOS'!$AF354),"")</f>
        <v/>
      </c>
      <c r="AU89" s="329" t="str">
        <f>IF(AND('MAPA DE RIESGOS'!$AP355="Media",'MAPA DE RIESGOS'!$AR355="Moderado"),CONCATENATE("R",'MAPA DE RIESGOS'!$H355,"C",'MAPA DE RIESGOS'!$AF355),"")</f>
        <v/>
      </c>
      <c r="AV89" s="329" t="str">
        <f>IF(AND('MAPA DE RIESGOS'!$AP356="Media",'MAPA DE RIESGOS'!$AR356="Moderado"),CONCATENATE("R",'MAPA DE RIESGOS'!$H356,"C",'MAPA DE RIESGOS'!$AF356),"")</f>
        <v/>
      </c>
      <c r="AW89" s="329" t="str">
        <f>IF(AND('MAPA DE RIESGOS'!$AP357="Media",'MAPA DE RIESGOS'!$AR357="Moderado"),CONCATENATE("R",'MAPA DE RIESGOS'!$H357,"C",'MAPA DE RIESGOS'!$AF357),"")</f>
        <v/>
      </c>
      <c r="AX89" s="329" t="str">
        <f>IF(AND('MAPA DE RIESGOS'!$AP358="Media",'MAPA DE RIESGOS'!$AR358="Moderado"),CONCATENATE("R",'MAPA DE RIESGOS'!$H358,"C",'MAPA DE RIESGOS'!$AF358),"")</f>
        <v/>
      </c>
      <c r="AY89" s="329" t="str">
        <f>IF(AND('MAPA DE RIESGOS'!$AP359="Media",'MAPA DE RIESGOS'!$AR359="Moderado"),CONCATENATE("R",'MAPA DE RIESGOS'!$H359,"C",'MAPA DE RIESGOS'!$AF359),"")</f>
        <v/>
      </c>
      <c r="AZ89" s="329" t="str">
        <f>IF(AND('MAPA DE RIESGOS'!$AP360="Media",'MAPA DE RIESGOS'!$AR360="Moderado"),CONCATENATE("R",'MAPA DE RIESGOS'!$H360,"C",'MAPA DE RIESGOS'!$AF360),"")</f>
        <v/>
      </c>
      <c r="BA89" s="329" t="str">
        <f>IF(AND('MAPA DE RIESGOS'!$AP361="Media",'MAPA DE RIESGOS'!$AR361="Moderado"),CONCATENATE("R",'MAPA DE RIESGOS'!$H361,"C",'MAPA DE RIESGOS'!$AF361),"")</f>
        <v/>
      </c>
      <c r="BB89" s="329" t="str">
        <f>IF(AND('MAPA DE RIESGOS'!$AP362="Media",'MAPA DE RIESGOS'!$AR362="Moderado"),CONCATENATE("R",'MAPA DE RIESGOS'!$H362,"C",'MAPA DE RIESGOS'!$AF362),"")</f>
        <v/>
      </c>
      <c r="BC89" s="329" t="str">
        <f>IF(AND('MAPA DE RIESGOS'!$AP363="Media",'MAPA DE RIESGOS'!$AR363="Moderado"),CONCATENATE("R",'MAPA DE RIESGOS'!$H363,"C",'MAPA DE RIESGOS'!$AF363),"")</f>
        <v/>
      </c>
      <c r="BD89" s="329" t="str">
        <f>IF(AND('MAPA DE RIESGOS'!$AP364="Media",'MAPA DE RIESGOS'!$AR364="Moderado"),CONCATENATE("R",'MAPA DE RIESGOS'!$H364,"C",'MAPA DE RIESGOS'!$AF364),"")</f>
        <v/>
      </c>
      <c r="BE89" s="329" t="str">
        <f>IF(AND('MAPA DE RIESGOS'!$AP365="Media",'MAPA DE RIESGOS'!$AR365="Moderado"),CONCATENATE("R",'MAPA DE RIESGOS'!$H365,"C",'MAPA DE RIESGOS'!$AF365),"")</f>
        <v/>
      </c>
      <c r="BF89" s="329" t="str">
        <f>IF(AND('MAPA DE RIESGOS'!$AP366="Media",'MAPA DE RIESGOS'!$AR366="Moderado"),CONCATENATE("R",'MAPA DE RIESGOS'!$H366,"C",'MAPA DE RIESGOS'!$AF366),"")</f>
        <v/>
      </c>
      <c r="BG89" s="329" t="str">
        <f>IF(AND('MAPA DE RIESGOS'!$AP367="Media",'MAPA DE RIESGOS'!$AR367="Moderado"),CONCATENATE("R",'MAPA DE RIESGOS'!$H367,"C",'MAPA DE RIESGOS'!$AF367),"")</f>
        <v/>
      </c>
      <c r="BH89" s="329" t="str">
        <f>IF(AND('MAPA DE RIESGOS'!$AP368="Media",'MAPA DE RIESGOS'!$AR368="Moderado"),CONCATENATE("R",'MAPA DE RIESGOS'!$H368,"C",'MAPA DE RIESGOS'!$AF368),"")</f>
        <v/>
      </c>
      <c r="BI89" s="329" t="str">
        <f>IF(AND('MAPA DE RIESGOS'!$AP369="Media",'MAPA DE RIESGOS'!$AR369="Moderado"),CONCATENATE("R",'MAPA DE RIESGOS'!$H369,"C",'MAPA DE RIESGOS'!$AF369),"")</f>
        <v/>
      </c>
      <c r="BJ89" s="329" t="str">
        <f>IF(AND('MAPA DE RIESGOS'!$AP370="Media",'MAPA DE RIESGOS'!$AR370="Moderado"),CONCATENATE("R",'MAPA DE RIESGOS'!$H370,"C",'MAPA DE RIESGOS'!$AF370),"")</f>
        <v/>
      </c>
      <c r="BK89" s="330" t="str">
        <f>IF(AND('MAPA DE RIESGOS'!$AP371="Media",'MAPA DE RIESGOS'!$AR371="Moderado"),CONCATENATE("R",'MAPA DE RIESGOS'!$H371,"C",'MAPA DE RIESGOS'!$AF371),"")</f>
        <v/>
      </c>
      <c r="BL89" s="316" t="str">
        <f>IF(AND('MAPA DE RIESGOS'!$AP354="Media",'MAPA DE RIESGOS'!$AR354="Mayor"),CONCATENATE("R",'MAPA DE RIESGOS'!$H354,"C",'MAPA DE RIESGOS'!$AF354),"")</f>
        <v/>
      </c>
      <c r="BM89" s="316" t="str">
        <f>IF(AND('MAPA DE RIESGOS'!$AP355="Media",'MAPA DE RIESGOS'!$AR355="Mayor"),CONCATENATE("R",'MAPA DE RIESGOS'!$H355,"C",'MAPA DE RIESGOS'!$AF355),"")</f>
        <v/>
      </c>
      <c r="BN89" s="316" t="str">
        <f>IF(AND('MAPA DE RIESGOS'!$AP356="Media",'MAPA DE RIESGOS'!$AR356="Mayor"),CONCATENATE("R",'MAPA DE RIESGOS'!$H356,"C",'MAPA DE RIESGOS'!$AF356),"")</f>
        <v/>
      </c>
      <c r="BO89" s="316" t="str">
        <f>IF(AND('MAPA DE RIESGOS'!$AP357="Media",'MAPA DE RIESGOS'!$AR357="Mayor"),CONCATENATE("R",'MAPA DE RIESGOS'!$H357,"C",'MAPA DE RIESGOS'!$AF357),"")</f>
        <v/>
      </c>
      <c r="BP89" s="316" t="str">
        <f>IF(AND('MAPA DE RIESGOS'!$AP358="Media",'MAPA DE RIESGOS'!$AR358="Mayor"),CONCATENATE("R",'MAPA DE RIESGOS'!$H358,"C",'MAPA DE RIESGOS'!$AF358),"")</f>
        <v/>
      </c>
      <c r="BQ89" s="316" t="str">
        <f>IF(AND('MAPA DE RIESGOS'!$AP359="Media",'MAPA DE RIESGOS'!$AR359="Mayor"),CONCATENATE("R",'MAPA DE RIESGOS'!$H359,"C",'MAPA DE RIESGOS'!$AF359),"")</f>
        <v/>
      </c>
      <c r="BR89" s="316" t="str">
        <f>IF(AND('MAPA DE RIESGOS'!$AP360="Media",'MAPA DE RIESGOS'!$AR360="Mayor"),CONCATENATE("R",'MAPA DE RIESGOS'!$H360,"C",'MAPA DE RIESGOS'!$AF360),"")</f>
        <v/>
      </c>
      <c r="BS89" s="316" t="str">
        <f>IF(AND('MAPA DE RIESGOS'!$AP361="Media",'MAPA DE RIESGOS'!$AR361="Mayor"),CONCATENATE("R",'MAPA DE RIESGOS'!$H361,"C",'MAPA DE RIESGOS'!$AF361),"")</f>
        <v/>
      </c>
      <c r="BT89" s="316" t="str">
        <f>IF(AND('MAPA DE RIESGOS'!$AP362="Media",'MAPA DE RIESGOS'!$AR362="Mayor"),CONCATENATE("R",'MAPA DE RIESGOS'!$H362,"C",'MAPA DE RIESGOS'!$AF362),"")</f>
        <v/>
      </c>
      <c r="BU89" s="316" t="str">
        <f>IF(AND('MAPA DE RIESGOS'!$AP363="Media",'MAPA DE RIESGOS'!$AR363="Mayor"),CONCATENATE("R",'MAPA DE RIESGOS'!$H363,"C",'MAPA DE RIESGOS'!$AF363),"")</f>
        <v/>
      </c>
      <c r="BV89" s="316" t="str">
        <f>IF(AND('MAPA DE RIESGOS'!$AP364="Media",'MAPA DE RIESGOS'!$AR364="Mayor"),CONCATENATE("R",'MAPA DE RIESGOS'!$H364,"C",'MAPA DE RIESGOS'!$AF364),"")</f>
        <v/>
      </c>
      <c r="BW89" s="316" t="str">
        <f>IF(AND('MAPA DE RIESGOS'!$AP365="Media",'MAPA DE RIESGOS'!$AR365="Mayor"),CONCATENATE("R",'MAPA DE RIESGOS'!$H365,"C",'MAPA DE RIESGOS'!$AF365),"")</f>
        <v/>
      </c>
      <c r="BX89" s="316" t="str">
        <f>IF(AND('MAPA DE RIESGOS'!$AP366="Media",'MAPA DE RIESGOS'!$AR366="Mayor"),CONCATENATE("R",'MAPA DE RIESGOS'!$H366,"C",'MAPA DE RIESGOS'!$AF366),"")</f>
        <v/>
      </c>
      <c r="BY89" s="316" t="str">
        <f>IF(AND('MAPA DE RIESGOS'!$AP367="Media",'MAPA DE RIESGOS'!$AR367="Mayor"),CONCATENATE("R",'MAPA DE RIESGOS'!$H367,"C",'MAPA DE RIESGOS'!$AF367),"")</f>
        <v/>
      </c>
      <c r="BZ89" s="316" t="str">
        <f>IF(AND('MAPA DE RIESGOS'!$AP368="Media",'MAPA DE RIESGOS'!$AR368="Mayor"),CONCATENATE("R",'MAPA DE RIESGOS'!$H368,"C",'MAPA DE RIESGOS'!$AF368),"")</f>
        <v/>
      </c>
      <c r="CA89" s="316" t="str">
        <f>IF(AND('MAPA DE RIESGOS'!$AP369="Media",'MAPA DE RIESGOS'!$AR369="Mayor"),CONCATENATE("R",'MAPA DE RIESGOS'!$H369,"C",'MAPA DE RIESGOS'!$AF369),"")</f>
        <v/>
      </c>
      <c r="CB89" s="316" t="str">
        <f>IF(AND('MAPA DE RIESGOS'!$AP370="Media",'MAPA DE RIESGOS'!$AR370="Mayor"),CONCATENATE("R",'MAPA DE RIESGOS'!$H370,"C",'MAPA DE RIESGOS'!$AF370),"")</f>
        <v/>
      </c>
      <c r="CC89" s="317" t="str">
        <f>IF(AND('MAPA DE RIESGOS'!$AP371="Media",'MAPA DE RIESGOS'!$AR371="Mayor"),CONCATENATE("R",'MAPA DE RIESGOS'!$H371,"C",'MAPA DE RIESGOS'!$AF371),"")</f>
        <v/>
      </c>
      <c r="CD89" s="318" t="str">
        <f>IF(AND('MAPA DE RIESGOS'!$AP354="Media",'MAPA DE RIESGOS'!$AR354="Catastrófico"),CONCATENATE("R",'MAPA DE RIESGOS'!$H354,"C",'MAPA DE RIESGOS'!$AF354),"")</f>
        <v/>
      </c>
      <c r="CE89" s="318" t="str">
        <f>IF(AND('MAPA DE RIESGOS'!$AP355="Media",'MAPA DE RIESGOS'!$AR355="Catastrófico"),CONCATENATE("R",'MAPA DE RIESGOS'!$H355,"C",'MAPA DE RIESGOS'!$AF355),"")</f>
        <v/>
      </c>
      <c r="CF89" s="318" t="str">
        <f>IF(AND('MAPA DE RIESGOS'!$AP356="Media",'MAPA DE RIESGOS'!$AR356="Catastrófico"),CONCATENATE("R",'MAPA DE RIESGOS'!$H356,"C",'MAPA DE RIESGOS'!$AF356),"")</f>
        <v/>
      </c>
      <c r="CG89" s="318" t="str">
        <f>IF(AND('MAPA DE RIESGOS'!$AP357="Media",'MAPA DE RIESGOS'!$AR357="Catastrófico"),CONCATENATE("R",'MAPA DE RIESGOS'!$H357,"C",'MAPA DE RIESGOS'!$AF357),"")</f>
        <v/>
      </c>
      <c r="CH89" s="318" t="str">
        <f>IF(AND('MAPA DE RIESGOS'!$AP358="Media",'MAPA DE RIESGOS'!$AR358="Catastrófico"),CONCATENATE("R",'MAPA DE RIESGOS'!$H358,"C",'MAPA DE RIESGOS'!$AF358),"")</f>
        <v/>
      </c>
      <c r="CI89" s="318" t="str">
        <f>IF(AND('MAPA DE RIESGOS'!$AP359="Media",'MAPA DE RIESGOS'!$AR359="Catastrófico"),CONCATENATE("R",'MAPA DE RIESGOS'!$H359,"C",'MAPA DE RIESGOS'!$AF359),"")</f>
        <v/>
      </c>
      <c r="CJ89" s="318" t="str">
        <f>IF(AND('MAPA DE RIESGOS'!$AP360="Media",'MAPA DE RIESGOS'!$AR360="Catastrófico"),CONCATENATE("R",'MAPA DE RIESGOS'!$H360,"C",'MAPA DE RIESGOS'!$AF360),"")</f>
        <v/>
      </c>
      <c r="CK89" s="318" t="str">
        <f>IF(AND('MAPA DE RIESGOS'!$AP361="Media",'MAPA DE RIESGOS'!$AR361="Catastrófico"),CONCATENATE("R",'MAPA DE RIESGOS'!$H361,"C",'MAPA DE RIESGOS'!$AF361),"")</f>
        <v/>
      </c>
      <c r="CL89" s="318" t="str">
        <f>IF(AND('MAPA DE RIESGOS'!$AP362="Media",'MAPA DE RIESGOS'!$AR362="Catastrófico"),CONCATENATE("R",'MAPA DE RIESGOS'!$H362,"C",'MAPA DE RIESGOS'!$AF362),"")</f>
        <v/>
      </c>
      <c r="CM89" s="318" t="str">
        <f>IF(AND('MAPA DE RIESGOS'!$AP363="Media",'MAPA DE RIESGOS'!$AR363="Catastrófico"),CONCATENATE("R",'MAPA DE RIESGOS'!$H363,"C",'MAPA DE RIESGOS'!$AF363),"")</f>
        <v/>
      </c>
      <c r="CN89" s="318" t="str">
        <f>IF(AND('MAPA DE RIESGOS'!$AP364="Media",'MAPA DE RIESGOS'!$AR364="Catastrófico"),CONCATENATE("R",'MAPA DE RIESGOS'!$H364,"C",'MAPA DE RIESGOS'!$AF364),"")</f>
        <v/>
      </c>
      <c r="CO89" s="318" t="str">
        <f>IF(AND('MAPA DE RIESGOS'!$AP365="Media",'MAPA DE RIESGOS'!$AR365="Catastrófico"),CONCATENATE("R",'MAPA DE RIESGOS'!$H365,"C",'MAPA DE RIESGOS'!$AF365),"")</f>
        <v/>
      </c>
      <c r="CP89" s="318" t="str">
        <f>IF(AND('MAPA DE RIESGOS'!$AP366="Media",'MAPA DE RIESGOS'!$AR366="Catastrófico"),CONCATENATE("R",'MAPA DE RIESGOS'!$H366,"C",'MAPA DE RIESGOS'!$AF366),"")</f>
        <v/>
      </c>
      <c r="CQ89" s="318" t="str">
        <f>IF(AND('MAPA DE RIESGOS'!$AP367="Media",'MAPA DE RIESGOS'!$AR367="Catastrófico"),CONCATENATE("R",'MAPA DE RIESGOS'!$H367,"C",'MAPA DE RIESGOS'!$AF367),"")</f>
        <v/>
      </c>
      <c r="CR89" s="318" t="str">
        <f>IF(AND('MAPA DE RIESGOS'!$AP368="Media",'MAPA DE RIESGOS'!$AR368="Catastrófico"),CONCATENATE("R",'MAPA DE RIESGOS'!$H368,"C",'MAPA DE RIESGOS'!$AF368),"")</f>
        <v/>
      </c>
      <c r="CS89" s="318" t="str">
        <f>IF(AND('MAPA DE RIESGOS'!$AP369="Media",'MAPA DE RIESGOS'!$AR369="Catastrófico"),CONCATENATE("R",'MAPA DE RIESGOS'!$H369,"C",'MAPA DE RIESGOS'!$AF369),"")</f>
        <v/>
      </c>
      <c r="CT89" s="318" t="str">
        <f>IF(AND('MAPA DE RIESGOS'!$AP370="Media",'MAPA DE RIESGOS'!$AR370="Catastrófico"),CONCATENATE("R",'MAPA DE RIESGOS'!$H370,"C",'MAPA DE RIESGOS'!$AF370),"")</f>
        <v/>
      </c>
      <c r="CU89" s="319" t="str">
        <f>IF(AND('MAPA DE RIESGOS'!$AP371="Media",'MAPA DE RIESGOS'!$AR371="Catastrófico"),CONCATENATE("R",'MAPA DE RIESGOS'!$H371,"C",'MAPA DE RIESGOS'!$AF371),"")</f>
        <v/>
      </c>
      <c r="CV89" s="57"/>
      <c r="CW89" s="864"/>
      <c r="CX89" s="865"/>
      <c r="CY89" s="865"/>
      <c r="CZ89" s="865"/>
      <c r="DA89" s="865"/>
      <c r="DB89" s="866"/>
    </row>
    <row r="90" spans="2:106" ht="32.450000000000003" customHeight="1">
      <c r="B90" s="878"/>
      <c r="C90" s="878"/>
      <c r="D90" s="879"/>
      <c r="E90" s="849"/>
      <c r="F90" s="850"/>
      <c r="G90" s="850"/>
      <c r="H90" s="850"/>
      <c r="I90" s="851"/>
      <c r="J90" s="328" t="str">
        <f>IF(AND('MAPA DE RIESGOS'!$AP372="Media",'MAPA DE RIESGOS'!$AR372="Leve"),CONCATENATE("R",'MAPA DE RIESGOS'!$H372,"C",'MAPA DE RIESGOS'!$AF372),"")</f>
        <v/>
      </c>
      <c r="K90" s="329" t="str">
        <f>IF(AND('MAPA DE RIESGOS'!$AP373="Media",'MAPA DE RIESGOS'!$AR373="Leve"),CONCATENATE("R",'MAPA DE RIESGOS'!$H373,"C",'MAPA DE RIESGOS'!$AF373),"")</f>
        <v/>
      </c>
      <c r="L90" s="329" t="str">
        <f>IF(AND('MAPA DE RIESGOS'!$AP374="Media",'MAPA DE RIESGOS'!$AR374="Leve"),CONCATENATE("R",'MAPA DE RIESGOS'!$H374,"C",'MAPA DE RIESGOS'!$AF374),"")</f>
        <v/>
      </c>
      <c r="M90" s="329" t="str">
        <f>IF(AND('MAPA DE RIESGOS'!$AP375="Media",'MAPA DE RIESGOS'!$AR375="Leve"),CONCATENATE("R",'MAPA DE RIESGOS'!$H375,"C",'MAPA DE RIESGOS'!$AF375),"")</f>
        <v/>
      </c>
      <c r="N90" s="329" t="str">
        <f>IF(AND('MAPA DE RIESGOS'!$AP376="Media",'MAPA DE RIESGOS'!$AR376="Leve"),CONCATENATE("R",'MAPA DE RIESGOS'!$H376,"C",'MAPA DE RIESGOS'!$AF376),"")</f>
        <v/>
      </c>
      <c r="O90" s="329" t="str">
        <f>IF(AND('MAPA DE RIESGOS'!$AP377="Media",'MAPA DE RIESGOS'!$AR377="Leve"),CONCATENATE("R",'MAPA DE RIESGOS'!$H377,"C",'MAPA DE RIESGOS'!$AF377),"")</f>
        <v/>
      </c>
      <c r="P90" s="329" t="str">
        <f>IF(AND('MAPA DE RIESGOS'!$AP378="Media",'MAPA DE RIESGOS'!$AR378="Leve"),CONCATENATE("R",'MAPA DE RIESGOS'!$H378,"C",'MAPA DE RIESGOS'!$AF378),"")</f>
        <v/>
      </c>
      <c r="Q90" s="329" t="str">
        <f>IF(AND('MAPA DE RIESGOS'!$AP379="Media",'MAPA DE RIESGOS'!$AR379="Leve"),CONCATENATE("R",'MAPA DE RIESGOS'!$H379,"C",'MAPA DE RIESGOS'!$AF379),"")</f>
        <v/>
      </c>
      <c r="R90" s="329" t="str">
        <f>IF(AND('MAPA DE RIESGOS'!$AP380="Media",'MAPA DE RIESGOS'!$AR380="Leve"),CONCATENATE("R",'MAPA DE RIESGOS'!$H380,"C",'MAPA DE RIESGOS'!$AF380),"")</f>
        <v/>
      </c>
      <c r="S90" s="329" t="str">
        <f>IF(AND('MAPA DE RIESGOS'!$AP381="Media",'MAPA DE RIESGOS'!$AR381="Leve"),CONCATENATE("R",'MAPA DE RIESGOS'!$H381,"C",'MAPA DE RIESGOS'!$AF381),"")</f>
        <v/>
      </c>
      <c r="T90" s="329" t="str">
        <f>IF(AND('MAPA DE RIESGOS'!$AP382="Media",'MAPA DE RIESGOS'!$AR382="Leve"),CONCATENATE("R",'MAPA DE RIESGOS'!$H382,"C",'MAPA DE RIESGOS'!$AF382),"")</f>
        <v/>
      </c>
      <c r="U90" s="329" t="str">
        <f>IF(AND('MAPA DE RIESGOS'!$AP383="Media",'MAPA DE RIESGOS'!$AR383="Leve"),CONCATENATE("R",'MAPA DE RIESGOS'!$H383,"C",'MAPA DE RIESGOS'!$AF383),"")</f>
        <v/>
      </c>
      <c r="V90" s="329" t="str">
        <f>IF(AND('MAPA DE RIESGOS'!$AP384="Media",'MAPA DE RIESGOS'!$AR384="Leve"),CONCATENATE("R",'MAPA DE RIESGOS'!$H384,"C",'MAPA DE RIESGOS'!$AF384),"")</f>
        <v/>
      </c>
      <c r="W90" s="329" t="str">
        <f>IF(AND('MAPA DE RIESGOS'!$AP385="Media",'MAPA DE RIESGOS'!$AR385="Leve"),CONCATENATE("R",'MAPA DE RIESGOS'!$H385,"C",'MAPA DE RIESGOS'!$AF385),"")</f>
        <v/>
      </c>
      <c r="X90" s="329" t="str">
        <f>IF(AND('MAPA DE RIESGOS'!$AP386="Media",'MAPA DE RIESGOS'!$AR386="Leve"),CONCATENATE("R",'MAPA DE RIESGOS'!$H386,"C",'MAPA DE RIESGOS'!$AF386),"")</f>
        <v/>
      </c>
      <c r="Y90" s="329" t="str">
        <f>IF(AND('MAPA DE RIESGOS'!$AP387="Media",'MAPA DE RIESGOS'!$AR387="Leve"),CONCATENATE("R",'MAPA DE RIESGOS'!$H387,"C",'MAPA DE RIESGOS'!$AF387),"")</f>
        <v/>
      </c>
      <c r="Z90" s="329" t="str">
        <f>IF(AND('MAPA DE RIESGOS'!$AP388="Media",'MAPA DE RIESGOS'!$AR388="Leve"),CONCATENATE("R",'MAPA DE RIESGOS'!$H388,"C",'MAPA DE RIESGOS'!$AF388),"")</f>
        <v/>
      </c>
      <c r="AA90" s="329" t="str">
        <f>IF(AND('MAPA DE RIESGOS'!$AP389="Media",'MAPA DE RIESGOS'!$AR389="Leve"),CONCATENATE("R",'MAPA DE RIESGOS'!$H389,"C",'MAPA DE RIESGOS'!$AF389),"")</f>
        <v/>
      </c>
      <c r="AB90" s="328" t="str">
        <f>IF(AND('MAPA DE RIESGOS'!$AP372="Media",'MAPA DE RIESGOS'!$AR372="Menor"),CONCATENATE("R",'MAPA DE RIESGOS'!$H372,"C",'MAPA DE RIESGOS'!$AF372),"")</f>
        <v/>
      </c>
      <c r="AC90" s="329" t="str">
        <f>IF(AND('MAPA DE RIESGOS'!$AP373="Media",'MAPA DE RIESGOS'!$AR373="Menor"),CONCATENATE("R",'MAPA DE RIESGOS'!$H373,"C",'MAPA DE RIESGOS'!$AF373),"")</f>
        <v/>
      </c>
      <c r="AD90" s="329" t="str">
        <f>IF(AND('MAPA DE RIESGOS'!$AP374="Media",'MAPA DE RIESGOS'!$AR374="Menor"),CONCATENATE("R",'MAPA DE RIESGOS'!$H374,"C",'MAPA DE RIESGOS'!$AF374),"")</f>
        <v/>
      </c>
      <c r="AE90" s="329" t="str">
        <f>IF(AND('MAPA DE RIESGOS'!$AP375="Media",'MAPA DE RIESGOS'!$AR375="Menor"),CONCATENATE("R",'MAPA DE RIESGOS'!$H375,"C",'MAPA DE RIESGOS'!$AF375),"")</f>
        <v/>
      </c>
      <c r="AF90" s="329" t="str">
        <f>IF(AND('MAPA DE RIESGOS'!$AP376="Media",'MAPA DE RIESGOS'!$AR376="Menor"),CONCATENATE("R",'MAPA DE RIESGOS'!$H376,"C",'MAPA DE RIESGOS'!$AF376),"")</f>
        <v/>
      </c>
      <c r="AG90" s="329" t="str">
        <f>IF(AND('MAPA DE RIESGOS'!$AP377="Media",'MAPA DE RIESGOS'!$AR377="Menor"),CONCATENATE("R",'MAPA DE RIESGOS'!$H377,"C",'MAPA DE RIESGOS'!$AF377),"")</f>
        <v/>
      </c>
      <c r="AH90" s="329" t="str">
        <f>IF(AND('MAPA DE RIESGOS'!$AP378="Media",'MAPA DE RIESGOS'!$AR378="Menor"),CONCATENATE("R",'MAPA DE RIESGOS'!$H378,"C",'MAPA DE RIESGOS'!$AF378),"")</f>
        <v/>
      </c>
      <c r="AI90" s="329" t="str">
        <f>IF(AND('MAPA DE RIESGOS'!$AP379="Media",'MAPA DE RIESGOS'!$AR379="Menor"),CONCATENATE("R",'MAPA DE RIESGOS'!$H379,"C",'MAPA DE RIESGOS'!$AF379),"")</f>
        <v/>
      </c>
      <c r="AJ90" s="329" t="str">
        <f>IF(AND('MAPA DE RIESGOS'!$AP380="Media",'MAPA DE RIESGOS'!$AR380="Menor"),CONCATENATE("R",'MAPA DE RIESGOS'!$H380,"C",'MAPA DE RIESGOS'!$AF380),"")</f>
        <v/>
      </c>
      <c r="AK90" s="329" t="str">
        <f>IF(AND('MAPA DE RIESGOS'!$AP381="Media",'MAPA DE RIESGOS'!$AR381="Menor"),CONCATENATE("R",'MAPA DE RIESGOS'!$H381,"C",'MAPA DE RIESGOS'!$AF381),"")</f>
        <v/>
      </c>
      <c r="AL90" s="329" t="str">
        <f>IF(AND('MAPA DE RIESGOS'!$AP382="Media",'MAPA DE RIESGOS'!$AR382="Menor"),CONCATENATE("R",'MAPA DE RIESGOS'!$H382,"C",'MAPA DE RIESGOS'!$AF382),"")</f>
        <v/>
      </c>
      <c r="AM90" s="329" t="str">
        <f>IF(AND('MAPA DE RIESGOS'!$AP383="Media",'MAPA DE RIESGOS'!$AR383="Menor"),CONCATENATE("R",'MAPA DE RIESGOS'!$H383,"C",'MAPA DE RIESGOS'!$AF383),"")</f>
        <v/>
      </c>
      <c r="AN90" s="329" t="str">
        <f>IF(AND('MAPA DE RIESGOS'!$AP384="Media",'MAPA DE RIESGOS'!$AR384="Menor"),CONCATENATE("R",'MAPA DE RIESGOS'!$H384,"C",'MAPA DE RIESGOS'!$AF384),"")</f>
        <v/>
      </c>
      <c r="AO90" s="329" t="str">
        <f>IF(AND('MAPA DE RIESGOS'!$AP385="Media",'MAPA DE RIESGOS'!$AR385="Menor"),CONCATENATE("R",'MAPA DE RIESGOS'!$H385,"C",'MAPA DE RIESGOS'!$AF385),"")</f>
        <v/>
      </c>
      <c r="AP90" s="329" t="str">
        <f>IF(AND('MAPA DE RIESGOS'!$AP386="Media",'MAPA DE RIESGOS'!$AR386="Menor"),CONCATENATE("R",'MAPA DE RIESGOS'!$H386,"C",'MAPA DE RIESGOS'!$AF386),"")</f>
        <v/>
      </c>
      <c r="AQ90" s="329" t="str">
        <f>IF(AND('MAPA DE RIESGOS'!$AP387="Media",'MAPA DE RIESGOS'!$AR387="Menor"),CONCATENATE("R",'MAPA DE RIESGOS'!$H387,"C",'MAPA DE RIESGOS'!$AF387),"")</f>
        <v/>
      </c>
      <c r="AR90" s="329" t="str">
        <f>IF(AND('MAPA DE RIESGOS'!$AP388="Media",'MAPA DE RIESGOS'!$AR388="Menor"),CONCATENATE("R",'MAPA DE RIESGOS'!$H388,"C",'MAPA DE RIESGOS'!$AF388),"")</f>
        <v/>
      </c>
      <c r="AS90" s="329" t="str">
        <f>IF(AND('MAPA DE RIESGOS'!$AP389="Media",'MAPA DE RIESGOS'!$AR389="Menor"),CONCATENATE("R",'MAPA DE RIESGOS'!$H389,"C",'MAPA DE RIESGOS'!$AF389),"")</f>
        <v/>
      </c>
      <c r="AT90" s="328" t="str">
        <f>IF(AND('MAPA DE RIESGOS'!$AP372="Media",'MAPA DE RIESGOS'!$AR372="Moderado"),CONCATENATE("R",'MAPA DE RIESGOS'!$H372,"C",'MAPA DE RIESGOS'!$AF372),"")</f>
        <v/>
      </c>
      <c r="AU90" s="329" t="str">
        <f>IF(AND('MAPA DE RIESGOS'!$AP373="Media",'MAPA DE RIESGOS'!$AR373="Moderado"),CONCATENATE("R",'MAPA DE RIESGOS'!$H373,"C",'MAPA DE RIESGOS'!$AF373),"")</f>
        <v/>
      </c>
      <c r="AV90" s="329" t="str">
        <f>IF(AND('MAPA DE RIESGOS'!$AP374="Media",'MAPA DE RIESGOS'!$AR374="Moderado"),CONCATENATE("R",'MAPA DE RIESGOS'!$H374,"C",'MAPA DE RIESGOS'!$AF374),"")</f>
        <v/>
      </c>
      <c r="AW90" s="329" t="str">
        <f>IF(AND('MAPA DE RIESGOS'!$AP375="Media",'MAPA DE RIESGOS'!$AR375="Moderado"),CONCATENATE("R",'MAPA DE RIESGOS'!$H375,"C",'MAPA DE RIESGOS'!$AF375),"")</f>
        <v/>
      </c>
      <c r="AX90" s="329" t="str">
        <f>IF(AND('MAPA DE RIESGOS'!$AP376="Media",'MAPA DE RIESGOS'!$AR376="Moderado"),CONCATENATE("R",'MAPA DE RIESGOS'!$H376,"C",'MAPA DE RIESGOS'!$AF376),"")</f>
        <v/>
      </c>
      <c r="AY90" s="329" t="str">
        <f>IF(AND('MAPA DE RIESGOS'!$AP377="Media",'MAPA DE RIESGOS'!$AR377="Moderado"),CONCATENATE("R",'MAPA DE RIESGOS'!$H377,"C",'MAPA DE RIESGOS'!$AF377),"")</f>
        <v/>
      </c>
      <c r="AZ90" s="329" t="str">
        <f>IF(AND('MAPA DE RIESGOS'!$AP378="Media",'MAPA DE RIESGOS'!$AR378="Moderado"),CONCATENATE("R",'MAPA DE RIESGOS'!$H378,"C",'MAPA DE RIESGOS'!$AF378),"")</f>
        <v/>
      </c>
      <c r="BA90" s="329" t="str">
        <f>IF(AND('MAPA DE RIESGOS'!$AP379="Media",'MAPA DE RIESGOS'!$AR379="Moderado"),CONCATENATE("R",'MAPA DE RIESGOS'!$H379,"C",'MAPA DE RIESGOS'!$AF379),"")</f>
        <v/>
      </c>
      <c r="BB90" s="329" t="str">
        <f>IF(AND('MAPA DE RIESGOS'!$AP380="Media",'MAPA DE RIESGOS'!$AR380="Moderado"),CONCATENATE("R",'MAPA DE RIESGOS'!$H380,"C",'MAPA DE RIESGOS'!$AF380),"")</f>
        <v/>
      </c>
      <c r="BC90" s="329" t="str">
        <f>IF(AND('MAPA DE RIESGOS'!$AP381="Media",'MAPA DE RIESGOS'!$AR381="Moderado"),CONCATENATE("R",'MAPA DE RIESGOS'!$H381,"C",'MAPA DE RIESGOS'!$AF381),"")</f>
        <v/>
      </c>
      <c r="BD90" s="329" t="str">
        <f>IF(AND('MAPA DE RIESGOS'!$AP382="Media",'MAPA DE RIESGOS'!$AR382="Moderado"),CONCATENATE("R",'MAPA DE RIESGOS'!$H382,"C",'MAPA DE RIESGOS'!$AF382),"")</f>
        <v/>
      </c>
      <c r="BE90" s="329" t="str">
        <f>IF(AND('MAPA DE RIESGOS'!$AP383="Media",'MAPA DE RIESGOS'!$AR383="Moderado"),CONCATENATE("R",'MAPA DE RIESGOS'!$H383,"C",'MAPA DE RIESGOS'!$AF383),"")</f>
        <v/>
      </c>
      <c r="BF90" s="329" t="str">
        <f>IF(AND('MAPA DE RIESGOS'!$AP384="Media",'MAPA DE RIESGOS'!$AR384="Moderado"),CONCATENATE("R",'MAPA DE RIESGOS'!$H384,"C",'MAPA DE RIESGOS'!$AF384),"")</f>
        <v/>
      </c>
      <c r="BG90" s="329" t="str">
        <f>IF(AND('MAPA DE RIESGOS'!$AP385="Media",'MAPA DE RIESGOS'!$AR385="Moderado"),CONCATENATE("R",'MAPA DE RIESGOS'!$H385,"C",'MAPA DE RIESGOS'!$AF385),"")</f>
        <v/>
      </c>
      <c r="BH90" s="329" t="str">
        <f>IF(AND('MAPA DE RIESGOS'!$AP386="Media",'MAPA DE RIESGOS'!$AR386="Moderado"),CONCATENATE("R",'MAPA DE RIESGOS'!$H386,"C",'MAPA DE RIESGOS'!$AF386),"")</f>
        <v/>
      </c>
      <c r="BI90" s="329" t="str">
        <f>IF(AND('MAPA DE RIESGOS'!$AP387="Media",'MAPA DE RIESGOS'!$AR387="Moderado"),CONCATENATE("R",'MAPA DE RIESGOS'!$H387,"C",'MAPA DE RIESGOS'!$AF387),"")</f>
        <v/>
      </c>
      <c r="BJ90" s="329" t="str">
        <f>IF(AND('MAPA DE RIESGOS'!$AP388="Media",'MAPA DE RIESGOS'!$AR388="Moderado"),CONCATENATE("R",'MAPA DE RIESGOS'!$H388,"C",'MAPA DE RIESGOS'!$AF388),"")</f>
        <v/>
      </c>
      <c r="BK90" s="330" t="str">
        <f>IF(AND('MAPA DE RIESGOS'!$AP389="Media",'MAPA DE RIESGOS'!$AR389="Moderado"),CONCATENATE("R",'MAPA DE RIESGOS'!$H389,"C",'MAPA DE RIESGOS'!$AF389),"")</f>
        <v/>
      </c>
      <c r="BL90" s="316" t="str">
        <f>IF(AND('MAPA DE RIESGOS'!$AP372="Media",'MAPA DE RIESGOS'!$AR372="Mayor"),CONCATENATE("R",'MAPA DE RIESGOS'!$H372,"C",'MAPA DE RIESGOS'!$AF372),"")</f>
        <v/>
      </c>
      <c r="BM90" s="316" t="str">
        <f>IF(AND('MAPA DE RIESGOS'!$AP373="Media",'MAPA DE RIESGOS'!$AR373="Mayor"),CONCATENATE("R",'MAPA DE RIESGOS'!$H373,"C",'MAPA DE RIESGOS'!$AF373),"")</f>
        <v/>
      </c>
      <c r="BN90" s="316" t="str">
        <f>IF(AND('MAPA DE RIESGOS'!$AP374="Media",'MAPA DE RIESGOS'!$AR374="Mayor"),CONCATENATE("R",'MAPA DE RIESGOS'!$H374,"C",'MAPA DE RIESGOS'!$AF374),"")</f>
        <v/>
      </c>
      <c r="BO90" s="316" t="str">
        <f>IF(AND('MAPA DE RIESGOS'!$AP375="Media",'MAPA DE RIESGOS'!$AR375="Mayor"),CONCATENATE("R",'MAPA DE RIESGOS'!$H375,"C",'MAPA DE RIESGOS'!$AF375),"")</f>
        <v/>
      </c>
      <c r="BP90" s="316" t="str">
        <f>IF(AND('MAPA DE RIESGOS'!$AP376="Media",'MAPA DE RIESGOS'!$AR376="Mayor"),CONCATENATE("R",'MAPA DE RIESGOS'!$H376,"C",'MAPA DE RIESGOS'!$AF376),"")</f>
        <v/>
      </c>
      <c r="BQ90" s="316" t="str">
        <f>IF(AND('MAPA DE RIESGOS'!$AP377="Media",'MAPA DE RIESGOS'!$AR377="Mayor"),CONCATENATE("R",'MAPA DE RIESGOS'!$H377,"C",'MAPA DE RIESGOS'!$AF377),"")</f>
        <v/>
      </c>
      <c r="BR90" s="316" t="str">
        <f>IF(AND('MAPA DE RIESGOS'!$AP378="Media",'MAPA DE RIESGOS'!$AR378="Mayor"),CONCATENATE("R",'MAPA DE RIESGOS'!$H378,"C",'MAPA DE RIESGOS'!$AF378),"")</f>
        <v/>
      </c>
      <c r="BS90" s="316" t="str">
        <f>IF(AND('MAPA DE RIESGOS'!$AP379="Media",'MAPA DE RIESGOS'!$AR379="Mayor"),CONCATENATE("R",'MAPA DE RIESGOS'!$H379,"C",'MAPA DE RIESGOS'!$AF379),"")</f>
        <v/>
      </c>
      <c r="BT90" s="316" t="str">
        <f>IF(AND('MAPA DE RIESGOS'!$AP380="Media",'MAPA DE RIESGOS'!$AR380="Mayor"),CONCATENATE("R",'MAPA DE RIESGOS'!$H380,"C",'MAPA DE RIESGOS'!$AF380),"")</f>
        <v/>
      </c>
      <c r="BU90" s="316" t="str">
        <f>IF(AND('MAPA DE RIESGOS'!$AP381="Media",'MAPA DE RIESGOS'!$AR381="Mayor"),CONCATENATE("R",'MAPA DE RIESGOS'!$H381,"C",'MAPA DE RIESGOS'!$AF381),"")</f>
        <v/>
      </c>
      <c r="BV90" s="316" t="str">
        <f>IF(AND('MAPA DE RIESGOS'!$AP382="Media",'MAPA DE RIESGOS'!$AR382="Mayor"),CONCATENATE("R",'MAPA DE RIESGOS'!$H382,"C",'MAPA DE RIESGOS'!$AF382),"")</f>
        <v/>
      </c>
      <c r="BW90" s="316" t="str">
        <f>IF(AND('MAPA DE RIESGOS'!$AP383="Media",'MAPA DE RIESGOS'!$AR383="Mayor"),CONCATENATE("R",'MAPA DE RIESGOS'!$H383,"C",'MAPA DE RIESGOS'!$AF383),"")</f>
        <v/>
      </c>
      <c r="BX90" s="316" t="str">
        <f>IF(AND('MAPA DE RIESGOS'!$AP384="Media",'MAPA DE RIESGOS'!$AR384="Mayor"),CONCATENATE("R",'MAPA DE RIESGOS'!$H384,"C",'MAPA DE RIESGOS'!$AF384),"")</f>
        <v/>
      </c>
      <c r="BY90" s="316" t="str">
        <f>IF(AND('MAPA DE RIESGOS'!$AP385="Media",'MAPA DE RIESGOS'!$AR385="Mayor"),CONCATENATE("R",'MAPA DE RIESGOS'!$H385,"C",'MAPA DE RIESGOS'!$AF385),"")</f>
        <v/>
      </c>
      <c r="BZ90" s="316" t="str">
        <f>IF(AND('MAPA DE RIESGOS'!$AP386="Media",'MAPA DE RIESGOS'!$AR386="Mayor"),CONCATENATE("R",'MAPA DE RIESGOS'!$H386,"C",'MAPA DE RIESGOS'!$AF386),"")</f>
        <v/>
      </c>
      <c r="CA90" s="316" t="str">
        <f>IF(AND('MAPA DE RIESGOS'!$AP387="Media",'MAPA DE RIESGOS'!$AR387="Mayor"),CONCATENATE("R",'MAPA DE RIESGOS'!$H387,"C",'MAPA DE RIESGOS'!$AF387),"")</f>
        <v/>
      </c>
      <c r="CB90" s="316" t="str">
        <f>IF(AND('MAPA DE RIESGOS'!$AP388="Media",'MAPA DE RIESGOS'!$AR388="Mayor"),CONCATENATE("R",'MAPA DE RIESGOS'!$H388,"C",'MAPA DE RIESGOS'!$AF388),"")</f>
        <v/>
      </c>
      <c r="CC90" s="317" t="str">
        <f>IF(AND('MAPA DE RIESGOS'!$AP389="Media",'MAPA DE RIESGOS'!$AR389="Mayor"),CONCATENATE("R",'MAPA DE RIESGOS'!$H389,"C",'MAPA DE RIESGOS'!$AF389),"")</f>
        <v/>
      </c>
      <c r="CD90" s="318" t="str">
        <f>IF(AND('MAPA DE RIESGOS'!$AP372="Media",'MAPA DE RIESGOS'!$AR372="Catastrófico"),CONCATENATE("R",'MAPA DE RIESGOS'!$H372,"C",'MAPA DE RIESGOS'!$AF372),"")</f>
        <v/>
      </c>
      <c r="CE90" s="318" t="str">
        <f>IF(AND('MAPA DE RIESGOS'!$AP373="Media",'MAPA DE RIESGOS'!$AR373="Catastrófico"),CONCATENATE("R",'MAPA DE RIESGOS'!$H373,"C",'MAPA DE RIESGOS'!$AF373),"")</f>
        <v/>
      </c>
      <c r="CF90" s="318" t="str">
        <f>IF(AND('MAPA DE RIESGOS'!$AP374="Media",'MAPA DE RIESGOS'!$AR374="Catastrófico"),CONCATENATE("R",'MAPA DE RIESGOS'!$H374,"C",'MAPA DE RIESGOS'!$AF374),"")</f>
        <v/>
      </c>
      <c r="CG90" s="318" t="str">
        <f>IF(AND('MAPA DE RIESGOS'!$AP375="Media",'MAPA DE RIESGOS'!$AR375="Catastrófico"),CONCATENATE("R",'MAPA DE RIESGOS'!$H375,"C",'MAPA DE RIESGOS'!$AF375),"")</f>
        <v/>
      </c>
      <c r="CH90" s="318" t="str">
        <f>IF(AND('MAPA DE RIESGOS'!$AP376="Media",'MAPA DE RIESGOS'!$AR376="Catastrófico"),CONCATENATE("R",'MAPA DE RIESGOS'!$H376,"C",'MAPA DE RIESGOS'!$AF376),"")</f>
        <v/>
      </c>
      <c r="CI90" s="318" t="str">
        <f>IF(AND('MAPA DE RIESGOS'!$AP377="Media",'MAPA DE RIESGOS'!$AR377="Catastrófico"),CONCATENATE("R",'MAPA DE RIESGOS'!$H377,"C",'MAPA DE RIESGOS'!$AF377),"")</f>
        <v/>
      </c>
      <c r="CJ90" s="318" t="str">
        <f>IF(AND('MAPA DE RIESGOS'!$AP378="Media",'MAPA DE RIESGOS'!$AR378="Catastrófico"),CONCATENATE("R",'MAPA DE RIESGOS'!$H378,"C",'MAPA DE RIESGOS'!$AF378),"")</f>
        <v/>
      </c>
      <c r="CK90" s="318" t="str">
        <f>IF(AND('MAPA DE RIESGOS'!$AP379="Media",'MAPA DE RIESGOS'!$AR379="Catastrófico"),CONCATENATE("R",'MAPA DE RIESGOS'!$H379,"C",'MAPA DE RIESGOS'!$AF379),"")</f>
        <v/>
      </c>
      <c r="CL90" s="318" t="str">
        <f>IF(AND('MAPA DE RIESGOS'!$AP380="Media",'MAPA DE RIESGOS'!$AR380="Catastrófico"),CONCATENATE("R",'MAPA DE RIESGOS'!$H380,"C",'MAPA DE RIESGOS'!$AF380),"")</f>
        <v/>
      </c>
      <c r="CM90" s="318" t="str">
        <f>IF(AND('MAPA DE RIESGOS'!$AP381="Media",'MAPA DE RIESGOS'!$AR381="Catastrófico"),CONCATENATE("R",'MAPA DE RIESGOS'!$H381,"C",'MAPA DE RIESGOS'!$AF381),"")</f>
        <v/>
      </c>
      <c r="CN90" s="318" t="str">
        <f>IF(AND('MAPA DE RIESGOS'!$AP382="Media",'MAPA DE RIESGOS'!$AR382="Catastrófico"),CONCATENATE("R",'MAPA DE RIESGOS'!$H382,"C",'MAPA DE RIESGOS'!$AF382),"")</f>
        <v/>
      </c>
      <c r="CO90" s="318" t="str">
        <f>IF(AND('MAPA DE RIESGOS'!$AP383="Media",'MAPA DE RIESGOS'!$AR383="Catastrófico"),CONCATENATE("R",'MAPA DE RIESGOS'!$H383,"C",'MAPA DE RIESGOS'!$AF383),"")</f>
        <v/>
      </c>
      <c r="CP90" s="318" t="str">
        <f>IF(AND('MAPA DE RIESGOS'!$AP384="Media",'MAPA DE RIESGOS'!$AR384="Catastrófico"),CONCATENATE("R",'MAPA DE RIESGOS'!$H384,"C",'MAPA DE RIESGOS'!$AF384),"")</f>
        <v/>
      </c>
      <c r="CQ90" s="318" t="str">
        <f>IF(AND('MAPA DE RIESGOS'!$AP385="Media",'MAPA DE RIESGOS'!$AR385="Catastrófico"),CONCATENATE("R",'MAPA DE RIESGOS'!$H385,"C",'MAPA DE RIESGOS'!$AF385),"")</f>
        <v/>
      </c>
      <c r="CR90" s="318" t="str">
        <f>IF(AND('MAPA DE RIESGOS'!$AP386="Media",'MAPA DE RIESGOS'!$AR386="Catastrófico"),CONCATENATE("R",'MAPA DE RIESGOS'!$H386,"C",'MAPA DE RIESGOS'!$AF386),"")</f>
        <v/>
      </c>
      <c r="CS90" s="318" t="str">
        <f>IF(AND('MAPA DE RIESGOS'!$AP387="Media",'MAPA DE RIESGOS'!$AR387="Catastrófico"),CONCATENATE("R",'MAPA DE RIESGOS'!$H387,"C",'MAPA DE RIESGOS'!$AF387),"")</f>
        <v/>
      </c>
      <c r="CT90" s="318" t="str">
        <f>IF(AND('MAPA DE RIESGOS'!$AP388="Media",'MAPA DE RIESGOS'!$AR388="Catastrófico"),CONCATENATE("R",'MAPA DE RIESGOS'!$H388,"C",'MAPA DE RIESGOS'!$AF388),"")</f>
        <v/>
      </c>
      <c r="CU90" s="319" t="str">
        <f>IF(AND('MAPA DE RIESGOS'!$AP389="Media",'MAPA DE RIESGOS'!$AR389="Catastrófico"),CONCATENATE("R",'MAPA DE RIESGOS'!$H389,"C",'MAPA DE RIESGOS'!$AF389),"")</f>
        <v/>
      </c>
      <c r="CV90" s="57"/>
      <c r="CW90" s="864"/>
      <c r="CX90" s="865"/>
      <c r="CY90" s="865"/>
      <c r="CZ90" s="865"/>
      <c r="DA90" s="865"/>
      <c r="DB90" s="866"/>
    </row>
    <row r="91" spans="2:106" ht="32.450000000000003" customHeight="1">
      <c r="B91" s="878"/>
      <c r="C91" s="878"/>
      <c r="D91" s="879"/>
      <c r="E91" s="849"/>
      <c r="F91" s="850"/>
      <c r="G91" s="850"/>
      <c r="H91" s="850"/>
      <c r="I91" s="851"/>
      <c r="J91" s="328" t="str">
        <f>IF(AND('MAPA DE RIESGOS'!$AP390="Media",'MAPA DE RIESGOS'!$AR390="Leve"),CONCATENATE("R",'MAPA DE RIESGOS'!$H390,"C",'MAPA DE RIESGOS'!$AF390),"")</f>
        <v/>
      </c>
      <c r="K91" s="329" t="str">
        <f>IF(AND('MAPA DE RIESGOS'!$AP391="Media",'MAPA DE RIESGOS'!$AR391="Leve"),CONCATENATE("R",'MAPA DE RIESGOS'!$H391,"C",'MAPA DE RIESGOS'!$AF391),"")</f>
        <v/>
      </c>
      <c r="L91" s="329" t="str">
        <f>IF(AND('MAPA DE RIESGOS'!$AP392="Media",'MAPA DE RIESGOS'!$AR392="Leve"),CONCATENATE("R",'MAPA DE RIESGOS'!$H392,"C",'MAPA DE RIESGOS'!$AF392),"")</f>
        <v/>
      </c>
      <c r="M91" s="329" t="str">
        <f>IF(AND('MAPA DE RIESGOS'!$AP393="Media",'MAPA DE RIESGOS'!$AR393="Leve"),CONCATENATE("R",'MAPA DE RIESGOS'!$H393,"C",'MAPA DE RIESGOS'!$AF393),"")</f>
        <v/>
      </c>
      <c r="N91" s="329" t="str">
        <f>IF(AND('MAPA DE RIESGOS'!$AP394="Media",'MAPA DE RIESGOS'!$AR394="Leve"),CONCATENATE("R",'MAPA DE RIESGOS'!$H394,"C",'MAPA DE RIESGOS'!$AF394),"")</f>
        <v/>
      </c>
      <c r="O91" s="329" t="str">
        <f>IF(AND('MAPA DE RIESGOS'!$AP395="Media",'MAPA DE RIESGOS'!$AR395="Leve"),CONCATENATE("R",'MAPA DE RIESGOS'!$H395,"C",'MAPA DE RIESGOS'!$AF395),"")</f>
        <v/>
      </c>
      <c r="P91" s="329" t="str">
        <f>IF(AND('MAPA DE RIESGOS'!$AP396="Media",'MAPA DE RIESGOS'!$AR396="Leve"),CONCATENATE("R",'MAPA DE RIESGOS'!$H396,"C",'MAPA DE RIESGOS'!$AF396),"")</f>
        <v/>
      </c>
      <c r="Q91" s="329" t="str">
        <f>IF(AND('MAPA DE RIESGOS'!$AP397="Media",'MAPA DE RIESGOS'!$AR397="Leve"),CONCATENATE("R",'MAPA DE RIESGOS'!$H397,"C",'MAPA DE RIESGOS'!$AF397),"")</f>
        <v/>
      </c>
      <c r="R91" s="329" t="str">
        <f>IF(AND('MAPA DE RIESGOS'!$AP398="Media",'MAPA DE RIESGOS'!$AR398="Leve"),CONCATENATE("R",'MAPA DE RIESGOS'!$H398,"C",'MAPA DE RIESGOS'!$AF398),"")</f>
        <v/>
      </c>
      <c r="S91" s="329" t="str">
        <f>IF(AND('MAPA DE RIESGOS'!$AP399="Media",'MAPA DE RIESGOS'!$AR399="Leve"),CONCATENATE("R",'MAPA DE RIESGOS'!$H399,"C",'MAPA DE RIESGOS'!$AF399),"")</f>
        <v/>
      </c>
      <c r="T91" s="329" t="str">
        <f>IF(AND('MAPA DE RIESGOS'!$AP400="Media",'MAPA DE RIESGOS'!$AR400="Leve"),CONCATENATE("R",'MAPA DE RIESGOS'!$H400,"C",'MAPA DE RIESGOS'!$AF400),"")</f>
        <v/>
      </c>
      <c r="U91" s="329" t="str">
        <f>IF(AND('MAPA DE RIESGOS'!$AP401="Media",'MAPA DE RIESGOS'!$AR401="Leve"),CONCATENATE("R",'MAPA DE RIESGOS'!$H401,"C",'MAPA DE RIESGOS'!$AF401),"")</f>
        <v/>
      </c>
      <c r="V91" s="329" t="str">
        <f>IF(AND('MAPA DE RIESGOS'!$AP402="Media",'MAPA DE RIESGOS'!$AR402="Leve"),CONCATENATE("R",'MAPA DE RIESGOS'!$H402,"C",'MAPA DE RIESGOS'!$AF402),"")</f>
        <v/>
      </c>
      <c r="W91" s="329" t="str">
        <f>IF(AND('MAPA DE RIESGOS'!$AP403="Media",'MAPA DE RIESGOS'!$AR403="Leve"),CONCATENATE("R",'MAPA DE RIESGOS'!$H403,"C",'MAPA DE RIESGOS'!$AF403),"")</f>
        <v/>
      </c>
      <c r="X91" s="329" t="str">
        <f>IF(AND('MAPA DE RIESGOS'!$AP404="Media",'MAPA DE RIESGOS'!$AR404="Leve"),CONCATENATE("R",'MAPA DE RIESGOS'!$H404,"C",'MAPA DE RIESGOS'!$AF404),"")</f>
        <v/>
      </c>
      <c r="Y91" s="329" t="str">
        <f>IF(AND('MAPA DE RIESGOS'!$AP405="Media",'MAPA DE RIESGOS'!$AR405="Leve"),CONCATENATE("R",'MAPA DE RIESGOS'!$H405,"C",'MAPA DE RIESGOS'!$AF405),"")</f>
        <v/>
      </c>
      <c r="Z91" s="329" t="str">
        <f>IF(AND('MAPA DE RIESGOS'!$AP406="Media",'MAPA DE RIESGOS'!$AR406="Leve"),CONCATENATE("R",'MAPA DE RIESGOS'!$H406,"C",'MAPA DE RIESGOS'!$AF406),"")</f>
        <v/>
      </c>
      <c r="AA91" s="329" t="str">
        <f>IF(AND('MAPA DE RIESGOS'!$AP407="Media",'MAPA DE RIESGOS'!$AR407="Leve"),CONCATENATE("R",'MAPA DE RIESGOS'!$H407,"C",'MAPA DE RIESGOS'!$AF407),"")</f>
        <v/>
      </c>
      <c r="AB91" s="328" t="str">
        <f>IF(AND('MAPA DE RIESGOS'!$AP390="Media",'MAPA DE RIESGOS'!$AR390="Menor"),CONCATENATE("R",'MAPA DE RIESGOS'!$H390,"C",'MAPA DE RIESGOS'!$AF390),"")</f>
        <v/>
      </c>
      <c r="AC91" s="329" t="str">
        <f>IF(AND('MAPA DE RIESGOS'!$AP391="Media",'MAPA DE RIESGOS'!$AR391="Menor"),CONCATENATE("R",'MAPA DE RIESGOS'!$H391,"C",'MAPA DE RIESGOS'!$AF391),"")</f>
        <v/>
      </c>
      <c r="AD91" s="329" t="str">
        <f>IF(AND('MAPA DE RIESGOS'!$AP392="Media",'MAPA DE RIESGOS'!$AR392="Menor"),CONCATENATE("R",'MAPA DE RIESGOS'!$H392,"C",'MAPA DE RIESGOS'!$AF392),"")</f>
        <v/>
      </c>
      <c r="AE91" s="329" t="str">
        <f>IF(AND('MAPA DE RIESGOS'!$AP393="Media",'MAPA DE RIESGOS'!$AR393="Menor"),CONCATENATE("R",'MAPA DE RIESGOS'!$H393,"C",'MAPA DE RIESGOS'!$AF393),"")</f>
        <v/>
      </c>
      <c r="AF91" s="329" t="str">
        <f>IF(AND('MAPA DE RIESGOS'!$AP394="Media",'MAPA DE RIESGOS'!$AR394="Menor"),CONCATENATE("R",'MAPA DE RIESGOS'!$H394,"C",'MAPA DE RIESGOS'!$AF394),"")</f>
        <v/>
      </c>
      <c r="AG91" s="329" t="str">
        <f>IF(AND('MAPA DE RIESGOS'!$AP395="Media",'MAPA DE RIESGOS'!$AR395="Menor"),CONCATENATE("R",'MAPA DE RIESGOS'!$H395,"C",'MAPA DE RIESGOS'!$AF395),"")</f>
        <v/>
      </c>
      <c r="AH91" s="329" t="str">
        <f>IF(AND('MAPA DE RIESGOS'!$AP396="Media",'MAPA DE RIESGOS'!$AR396="Menor"),CONCATENATE("R",'MAPA DE RIESGOS'!$H396,"C",'MAPA DE RIESGOS'!$AF396),"")</f>
        <v/>
      </c>
      <c r="AI91" s="329" t="str">
        <f>IF(AND('MAPA DE RIESGOS'!$AP397="Media",'MAPA DE RIESGOS'!$AR397="Menor"),CONCATENATE("R",'MAPA DE RIESGOS'!$H397,"C",'MAPA DE RIESGOS'!$AF397),"")</f>
        <v/>
      </c>
      <c r="AJ91" s="329" t="str">
        <f>IF(AND('MAPA DE RIESGOS'!$AP398="Media",'MAPA DE RIESGOS'!$AR398="Menor"),CONCATENATE("R",'MAPA DE RIESGOS'!$H398,"C",'MAPA DE RIESGOS'!$AF398),"")</f>
        <v/>
      </c>
      <c r="AK91" s="329" t="str">
        <f>IF(AND('MAPA DE RIESGOS'!$AP399="Media",'MAPA DE RIESGOS'!$AR399="Menor"),CONCATENATE("R",'MAPA DE RIESGOS'!$H399,"C",'MAPA DE RIESGOS'!$AF399),"")</f>
        <v/>
      </c>
      <c r="AL91" s="329" t="str">
        <f>IF(AND('MAPA DE RIESGOS'!$AP400="Media",'MAPA DE RIESGOS'!$AR400="Menor"),CONCATENATE("R",'MAPA DE RIESGOS'!$H400,"C",'MAPA DE RIESGOS'!$AF400),"")</f>
        <v/>
      </c>
      <c r="AM91" s="329" t="str">
        <f>IF(AND('MAPA DE RIESGOS'!$AP401="Media",'MAPA DE RIESGOS'!$AR401="Menor"),CONCATENATE("R",'MAPA DE RIESGOS'!$H401,"C",'MAPA DE RIESGOS'!$AF401),"")</f>
        <v/>
      </c>
      <c r="AN91" s="329" t="str">
        <f>IF(AND('MAPA DE RIESGOS'!$AP402="Media",'MAPA DE RIESGOS'!$AR402="Menor"),CONCATENATE("R",'MAPA DE RIESGOS'!$H402,"C",'MAPA DE RIESGOS'!$AF402),"")</f>
        <v/>
      </c>
      <c r="AO91" s="329" t="str">
        <f>IF(AND('MAPA DE RIESGOS'!$AP403="Media",'MAPA DE RIESGOS'!$AR403="Menor"),CONCATENATE("R",'MAPA DE RIESGOS'!$H403,"C",'MAPA DE RIESGOS'!$AF403),"")</f>
        <v/>
      </c>
      <c r="AP91" s="329" t="str">
        <f>IF(AND('MAPA DE RIESGOS'!$AP404="Media",'MAPA DE RIESGOS'!$AR404="Menor"),CONCATENATE("R",'MAPA DE RIESGOS'!$H404,"C",'MAPA DE RIESGOS'!$AF404),"")</f>
        <v/>
      </c>
      <c r="AQ91" s="329" t="str">
        <f>IF(AND('MAPA DE RIESGOS'!$AP405="Media",'MAPA DE RIESGOS'!$AR405="Menor"),CONCATENATE("R",'MAPA DE RIESGOS'!$H405,"C",'MAPA DE RIESGOS'!$AF405),"")</f>
        <v/>
      </c>
      <c r="AR91" s="329" t="str">
        <f>IF(AND('MAPA DE RIESGOS'!$AP406="Media",'MAPA DE RIESGOS'!$AR406="Menor"),CONCATENATE("R",'MAPA DE RIESGOS'!$H406,"C",'MAPA DE RIESGOS'!$AF406),"")</f>
        <v/>
      </c>
      <c r="AS91" s="329" t="str">
        <f>IF(AND('MAPA DE RIESGOS'!$AP407="Media",'MAPA DE RIESGOS'!$AR407="Menor"),CONCATENATE("R",'MAPA DE RIESGOS'!$H407,"C",'MAPA DE RIESGOS'!$AF407),"")</f>
        <v/>
      </c>
      <c r="AT91" s="328" t="str">
        <f>IF(AND('MAPA DE RIESGOS'!$AP390="Media",'MAPA DE RIESGOS'!$AR390="Moderado"),CONCATENATE("R",'MAPA DE RIESGOS'!$H390,"C",'MAPA DE RIESGOS'!$AF390),"")</f>
        <v/>
      </c>
      <c r="AU91" s="329" t="str">
        <f>IF(AND('MAPA DE RIESGOS'!$AP391="Media",'MAPA DE RIESGOS'!$AR391="Moderado"),CONCATENATE("R",'MAPA DE RIESGOS'!$H391,"C",'MAPA DE RIESGOS'!$AF391),"")</f>
        <v/>
      </c>
      <c r="AV91" s="329" t="str">
        <f>IF(AND('MAPA DE RIESGOS'!$AP392="Media",'MAPA DE RIESGOS'!$AR392="Moderado"),CONCATENATE("R",'MAPA DE RIESGOS'!$H392,"C",'MAPA DE RIESGOS'!$AF392),"")</f>
        <v/>
      </c>
      <c r="AW91" s="329" t="str">
        <f>IF(AND('MAPA DE RIESGOS'!$AP393="Media",'MAPA DE RIESGOS'!$AR393="Moderado"),CONCATENATE("R",'MAPA DE RIESGOS'!$H393,"C",'MAPA DE RIESGOS'!$AF393),"")</f>
        <v/>
      </c>
      <c r="AX91" s="329" t="str">
        <f>IF(AND('MAPA DE RIESGOS'!$AP394="Media",'MAPA DE RIESGOS'!$AR394="Moderado"),CONCATENATE("R",'MAPA DE RIESGOS'!$H394,"C",'MAPA DE RIESGOS'!$AF394),"")</f>
        <v/>
      </c>
      <c r="AY91" s="329" t="str">
        <f>IF(AND('MAPA DE RIESGOS'!$AP395="Media",'MAPA DE RIESGOS'!$AR395="Moderado"),CONCATENATE("R",'MAPA DE RIESGOS'!$H395,"C",'MAPA DE RIESGOS'!$AF395),"")</f>
        <v/>
      </c>
      <c r="AZ91" s="329" t="str">
        <f>IF(AND('MAPA DE RIESGOS'!$AP396="Media",'MAPA DE RIESGOS'!$AR396="Moderado"),CONCATENATE("R",'MAPA DE RIESGOS'!$H396,"C",'MAPA DE RIESGOS'!$AF396),"")</f>
        <v/>
      </c>
      <c r="BA91" s="329" t="str">
        <f>IF(AND('MAPA DE RIESGOS'!$AP397="Media",'MAPA DE RIESGOS'!$AR397="Moderado"),CONCATENATE("R",'MAPA DE RIESGOS'!$H397,"C",'MAPA DE RIESGOS'!$AF397),"")</f>
        <v/>
      </c>
      <c r="BB91" s="329" t="str">
        <f>IF(AND('MAPA DE RIESGOS'!$AP398="Media",'MAPA DE RIESGOS'!$AR398="Moderado"),CONCATENATE("R",'MAPA DE RIESGOS'!$H398,"C",'MAPA DE RIESGOS'!$AF398),"")</f>
        <v/>
      </c>
      <c r="BC91" s="329" t="str">
        <f>IF(AND('MAPA DE RIESGOS'!$AP399="Media",'MAPA DE RIESGOS'!$AR399="Moderado"),CONCATENATE("R",'MAPA DE RIESGOS'!$H399,"C",'MAPA DE RIESGOS'!$AF399),"")</f>
        <v/>
      </c>
      <c r="BD91" s="329" t="str">
        <f>IF(AND('MAPA DE RIESGOS'!$AP400="Media",'MAPA DE RIESGOS'!$AR400="Moderado"),CONCATENATE("R",'MAPA DE RIESGOS'!$H400,"C",'MAPA DE RIESGOS'!$AF400),"")</f>
        <v/>
      </c>
      <c r="BE91" s="329" t="str">
        <f>IF(AND('MAPA DE RIESGOS'!$AP401="Media",'MAPA DE RIESGOS'!$AR401="Moderado"),CONCATENATE("R",'MAPA DE RIESGOS'!$H401,"C",'MAPA DE RIESGOS'!$AF401),"")</f>
        <v/>
      </c>
      <c r="BF91" s="329" t="str">
        <f>IF(AND('MAPA DE RIESGOS'!$AP402="Media",'MAPA DE RIESGOS'!$AR402="Moderado"),CONCATENATE("R",'MAPA DE RIESGOS'!$H402,"C",'MAPA DE RIESGOS'!$AF402),"")</f>
        <v/>
      </c>
      <c r="BG91" s="329" t="str">
        <f>IF(AND('MAPA DE RIESGOS'!$AP403="Media",'MAPA DE RIESGOS'!$AR403="Moderado"),CONCATENATE("R",'MAPA DE RIESGOS'!$H403,"C",'MAPA DE RIESGOS'!$AF403),"")</f>
        <v/>
      </c>
      <c r="BH91" s="329" t="str">
        <f>IF(AND('MAPA DE RIESGOS'!$AP404="Media",'MAPA DE RIESGOS'!$AR404="Moderado"),CONCATENATE("R",'MAPA DE RIESGOS'!$H404,"C",'MAPA DE RIESGOS'!$AF404),"")</f>
        <v/>
      </c>
      <c r="BI91" s="329" t="str">
        <f>IF(AND('MAPA DE RIESGOS'!$AP405="Media",'MAPA DE RIESGOS'!$AR405="Moderado"),CONCATENATE("R",'MAPA DE RIESGOS'!$H405,"C",'MAPA DE RIESGOS'!$AF405),"")</f>
        <v/>
      </c>
      <c r="BJ91" s="329" t="str">
        <f>IF(AND('MAPA DE RIESGOS'!$AP406="Media",'MAPA DE RIESGOS'!$AR406="Moderado"),CONCATENATE("R",'MAPA DE RIESGOS'!$H406,"C",'MAPA DE RIESGOS'!$AF406),"")</f>
        <v/>
      </c>
      <c r="BK91" s="330" t="str">
        <f>IF(AND('MAPA DE RIESGOS'!$AP407="Media",'MAPA DE RIESGOS'!$AR407="Moderado"),CONCATENATE("R",'MAPA DE RIESGOS'!$H407,"C",'MAPA DE RIESGOS'!$AF407),"")</f>
        <v/>
      </c>
      <c r="BL91" s="316" t="str">
        <f>IF(AND('MAPA DE RIESGOS'!$AP390="Media",'MAPA DE RIESGOS'!$AR390="Mayor"),CONCATENATE("R",'MAPA DE RIESGOS'!$H390,"C",'MAPA DE RIESGOS'!$AF390),"")</f>
        <v/>
      </c>
      <c r="BM91" s="316" t="str">
        <f>IF(AND('MAPA DE RIESGOS'!$AP391="Media",'MAPA DE RIESGOS'!$AR391="Mayor"),CONCATENATE("R",'MAPA DE RIESGOS'!$H391,"C",'MAPA DE RIESGOS'!$AF391),"")</f>
        <v/>
      </c>
      <c r="BN91" s="316" t="str">
        <f>IF(AND('MAPA DE RIESGOS'!$AP392="Media",'MAPA DE RIESGOS'!$AR392="Mayor"),CONCATENATE("R",'MAPA DE RIESGOS'!$H392,"C",'MAPA DE RIESGOS'!$AF392),"")</f>
        <v/>
      </c>
      <c r="BO91" s="316" t="str">
        <f>IF(AND('MAPA DE RIESGOS'!$AP393="Media",'MAPA DE RIESGOS'!$AR393="Mayor"),CONCATENATE("R",'MAPA DE RIESGOS'!$H393,"C",'MAPA DE RIESGOS'!$AF393),"")</f>
        <v/>
      </c>
      <c r="BP91" s="316" t="str">
        <f>IF(AND('MAPA DE RIESGOS'!$AP394="Media",'MAPA DE RIESGOS'!$AR394="Mayor"),CONCATENATE("R",'MAPA DE RIESGOS'!$H394,"C",'MAPA DE RIESGOS'!$AF394),"")</f>
        <v/>
      </c>
      <c r="BQ91" s="316" t="str">
        <f>IF(AND('MAPA DE RIESGOS'!$AP395="Media",'MAPA DE RIESGOS'!$AR395="Mayor"),CONCATENATE("R",'MAPA DE RIESGOS'!$H395,"C",'MAPA DE RIESGOS'!$AF395),"")</f>
        <v/>
      </c>
      <c r="BR91" s="316" t="str">
        <f>IF(AND('MAPA DE RIESGOS'!$AP396="Media",'MAPA DE RIESGOS'!$AR396="Mayor"),CONCATENATE("R",'MAPA DE RIESGOS'!$H396,"C",'MAPA DE RIESGOS'!$AF396),"")</f>
        <v/>
      </c>
      <c r="BS91" s="316" t="str">
        <f>IF(AND('MAPA DE RIESGOS'!$AP397="Media",'MAPA DE RIESGOS'!$AR397="Mayor"),CONCATENATE("R",'MAPA DE RIESGOS'!$H397,"C",'MAPA DE RIESGOS'!$AF397),"")</f>
        <v/>
      </c>
      <c r="BT91" s="316" t="str">
        <f>IF(AND('MAPA DE RIESGOS'!$AP398="Media",'MAPA DE RIESGOS'!$AR398="Mayor"),CONCATENATE("R",'MAPA DE RIESGOS'!$H398,"C",'MAPA DE RIESGOS'!$AF398),"")</f>
        <v/>
      </c>
      <c r="BU91" s="316" t="str">
        <f>IF(AND('MAPA DE RIESGOS'!$AP399="Media",'MAPA DE RIESGOS'!$AR399="Mayor"),CONCATENATE("R",'MAPA DE RIESGOS'!$H399,"C",'MAPA DE RIESGOS'!$AF399),"")</f>
        <v/>
      </c>
      <c r="BV91" s="316" t="str">
        <f>IF(AND('MAPA DE RIESGOS'!$AP400="Media",'MAPA DE RIESGOS'!$AR400="Mayor"),CONCATENATE("R",'MAPA DE RIESGOS'!$H400,"C",'MAPA DE RIESGOS'!$AF400),"")</f>
        <v/>
      </c>
      <c r="BW91" s="316" t="str">
        <f>IF(AND('MAPA DE RIESGOS'!$AP401="Media",'MAPA DE RIESGOS'!$AR401="Mayor"),CONCATENATE("R",'MAPA DE RIESGOS'!$H401,"C",'MAPA DE RIESGOS'!$AF401),"")</f>
        <v/>
      </c>
      <c r="BX91" s="316" t="str">
        <f>IF(AND('MAPA DE RIESGOS'!$AP402="Media",'MAPA DE RIESGOS'!$AR402="Mayor"),CONCATENATE("R",'MAPA DE RIESGOS'!$H402,"C",'MAPA DE RIESGOS'!$AF402),"")</f>
        <v/>
      </c>
      <c r="BY91" s="316" t="str">
        <f>IF(AND('MAPA DE RIESGOS'!$AP403="Media",'MAPA DE RIESGOS'!$AR403="Mayor"),CONCATENATE("R",'MAPA DE RIESGOS'!$H403,"C",'MAPA DE RIESGOS'!$AF403),"")</f>
        <v/>
      </c>
      <c r="BZ91" s="316" t="str">
        <f>IF(AND('MAPA DE RIESGOS'!$AP404="Media",'MAPA DE RIESGOS'!$AR404="Mayor"),CONCATENATE("R",'MAPA DE RIESGOS'!$H404,"C",'MAPA DE RIESGOS'!$AF404),"")</f>
        <v/>
      </c>
      <c r="CA91" s="316" t="str">
        <f>IF(AND('MAPA DE RIESGOS'!$AP405="Media",'MAPA DE RIESGOS'!$AR405="Mayor"),CONCATENATE("R",'MAPA DE RIESGOS'!$H405,"C",'MAPA DE RIESGOS'!$AF405),"")</f>
        <v/>
      </c>
      <c r="CB91" s="316" t="str">
        <f>IF(AND('MAPA DE RIESGOS'!$AP406="Media",'MAPA DE RIESGOS'!$AR406="Mayor"),CONCATENATE("R",'MAPA DE RIESGOS'!$H406,"C",'MAPA DE RIESGOS'!$AF406),"")</f>
        <v/>
      </c>
      <c r="CC91" s="317" t="str">
        <f>IF(AND('MAPA DE RIESGOS'!$AP407="Media",'MAPA DE RIESGOS'!$AR407="Mayor"),CONCATENATE("R",'MAPA DE RIESGOS'!$H407,"C",'MAPA DE RIESGOS'!$AF407),"")</f>
        <v/>
      </c>
      <c r="CD91" s="318" t="str">
        <f>IF(AND('MAPA DE RIESGOS'!$AP390="Media",'MAPA DE RIESGOS'!$AR390="Catastrófico"),CONCATENATE("R",'MAPA DE RIESGOS'!$H390,"C",'MAPA DE RIESGOS'!$AF390),"")</f>
        <v/>
      </c>
      <c r="CE91" s="318" t="str">
        <f>IF(AND('MAPA DE RIESGOS'!$AP391="Media",'MAPA DE RIESGOS'!$AR391="Catastrófico"),CONCATENATE("R",'MAPA DE RIESGOS'!$H391,"C",'MAPA DE RIESGOS'!$AF391),"")</f>
        <v/>
      </c>
      <c r="CF91" s="318" t="str">
        <f>IF(AND('MAPA DE RIESGOS'!$AP392="Media",'MAPA DE RIESGOS'!$AR392="Catastrófico"),CONCATENATE("R",'MAPA DE RIESGOS'!$H392,"C",'MAPA DE RIESGOS'!$AF392),"")</f>
        <v/>
      </c>
      <c r="CG91" s="318" t="str">
        <f>IF(AND('MAPA DE RIESGOS'!$AP393="Media",'MAPA DE RIESGOS'!$AR393="Catastrófico"),CONCATENATE("R",'MAPA DE RIESGOS'!$H393,"C",'MAPA DE RIESGOS'!$AF393),"")</f>
        <v/>
      </c>
      <c r="CH91" s="318" t="str">
        <f>IF(AND('MAPA DE RIESGOS'!$AP394="Media",'MAPA DE RIESGOS'!$AR394="Catastrófico"),CONCATENATE("R",'MAPA DE RIESGOS'!$H394,"C",'MAPA DE RIESGOS'!$AF394),"")</f>
        <v/>
      </c>
      <c r="CI91" s="318" t="str">
        <f>IF(AND('MAPA DE RIESGOS'!$AP395="Media",'MAPA DE RIESGOS'!$AR395="Catastrófico"),CONCATENATE("R",'MAPA DE RIESGOS'!$H395,"C",'MAPA DE RIESGOS'!$AF395),"")</f>
        <v/>
      </c>
      <c r="CJ91" s="318" t="str">
        <f>IF(AND('MAPA DE RIESGOS'!$AP396="Media",'MAPA DE RIESGOS'!$AR396="Catastrófico"),CONCATENATE("R",'MAPA DE RIESGOS'!$H396,"C",'MAPA DE RIESGOS'!$AF396),"")</f>
        <v/>
      </c>
      <c r="CK91" s="318" t="str">
        <f>IF(AND('MAPA DE RIESGOS'!$AP397="Media",'MAPA DE RIESGOS'!$AR397="Catastrófico"),CONCATENATE("R",'MAPA DE RIESGOS'!$H397,"C",'MAPA DE RIESGOS'!$AF397),"")</f>
        <v/>
      </c>
      <c r="CL91" s="318" t="str">
        <f>IF(AND('MAPA DE RIESGOS'!$AP398="Media",'MAPA DE RIESGOS'!$AR398="Catastrófico"),CONCATENATE("R",'MAPA DE RIESGOS'!$H398,"C",'MAPA DE RIESGOS'!$AF398),"")</f>
        <v/>
      </c>
      <c r="CM91" s="318" t="str">
        <f>IF(AND('MAPA DE RIESGOS'!$AP399="Media",'MAPA DE RIESGOS'!$AR399="Catastrófico"),CONCATENATE("R",'MAPA DE RIESGOS'!$H399,"C",'MAPA DE RIESGOS'!$AF399),"")</f>
        <v/>
      </c>
      <c r="CN91" s="318" t="str">
        <f>IF(AND('MAPA DE RIESGOS'!$AP400="Media",'MAPA DE RIESGOS'!$AR400="Catastrófico"),CONCATENATE("R",'MAPA DE RIESGOS'!$H400,"C",'MAPA DE RIESGOS'!$AF400),"")</f>
        <v/>
      </c>
      <c r="CO91" s="318" t="str">
        <f>IF(AND('MAPA DE RIESGOS'!$AP401="Media",'MAPA DE RIESGOS'!$AR401="Catastrófico"),CONCATENATE("R",'MAPA DE RIESGOS'!$H401,"C",'MAPA DE RIESGOS'!$AF401),"")</f>
        <v/>
      </c>
      <c r="CP91" s="318" t="str">
        <f>IF(AND('MAPA DE RIESGOS'!$AP402="Media",'MAPA DE RIESGOS'!$AR402="Catastrófico"),CONCATENATE("R",'MAPA DE RIESGOS'!$H402,"C",'MAPA DE RIESGOS'!$AF402),"")</f>
        <v/>
      </c>
      <c r="CQ91" s="318" t="str">
        <f>IF(AND('MAPA DE RIESGOS'!$AP403="Media",'MAPA DE RIESGOS'!$AR403="Catastrófico"),CONCATENATE("R",'MAPA DE RIESGOS'!$H403,"C",'MAPA DE RIESGOS'!$AF403),"")</f>
        <v/>
      </c>
      <c r="CR91" s="318" t="str">
        <f>IF(AND('MAPA DE RIESGOS'!$AP404="Media",'MAPA DE RIESGOS'!$AR404="Catastrófico"),CONCATENATE("R",'MAPA DE RIESGOS'!$H404,"C",'MAPA DE RIESGOS'!$AF404),"")</f>
        <v/>
      </c>
      <c r="CS91" s="318" t="str">
        <f>IF(AND('MAPA DE RIESGOS'!$AP405="Media",'MAPA DE RIESGOS'!$AR405="Catastrófico"),CONCATENATE("R",'MAPA DE RIESGOS'!$H405,"C",'MAPA DE RIESGOS'!$AF405),"")</f>
        <v/>
      </c>
      <c r="CT91" s="318" t="str">
        <f>IF(AND('MAPA DE RIESGOS'!$AP406="Media",'MAPA DE RIESGOS'!$AR406="Catastrófico"),CONCATENATE("R",'MAPA DE RIESGOS'!$H406,"C",'MAPA DE RIESGOS'!$AF406),"")</f>
        <v/>
      </c>
      <c r="CU91" s="319" t="str">
        <f>IF(AND('MAPA DE RIESGOS'!$AP407="Media",'MAPA DE RIESGOS'!$AR407="Catastrófico"),CONCATENATE("R",'MAPA DE RIESGOS'!$H407,"C",'MAPA DE RIESGOS'!$AF407),"")</f>
        <v/>
      </c>
      <c r="CV91" s="57"/>
      <c r="CW91" s="864"/>
      <c r="CX91" s="865"/>
      <c r="CY91" s="865"/>
      <c r="CZ91" s="865"/>
      <c r="DA91" s="865"/>
      <c r="DB91" s="866"/>
    </row>
    <row r="92" spans="2:106" ht="32.450000000000003" customHeight="1">
      <c r="B92" s="878"/>
      <c r="C92" s="878"/>
      <c r="D92" s="879"/>
      <c r="E92" s="849"/>
      <c r="F92" s="850"/>
      <c r="G92" s="850"/>
      <c r="H92" s="850"/>
      <c r="I92" s="851"/>
      <c r="J92" s="328" t="str">
        <f>IF(AND('MAPA DE RIESGOS'!$AP408="Media",'MAPA DE RIESGOS'!$AR408="Leve"),CONCATENATE("R",'MAPA DE RIESGOS'!$H408,"C",'MAPA DE RIESGOS'!$AF408),"")</f>
        <v/>
      </c>
      <c r="K92" s="329" t="str">
        <f>IF(AND('MAPA DE RIESGOS'!$AP409="Media",'MAPA DE RIESGOS'!$AR409="Leve"),CONCATENATE("R",'MAPA DE RIESGOS'!$H409,"C",'MAPA DE RIESGOS'!$AF409),"")</f>
        <v/>
      </c>
      <c r="L92" s="329" t="str">
        <f>IF(AND('MAPA DE RIESGOS'!$AP410="Media",'MAPA DE RIESGOS'!$AR410="Leve"),CONCATENATE("R",'MAPA DE RIESGOS'!$H410,"C",'MAPA DE RIESGOS'!$AF410),"")</f>
        <v/>
      </c>
      <c r="M92" s="329" t="str">
        <f>IF(AND('MAPA DE RIESGOS'!$AP411="Media",'MAPA DE RIESGOS'!$AR411="Leve"),CONCATENATE("R",'MAPA DE RIESGOS'!$H411,"C",'MAPA DE RIESGOS'!$AF411),"")</f>
        <v/>
      </c>
      <c r="N92" s="329" t="str">
        <f>IF(AND('MAPA DE RIESGOS'!$AP412="Media",'MAPA DE RIESGOS'!$AR412="Leve"),CONCATENATE("R",'MAPA DE RIESGOS'!$H412,"C",'MAPA DE RIESGOS'!$AF412),"")</f>
        <v/>
      </c>
      <c r="O92" s="329" t="str">
        <f>IF(AND('MAPA DE RIESGOS'!$AP413="Media",'MAPA DE RIESGOS'!$AR413="Leve"),CONCATENATE("R",'MAPA DE RIESGOS'!$H413,"C",'MAPA DE RIESGOS'!$AF413),"")</f>
        <v/>
      </c>
      <c r="P92" s="329" t="str">
        <f>IF(AND('MAPA DE RIESGOS'!$AP414="Media",'MAPA DE RIESGOS'!$AR414="Leve"),CONCATENATE("R",'MAPA DE RIESGOS'!$H414,"C",'MAPA DE RIESGOS'!$AF414),"")</f>
        <v/>
      </c>
      <c r="Q92" s="329" t="str">
        <f>IF(AND('MAPA DE RIESGOS'!$AP415="Media",'MAPA DE RIESGOS'!$AR415="Leve"),CONCATENATE("R",'MAPA DE RIESGOS'!$H415,"C",'MAPA DE RIESGOS'!$AF415),"")</f>
        <v/>
      </c>
      <c r="R92" s="329" t="str">
        <f>IF(AND('MAPA DE RIESGOS'!$AP416="Media",'MAPA DE RIESGOS'!$AR416="Leve"),CONCATENATE("R",'MAPA DE RIESGOS'!$H416,"C",'MAPA DE RIESGOS'!$AF416),"")</f>
        <v/>
      </c>
      <c r="S92" s="329" t="str">
        <f>IF(AND('MAPA DE RIESGOS'!$AP417="Media",'MAPA DE RIESGOS'!$AR417="Leve"),CONCATENATE("R",'MAPA DE RIESGOS'!$H417,"C",'MAPA DE RIESGOS'!$AF417),"")</f>
        <v/>
      </c>
      <c r="T92" s="329" t="str">
        <f>IF(AND('MAPA DE RIESGOS'!$AP418="Media",'MAPA DE RIESGOS'!$AR418="Leve"),CONCATENATE("R",'MAPA DE RIESGOS'!$H418,"C",'MAPA DE RIESGOS'!$AF418),"")</f>
        <v/>
      </c>
      <c r="U92" s="329" t="str">
        <f>IF(AND('MAPA DE RIESGOS'!$AP419="Media",'MAPA DE RIESGOS'!$AR419="Leve"),CONCATENATE("R",'MAPA DE RIESGOS'!$H419,"C",'MAPA DE RIESGOS'!$AF419),"")</f>
        <v/>
      </c>
      <c r="V92" s="329" t="str">
        <f>IF(AND('MAPA DE RIESGOS'!$AP420="Media",'MAPA DE RIESGOS'!$AR420="Leve"),CONCATENATE("R",'MAPA DE RIESGOS'!$H420,"C",'MAPA DE RIESGOS'!$AF420),"")</f>
        <v/>
      </c>
      <c r="W92" s="329" t="str">
        <f>IF(AND('MAPA DE RIESGOS'!$AP421="Media",'MAPA DE RIESGOS'!$AR421="Leve"),CONCATENATE("R",'MAPA DE RIESGOS'!$H421,"C",'MAPA DE RIESGOS'!$AF421),"")</f>
        <v/>
      </c>
      <c r="X92" s="329" t="str">
        <f>IF(AND('MAPA DE RIESGOS'!$AP422="Media",'MAPA DE RIESGOS'!$AR422="Leve"),CONCATENATE("R",'MAPA DE RIESGOS'!$H422,"C",'MAPA DE RIESGOS'!$AF422),"")</f>
        <v/>
      </c>
      <c r="Y92" s="329" t="str">
        <f>IF(AND('MAPA DE RIESGOS'!$AP423="Media",'MAPA DE RIESGOS'!$AR423="Leve"),CONCATENATE("R",'MAPA DE RIESGOS'!$H423,"C",'MAPA DE RIESGOS'!$AF423),"")</f>
        <v/>
      </c>
      <c r="Z92" s="329" t="str">
        <f>IF(AND('MAPA DE RIESGOS'!$AP424="Media",'MAPA DE RIESGOS'!$AR424="Leve"),CONCATENATE("R",'MAPA DE RIESGOS'!$H424,"C",'MAPA DE RIESGOS'!$AF424),"")</f>
        <v/>
      </c>
      <c r="AA92" s="329" t="str">
        <f>IF(AND('MAPA DE RIESGOS'!$AP425="Media",'MAPA DE RIESGOS'!$AR425="Leve"),CONCATENATE("R",'MAPA DE RIESGOS'!$H425,"C",'MAPA DE RIESGOS'!$AF425),"")</f>
        <v/>
      </c>
      <c r="AB92" s="328" t="str">
        <f>IF(AND('MAPA DE RIESGOS'!$AP408="Media",'MAPA DE RIESGOS'!$AR408="Menor"),CONCATENATE("R",'MAPA DE RIESGOS'!$H408,"C",'MAPA DE RIESGOS'!$AF408),"")</f>
        <v/>
      </c>
      <c r="AC92" s="329" t="str">
        <f>IF(AND('MAPA DE RIESGOS'!$AP409="Media",'MAPA DE RIESGOS'!$AR409="Menor"),CONCATENATE("R",'MAPA DE RIESGOS'!$H409,"C",'MAPA DE RIESGOS'!$AF409),"")</f>
        <v/>
      </c>
      <c r="AD92" s="329" t="str">
        <f>IF(AND('MAPA DE RIESGOS'!$AP410="Media",'MAPA DE RIESGOS'!$AR410="Menor"),CONCATENATE("R",'MAPA DE RIESGOS'!$H410,"C",'MAPA DE RIESGOS'!$AF410),"")</f>
        <v/>
      </c>
      <c r="AE92" s="329" t="str">
        <f>IF(AND('MAPA DE RIESGOS'!$AP411="Media",'MAPA DE RIESGOS'!$AR411="Menor"),CONCATENATE("R",'MAPA DE RIESGOS'!$H411,"C",'MAPA DE RIESGOS'!$AF411),"")</f>
        <v/>
      </c>
      <c r="AF92" s="329" t="str">
        <f>IF(AND('MAPA DE RIESGOS'!$AP412="Media",'MAPA DE RIESGOS'!$AR412="Menor"),CONCATENATE("R",'MAPA DE RIESGOS'!$H412,"C",'MAPA DE RIESGOS'!$AF412),"")</f>
        <v/>
      </c>
      <c r="AG92" s="329" t="str">
        <f>IF(AND('MAPA DE RIESGOS'!$AP413="Media",'MAPA DE RIESGOS'!$AR413="Menor"),CONCATENATE("R",'MAPA DE RIESGOS'!$H413,"C",'MAPA DE RIESGOS'!$AF413),"")</f>
        <v/>
      </c>
      <c r="AH92" s="329" t="str">
        <f>IF(AND('MAPA DE RIESGOS'!$AP414="Media",'MAPA DE RIESGOS'!$AR414="Menor"),CONCATENATE("R",'MAPA DE RIESGOS'!$H414,"C",'MAPA DE RIESGOS'!$AF414),"")</f>
        <v/>
      </c>
      <c r="AI92" s="329" t="str">
        <f>IF(AND('MAPA DE RIESGOS'!$AP415="Media",'MAPA DE RIESGOS'!$AR415="Menor"),CONCATENATE("R",'MAPA DE RIESGOS'!$H415,"C",'MAPA DE RIESGOS'!$AF415),"")</f>
        <v/>
      </c>
      <c r="AJ92" s="329" t="str">
        <f>IF(AND('MAPA DE RIESGOS'!$AP416="Media",'MAPA DE RIESGOS'!$AR416="Menor"),CONCATENATE("R",'MAPA DE RIESGOS'!$H416,"C",'MAPA DE RIESGOS'!$AF416),"")</f>
        <v/>
      </c>
      <c r="AK92" s="329" t="str">
        <f>IF(AND('MAPA DE RIESGOS'!$AP417="Media",'MAPA DE RIESGOS'!$AR417="Menor"),CONCATENATE("R",'MAPA DE RIESGOS'!$H417,"C",'MAPA DE RIESGOS'!$AF417),"")</f>
        <v/>
      </c>
      <c r="AL92" s="329" t="str">
        <f>IF(AND('MAPA DE RIESGOS'!$AP418="Media",'MAPA DE RIESGOS'!$AR418="Menor"),CONCATENATE("R",'MAPA DE RIESGOS'!$H418,"C",'MAPA DE RIESGOS'!$AF418),"")</f>
        <v/>
      </c>
      <c r="AM92" s="329" t="str">
        <f>IF(AND('MAPA DE RIESGOS'!$AP419="Media",'MAPA DE RIESGOS'!$AR419="Menor"),CONCATENATE("R",'MAPA DE RIESGOS'!$H419,"C",'MAPA DE RIESGOS'!$AF419),"")</f>
        <v/>
      </c>
      <c r="AN92" s="329" t="str">
        <f>IF(AND('MAPA DE RIESGOS'!$AP420="Media",'MAPA DE RIESGOS'!$AR420="Menor"),CONCATENATE("R",'MAPA DE RIESGOS'!$H420,"C",'MAPA DE RIESGOS'!$AF420),"")</f>
        <v/>
      </c>
      <c r="AO92" s="329" t="str">
        <f>IF(AND('MAPA DE RIESGOS'!$AP421="Media",'MAPA DE RIESGOS'!$AR421="Menor"),CONCATENATE("R",'MAPA DE RIESGOS'!$H421,"C",'MAPA DE RIESGOS'!$AF421),"")</f>
        <v/>
      </c>
      <c r="AP92" s="329" t="str">
        <f>IF(AND('MAPA DE RIESGOS'!$AP422="Media",'MAPA DE RIESGOS'!$AR422="Menor"),CONCATENATE("R",'MAPA DE RIESGOS'!$H422,"C",'MAPA DE RIESGOS'!$AF422),"")</f>
        <v/>
      </c>
      <c r="AQ92" s="329" t="str">
        <f>IF(AND('MAPA DE RIESGOS'!$AP423="Media",'MAPA DE RIESGOS'!$AR423="Menor"),CONCATENATE("R",'MAPA DE RIESGOS'!$H423,"C",'MAPA DE RIESGOS'!$AF423),"")</f>
        <v/>
      </c>
      <c r="AR92" s="329" t="str">
        <f>IF(AND('MAPA DE RIESGOS'!$AP424="Media",'MAPA DE RIESGOS'!$AR424="Menor"),CONCATENATE("R",'MAPA DE RIESGOS'!$H424,"C",'MAPA DE RIESGOS'!$AF424),"")</f>
        <v/>
      </c>
      <c r="AS92" s="329" t="str">
        <f>IF(AND('MAPA DE RIESGOS'!$AP425="Media",'MAPA DE RIESGOS'!$AR425="Menor"),CONCATENATE("R",'MAPA DE RIESGOS'!$H425,"C",'MAPA DE RIESGOS'!$AF425),"")</f>
        <v/>
      </c>
      <c r="AT92" s="328" t="str">
        <f>IF(AND('MAPA DE RIESGOS'!$AP408="Media",'MAPA DE RIESGOS'!$AR408="Moderado"),CONCATENATE("R",'MAPA DE RIESGOS'!$H408,"C",'MAPA DE RIESGOS'!$AF408),"")</f>
        <v/>
      </c>
      <c r="AU92" s="329" t="str">
        <f>IF(AND('MAPA DE RIESGOS'!$AP409="Media",'MAPA DE RIESGOS'!$AR409="Moderado"),CONCATENATE("R",'MAPA DE RIESGOS'!$H409,"C",'MAPA DE RIESGOS'!$AF409),"")</f>
        <v/>
      </c>
      <c r="AV92" s="329" t="str">
        <f>IF(AND('MAPA DE RIESGOS'!$AP410="Media",'MAPA DE RIESGOS'!$AR410="Moderado"),CONCATENATE("R",'MAPA DE RIESGOS'!$H410,"C",'MAPA DE RIESGOS'!$AF410),"")</f>
        <v/>
      </c>
      <c r="AW92" s="329" t="str">
        <f>IF(AND('MAPA DE RIESGOS'!$AP411="Media",'MAPA DE RIESGOS'!$AR411="Moderado"),CONCATENATE("R",'MAPA DE RIESGOS'!$H411,"C",'MAPA DE RIESGOS'!$AF411),"")</f>
        <v/>
      </c>
      <c r="AX92" s="329" t="str">
        <f>IF(AND('MAPA DE RIESGOS'!$AP412="Media",'MAPA DE RIESGOS'!$AR412="Moderado"),CONCATENATE("R",'MAPA DE RIESGOS'!$H412,"C",'MAPA DE RIESGOS'!$AF412),"")</f>
        <v/>
      </c>
      <c r="AY92" s="329" t="str">
        <f>IF(AND('MAPA DE RIESGOS'!$AP413="Media",'MAPA DE RIESGOS'!$AR413="Moderado"),CONCATENATE("R",'MAPA DE RIESGOS'!$H413,"C",'MAPA DE RIESGOS'!$AF413),"")</f>
        <v/>
      </c>
      <c r="AZ92" s="329" t="str">
        <f>IF(AND('MAPA DE RIESGOS'!$AP414="Media",'MAPA DE RIESGOS'!$AR414="Moderado"),CONCATENATE("R",'MAPA DE RIESGOS'!$H414,"C",'MAPA DE RIESGOS'!$AF414),"")</f>
        <v/>
      </c>
      <c r="BA92" s="329" t="str">
        <f>IF(AND('MAPA DE RIESGOS'!$AP415="Media",'MAPA DE RIESGOS'!$AR415="Moderado"),CONCATENATE("R",'MAPA DE RIESGOS'!$H415,"C",'MAPA DE RIESGOS'!$AF415),"")</f>
        <v/>
      </c>
      <c r="BB92" s="329" t="str">
        <f>IF(AND('MAPA DE RIESGOS'!$AP416="Media",'MAPA DE RIESGOS'!$AR416="Moderado"),CONCATENATE("R",'MAPA DE RIESGOS'!$H416,"C",'MAPA DE RIESGOS'!$AF416),"")</f>
        <v/>
      </c>
      <c r="BC92" s="329" t="str">
        <f>IF(AND('MAPA DE RIESGOS'!$AP417="Media",'MAPA DE RIESGOS'!$AR417="Moderado"),CONCATENATE("R",'MAPA DE RIESGOS'!$H417,"C",'MAPA DE RIESGOS'!$AF417),"")</f>
        <v/>
      </c>
      <c r="BD92" s="329" t="str">
        <f>IF(AND('MAPA DE RIESGOS'!$AP418="Media",'MAPA DE RIESGOS'!$AR418="Moderado"),CONCATENATE("R",'MAPA DE RIESGOS'!$H418,"C",'MAPA DE RIESGOS'!$AF418),"")</f>
        <v/>
      </c>
      <c r="BE92" s="329" t="str">
        <f>IF(AND('MAPA DE RIESGOS'!$AP419="Media",'MAPA DE RIESGOS'!$AR419="Moderado"),CONCATENATE("R",'MAPA DE RIESGOS'!$H419,"C",'MAPA DE RIESGOS'!$AF419),"")</f>
        <v/>
      </c>
      <c r="BF92" s="329" t="str">
        <f>IF(AND('MAPA DE RIESGOS'!$AP420="Media",'MAPA DE RIESGOS'!$AR420="Moderado"),CONCATENATE("R",'MAPA DE RIESGOS'!$H420,"C",'MAPA DE RIESGOS'!$AF420),"")</f>
        <v/>
      </c>
      <c r="BG92" s="329" t="str">
        <f>IF(AND('MAPA DE RIESGOS'!$AP421="Media",'MAPA DE RIESGOS'!$AR421="Moderado"),CONCATENATE("R",'MAPA DE RIESGOS'!$H421,"C",'MAPA DE RIESGOS'!$AF421),"")</f>
        <v/>
      </c>
      <c r="BH92" s="329" t="str">
        <f>IF(AND('MAPA DE RIESGOS'!$AP422="Media",'MAPA DE RIESGOS'!$AR422="Moderado"),CONCATENATE("R",'MAPA DE RIESGOS'!$H422,"C",'MAPA DE RIESGOS'!$AF422),"")</f>
        <v/>
      </c>
      <c r="BI92" s="329" t="str">
        <f>IF(AND('MAPA DE RIESGOS'!$AP423="Media",'MAPA DE RIESGOS'!$AR423="Moderado"),CONCATENATE("R",'MAPA DE RIESGOS'!$H423,"C",'MAPA DE RIESGOS'!$AF423),"")</f>
        <v/>
      </c>
      <c r="BJ92" s="329" t="str">
        <f>IF(AND('MAPA DE RIESGOS'!$AP424="Media",'MAPA DE RIESGOS'!$AR424="Moderado"),CONCATENATE("R",'MAPA DE RIESGOS'!$H424,"C",'MAPA DE RIESGOS'!$AF424),"")</f>
        <v/>
      </c>
      <c r="BK92" s="330" t="str">
        <f>IF(AND('MAPA DE RIESGOS'!$AP425="Media",'MAPA DE RIESGOS'!$AR425="Moderado"),CONCATENATE("R",'MAPA DE RIESGOS'!$H425,"C",'MAPA DE RIESGOS'!$AF425),"")</f>
        <v/>
      </c>
      <c r="BL92" s="316" t="str">
        <f>IF(AND('MAPA DE RIESGOS'!$AP408="Media",'MAPA DE RIESGOS'!$AR408="Mayor"),CONCATENATE("R",'MAPA DE RIESGOS'!$H408,"C",'MAPA DE RIESGOS'!$AF408),"")</f>
        <v/>
      </c>
      <c r="BM92" s="316" t="str">
        <f>IF(AND('MAPA DE RIESGOS'!$AP409="Media",'MAPA DE RIESGOS'!$AR409="Mayor"),CONCATENATE("R",'MAPA DE RIESGOS'!$H409,"C",'MAPA DE RIESGOS'!$AF409),"")</f>
        <v/>
      </c>
      <c r="BN92" s="316" t="str">
        <f>IF(AND('MAPA DE RIESGOS'!$AP410="Media",'MAPA DE RIESGOS'!$AR410="Mayor"),CONCATENATE("R",'MAPA DE RIESGOS'!$H410,"C",'MAPA DE RIESGOS'!$AF410),"")</f>
        <v/>
      </c>
      <c r="BO92" s="316" t="str">
        <f>IF(AND('MAPA DE RIESGOS'!$AP411="Media",'MAPA DE RIESGOS'!$AR411="Mayor"),CONCATENATE("R",'MAPA DE RIESGOS'!$H411,"C",'MAPA DE RIESGOS'!$AF411),"")</f>
        <v/>
      </c>
      <c r="BP92" s="316" t="str">
        <f>IF(AND('MAPA DE RIESGOS'!$AP412="Media",'MAPA DE RIESGOS'!$AR412="Mayor"),CONCATENATE("R",'MAPA DE RIESGOS'!$H412,"C",'MAPA DE RIESGOS'!$AF412),"")</f>
        <v/>
      </c>
      <c r="BQ92" s="316" t="str">
        <f>IF(AND('MAPA DE RIESGOS'!$AP413="Media",'MAPA DE RIESGOS'!$AR413="Mayor"),CONCATENATE("R",'MAPA DE RIESGOS'!$H413,"C",'MAPA DE RIESGOS'!$AF413),"")</f>
        <v/>
      </c>
      <c r="BR92" s="316" t="str">
        <f>IF(AND('MAPA DE RIESGOS'!$AP414="Media",'MAPA DE RIESGOS'!$AR414="Mayor"),CONCATENATE("R",'MAPA DE RIESGOS'!$H414,"C",'MAPA DE RIESGOS'!$AF414),"")</f>
        <v/>
      </c>
      <c r="BS92" s="316" t="str">
        <f>IF(AND('MAPA DE RIESGOS'!$AP415="Media",'MAPA DE RIESGOS'!$AR415="Mayor"),CONCATENATE("R",'MAPA DE RIESGOS'!$H415,"C",'MAPA DE RIESGOS'!$AF415),"")</f>
        <v/>
      </c>
      <c r="BT92" s="316" t="str">
        <f>IF(AND('MAPA DE RIESGOS'!$AP416="Media",'MAPA DE RIESGOS'!$AR416="Mayor"),CONCATENATE("R",'MAPA DE RIESGOS'!$H416,"C",'MAPA DE RIESGOS'!$AF416),"")</f>
        <v/>
      </c>
      <c r="BU92" s="316" t="str">
        <f>IF(AND('MAPA DE RIESGOS'!$AP417="Media",'MAPA DE RIESGOS'!$AR417="Mayor"),CONCATENATE("R",'MAPA DE RIESGOS'!$H417,"C",'MAPA DE RIESGOS'!$AF417),"")</f>
        <v/>
      </c>
      <c r="BV92" s="316" t="str">
        <f>IF(AND('MAPA DE RIESGOS'!$AP418="Media",'MAPA DE RIESGOS'!$AR418="Mayor"),CONCATENATE("R",'MAPA DE RIESGOS'!$H418,"C",'MAPA DE RIESGOS'!$AF418),"")</f>
        <v/>
      </c>
      <c r="BW92" s="316" t="str">
        <f>IF(AND('MAPA DE RIESGOS'!$AP419="Media",'MAPA DE RIESGOS'!$AR419="Mayor"),CONCATENATE("R",'MAPA DE RIESGOS'!$H419,"C",'MAPA DE RIESGOS'!$AF419),"")</f>
        <v/>
      </c>
      <c r="BX92" s="316" t="str">
        <f>IF(AND('MAPA DE RIESGOS'!$AP420="Media",'MAPA DE RIESGOS'!$AR420="Mayor"),CONCATENATE("R",'MAPA DE RIESGOS'!$H420,"C",'MAPA DE RIESGOS'!$AF420),"")</f>
        <v/>
      </c>
      <c r="BY92" s="316" t="str">
        <f>IF(AND('MAPA DE RIESGOS'!$AP421="Media",'MAPA DE RIESGOS'!$AR421="Mayor"),CONCATENATE("R",'MAPA DE RIESGOS'!$H421,"C",'MAPA DE RIESGOS'!$AF421),"")</f>
        <v/>
      </c>
      <c r="BZ92" s="316" t="str">
        <f>IF(AND('MAPA DE RIESGOS'!$AP422="Media",'MAPA DE RIESGOS'!$AR422="Mayor"),CONCATENATE("R",'MAPA DE RIESGOS'!$H422,"C",'MAPA DE RIESGOS'!$AF422),"")</f>
        <v/>
      </c>
      <c r="CA92" s="316" t="str">
        <f>IF(AND('MAPA DE RIESGOS'!$AP423="Media",'MAPA DE RIESGOS'!$AR423="Mayor"),CONCATENATE("R",'MAPA DE RIESGOS'!$H423,"C",'MAPA DE RIESGOS'!$AF423),"")</f>
        <v/>
      </c>
      <c r="CB92" s="316" t="str">
        <f>IF(AND('MAPA DE RIESGOS'!$AP424="Media",'MAPA DE RIESGOS'!$AR424="Mayor"),CONCATENATE("R",'MAPA DE RIESGOS'!$H424,"C",'MAPA DE RIESGOS'!$AF424),"")</f>
        <v/>
      </c>
      <c r="CC92" s="317" t="str">
        <f>IF(AND('MAPA DE RIESGOS'!$AP425="Media",'MAPA DE RIESGOS'!$AR425="Mayor"),CONCATENATE("R",'MAPA DE RIESGOS'!$H425,"C",'MAPA DE RIESGOS'!$AF425),"")</f>
        <v/>
      </c>
      <c r="CD92" s="318" t="str">
        <f>IF(AND('MAPA DE RIESGOS'!$AP408="Media",'MAPA DE RIESGOS'!$AR408="Catastrófico"),CONCATENATE("R",'MAPA DE RIESGOS'!$H408,"C",'MAPA DE RIESGOS'!$AF408),"")</f>
        <v/>
      </c>
      <c r="CE92" s="318" t="str">
        <f>IF(AND('MAPA DE RIESGOS'!$AP409="Media",'MAPA DE RIESGOS'!$AR409="Catastrófico"),CONCATENATE("R",'MAPA DE RIESGOS'!$H409,"C",'MAPA DE RIESGOS'!$AF409),"")</f>
        <v/>
      </c>
      <c r="CF92" s="318" t="str">
        <f>IF(AND('MAPA DE RIESGOS'!$AP410="Media",'MAPA DE RIESGOS'!$AR410="Catastrófico"),CONCATENATE("R",'MAPA DE RIESGOS'!$H410,"C",'MAPA DE RIESGOS'!$AF410),"")</f>
        <v/>
      </c>
      <c r="CG92" s="318" t="str">
        <f>IF(AND('MAPA DE RIESGOS'!$AP411="Media",'MAPA DE RIESGOS'!$AR411="Catastrófico"),CONCATENATE("R",'MAPA DE RIESGOS'!$H411,"C",'MAPA DE RIESGOS'!$AF411),"")</f>
        <v/>
      </c>
      <c r="CH92" s="318" t="str">
        <f>IF(AND('MAPA DE RIESGOS'!$AP412="Media",'MAPA DE RIESGOS'!$AR412="Catastrófico"),CONCATENATE("R",'MAPA DE RIESGOS'!$H412,"C",'MAPA DE RIESGOS'!$AF412),"")</f>
        <v/>
      </c>
      <c r="CI92" s="318" t="str">
        <f>IF(AND('MAPA DE RIESGOS'!$AP413="Media",'MAPA DE RIESGOS'!$AR413="Catastrófico"),CONCATENATE("R",'MAPA DE RIESGOS'!$H413,"C",'MAPA DE RIESGOS'!$AF413),"")</f>
        <v/>
      </c>
      <c r="CJ92" s="318" t="str">
        <f>IF(AND('MAPA DE RIESGOS'!$AP414="Media",'MAPA DE RIESGOS'!$AR414="Catastrófico"),CONCATENATE("R",'MAPA DE RIESGOS'!$H414,"C",'MAPA DE RIESGOS'!$AF414),"")</f>
        <v/>
      </c>
      <c r="CK92" s="318" t="str">
        <f>IF(AND('MAPA DE RIESGOS'!$AP415="Media",'MAPA DE RIESGOS'!$AR415="Catastrófico"),CONCATENATE("R",'MAPA DE RIESGOS'!$H415,"C",'MAPA DE RIESGOS'!$AF415),"")</f>
        <v/>
      </c>
      <c r="CL92" s="318" t="str">
        <f>IF(AND('MAPA DE RIESGOS'!$AP416="Media",'MAPA DE RIESGOS'!$AR416="Catastrófico"),CONCATENATE("R",'MAPA DE RIESGOS'!$H416,"C",'MAPA DE RIESGOS'!$AF416),"")</f>
        <v/>
      </c>
      <c r="CM92" s="318" t="str">
        <f>IF(AND('MAPA DE RIESGOS'!$AP417="Media",'MAPA DE RIESGOS'!$AR417="Catastrófico"),CONCATENATE("R",'MAPA DE RIESGOS'!$H417,"C",'MAPA DE RIESGOS'!$AF417),"")</f>
        <v/>
      </c>
      <c r="CN92" s="318" t="str">
        <f>IF(AND('MAPA DE RIESGOS'!$AP418="Media",'MAPA DE RIESGOS'!$AR418="Catastrófico"),CONCATENATE("R",'MAPA DE RIESGOS'!$H418,"C",'MAPA DE RIESGOS'!$AF418),"")</f>
        <v/>
      </c>
      <c r="CO92" s="318" t="str">
        <f>IF(AND('MAPA DE RIESGOS'!$AP419="Media",'MAPA DE RIESGOS'!$AR419="Catastrófico"),CONCATENATE("R",'MAPA DE RIESGOS'!$H419,"C",'MAPA DE RIESGOS'!$AF419),"")</f>
        <v/>
      </c>
      <c r="CP92" s="318" t="str">
        <f>IF(AND('MAPA DE RIESGOS'!$AP420="Media",'MAPA DE RIESGOS'!$AR420="Catastrófico"),CONCATENATE("R",'MAPA DE RIESGOS'!$H420,"C",'MAPA DE RIESGOS'!$AF420),"")</f>
        <v/>
      </c>
      <c r="CQ92" s="318" t="str">
        <f>IF(AND('MAPA DE RIESGOS'!$AP421="Media",'MAPA DE RIESGOS'!$AR421="Catastrófico"),CONCATENATE("R",'MAPA DE RIESGOS'!$H421,"C",'MAPA DE RIESGOS'!$AF421),"")</f>
        <v/>
      </c>
      <c r="CR92" s="318" t="str">
        <f>IF(AND('MAPA DE RIESGOS'!$AP422="Media",'MAPA DE RIESGOS'!$AR422="Catastrófico"),CONCATENATE("R",'MAPA DE RIESGOS'!$H422,"C",'MAPA DE RIESGOS'!$AF422),"")</f>
        <v/>
      </c>
      <c r="CS92" s="318" t="str">
        <f>IF(AND('MAPA DE RIESGOS'!$AP423="Media",'MAPA DE RIESGOS'!$AR423="Catastrófico"),CONCATENATE("R",'MAPA DE RIESGOS'!$H423,"C",'MAPA DE RIESGOS'!$AF423),"")</f>
        <v/>
      </c>
      <c r="CT92" s="318" t="str">
        <f>IF(AND('MAPA DE RIESGOS'!$AP424="Media",'MAPA DE RIESGOS'!$AR424="Catastrófico"),CONCATENATE("R",'MAPA DE RIESGOS'!$H424,"C",'MAPA DE RIESGOS'!$AF424),"")</f>
        <v/>
      </c>
      <c r="CU92" s="319" t="str">
        <f>IF(AND('MAPA DE RIESGOS'!$AP425="Media",'MAPA DE RIESGOS'!$AR425="Catastrófico"),CONCATENATE("R",'MAPA DE RIESGOS'!$H425,"C",'MAPA DE RIESGOS'!$AF425),"")</f>
        <v/>
      </c>
      <c r="CV92" s="57"/>
      <c r="CW92" s="864"/>
      <c r="CX92" s="865"/>
      <c r="CY92" s="865"/>
      <c r="CZ92" s="865"/>
      <c r="DA92" s="865"/>
      <c r="DB92" s="866"/>
    </row>
    <row r="93" spans="2:106" ht="32.450000000000003" customHeight="1">
      <c r="B93" s="878"/>
      <c r="C93" s="878"/>
      <c r="D93" s="879"/>
      <c r="E93" s="849"/>
      <c r="F93" s="850"/>
      <c r="G93" s="850"/>
      <c r="H93" s="850"/>
      <c r="I93" s="851"/>
      <c r="J93" s="328" t="str">
        <f>IF(AND('MAPA DE RIESGOS'!$AP426="Media",'MAPA DE RIESGOS'!$AR426="Leve"),CONCATENATE("R",'MAPA DE RIESGOS'!$H426,"C",'MAPA DE RIESGOS'!$AF426),"")</f>
        <v/>
      </c>
      <c r="K93" s="329" t="str">
        <f>IF(AND('MAPA DE RIESGOS'!$AP427="Media",'MAPA DE RIESGOS'!$AR427="Leve"),CONCATENATE("R",'MAPA DE RIESGOS'!$H427,"C",'MAPA DE RIESGOS'!$AF427),"")</f>
        <v/>
      </c>
      <c r="L93" s="329" t="str">
        <f>IF(AND('MAPA DE RIESGOS'!$AP428="Media",'MAPA DE RIESGOS'!$AR428="Leve"),CONCATENATE("R",'MAPA DE RIESGOS'!$H428,"C",'MAPA DE RIESGOS'!$AF428),"")</f>
        <v/>
      </c>
      <c r="M93" s="329" t="str">
        <f>IF(AND('MAPA DE RIESGOS'!$AP429="Media",'MAPA DE RIESGOS'!$AR429="Leve"),CONCATENATE("R",'MAPA DE RIESGOS'!$H429,"C",'MAPA DE RIESGOS'!$AF429),"")</f>
        <v/>
      </c>
      <c r="N93" s="329" t="str">
        <f>IF(AND('MAPA DE RIESGOS'!$AP430="Media",'MAPA DE RIESGOS'!$AR430="Leve"),CONCATENATE("R",'MAPA DE RIESGOS'!$H430,"C",'MAPA DE RIESGOS'!$AF430),"")</f>
        <v/>
      </c>
      <c r="O93" s="329" t="str">
        <f>IF(AND('MAPA DE RIESGOS'!$AP431="Media",'MAPA DE RIESGOS'!$AR431="Leve"),CONCATENATE("R",'MAPA DE RIESGOS'!$H431,"C",'MAPA DE RIESGOS'!$AF431),"")</f>
        <v/>
      </c>
      <c r="P93" s="329" t="str">
        <f>IF(AND('MAPA DE RIESGOS'!$AP432="Media",'MAPA DE RIESGOS'!$AR432="Leve"),CONCATENATE("R",'MAPA DE RIESGOS'!$H432,"C",'MAPA DE RIESGOS'!$AF432),"")</f>
        <v/>
      </c>
      <c r="Q93" s="329" t="str">
        <f>IF(AND('MAPA DE RIESGOS'!$AP433="Media",'MAPA DE RIESGOS'!$AR433="Leve"),CONCATENATE("R",'MAPA DE RIESGOS'!$H433,"C",'MAPA DE RIESGOS'!$AF433),"")</f>
        <v/>
      </c>
      <c r="R93" s="329" t="str">
        <f>IF(AND('MAPA DE RIESGOS'!$AP434="Media",'MAPA DE RIESGOS'!$AR434="Leve"),CONCATENATE("R",'MAPA DE RIESGOS'!$H434,"C",'MAPA DE RIESGOS'!$AF434),"")</f>
        <v/>
      </c>
      <c r="S93" s="329" t="str">
        <f>IF(AND('MAPA DE RIESGOS'!$AP435="Media",'MAPA DE RIESGOS'!$AR435="Leve"),CONCATENATE("R",'MAPA DE RIESGOS'!$H435,"C",'MAPA DE RIESGOS'!$AF435),"")</f>
        <v/>
      </c>
      <c r="T93" s="329" t="str">
        <f>IF(AND('MAPA DE RIESGOS'!$AP436="Media",'MAPA DE RIESGOS'!$AR436="Leve"),CONCATENATE("R",'MAPA DE RIESGOS'!$H436,"C",'MAPA DE RIESGOS'!$AF436),"")</f>
        <v/>
      </c>
      <c r="U93" s="329" t="str">
        <f>IF(AND('MAPA DE RIESGOS'!$AP437="Media",'MAPA DE RIESGOS'!$AR437="Leve"),CONCATENATE("R",'MAPA DE RIESGOS'!$H437,"C",'MAPA DE RIESGOS'!$AF437),"")</f>
        <v/>
      </c>
      <c r="V93" s="329" t="str">
        <f>IF(AND('MAPA DE RIESGOS'!$AP438="Media",'MAPA DE RIESGOS'!$AR438="Leve"),CONCATENATE("R",'MAPA DE RIESGOS'!$H438,"C",'MAPA DE RIESGOS'!$AF438),"")</f>
        <v/>
      </c>
      <c r="W93" s="329" t="str">
        <f>IF(AND('MAPA DE RIESGOS'!$AP439="Media",'MAPA DE RIESGOS'!$AR439="Leve"),CONCATENATE("R",'MAPA DE RIESGOS'!$H439,"C",'MAPA DE RIESGOS'!$AF439),"")</f>
        <v/>
      </c>
      <c r="X93" s="329" t="str">
        <f>IF(AND('MAPA DE RIESGOS'!$AP440="Media",'MAPA DE RIESGOS'!$AR440="Leve"),CONCATENATE("R",'MAPA DE RIESGOS'!$H440,"C",'MAPA DE RIESGOS'!$AF440),"")</f>
        <v/>
      </c>
      <c r="Y93" s="329" t="str">
        <f>IF(AND('MAPA DE RIESGOS'!$AP441="Media",'MAPA DE RIESGOS'!$AR441="Leve"),CONCATENATE("R",'MAPA DE RIESGOS'!$H441,"C",'MAPA DE RIESGOS'!$AF441),"")</f>
        <v/>
      </c>
      <c r="Z93" s="329" t="str">
        <f>IF(AND('MAPA DE RIESGOS'!$AP442="Media",'MAPA DE RIESGOS'!$AR442="Leve"),CONCATENATE("R",'MAPA DE RIESGOS'!$H442,"C",'MAPA DE RIESGOS'!$AF442),"")</f>
        <v/>
      </c>
      <c r="AA93" s="329" t="str">
        <f>IF(AND('MAPA DE RIESGOS'!$AP443="Media",'MAPA DE RIESGOS'!$AR443="Leve"),CONCATENATE("R",'MAPA DE RIESGOS'!$H443,"C",'MAPA DE RIESGOS'!$AF443),"")</f>
        <v/>
      </c>
      <c r="AB93" s="328" t="str">
        <f>IF(AND('MAPA DE RIESGOS'!$AP426="Media",'MAPA DE RIESGOS'!$AR426="Menor"),CONCATENATE("R",'MAPA DE RIESGOS'!$H426,"C",'MAPA DE RIESGOS'!$AF426),"")</f>
        <v/>
      </c>
      <c r="AC93" s="329" t="str">
        <f>IF(AND('MAPA DE RIESGOS'!$AP427="Media",'MAPA DE RIESGOS'!$AR427="Menor"),CONCATENATE("R",'MAPA DE RIESGOS'!$H427,"C",'MAPA DE RIESGOS'!$AF427),"")</f>
        <v/>
      </c>
      <c r="AD93" s="329" t="str">
        <f>IF(AND('MAPA DE RIESGOS'!$AP428="Media",'MAPA DE RIESGOS'!$AR428="Menor"),CONCATENATE("R",'MAPA DE RIESGOS'!$H428,"C",'MAPA DE RIESGOS'!$AF428),"")</f>
        <v/>
      </c>
      <c r="AE93" s="329" t="str">
        <f>IF(AND('MAPA DE RIESGOS'!$AP429="Media",'MAPA DE RIESGOS'!$AR429="Menor"),CONCATENATE("R",'MAPA DE RIESGOS'!$H429,"C",'MAPA DE RIESGOS'!$AF429),"")</f>
        <v/>
      </c>
      <c r="AF93" s="329" t="str">
        <f>IF(AND('MAPA DE RIESGOS'!$AP430="Media",'MAPA DE RIESGOS'!$AR430="Menor"),CONCATENATE("R",'MAPA DE RIESGOS'!$H430,"C",'MAPA DE RIESGOS'!$AF430),"")</f>
        <v/>
      </c>
      <c r="AG93" s="329" t="str">
        <f>IF(AND('MAPA DE RIESGOS'!$AP431="Media",'MAPA DE RIESGOS'!$AR431="Menor"),CONCATENATE("R",'MAPA DE RIESGOS'!$H431,"C",'MAPA DE RIESGOS'!$AF431),"")</f>
        <v/>
      </c>
      <c r="AH93" s="329" t="str">
        <f>IF(AND('MAPA DE RIESGOS'!$AP432="Media",'MAPA DE RIESGOS'!$AR432="Menor"),CONCATENATE("R",'MAPA DE RIESGOS'!$H432,"C",'MAPA DE RIESGOS'!$AF432),"")</f>
        <v/>
      </c>
      <c r="AI93" s="329" t="str">
        <f>IF(AND('MAPA DE RIESGOS'!$AP433="Media",'MAPA DE RIESGOS'!$AR433="Menor"),CONCATENATE("R",'MAPA DE RIESGOS'!$H433,"C",'MAPA DE RIESGOS'!$AF433),"")</f>
        <v/>
      </c>
      <c r="AJ93" s="329" t="str">
        <f>IF(AND('MAPA DE RIESGOS'!$AP434="Media",'MAPA DE RIESGOS'!$AR434="Menor"),CONCATENATE("R",'MAPA DE RIESGOS'!$H434,"C",'MAPA DE RIESGOS'!$AF434),"")</f>
        <v/>
      </c>
      <c r="AK93" s="329" t="str">
        <f>IF(AND('MAPA DE RIESGOS'!$AP435="Media",'MAPA DE RIESGOS'!$AR435="Menor"),CONCATENATE("R",'MAPA DE RIESGOS'!$H435,"C",'MAPA DE RIESGOS'!$AF435),"")</f>
        <v/>
      </c>
      <c r="AL93" s="329" t="str">
        <f>IF(AND('MAPA DE RIESGOS'!$AP436="Media",'MAPA DE RIESGOS'!$AR436="Menor"),CONCATENATE("R",'MAPA DE RIESGOS'!$H436,"C",'MAPA DE RIESGOS'!$AF436),"")</f>
        <v/>
      </c>
      <c r="AM93" s="329" t="str">
        <f>IF(AND('MAPA DE RIESGOS'!$AP437="Media",'MAPA DE RIESGOS'!$AR437="Menor"),CONCATENATE("R",'MAPA DE RIESGOS'!$H437,"C",'MAPA DE RIESGOS'!$AF437),"")</f>
        <v/>
      </c>
      <c r="AN93" s="329" t="str">
        <f>IF(AND('MAPA DE RIESGOS'!$AP438="Media",'MAPA DE RIESGOS'!$AR438="Menor"),CONCATENATE("R",'MAPA DE RIESGOS'!$H438,"C",'MAPA DE RIESGOS'!$AF438),"")</f>
        <v/>
      </c>
      <c r="AO93" s="329" t="str">
        <f>IF(AND('MAPA DE RIESGOS'!$AP439="Media",'MAPA DE RIESGOS'!$AR439="Menor"),CONCATENATE("R",'MAPA DE RIESGOS'!$H439,"C",'MAPA DE RIESGOS'!$AF439),"")</f>
        <v/>
      </c>
      <c r="AP93" s="329" t="str">
        <f>IF(AND('MAPA DE RIESGOS'!$AP440="Media",'MAPA DE RIESGOS'!$AR440="Menor"),CONCATENATE("R",'MAPA DE RIESGOS'!$H440,"C",'MAPA DE RIESGOS'!$AF440),"")</f>
        <v/>
      </c>
      <c r="AQ93" s="329" t="str">
        <f>IF(AND('MAPA DE RIESGOS'!$AP441="Media",'MAPA DE RIESGOS'!$AR441="Menor"),CONCATENATE("R",'MAPA DE RIESGOS'!$H441,"C",'MAPA DE RIESGOS'!$AF441),"")</f>
        <v/>
      </c>
      <c r="AR93" s="329" t="str">
        <f>IF(AND('MAPA DE RIESGOS'!$AP442="Media",'MAPA DE RIESGOS'!$AR442="Menor"),CONCATENATE("R",'MAPA DE RIESGOS'!$H442,"C",'MAPA DE RIESGOS'!$AF442),"")</f>
        <v/>
      </c>
      <c r="AS93" s="329" t="str">
        <f>IF(AND('MAPA DE RIESGOS'!$AP443="Media",'MAPA DE RIESGOS'!$AR443="Menor"),CONCATENATE("R",'MAPA DE RIESGOS'!$H443,"C",'MAPA DE RIESGOS'!$AF443),"")</f>
        <v/>
      </c>
      <c r="AT93" s="328" t="str">
        <f>IF(AND('MAPA DE RIESGOS'!$AP426="Media",'MAPA DE RIESGOS'!$AR426="Moderado"),CONCATENATE("R",'MAPA DE RIESGOS'!$H426,"C",'MAPA DE RIESGOS'!$AF426),"")</f>
        <v/>
      </c>
      <c r="AU93" s="329" t="str">
        <f>IF(AND('MAPA DE RIESGOS'!$AP427="Media",'MAPA DE RIESGOS'!$AR427="Moderado"),CONCATENATE("R",'MAPA DE RIESGOS'!$H427,"C",'MAPA DE RIESGOS'!$AF427),"")</f>
        <v/>
      </c>
      <c r="AV93" s="329" t="str">
        <f>IF(AND('MAPA DE RIESGOS'!$AP428="Media",'MAPA DE RIESGOS'!$AR428="Moderado"),CONCATENATE("R",'MAPA DE RIESGOS'!$H428,"C",'MAPA DE RIESGOS'!$AF428),"")</f>
        <v/>
      </c>
      <c r="AW93" s="329" t="str">
        <f>IF(AND('MAPA DE RIESGOS'!$AP429="Media",'MAPA DE RIESGOS'!$AR429="Moderado"),CONCATENATE("R",'MAPA DE RIESGOS'!$H429,"C",'MAPA DE RIESGOS'!$AF429),"")</f>
        <v/>
      </c>
      <c r="AX93" s="329" t="str">
        <f>IF(AND('MAPA DE RIESGOS'!$AP430="Media",'MAPA DE RIESGOS'!$AR430="Moderado"),CONCATENATE("R",'MAPA DE RIESGOS'!$H430,"C",'MAPA DE RIESGOS'!$AF430),"")</f>
        <v/>
      </c>
      <c r="AY93" s="329" t="str">
        <f>IF(AND('MAPA DE RIESGOS'!$AP431="Media",'MAPA DE RIESGOS'!$AR431="Moderado"),CONCATENATE("R",'MAPA DE RIESGOS'!$H431,"C",'MAPA DE RIESGOS'!$AF431),"")</f>
        <v/>
      </c>
      <c r="AZ93" s="329" t="str">
        <f>IF(AND('MAPA DE RIESGOS'!$AP432="Media",'MAPA DE RIESGOS'!$AR432="Moderado"),CONCATENATE("R",'MAPA DE RIESGOS'!$H432,"C",'MAPA DE RIESGOS'!$AF432),"")</f>
        <v/>
      </c>
      <c r="BA93" s="329" t="str">
        <f>IF(AND('MAPA DE RIESGOS'!$AP433="Media",'MAPA DE RIESGOS'!$AR433="Moderado"),CONCATENATE("R",'MAPA DE RIESGOS'!$H433,"C",'MAPA DE RIESGOS'!$AF433),"")</f>
        <v/>
      </c>
      <c r="BB93" s="329" t="str">
        <f>IF(AND('MAPA DE RIESGOS'!$AP434="Media",'MAPA DE RIESGOS'!$AR434="Moderado"),CONCATENATE("R",'MAPA DE RIESGOS'!$H434,"C",'MAPA DE RIESGOS'!$AF434),"")</f>
        <v/>
      </c>
      <c r="BC93" s="329" t="str">
        <f>IF(AND('MAPA DE RIESGOS'!$AP435="Media",'MAPA DE RIESGOS'!$AR435="Moderado"),CONCATENATE("R",'MAPA DE RIESGOS'!$H435,"C",'MAPA DE RIESGOS'!$AF435),"")</f>
        <v/>
      </c>
      <c r="BD93" s="329" t="str">
        <f>IF(AND('MAPA DE RIESGOS'!$AP436="Media",'MAPA DE RIESGOS'!$AR436="Moderado"),CONCATENATE("R",'MAPA DE RIESGOS'!$H436,"C",'MAPA DE RIESGOS'!$AF436),"")</f>
        <v/>
      </c>
      <c r="BE93" s="329" t="str">
        <f>IF(AND('MAPA DE RIESGOS'!$AP437="Media",'MAPA DE RIESGOS'!$AR437="Moderado"),CONCATENATE("R",'MAPA DE RIESGOS'!$H437,"C",'MAPA DE RIESGOS'!$AF437),"")</f>
        <v/>
      </c>
      <c r="BF93" s="329" t="str">
        <f>IF(AND('MAPA DE RIESGOS'!$AP438="Media",'MAPA DE RIESGOS'!$AR438="Moderado"),CONCATENATE("R",'MAPA DE RIESGOS'!$H438,"C",'MAPA DE RIESGOS'!$AF438),"")</f>
        <v/>
      </c>
      <c r="BG93" s="329" t="str">
        <f>IF(AND('MAPA DE RIESGOS'!$AP439="Media",'MAPA DE RIESGOS'!$AR439="Moderado"),CONCATENATE("R",'MAPA DE RIESGOS'!$H439,"C",'MAPA DE RIESGOS'!$AF439),"")</f>
        <v/>
      </c>
      <c r="BH93" s="329" t="str">
        <f>IF(AND('MAPA DE RIESGOS'!$AP440="Media",'MAPA DE RIESGOS'!$AR440="Moderado"),CONCATENATE("R",'MAPA DE RIESGOS'!$H440,"C",'MAPA DE RIESGOS'!$AF440),"")</f>
        <v/>
      </c>
      <c r="BI93" s="329" t="str">
        <f>IF(AND('MAPA DE RIESGOS'!$AP441="Media",'MAPA DE RIESGOS'!$AR441="Moderado"),CONCATENATE("R",'MAPA DE RIESGOS'!$H441,"C",'MAPA DE RIESGOS'!$AF441),"")</f>
        <v/>
      </c>
      <c r="BJ93" s="329" t="str">
        <f>IF(AND('MAPA DE RIESGOS'!$AP442="Media",'MAPA DE RIESGOS'!$AR442="Moderado"),CONCATENATE("R",'MAPA DE RIESGOS'!$H442,"C",'MAPA DE RIESGOS'!$AF442),"")</f>
        <v/>
      </c>
      <c r="BK93" s="330" t="str">
        <f>IF(AND('MAPA DE RIESGOS'!$AP443="Media",'MAPA DE RIESGOS'!$AR443="Moderado"),CONCATENATE("R",'MAPA DE RIESGOS'!$H443,"C",'MAPA DE RIESGOS'!$AF443),"")</f>
        <v/>
      </c>
      <c r="BL93" s="316" t="str">
        <f>IF(AND('MAPA DE RIESGOS'!$AP426="Media",'MAPA DE RIESGOS'!$AR426="Mayor"),CONCATENATE("R",'MAPA DE RIESGOS'!$H426,"C",'MAPA DE RIESGOS'!$AF426),"")</f>
        <v/>
      </c>
      <c r="BM93" s="316" t="str">
        <f>IF(AND('MAPA DE RIESGOS'!$AP427="Media",'MAPA DE RIESGOS'!$AR427="Mayor"),CONCATENATE("R",'MAPA DE RIESGOS'!$H427,"C",'MAPA DE RIESGOS'!$AF427),"")</f>
        <v/>
      </c>
      <c r="BN93" s="316" t="str">
        <f>IF(AND('MAPA DE RIESGOS'!$AP428="Media",'MAPA DE RIESGOS'!$AR428="Mayor"),CONCATENATE("R",'MAPA DE RIESGOS'!$H428,"C",'MAPA DE RIESGOS'!$AF428),"")</f>
        <v/>
      </c>
      <c r="BO93" s="316" t="str">
        <f>IF(AND('MAPA DE RIESGOS'!$AP429="Media",'MAPA DE RIESGOS'!$AR429="Mayor"),CONCATENATE("R",'MAPA DE RIESGOS'!$H429,"C",'MAPA DE RIESGOS'!$AF429),"")</f>
        <v/>
      </c>
      <c r="BP93" s="316" t="str">
        <f>IF(AND('MAPA DE RIESGOS'!$AP430="Media",'MAPA DE RIESGOS'!$AR430="Mayor"),CONCATENATE("R",'MAPA DE RIESGOS'!$H430,"C",'MAPA DE RIESGOS'!$AF430),"")</f>
        <v/>
      </c>
      <c r="BQ93" s="316" t="str">
        <f>IF(AND('MAPA DE RIESGOS'!$AP431="Media",'MAPA DE RIESGOS'!$AR431="Mayor"),CONCATENATE("R",'MAPA DE RIESGOS'!$H431,"C",'MAPA DE RIESGOS'!$AF431),"")</f>
        <v/>
      </c>
      <c r="BR93" s="316" t="str">
        <f>IF(AND('MAPA DE RIESGOS'!$AP432="Media",'MAPA DE RIESGOS'!$AR432="Mayor"),CONCATENATE("R",'MAPA DE RIESGOS'!$H432,"C",'MAPA DE RIESGOS'!$AF432),"")</f>
        <v/>
      </c>
      <c r="BS93" s="316" t="str">
        <f>IF(AND('MAPA DE RIESGOS'!$AP433="Media",'MAPA DE RIESGOS'!$AR433="Mayor"),CONCATENATE("R",'MAPA DE RIESGOS'!$H433,"C",'MAPA DE RIESGOS'!$AF433),"")</f>
        <v/>
      </c>
      <c r="BT93" s="316" t="str">
        <f>IF(AND('MAPA DE RIESGOS'!$AP434="Media",'MAPA DE RIESGOS'!$AR434="Mayor"),CONCATENATE("R",'MAPA DE RIESGOS'!$H434,"C",'MAPA DE RIESGOS'!$AF434),"")</f>
        <v/>
      </c>
      <c r="BU93" s="316" t="str">
        <f>IF(AND('MAPA DE RIESGOS'!$AP435="Media",'MAPA DE RIESGOS'!$AR435="Mayor"),CONCATENATE("R",'MAPA DE RIESGOS'!$H435,"C",'MAPA DE RIESGOS'!$AF435),"")</f>
        <v/>
      </c>
      <c r="BV93" s="316" t="str">
        <f>IF(AND('MAPA DE RIESGOS'!$AP436="Media",'MAPA DE RIESGOS'!$AR436="Mayor"),CONCATENATE("R",'MAPA DE RIESGOS'!$H436,"C",'MAPA DE RIESGOS'!$AF436),"")</f>
        <v/>
      </c>
      <c r="BW93" s="316" t="str">
        <f>IF(AND('MAPA DE RIESGOS'!$AP437="Media",'MAPA DE RIESGOS'!$AR437="Mayor"),CONCATENATE("R",'MAPA DE RIESGOS'!$H437,"C",'MAPA DE RIESGOS'!$AF437),"")</f>
        <v/>
      </c>
      <c r="BX93" s="316" t="str">
        <f>IF(AND('MAPA DE RIESGOS'!$AP438="Media",'MAPA DE RIESGOS'!$AR438="Mayor"),CONCATENATE("R",'MAPA DE RIESGOS'!$H438,"C",'MAPA DE RIESGOS'!$AF438),"")</f>
        <v/>
      </c>
      <c r="BY93" s="316" t="str">
        <f>IF(AND('MAPA DE RIESGOS'!$AP439="Media",'MAPA DE RIESGOS'!$AR439="Mayor"),CONCATENATE("R",'MAPA DE RIESGOS'!$H439,"C",'MAPA DE RIESGOS'!$AF439),"")</f>
        <v/>
      </c>
      <c r="BZ93" s="316" t="str">
        <f>IF(AND('MAPA DE RIESGOS'!$AP440="Media",'MAPA DE RIESGOS'!$AR440="Mayor"),CONCATENATE("R",'MAPA DE RIESGOS'!$H440,"C",'MAPA DE RIESGOS'!$AF440),"")</f>
        <v/>
      </c>
      <c r="CA93" s="316" t="str">
        <f>IF(AND('MAPA DE RIESGOS'!$AP441="Media",'MAPA DE RIESGOS'!$AR441="Mayor"),CONCATENATE("R",'MAPA DE RIESGOS'!$H441,"C",'MAPA DE RIESGOS'!$AF441),"")</f>
        <v/>
      </c>
      <c r="CB93" s="316" t="str">
        <f>IF(AND('MAPA DE RIESGOS'!$AP442="Media",'MAPA DE RIESGOS'!$AR442="Mayor"),CONCATENATE("R",'MAPA DE RIESGOS'!$H442,"C",'MAPA DE RIESGOS'!$AF442),"")</f>
        <v/>
      </c>
      <c r="CC93" s="317" t="str">
        <f>IF(AND('MAPA DE RIESGOS'!$AP443="Media",'MAPA DE RIESGOS'!$AR443="Mayor"),CONCATENATE("R",'MAPA DE RIESGOS'!$H443,"C",'MAPA DE RIESGOS'!$AF443),"")</f>
        <v/>
      </c>
      <c r="CD93" s="318" t="str">
        <f>IF(AND('MAPA DE RIESGOS'!$AP426="Media",'MAPA DE RIESGOS'!$AR426="Catastrófico"),CONCATENATE("R",'MAPA DE RIESGOS'!$H426,"C",'MAPA DE RIESGOS'!$AF426),"")</f>
        <v/>
      </c>
      <c r="CE93" s="318" t="str">
        <f>IF(AND('MAPA DE RIESGOS'!$AP427="Media",'MAPA DE RIESGOS'!$AR427="Catastrófico"),CONCATENATE("R",'MAPA DE RIESGOS'!$H427,"C",'MAPA DE RIESGOS'!$AF427),"")</f>
        <v/>
      </c>
      <c r="CF93" s="318" t="str">
        <f>IF(AND('MAPA DE RIESGOS'!$AP428="Media",'MAPA DE RIESGOS'!$AR428="Catastrófico"),CONCATENATE("R",'MAPA DE RIESGOS'!$H428,"C",'MAPA DE RIESGOS'!$AF428),"")</f>
        <v/>
      </c>
      <c r="CG93" s="318" t="str">
        <f>IF(AND('MAPA DE RIESGOS'!$AP429="Media",'MAPA DE RIESGOS'!$AR429="Catastrófico"),CONCATENATE("R",'MAPA DE RIESGOS'!$H429,"C",'MAPA DE RIESGOS'!$AF429),"")</f>
        <v/>
      </c>
      <c r="CH93" s="318" t="str">
        <f>IF(AND('MAPA DE RIESGOS'!$AP430="Media",'MAPA DE RIESGOS'!$AR430="Catastrófico"),CONCATENATE("R",'MAPA DE RIESGOS'!$H430,"C",'MAPA DE RIESGOS'!$AF430),"")</f>
        <v/>
      </c>
      <c r="CI93" s="318" t="str">
        <f>IF(AND('MAPA DE RIESGOS'!$AP431="Media",'MAPA DE RIESGOS'!$AR431="Catastrófico"),CONCATENATE("R",'MAPA DE RIESGOS'!$H431,"C",'MAPA DE RIESGOS'!$AF431),"")</f>
        <v/>
      </c>
      <c r="CJ93" s="318" t="str">
        <f>IF(AND('MAPA DE RIESGOS'!$AP432="Media",'MAPA DE RIESGOS'!$AR432="Catastrófico"),CONCATENATE("R",'MAPA DE RIESGOS'!$H432,"C",'MAPA DE RIESGOS'!$AF432),"")</f>
        <v/>
      </c>
      <c r="CK93" s="318" t="str">
        <f>IF(AND('MAPA DE RIESGOS'!$AP433="Media",'MAPA DE RIESGOS'!$AR433="Catastrófico"),CONCATENATE("R",'MAPA DE RIESGOS'!$H433,"C",'MAPA DE RIESGOS'!$AF433),"")</f>
        <v/>
      </c>
      <c r="CL93" s="318" t="str">
        <f>IF(AND('MAPA DE RIESGOS'!$AP434="Media",'MAPA DE RIESGOS'!$AR434="Catastrófico"),CONCATENATE("R",'MAPA DE RIESGOS'!$H434,"C",'MAPA DE RIESGOS'!$AF434),"")</f>
        <v/>
      </c>
      <c r="CM93" s="318" t="str">
        <f>IF(AND('MAPA DE RIESGOS'!$AP435="Media",'MAPA DE RIESGOS'!$AR435="Catastrófico"),CONCATENATE("R",'MAPA DE RIESGOS'!$H435,"C",'MAPA DE RIESGOS'!$AF435),"")</f>
        <v/>
      </c>
      <c r="CN93" s="318" t="str">
        <f>IF(AND('MAPA DE RIESGOS'!$AP436="Media",'MAPA DE RIESGOS'!$AR436="Catastrófico"),CONCATENATE("R",'MAPA DE RIESGOS'!$H436,"C",'MAPA DE RIESGOS'!$AF436),"")</f>
        <v/>
      </c>
      <c r="CO93" s="318" t="str">
        <f>IF(AND('MAPA DE RIESGOS'!$AP437="Media",'MAPA DE RIESGOS'!$AR437="Catastrófico"),CONCATENATE("R",'MAPA DE RIESGOS'!$H437,"C",'MAPA DE RIESGOS'!$AF437),"")</f>
        <v/>
      </c>
      <c r="CP93" s="318" t="str">
        <f>IF(AND('MAPA DE RIESGOS'!$AP438="Media",'MAPA DE RIESGOS'!$AR438="Catastrófico"),CONCATENATE("R",'MAPA DE RIESGOS'!$H438,"C",'MAPA DE RIESGOS'!$AF438),"")</f>
        <v/>
      </c>
      <c r="CQ93" s="318" t="str">
        <f>IF(AND('MAPA DE RIESGOS'!$AP439="Media",'MAPA DE RIESGOS'!$AR439="Catastrófico"),CONCATENATE("R",'MAPA DE RIESGOS'!$H439,"C",'MAPA DE RIESGOS'!$AF439),"")</f>
        <v/>
      </c>
      <c r="CR93" s="318" t="str">
        <f>IF(AND('MAPA DE RIESGOS'!$AP440="Media",'MAPA DE RIESGOS'!$AR440="Catastrófico"),CONCATENATE("R",'MAPA DE RIESGOS'!$H440,"C",'MAPA DE RIESGOS'!$AF440),"")</f>
        <v/>
      </c>
      <c r="CS93" s="318" t="str">
        <f>IF(AND('MAPA DE RIESGOS'!$AP441="Media",'MAPA DE RIESGOS'!$AR441="Catastrófico"),CONCATENATE("R",'MAPA DE RIESGOS'!$H441,"C",'MAPA DE RIESGOS'!$AF441),"")</f>
        <v/>
      </c>
      <c r="CT93" s="318" t="str">
        <f>IF(AND('MAPA DE RIESGOS'!$AP442="Media",'MAPA DE RIESGOS'!$AR442="Catastrófico"),CONCATENATE("R",'MAPA DE RIESGOS'!$H442,"C",'MAPA DE RIESGOS'!$AF442),"")</f>
        <v/>
      </c>
      <c r="CU93" s="319" t="str">
        <f>IF(AND('MAPA DE RIESGOS'!$AP443="Media",'MAPA DE RIESGOS'!$AR443="Catastrófico"),CONCATENATE("R",'MAPA DE RIESGOS'!$H443,"C",'MAPA DE RIESGOS'!$AF443),"")</f>
        <v/>
      </c>
      <c r="CV93" s="57"/>
      <c r="CW93" s="864"/>
      <c r="CX93" s="865"/>
      <c r="CY93" s="865"/>
      <c r="CZ93" s="865"/>
      <c r="DA93" s="865"/>
      <c r="DB93" s="866"/>
    </row>
    <row r="94" spans="2:106" ht="32.450000000000003" customHeight="1">
      <c r="B94" s="878"/>
      <c r="C94" s="878"/>
      <c r="D94" s="879"/>
      <c r="E94" s="849"/>
      <c r="F94" s="850"/>
      <c r="G94" s="850"/>
      <c r="H94" s="850"/>
      <c r="I94" s="851"/>
      <c r="J94" s="328" t="str">
        <f>IF(AND('MAPA DE RIESGOS'!$AP444="Media",'MAPA DE RIESGOS'!$AR444="Leve"),CONCATENATE("R",'MAPA DE RIESGOS'!$H444,"C",'MAPA DE RIESGOS'!$AF444),"")</f>
        <v/>
      </c>
      <c r="K94" s="329" t="str">
        <f>IF(AND('MAPA DE RIESGOS'!$AP445="Media",'MAPA DE RIESGOS'!$AR445="Leve"),CONCATENATE("R",'MAPA DE RIESGOS'!$H445,"C",'MAPA DE RIESGOS'!$AF445),"")</f>
        <v/>
      </c>
      <c r="L94" s="329" t="str">
        <f>IF(AND('MAPA DE RIESGOS'!$AP446="Media",'MAPA DE RIESGOS'!$AR446="Leve"),CONCATENATE("R",'MAPA DE RIESGOS'!$H446,"C",'MAPA DE RIESGOS'!$AF446),"")</f>
        <v/>
      </c>
      <c r="M94" s="329" t="str">
        <f>IF(AND('MAPA DE RIESGOS'!$AP447="Media",'MAPA DE RIESGOS'!$AR447="Leve"),CONCATENATE("R",'MAPA DE RIESGOS'!$H447,"C",'MAPA DE RIESGOS'!$AF447),"")</f>
        <v/>
      </c>
      <c r="N94" s="329" t="str">
        <f>IF(AND('MAPA DE RIESGOS'!$AP448="Media",'MAPA DE RIESGOS'!$AR448="Leve"),CONCATENATE("R",'MAPA DE RIESGOS'!$H448,"C",'MAPA DE RIESGOS'!$AF448),"")</f>
        <v/>
      </c>
      <c r="O94" s="329" t="str">
        <f>IF(AND('MAPA DE RIESGOS'!$AP449="Media",'MAPA DE RIESGOS'!$AR449="Leve"),CONCATENATE("R",'MAPA DE RIESGOS'!$H449,"C",'MAPA DE RIESGOS'!$AF449),"")</f>
        <v/>
      </c>
      <c r="P94" s="329" t="str">
        <f>IF(AND('MAPA DE RIESGOS'!$AP450="Media",'MAPA DE RIESGOS'!$AR450="Leve"),CONCATENATE("R",'MAPA DE RIESGOS'!$H450,"C",'MAPA DE RIESGOS'!$AF450),"")</f>
        <v/>
      </c>
      <c r="Q94" s="329" t="str">
        <f>IF(AND('MAPA DE RIESGOS'!$AP451="Media",'MAPA DE RIESGOS'!$AR451="Leve"),CONCATENATE("R",'MAPA DE RIESGOS'!$H451,"C",'MAPA DE RIESGOS'!$AF451),"")</f>
        <v/>
      </c>
      <c r="R94" s="329" t="str">
        <f>IF(AND('MAPA DE RIESGOS'!$AP452="Media",'MAPA DE RIESGOS'!$AR452="Leve"),CONCATENATE("R",'MAPA DE RIESGOS'!$H452,"C",'MAPA DE RIESGOS'!$AF452),"")</f>
        <v/>
      </c>
      <c r="S94" s="329" t="str">
        <f>IF(AND('MAPA DE RIESGOS'!$AP453="Media",'MAPA DE RIESGOS'!$AR453="Leve"),CONCATENATE("R",'MAPA DE RIESGOS'!$H453,"C",'MAPA DE RIESGOS'!$AF453),"")</f>
        <v/>
      </c>
      <c r="T94" s="329" t="str">
        <f>IF(AND('MAPA DE RIESGOS'!$AP454="Media",'MAPA DE RIESGOS'!$AR454="Leve"),CONCATENATE("R",'MAPA DE RIESGOS'!$H454,"C",'MAPA DE RIESGOS'!$AF454),"")</f>
        <v/>
      </c>
      <c r="U94" s="329" t="str">
        <f>IF(AND('MAPA DE RIESGOS'!$AP455="Media",'MAPA DE RIESGOS'!$AR455="Leve"),CONCATENATE("R",'MAPA DE RIESGOS'!$H455,"C",'MAPA DE RIESGOS'!$AF455),"")</f>
        <v/>
      </c>
      <c r="V94" s="329" t="str">
        <f>IF(AND('MAPA DE RIESGOS'!$AP456="Media",'MAPA DE RIESGOS'!$AR456="Leve"),CONCATENATE("R",'MAPA DE RIESGOS'!$H456,"C",'MAPA DE RIESGOS'!$AF456),"")</f>
        <v/>
      </c>
      <c r="W94" s="329" t="str">
        <f>IF(AND('MAPA DE RIESGOS'!$AP457="Media",'MAPA DE RIESGOS'!$AR457="Leve"),CONCATENATE("R",'MAPA DE RIESGOS'!$H457,"C",'MAPA DE RIESGOS'!$AF457),"")</f>
        <v/>
      </c>
      <c r="X94" s="329" t="str">
        <f>IF(AND('MAPA DE RIESGOS'!$AP458="Media",'MAPA DE RIESGOS'!$AR458="Leve"),CONCATENATE("R",'MAPA DE RIESGOS'!$H458,"C",'MAPA DE RIESGOS'!$AF458),"")</f>
        <v/>
      </c>
      <c r="Y94" s="329" t="str">
        <f>IF(AND('MAPA DE RIESGOS'!$AP459="Media",'MAPA DE RIESGOS'!$AR459="Leve"),CONCATENATE("R",'MAPA DE RIESGOS'!$H459,"C",'MAPA DE RIESGOS'!$AF459),"")</f>
        <v/>
      </c>
      <c r="Z94" s="329" t="str">
        <f>IF(AND('MAPA DE RIESGOS'!$AP460="Media",'MAPA DE RIESGOS'!$AR460="Leve"),CONCATENATE("R",'MAPA DE RIESGOS'!$H460,"C",'MAPA DE RIESGOS'!$AF460),"")</f>
        <v/>
      </c>
      <c r="AA94" s="329" t="str">
        <f>IF(AND('MAPA DE RIESGOS'!$AP461="Media",'MAPA DE RIESGOS'!$AR461="Leve"),CONCATENATE("R",'MAPA DE RIESGOS'!$H461,"C",'MAPA DE RIESGOS'!$AF461),"")</f>
        <v/>
      </c>
      <c r="AB94" s="328" t="str">
        <f>IF(AND('MAPA DE RIESGOS'!$AP444="Media",'MAPA DE RIESGOS'!$AR444="Menor"),CONCATENATE("R",'MAPA DE RIESGOS'!$H444,"C",'MAPA DE RIESGOS'!$AF444),"")</f>
        <v/>
      </c>
      <c r="AC94" s="329" t="str">
        <f>IF(AND('MAPA DE RIESGOS'!$AP445="Media",'MAPA DE RIESGOS'!$AR445="Menor"),CONCATENATE("R",'MAPA DE RIESGOS'!$H445,"C",'MAPA DE RIESGOS'!$AF445),"")</f>
        <v/>
      </c>
      <c r="AD94" s="329" t="str">
        <f>IF(AND('MAPA DE RIESGOS'!$AP446="Media",'MAPA DE RIESGOS'!$AR446="Menor"),CONCATENATE("R",'MAPA DE RIESGOS'!$H446,"C",'MAPA DE RIESGOS'!$AF446),"")</f>
        <v/>
      </c>
      <c r="AE94" s="329" t="str">
        <f>IF(AND('MAPA DE RIESGOS'!$AP447="Media",'MAPA DE RIESGOS'!$AR447="Menor"),CONCATENATE("R",'MAPA DE RIESGOS'!$H447,"C",'MAPA DE RIESGOS'!$AF447),"")</f>
        <v/>
      </c>
      <c r="AF94" s="329" t="str">
        <f>IF(AND('MAPA DE RIESGOS'!$AP448="Media",'MAPA DE RIESGOS'!$AR448="Menor"),CONCATENATE("R",'MAPA DE RIESGOS'!$H448,"C",'MAPA DE RIESGOS'!$AF448),"")</f>
        <v/>
      </c>
      <c r="AG94" s="329" t="str">
        <f>IF(AND('MAPA DE RIESGOS'!$AP449="Media",'MAPA DE RIESGOS'!$AR449="Menor"),CONCATENATE("R",'MAPA DE RIESGOS'!$H449,"C",'MAPA DE RIESGOS'!$AF449),"")</f>
        <v/>
      </c>
      <c r="AH94" s="329" t="str">
        <f>IF(AND('MAPA DE RIESGOS'!$AP450="Media",'MAPA DE RIESGOS'!$AR450="Menor"),CONCATENATE("R",'MAPA DE RIESGOS'!$H450,"C",'MAPA DE RIESGOS'!$AF450),"")</f>
        <v/>
      </c>
      <c r="AI94" s="329" t="str">
        <f>IF(AND('MAPA DE RIESGOS'!$AP451="Media",'MAPA DE RIESGOS'!$AR451="Menor"),CONCATENATE("R",'MAPA DE RIESGOS'!$H451,"C",'MAPA DE RIESGOS'!$AF451),"")</f>
        <v/>
      </c>
      <c r="AJ94" s="329" t="str">
        <f>IF(AND('MAPA DE RIESGOS'!$AP452="Media",'MAPA DE RIESGOS'!$AR452="Menor"),CONCATENATE("R",'MAPA DE RIESGOS'!$H452,"C",'MAPA DE RIESGOS'!$AF452),"")</f>
        <v/>
      </c>
      <c r="AK94" s="329" t="str">
        <f>IF(AND('MAPA DE RIESGOS'!$AP453="Media",'MAPA DE RIESGOS'!$AR453="Menor"),CONCATENATE("R",'MAPA DE RIESGOS'!$H453,"C",'MAPA DE RIESGOS'!$AF453),"")</f>
        <v/>
      </c>
      <c r="AL94" s="329" t="str">
        <f>IF(AND('MAPA DE RIESGOS'!$AP454="Media",'MAPA DE RIESGOS'!$AR454="Menor"),CONCATENATE("R",'MAPA DE RIESGOS'!$H454,"C",'MAPA DE RIESGOS'!$AF454),"")</f>
        <v/>
      </c>
      <c r="AM94" s="329" t="str">
        <f>IF(AND('MAPA DE RIESGOS'!$AP455="Media",'MAPA DE RIESGOS'!$AR455="Menor"),CONCATENATE("R",'MAPA DE RIESGOS'!$H455,"C",'MAPA DE RIESGOS'!$AF455),"")</f>
        <v/>
      </c>
      <c r="AN94" s="329" t="str">
        <f>IF(AND('MAPA DE RIESGOS'!$AP456="Media",'MAPA DE RIESGOS'!$AR456="Menor"),CONCATENATE("R",'MAPA DE RIESGOS'!$H456,"C",'MAPA DE RIESGOS'!$AF456),"")</f>
        <v/>
      </c>
      <c r="AO94" s="329" t="str">
        <f>IF(AND('MAPA DE RIESGOS'!$AP457="Media",'MAPA DE RIESGOS'!$AR457="Menor"),CONCATENATE("R",'MAPA DE RIESGOS'!$H457,"C",'MAPA DE RIESGOS'!$AF457),"")</f>
        <v/>
      </c>
      <c r="AP94" s="329" t="str">
        <f>IF(AND('MAPA DE RIESGOS'!$AP458="Media",'MAPA DE RIESGOS'!$AR458="Menor"),CONCATENATE("R",'MAPA DE RIESGOS'!$H458,"C",'MAPA DE RIESGOS'!$AF458),"")</f>
        <v/>
      </c>
      <c r="AQ94" s="329" t="str">
        <f>IF(AND('MAPA DE RIESGOS'!$AP459="Media",'MAPA DE RIESGOS'!$AR459="Menor"),CONCATENATE("R",'MAPA DE RIESGOS'!$H459,"C",'MAPA DE RIESGOS'!$AF459),"")</f>
        <v/>
      </c>
      <c r="AR94" s="329" t="str">
        <f>IF(AND('MAPA DE RIESGOS'!$AP460="Media",'MAPA DE RIESGOS'!$AR460="Menor"),CONCATENATE("R",'MAPA DE RIESGOS'!$H460,"C",'MAPA DE RIESGOS'!$AF460),"")</f>
        <v/>
      </c>
      <c r="AS94" s="329" t="str">
        <f>IF(AND('MAPA DE RIESGOS'!$AP461="Media",'MAPA DE RIESGOS'!$AR461="Menor"),CONCATENATE("R",'MAPA DE RIESGOS'!$H461,"C",'MAPA DE RIESGOS'!$AF461),"")</f>
        <v/>
      </c>
      <c r="AT94" s="328" t="str">
        <f>IF(AND('MAPA DE RIESGOS'!$AP444="Media",'MAPA DE RIESGOS'!$AR444="Moderado"),CONCATENATE("R",'MAPA DE RIESGOS'!$H444,"C",'MAPA DE RIESGOS'!$AF444),"")</f>
        <v/>
      </c>
      <c r="AU94" s="329" t="str">
        <f>IF(AND('MAPA DE RIESGOS'!$AP445="Media",'MAPA DE RIESGOS'!$AR445="Moderado"),CONCATENATE("R",'MAPA DE RIESGOS'!$H445,"C",'MAPA DE RIESGOS'!$AF445),"")</f>
        <v/>
      </c>
      <c r="AV94" s="329" t="str">
        <f>IF(AND('MAPA DE RIESGOS'!$AP446="Media",'MAPA DE RIESGOS'!$AR446="Moderado"),CONCATENATE("R",'MAPA DE RIESGOS'!$H446,"C",'MAPA DE RIESGOS'!$AF446),"")</f>
        <v/>
      </c>
      <c r="AW94" s="329" t="str">
        <f>IF(AND('MAPA DE RIESGOS'!$AP447="Media",'MAPA DE RIESGOS'!$AR447="Moderado"),CONCATENATE("R",'MAPA DE RIESGOS'!$H447,"C",'MAPA DE RIESGOS'!$AF447),"")</f>
        <v/>
      </c>
      <c r="AX94" s="329" t="str">
        <f>IF(AND('MAPA DE RIESGOS'!$AP448="Media",'MAPA DE RIESGOS'!$AR448="Moderado"),CONCATENATE("R",'MAPA DE RIESGOS'!$H448,"C",'MAPA DE RIESGOS'!$AF448),"")</f>
        <v/>
      </c>
      <c r="AY94" s="329" t="str">
        <f>IF(AND('MAPA DE RIESGOS'!$AP449="Media",'MAPA DE RIESGOS'!$AR449="Moderado"),CONCATENATE("R",'MAPA DE RIESGOS'!$H449,"C",'MAPA DE RIESGOS'!$AF449),"")</f>
        <v/>
      </c>
      <c r="AZ94" s="329" t="str">
        <f>IF(AND('MAPA DE RIESGOS'!$AP450="Media",'MAPA DE RIESGOS'!$AR450="Moderado"),CONCATENATE("R",'MAPA DE RIESGOS'!$H450,"C",'MAPA DE RIESGOS'!$AF450),"")</f>
        <v/>
      </c>
      <c r="BA94" s="329" t="str">
        <f>IF(AND('MAPA DE RIESGOS'!$AP451="Media",'MAPA DE RIESGOS'!$AR451="Moderado"),CONCATENATE("R",'MAPA DE RIESGOS'!$H451,"C",'MAPA DE RIESGOS'!$AF451),"")</f>
        <v/>
      </c>
      <c r="BB94" s="329" t="str">
        <f>IF(AND('MAPA DE RIESGOS'!$AP452="Media",'MAPA DE RIESGOS'!$AR452="Moderado"),CONCATENATE("R",'MAPA DE RIESGOS'!$H452,"C",'MAPA DE RIESGOS'!$AF452),"")</f>
        <v/>
      </c>
      <c r="BC94" s="329" t="str">
        <f>IF(AND('MAPA DE RIESGOS'!$AP453="Media",'MAPA DE RIESGOS'!$AR453="Moderado"),CONCATENATE("R",'MAPA DE RIESGOS'!$H453,"C",'MAPA DE RIESGOS'!$AF453),"")</f>
        <v/>
      </c>
      <c r="BD94" s="329" t="str">
        <f>IF(AND('MAPA DE RIESGOS'!$AP454="Media",'MAPA DE RIESGOS'!$AR454="Moderado"),CONCATENATE("R",'MAPA DE RIESGOS'!$H454,"C",'MAPA DE RIESGOS'!$AF454),"")</f>
        <v/>
      </c>
      <c r="BE94" s="329" t="str">
        <f>IF(AND('MAPA DE RIESGOS'!$AP455="Media",'MAPA DE RIESGOS'!$AR455="Moderado"),CONCATENATE("R",'MAPA DE RIESGOS'!$H455,"C",'MAPA DE RIESGOS'!$AF455),"")</f>
        <v/>
      </c>
      <c r="BF94" s="329" t="str">
        <f>IF(AND('MAPA DE RIESGOS'!$AP456="Media",'MAPA DE RIESGOS'!$AR456="Moderado"),CONCATENATE("R",'MAPA DE RIESGOS'!$H456,"C",'MAPA DE RIESGOS'!$AF456),"")</f>
        <v/>
      </c>
      <c r="BG94" s="329" t="str">
        <f>IF(AND('MAPA DE RIESGOS'!$AP457="Media",'MAPA DE RIESGOS'!$AR457="Moderado"),CONCATENATE("R",'MAPA DE RIESGOS'!$H457,"C",'MAPA DE RIESGOS'!$AF457),"")</f>
        <v/>
      </c>
      <c r="BH94" s="329" t="str">
        <f>IF(AND('MAPA DE RIESGOS'!$AP458="Media",'MAPA DE RIESGOS'!$AR458="Moderado"),CONCATENATE("R",'MAPA DE RIESGOS'!$H458,"C",'MAPA DE RIESGOS'!$AF458),"")</f>
        <v/>
      </c>
      <c r="BI94" s="329" t="str">
        <f>IF(AND('MAPA DE RIESGOS'!$AP459="Media",'MAPA DE RIESGOS'!$AR459="Moderado"),CONCATENATE("R",'MAPA DE RIESGOS'!$H459,"C",'MAPA DE RIESGOS'!$AF459),"")</f>
        <v/>
      </c>
      <c r="BJ94" s="329" t="str">
        <f>IF(AND('MAPA DE RIESGOS'!$AP460="Media",'MAPA DE RIESGOS'!$AR460="Moderado"),CONCATENATE("R",'MAPA DE RIESGOS'!$H460,"C",'MAPA DE RIESGOS'!$AF460),"")</f>
        <v/>
      </c>
      <c r="BK94" s="330" t="str">
        <f>IF(AND('MAPA DE RIESGOS'!$AP461="Media",'MAPA DE RIESGOS'!$AR461="Moderado"),CONCATENATE("R",'MAPA DE RIESGOS'!$H461,"C",'MAPA DE RIESGOS'!$AF461),"")</f>
        <v/>
      </c>
      <c r="BL94" s="316" t="str">
        <f>IF(AND('MAPA DE RIESGOS'!$AP444="Media",'MAPA DE RIESGOS'!$AR444="Mayor"),CONCATENATE("R",'MAPA DE RIESGOS'!$H444,"C",'MAPA DE RIESGOS'!$AF444),"")</f>
        <v/>
      </c>
      <c r="BM94" s="316" t="str">
        <f>IF(AND('MAPA DE RIESGOS'!$AP445="Media",'MAPA DE RIESGOS'!$AR445="Mayor"),CONCATENATE("R",'MAPA DE RIESGOS'!$H445,"C",'MAPA DE RIESGOS'!$AF445),"")</f>
        <v/>
      </c>
      <c r="BN94" s="316" t="str">
        <f>IF(AND('MAPA DE RIESGOS'!$AP446="Media",'MAPA DE RIESGOS'!$AR446="Mayor"),CONCATENATE("R",'MAPA DE RIESGOS'!$H446,"C",'MAPA DE RIESGOS'!$AF446),"")</f>
        <v/>
      </c>
      <c r="BO94" s="316" t="str">
        <f>IF(AND('MAPA DE RIESGOS'!$AP447="Media",'MAPA DE RIESGOS'!$AR447="Mayor"),CONCATENATE("R",'MAPA DE RIESGOS'!$H447,"C",'MAPA DE RIESGOS'!$AF447),"")</f>
        <v/>
      </c>
      <c r="BP94" s="316" t="str">
        <f>IF(AND('MAPA DE RIESGOS'!$AP448="Media",'MAPA DE RIESGOS'!$AR448="Mayor"),CONCATENATE("R",'MAPA DE RIESGOS'!$H448,"C",'MAPA DE RIESGOS'!$AF448),"")</f>
        <v/>
      </c>
      <c r="BQ94" s="316" t="str">
        <f>IF(AND('MAPA DE RIESGOS'!$AP449="Media",'MAPA DE RIESGOS'!$AR449="Mayor"),CONCATENATE("R",'MAPA DE RIESGOS'!$H449,"C",'MAPA DE RIESGOS'!$AF449),"")</f>
        <v/>
      </c>
      <c r="BR94" s="316" t="str">
        <f>IF(AND('MAPA DE RIESGOS'!$AP450="Media",'MAPA DE RIESGOS'!$AR450="Mayor"),CONCATENATE("R",'MAPA DE RIESGOS'!$H450,"C",'MAPA DE RIESGOS'!$AF450),"")</f>
        <v/>
      </c>
      <c r="BS94" s="316" t="str">
        <f>IF(AND('MAPA DE RIESGOS'!$AP451="Media",'MAPA DE RIESGOS'!$AR451="Mayor"),CONCATENATE("R",'MAPA DE RIESGOS'!$H451,"C",'MAPA DE RIESGOS'!$AF451),"")</f>
        <v/>
      </c>
      <c r="BT94" s="316" t="str">
        <f>IF(AND('MAPA DE RIESGOS'!$AP452="Media",'MAPA DE RIESGOS'!$AR452="Mayor"),CONCATENATE("R",'MAPA DE RIESGOS'!$H452,"C",'MAPA DE RIESGOS'!$AF452),"")</f>
        <v/>
      </c>
      <c r="BU94" s="316" t="str">
        <f>IF(AND('MAPA DE RIESGOS'!$AP453="Media",'MAPA DE RIESGOS'!$AR453="Mayor"),CONCATENATE("R",'MAPA DE RIESGOS'!$H453,"C",'MAPA DE RIESGOS'!$AF453),"")</f>
        <v/>
      </c>
      <c r="BV94" s="316" t="str">
        <f>IF(AND('MAPA DE RIESGOS'!$AP454="Media",'MAPA DE RIESGOS'!$AR454="Mayor"),CONCATENATE("R",'MAPA DE RIESGOS'!$H454,"C",'MAPA DE RIESGOS'!$AF454),"")</f>
        <v/>
      </c>
      <c r="BW94" s="316" t="str">
        <f>IF(AND('MAPA DE RIESGOS'!$AP455="Media",'MAPA DE RIESGOS'!$AR455="Mayor"),CONCATENATE("R",'MAPA DE RIESGOS'!$H455,"C",'MAPA DE RIESGOS'!$AF455),"")</f>
        <v/>
      </c>
      <c r="BX94" s="316" t="str">
        <f>IF(AND('MAPA DE RIESGOS'!$AP456="Media",'MAPA DE RIESGOS'!$AR456="Mayor"),CONCATENATE("R",'MAPA DE RIESGOS'!$H456,"C",'MAPA DE RIESGOS'!$AF456),"")</f>
        <v/>
      </c>
      <c r="BY94" s="316" t="str">
        <f>IF(AND('MAPA DE RIESGOS'!$AP457="Media",'MAPA DE RIESGOS'!$AR457="Mayor"),CONCATENATE("R",'MAPA DE RIESGOS'!$H457,"C",'MAPA DE RIESGOS'!$AF457),"")</f>
        <v/>
      </c>
      <c r="BZ94" s="316" t="str">
        <f>IF(AND('MAPA DE RIESGOS'!$AP458="Media",'MAPA DE RIESGOS'!$AR458="Mayor"),CONCATENATE("R",'MAPA DE RIESGOS'!$H458,"C",'MAPA DE RIESGOS'!$AF458),"")</f>
        <v/>
      </c>
      <c r="CA94" s="316" t="str">
        <f>IF(AND('MAPA DE RIESGOS'!$AP459="Media",'MAPA DE RIESGOS'!$AR459="Mayor"),CONCATENATE("R",'MAPA DE RIESGOS'!$H459,"C",'MAPA DE RIESGOS'!$AF459),"")</f>
        <v/>
      </c>
      <c r="CB94" s="316" t="str">
        <f>IF(AND('MAPA DE RIESGOS'!$AP460="Media",'MAPA DE RIESGOS'!$AR460="Mayor"),CONCATENATE("R",'MAPA DE RIESGOS'!$H460,"C",'MAPA DE RIESGOS'!$AF460),"")</f>
        <v/>
      </c>
      <c r="CC94" s="317" t="str">
        <f>IF(AND('MAPA DE RIESGOS'!$AP461="Media",'MAPA DE RIESGOS'!$AR461="Mayor"),CONCATENATE("R",'MAPA DE RIESGOS'!$H461,"C",'MAPA DE RIESGOS'!$AF461),"")</f>
        <v/>
      </c>
      <c r="CD94" s="318" t="str">
        <f>IF(AND('MAPA DE RIESGOS'!$AP444="Media",'MAPA DE RIESGOS'!$AR444="Catastrófico"),CONCATENATE("R",'MAPA DE RIESGOS'!$H444,"C",'MAPA DE RIESGOS'!$AF444),"")</f>
        <v/>
      </c>
      <c r="CE94" s="318" t="str">
        <f>IF(AND('MAPA DE RIESGOS'!$AP445="Media",'MAPA DE RIESGOS'!$AR445="Catastrófico"),CONCATENATE("R",'MAPA DE RIESGOS'!$H445,"C",'MAPA DE RIESGOS'!$AF445),"")</f>
        <v/>
      </c>
      <c r="CF94" s="318" t="str">
        <f>IF(AND('MAPA DE RIESGOS'!$AP446="Media",'MAPA DE RIESGOS'!$AR446="Catastrófico"),CONCATENATE("R",'MAPA DE RIESGOS'!$H446,"C",'MAPA DE RIESGOS'!$AF446),"")</f>
        <v/>
      </c>
      <c r="CG94" s="318" t="str">
        <f>IF(AND('MAPA DE RIESGOS'!$AP447="Media",'MAPA DE RIESGOS'!$AR447="Catastrófico"),CONCATENATE("R",'MAPA DE RIESGOS'!$H447,"C",'MAPA DE RIESGOS'!$AF447),"")</f>
        <v/>
      </c>
      <c r="CH94" s="318" t="str">
        <f>IF(AND('MAPA DE RIESGOS'!$AP448="Media",'MAPA DE RIESGOS'!$AR448="Catastrófico"),CONCATENATE("R",'MAPA DE RIESGOS'!$H448,"C",'MAPA DE RIESGOS'!$AF448),"")</f>
        <v/>
      </c>
      <c r="CI94" s="318" t="str">
        <f>IF(AND('MAPA DE RIESGOS'!$AP449="Media",'MAPA DE RIESGOS'!$AR449="Catastrófico"),CONCATENATE("R",'MAPA DE RIESGOS'!$H449,"C",'MAPA DE RIESGOS'!$AF449),"")</f>
        <v/>
      </c>
      <c r="CJ94" s="318" t="str">
        <f>IF(AND('MAPA DE RIESGOS'!$AP450="Media",'MAPA DE RIESGOS'!$AR450="Catastrófico"),CONCATENATE("R",'MAPA DE RIESGOS'!$H450,"C",'MAPA DE RIESGOS'!$AF450),"")</f>
        <v/>
      </c>
      <c r="CK94" s="318" t="str">
        <f>IF(AND('MAPA DE RIESGOS'!$AP451="Media",'MAPA DE RIESGOS'!$AR451="Catastrófico"),CONCATENATE("R",'MAPA DE RIESGOS'!$H451,"C",'MAPA DE RIESGOS'!$AF451),"")</f>
        <v/>
      </c>
      <c r="CL94" s="318" t="str">
        <f>IF(AND('MAPA DE RIESGOS'!$AP452="Media",'MAPA DE RIESGOS'!$AR452="Catastrófico"),CONCATENATE("R",'MAPA DE RIESGOS'!$H452,"C",'MAPA DE RIESGOS'!$AF452),"")</f>
        <v/>
      </c>
      <c r="CM94" s="318" t="str">
        <f>IF(AND('MAPA DE RIESGOS'!$AP453="Media",'MAPA DE RIESGOS'!$AR453="Catastrófico"),CONCATENATE("R",'MAPA DE RIESGOS'!$H453,"C",'MAPA DE RIESGOS'!$AF453),"")</f>
        <v/>
      </c>
      <c r="CN94" s="318" t="str">
        <f>IF(AND('MAPA DE RIESGOS'!$AP454="Media",'MAPA DE RIESGOS'!$AR454="Catastrófico"),CONCATENATE("R",'MAPA DE RIESGOS'!$H454,"C",'MAPA DE RIESGOS'!$AF454),"")</f>
        <v/>
      </c>
      <c r="CO94" s="318" t="str">
        <f>IF(AND('MAPA DE RIESGOS'!$AP455="Media",'MAPA DE RIESGOS'!$AR455="Catastrófico"),CONCATENATE("R",'MAPA DE RIESGOS'!$H455,"C",'MAPA DE RIESGOS'!$AF455),"")</f>
        <v/>
      </c>
      <c r="CP94" s="318" t="str">
        <f>IF(AND('MAPA DE RIESGOS'!$AP456="Media",'MAPA DE RIESGOS'!$AR456="Catastrófico"),CONCATENATE("R",'MAPA DE RIESGOS'!$H456,"C",'MAPA DE RIESGOS'!$AF456),"")</f>
        <v/>
      </c>
      <c r="CQ94" s="318" t="str">
        <f>IF(AND('MAPA DE RIESGOS'!$AP457="Media",'MAPA DE RIESGOS'!$AR457="Catastrófico"),CONCATENATE("R",'MAPA DE RIESGOS'!$H457,"C",'MAPA DE RIESGOS'!$AF457),"")</f>
        <v/>
      </c>
      <c r="CR94" s="318" t="str">
        <f>IF(AND('MAPA DE RIESGOS'!$AP458="Media",'MAPA DE RIESGOS'!$AR458="Catastrófico"),CONCATENATE("R",'MAPA DE RIESGOS'!$H458,"C",'MAPA DE RIESGOS'!$AF458),"")</f>
        <v/>
      </c>
      <c r="CS94" s="318" t="str">
        <f>IF(AND('MAPA DE RIESGOS'!$AP459="Media",'MAPA DE RIESGOS'!$AR459="Catastrófico"),CONCATENATE("R",'MAPA DE RIESGOS'!$H459,"C",'MAPA DE RIESGOS'!$AF459),"")</f>
        <v/>
      </c>
      <c r="CT94" s="318" t="str">
        <f>IF(AND('MAPA DE RIESGOS'!$AP460="Media",'MAPA DE RIESGOS'!$AR460="Catastrófico"),CONCATENATE("R",'MAPA DE RIESGOS'!$H460,"C",'MAPA DE RIESGOS'!$AF460),"")</f>
        <v/>
      </c>
      <c r="CU94" s="319" t="str">
        <f>IF(AND('MAPA DE RIESGOS'!$AP461="Media",'MAPA DE RIESGOS'!$AR461="Catastrófico"),CONCATENATE("R",'MAPA DE RIESGOS'!$H461,"C",'MAPA DE RIESGOS'!$AF461),"")</f>
        <v/>
      </c>
      <c r="CV94" s="57"/>
      <c r="CW94" s="864"/>
      <c r="CX94" s="865"/>
      <c r="CY94" s="865"/>
      <c r="CZ94" s="865"/>
      <c r="DA94" s="865"/>
      <c r="DB94" s="866"/>
    </row>
    <row r="95" spans="2:106" ht="32.450000000000003" customHeight="1">
      <c r="B95" s="878"/>
      <c r="C95" s="878"/>
      <c r="D95" s="879"/>
      <c r="E95" s="849"/>
      <c r="F95" s="850"/>
      <c r="G95" s="850"/>
      <c r="H95" s="850"/>
      <c r="I95" s="851"/>
      <c r="J95" s="328" t="str">
        <f>IF(AND('MAPA DE RIESGOS'!$AP462="Media",'MAPA DE RIESGOS'!$AR462="Leve"),CONCATENATE("R",'MAPA DE RIESGOS'!$H462,"C",'MAPA DE RIESGOS'!$AF462),"")</f>
        <v/>
      </c>
      <c r="K95" s="329" t="str">
        <f>IF(AND('MAPA DE RIESGOS'!$AP463="Media",'MAPA DE RIESGOS'!$AR463="Leve"),CONCATENATE("R",'MAPA DE RIESGOS'!$H463,"C",'MAPA DE RIESGOS'!$AF463),"")</f>
        <v/>
      </c>
      <c r="L95" s="329" t="str">
        <f>IF(AND('MAPA DE RIESGOS'!$AP464="Media",'MAPA DE RIESGOS'!$AR464="Leve"),CONCATENATE("R",'MAPA DE RIESGOS'!$H464,"C",'MAPA DE RIESGOS'!$AF464),"")</f>
        <v/>
      </c>
      <c r="M95" s="329" t="str">
        <f>IF(AND('MAPA DE RIESGOS'!$AP465="Media",'MAPA DE RIESGOS'!$AR465="Leve"),CONCATENATE("R",'MAPA DE RIESGOS'!$H465,"C",'MAPA DE RIESGOS'!$AF465),"")</f>
        <v/>
      </c>
      <c r="N95" s="329" t="str">
        <f>IF(AND('MAPA DE RIESGOS'!$AP466="Media",'MAPA DE RIESGOS'!$AR466="Leve"),CONCATENATE("R",'MAPA DE RIESGOS'!$H466,"C",'MAPA DE RIESGOS'!$AF466),"")</f>
        <v/>
      </c>
      <c r="O95" s="329" t="str">
        <f>IF(AND('MAPA DE RIESGOS'!$AP467="Media",'MAPA DE RIESGOS'!$AR467="Leve"),CONCATENATE("R",'MAPA DE RIESGOS'!$H467,"C",'MAPA DE RIESGOS'!$AF467),"")</f>
        <v/>
      </c>
      <c r="P95" s="329" t="str">
        <f>IF(AND('MAPA DE RIESGOS'!$AP468="Media",'MAPA DE RIESGOS'!$AR468="Leve"),CONCATENATE("R",'MAPA DE RIESGOS'!$H468,"C",'MAPA DE RIESGOS'!$AF468),"")</f>
        <v/>
      </c>
      <c r="Q95" s="329" t="str">
        <f>IF(AND('MAPA DE RIESGOS'!$AP469="Media",'MAPA DE RIESGOS'!$AR469="Leve"),CONCATENATE("R",'MAPA DE RIESGOS'!$H469,"C",'MAPA DE RIESGOS'!$AF469),"")</f>
        <v/>
      </c>
      <c r="R95" s="329" t="str">
        <f>IF(AND('MAPA DE RIESGOS'!$AP470="Media",'MAPA DE RIESGOS'!$AR470="Leve"),CONCATENATE("R",'MAPA DE RIESGOS'!$H470,"C",'MAPA DE RIESGOS'!$AF470),"")</f>
        <v/>
      </c>
      <c r="S95" s="329" t="str">
        <f>IF(AND('MAPA DE RIESGOS'!$AP471="Media",'MAPA DE RIESGOS'!$AR471="Leve"),CONCATENATE("R",'MAPA DE RIESGOS'!$H471,"C",'MAPA DE RIESGOS'!$AF471),"")</f>
        <v/>
      </c>
      <c r="T95" s="329" t="str">
        <f>IF(AND('MAPA DE RIESGOS'!$AP472="Media",'MAPA DE RIESGOS'!$AR472="Leve"),CONCATENATE("R",'MAPA DE RIESGOS'!$H472,"C",'MAPA DE RIESGOS'!$AF472),"")</f>
        <v/>
      </c>
      <c r="U95" s="329" t="str">
        <f>IF(AND('MAPA DE RIESGOS'!$AP473="Media",'MAPA DE RIESGOS'!$AR473="Leve"),CONCATENATE("R",'MAPA DE RIESGOS'!$H473,"C",'MAPA DE RIESGOS'!$AF473),"")</f>
        <v/>
      </c>
      <c r="V95" s="329" t="str">
        <f>IF(AND('MAPA DE RIESGOS'!$AP474="Media",'MAPA DE RIESGOS'!$AR474="Leve"),CONCATENATE("R",'MAPA DE RIESGOS'!$H474,"C",'MAPA DE RIESGOS'!$AF474),"")</f>
        <v/>
      </c>
      <c r="W95" s="329" t="str">
        <f>IF(AND('MAPA DE RIESGOS'!$AP475="Media",'MAPA DE RIESGOS'!$AR475="Leve"),CONCATENATE("R",'MAPA DE RIESGOS'!$H475,"C",'MAPA DE RIESGOS'!$AF475),"")</f>
        <v/>
      </c>
      <c r="X95" s="329" t="str">
        <f>IF(AND('MAPA DE RIESGOS'!$AP476="Media",'MAPA DE RIESGOS'!$AR476="Leve"),CONCATENATE("R",'MAPA DE RIESGOS'!$H476,"C",'MAPA DE RIESGOS'!$AF476),"")</f>
        <v/>
      </c>
      <c r="Y95" s="329" t="str">
        <f>IF(AND('MAPA DE RIESGOS'!$AP477="Media",'MAPA DE RIESGOS'!$AR477="Leve"),CONCATENATE("R",'MAPA DE RIESGOS'!$H477,"C",'MAPA DE RIESGOS'!$AF477),"")</f>
        <v/>
      </c>
      <c r="Z95" s="329" t="str">
        <f>IF(AND('MAPA DE RIESGOS'!$AP478="Media",'MAPA DE RIESGOS'!$AR478="Leve"),CONCATENATE("R",'MAPA DE RIESGOS'!$H478,"C",'MAPA DE RIESGOS'!$AF478),"")</f>
        <v/>
      </c>
      <c r="AA95" s="329" t="str">
        <f>IF(AND('MAPA DE RIESGOS'!$AP479="Media",'MAPA DE RIESGOS'!$AR479="Leve"),CONCATENATE("R",'MAPA DE RIESGOS'!$H479,"C",'MAPA DE RIESGOS'!$AF479),"")</f>
        <v/>
      </c>
      <c r="AB95" s="328" t="str">
        <f>IF(AND('MAPA DE RIESGOS'!$AP462="Media",'MAPA DE RIESGOS'!$AR462="Menor"),CONCATENATE("R",'MAPA DE RIESGOS'!$H462,"C",'MAPA DE RIESGOS'!$AF462),"")</f>
        <v/>
      </c>
      <c r="AC95" s="329" t="str">
        <f>IF(AND('MAPA DE RIESGOS'!$AP463="Media",'MAPA DE RIESGOS'!$AR463="Menor"),CONCATENATE("R",'MAPA DE RIESGOS'!$H463,"C",'MAPA DE RIESGOS'!$AF463),"")</f>
        <v/>
      </c>
      <c r="AD95" s="329" t="str">
        <f>IF(AND('MAPA DE RIESGOS'!$AP464="Media",'MAPA DE RIESGOS'!$AR464="Menor"),CONCATENATE("R",'MAPA DE RIESGOS'!$H464,"C",'MAPA DE RIESGOS'!$AF464),"")</f>
        <v/>
      </c>
      <c r="AE95" s="329" t="str">
        <f>IF(AND('MAPA DE RIESGOS'!$AP465="Media",'MAPA DE RIESGOS'!$AR465="Menor"),CONCATENATE("R",'MAPA DE RIESGOS'!$H465,"C",'MAPA DE RIESGOS'!$AF465),"")</f>
        <v/>
      </c>
      <c r="AF95" s="329" t="str">
        <f>IF(AND('MAPA DE RIESGOS'!$AP466="Media",'MAPA DE RIESGOS'!$AR466="Menor"),CONCATENATE("R",'MAPA DE RIESGOS'!$H466,"C",'MAPA DE RIESGOS'!$AF466),"")</f>
        <v/>
      </c>
      <c r="AG95" s="329" t="str">
        <f>IF(AND('MAPA DE RIESGOS'!$AP467="Media",'MAPA DE RIESGOS'!$AR467="Menor"),CONCATENATE("R",'MAPA DE RIESGOS'!$H467,"C",'MAPA DE RIESGOS'!$AF467),"")</f>
        <v/>
      </c>
      <c r="AH95" s="329" t="str">
        <f>IF(AND('MAPA DE RIESGOS'!$AP468="Media",'MAPA DE RIESGOS'!$AR468="Menor"),CONCATENATE("R",'MAPA DE RIESGOS'!$H468,"C",'MAPA DE RIESGOS'!$AF468),"")</f>
        <v/>
      </c>
      <c r="AI95" s="329" t="str">
        <f>IF(AND('MAPA DE RIESGOS'!$AP469="Media",'MAPA DE RIESGOS'!$AR469="Menor"),CONCATENATE("R",'MAPA DE RIESGOS'!$H469,"C",'MAPA DE RIESGOS'!$AF469),"")</f>
        <v/>
      </c>
      <c r="AJ95" s="329" t="str">
        <f>IF(AND('MAPA DE RIESGOS'!$AP470="Media",'MAPA DE RIESGOS'!$AR470="Menor"),CONCATENATE("R",'MAPA DE RIESGOS'!$H470,"C",'MAPA DE RIESGOS'!$AF470),"")</f>
        <v/>
      </c>
      <c r="AK95" s="329" t="str">
        <f>IF(AND('MAPA DE RIESGOS'!$AP471="Media",'MAPA DE RIESGOS'!$AR471="Menor"),CONCATENATE("R",'MAPA DE RIESGOS'!$H471,"C",'MAPA DE RIESGOS'!$AF471),"")</f>
        <v/>
      </c>
      <c r="AL95" s="329" t="str">
        <f>IF(AND('MAPA DE RIESGOS'!$AP472="Media",'MAPA DE RIESGOS'!$AR472="Menor"),CONCATENATE("R",'MAPA DE RIESGOS'!$H472,"C",'MAPA DE RIESGOS'!$AF472),"")</f>
        <v/>
      </c>
      <c r="AM95" s="329" t="str">
        <f>IF(AND('MAPA DE RIESGOS'!$AP473="Media",'MAPA DE RIESGOS'!$AR473="Menor"),CONCATENATE("R",'MAPA DE RIESGOS'!$H473,"C",'MAPA DE RIESGOS'!$AF473),"")</f>
        <v/>
      </c>
      <c r="AN95" s="329" t="str">
        <f>IF(AND('MAPA DE RIESGOS'!$AP474="Media",'MAPA DE RIESGOS'!$AR474="Menor"),CONCATENATE("R",'MAPA DE RIESGOS'!$H474,"C",'MAPA DE RIESGOS'!$AF474),"")</f>
        <v/>
      </c>
      <c r="AO95" s="329" t="str">
        <f>IF(AND('MAPA DE RIESGOS'!$AP475="Media",'MAPA DE RIESGOS'!$AR475="Menor"),CONCATENATE("R",'MAPA DE RIESGOS'!$H475,"C",'MAPA DE RIESGOS'!$AF475),"")</f>
        <v/>
      </c>
      <c r="AP95" s="329" t="str">
        <f>IF(AND('MAPA DE RIESGOS'!$AP476="Media",'MAPA DE RIESGOS'!$AR476="Menor"),CONCATENATE("R",'MAPA DE RIESGOS'!$H476,"C",'MAPA DE RIESGOS'!$AF476),"")</f>
        <v/>
      </c>
      <c r="AQ95" s="329" t="str">
        <f>IF(AND('MAPA DE RIESGOS'!$AP477="Media",'MAPA DE RIESGOS'!$AR477="Menor"),CONCATENATE("R",'MAPA DE RIESGOS'!$H477,"C",'MAPA DE RIESGOS'!$AF477),"")</f>
        <v/>
      </c>
      <c r="AR95" s="329" t="str">
        <f>IF(AND('MAPA DE RIESGOS'!$AP478="Media",'MAPA DE RIESGOS'!$AR478="Menor"),CONCATENATE("R",'MAPA DE RIESGOS'!$H478,"C",'MAPA DE RIESGOS'!$AF478),"")</f>
        <v/>
      </c>
      <c r="AS95" s="329" t="str">
        <f>IF(AND('MAPA DE RIESGOS'!$AP479="Media",'MAPA DE RIESGOS'!$AR479="Menor"),CONCATENATE("R",'MAPA DE RIESGOS'!$H479,"C",'MAPA DE RIESGOS'!$AF479),"")</f>
        <v/>
      </c>
      <c r="AT95" s="328" t="str">
        <f>IF(AND('MAPA DE RIESGOS'!$AP462="Media",'MAPA DE RIESGOS'!$AR462="Moderado"),CONCATENATE("R",'MAPA DE RIESGOS'!$H462,"C",'MAPA DE RIESGOS'!$AF462),"")</f>
        <v/>
      </c>
      <c r="AU95" s="329" t="str">
        <f>IF(AND('MAPA DE RIESGOS'!$AP463="Media",'MAPA DE RIESGOS'!$AR463="Moderado"),CONCATENATE("R",'MAPA DE RIESGOS'!$H463,"C",'MAPA DE RIESGOS'!$AF463),"")</f>
        <v/>
      </c>
      <c r="AV95" s="329" t="str">
        <f>IF(AND('MAPA DE RIESGOS'!$AP464="Media",'MAPA DE RIESGOS'!$AR464="Moderado"),CONCATENATE("R",'MAPA DE RIESGOS'!$H464,"C",'MAPA DE RIESGOS'!$AF464),"")</f>
        <v/>
      </c>
      <c r="AW95" s="329" t="str">
        <f>IF(AND('MAPA DE RIESGOS'!$AP465="Media",'MAPA DE RIESGOS'!$AR465="Moderado"),CONCATENATE("R",'MAPA DE RIESGOS'!$H465,"C",'MAPA DE RIESGOS'!$AF465),"")</f>
        <v/>
      </c>
      <c r="AX95" s="329" t="str">
        <f>IF(AND('MAPA DE RIESGOS'!$AP466="Media",'MAPA DE RIESGOS'!$AR466="Moderado"),CONCATENATE("R",'MAPA DE RIESGOS'!$H466,"C",'MAPA DE RIESGOS'!$AF466),"")</f>
        <v/>
      </c>
      <c r="AY95" s="329" t="str">
        <f>IF(AND('MAPA DE RIESGOS'!$AP467="Media",'MAPA DE RIESGOS'!$AR467="Moderado"),CONCATENATE("R",'MAPA DE RIESGOS'!$H467,"C",'MAPA DE RIESGOS'!$AF467),"")</f>
        <v/>
      </c>
      <c r="AZ95" s="329" t="str">
        <f>IF(AND('MAPA DE RIESGOS'!$AP468="Media",'MAPA DE RIESGOS'!$AR468="Moderado"),CONCATENATE("R",'MAPA DE RIESGOS'!$H468,"C",'MAPA DE RIESGOS'!$AF468),"")</f>
        <v/>
      </c>
      <c r="BA95" s="329" t="str">
        <f>IF(AND('MAPA DE RIESGOS'!$AP469="Media",'MAPA DE RIESGOS'!$AR469="Moderado"),CONCATENATE("R",'MAPA DE RIESGOS'!$H469,"C",'MAPA DE RIESGOS'!$AF469),"")</f>
        <v/>
      </c>
      <c r="BB95" s="329" t="str">
        <f>IF(AND('MAPA DE RIESGOS'!$AP470="Media",'MAPA DE RIESGOS'!$AR470="Moderado"),CONCATENATE("R",'MAPA DE RIESGOS'!$H470,"C",'MAPA DE RIESGOS'!$AF470),"")</f>
        <v/>
      </c>
      <c r="BC95" s="329" t="str">
        <f>IF(AND('MAPA DE RIESGOS'!$AP471="Media",'MAPA DE RIESGOS'!$AR471="Moderado"),CONCATENATE("R",'MAPA DE RIESGOS'!$H471,"C",'MAPA DE RIESGOS'!$AF471),"")</f>
        <v/>
      </c>
      <c r="BD95" s="329" t="str">
        <f>IF(AND('MAPA DE RIESGOS'!$AP472="Media",'MAPA DE RIESGOS'!$AR472="Moderado"),CONCATENATE("R",'MAPA DE RIESGOS'!$H472,"C",'MAPA DE RIESGOS'!$AF472),"")</f>
        <v/>
      </c>
      <c r="BE95" s="329" t="str">
        <f>IF(AND('MAPA DE RIESGOS'!$AP473="Media",'MAPA DE RIESGOS'!$AR473="Moderado"),CONCATENATE("R",'MAPA DE RIESGOS'!$H473,"C",'MAPA DE RIESGOS'!$AF473),"")</f>
        <v/>
      </c>
      <c r="BF95" s="329" t="str">
        <f>IF(AND('MAPA DE RIESGOS'!$AP474="Media",'MAPA DE RIESGOS'!$AR474="Moderado"),CONCATENATE("R",'MAPA DE RIESGOS'!$H474,"C",'MAPA DE RIESGOS'!$AF474),"")</f>
        <v/>
      </c>
      <c r="BG95" s="329" t="str">
        <f>IF(AND('MAPA DE RIESGOS'!$AP475="Media",'MAPA DE RIESGOS'!$AR475="Moderado"),CONCATENATE("R",'MAPA DE RIESGOS'!$H475,"C",'MAPA DE RIESGOS'!$AF475),"")</f>
        <v/>
      </c>
      <c r="BH95" s="329" t="str">
        <f>IF(AND('MAPA DE RIESGOS'!$AP476="Media",'MAPA DE RIESGOS'!$AR476="Moderado"),CONCATENATE("R",'MAPA DE RIESGOS'!$H476,"C",'MAPA DE RIESGOS'!$AF476),"")</f>
        <v/>
      </c>
      <c r="BI95" s="329" t="str">
        <f>IF(AND('MAPA DE RIESGOS'!$AP477="Media",'MAPA DE RIESGOS'!$AR477="Moderado"),CONCATENATE("R",'MAPA DE RIESGOS'!$H477,"C",'MAPA DE RIESGOS'!$AF477),"")</f>
        <v/>
      </c>
      <c r="BJ95" s="329" t="str">
        <f>IF(AND('MAPA DE RIESGOS'!$AP478="Media",'MAPA DE RIESGOS'!$AR478="Moderado"),CONCATENATE("R",'MAPA DE RIESGOS'!$H478,"C",'MAPA DE RIESGOS'!$AF478),"")</f>
        <v/>
      </c>
      <c r="BK95" s="330" t="str">
        <f>IF(AND('MAPA DE RIESGOS'!$AP479="Media",'MAPA DE RIESGOS'!$AR479="Moderado"),CONCATENATE("R",'MAPA DE RIESGOS'!$H479,"C",'MAPA DE RIESGOS'!$AF479),"")</f>
        <v/>
      </c>
      <c r="BL95" s="316" t="str">
        <f>IF(AND('MAPA DE RIESGOS'!$AP462="Media",'MAPA DE RIESGOS'!$AR462="Mayor"),CONCATENATE("R",'MAPA DE RIESGOS'!$H462,"C",'MAPA DE RIESGOS'!$AF462),"")</f>
        <v/>
      </c>
      <c r="BM95" s="316" t="str">
        <f>IF(AND('MAPA DE RIESGOS'!$AP463="Media",'MAPA DE RIESGOS'!$AR463="Mayor"),CONCATENATE("R",'MAPA DE RIESGOS'!$H463,"C",'MAPA DE RIESGOS'!$AF463),"")</f>
        <v/>
      </c>
      <c r="BN95" s="316" t="str">
        <f>IF(AND('MAPA DE RIESGOS'!$AP464="Media",'MAPA DE RIESGOS'!$AR464="Mayor"),CONCATENATE("R",'MAPA DE RIESGOS'!$H464,"C",'MAPA DE RIESGOS'!$AF464),"")</f>
        <v/>
      </c>
      <c r="BO95" s="316" t="str">
        <f>IF(AND('MAPA DE RIESGOS'!$AP465="Media",'MAPA DE RIESGOS'!$AR465="Mayor"),CONCATENATE("R",'MAPA DE RIESGOS'!$H465,"C",'MAPA DE RIESGOS'!$AF465),"")</f>
        <v/>
      </c>
      <c r="BP95" s="316" t="str">
        <f>IF(AND('MAPA DE RIESGOS'!$AP466="Media",'MAPA DE RIESGOS'!$AR466="Mayor"),CONCATENATE("R",'MAPA DE RIESGOS'!$H466,"C",'MAPA DE RIESGOS'!$AF466),"")</f>
        <v/>
      </c>
      <c r="BQ95" s="316" t="str">
        <f>IF(AND('MAPA DE RIESGOS'!$AP467="Media",'MAPA DE RIESGOS'!$AR467="Mayor"),CONCATENATE("R",'MAPA DE RIESGOS'!$H467,"C",'MAPA DE RIESGOS'!$AF467),"")</f>
        <v/>
      </c>
      <c r="BR95" s="316" t="str">
        <f>IF(AND('MAPA DE RIESGOS'!$AP468="Media",'MAPA DE RIESGOS'!$AR468="Mayor"),CONCATENATE("R",'MAPA DE RIESGOS'!$H468,"C",'MAPA DE RIESGOS'!$AF468),"")</f>
        <v/>
      </c>
      <c r="BS95" s="316" t="str">
        <f>IF(AND('MAPA DE RIESGOS'!$AP469="Media",'MAPA DE RIESGOS'!$AR469="Mayor"),CONCATENATE("R",'MAPA DE RIESGOS'!$H469,"C",'MAPA DE RIESGOS'!$AF469),"")</f>
        <v/>
      </c>
      <c r="BT95" s="316" t="str">
        <f>IF(AND('MAPA DE RIESGOS'!$AP470="Media",'MAPA DE RIESGOS'!$AR470="Mayor"),CONCATENATE("R",'MAPA DE RIESGOS'!$H470,"C",'MAPA DE RIESGOS'!$AF470),"")</f>
        <v/>
      </c>
      <c r="BU95" s="316" t="str">
        <f>IF(AND('MAPA DE RIESGOS'!$AP471="Media",'MAPA DE RIESGOS'!$AR471="Mayor"),CONCATENATE("R",'MAPA DE RIESGOS'!$H471,"C",'MAPA DE RIESGOS'!$AF471),"")</f>
        <v/>
      </c>
      <c r="BV95" s="316" t="str">
        <f>IF(AND('MAPA DE RIESGOS'!$AP472="Media",'MAPA DE RIESGOS'!$AR472="Mayor"),CONCATENATE("R",'MAPA DE RIESGOS'!$H472,"C",'MAPA DE RIESGOS'!$AF472),"")</f>
        <v/>
      </c>
      <c r="BW95" s="316" t="str">
        <f>IF(AND('MAPA DE RIESGOS'!$AP473="Media",'MAPA DE RIESGOS'!$AR473="Mayor"),CONCATENATE("R",'MAPA DE RIESGOS'!$H473,"C",'MAPA DE RIESGOS'!$AF473),"")</f>
        <v/>
      </c>
      <c r="BX95" s="316" t="str">
        <f>IF(AND('MAPA DE RIESGOS'!$AP474="Media",'MAPA DE RIESGOS'!$AR474="Mayor"),CONCATENATE("R",'MAPA DE RIESGOS'!$H474,"C",'MAPA DE RIESGOS'!$AF474),"")</f>
        <v/>
      </c>
      <c r="BY95" s="316" t="str">
        <f>IF(AND('MAPA DE RIESGOS'!$AP475="Media",'MAPA DE RIESGOS'!$AR475="Mayor"),CONCATENATE("R",'MAPA DE RIESGOS'!$H475,"C",'MAPA DE RIESGOS'!$AF475),"")</f>
        <v/>
      </c>
      <c r="BZ95" s="316" t="str">
        <f>IF(AND('MAPA DE RIESGOS'!$AP476="Media",'MAPA DE RIESGOS'!$AR476="Mayor"),CONCATENATE("R",'MAPA DE RIESGOS'!$H476,"C",'MAPA DE RIESGOS'!$AF476),"")</f>
        <v/>
      </c>
      <c r="CA95" s="316" t="str">
        <f>IF(AND('MAPA DE RIESGOS'!$AP477="Media",'MAPA DE RIESGOS'!$AR477="Mayor"),CONCATENATE("R",'MAPA DE RIESGOS'!$H477,"C",'MAPA DE RIESGOS'!$AF477),"")</f>
        <v/>
      </c>
      <c r="CB95" s="316" t="str">
        <f>IF(AND('MAPA DE RIESGOS'!$AP478="Media",'MAPA DE RIESGOS'!$AR478="Mayor"),CONCATENATE("R",'MAPA DE RIESGOS'!$H478,"C",'MAPA DE RIESGOS'!$AF478),"")</f>
        <v/>
      </c>
      <c r="CC95" s="317" t="str">
        <f>IF(AND('MAPA DE RIESGOS'!$AP479="Media",'MAPA DE RIESGOS'!$AR479="Mayor"),CONCATENATE("R",'MAPA DE RIESGOS'!$H479,"C",'MAPA DE RIESGOS'!$AF479),"")</f>
        <v/>
      </c>
      <c r="CD95" s="318" t="str">
        <f>IF(AND('MAPA DE RIESGOS'!$AP462="Media",'MAPA DE RIESGOS'!$AR462="Catastrófico"),CONCATENATE("R",'MAPA DE RIESGOS'!$H462,"C",'MAPA DE RIESGOS'!$AF462),"")</f>
        <v/>
      </c>
      <c r="CE95" s="318" t="str">
        <f>IF(AND('MAPA DE RIESGOS'!$AP463="Media",'MAPA DE RIESGOS'!$AR463="Catastrófico"),CONCATENATE("R",'MAPA DE RIESGOS'!$H463,"C",'MAPA DE RIESGOS'!$AF463),"")</f>
        <v/>
      </c>
      <c r="CF95" s="318" t="str">
        <f>IF(AND('MAPA DE RIESGOS'!$AP464="Media",'MAPA DE RIESGOS'!$AR464="Catastrófico"),CONCATENATE("R",'MAPA DE RIESGOS'!$H464,"C",'MAPA DE RIESGOS'!$AF464),"")</f>
        <v/>
      </c>
      <c r="CG95" s="318" t="str">
        <f>IF(AND('MAPA DE RIESGOS'!$AP465="Media",'MAPA DE RIESGOS'!$AR465="Catastrófico"),CONCATENATE("R",'MAPA DE RIESGOS'!$H465,"C",'MAPA DE RIESGOS'!$AF465),"")</f>
        <v/>
      </c>
      <c r="CH95" s="318" t="str">
        <f>IF(AND('MAPA DE RIESGOS'!$AP466="Media",'MAPA DE RIESGOS'!$AR466="Catastrófico"),CONCATENATE("R",'MAPA DE RIESGOS'!$H466,"C",'MAPA DE RIESGOS'!$AF466),"")</f>
        <v/>
      </c>
      <c r="CI95" s="318" t="str">
        <f>IF(AND('MAPA DE RIESGOS'!$AP467="Media",'MAPA DE RIESGOS'!$AR467="Catastrófico"),CONCATENATE("R",'MAPA DE RIESGOS'!$H467,"C",'MAPA DE RIESGOS'!$AF467),"")</f>
        <v/>
      </c>
      <c r="CJ95" s="318" t="str">
        <f>IF(AND('MAPA DE RIESGOS'!$AP468="Media",'MAPA DE RIESGOS'!$AR468="Catastrófico"),CONCATENATE("R",'MAPA DE RIESGOS'!$H468,"C",'MAPA DE RIESGOS'!$AF468),"")</f>
        <v/>
      </c>
      <c r="CK95" s="318" t="str">
        <f>IF(AND('MAPA DE RIESGOS'!$AP469="Media",'MAPA DE RIESGOS'!$AR469="Catastrófico"),CONCATENATE("R",'MAPA DE RIESGOS'!$H469,"C",'MAPA DE RIESGOS'!$AF469),"")</f>
        <v/>
      </c>
      <c r="CL95" s="318" t="str">
        <f>IF(AND('MAPA DE RIESGOS'!$AP470="Media",'MAPA DE RIESGOS'!$AR470="Catastrófico"),CONCATENATE("R",'MAPA DE RIESGOS'!$H470,"C",'MAPA DE RIESGOS'!$AF470),"")</f>
        <v/>
      </c>
      <c r="CM95" s="318" t="str">
        <f>IF(AND('MAPA DE RIESGOS'!$AP471="Media",'MAPA DE RIESGOS'!$AR471="Catastrófico"),CONCATENATE("R",'MAPA DE RIESGOS'!$H471,"C",'MAPA DE RIESGOS'!$AF471),"")</f>
        <v/>
      </c>
      <c r="CN95" s="318" t="str">
        <f>IF(AND('MAPA DE RIESGOS'!$AP472="Media",'MAPA DE RIESGOS'!$AR472="Catastrófico"),CONCATENATE("R",'MAPA DE RIESGOS'!$H472,"C",'MAPA DE RIESGOS'!$AF472),"")</f>
        <v/>
      </c>
      <c r="CO95" s="318" t="str">
        <f>IF(AND('MAPA DE RIESGOS'!$AP473="Media",'MAPA DE RIESGOS'!$AR473="Catastrófico"),CONCATENATE("R",'MAPA DE RIESGOS'!$H473,"C",'MAPA DE RIESGOS'!$AF473),"")</f>
        <v/>
      </c>
      <c r="CP95" s="318" t="str">
        <f>IF(AND('MAPA DE RIESGOS'!$AP474="Media",'MAPA DE RIESGOS'!$AR474="Catastrófico"),CONCATENATE("R",'MAPA DE RIESGOS'!$H474,"C",'MAPA DE RIESGOS'!$AF474),"")</f>
        <v/>
      </c>
      <c r="CQ95" s="318" t="str">
        <f>IF(AND('MAPA DE RIESGOS'!$AP475="Media",'MAPA DE RIESGOS'!$AR475="Catastrófico"),CONCATENATE("R",'MAPA DE RIESGOS'!$H475,"C",'MAPA DE RIESGOS'!$AF475),"")</f>
        <v/>
      </c>
      <c r="CR95" s="318" t="str">
        <f>IF(AND('MAPA DE RIESGOS'!$AP476="Media",'MAPA DE RIESGOS'!$AR476="Catastrófico"),CONCATENATE("R",'MAPA DE RIESGOS'!$H476,"C",'MAPA DE RIESGOS'!$AF476),"")</f>
        <v/>
      </c>
      <c r="CS95" s="318" t="str">
        <f>IF(AND('MAPA DE RIESGOS'!$AP477="Media",'MAPA DE RIESGOS'!$AR477="Catastrófico"),CONCATENATE("R",'MAPA DE RIESGOS'!$H477,"C",'MAPA DE RIESGOS'!$AF477),"")</f>
        <v/>
      </c>
      <c r="CT95" s="318" t="str">
        <f>IF(AND('MAPA DE RIESGOS'!$AP478="Media",'MAPA DE RIESGOS'!$AR478="Catastrófico"),CONCATENATE("R",'MAPA DE RIESGOS'!$H478,"C",'MAPA DE RIESGOS'!$AF478),"")</f>
        <v/>
      </c>
      <c r="CU95" s="319" t="str">
        <f>IF(AND('MAPA DE RIESGOS'!$AP479="Media",'MAPA DE RIESGOS'!$AR479="Catastrófico"),CONCATENATE("R",'MAPA DE RIESGOS'!$H479,"C",'MAPA DE RIESGOS'!$AF479),"")</f>
        <v/>
      </c>
      <c r="CV95" s="57"/>
      <c r="CW95" s="864"/>
      <c r="CX95" s="865"/>
      <c r="CY95" s="865"/>
      <c r="CZ95" s="865"/>
      <c r="DA95" s="865"/>
      <c r="DB95" s="866"/>
    </row>
    <row r="96" spans="2:106" ht="32.450000000000003" customHeight="1">
      <c r="B96" s="878"/>
      <c r="C96" s="878"/>
      <c r="D96" s="879"/>
      <c r="E96" s="849"/>
      <c r="F96" s="850"/>
      <c r="G96" s="850"/>
      <c r="H96" s="850"/>
      <c r="I96" s="851"/>
      <c r="J96" s="328" t="str">
        <f>IF(AND('MAPA DE RIESGOS'!$AP480="Media",'MAPA DE RIESGOS'!$AR480="Leve"),CONCATENATE("R",'MAPA DE RIESGOS'!$H480,"C",'MAPA DE RIESGOS'!$AF480),"")</f>
        <v/>
      </c>
      <c r="K96" s="329" t="str">
        <f>IF(AND('MAPA DE RIESGOS'!$AP481="Media",'MAPA DE RIESGOS'!$AR481="Leve"),CONCATENATE("R",'MAPA DE RIESGOS'!$H481,"C",'MAPA DE RIESGOS'!$AF481),"")</f>
        <v/>
      </c>
      <c r="L96" s="329" t="str">
        <f>IF(AND('MAPA DE RIESGOS'!$AP482="Media",'MAPA DE RIESGOS'!$AR482="Leve"),CONCATENATE("R",'MAPA DE RIESGOS'!$H482,"C",'MAPA DE RIESGOS'!$AF482),"")</f>
        <v/>
      </c>
      <c r="M96" s="329" t="str">
        <f>IF(AND('MAPA DE RIESGOS'!$AP483="Media",'MAPA DE RIESGOS'!$AR483="Leve"),CONCATENATE("R",'MAPA DE RIESGOS'!$H483,"C",'MAPA DE RIESGOS'!$AF483),"")</f>
        <v/>
      </c>
      <c r="N96" s="329" t="str">
        <f>IF(AND('MAPA DE RIESGOS'!$AP484="Media",'MAPA DE RIESGOS'!$AR484="Leve"),CONCATENATE("R",'MAPA DE RIESGOS'!$H484,"C",'MAPA DE RIESGOS'!$AF484),"")</f>
        <v/>
      </c>
      <c r="O96" s="329" t="str">
        <f>IF(AND('MAPA DE RIESGOS'!$AP485="Media",'MAPA DE RIESGOS'!$AR485="Leve"),CONCATENATE("R",'MAPA DE RIESGOS'!$H485,"C",'MAPA DE RIESGOS'!$AF485),"")</f>
        <v/>
      </c>
      <c r="P96" s="329" t="str">
        <f>IF(AND('MAPA DE RIESGOS'!$AP486="Media",'MAPA DE RIESGOS'!$AR486="Leve"),CONCATENATE("R",'MAPA DE RIESGOS'!$H486,"C",'MAPA DE RIESGOS'!$AF486),"")</f>
        <v/>
      </c>
      <c r="Q96" s="329" t="str">
        <f>IF(AND('MAPA DE RIESGOS'!$AP487="Media",'MAPA DE RIESGOS'!$AR487="Leve"),CONCATENATE("R",'MAPA DE RIESGOS'!$H487,"C",'MAPA DE RIESGOS'!$AF487),"")</f>
        <v/>
      </c>
      <c r="R96" s="329" t="str">
        <f>IF(AND('MAPA DE RIESGOS'!$AP488="Media",'MAPA DE RIESGOS'!$AR488="Leve"),CONCATENATE("R",'MAPA DE RIESGOS'!$H488,"C",'MAPA DE RIESGOS'!$AF488),"")</f>
        <v/>
      </c>
      <c r="S96" s="329" t="str">
        <f>IF(AND('MAPA DE RIESGOS'!$AP489="Media",'MAPA DE RIESGOS'!$AR489="Leve"),CONCATENATE("R",'MAPA DE RIESGOS'!$H489,"C",'MAPA DE RIESGOS'!$AF489),"")</f>
        <v/>
      </c>
      <c r="T96" s="329" t="str">
        <f>IF(AND('MAPA DE RIESGOS'!$AP490="Media",'MAPA DE RIESGOS'!$AR490="Leve"),CONCATENATE("R",'MAPA DE RIESGOS'!$H490,"C",'MAPA DE RIESGOS'!$AF490),"")</f>
        <v/>
      </c>
      <c r="U96" s="329" t="str">
        <f>IF(AND('MAPA DE RIESGOS'!$AP491="Media",'MAPA DE RIESGOS'!$AR491="Leve"),CONCATENATE("R",'MAPA DE RIESGOS'!$H491,"C",'MAPA DE RIESGOS'!$AF491),"")</f>
        <v/>
      </c>
      <c r="V96" s="329" t="str">
        <f>IF(AND('MAPA DE RIESGOS'!$AP492="Media",'MAPA DE RIESGOS'!$AR492="Leve"),CONCATENATE("R",'MAPA DE RIESGOS'!$H492,"C",'MAPA DE RIESGOS'!$AF492),"")</f>
        <v/>
      </c>
      <c r="W96" s="329" t="str">
        <f>IF(AND('MAPA DE RIESGOS'!$AP493="Media",'MAPA DE RIESGOS'!$AR493="Leve"),CONCATENATE("R",'MAPA DE RIESGOS'!$H493,"C",'MAPA DE RIESGOS'!$AF493),"")</f>
        <v/>
      </c>
      <c r="X96" s="329" t="str">
        <f>IF(AND('MAPA DE RIESGOS'!$AP494="Media",'MAPA DE RIESGOS'!$AR494="Leve"),CONCATENATE("R",'MAPA DE RIESGOS'!$H494,"C",'MAPA DE RIESGOS'!$AF494),"")</f>
        <v/>
      </c>
      <c r="Y96" s="329" t="str">
        <f>IF(AND('MAPA DE RIESGOS'!$AP495="Media",'MAPA DE RIESGOS'!$AR495="Leve"),CONCATENATE("R",'MAPA DE RIESGOS'!$H495,"C",'MAPA DE RIESGOS'!$AF495),"")</f>
        <v/>
      </c>
      <c r="Z96" s="329" t="str">
        <f>IF(AND('MAPA DE RIESGOS'!$AP496="Media",'MAPA DE RIESGOS'!$AR496="Leve"),CONCATENATE("R",'MAPA DE RIESGOS'!$H496,"C",'MAPA DE RIESGOS'!$AF496),"")</f>
        <v/>
      </c>
      <c r="AA96" s="329" t="str">
        <f>IF(AND('MAPA DE RIESGOS'!$AP497="Media",'MAPA DE RIESGOS'!$AR497="Leve"),CONCATENATE("R",'MAPA DE RIESGOS'!$H497,"C",'MAPA DE RIESGOS'!$AF497),"")</f>
        <v/>
      </c>
      <c r="AB96" s="328" t="str">
        <f>IF(AND('MAPA DE RIESGOS'!$AP480="Media",'MAPA DE RIESGOS'!$AR480="Menor"),CONCATENATE("R",'MAPA DE RIESGOS'!$H480,"C",'MAPA DE RIESGOS'!$AF480),"")</f>
        <v/>
      </c>
      <c r="AC96" s="329" t="str">
        <f>IF(AND('MAPA DE RIESGOS'!$AP481="Media",'MAPA DE RIESGOS'!$AR481="Menor"),CONCATENATE("R",'MAPA DE RIESGOS'!$H481,"C",'MAPA DE RIESGOS'!$AF481),"")</f>
        <v/>
      </c>
      <c r="AD96" s="329" t="str">
        <f>IF(AND('MAPA DE RIESGOS'!$AP482="Media",'MAPA DE RIESGOS'!$AR482="Menor"),CONCATENATE("R",'MAPA DE RIESGOS'!$H482,"C",'MAPA DE RIESGOS'!$AF482),"")</f>
        <v/>
      </c>
      <c r="AE96" s="329" t="str">
        <f>IF(AND('MAPA DE RIESGOS'!$AP483="Media",'MAPA DE RIESGOS'!$AR483="Menor"),CONCATENATE("R",'MAPA DE RIESGOS'!$H483,"C",'MAPA DE RIESGOS'!$AF483),"")</f>
        <v/>
      </c>
      <c r="AF96" s="329" t="str">
        <f>IF(AND('MAPA DE RIESGOS'!$AP484="Media",'MAPA DE RIESGOS'!$AR484="Menor"),CONCATENATE("R",'MAPA DE RIESGOS'!$H484,"C",'MAPA DE RIESGOS'!$AF484),"")</f>
        <v/>
      </c>
      <c r="AG96" s="329" t="str">
        <f>IF(AND('MAPA DE RIESGOS'!$AP485="Media",'MAPA DE RIESGOS'!$AR485="Menor"),CONCATENATE("R",'MAPA DE RIESGOS'!$H485,"C",'MAPA DE RIESGOS'!$AF485),"")</f>
        <v/>
      </c>
      <c r="AH96" s="329" t="str">
        <f>IF(AND('MAPA DE RIESGOS'!$AP486="Media",'MAPA DE RIESGOS'!$AR486="Menor"),CONCATENATE("R",'MAPA DE RIESGOS'!$H486,"C",'MAPA DE RIESGOS'!$AF486),"")</f>
        <v/>
      </c>
      <c r="AI96" s="329" t="str">
        <f>IF(AND('MAPA DE RIESGOS'!$AP487="Media",'MAPA DE RIESGOS'!$AR487="Menor"),CONCATENATE("R",'MAPA DE RIESGOS'!$H487,"C",'MAPA DE RIESGOS'!$AF487),"")</f>
        <v/>
      </c>
      <c r="AJ96" s="329" t="str">
        <f>IF(AND('MAPA DE RIESGOS'!$AP488="Media",'MAPA DE RIESGOS'!$AR488="Menor"),CONCATENATE("R",'MAPA DE RIESGOS'!$H488,"C",'MAPA DE RIESGOS'!$AF488),"")</f>
        <v/>
      </c>
      <c r="AK96" s="329" t="str">
        <f>IF(AND('MAPA DE RIESGOS'!$AP489="Media",'MAPA DE RIESGOS'!$AR489="Menor"),CONCATENATE("R",'MAPA DE RIESGOS'!$H489,"C",'MAPA DE RIESGOS'!$AF489),"")</f>
        <v/>
      </c>
      <c r="AL96" s="329" t="str">
        <f>IF(AND('MAPA DE RIESGOS'!$AP490="Media",'MAPA DE RIESGOS'!$AR490="Menor"),CONCATENATE("R",'MAPA DE RIESGOS'!$H490,"C",'MAPA DE RIESGOS'!$AF490),"")</f>
        <v/>
      </c>
      <c r="AM96" s="329" t="str">
        <f>IF(AND('MAPA DE RIESGOS'!$AP491="Media",'MAPA DE RIESGOS'!$AR491="Menor"),CONCATENATE("R",'MAPA DE RIESGOS'!$H491,"C",'MAPA DE RIESGOS'!$AF491),"")</f>
        <v/>
      </c>
      <c r="AN96" s="329" t="str">
        <f>IF(AND('MAPA DE RIESGOS'!$AP492="Media",'MAPA DE RIESGOS'!$AR492="Menor"),CONCATENATE("R",'MAPA DE RIESGOS'!$H492,"C",'MAPA DE RIESGOS'!$AF492),"")</f>
        <v/>
      </c>
      <c r="AO96" s="329" t="str">
        <f>IF(AND('MAPA DE RIESGOS'!$AP493="Media",'MAPA DE RIESGOS'!$AR493="Menor"),CONCATENATE("R",'MAPA DE RIESGOS'!$H493,"C",'MAPA DE RIESGOS'!$AF493),"")</f>
        <v/>
      </c>
      <c r="AP96" s="329" t="str">
        <f>IF(AND('MAPA DE RIESGOS'!$AP494="Media",'MAPA DE RIESGOS'!$AR494="Menor"),CONCATENATE("R",'MAPA DE RIESGOS'!$H494,"C",'MAPA DE RIESGOS'!$AF494),"")</f>
        <v/>
      </c>
      <c r="AQ96" s="329" t="str">
        <f>IF(AND('MAPA DE RIESGOS'!$AP495="Media",'MAPA DE RIESGOS'!$AR495="Menor"),CONCATENATE("R",'MAPA DE RIESGOS'!$H495,"C",'MAPA DE RIESGOS'!$AF495),"")</f>
        <v/>
      </c>
      <c r="AR96" s="329" t="str">
        <f>IF(AND('MAPA DE RIESGOS'!$AP496="Media",'MAPA DE RIESGOS'!$AR496="Menor"),CONCATENATE("R",'MAPA DE RIESGOS'!$H496,"C",'MAPA DE RIESGOS'!$AF496),"")</f>
        <v/>
      </c>
      <c r="AS96" s="329" t="str">
        <f>IF(AND('MAPA DE RIESGOS'!$AP497="Media",'MAPA DE RIESGOS'!$AR497="Menor"),CONCATENATE("R",'MAPA DE RIESGOS'!$H497,"C",'MAPA DE RIESGOS'!$AF497),"")</f>
        <v/>
      </c>
      <c r="AT96" s="328" t="str">
        <f>IF(AND('MAPA DE RIESGOS'!$AP480="Media",'MAPA DE RIESGOS'!$AR480="Moderado"),CONCATENATE("R",'MAPA DE RIESGOS'!$H480,"C",'MAPA DE RIESGOS'!$AF480),"")</f>
        <v/>
      </c>
      <c r="AU96" s="329" t="str">
        <f>IF(AND('MAPA DE RIESGOS'!$AP481="Media",'MAPA DE RIESGOS'!$AR481="Moderado"),CONCATENATE("R",'MAPA DE RIESGOS'!$H481,"C",'MAPA DE RIESGOS'!$AF481),"")</f>
        <v/>
      </c>
      <c r="AV96" s="329" t="str">
        <f>IF(AND('MAPA DE RIESGOS'!$AP482="Media",'MAPA DE RIESGOS'!$AR482="Moderado"),CONCATENATE("R",'MAPA DE RIESGOS'!$H482,"C",'MAPA DE RIESGOS'!$AF482),"")</f>
        <v/>
      </c>
      <c r="AW96" s="329" t="str">
        <f>IF(AND('MAPA DE RIESGOS'!$AP483="Media",'MAPA DE RIESGOS'!$AR483="Moderado"),CONCATENATE("R",'MAPA DE RIESGOS'!$H483,"C",'MAPA DE RIESGOS'!$AF483),"")</f>
        <v/>
      </c>
      <c r="AX96" s="329" t="str">
        <f>IF(AND('MAPA DE RIESGOS'!$AP484="Media",'MAPA DE RIESGOS'!$AR484="Moderado"),CONCATENATE("R",'MAPA DE RIESGOS'!$H484,"C",'MAPA DE RIESGOS'!$AF484),"")</f>
        <v/>
      </c>
      <c r="AY96" s="329" t="str">
        <f>IF(AND('MAPA DE RIESGOS'!$AP485="Media",'MAPA DE RIESGOS'!$AR485="Moderado"),CONCATENATE("R",'MAPA DE RIESGOS'!$H485,"C",'MAPA DE RIESGOS'!$AF485),"")</f>
        <v/>
      </c>
      <c r="AZ96" s="329" t="str">
        <f>IF(AND('MAPA DE RIESGOS'!$AP486="Media",'MAPA DE RIESGOS'!$AR486="Moderado"),CONCATENATE("R",'MAPA DE RIESGOS'!$H486,"C",'MAPA DE RIESGOS'!$AF486),"")</f>
        <v/>
      </c>
      <c r="BA96" s="329" t="str">
        <f>IF(AND('MAPA DE RIESGOS'!$AP487="Media",'MAPA DE RIESGOS'!$AR487="Moderado"),CONCATENATE("R",'MAPA DE RIESGOS'!$H487,"C",'MAPA DE RIESGOS'!$AF487),"")</f>
        <v/>
      </c>
      <c r="BB96" s="329" t="str">
        <f>IF(AND('MAPA DE RIESGOS'!$AP488="Media",'MAPA DE RIESGOS'!$AR488="Moderado"),CONCATENATE("R",'MAPA DE RIESGOS'!$H488,"C",'MAPA DE RIESGOS'!$AF488),"")</f>
        <v/>
      </c>
      <c r="BC96" s="329" t="str">
        <f>IF(AND('MAPA DE RIESGOS'!$AP489="Media",'MAPA DE RIESGOS'!$AR489="Moderado"),CONCATENATE("R",'MAPA DE RIESGOS'!$H489,"C",'MAPA DE RIESGOS'!$AF489),"")</f>
        <v/>
      </c>
      <c r="BD96" s="329" t="str">
        <f>IF(AND('MAPA DE RIESGOS'!$AP490="Media",'MAPA DE RIESGOS'!$AR490="Moderado"),CONCATENATE("R",'MAPA DE RIESGOS'!$H490,"C",'MAPA DE RIESGOS'!$AF490),"")</f>
        <v/>
      </c>
      <c r="BE96" s="329" t="str">
        <f>IF(AND('MAPA DE RIESGOS'!$AP491="Media",'MAPA DE RIESGOS'!$AR491="Moderado"),CONCATENATE("R",'MAPA DE RIESGOS'!$H491,"C",'MAPA DE RIESGOS'!$AF491),"")</f>
        <v/>
      </c>
      <c r="BF96" s="329" t="str">
        <f>IF(AND('MAPA DE RIESGOS'!$AP492="Media",'MAPA DE RIESGOS'!$AR492="Moderado"),CONCATENATE("R",'MAPA DE RIESGOS'!$H492,"C",'MAPA DE RIESGOS'!$AF492),"")</f>
        <v/>
      </c>
      <c r="BG96" s="329" t="str">
        <f>IF(AND('MAPA DE RIESGOS'!$AP493="Media",'MAPA DE RIESGOS'!$AR493="Moderado"),CONCATENATE("R",'MAPA DE RIESGOS'!$H493,"C",'MAPA DE RIESGOS'!$AF493),"")</f>
        <v/>
      </c>
      <c r="BH96" s="329" t="str">
        <f>IF(AND('MAPA DE RIESGOS'!$AP494="Media",'MAPA DE RIESGOS'!$AR494="Moderado"),CONCATENATE("R",'MAPA DE RIESGOS'!$H494,"C",'MAPA DE RIESGOS'!$AF494),"")</f>
        <v/>
      </c>
      <c r="BI96" s="329" t="str">
        <f>IF(AND('MAPA DE RIESGOS'!$AP495="Media",'MAPA DE RIESGOS'!$AR495="Moderado"),CONCATENATE("R",'MAPA DE RIESGOS'!$H495,"C",'MAPA DE RIESGOS'!$AF495),"")</f>
        <v/>
      </c>
      <c r="BJ96" s="329" t="str">
        <f>IF(AND('MAPA DE RIESGOS'!$AP496="Media",'MAPA DE RIESGOS'!$AR496="Moderado"),CONCATENATE("R",'MAPA DE RIESGOS'!$H496,"C",'MAPA DE RIESGOS'!$AF496),"")</f>
        <v/>
      </c>
      <c r="BK96" s="330" t="str">
        <f>IF(AND('MAPA DE RIESGOS'!$AP497="Media",'MAPA DE RIESGOS'!$AR497="Moderado"),CONCATENATE("R",'MAPA DE RIESGOS'!$H497,"C",'MAPA DE RIESGOS'!$AF497),"")</f>
        <v/>
      </c>
      <c r="BL96" s="316" t="str">
        <f>IF(AND('MAPA DE RIESGOS'!$AP480="Media",'MAPA DE RIESGOS'!$AR480="Mayor"),CONCATENATE("R",'MAPA DE RIESGOS'!$H480,"C",'MAPA DE RIESGOS'!$AF480),"")</f>
        <v/>
      </c>
      <c r="BM96" s="316" t="str">
        <f>IF(AND('MAPA DE RIESGOS'!$AP481="Media",'MAPA DE RIESGOS'!$AR481="Mayor"),CONCATENATE("R",'MAPA DE RIESGOS'!$H481,"C",'MAPA DE RIESGOS'!$AF481),"")</f>
        <v/>
      </c>
      <c r="BN96" s="316" t="str">
        <f>IF(AND('MAPA DE RIESGOS'!$AP482="Media",'MAPA DE RIESGOS'!$AR482="Mayor"),CONCATENATE("R",'MAPA DE RIESGOS'!$H482,"C",'MAPA DE RIESGOS'!$AF482),"")</f>
        <v/>
      </c>
      <c r="BO96" s="316" t="str">
        <f>IF(AND('MAPA DE RIESGOS'!$AP483="Media",'MAPA DE RIESGOS'!$AR483="Mayor"),CONCATENATE("R",'MAPA DE RIESGOS'!$H483,"C",'MAPA DE RIESGOS'!$AF483),"")</f>
        <v/>
      </c>
      <c r="BP96" s="316" t="str">
        <f>IF(AND('MAPA DE RIESGOS'!$AP484="Media",'MAPA DE RIESGOS'!$AR484="Mayor"),CONCATENATE("R",'MAPA DE RIESGOS'!$H484,"C",'MAPA DE RIESGOS'!$AF484),"")</f>
        <v/>
      </c>
      <c r="BQ96" s="316" t="str">
        <f>IF(AND('MAPA DE RIESGOS'!$AP485="Media",'MAPA DE RIESGOS'!$AR485="Mayor"),CONCATENATE("R",'MAPA DE RIESGOS'!$H485,"C",'MAPA DE RIESGOS'!$AF485),"")</f>
        <v/>
      </c>
      <c r="BR96" s="316" t="str">
        <f>IF(AND('MAPA DE RIESGOS'!$AP486="Media",'MAPA DE RIESGOS'!$AR486="Mayor"),CONCATENATE("R",'MAPA DE RIESGOS'!$H486,"C",'MAPA DE RIESGOS'!$AF486),"")</f>
        <v/>
      </c>
      <c r="BS96" s="316" t="str">
        <f>IF(AND('MAPA DE RIESGOS'!$AP487="Media",'MAPA DE RIESGOS'!$AR487="Mayor"),CONCATENATE("R",'MAPA DE RIESGOS'!$H487,"C",'MAPA DE RIESGOS'!$AF487),"")</f>
        <v/>
      </c>
      <c r="BT96" s="316" t="str">
        <f>IF(AND('MAPA DE RIESGOS'!$AP488="Media",'MAPA DE RIESGOS'!$AR488="Mayor"),CONCATENATE("R",'MAPA DE RIESGOS'!$H488,"C",'MAPA DE RIESGOS'!$AF488),"")</f>
        <v/>
      </c>
      <c r="BU96" s="316" t="str">
        <f>IF(AND('MAPA DE RIESGOS'!$AP489="Media",'MAPA DE RIESGOS'!$AR489="Mayor"),CONCATENATE("R",'MAPA DE RIESGOS'!$H489,"C",'MAPA DE RIESGOS'!$AF489),"")</f>
        <v/>
      </c>
      <c r="BV96" s="316" t="str">
        <f>IF(AND('MAPA DE RIESGOS'!$AP490="Media",'MAPA DE RIESGOS'!$AR490="Mayor"),CONCATENATE("R",'MAPA DE RIESGOS'!$H490,"C",'MAPA DE RIESGOS'!$AF490),"")</f>
        <v/>
      </c>
      <c r="BW96" s="316" t="str">
        <f>IF(AND('MAPA DE RIESGOS'!$AP491="Media",'MAPA DE RIESGOS'!$AR491="Mayor"),CONCATENATE("R",'MAPA DE RIESGOS'!$H491,"C",'MAPA DE RIESGOS'!$AF491),"")</f>
        <v/>
      </c>
      <c r="BX96" s="316" t="str">
        <f>IF(AND('MAPA DE RIESGOS'!$AP492="Media",'MAPA DE RIESGOS'!$AR492="Mayor"),CONCATENATE("R",'MAPA DE RIESGOS'!$H492,"C",'MAPA DE RIESGOS'!$AF492),"")</f>
        <v/>
      </c>
      <c r="BY96" s="316" t="str">
        <f>IF(AND('MAPA DE RIESGOS'!$AP493="Media",'MAPA DE RIESGOS'!$AR493="Mayor"),CONCATENATE("R",'MAPA DE RIESGOS'!$H493,"C",'MAPA DE RIESGOS'!$AF493),"")</f>
        <v/>
      </c>
      <c r="BZ96" s="316" t="str">
        <f>IF(AND('MAPA DE RIESGOS'!$AP494="Media",'MAPA DE RIESGOS'!$AR494="Mayor"),CONCATENATE("R",'MAPA DE RIESGOS'!$H494,"C",'MAPA DE RIESGOS'!$AF494),"")</f>
        <v/>
      </c>
      <c r="CA96" s="316" t="str">
        <f>IF(AND('MAPA DE RIESGOS'!$AP495="Media",'MAPA DE RIESGOS'!$AR495="Mayor"),CONCATENATE("R",'MAPA DE RIESGOS'!$H495,"C",'MAPA DE RIESGOS'!$AF495),"")</f>
        <v/>
      </c>
      <c r="CB96" s="316" t="str">
        <f>IF(AND('MAPA DE RIESGOS'!$AP496="Media",'MAPA DE RIESGOS'!$AR496="Mayor"),CONCATENATE("R",'MAPA DE RIESGOS'!$H496,"C",'MAPA DE RIESGOS'!$AF496),"")</f>
        <v/>
      </c>
      <c r="CC96" s="317" t="str">
        <f>IF(AND('MAPA DE RIESGOS'!$AP497="Media",'MAPA DE RIESGOS'!$AR497="Mayor"),CONCATENATE("R",'MAPA DE RIESGOS'!$H497,"C",'MAPA DE RIESGOS'!$AF497),"")</f>
        <v/>
      </c>
      <c r="CD96" s="318" t="str">
        <f>IF(AND('MAPA DE RIESGOS'!$AP480="Media",'MAPA DE RIESGOS'!$AR480="Catastrófico"),CONCATENATE("R",'MAPA DE RIESGOS'!$H480,"C",'MAPA DE RIESGOS'!$AF480),"")</f>
        <v/>
      </c>
      <c r="CE96" s="318" t="str">
        <f>IF(AND('MAPA DE RIESGOS'!$AP481="Media",'MAPA DE RIESGOS'!$AR481="Catastrófico"),CONCATENATE("R",'MAPA DE RIESGOS'!$H481,"C",'MAPA DE RIESGOS'!$AF481),"")</f>
        <v/>
      </c>
      <c r="CF96" s="318" t="str">
        <f>IF(AND('MAPA DE RIESGOS'!$AP482="Media",'MAPA DE RIESGOS'!$AR482="Catastrófico"),CONCATENATE("R",'MAPA DE RIESGOS'!$H482,"C",'MAPA DE RIESGOS'!$AF482),"")</f>
        <v/>
      </c>
      <c r="CG96" s="318" t="str">
        <f>IF(AND('MAPA DE RIESGOS'!$AP483="Media",'MAPA DE RIESGOS'!$AR483="Catastrófico"),CONCATENATE("R",'MAPA DE RIESGOS'!$H483,"C",'MAPA DE RIESGOS'!$AF483),"")</f>
        <v/>
      </c>
      <c r="CH96" s="318" t="str">
        <f>IF(AND('MAPA DE RIESGOS'!$AP484="Media",'MAPA DE RIESGOS'!$AR484="Catastrófico"),CONCATENATE("R",'MAPA DE RIESGOS'!$H484,"C",'MAPA DE RIESGOS'!$AF484),"")</f>
        <v/>
      </c>
      <c r="CI96" s="318" t="str">
        <f>IF(AND('MAPA DE RIESGOS'!$AP485="Media",'MAPA DE RIESGOS'!$AR485="Catastrófico"),CONCATENATE("R",'MAPA DE RIESGOS'!$H485,"C",'MAPA DE RIESGOS'!$AF485),"")</f>
        <v/>
      </c>
      <c r="CJ96" s="318" t="str">
        <f>IF(AND('MAPA DE RIESGOS'!$AP486="Media",'MAPA DE RIESGOS'!$AR486="Catastrófico"),CONCATENATE("R",'MAPA DE RIESGOS'!$H486,"C",'MAPA DE RIESGOS'!$AF486),"")</f>
        <v/>
      </c>
      <c r="CK96" s="318" t="str">
        <f>IF(AND('MAPA DE RIESGOS'!$AP487="Media",'MAPA DE RIESGOS'!$AR487="Catastrófico"),CONCATENATE("R",'MAPA DE RIESGOS'!$H487,"C",'MAPA DE RIESGOS'!$AF487),"")</f>
        <v/>
      </c>
      <c r="CL96" s="318" t="str">
        <f>IF(AND('MAPA DE RIESGOS'!$AP488="Media",'MAPA DE RIESGOS'!$AR488="Catastrófico"),CONCATENATE("R",'MAPA DE RIESGOS'!$H488,"C",'MAPA DE RIESGOS'!$AF488),"")</f>
        <v/>
      </c>
      <c r="CM96" s="318" t="str">
        <f>IF(AND('MAPA DE RIESGOS'!$AP489="Media",'MAPA DE RIESGOS'!$AR489="Catastrófico"),CONCATENATE("R",'MAPA DE RIESGOS'!$H489,"C",'MAPA DE RIESGOS'!$AF489),"")</f>
        <v/>
      </c>
      <c r="CN96" s="318" t="str">
        <f>IF(AND('MAPA DE RIESGOS'!$AP490="Media",'MAPA DE RIESGOS'!$AR490="Catastrófico"),CONCATENATE("R",'MAPA DE RIESGOS'!$H490,"C",'MAPA DE RIESGOS'!$AF490),"")</f>
        <v/>
      </c>
      <c r="CO96" s="318" t="str">
        <f>IF(AND('MAPA DE RIESGOS'!$AP491="Media",'MAPA DE RIESGOS'!$AR491="Catastrófico"),CONCATENATE("R",'MAPA DE RIESGOS'!$H491,"C",'MAPA DE RIESGOS'!$AF491),"")</f>
        <v/>
      </c>
      <c r="CP96" s="318" t="str">
        <f>IF(AND('MAPA DE RIESGOS'!$AP492="Media",'MAPA DE RIESGOS'!$AR492="Catastrófico"),CONCATENATE("R",'MAPA DE RIESGOS'!$H492,"C",'MAPA DE RIESGOS'!$AF492),"")</f>
        <v/>
      </c>
      <c r="CQ96" s="318" t="str">
        <f>IF(AND('MAPA DE RIESGOS'!$AP493="Media",'MAPA DE RIESGOS'!$AR493="Catastrófico"),CONCATENATE("R",'MAPA DE RIESGOS'!$H493,"C",'MAPA DE RIESGOS'!$AF493),"")</f>
        <v/>
      </c>
      <c r="CR96" s="318" t="str">
        <f>IF(AND('MAPA DE RIESGOS'!$AP494="Media",'MAPA DE RIESGOS'!$AR494="Catastrófico"),CONCATENATE("R",'MAPA DE RIESGOS'!$H494,"C",'MAPA DE RIESGOS'!$AF494),"")</f>
        <v/>
      </c>
      <c r="CS96" s="318" t="str">
        <f>IF(AND('MAPA DE RIESGOS'!$AP495="Media",'MAPA DE RIESGOS'!$AR495="Catastrófico"),CONCATENATE("R",'MAPA DE RIESGOS'!$H495,"C",'MAPA DE RIESGOS'!$AF495),"")</f>
        <v/>
      </c>
      <c r="CT96" s="318" t="str">
        <f>IF(AND('MAPA DE RIESGOS'!$AP496="Media",'MAPA DE RIESGOS'!$AR496="Catastrófico"),CONCATENATE("R",'MAPA DE RIESGOS'!$H496,"C",'MAPA DE RIESGOS'!$AF496),"")</f>
        <v/>
      </c>
      <c r="CU96" s="319" t="str">
        <f>IF(AND('MAPA DE RIESGOS'!$AP497="Media",'MAPA DE RIESGOS'!$AR497="Catastrófico"),CONCATENATE("R",'MAPA DE RIESGOS'!$H497,"C",'MAPA DE RIESGOS'!$AF497),"")</f>
        <v/>
      </c>
      <c r="CV96" s="57"/>
      <c r="CW96" s="864"/>
      <c r="CX96" s="865"/>
      <c r="CY96" s="865"/>
      <c r="CZ96" s="865"/>
      <c r="DA96" s="865"/>
      <c r="DB96" s="866"/>
    </row>
    <row r="97" spans="2:106" ht="32.450000000000003" customHeight="1">
      <c r="B97" s="878"/>
      <c r="C97" s="878"/>
      <c r="D97" s="879"/>
      <c r="E97" s="849"/>
      <c r="F97" s="850"/>
      <c r="G97" s="850"/>
      <c r="H97" s="850"/>
      <c r="I97" s="851"/>
      <c r="J97" s="328" t="str">
        <f>IF(AND('MAPA DE RIESGOS'!$AP498="Media",'MAPA DE RIESGOS'!$AR498="Leve"),CONCATENATE("R",'MAPA DE RIESGOS'!$H498,"C",'MAPA DE RIESGOS'!$AF498),"")</f>
        <v/>
      </c>
      <c r="K97" s="329" t="str">
        <f>IF(AND('MAPA DE RIESGOS'!$AP499="Media",'MAPA DE RIESGOS'!$AR499="Leve"),CONCATENATE("R",'MAPA DE RIESGOS'!$H499,"C",'MAPA DE RIESGOS'!$AF499),"")</f>
        <v/>
      </c>
      <c r="L97" s="329" t="str">
        <f>IF(AND('MAPA DE RIESGOS'!$AP500="Media",'MAPA DE RIESGOS'!$AR500="Leve"),CONCATENATE("R",'MAPA DE RIESGOS'!$H500,"C",'MAPA DE RIESGOS'!$AF500),"")</f>
        <v/>
      </c>
      <c r="M97" s="329" t="str">
        <f>IF(AND('MAPA DE RIESGOS'!$AP501="Media",'MAPA DE RIESGOS'!$AR501="Leve"),CONCATENATE("R",'MAPA DE RIESGOS'!$H501,"C",'MAPA DE RIESGOS'!$AF501),"")</f>
        <v/>
      </c>
      <c r="N97" s="329" t="str">
        <f>IF(AND('MAPA DE RIESGOS'!$AP502="Media",'MAPA DE RIESGOS'!$AR502="Leve"),CONCATENATE("R",'MAPA DE RIESGOS'!$H502,"C",'MAPA DE RIESGOS'!$AF502),"")</f>
        <v/>
      </c>
      <c r="O97" s="329" t="str">
        <f>IF(AND('MAPA DE RIESGOS'!$AP503="Media",'MAPA DE RIESGOS'!$AR503="Leve"),CONCATENATE("R",'MAPA DE RIESGOS'!$H503,"C",'MAPA DE RIESGOS'!$AF503),"")</f>
        <v/>
      </c>
      <c r="P97" s="329" t="str">
        <f>IF(AND('MAPA DE RIESGOS'!$AP504="Media",'MAPA DE RIESGOS'!$AR504="Leve"),CONCATENATE("R",'MAPA DE RIESGOS'!$H504,"C",'MAPA DE RIESGOS'!$AF504),"")</f>
        <v/>
      </c>
      <c r="Q97" s="329" t="str">
        <f>IF(AND('MAPA DE RIESGOS'!$AP505="Media",'MAPA DE RIESGOS'!$AR505="Leve"),CONCATENATE("R",'MAPA DE RIESGOS'!$H505,"C",'MAPA DE RIESGOS'!$AF505),"")</f>
        <v/>
      </c>
      <c r="R97" s="329" t="str">
        <f>IF(AND('MAPA DE RIESGOS'!$AP506="Media",'MAPA DE RIESGOS'!$AR506="Leve"),CONCATENATE("R",'MAPA DE RIESGOS'!$H506,"C",'MAPA DE RIESGOS'!$AF506),"")</f>
        <v/>
      </c>
      <c r="S97" s="329" t="str">
        <f>IF(AND('MAPA DE RIESGOS'!$AP507="Media",'MAPA DE RIESGOS'!$AR507="Leve"),CONCATENATE("R",'MAPA DE RIESGOS'!$H507,"C",'MAPA DE RIESGOS'!$AF507),"")</f>
        <v/>
      </c>
      <c r="T97" s="329" t="str">
        <f>IF(AND('MAPA DE RIESGOS'!$AP508="Media",'MAPA DE RIESGOS'!$AR508="Leve"),CONCATENATE("R",'MAPA DE RIESGOS'!$H508,"C",'MAPA DE RIESGOS'!$AF508),"")</f>
        <v/>
      </c>
      <c r="U97" s="329" t="str">
        <f>IF(AND('MAPA DE RIESGOS'!$AP509="Media",'MAPA DE RIESGOS'!$AR509="Leve"),CONCATENATE("R",'MAPA DE RIESGOS'!$H509,"C",'MAPA DE RIESGOS'!$AF509),"")</f>
        <v/>
      </c>
      <c r="V97" s="329" t="str">
        <f>IF(AND('MAPA DE RIESGOS'!$AP510="Media",'MAPA DE RIESGOS'!$AR510="Leve"),CONCATENATE("R",'MAPA DE RIESGOS'!$H510,"C",'MAPA DE RIESGOS'!$AF510),"")</f>
        <v/>
      </c>
      <c r="W97" s="329" t="str">
        <f>IF(AND('MAPA DE RIESGOS'!$AP511="Media",'MAPA DE RIESGOS'!$AR511="Leve"),CONCATENATE("R",'MAPA DE RIESGOS'!$H511,"C",'MAPA DE RIESGOS'!$AF511),"")</f>
        <v/>
      </c>
      <c r="X97" s="329" t="str">
        <f>IF(AND('MAPA DE RIESGOS'!$AP512="Media",'MAPA DE RIESGOS'!$AR512="Leve"),CONCATENATE("R",'MAPA DE RIESGOS'!$H512,"C",'MAPA DE RIESGOS'!$AF512),"")</f>
        <v/>
      </c>
      <c r="Y97" s="329" t="str">
        <f>IF(AND('MAPA DE RIESGOS'!$AP513="Media",'MAPA DE RIESGOS'!$AR513="Leve"),CONCATENATE("R",'MAPA DE RIESGOS'!$H513,"C",'MAPA DE RIESGOS'!$AF513),"")</f>
        <v/>
      </c>
      <c r="Z97" s="329" t="str">
        <f>IF(AND('MAPA DE RIESGOS'!$AP514="Media",'MAPA DE RIESGOS'!$AR514="Leve"),CONCATENATE("R",'MAPA DE RIESGOS'!$H514,"C",'MAPA DE RIESGOS'!$AF514),"")</f>
        <v/>
      </c>
      <c r="AA97" s="329" t="str">
        <f>IF(AND('MAPA DE RIESGOS'!$AP515="Media",'MAPA DE RIESGOS'!$AR515="Leve"),CONCATENATE("R",'MAPA DE RIESGOS'!$H515,"C",'MAPA DE RIESGOS'!$AF515),"")</f>
        <v/>
      </c>
      <c r="AB97" s="328" t="str">
        <f>IF(AND('MAPA DE RIESGOS'!$AP498="Media",'MAPA DE RIESGOS'!$AR498="Menor"),CONCATENATE("R",'MAPA DE RIESGOS'!$H498,"C",'MAPA DE RIESGOS'!$AF498),"")</f>
        <v/>
      </c>
      <c r="AC97" s="329" t="str">
        <f>IF(AND('MAPA DE RIESGOS'!$AP499="Media",'MAPA DE RIESGOS'!$AR499="Menor"),CONCATENATE("R",'MAPA DE RIESGOS'!$H499,"C",'MAPA DE RIESGOS'!$AF499),"")</f>
        <v/>
      </c>
      <c r="AD97" s="329" t="str">
        <f>IF(AND('MAPA DE RIESGOS'!$AP500="Media",'MAPA DE RIESGOS'!$AR500="Menor"),CONCATENATE("R",'MAPA DE RIESGOS'!$H500,"C",'MAPA DE RIESGOS'!$AF500),"")</f>
        <v/>
      </c>
      <c r="AE97" s="329" t="str">
        <f>IF(AND('MAPA DE RIESGOS'!$AP501="Media",'MAPA DE RIESGOS'!$AR501="Menor"),CONCATENATE("R",'MAPA DE RIESGOS'!$H501,"C",'MAPA DE RIESGOS'!$AF501),"")</f>
        <v/>
      </c>
      <c r="AF97" s="329" t="str">
        <f>IF(AND('MAPA DE RIESGOS'!$AP502="Media",'MAPA DE RIESGOS'!$AR502="Menor"),CONCATENATE("R",'MAPA DE RIESGOS'!$H502,"C",'MAPA DE RIESGOS'!$AF502),"")</f>
        <v/>
      </c>
      <c r="AG97" s="329" t="str">
        <f>IF(AND('MAPA DE RIESGOS'!$AP503="Media",'MAPA DE RIESGOS'!$AR503="Menor"),CONCATENATE("R",'MAPA DE RIESGOS'!$H503,"C",'MAPA DE RIESGOS'!$AF503),"")</f>
        <v/>
      </c>
      <c r="AH97" s="329" t="str">
        <f>IF(AND('MAPA DE RIESGOS'!$AP504="Media",'MAPA DE RIESGOS'!$AR504="Menor"),CONCATENATE("R",'MAPA DE RIESGOS'!$H504,"C",'MAPA DE RIESGOS'!$AF504),"")</f>
        <v/>
      </c>
      <c r="AI97" s="329" t="str">
        <f>IF(AND('MAPA DE RIESGOS'!$AP505="Media",'MAPA DE RIESGOS'!$AR505="Menor"),CONCATENATE("R",'MAPA DE RIESGOS'!$H505,"C",'MAPA DE RIESGOS'!$AF505),"")</f>
        <v/>
      </c>
      <c r="AJ97" s="329" t="str">
        <f>IF(AND('MAPA DE RIESGOS'!$AP506="Media",'MAPA DE RIESGOS'!$AR506="Menor"),CONCATENATE("R",'MAPA DE RIESGOS'!$H506,"C",'MAPA DE RIESGOS'!$AF506),"")</f>
        <v/>
      </c>
      <c r="AK97" s="329" t="str">
        <f>IF(AND('MAPA DE RIESGOS'!$AP507="Media",'MAPA DE RIESGOS'!$AR507="Menor"),CONCATENATE("R",'MAPA DE RIESGOS'!$H507,"C",'MAPA DE RIESGOS'!$AF507),"")</f>
        <v/>
      </c>
      <c r="AL97" s="329" t="str">
        <f>IF(AND('MAPA DE RIESGOS'!$AP508="Media",'MAPA DE RIESGOS'!$AR508="Menor"),CONCATENATE("R",'MAPA DE RIESGOS'!$H508,"C",'MAPA DE RIESGOS'!$AF508),"")</f>
        <v/>
      </c>
      <c r="AM97" s="329" t="str">
        <f>IF(AND('MAPA DE RIESGOS'!$AP509="Media",'MAPA DE RIESGOS'!$AR509="Menor"),CONCATENATE("R",'MAPA DE RIESGOS'!$H509,"C",'MAPA DE RIESGOS'!$AF509),"")</f>
        <v/>
      </c>
      <c r="AN97" s="329" t="str">
        <f>IF(AND('MAPA DE RIESGOS'!$AP510="Media",'MAPA DE RIESGOS'!$AR510="Menor"),CONCATENATE("R",'MAPA DE RIESGOS'!$H510,"C",'MAPA DE RIESGOS'!$AF510),"")</f>
        <v/>
      </c>
      <c r="AO97" s="329" t="str">
        <f>IF(AND('MAPA DE RIESGOS'!$AP511="Media",'MAPA DE RIESGOS'!$AR511="Menor"),CONCATENATE("R",'MAPA DE RIESGOS'!$H511,"C",'MAPA DE RIESGOS'!$AF511),"")</f>
        <v/>
      </c>
      <c r="AP97" s="329" t="str">
        <f>IF(AND('MAPA DE RIESGOS'!$AP512="Media",'MAPA DE RIESGOS'!$AR512="Menor"),CONCATENATE("R",'MAPA DE RIESGOS'!$H512,"C",'MAPA DE RIESGOS'!$AF512),"")</f>
        <v/>
      </c>
      <c r="AQ97" s="329" t="str">
        <f>IF(AND('MAPA DE RIESGOS'!$AP513="Media",'MAPA DE RIESGOS'!$AR513="Menor"),CONCATENATE("R",'MAPA DE RIESGOS'!$H513,"C",'MAPA DE RIESGOS'!$AF513),"")</f>
        <v/>
      </c>
      <c r="AR97" s="329" t="str">
        <f>IF(AND('MAPA DE RIESGOS'!$AP514="Media",'MAPA DE RIESGOS'!$AR514="Menor"),CONCATENATE("R",'MAPA DE RIESGOS'!$H514,"C",'MAPA DE RIESGOS'!$AF514),"")</f>
        <v/>
      </c>
      <c r="AS97" s="329" t="str">
        <f>IF(AND('MAPA DE RIESGOS'!$AP515="Media",'MAPA DE RIESGOS'!$AR515="Menor"),CONCATENATE("R",'MAPA DE RIESGOS'!$H515,"C",'MAPA DE RIESGOS'!$AF515),"")</f>
        <v/>
      </c>
      <c r="AT97" s="328" t="str">
        <f>IF(AND('MAPA DE RIESGOS'!$AP498="Media",'MAPA DE RIESGOS'!$AR498="Moderado"),CONCATENATE("R",'MAPA DE RIESGOS'!$H498,"C",'MAPA DE RIESGOS'!$AF498),"")</f>
        <v/>
      </c>
      <c r="AU97" s="329" t="str">
        <f>IF(AND('MAPA DE RIESGOS'!$AP499="Media",'MAPA DE RIESGOS'!$AR499="Moderado"),CONCATENATE("R",'MAPA DE RIESGOS'!$H499,"C",'MAPA DE RIESGOS'!$AF499),"")</f>
        <v/>
      </c>
      <c r="AV97" s="329" t="str">
        <f>IF(AND('MAPA DE RIESGOS'!$AP500="Media",'MAPA DE RIESGOS'!$AR500="Moderado"),CONCATENATE("R",'MAPA DE RIESGOS'!$H500,"C",'MAPA DE RIESGOS'!$AF500),"")</f>
        <v/>
      </c>
      <c r="AW97" s="329" t="str">
        <f>IF(AND('MAPA DE RIESGOS'!$AP501="Media",'MAPA DE RIESGOS'!$AR501="Moderado"),CONCATENATE("R",'MAPA DE RIESGOS'!$H501,"C",'MAPA DE RIESGOS'!$AF501),"")</f>
        <v/>
      </c>
      <c r="AX97" s="329" t="str">
        <f>IF(AND('MAPA DE RIESGOS'!$AP502="Media",'MAPA DE RIESGOS'!$AR502="Moderado"),CONCATENATE("R",'MAPA DE RIESGOS'!$H502,"C",'MAPA DE RIESGOS'!$AF502),"")</f>
        <v/>
      </c>
      <c r="AY97" s="329" t="str">
        <f>IF(AND('MAPA DE RIESGOS'!$AP503="Media",'MAPA DE RIESGOS'!$AR503="Moderado"),CONCATENATE("R",'MAPA DE RIESGOS'!$H503,"C",'MAPA DE RIESGOS'!$AF503),"")</f>
        <v/>
      </c>
      <c r="AZ97" s="329" t="str">
        <f>IF(AND('MAPA DE RIESGOS'!$AP504="Media",'MAPA DE RIESGOS'!$AR504="Moderado"),CONCATENATE("R",'MAPA DE RIESGOS'!$H504,"C",'MAPA DE RIESGOS'!$AF504),"")</f>
        <v/>
      </c>
      <c r="BA97" s="329" t="str">
        <f>IF(AND('MAPA DE RIESGOS'!$AP505="Media",'MAPA DE RIESGOS'!$AR505="Moderado"),CONCATENATE("R",'MAPA DE RIESGOS'!$H505,"C",'MAPA DE RIESGOS'!$AF505),"")</f>
        <v/>
      </c>
      <c r="BB97" s="329" t="str">
        <f>IF(AND('MAPA DE RIESGOS'!$AP506="Media",'MAPA DE RIESGOS'!$AR506="Moderado"),CONCATENATE("R",'MAPA DE RIESGOS'!$H506,"C",'MAPA DE RIESGOS'!$AF506),"")</f>
        <v/>
      </c>
      <c r="BC97" s="329" t="str">
        <f>IF(AND('MAPA DE RIESGOS'!$AP507="Media",'MAPA DE RIESGOS'!$AR507="Moderado"),CONCATENATE("R",'MAPA DE RIESGOS'!$H507,"C",'MAPA DE RIESGOS'!$AF507),"")</f>
        <v/>
      </c>
      <c r="BD97" s="329" t="str">
        <f>IF(AND('MAPA DE RIESGOS'!$AP508="Media",'MAPA DE RIESGOS'!$AR508="Moderado"),CONCATENATE("R",'MAPA DE RIESGOS'!$H508,"C",'MAPA DE RIESGOS'!$AF508),"")</f>
        <v/>
      </c>
      <c r="BE97" s="329" t="str">
        <f>IF(AND('MAPA DE RIESGOS'!$AP509="Media",'MAPA DE RIESGOS'!$AR509="Moderado"),CONCATENATE("R",'MAPA DE RIESGOS'!$H509,"C",'MAPA DE RIESGOS'!$AF509),"")</f>
        <v/>
      </c>
      <c r="BF97" s="329" t="str">
        <f>IF(AND('MAPA DE RIESGOS'!$AP510="Media",'MAPA DE RIESGOS'!$AR510="Moderado"),CONCATENATE("R",'MAPA DE RIESGOS'!$H510,"C",'MAPA DE RIESGOS'!$AF510),"")</f>
        <v/>
      </c>
      <c r="BG97" s="329" t="str">
        <f>IF(AND('MAPA DE RIESGOS'!$AP511="Media",'MAPA DE RIESGOS'!$AR511="Moderado"),CONCATENATE("R",'MAPA DE RIESGOS'!$H511,"C",'MAPA DE RIESGOS'!$AF511),"")</f>
        <v/>
      </c>
      <c r="BH97" s="329" t="str">
        <f>IF(AND('MAPA DE RIESGOS'!$AP512="Media",'MAPA DE RIESGOS'!$AR512="Moderado"),CONCATENATE("R",'MAPA DE RIESGOS'!$H512,"C",'MAPA DE RIESGOS'!$AF512),"")</f>
        <v/>
      </c>
      <c r="BI97" s="329" t="str">
        <f>IF(AND('MAPA DE RIESGOS'!$AP513="Media",'MAPA DE RIESGOS'!$AR513="Moderado"),CONCATENATE("R",'MAPA DE RIESGOS'!$H513,"C",'MAPA DE RIESGOS'!$AF513),"")</f>
        <v/>
      </c>
      <c r="BJ97" s="329" t="str">
        <f>IF(AND('MAPA DE RIESGOS'!$AP514="Media",'MAPA DE RIESGOS'!$AR514="Moderado"),CONCATENATE("R",'MAPA DE RIESGOS'!$H514,"C",'MAPA DE RIESGOS'!$AF514),"")</f>
        <v/>
      </c>
      <c r="BK97" s="330" t="str">
        <f>IF(AND('MAPA DE RIESGOS'!$AP515="Media",'MAPA DE RIESGOS'!$AR515="Moderado"),CONCATENATE("R",'MAPA DE RIESGOS'!$H515,"C",'MAPA DE RIESGOS'!$AF515),"")</f>
        <v/>
      </c>
      <c r="BL97" s="316" t="str">
        <f>IF(AND('MAPA DE RIESGOS'!$AP498="Media",'MAPA DE RIESGOS'!$AR498="Mayor"),CONCATENATE("R",'MAPA DE RIESGOS'!$H498,"C",'MAPA DE RIESGOS'!$AF498),"")</f>
        <v/>
      </c>
      <c r="BM97" s="316" t="str">
        <f>IF(AND('MAPA DE RIESGOS'!$AP499="Media",'MAPA DE RIESGOS'!$AR499="Mayor"),CONCATENATE("R",'MAPA DE RIESGOS'!$H499,"C",'MAPA DE RIESGOS'!$AF499),"")</f>
        <v/>
      </c>
      <c r="BN97" s="316" t="str">
        <f>IF(AND('MAPA DE RIESGOS'!$AP500="Media",'MAPA DE RIESGOS'!$AR500="Mayor"),CONCATENATE("R",'MAPA DE RIESGOS'!$H500,"C",'MAPA DE RIESGOS'!$AF500),"")</f>
        <v/>
      </c>
      <c r="BO97" s="316" t="str">
        <f>IF(AND('MAPA DE RIESGOS'!$AP501="Media",'MAPA DE RIESGOS'!$AR501="Mayor"),CONCATENATE("R",'MAPA DE RIESGOS'!$H501,"C",'MAPA DE RIESGOS'!$AF501),"")</f>
        <v/>
      </c>
      <c r="BP97" s="316" t="str">
        <f>IF(AND('MAPA DE RIESGOS'!$AP502="Media",'MAPA DE RIESGOS'!$AR502="Mayor"),CONCATENATE("R",'MAPA DE RIESGOS'!$H502,"C",'MAPA DE RIESGOS'!$AF502),"")</f>
        <v/>
      </c>
      <c r="BQ97" s="316" t="str">
        <f>IF(AND('MAPA DE RIESGOS'!$AP503="Media",'MAPA DE RIESGOS'!$AR503="Mayor"),CONCATENATE("R",'MAPA DE RIESGOS'!$H503,"C",'MAPA DE RIESGOS'!$AF503),"")</f>
        <v/>
      </c>
      <c r="BR97" s="316" t="str">
        <f>IF(AND('MAPA DE RIESGOS'!$AP504="Media",'MAPA DE RIESGOS'!$AR504="Mayor"),CONCATENATE("R",'MAPA DE RIESGOS'!$H504,"C",'MAPA DE RIESGOS'!$AF504),"")</f>
        <v/>
      </c>
      <c r="BS97" s="316" t="str">
        <f>IF(AND('MAPA DE RIESGOS'!$AP505="Media",'MAPA DE RIESGOS'!$AR505="Mayor"),CONCATENATE("R",'MAPA DE RIESGOS'!$H505,"C",'MAPA DE RIESGOS'!$AF505),"")</f>
        <v/>
      </c>
      <c r="BT97" s="316" t="str">
        <f>IF(AND('MAPA DE RIESGOS'!$AP506="Media",'MAPA DE RIESGOS'!$AR506="Mayor"),CONCATENATE("R",'MAPA DE RIESGOS'!$H506,"C",'MAPA DE RIESGOS'!$AF506),"")</f>
        <v/>
      </c>
      <c r="BU97" s="316" t="str">
        <f>IF(AND('MAPA DE RIESGOS'!$AP507="Media",'MAPA DE RIESGOS'!$AR507="Mayor"),CONCATENATE("R",'MAPA DE RIESGOS'!$H507,"C",'MAPA DE RIESGOS'!$AF507),"")</f>
        <v/>
      </c>
      <c r="BV97" s="316" t="str">
        <f>IF(AND('MAPA DE RIESGOS'!$AP508="Media",'MAPA DE RIESGOS'!$AR508="Mayor"),CONCATENATE("R",'MAPA DE RIESGOS'!$H508,"C",'MAPA DE RIESGOS'!$AF508),"")</f>
        <v/>
      </c>
      <c r="BW97" s="316" t="str">
        <f>IF(AND('MAPA DE RIESGOS'!$AP509="Media",'MAPA DE RIESGOS'!$AR509="Mayor"),CONCATENATE("R",'MAPA DE RIESGOS'!$H509,"C",'MAPA DE RIESGOS'!$AF509),"")</f>
        <v/>
      </c>
      <c r="BX97" s="316" t="str">
        <f>IF(AND('MAPA DE RIESGOS'!$AP510="Media",'MAPA DE RIESGOS'!$AR510="Mayor"),CONCATENATE("R",'MAPA DE RIESGOS'!$H510,"C",'MAPA DE RIESGOS'!$AF510),"")</f>
        <v/>
      </c>
      <c r="BY97" s="316" t="str">
        <f>IF(AND('MAPA DE RIESGOS'!$AP511="Media",'MAPA DE RIESGOS'!$AR511="Mayor"),CONCATENATE("R",'MAPA DE RIESGOS'!$H511,"C",'MAPA DE RIESGOS'!$AF511),"")</f>
        <v/>
      </c>
      <c r="BZ97" s="316" t="str">
        <f>IF(AND('MAPA DE RIESGOS'!$AP512="Media",'MAPA DE RIESGOS'!$AR512="Mayor"),CONCATENATE("R",'MAPA DE RIESGOS'!$H512,"C",'MAPA DE RIESGOS'!$AF512),"")</f>
        <v/>
      </c>
      <c r="CA97" s="316" t="str">
        <f>IF(AND('MAPA DE RIESGOS'!$AP513="Media",'MAPA DE RIESGOS'!$AR513="Mayor"),CONCATENATE("R",'MAPA DE RIESGOS'!$H513,"C",'MAPA DE RIESGOS'!$AF513),"")</f>
        <v/>
      </c>
      <c r="CB97" s="316" t="str">
        <f>IF(AND('MAPA DE RIESGOS'!$AP514="Media",'MAPA DE RIESGOS'!$AR514="Mayor"),CONCATENATE("R",'MAPA DE RIESGOS'!$H514,"C",'MAPA DE RIESGOS'!$AF514),"")</f>
        <v/>
      </c>
      <c r="CC97" s="317" t="str">
        <f>IF(AND('MAPA DE RIESGOS'!$AP515="Media",'MAPA DE RIESGOS'!$AR515="Mayor"),CONCATENATE("R",'MAPA DE RIESGOS'!$H515,"C",'MAPA DE RIESGOS'!$AF515),"")</f>
        <v/>
      </c>
      <c r="CD97" s="318" t="str">
        <f>IF(AND('MAPA DE RIESGOS'!$AP498="Media",'MAPA DE RIESGOS'!$AR498="Catastrófico"),CONCATENATE("R",'MAPA DE RIESGOS'!$H498,"C",'MAPA DE RIESGOS'!$AF498),"")</f>
        <v/>
      </c>
      <c r="CE97" s="318" t="str">
        <f>IF(AND('MAPA DE RIESGOS'!$AP499="Media",'MAPA DE RIESGOS'!$AR499="Catastrófico"),CONCATENATE("R",'MAPA DE RIESGOS'!$H499,"C",'MAPA DE RIESGOS'!$AF499),"")</f>
        <v/>
      </c>
      <c r="CF97" s="318" t="str">
        <f>IF(AND('MAPA DE RIESGOS'!$AP500="Media",'MAPA DE RIESGOS'!$AR500="Catastrófico"),CONCATENATE("R",'MAPA DE RIESGOS'!$H500,"C",'MAPA DE RIESGOS'!$AF500),"")</f>
        <v/>
      </c>
      <c r="CG97" s="318" t="str">
        <f>IF(AND('MAPA DE RIESGOS'!$AP501="Media",'MAPA DE RIESGOS'!$AR501="Catastrófico"),CONCATENATE("R",'MAPA DE RIESGOS'!$H501,"C",'MAPA DE RIESGOS'!$AF501),"")</f>
        <v/>
      </c>
      <c r="CH97" s="318" t="str">
        <f>IF(AND('MAPA DE RIESGOS'!$AP502="Media",'MAPA DE RIESGOS'!$AR502="Catastrófico"),CONCATENATE("R",'MAPA DE RIESGOS'!$H502,"C",'MAPA DE RIESGOS'!$AF502),"")</f>
        <v/>
      </c>
      <c r="CI97" s="318" t="str">
        <f>IF(AND('MAPA DE RIESGOS'!$AP503="Media",'MAPA DE RIESGOS'!$AR503="Catastrófico"),CONCATENATE("R",'MAPA DE RIESGOS'!$H503,"C",'MAPA DE RIESGOS'!$AF503),"")</f>
        <v/>
      </c>
      <c r="CJ97" s="318" t="str">
        <f>IF(AND('MAPA DE RIESGOS'!$AP504="Media",'MAPA DE RIESGOS'!$AR504="Catastrófico"),CONCATENATE("R",'MAPA DE RIESGOS'!$H504,"C",'MAPA DE RIESGOS'!$AF504),"")</f>
        <v/>
      </c>
      <c r="CK97" s="318" t="str">
        <f>IF(AND('MAPA DE RIESGOS'!$AP505="Media",'MAPA DE RIESGOS'!$AR505="Catastrófico"),CONCATENATE("R",'MAPA DE RIESGOS'!$H505,"C",'MAPA DE RIESGOS'!$AF505),"")</f>
        <v/>
      </c>
      <c r="CL97" s="318" t="str">
        <f>IF(AND('MAPA DE RIESGOS'!$AP506="Media",'MAPA DE RIESGOS'!$AR506="Catastrófico"),CONCATENATE("R",'MAPA DE RIESGOS'!$H506,"C",'MAPA DE RIESGOS'!$AF506),"")</f>
        <v/>
      </c>
      <c r="CM97" s="318" t="str">
        <f>IF(AND('MAPA DE RIESGOS'!$AP507="Media",'MAPA DE RIESGOS'!$AR507="Catastrófico"),CONCATENATE("R",'MAPA DE RIESGOS'!$H507,"C",'MAPA DE RIESGOS'!$AF507),"")</f>
        <v/>
      </c>
      <c r="CN97" s="318" t="str">
        <f>IF(AND('MAPA DE RIESGOS'!$AP508="Media",'MAPA DE RIESGOS'!$AR508="Catastrófico"),CONCATENATE("R",'MAPA DE RIESGOS'!$H508,"C",'MAPA DE RIESGOS'!$AF508),"")</f>
        <v/>
      </c>
      <c r="CO97" s="318" t="str">
        <f>IF(AND('MAPA DE RIESGOS'!$AP509="Media",'MAPA DE RIESGOS'!$AR509="Catastrófico"),CONCATENATE("R",'MAPA DE RIESGOS'!$H509,"C",'MAPA DE RIESGOS'!$AF509),"")</f>
        <v/>
      </c>
      <c r="CP97" s="318" t="str">
        <f>IF(AND('MAPA DE RIESGOS'!$AP510="Media",'MAPA DE RIESGOS'!$AR510="Catastrófico"),CONCATENATE("R",'MAPA DE RIESGOS'!$H510,"C",'MAPA DE RIESGOS'!$AF510),"")</f>
        <v/>
      </c>
      <c r="CQ97" s="318" t="str">
        <f>IF(AND('MAPA DE RIESGOS'!$AP511="Media",'MAPA DE RIESGOS'!$AR511="Catastrófico"),CONCATENATE("R",'MAPA DE RIESGOS'!$H511,"C",'MAPA DE RIESGOS'!$AF511),"")</f>
        <v/>
      </c>
      <c r="CR97" s="318" t="str">
        <f>IF(AND('MAPA DE RIESGOS'!$AP512="Media",'MAPA DE RIESGOS'!$AR512="Catastrófico"),CONCATENATE("R",'MAPA DE RIESGOS'!$H512,"C",'MAPA DE RIESGOS'!$AF512),"")</f>
        <v/>
      </c>
      <c r="CS97" s="318" t="str">
        <f>IF(AND('MAPA DE RIESGOS'!$AP513="Media",'MAPA DE RIESGOS'!$AR513="Catastrófico"),CONCATENATE("R",'MAPA DE RIESGOS'!$H513,"C",'MAPA DE RIESGOS'!$AF513),"")</f>
        <v/>
      </c>
      <c r="CT97" s="318" t="str">
        <f>IF(AND('MAPA DE RIESGOS'!$AP514="Media",'MAPA DE RIESGOS'!$AR514="Catastrófico"),CONCATENATE("R",'MAPA DE RIESGOS'!$H514,"C",'MAPA DE RIESGOS'!$AF514),"")</f>
        <v/>
      </c>
      <c r="CU97" s="319" t="str">
        <f>IF(AND('MAPA DE RIESGOS'!$AP515="Media",'MAPA DE RIESGOS'!$AR515="Catastrófico"),CONCATENATE("R",'MAPA DE RIESGOS'!$H515,"C",'MAPA DE RIESGOS'!$AF515),"")</f>
        <v/>
      </c>
      <c r="CV97" s="57"/>
      <c r="CW97" s="864"/>
      <c r="CX97" s="865"/>
      <c r="CY97" s="865"/>
      <c r="CZ97" s="865"/>
      <c r="DA97" s="865"/>
      <c r="DB97" s="866"/>
    </row>
    <row r="98" spans="2:106" ht="32.450000000000003" customHeight="1">
      <c r="B98" s="878"/>
      <c r="C98" s="878"/>
      <c r="D98" s="879"/>
      <c r="E98" s="849"/>
      <c r="F98" s="850"/>
      <c r="G98" s="850"/>
      <c r="H98" s="850"/>
      <c r="I98" s="851"/>
      <c r="J98" s="328" t="str">
        <f>IF(AND('MAPA DE RIESGOS'!$AP516="Media",'MAPA DE RIESGOS'!$AR516="Leve"),CONCATENATE("R",'MAPA DE RIESGOS'!$H516,"C",'MAPA DE RIESGOS'!$AF516),"")</f>
        <v/>
      </c>
      <c r="K98" s="329" t="str">
        <f>IF(AND('MAPA DE RIESGOS'!$AP517="Media",'MAPA DE RIESGOS'!$AR517="Leve"),CONCATENATE("R",'MAPA DE RIESGOS'!$H517,"C",'MAPA DE RIESGOS'!$AF517),"")</f>
        <v/>
      </c>
      <c r="L98" s="329" t="str">
        <f>IF(AND('MAPA DE RIESGOS'!$AP518="Media",'MAPA DE RIESGOS'!$AR518="Leve"),CONCATENATE("R",'MAPA DE RIESGOS'!$H518,"C",'MAPA DE RIESGOS'!$AF518),"")</f>
        <v/>
      </c>
      <c r="M98" s="329" t="str">
        <f>IF(AND('MAPA DE RIESGOS'!$AP519="Media",'MAPA DE RIESGOS'!$AR519="Leve"),CONCATENATE("R",'MAPA DE RIESGOS'!$H519,"C",'MAPA DE RIESGOS'!$AF519),"")</f>
        <v/>
      </c>
      <c r="N98" s="329" t="str">
        <f>IF(AND('MAPA DE RIESGOS'!$AP520="Media",'MAPA DE RIESGOS'!$AR520="Leve"),CONCATENATE("R",'MAPA DE RIESGOS'!$H520,"C",'MAPA DE RIESGOS'!$AF520),"")</f>
        <v/>
      </c>
      <c r="O98" s="329" t="str">
        <f>IF(AND('MAPA DE RIESGOS'!$AP521="Media",'MAPA DE RIESGOS'!$AR521="Leve"),CONCATENATE("R",'MAPA DE RIESGOS'!$H521,"C",'MAPA DE RIESGOS'!$AF521),"")</f>
        <v/>
      </c>
      <c r="P98" s="329" t="str">
        <f>IF(AND('MAPA DE RIESGOS'!$AP522="Media",'MAPA DE RIESGOS'!$AR522="Leve"),CONCATENATE("R",'MAPA DE RIESGOS'!$H522,"C",'MAPA DE RIESGOS'!$AF522),"")</f>
        <v/>
      </c>
      <c r="Q98" s="329" t="str">
        <f>IF(AND('MAPA DE RIESGOS'!$AP523="Media",'MAPA DE RIESGOS'!$AR523="Leve"),CONCATENATE("R",'MAPA DE RIESGOS'!$H523,"C",'MAPA DE RIESGOS'!$AF523),"")</f>
        <v/>
      </c>
      <c r="R98" s="329" t="str">
        <f>IF(AND('MAPA DE RIESGOS'!$AP524="Media",'MAPA DE RIESGOS'!$AR524="Leve"),CONCATENATE("R",'MAPA DE RIESGOS'!$H524,"C",'MAPA DE RIESGOS'!$AF524),"")</f>
        <v/>
      </c>
      <c r="S98" s="329" t="str">
        <f>IF(AND('MAPA DE RIESGOS'!$AP525="Media",'MAPA DE RIESGOS'!$AR525="Leve"),CONCATENATE("R",'MAPA DE RIESGOS'!$H525,"C",'MAPA DE RIESGOS'!$AF525),"")</f>
        <v/>
      </c>
      <c r="T98" s="329" t="str">
        <f>IF(AND('MAPA DE RIESGOS'!$AP526="Media",'MAPA DE RIESGOS'!$AR526="Leve"),CONCATENATE("R",'MAPA DE RIESGOS'!$H526,"C",'MAPA DE RIESGOS'!$AF526),"")</f>
        <v/>
      </c>
      <c r="U98" s="329" t="str">
        <f>IF(AND('MAPA DE RIESGOS'!$AP527="Media",'MAPA DE RIESGOS'!$AR527="Leve"),CONCATENATE("R",'MAPA DE RIESGOS'!$H527,"C",'MAPA DE RIESGOS'!$AF527),"")</f>
        <v/>
      </c>
      <c r="V98" s="329" t="str">
        <f>IF(AND('MAPA DE RIESGOS'!$AP528="Media",'MAPA DE RIESGOS'!$AR528="Leve"),CONCATENATE("R",'MAPA DE RIESGOS'!$H528,"C",'MAPA DE RIESGOS'!$AF528),"")</f>
        <v/>
      </c>
      <c r="W98" s="329" t="str">
        <f>IF(AND('MAPA DE RIESGOS'!$AP529="Media",'MAPA DE RIESGOS'!$AR529="Leve"),CONCATENATE("R",'MAPA DE RIESGOS'!$H529,"C",'MAPA DE RIESGOS'!$AF529),"")</f>
        <v/>
      </c>
      <c r="X98" s="329" t="str">
        <f>IF(AND('MAPA DE RIESGOS'!$AP530="Media",'MAPA DE RIESGOS'!$AR530="Leve"),CONCATENATE("R",'MAPA DE RIESGOS'!$H530,"C",'MAPA DE RIESGOS'!$AF530),"")</f>
        <v/>
      </c>
      <c r="Y98" s="329" t="str">
        <f>IF(AND('MAPA DE RIESGOS'!$AP531="Media",'MAPA DE RIESGOS'!$AR531="Leve"),CONCATENATE("R",'MAPA DE RIESGOS'!$H531,"C",'MAPA DE RIESGOS'!$AF531),"")</f>
        <v/>
      </c>
      <c r="Z98" s="329" t="str">
        <f>IF(AND('MAPA DE RIESGOS'!$AP532="Media",'MAPA DE RIESGOS'!$AR532="Leve"),CONCATENATE("R",'MAPA DE RIESGOS'!$H532,"C",'MAPA DE RIESGOS'!$AF532),"")</f>
        <v/>
      </c>
      <c r="AA98" s="329" t="str">
        <f>IF(AND('MAPA DE RIESGOS'!$AP533="Media",'MAPA DE RIESGOS'!$AR533="Leve"),CONCATENATE("R",'MAPA DE RIESGOS'!$H533,"C",'MAPA DE RIESGOS'!$AF533),"")</f>
        <v/>
      </c>
      <c r="AB98" s="328" t="str">
        <f>IF(AND('MAPA DE RIESGOS'!$AP516="Media",'MAPA DE RIESGOS'!$AR516="Menor"),CONCATENATE("R",'MAPA DE RIESGOS'!$H516,"C",'MAPA DE RIESGOS'!$AF516),"")</f>
        <v/>
      </c>
      <c r="AC98" s="329" t="str">
        <f>IF(AND('MAPA DE RIESGOS'!$AP517="Media",'MAPA DE RIESGOS'!$AR517="Menor"),CONCATENATE("R",'MAPA DE RIESGOS'!$H517,"C",'MAPA DE RIESGOS'!$AF517),"")</f>
        <v/>
      </c>
      <c r="AD98" s="329" t="str">
        <f>IF(AND('MAPA DE RIESGOS'!$AP518="Media",'MAPA DE RIESGOS'!$AR518="Menor"),CONCATENATE("R",'MAPA DE RIESGOS'!$H518,"C",'MAPA DE RIESGOS'!$AF518),"")</f>
        <v/>
      </c>
      <c r="AE98" s="329" t="str">
        <f>IF(AND('MAPA DE RIESGOS'!$AP519="Media",'MAPA DE RIESGOS'!$AR519="Menor"),CONCATENATE("R",'MAPA DE RIESGOS'!$H519,"C",'MAPA DE RIESGOS'!$AF519),"")</f>
        <v/>
      </c>
      <c r="AF98" s="329" t="str">
        <f>IF(AND('MAPA DE RIESGOS'!$AP520="Media",'MAPA DE RIESGOS'!$AR520="Menor"),CONCATENATE("R",'MAPA DE RIESGOS'!$H520,"C",'MAPA DE RIESGOS'!$AF520),"")</f>
        <v/>
      </c>
      <c r="AG98" s="329" t="str">
        <f>IF(AND('MAPA DE RIESGOS'!$AP521="Media",'MAPA DE RIESGOS'!$AR521="Menor"),CONCATENATE("R",'MAPA DE RIESGOS'!$H521,"C",'MAPA DE RIESGOS'!$AF521),"")</f>
        <v/>
      </c>
      <c r="AH98" s="329" t="str">
        <f>IF(AND('MAPA DE RIESGOS'!$AP522="Media",'MAPA DE RIESGOS'!$AR522="Menor"),CONCATENATE("R",'MAPA DE RIESGOS'!$H522,"C",'MAPA DE RIESGOS'!$AF522),"")</f>
        <v/>
      </c>
      <c r="AI98" s="329" t="str">
        <f>IF(AND('MAPA DE RIESGOS'!$AP523="Media",'MAPA DE RIESGOS'!$AR523="Menor"),CONCATENATE("R",'MAPA DE RIESGOS'!$H523,"C",'MAPA DE RIESGOS'!$AF523),"")</f>
        <v/>
      </c>
      <c r="AJ98" s="329" t="str">
        <f>IF(AND('MAPA DE RIESGOS'!$AP524="Media",'MAPA DE RIESGOS'!$AR524="Menor"),CONCATENATE("R",'MAPA DE RIESGOS'!$H524,"C",'MAPA DE RIESGOS'!$AF524),"")</f>
        <v/>
      </c>
      <c r="AK98" s="329" t="str">
        <f>IF(AND('MAPA DE RIESGOS'!$AP525="Media",'MAPA DE RIESGOS'!$AR525="Menor"),CONCATENATE("R",'MAPA DE RIESGOS'!$H525,"C",'MAPA DE RIESGOS'!$AF525),"")</f>
        <v/>
      </c>
      <c r="AL98" s="329" t="str">
        <f>IF(AND('MAPA DE RIESGOS'!$AP526="Media",'MAPA DE RIESGOS'!$AR526="Menor"),CONCATENATE("R",'MAPA DE RIESGOS'!$H526,"C",'MAPA DE RIESGOS'!$AF526),"")</f>
        <v/>
      </c>
      <c r="AM98" s="329" t="str">
        <f>IF(AND('MAPA DE RIESGOS'!$AP527="Media",'MAPA DE RIESGOS'!$AR527="Menor"),CONCATENATE("R",'MAPA DE RIESGOS'!$H527,"C",'MAPA DE RIESGOS'!$AF527),"")</f>
        <v/>
      </c>
      <c r="AN98" s="329" t="str">
        <f>IF(AND('MAPA DE RIESGOS'!$AP528="Media",'MAPA DE RIESGOS'!$AR528="Menor"),CONCATENATE("R",'MAPA DE RIESGOS'!$H528,"C",'MAPA DE RIESGOS'!$AF528),"")</f>
        <v/>
      </c>
      <c r="AO98" s="329" t="str">
        <f>IF(AND('MAPA DE RIESGOS'!$AP529="Media",'MAPA DE RIESGOS'!$AR529="Menor"),CONCATENATE("R",'MAPA DE RIESGOS'!$H529,"C",'MAPA DE RIESGOS'!$AF529),"")</f>
        <v/>
      </c>
      <c r="AP98" s="329" t="str">
        <f>IF(AND('MAPA DE RIESGOS'!$AP530="Media",'MAPA DE RIESGOS'!$AR530="Menor"),CONCATENATE("R",'MAPA DE RIESGOS'!$H530,"C",'MAPA DE RIESGOS'!$AF530),"")</f>
        <v/>
      </c>
      <c r="AQ98" s="329" t="str">
        <f>IF(AND('MAPA DE RIESGOS'!$AP531="Media",'MAPA DE RIESGOS'!$AR531="Menor"),CONCATENATE("R",'MAPA DE RIESGOS'!$H531,"C",'MAPA DE RIESGOS'!$AF531),"")</f>
        <v/>
      </c>
      <c r="AR98" s="329" t="str">
        <f>IF(AND('MAPA DE RIESGOS'!$AP532="Media",'MAPA DE RIESGOS'!$AR532="Menor"),CONCATENATE("R",'MAPA DE RIESGOS'!$H532,"C",'MAPA DE RIESGOS'!$AF532),"")</f>
        <v/>
      </c>
      <c r="AS98" s="329" t="str">
        <f>IF(AND('MAPA DE RIESGOS'!$AP533="Media",'MAPA DE RIESGOS'!$AR533="Menor"),CONCATENATE("R",'MAPA DE RIESGOS'!$H533,"C",'MAPA DE RIESGOS'!$AF533),"")</f>
        <v/>
      </c>
      <c r="AT98" s="328" t="str">
        <f>IF(AND('MAPA DE RIESGOS'!$AP516="Media",'MAPA DE RIESGOS'!$AR516="Moderado"),CONCATENATE("R",'MAPA DE RIESGOS'!$H516,"C",'MAPA DE RIESGOS'!$AF516),"")</f>
        <v/>
      </c>
      <c r="AU98" s="329" t="str">
        <f>IF(AND('MAPA DE RIESGOS'!$AP517="Media",'MAPA DE RIESGOS'!$AR517="Moderado"),CONCATENATE("R",'MAPA DE RIESGOS'!$H517,"C",'MAPA DE RIESGOS'!$AF517),"")</f>
        <v/>
      </c>
      <c r="AV98" s="329" t="str">
        <f>IF(AND('MAPA DE RIESGOS'!$AP518="Media",'MAPA DE RIESGOS'!$AR518="Moderado"),CONCATENATE("R",'MAPA DE RIESGOS'!$H518,"C",'MAPA DE RIESGOS'!$AF518),"")</f>
        <v/>
      </c>
      <c r="AW98" s="329" t="str">
        <f>IF(AND('MAPA DE RIESGOS'!$AP519="Media",'MAPA DE RIESGOS'!$AR519="Moderado"),CONCATENATE("R",'MAPA DE RIESGOS'!$H519,"C",'MAPA DE RIESGOS'!$AF519),"")</f>
        <v/>
      </c>
      <c r="AX98" s="329" t="str">
        <f>IF(AND('MAPA DE RIESGOS'!$AP520="Media",'MAPA DE RIESGOS'!$AR520="Moderado"),CONCATENATE("R",'MAPA DE RIESGOS'!$H520,"C",'MAPA DE RIESGOS'!$AF520),"")</f>
        <v/>
      </c>
      <c r="AY98" s="329" t="str">
        <f>IF(AND('MAPA DE RIESGOS'!$AP521="Media",'MAPA DE RIESGOS'!$AR521="Moderado"),CONCATENATE("R",'MAPA DE RIESGOS'!$H521,"C",'MAPA DE RIESGOS'!$AF521),"")</f>
        <v/>
      </c>
      <c r="AZ98" s="329" t="str">
        <f>IF(AND('MAPA DE RIESGOS'!$AP522="Media",'MAPA DE RIESGOS'!$AR522="Moderado"),CONCATENATE("R",'MAPA DE RIESGOS'!$H522,"C",'MAPA DE RIESGOS'!$AF522),"")</f>
        <v/>
      </c>
      <c r="BA98" s="329" t="str">
        <f>IF(AND('MAPA DE RIESGOS'!$AP523="Media",'MAPA DE RIESGOS'!$AR523="Moderado"),CONCATENATE("R",'MAPA DE RIESGOS'!$H523,"C",'MAPA DE RIESGOS'!$AF523),"")</f>
        <v/>
      </c>
      <c r="BB98" s="329" t="str">
        <f>IF(AND('MAPA DE RIESGOS'!$AP524="Media",'MAPA DE RIESGOS'!$AR524="Moderado"),CONCATENATE("R",'MAPA DE RIESGOS'!$H524,"C",'MAPA DE RIESGOS'!$AF524),"")</f>
        <v/>
      </c>
      <c r="BC98" s="329" t="str">
        <f>IF(AND('MAPA DE RIESGOS'!$AP525="Media",'MAPA DE RIESGOS'!$AR525="Moderado"),CONCATENATE("R",'MAPA DE RIESGOS'!$H525,"C",'MAPA DE RIESGOS'!$AF525),"")</f>
        <v/>
      </c>
      <c r="BD98" s="329" t="str">
        <f>IF(AND('MAPA DE RIESGOS'!$AP526="Media",'MAPA DE RIESGOS'!$AR526="Moderado"),CONCATENATE("R",'MAPA DE RIESGOS'!$H526,"C",'MAPA DE RIESGOS'!$AF526),"")</f>
        <v/>
      </c>
      <c r="BE98" s="329" t="str">
        <f>IF(AND('MAPA DE RIESGOS'!$AP527="Media",'MAPA DE RIESGOS'!$AR527="Moderado"),CONCATENATE("R",'MAPA DE RIESGOS'!$H527,"C",'MAPA DE RIESGOS'!$AF527),"")</f>
        <v/>
      </c>
      <c r="BF98" s="329" t="str">
        <f>IF(AND('MAPA DE RIESGOS'!$AP528="Media",'MAPA DE RIESGOS'!$AR528="Moderado"),CONCATENATE("R",'MAPA DE RIESGOS'!$H528,"C",'MAPA DE RIESGOS'!$AF528),"")</f>
        <v/>
      </c>
      <c r="BG98" s="329" t="str">
        <f>IF(AND('MAPA DE RIESGOS'!$AP529="Media",'MAPA DE RIESGOS'!$AR529="Moderado"),CONCATENATE("R",'MAPA DE RIESGOS'!$H529,"C",'MAPA DE RIESGOS'!$AF529),"")</f>
        <v/>
      </c>
      <c r="BH98" s="329" t="str">
        <f>IF(AND('MAPA DE RIESGOS'!$AP530="Media",'MAPA DE RIESGOS'!$AR530="Moderado"),CONCATENATE("R",'MAPA DE RIESGOS'!$H530,"C",'MAPA DE RIESGOS'!$AF530),"")</f>
        <v/>
      </c>
      <c r="BI98" s="329" t="str">
        <f>IF(AND('MAPA DE RIESGOS'!$AP531="Media",'MAPA DE RIESGOS'!$AR531="Moderado"),CONCATENATE("R",'MAPA DE RIESGOS'!$H531,"C",'MAPA DE RIESGOS'!$AF531),"")</f>
        <v/>
      </c>
      <c r="BJ98" s="329" t="str">
        <f>IF(AND('MAPA DE RIESGOS'!$AP532="Media",'MAPA DE RIESGOS'!$AR532="Moderado"),CONCATENATE("R",'MAPA DE RIESGOS'!$H532,"C",'MAPA DE RIESGOS'!$AF532),"")</f>
        <v/>
      </c>
      <c r="BK98" s="330" t="str">
        <f>IF(AND('MAPA DE RIESGOS'!$AP533="Media",'MAPA DE RIESGOS'!$AR533="Moderado"),CONCATENATE("R",'MAPA DE RIESGOS'!$H533,"C",'MAPA DE RIESGOS'!$AF533),"")</f>
        <v/>
      </c>
      <c r="BL98" s="316" t="str">
        <f>IF(AND('MAPA DE RIESGOS'!$AP516="Media",'MAPA DE RIESGOS'!$AR516="Mayor"),CONCATENATE("R",'MAPA DE RIESGOS'!$H516,"C",'MAPA DE RIESGOS'!$AF516),"")</f>
        <v/>
      </c>
      <c r="BM98" s="316" t="str">
        <f>IF(AND('MAPA DE RIESGOS'!$AP517="Media",'MAPA DE RIESGOS'!$AR517="Mayor"),CONCATENATE("R",'MAPA DE RIESGOS'!$H517,"C",'MAPA DE RIESGOS'!$AF517),"")</f>
        <v/>
      </c>
      <c r="BN98" s="316" t="str">
        <f>IF(AND('MAPA DE RIESGOS'!$AP518="Media",'MAPA DE RIESGOS'!$AR518="Mayor"),CONCATENATE("R",'MAPA DE RIESGOS'!$H518,"C",'MAPA DE RIESGOS'!$AF518),"")</f>
        <v/>
      </c>
      <c r="BO98" s="316" t="str">
        <f>IF(AND('MAPA DE RIESGOS'!$AP519="Media",'MAPA DE RIESGOS'!$AR519="Mayor"),CONCATENATE("R",'MAPA DE RIESGOS'!$H519,"C",'MAPA DE RIESGOS'!$AF519),"")</f>
        <v/>
      </c>
      <c r="BP98" s="316" t="str">
        <f>IF(AND('MAPA DE RIESGOS'!$AP520="Media",'MAPA DE RIESGOS'!$AR520="Mayor"),CONCATENATE("R",'MAPA DE RIESGOS'!$H520,"C",'MAPA DE RIESGOS'!$AF520),"")</f>
        <v/>
      </c>
      <c r="BQ98" s="316" t="str">
        <f>IF(AND('MAPA DE RIESGOS'!$AP521="Media",'MAPA DE RIESGOS'!$AR521="Mayor"),CONCATENATE("R",'MAPA DE RIESGOS'!$H521,"C",'MAPA DE RIESGOS'!$AF521),"")</f>
        <v/>
      </c>
      <c r="BR98" s="316" t="str">
        <f>IF(AND('MAPA DE RIESGOS'!$AP522="Media",'MAPA DE RIESGOS'!$AR522="Mayor"),CONCATENATE("R",'MAPA DE RIESGOS'!$H522,"C",'MAPA DE RIESGOS'!$AF522),"")</f>
        <v/>
      </c>
      <c r="BS98" s="316" t="str">
        <f>IF(AND('MAPA DE RIESGOS'!$AP523="Media",'MAPA DE RIESGOS'!$AR523="Mayor"),CONCATENATE("R",'MAPA DE RIESGOS'!$H523,"C",'MAPA DE RIESGOS'!$AF523),"")</f>
        <v/>
      </c>
      <c r="BT98" s="316" t="str">
        <f>IF(AND('MAPA DE RIESGOS'!$AP524="Media",'MAPA DE RIESGOS'!$AR524="Mayor"),CONCATENATE("R",'MAPA DE RIESGOS'!$H524,"C",'MAPA DE RIESGOS'!$AF524),"")</f>
        <v/>
      </c>
      <c r="BU98" s="316" t="str">
        <f>IF(AND('MAPA DE RIESGOS'!$AP525="Media",'MAPA DE RIESGOS'!$AR525="Mayor"),CONCATENATE("R",'MAPA DE RIESGOS'!$H525,"C",'MAPA DE RIESGOS'!$AF525),"")</f>
        <v/>
      </c>
      <c r="BV98" s="316" t="str">
        <f>IF(AND('MAPA DE RIESGOS'!$AP526="Media",'MAPA DE RIESGOS'!$AR526="Mayor"),CONCATENATE("R",'MAPA DE RIESGOS'!$H526,"C",'MAPA DE RIESGOS'!$AF526),"")</f>
        <v/>
      </c>
      <c r="BW98" s="316" t="str">
        <f>IF(AND('MAPA DE RIESGOS'!$AP527="Media",'MAPA DE RIESGOS'!$AR527="Mayor"),CONCATENATE("R",'MAPA DE RIESGOS'!$H527,"C",'MAPA DE RIESGOS'!$AF527),"")</f>
        <v/>
      </c>
      <c r="BX98" s="316" t="str">
        <f>IF(AND('MAPA DE RIESGOS'!$AP528="Media",'MAPA DE RIESGOS'!$AR528="Mayor"),CONCATENATE("R",'MAPA DE RIESGOS'!$H528,"C",'MAPA DE RIESGOS'!$AF528),"")</f>
        <v/>
      </c>
      <c r="BY98" s="316" t="str">
        <f>IF(AND('MAPA DE RIESGOS'!$AP529="Media",'MAPA DE RIESGOS'!$AR529="Mayor"),CONCATENATE("R",'MAPA DE RIESGOS'!$H529,"C",'MAPA DE RIESGOS'!$AF529),"")</f>
        <v/>
      </c>
      <c r="BZ98" s="316" t="str">
        <f>IF(AND('MAPA DE RIESGOS'!$AP530="Media",'MAPA DE RIESGOS'!$AR530="Mayor"),CONCATENATE("R",'MAPA DE RIESGOS'!$H530,"C",'MAPA DE RIESGOS'!$AF530),"")</f>
        <v/>
      </c>
      <c r="CA98" s="316" t="str">
        <f>IF(AND('MAPA DE RIESGOS'!$AP531="Media",'MAPA DE RIESGOS'!$AR531="Mayor"),CONCATENATE("R",'MAPA DE RIESGOS'!$H531,"C",'MAPA DE RIESGOS'!$AF531),"")</f>
        <v/>
      </c>
      <c r="CB98" s="316" t="str">
        <f>IF(AND('MAPA DE RIESGOS'!$AP532="Media",'MAPA DE RIESGOS'!$AR532="Mayor"),CONCATENATE("R",'MAPA DE RIESGOS'!$H532,"C",'MAPA DE RIESGOS'!$AF532),"")</f>
        <v/>
      </c>
      <c r="CC98" s="317" t="str">
        <f>IF(AND('MAPA DE RIESGOS'!$AP533="Media",'MAPA DE RIESGOS'!$AR533="Mayor"),CONCATENATE("R",'MAPA DE RIESGOS'!$H533,"C",'MAPA DE RIESGOS'!$AF533),"")</f>
        <v/>
      </c>
      <c r="CD98" s="318" t="str">
        <f>IF(AND('MAPA DE RIESGOS'!$AP516="Media",'MAPA DE RIESGOS'!$AR516="Catastrófico"),CONCATENATE("R",'MAPA DE RIESGOS'!$H516,"C",'MAPA DE RIESGOS'!$AF516),"")</f>
        <v/>
      </c>
      <c r="CE98" s="318" t="str">
        <f>IF(AND('MAPA DE RIESGOS'!$AP517="Media",'MAPA DE RIESGOS'!$AR517="Catastrófico"),CONCATENATE("R",'MAPA DE RIESGOS'!$H517,"C",'MAPA DE RIESGOS'!$AF517),"")</f>
        <v/>
      </c>
      <c r="CF98" s="318" t="str">
        <f>IF(AND('MAPA DE RIESGOS'!$AP518="Media",'MAPA DE RIESGOS'!$AR518="Catastrófico"),CONCATENATE("R",'MAPA DE RIESGOS'!$H518,"C",'MAPA DE RIESGOS'!$AF518),"")</f>
        <v/>
      </c>
      <c r="CG98" s="318" t="str">
        <f>IF(AND('MAPA DE RIESGOS'!$AP519="Media",'MAPA DE RIESGOS'!$AR519="Catastrófico"),CONCATENATE("R",'MAPA DE RIESGOS'!$H519,"C",'MAPA DE RIESGOS'!$AF519),"")</f>
        <v/>
      </c>
      <c r="CH98" s="318" t="str">
        <f>IF(AND('MAPA DE RIESGOS'!$AP520="Media",'MAPA DE RIESGOS'!$AR520="Catastrófico"),CONCATENATE("R",'MAPA DE RIESGOS'!$H520,"C",'MAPA DE RIESGOS'!$AF520),"")</f>
        <v/>
      </c>
      <c r="CI98" s="318" t="str">
        <f>IF(AND('MAPA DE RIESGOS'!$AP521="Media",'MAPA DE RIESGOS'!$AR521="Catastrófico"),CONCATENATE("R",'MAPA DE RIESGOS'!$H521,"C",'MAPA DE RIESGOS'!$AF521),"")</f>
        <v/>
      </c>
      <c r="CJ98" s="318" t="str">
        <f>IF(AND('MAPA DE RIESGOS'!$AP522="Media",'MAPA DE RIESGOS'!$AR522="Catastrófico"),CONCATENATE("R",'MAPA DE RIESGOS'!$H522,"C",'MAPA DE RIESGOS'!$AF522),"")</f>
        <v/>
      </c>
      <c r="CK98" s="318" t="str">
        <f>IF(AND('MAPA DE RIESGOS'!$AP523="Media",'MAPA DE RIESGOS'!$AR523="Catastrófico"),CONCATENATE("R",'MAPA DE RIESGOS'!$H523,"C",'MAPA DE RIESGOS'!$AF523),"")</f>
        <v/>
      </c>
      <c r="CL98" s="318" t="str">
        <f>IF(AND('MAPA DE RIESGOS'!$AP524="Media",'MAPA DE RIESGOS'!$AR524="Catastrófico"),CONCATENATE("R",'MAPA DE RIESGOS'!$H524,"C",'MAPA DE RIESGOS'!$AF524),"")</f>
        <v/>
      </c>
      <c r="CM98" s="318" t="str">
        <f>IF(AND('MAPA DE RIESGOS'!$AP525="Media",'MAPA DE RIESGOS'!$AR525="Catastrófico"),CONCATENATE("R",'MAPA DE RIESGOS'!$H525,"C",'MAPA DE RIESGOS'!$AF525),"")</f>
        <v/>
      </c>
      <c r="CN98" s="318" t="str">
        <f>IF(AND('MAPA DE RIESGOS'!$AP526="Media",'MAPA DE RIESGOS'!$AR526="Catastrófico"),CONCATENATE("R",'MAPA DE RIESGOS'!$H526,"C",'MAPA DE RIESGOS'!$AF526),"")</f>
        <v/>
      </c>
      <c r="CO98" s="318" t="str">
        <f>IF(AND('MAPA DE RIESGOS'!$AP527="Media",'MAPA DE RIESGOS'!$AR527="Catastrófico"),CONCATENATE("R",'MAPA DE RIESGOS'!$H527,"C",'MAPA DE RIESGOS'!$AF527),"")</f>
        <v/>
      </c>
      <c r="CP98" s="318" t="str">
        <f>IF(AND('MAPA DE RIESGOS'!$AP528="Media",'MAPA DE RIESGOS'!$AR528="Catastrófico"),CONCATENATE("R",'MAPA DE RIESGOS'!$H528,"C",'MAPA DE RIESGOS'!$AF528),"")</f>
        <v/>
      </c>
      <c r="CQ98" s="318" t="str">
        <f>IF(AND('MAPA DE RIESGOS'!$AP529="Media",'MAPA DE RIESGOS'!$AR529="Catastrófico"),CONCATENATE("R",'MAPA DE RIESGOS'!$H529,"C",'MAPA DE RIESGOS'!$AF529),"")</f>
        <v/>
      </c>
      <c r="CR98" s="318" t="str">
        <f>IF(AND('MAPA DE RIESGOS'!$AP530="Media",'MAPA DE RIESGOS'!$AR530="Catastrófico"),CONCATENATE("R",'MAPA DE RIESGOS'!$H530,"C",'MAPA DE RIESGOS'!$AF530),"")</f>
        <v/>
      </c>
      <c r="CS98" s="318" t="str">
        <f>IF(AND('MAPA DE RIESGOS'!$AP531="Media",'MAPA DE RIESGOS'!$AR531="Catastrófico"),CONCATENATE("R",'MAPA DE RIESGOS'!$H531,"C",'MAPA DE RIESGOS'!$AF531),"")</f>
        <v/>
      </c>
      <c r="CT98" s="318" t="str">
        <f>IF(AND('MAPA DE RIESGOS'!$AP532="Media",'MAPA DE RIESGOS'!$AR532="Catastrófico"),CONCATENATE("R",'MAPA DE RIESGOS'!$H532,"C",'MAPA DE RIESGOS'!$AF532),"")</f>
        <v/>
      </c>
      <c r="CU98" s="319" t="str">
        <f>IF(AND('MAPA DE RIESGOS'!$AP533="Media",'MAPA DE RIESGOS'!$AR533="Catastrófico"),CONCATENATE("R",'MAPA DE RIESGOS'!$H533,"C",'MAPA DE RIESGOS'!$AF533),"")</f>
        <v/>
      </c>
      <c r="CV98" s="57"/>
      <c r="CW98" s="864"/>
      <c r="CX98" s="865"/>
      <c r="CY98" s="865"/>
      <c r="CZ98" s="865"/>
      <c r="DA98" s="865"/>
      <c r="DB98" s="866"/>
    </row>
    <row r="99" spans="2:106" ht="32.450000000000003" customHeight="1">
      <c r="B99" s="878"/>
      <c r="C99" s="878"/>
      <c r="D99" s="879"/>
      <c r="E99" s="849"/>
      <c r="F99" s="850"/>
      <c r="G99" s="850"/>
      <c r="H99" s="850"/>
      <c r="I99" s="851"/>
      <c r="J99" s="328" t="str">
        <f>IF(AND('MAPA DE RIESGOS'!$AP534="Media",'MAPA DE RIESGOS'!$AR534="Leve"),CONCATENATE("R",'MAPA DE RIESGOS'!$H534,"C",'MAPA DE RIESGOS'!$AF534),"")</f>
        <v/>
      </c>
      <c r="K99" s="329" t="str">
        <f>IF(AND('MAPA DE RIESGOS'!$AP535="Media",'MAPA DE RIESGOS'!$AR535="Leve"),CONCATENATE("R",'MAPA DE RIESGOS'!$H535,"C",'MAPA DE RIESGOS'!$AF535),"")</f>
        <v/>
      </c>
      <c r="L99" s="329" t="str">
        <f>IF(AND('MAPA DE RIESGOS'!$AP536="Media",'MAPA DE RIESGOS'!$AR536="Leve"),CONCATENATE("R",'MAPA DE RIESGOS'!$H536,"C",'MAPA DE RIESGOS'!$AF536),"")</f>
        <v/>
      </c>
      <c r="M99" s="329" t="str">
        <f>IF(AND('MAPA DE RIESGOS'!$AP537="Media",'MAPA DE RIESGOS'!$AR537="Leve"),CONCATENATE("R",'MAPA DE RIESGOS'!$H537,"C",'MAPA DE RIESGOS'!$AF537),"")</f>
        <v/>
      </c>
      <c r="N99" s="329" t="str">
        <f>IF(AND('MAPA DE RIESGOS'!$AP538="Media",'MAPA DE RIESGOS'!$AR538="Leve"),CONCATENATE("R",'MAPA DE RIESGOS'!$H538,"C",'MAPA DE RIESGOS'!$AF538),"")</f>
        <v/>
      </c>
      <c r="O99" s="329" t="str">
        <f>IF(AND('MAPA DE RIESGOS'!$AP539="Media",'MAPA DE RIESGOS'!$AR539="Leve"),CONCATENATE("R",'MAPA DE RIESGOS'!$H539,"C",'MAPA DE RIESGOS'!$AF539),"")</f>
        <v/>
      </c>
      <c r="P99" s="329" t="str">
        <f>IF(AND('MAPA DE RIESGOS'!$AP540="Media",'MAPA DE RIESGOS'!$AR540="Leve"),CONCATENATE("R",'MAPA DE RIESGOS'!$H540,"C",'MAPA DE RIESGOS'!$AF540),"")</f>
        <v/>
      </c>
      <c r="Q99" s="329" t="str">
        <f>IF(AND('MAPA DE RIESGOS'!$AP541="Media",'MAPA DE RIESGOS'!$AR541="Leve"),CONCATENATE("R",'MAPA DE RIESGOS'!$H541,"C",'MAPA DE RIESGOS'!$AF541),"")</f>
        <v/>
      </c>
      <c r="R99" s="329" t="str">
        <f>IF(AND('MAPA DE RIESGOS'!$AP542="Media",'MAPA DE RIESGOS'!$AR542="Leve"),CONCATENATE("R",'MAPA DE RIESGOS'!$H542,"C",'MAPA DE RIESGOS'!$AF542),"")</f>
        <v/>
      </c>
      <c r="S99" s="329" t="str">
        <f>IF(AND('MAPA DE RIESGOS'!$AP543="Media",'MAPA DE RIESGOS'!$AR543="Leve"),CONCATENATE("R",'MAPA DE RIESGOS'!$H543,"C",'MAPA DE RIESGOS'!$AF543),"")</f>
        <v/>
      </c>
      <c r="T99" s="329" t="str">
        <f>IF(AND('MAPA DE RIESGOS'!$AP544="Media",'MAPA DE RIESGOS'!$AR544="Leve"),CONCATENATE("R",'MAPA DE RIESGOS'!$H544,"C",'MAPA DE RIESGOS'!$AF544),"")</f>
        <v/>
      </c>
      <c r="U99" s="329" t="str">
        <f>IF(AND('MAPA DE RIESGOS'!$AP545="Media",'MAPA DE RIESGOS'!$AR545="Leve"),CONCATENATE("R",'MAPA DE RIESGOS'!$H545,"C",'MAPA DE RIESGOS'!$AF545),"")</f>
        <v/>
      </c>
      <c r="V99" s="329" t="str">
        <f>IF(AND('MAPA DE RIESGOS'!$AP546="Media",'MAPA DE RIESGOS'!$AR546="Leve"),CONCATENATE("R",'MAPA DE RIESGOS'!$H546,"C",'MAPA DE RIESGOS'!$AF546),"")</f>
        <v/>
      </c>
      <c r="W99" s="329" t="str">
        <f>IF(AND('MAPA DE RIESGOS'!$AP547="Media",'MAPA DE RIESGOS'!$AR547="Leve"),CONCATENATE("R",'MAPA DE RIESGOS'!$H547,"C",'MAPA DE RIESGOS'!$AF547),"")</f>
        <v/>
      </c>
      <c r="X99" s="329" t="str">
        <f>IF(AND('MAPA DE RIESGOS'!$AP548="Media",'MAPA DE RIESGOS'!$AR548="Leve"),CONCATENATE("R",'MAPA DE RIESGOS'!$H548,"C",'MAPA DE RIESGOS'!$AF548),"")</f>
        <v/>
      </c>
      <c r="Y99" s="329" t="str">
        <f>IF(AND('MAPA DE RIESGOS'!$AP549="Media",'MAPA DE RIESGOS'!$AR549="Leve"),CONCATENATE("R",'MAPA DE RIESGOS'!$H549,"C",'MAPA DE RIESGOS'!$AF549),"")</f>
        <v/>
      </c>
      <c r="Z99" s="329" t="str">
        <f>IF(AND('MAPA DE RIESGOS'!$AP550="Media",'MAPA DE RIESGOS'!$AR550="Leve"),CONCATENATE("R",'MAPA DE RIESGOS'!$H550,"C",'MAPA DE RIESGOS'!$AF550),"")</f>
        <v/>
      </c>
      <c r="AA99" s="329" t="str">
        <f>IF(AND('MAPA DE RIESGOS'!$AP551="Media",'MAPA DE RIESGOS'!$AR551="Leve"),CONCATENATE("R",'MAPA DE RIESGOS'!$H551,"C",'MAPA DE RIESGOS'!$AF551),"")</f>
        <v/>
      </c>
      <c r="AB99" s="328" t="str">
        <f>IF(AND('MAPA DE RIESGOS'!$AP534="Media",'MAPA DE RIESGOS'!$AR534="Menor"),CONCATENATE("R",'MAPA DE RIESGOS'!$H534,"C",'MAPA DE RIESGOS'!$AF534),"")</f>
        <v/>
      </c>
      <c r="AC99" s="329" t="str">
        <f>IF(AND('MAPA DE RIESGOS'!$AP535="Media",'MAPA DE RIESGOS'!$AR535="Menor"),CONCATENATE("R",'MAPA DE RIESGOS'!$H535,"C",'MAPA DE RIESGOS'!$AF535),"")</f>
        <v/>
      </c>
      <c r="AD99" s="329" t="str">
        <f>IF(AND('MAPA DE RIESGOS'!$AP536="Media",'MAPA DE RIESGOS'!$AR536="Menor"),CONCATENATE("R",'MAPA DE RIESGOS'!$H536,"C",'MAPA DE RIESGOS'!$AF536),"")</f>
        <v/>
      </c>
      <c r="AE99" s="329" t="str">
        <f>IF(AND('MAPA DE RIESGOS'!$AP537="Media",'MAPA DE RIESGOS'!$AR537="Menor"),CONCATENATE("R",'MAPA DE RIESGOS'!$H537,"C",'MAPA DE RIESGOS'!$AF537),"")</f>
        <v/>
      </c>
      <c r="AF99" s="329" t="str">
        <f>IF(AND('MAPA DE RIESGOS'!$AP538="Media",'MAPA DE RIESGOS'!$AR538="Menor"),CONCATENATE("R",'MAPA DE RIESGOS'!$H538,"C",'MAPA DE RIESGOS'!$AF538),"")</f>
        <v/>
      </c>
      <c r="AG99" s="329" t="str">
        <f>IF(AND('MAPA DE RIESGOS'!$AP539="Media",'MAPA DE RIESGOS'!$AR539="Menor"),CONCATENATE("R",'MAPA DE RIESGOS'!$H539,"C",'MAPA DE RIESGOS'!$AF539),"")</f>
        <v/>
      </c>
      <c r="AH99" s="329" t="str">
        <f>IF(AND('MAPA DE RIESGOS'!$AP540="Media",'MAPA DE RIESGOS'!$AR540="Menor"),CONCATENATE("R",'MAPA DE RIESGOS'!$H540,"C",'MAPA DE RIESGOS'!$AF540),"")</f>
        <v/>
      </c>
      <c r="AI99" s="329" t="str">
        <f>IF(AND('MAPA DE RIESGOS'!$AP541="Media",'MAPA DE RIESGOS'!$AR541="Menor"),CONCATENATE("R",'MAPA DE RIESGOS'!$H541,"C",'MAPA DE RIESGOS'!$AF541),"")</f>
        <v/>
      </c>
      <c r="AJ99" s="329" t="str">
        <f>IF(AND('MAPA DE RIESGOS'!$AP542="Media",'MAPA DE RIESGOS'!$AR542="Menor"),CONCATENATE("R",'MAPA DE RIESGOS'!$H542,"C",'MAPA DE RIESGOS'!$AF542),"")</f>
        <v/>
      </c>
      <c r="AK99" s="329" t="str">
        <f>IF(AND('MAPA DE RIESGOS'!$AP543="Media",'MAPA DE RIESGOS'!$AR543="Menor"),CONCATENATE("R",'MAPA DE RIESGOS'!$H543,"C",'MAPA DE RIESGOS'!$AF543),"")</f>
        <v/>
      </c>
      <c r="AL99" s="329" t="str">
        <f>IF(AND('MAPA DE RIESGOS'!$AP544="Media",'MAPA DE RIESGOS'!$AR544="Menor"),CONCATENATE("R",'MAPA DE RIESGOS'!$H544,"C",'MAPA DE RIESGOS'!$AF544),"")</f>
        <v/>
      </c>
      <c r="AM99" s="329" t="str">
        <f>IF(AND('MAPA DE RIESGOS'!$AP545="Media",'MAPA DE RIESGOS'!$AR545="Menor"),CONCATENATE("R",'MAPA DE RIESGOS'!$H545,"C",'MAPA DE RIESGOS'!$AF545),"")</f>
        <v/>
      </c>
      <c r="AN99" s="329" t="str">
        <f>IF(AND('MAPA DE RIESGOS'!$AP546="Media",'MAPA DE RIESGOS'!$AR546="Menor"),CONCATENATE("R",'MAPA DE RIESGOS'!$H546,"C",'MAPA DE RIESGOS'!$AF546),"")</f>
        <v/>
      </c>
      <c r="AO99" s="329" t="str">
        <f>IF(AND('MAPA DE RIESGOS'!$AP547="Media",'MAPA DE RIESGOS'!$AR547="Menor"),CONCATENATE("R",'MAPA DE RIESGOS'!$H547,"C",'MAPA DE RIESGOS'!$AF547),"")</f>
        <v/>
      </c>
      <c r="AP99" s="329" t="str">
        <f>IF(AND('MAPA DE RIESGOS'!$AP548="Media",'MAPA DE RIESGOS'!$AR548="Menor"),CONCATENATE("R",'MAPA DE RIESGOS'!$H548,"C",'MAPA DE RIESGOS'!$AF548),"")</f>
        <v/>
      </c>
      <c r="AQ99" s="329" t="str">
        <f>IF(AND('MAPA DE RIESGOS'!$AP549="Media",'MAPA DE RIESGOS'!$AR549="Menor"),CONCATENATE("R",'MAPA DE RIESGOS'!$H549,"C",'MAPA DE RIESGOS'!$AF549),"")</f>
        <v/>
      </c>
      <c r="AR99" s="329" t="str">
        <f>IF(AND('MAPA DE RIESGOS'!$AP550="Media",'MAPA DE RIESGOS'!$AR550="Menor"),CONCATENATE("R",'MAPA DE RIESGOS'!$H550,"C",'MAPA DE RIESGOS'!$AF550),"")</f>
        <v/>
      </c>
      <c r="AS99" s="329" t="str">
        <f>IF(AND('MAPA DE RIESGOS'!$AP551="Media",'MAPA DE RIESGOS'!$AR551="Menor"),CONCATENATE("R",'MAPA DE RIESGOS'!$H551,"C",'MAPA DE RIESGOS'!$AF551),"")</f>
        <v/>
      </c>
      <c r="AT99" s="328" t="str">
        <f>IF(AND('MAPA DE RIESGOS'!$AP534="Media",'MAPA DE RIESGOS'!$AR534="Moderado"),CONCATENATE("R",'MAPA DE RIESGOS'!$H534,"C",'MAPA DE RIESGOS'!$AF534),"")</f>
        <v/>
      </c>
      <c r="AU99" s="329" t="str">
        <f>IF(AND('MAPA DE RIESGOS'!$AP535="Media",'MAPA DE RIESGOS'!$AR535="Moderado"),CONCATENATE("R",'MAPA DE RIESGOS'!$H535,"C",'MAPA DE RIESGOS'!$AF535),"")</f>
        <v/>
      </c>
      <c r="AV99" s="329" t="str">
        <f>IF(AND('MAPA DE RIESGOS'!$AP536="Media",'MAPA DE RIESGOS'!$AR536="Moderado"),CONCATENATE("R",'MAPA DE RIESGOS'!$H536,"C",'MAPA DE RIESGOS'!$AF536),"")</f>
        <v/>
      </c>
      <c r="AW99" s="329" t="str">
        <f>IF(AND('MAPA DE RIESGOS'!$AP537="Media",'MAPA DE RIESGOS'!$AR537="Moderado"),CONCATENATE("R",'MAPA DE RIESGOS'!$H537,"C",'MAPA DE RIESGOS'!$AF537),"")</f>
        <v/>
      </c>
      <c r="AX99" s="329" t="str">
        <f>IF(AND('MAPA DE RIESGOS'!$AP538="Media",'MAPA DE RIESGOS'!$AR538="Moderado"),CONCATENATE("R",'MAPA DE RIESGOS'!$H538,"C",'MAPA DE RIESGOS'!$AF538),"")</f>
        <v/>
      </c>
      <c r="AY99" s="329" t="str">
        <f>IF(AND('MAPA DE RIESGOS'!$AP539="Media",'MAPA DE RIESGOS'!$AR539="Moderado"),CONCATENATE("R",'MAPA DE RIESGOS'!$H539,"C",'MAPA DE RIESGOS'!$AF539),"")</f>
        <v/>
      </c>
      <c r="AZ99" s="329" t="str">
        <f>IF(AND('MAPA DE RIESGOS'!$AP540="Media",'MAPA DE RIESGOS'!$AR540="Moderado"),CONCATENATE("R",'MAPA DE RIESGOS'!$H540,"C",'MAPA DE RIESGOS'!$AF540),"")</f>
        <v/>
      </c>
      <c r="BA99" s="329" t="str">
        <f>IF(AND('MAPA DE RIESGOS'!$AP541="Media",'MAPA DE RIESGOS'!$AR541="Moderado"),CONCATENATE("R",'MAPA DE RIESGOS'!$H541,"C",'MAPA DE RIESGOS'!$AF541),"")</f>
        <v/>
      </c>
      <c r="BB99" s="329" t="str">
        <f>IF(AND('MAPA DE RIESGOS'!$AP542="Media",'MAPA DE RIESGOS'!$AR542="Moderado"),CONCATENATE("R",'MAPA DE RIESGOS'!$H542,"C",'MAPA DE RIESGOS'!$AF542),"")</f>
        <v/>
      </c>
      <c r="BC99" s="329" t="str">
        <f>IF(AND('MAPA DE RIESGOS'!$AP543="Media",'MAPA DE RIESGOS'!$AR543="Moderado"),CONCATENATE("R",'MAPA DE RIESGOS'!$H543,"C",'MAPA DE RIESGOS'!$AF543),"")</f>
        <v/>
      </c>
      <c r="BD99" s="329" t="str">
        <f>IF(AND('MAPA DE RIESGOS'!$AP544="Media",'MAPA DE RIESGOS'!$AR544="Moderado"),CONCATENATE("R",'MAPA DE RIESGOS'!$H544,"C",'MAPA DE RIESGOS'!$AF544),"")</f>
        <v/>
      </c>
      <c r="BE99" s="329" t="str">
        <f>IF(AND('MAPA DE RIESGOS'!$AP545="Media",'MAPA DE RIESGOS'!$AR545="Moderado"),CONCATENATE("R",'MAPA DE RIESGOS'!$H545,"C",'MAPA DE RIESGOS'!$AF545),"")</f>
        <v/>
      </c>
      <c r="BF99" s="329" t="str">
        <f>IF(AND('MAPA DE RIESGOS'!$AP546="Media",'MAPA DE RIESGOS'!$AR546="Moderado"),CONCATENATE("R",'MAPA DE RIESGOS'!$H546,"C",'MAPA DE RIESGOS'!$AF546),"")</f>
        <v/>
      </c>
      <c r="BG99" s="329" t="str">
        <f>IF(AND('MAPA DE RIESGOS'!$AP547="Media",'MAPA DE RIESGOS'!$AR547="Moderado"),CONCATENATE("R",'MAPA DE RIESGOS'!$H547,"C",'MAPA DE RIESGOS'!$AF547),"")</f>
        <v/>
      </c>
      <c r="BH99" s="329" t="str">
        <f>IF(AND('MAPA DE RIESGOS'!$AP548="Media",'MAPA DE RIESGOS'!$AR548="Moderado"),CONCATENATE("R",'MAPA DE RIESGOS'!$H548,"C",'MAPA DE RIESGOS'!$AF548),"")</f>
        <v/>
      </c>
      <c r="BI99" s="329" t="str">
        <f>IF(AND('MAPA DE RIESGOS'!$AP549="Media",'MAPA DE RIESGOS'!$AR549="Moderado"),CONCATENATE("R",'MAPA DE RIESGOS'!$H549,"C",'MAPA DE RIESGOS'!$AF549),"")</f>
        <v/>
      </c>
      <c r="BJ99" s="329" t="str">
        <f>IF(AND('MAPA DE RIESGOS'!$AP550="Media",'MAPA DE RIESGOS'!$AR550="Moderado"),CONCATENATE("R",'MAPA DE RIESGOS'!$H550,"C",'MAPA DE RIESGOS'!$AF550),"")</f>
        <v/>
      </c>
      <c r="BK99" s="330" t="str">
        <f>IF(AND('MAPA DE RIESGOS'!$AP551="Media",'MAPA DE RIESGOS'!$AR551="Moderado"),CONCATENATE("R",'MAPA DE RIESGOS'!$H551,"C",'MAPA DE RIESGOS'!$AF551),"")</f>
        <v/>
      </c>
      <c r="BL99" s="316" t="str">
        <f>IF(AND('MAPA DE RIESGOS'!$AP534="Media",'MAPA DE RIESGOS'!$AR534="Mayor"),CONCATENATE("R",'MAPA DE RIESGOS'!$H534,"C",'MAPA DE RIESGOS'!$AF534),"")</f>
        <v/>
      </c>
      <c r="BM99" s="316" t="str">
        <f>IF(AND('MAPA DE RIESGOS'!$AP535="Media",'MAPA DE RIESGOS'!$AR535="Mayor"),CONCATENATE("R",'MAPA DE RIESGOS'!$H535,"C",'MAPA DE RIESGOS'!$AF535),"")</f>
        <v/>
      </c>
      <c r="BN99" s="316" t="str">
        <f>IF(AND('MAPA DE RIESGOS'!$AP536="Media",'MAPA DE RIESGOS'!$AR536="Mayor"),CONCATENATE("R",'MAPA DE RIESGOS'!$H536,"C",'MAPA DE RIESGOS'!$AF536),"")</f>
        <v/>
      </c>
      <c r="BO99" s="316" t="str">
        <f>IF(AND('MAPA DE RIESGOS'!$AP537="Media",'MAPA DE RIESGOS'!$AR537="Mayor"),CONCATENATE("R",'MAPA DE RIESGOS'!$H537,"C",'MAPA DE RIESGOS'!$AF537),"")</f>
        <v/>
      </c>
      <c r="BP99" s="316" t="str">
        <f>IF(AND('MAPA DE RIESGOS'!$AP538="Media",'MAPA DE RIESGOS'!$AR538="Mayor"),CONCATENATE("R",'MAPA DE RIESGOS'!$H538,"C",'MAPA DE RIESGOS'!$AF538),"")</f>
        <v/>
      </c>
      <c r="BQ99" s="316" t="str">
        <f>IF(AND('MAPA DE RIESGOS'!$AP539="Media",'MAPA DE RIESGOS'!$AR539="Mayor"),CONCATENATE("R",'MAPA DE RIESGOS'!$H539,"C",'MAPA DE RIESGOS'!$AF539),"")</f>
        <v/>
      </c>
      <c r="BR99" s="316" t="str">
        <f>IF(AND('MAPA DE RIESGOS'!$AP540="Media",'MAPA DE RIESGOS'!$AR540="Mayor"),CONCATENATE("R",'MAPA DE RIESGOS'!$H540,"C",'MAPA DE RIESGOS'!$AF540),"")</f>
        <v/>
      </c>
      <c r="BS99" s="316" t="str">
        <f>IF(AND('MAPA DE RIESGOS'!$AP541="Media",'MAPA DE RIESGOS'!$AR541="Mayor"),CONCATENATE("R",'MAPA DE RIESGOS'!$H541,"C",'MAPA DE RIESGOS'!$AF541),"")</f>
        <v/>
      </c>
      <c r="BT99" s="316" t="str">
        <f>IF(AND('MAPA DE RIESGOS'!$AP542="Media",'MAPA DE RIESGOS'!$AR542="Mayor"),CONCATENATE("R",'MAPA DE RIESGOS'!$H542,"C",'MAPA DE RIESGOS'!$AF542),"")</f>
        <v/>
      </c>
      <c r="BU99" s="316" t="str">
        <f>IF(AND('MAPA DE RIESGOS'!$AP543="Media",'MAPA DE RIESGOS'!$AR543="Mayor"),CONCATENATE("R",'MAPA DE RIESGOS'!$H543,"C",'MAPA DE RIESGOS'!$AF543),"")</f>
        <v/>
      </c>
      <c r="BV99" s="316" t="str">
        <f>IF(AND('MAPA DE RIESGOS'!$AP544="Media",'MAPA DE RIESGOS'!$AR544="Mayor"),CONCATENATE("R",'MAPA DE RIESGOS'!$H544,"C",'MAPA DE RIESGOS'!$AF544),"")</f>
        <v/>
      </c>
      <c r="BW99" s="316" t="str">
        <f>IF(AND('MAPA DE RIESGOS'!$AP545="Media",'MAPA DE RIESGOS'!$AR545="Mayor"),CONCATENATE("R",'MAPA DE RIESGOS'!$H545,"C",'MAPA DE RIESGOS'!$AF545),"")</f>
        <v/>
      </c>
      <c r="BX99" s="316" t="str">
        <f>IF(AND('MAPA DE RIESGOS'!$AP546="Media",'MAPA DE RIESGOS'!$AR546="Mayor"),CONCATENATE("R",'MAPA DE RIESGOS'!$H546,"C",'MAPA DE RIESGOS'!$AF546),"")</f>
        <v/>
      </c>
      <c r="BY99" s="316" t="str">
        <f>IF(AND('MAPA DE RIESGOS'!$AP547="Media",'MAPA DE RIESGOS'!$AR547="Mayor"),CONCATENATE("R",'MAPA DE RIESGOS'!$H547,"C",'MAPA DE RIESGOS'!$AF547),"")</f>
        <v/>
      </c>
      <c r="BZ99" s="316" t="str">
        <f>IF(AND('MAPA DE RIESGOS'!$AP548="Media",'MAPA DE RIESGOS'!$AR548="Mayor"),CONCATENATE("R",'MAPA DE RIESGOS'!$H548,"C",'MAPA DE RIESGOS'!$AF548),"")</f>
        <v/>
      </c>
      <c r="CA99" s="316" t="str">
        <f>IF(AND('MAPA DE RIESGOS'!$AP549="Media",'MAPA DE RIESGOS'!$AR549="Mayor"),CONCATENATE("R",'MAPA DE RIESGOS'!$H549,"C",'MAPA DE RIESGOS'!$AF549),"")</f>
        <v/>
      </c>
      <c r="CB99" s="316" t="str">
        <f>IF(AND('MAPA DE RIESGOS'!$AP550="Media",'MAPA DE RIESGOS'!$AR550="Mayor"),CONCATENATE("R",'MAPA DE RIESGOS'!$H550,"C",'MAPA DE RIESGOS'!$AF550),"")</f>
        <v/>
      </c>
      <c r="CC99" s="317" t="str">
        <f>IF(AND('MAPA DE RIESGOS'!$AP551="Media",'MAPA DE RIESGOS'!$AR551="Mayor"),CONCATENATE("R",'MAPA DE RIESGOS'!$H551,"C",'MAPA DE RIESGOS'!$AF551),"")</f>
        <v/>
      </c>
      <c r="CD99" s="318" t="str">
        <f>IF(AND('MAPA DE RIESGOS'!$AP534="Media",'MAPA DE RIESGOS'!$AR534="Catastrófico"),CONCATENATE("R",'MAPA DE RIESGOS'!$H534,"C",'MAPA DE RIESGOS'!$AF534),"")</f>
        <v/>
      </c>
      <c r="CE99" s="318" t="str">
        <f>IF(AND('MAPA DE RIESGOS'!$AP535="Media",'MAPA DE RIESGOS'!$AR535="Catastrófico"),CONCATENATE("R",'MAPA DE RIESGOS'!$H535,"C",'MAPA DE RIESGOS'!$AF535),"")</f>
        <v/>
      </c>
      <c r="CF99" s="318" t="str">
        <f>IF(AND('MAPA DE RIESGOS'!$AP536="Media",'MAPA DE RIESGOS'!$AR536="Catastrófico"),CONCATENATE("R",'MAPA DE RIESGOS'!$H536,"C",'MAPA DE RIESGOS'!$AF536),"")</f>
        <v/>
      </c>
      <c r="CG99" s="318" t="str">
        <f>IF(AND('MAPA DE RIESGOS'!$AP537="Media",'MAPA DE RIESGOS'!$AR537="Catastrófico"),CONCATENATE("R",'MAPA DE RIESGOS'!$H537,"C",'MAPA DE RIESGOS'!$AF537),"")</f>
        <v/>
      </c>
      <c r="CH99" s="318" t="str">
        <f>IF(AND('MAPA DE RIESGOS'!$AP538="Media",'MAPA DE RIESGOS'!$AR538="Catastrófico"),CONCATENATE("R",'MAPA DE RIESGOS'!$H538,"C",'MAPA DE RIESGOS'!$AF538),"")</f>
        <v/>
      </c>
      <c r="CI99" s="318" t="str">
        <f>IF(AND('MAPA DE RIESGOS'!$AP539="Media",'MAPA DE RIESGOS'!$AR539="Catastrófico"),CONCATENATE("R",'MAPA DE RIESGOS'!$H539,"C",'MAPA DE RIESGOS'!$AF539),"")</f>
        <v/>
      </c>
      <c r="CJ99" s="318" t="str">
        <f>IF(AND('MAPA DE RIESGOS'!$AP540="Media",'MAPA DE RIESGOS'!$AR540="Catastrófico"),CONCATENATE("R",'MAPA DE RIESGOS'!$H540,"C",'MAPA DE RIESGOS'!$AF540),"")</f>
        <v/>
      </c>
      <c r="CK99" s="318" t="str">
        <f>IF(AND('MAPA DE RIESGOS'!$AP541="Media",'MAPA DE RIESGOS'!$AR541="Catastrófico"),CONCATENATE("R",'MAPA DE RIESGOS'!$H541,"C",'MAPA DE RIESGOS'!$AF541),"")</f>
        <v/>
      </c>
      <c r="CL99" s="318" t="str">
        <f>IF(AND('MAPA DE RIESGOS'!$AP542="Media",'MAPA DE RIESGOS'!$AR542="Catastrófico"),CONCATENATE("R",'MAPA DE RIESGOS'!$H542,"C",'MAPA DE RIESGOS'!$AF542),"")</f>
        <v/>
      </c>
      <c r="CM99" s="318" t="str">
        <f>IF(AND('MAPA DE RIESGOS'!$AP543="Media",'MAPA DE RIESGOS'!$AR543="Catastrófico"),CONCATENATE("R",'MAPA DE RIESGOS'!$H543,"C",'MAPA DE RIESGOS'!$AF543),"")</f>
        <v/>
      </c>
      <c r="CN99" s="318" t="str">
        <f>IF(AND('MAPA DE RIESGOS'!$AP544="Media",'MAPA DE RIESGOS'!$AR544="Catastrófico"),CONCATENATE("R",'MAPA DE RIESGOS'!$H544,"C",'MAPA DE RIESGOS'!$AF544),"")</f>
        <v/>
      </c>
      <c r="CO99" s="318" t="str">
        <f>IF(AND('MAPA DE RIESGOS'!$AP545="Media",'MAPA DE RIESGOS'!$AR545="Catastrófico"),CONCATENATE("R",'MAPA DE RIESGOS'!$H545,"C",'MAPA DE RIESGOS'!$AF545),"")</f>
        <v/>
      </c>
      <c r="CP99" s="318" t="str">
        <f>IF(AND('MAPA DE RIESGOS'!$AP546="Media",'MAPA DE RIESGOS'!$AR546="Catastrófico"),CONCATENATE("R",'MAPA DE RIESGOS'!$H546,"C",'MAPA DE RIESGOS'!$AF546),"")</f>
        <v/>
      </c>
      <c r="CQ99" s="318" t="str">
        <f>IF(AND('MAPA DE RIESGOS'!$AP547="Media",'MAPA DE RIESGOS'!$AR547="Catastrófico"),CONCATENATE("R",'MAPA DE RIESGOS'!$H547,"C",'MAPA DE RIESGOS'!$AF547),"")</f>
        <v/>
      </c>
      <c r="CR99" s="318" t="str">
        <f>IF(AND('MAPA DE RIESGOS'!$AP548="Media",'MAPA DE RIESGOS'!$AR548="Catastrófico"),CONCATENATE("R",'MAPA DE RIESGOS'!$H548,"C",'MAPA DE RIESGOS'!$AF548),"")</f>
        <v/>
      </c>
      <c r="CS99" s="318" t="str">
        <f>IF(AND('MAPA DE RIESGOS'!$AP549="Media",'MAPA DE RIESGOS'!$AR549="Catastrófico"),CONCATENATE("R",'MAPA DE RIESGOS'!$H549,"C",'MAPA DE RIESGOS'!$AF549),"")</f>
        <v/>
      </c>
      <c r="CT99" s="318" t="str">
        <f>IF(AND('MAPA DE RIESGOS'!$AP550="Media",'MAPA DE RIESGOS'!$AR550="Catastrófico"),CONCATENATE("R",'MAPA DE RIESGOS'!$H550,"C",'MAPA DE RIESGOS'!$AF550),"")</f>
        <v/>
      </c>
      <c r="CU99" s="319" t="str">
        <f>IF(AND('MAPA DE RIESGOS'!$AP551="Media",'MAPA DE RIESGOS'!$AR551="Catastrófico"),CONCATENATE("R",'MAPA DE RIESGOS'!$H551,"C",'MAPA DE RIESGOS'!$AF551),"")</f>
        <v/>
      </c>
      <c r="CV99" s="57"/>
      <c r="CW99" s="864"/>
      <c r="CX99" s="865"/>
      <c r="CY99" s="865"/>
      <c r="CZ99" s="865"/>
      <c r="DA99" s="865"/>
      <c r="DB99" s="866"/>
    </row>
    <row r="100" spans="2:106" ht="32.450000000000003" customHeight="1">
      <c r="B100" s="878"/>
      <c r="C100" s="878"/>
      <c r="D100" s="879"/>
      <c r="E100" s="849"/>
      <c r="F100" s="850"/>
      <c r="G100" s="850"/>
      <c r="H100" s="850"/>
      <c r="I100" s="851"/>
      <c r="J100" s="328" t="str">
        <f>IF(AND('MAPA DE RIESGOS'!$AP552="Media",'MAPA DE RIESGOS'!$AR552="Leve"),CONCATENATE("R",'MAPA DE RIESGOS'!$H552,"C",'MAPA DE RIESGOS'!$AF552),"")</f>
        <v/>
      </c>
      <c r="K100" s="329" t="str">
        <f>IF(AND('MAPA DE RIESGOS'!$AP553="Media",'MAPA DE RIESGOS'!$AR553="Leve"),CONCATENATE("R",'MAPA DE RIESGOS'!$H553,"C",'MAPA DE RIESGOS'!$AF553),"")</f>
        <v/>
      </c>
      <c r="L100" s="329" t="str">
        <f>IF(AND('MAPA DE RIESGOS'!$AP554="Media",'MAPA DE RIESGOS'!$AR554="Leve"),CONCATENATE("R",'MAPA DE RIESGOS'!$H554,"C",'MAPA DE RIESGOS'!$AF554),"")</f>
        <v/>
      </c>
      <c r="M100" s="329" t="str">
        <f>IF(AND('MAPA DE RIESGOS'!$AP555="Media",'MAPA DE RIESGOS'!$AR555="Leve"),CONCATENATE("R",'MAPA DE RIESGOS'!$H555,"C",'MAPA DE RIESGOS'!$AF555),"")</f>
        <v/>
      </c>
      <c r="N100" s="329" t="str">
        <f>IF(AND('MAPA DE RIESGOS'!$AP556="Media",'MAPA DE RIESGOS'!$AR556="Leve"),CONCATENATE("R",'MAPA DE RIESGOS'!$H556,"C",'MAPA DE RIESGOS'!$AF556),"")</f>
        <v/>
      </c>
      <c r="O100" s="329" t="str">
        <f>IF(AND('MAPA DE RIESGOS'!$AP557="Media",'MAPA DE RIESGOS'!$AR557="Leve"),CONCATENATE("R",'MAPA DE RIESGOS'!$H557,"C",'MAPA DE RIESGOS'!$AF557),"")</f>
        <v/>
      </c>
      <c r="P100" s="329" t="str">
        <f>IF(AND('MAPA DE RIESGOS'!$AP558="Media",'MAPA DE RIESGOS'!$AR558="Leve"),CONCATENATE("R",'MAPA DE RIESGOS'!$H558,"C",'MAPA DE RIESGOS'!$AF558),"")</f>
        <v/>
      </c>
      <c r="Q100" s="329" t="str">
        <f>IF(AND('MAPA DE RIESGOS'!$AP559="Media",'MAPA DE RIESGOS'!$AR559="Leve"),CONCATENATE("R",'MAPA DE RIESGOS'!$H559,"C",'MAPA DE RIESGOS'!$AF559),"")</f>
        <v/>
      </c>
      <c r="R100" s="329" t="str">
        <f>IF(AND('MAPA DE RIESGOS'!$AP560="Media",'MAPA DE RIESGOS'!$AR560="Leve"),CONCATENATE("R",'MAPA DE RIESGOS'!$H560,"C",'MAPA DE RIESGOS'!$AF560),"")</f>
        <v/>
      </c>
      <c r="S100" s="329" t="str">
        <f>IF(AND('MAPA DE RIESGOS'!$AP561="Media",'MAPA DE RIESGOS'!$AR561="Leve"),CONCATENATE("R",'MAPA DE RIESGOS'!$H561,"C",'MAPA DE RIESGOS'!$AF561),"")</f>
        <v/>
      </c>
      <c r="T100" s="329" t="str">
        <f>IF(AND('MAPA DE RIESGOS'!$AP562="Media",'MAPA DE RIESGOS'!$AR562="Leve"),CONCATENATE("R",'MAPA DE RIESGOS'!$H562,"C",'MAPA DE RIESGOS'!$AF562),"")</f>
        <v/>
      </c>
      <c r="U100" s="329" t="str">
        <f>IF(AND('MAPA DE RIESGOS'!$AP563="Media",'MAPA DE RIESGOS'!$AR563="Leve"),CONCATENATE("R",'MAPA DE RIESGOS'!$H563,"C",'MAPA DE RIESGOS'!$AF563),"")</f>
        <v/>
      </c>
      <c r="V100" s="329" t="str">
        <f>IF(AND('MAPA DE RIESGOS'!$AP564="Media",'MAPA DE RIESGOS'!$AR564="Leve"),CONCATENATE("R",'MAPA DE RIESGOS'!$H564,"C",'MAPA DE RIESGOS'!$AF564),"")</f>
        <v/>
      </c>
      <c r="W100" s="329" t="str">
        <f>IF(AND('MAPA DE RIESGOS'!$AP565="Media",'MAPA DE RIESGOS'!$AR565="Leve"),CONCATENATE("R",'MAPA DE RIESGOS'!$H565,"C",'MAPA DE RIESGOS'!$AF565),"")</f>
        <v/>
      </c>
      <c r="X100" s="329" t="str">
        <f>IF(AND('MAPA DE RIESGOS'!$AP566="Media",'MAPA DE RIESGOS'!$AR566="Leve"),CONCATENATE("R",'MAPA DE RIESGOS'!$H566,"C",'MAPA DE RIESGOS'!$AF566),"")</f>
        <v/>
      </c>
      <c r="Y100" s="329" t="str">
        <f>IF(AND('MAPA DE RIESGOS'!$AP567="Media",'MAPA DE RIESGOS'!$AR567="Leve"),CONCATENATE("R",'MAPA DE RIESGOS'!$H567,"C",'MAPA DE RIESGOS'!$AF567),"")</f>
        <v/>
      </c>
      <c r="Z100" s="329" t="str">
        <f>IF(AND('MAPA DE RIESGOS'!$AP568="Media",'MAPA DE RIESGOS'!$AR568="Leve"),CONCATENATE("R",'MAPA DE RIESGOS'!$H568,"C",'MAPA DE RIESGOS'!$AF568),"")</f>
        <v/>
      </c>
      <c r="AA100" s="329" t="str">
        <f>IF(AND('MAPA DE RIESGOS'!$AP569="Media",'MAPA DE RIESGOS'!$AR569="Leve"),CONCATENATE("R",'MAPA DE RIESGOS'!$H569,"C",'MAPA DE RIESGOS'!$AF569),"")</f>
        <v/>
      </c>
      <c r="AB100" s="328" t="str">
        <f>IF(AND('MAPA DE RIESGOS'!$AP552="Media",'MAPA DE RIESGOS'!$AR552="Menor"),CONCATENATE("R",'MAPA DE RIESGOS'!$H552,"C",'MAPA DE RIESGOS'!$AF552),"")</f>
        <v/>
      </c>
      <c r="AC100" s="329" t="str">
        <f>IF(AND('MAPA DE RIESGOS'!$AP553="Media",'MAPA DE RIESGOS'!$AR553="Menor"),CONCATENATE("R",'MAPA DE RIESGOS'!$H553,"C",'MAPA DE RIESGOS'!$AF553),"")</f>
        <v/>
      </c>
      <c r="AD100" s="329" t="str">
        <f>IF(AND('MAPA DE RIESGOS'!$AP554="Media",'MAPA DE RIESGOS'!$AR554="Menor"),CONCATENATE("R",'MAPA DE RIESGOS'!$H554,"C",'MAPA DE RIESGOS'!$AF554),"")</f>
        <v/>
      </c>
      <c r="AE100" s="329" t="str">
        <f>IF(AND('MAPA DE RIESGOS'!$AP555="Media",'MAPA DE RIESGOS'!$AR555="Menor"),CONCATENATE("R",'MAPA DE RIESGOS'!$H555,"C",'MAPA DE RIESGOS'!$AF555),"")</f>
        <v/>
      </c>
      <c r="AF100" s="329" t="str">
        <f>IF(AND('MAPA DE RIESGOS'!$AP556="Media",'MAPA DE RIESGOS'!$AR556="Menor"),CONCATENATE("R",'MAPA DE RIESGOS'!$H556,"C",'MAPA DE RIESGOS'!$AF556),"")</f>
        <v/>
      </c>
      <c r="AG100" s="329" t="str">
        <f>IF(AND('MAPA DE RIESGOS'!$AP557="Media",'MAPA DE RIESGOS'!$AR557="Menor"),CONCATENATE("R",'MAPA DE RIESGOS'!$H557,"C",'MAPA DE RIESGOS'!$AF557),"")</f>
        <v/>
      </c>
      <c r="AH100" s="329" t="str">
        <f>IF(AND('MAPA DE RIESGOS'!$AP558="Media",'MAPA DE RIESGOS'!$AR558="Menor"),CONCATENATE("R",'MAPA DE RIESGOS'!$H558,"C",'MAPA DE RIESGOS'!$AF558),"")</f>
        <v/>
      </c>
      <c r="AI100" s="329" t="str">
        <f>IF(AND('MAPA DE RIESGOS'!$AP559="Media",'MAPA DE RIESGOS'!$AR559="Menor"),CONCATENATE("R",'MAPA DE RIESGOS'!$H559,"C",'MAPA DE RIESGOS'!$AF559),"")</f>
        <v/>
      </c>
      <c r="AJ100" s="329" t="str">
        <f>IF(AND('MAPA DE RIESGOS'!$AP560="Media",'MAPA DE RIESGOS'!$AR560="Menor"),CONCATENATE("R",'MAPA DE RIESGOS'!$H560,"C",'MAPA DE RIESGOS'!$AF560),"")</f>
        <v/>
      </c>
      <c r="AK100" s="329" t="str">
        <f>IF(AND('MAPA DE RIESGOS'!$AP561="Media",'MAPA DE RIESGOS'!$AR561="Menor"),CONCATENATE("R",'MAPA DE RIESGOS'!$H561,"C",'MAPA DE RIESGOS'!$AF561),"")</f>
        <v/>
      </c>
      <c r="AL100" s="329" t="str">
        <f>IF(AND('MAPA DE RIESGOS'!$AP562="Media",'MAPA DE RIESGOS'!$AR562="Menor"),CONCATENATE("R",'MAPA DE RIESGOS'!$H562,"C",'MAPA DE RIESGOS'!$AF562),"")</f>
        <v/>
      </c>
      <c r="AM100" s="329" t="str">
        <f>IF(AND('MAPA DE RIESGOS'!$AP563="Media",'MAPA DE RIESGOS'!$AR563="Menor"),CONCATENATE("R",'MAPA DE RIESGOS'!$H563,"C",'MAPA DE RIESGOS'!$AF563),"")</f>
        <v/>
      </c>
      <c r="AN100" s="329" t="str">
        <f>IF(AND('MAPA DE RIESGOS'!$AP564="Media",'MAPA DE RIESGOS'!$AR564="Menor"),CONCATENATE("R",'MAPA DE RIESGOS'!$H564,"C",'MAPA DE RIESGOS'!$AF564),"")</f>
        <v/>
      </c>
      <c r="AO100" s="329" t="str">
        <f>IF(AND('MAPA DE RIESGOS'!$AP565="Media",'MAPA DE RIESGOS'!$AR565="Menor"),CONCATENATE("R",'MAPA DE RIESGOS'!$H565,"C",'MAPA DE RIESGOS'!$AF565),"")</f>
        <v/>
      </c>
      <c r="AP100" s="329" t="str">
        <f>IF(AND('MAPA DE RIESGOS'!$AP566="Media",'MAPA DE RIESGOS'!$AR566="Menor"),CONCATENATE("R",'MAPA DE RIESGOS'!$H566,"C",'MAPA DE RIESGOS'!$AF566),"")</f>
        <v/>
      </c>
      <c r="AQ100" s="329" t="str">
        <f>IF(AND('MAPA DE RIESGOS'!$AP567="Media",'MAPA DE RIESGOS'!$AR567="Menor"),CONCATENATE("R",'MAPA DE RIESGOS'!$H567,"C",'MAPA DE RIESGOS'!$AF567),"")</f>
        <v/>
      </c>
      <c r="AR100" s="329" t="str">
        <f>IF(AND('MAPA DE RIESGOS'!$AP568="Media",'MAPA DE RIESGOS'!$AR568="Menor"),CONCATENATE("R",'MAPA DE RIESGOS'!$H568,"C",'MAPA DE RIESGOS'!$AF568),"")</f>
        <v/>
      </c>
      <c r="AS100" s="329" t="str">
        <f>IF(AND('MAPA DE RIESGOS'!$AP569="Media",'MAPA DE RIESGOS'!$AR569="Menor"),CONCATENATE("R",'MAPA DE RIESGOS'!$H569,"C",'MAPA DE RIESGOS'!$AF569),"")</f>
        <v/>
      </c>
      <c r="AT100" s="328" t="str">
        <f>IF(AND('MAPA DE RIESGOS'!$AP552="Media",'MAPA DE RIESGOS'!$AR552="Moderado"),CONCATENATE("R",'MAPA DE RIESGOS'!$H552,"C",'MAPA DE RIESGOS'!$AF552),"")</f>
        <v/>
      </c>
      <c r="AU100" s="329" t="str">
        <f>IF(AND('MAPA DE RIESGOS'!$AP553="Media",'MAPA DE RIESGOS'!$AR553="Moderado"),CONCATENATE("R",'MAPA DE RIESGOS'!$H553,"C",'MAPA DE RIESGOS'!$AF553),"")</f>
        <v/>
      </c>
      <c r="AV100" s="329" t="str">
        <f>IF(AND('MAPA DE RIESGOS'!$AP554="Media",'MAPA DE RIESGOS'!$AR554="Moderado"),CONCATENATE("R",'MAPA DE RIESGOS'!$H554,"C",'MAPA DE RIESGOS'!$AF554),"")</f>
        <v/>
      </c>
      <c r="AW100" s="329" t="str">
        <f>IF(AND('MAPA DE RIESGOS'!$AP555="Media",'MAPA DE RIESGOS'!$AR555="Moderado"),CONCATENATE("R",'MAPA DE RIESGOS'!$H555,"C",'MAPA DE RIESGOS'!$AF555),"")</f>
        <v/>
      </c>
      <c r="AX100" s="329" t="str">
        <f>IF(AND('MAPA DE RIESGOS'!$AP556="Media",'MAPA DE RIESGOS'!$AR556="Moderado"),CONCATENATE("R",'MAPA DE RIESGOS'!$H556,"C",'MAPA DE RIESGOS'!$AF556),"")</f>
        <v/>
      </c>
      <c r="AY100" s="329" t="str">
        <f>IF(AND('MAPA DE RIESGOS'!$AP557="Media",'MAPA DE RIESGOS'!$AR557="Moderado"),CONCATENATE("R",'MAPA DE RIESGOS'!$H557,"C",'MAPA DE RIESGOS'!$AF557),"")</f>
        <v/>
      </c>
      <c r="AZ100" s="329" t="str">
        <f>IF(AND('MAPA DE RIESGOS'!$AP558="Media",'MAPA DE RIESGOS'!$AR558="Moderado"),CONCATENATE("R",'MAPA DE RIESGOS'!$H558,"C",'MAPA DE RIESGOS'!$AF558),"")</f>
        <v/>
      </c>
      <c r="BA100" s="329" t="str">
        <f>IF(AND('MAPA DE RIESGOS'!$AP559="Media",'MAPA DE RIESGOS'!$AR559="Moderado"),CONCATENATE("R",'MAPA DE RIESGOS'!$H559,"C",'MAPA DE RIESGOS'!$AF559),"")</f>
        <v/>
      </c>
      <c r="BB100" s="329" t="str">
        <f>IF(AND('MAPA DE RIESGOS'!$AP560="Media",'MAPA DE RIESGOS'!$AR560="Moderado"),CONCATENATE("R",'MAPA DE RIESGOS'!$H560,"C",'MAPA DE RIESGOS'!$AF560),"")</f>
        <v/>
      </c>
      <c r="BC100" s="329" t="str">
        <f>IF(AND('MAPA DE RIESGOS'!$AP561="Media",'MAPA DE RIESGOS'!$AR561="Moderado"),CONCATENATE("R",'MAPA DE RIESGOS'!$H561,"C",'MAPA DE RIESGOS'!$AF561),"")</f>
        <v/>
      </c>
      <c r="BD100" s="329" t="str">
        <f>IF(AND('MAPA DE RIESGOS'!$AP562="Media",'MAPA DE RIESGOS'!$AR562="Moderado"),CONCATENATE("R",'MAPA DE RIESGOS'!$H562,"C",'MAPA DE RIESGOS'!$AF562),"")</f>
        <v/>
      </c>
      <c r="BE100" s="329" t="str">
        <f>IF(AND('MAPA DE RIESGOS'!$AP563="Media",'MAPA DE RIESGOS'!$AR563="Moderado"),CONCATENATE("R",'MAPA DE RIESGOS'!$H563,"C",'MAPA DE RIESGOS'!$AF563),"")</f>
        <v/>
      </c>
      <c r="BF100" s="329" t="str">
        <f>IF(AND('MAPA DE RIESGOS'!$AP564="Media",'MAPA DE RIESGOS'!$AR564="Moderado"),CONCATENATE("R",'MAPA DE RIESGOS'!$H564,"C",'MAPA DE RIESGOS'!$AF564),"")</f>
        <v/>
      </c>
      <c r="BG100" s="329" t="str">
        <f>IF(AND('MAPA DE RIESGOS'!$AP565="Media",'MAPA DE RIESGOS'!$AR565="Moderado"),CONCATENATE("R",'MAPA DE RIESGOS'!$H565,"C",'MAPA DE RIESGOS'!$AF565),"")</f>
        <v/>
      </c>
      <c r="BH100" s="329" t="str">
        <f>IF(AND('MAPA DE RIESGOS'!$AP566="Media",'MAPA DE RIESGOS'!$AR566="Moderado"),CONCATENATE("R",'MAPA DE RIESGOS'!$H566,"C",'MAPA DE RIESGOS'!$AF566),"")</f>
        <v/>
      </c>
      <c r="BI100" s="329" t="str">
        <f>IF(AND('MAPA DE RIESGOS'!$AP567="Media",'MAPA DE RIESGOS'!$AR567="Moderado"),CONCATENATE("R",'MAPA DE RIESGOS'!$H567,"C",'MAPA DE RIESGOS'!$AF567),"")</f>
        <v/>
      </c>
      <c r="BJ100" s="329" t="str">
        <f>IF(AND('MAPA DE RIESGOS'!$AP568="Media",'MAPA DE RIESGOS'!$AR568="Moderado"),CONCATENATE("R",'MAPA DE RIESGOS'!$H568,"C",'MAPA DE RIESGOS'!$AF568),"")</f>
        <v/>
      </c>
      <c r="BK100" s="330" t="str">
        <f>IF(AND('MAPA DE RIESGOS'!$AP569="Media",'MAPA DE RIESGOS'!$AR569="Moderado"),CONCATENATE("R",'MAPA DE RIESGOS'!$H569,"C",'MAPA DE RIESGOS'!$AF569),"")</f>
        <v/>
      </c>
      <c r="BL100" s="316" t="str">
        <f>IF(AND('MAPA DE RIESGOS'!$AP552="Media",'MAPA DE RIESGOS'!$AR552="Mayor"),CONCATENATE("R",'MAPA DE RIESGOS'!$H552,"C",'MAPA DE RIESGOS'!$AF552),"")</f>
        <v/>
      </c>
      <c r="BM100" s="316" t="str">
        <f>IF(AND('MAPA DE RIESGOS'!$AP553="Media",'MAPA DE RIESGOS'!$AR553="Mayor"),CONCATENATE("R",'MAPA DE RIESGOS'!$H553,"C",'MAPA DE RIESGOS'!$AF553),"")</f>
        <v/>
      </c>
      <c r="BN100" s="316" t="str">
        <f>IF(AND('MAPA DE RIESGOS'!$AP554="Media",'MAPA DE RIESGOS'!$AR554="Mayor"),CONCATENATE("R",'MAPA DE RIESGOS'!$H554,"C",'MAPA DE RIESGOS'!$AF554),"")</f>
        <v/>
      </c>
      <c r="BO100" s="316" t="str">
        <f>IF(AND('MAPA DE RIESGOS'!$AP555="Media",'MAPA DE RIESGOS'!$AR555="Mayor"),CONCATENATE("R",'MAPA DE RIESGOS'!$H555,"C",'MAPA DE RIESGOS'!$AF555),"")</f>
        <v/>
      </c>
      <c r="BP100" s="316" t="str">
        <f>IF(AND('MAPA DE RIESGOS'!$AP556="Media",'MAPA DE RIESGOS'!$AR556="Mayor"),CONCATENATE("R",'MAPA DE RIESGOS'!$H556,"C",'MAPA DE RIESGOS'!$AF556),"")</f>
        <v/>
      </c>
      <c r="BQ100" s="316" t="str">
        <f>IF(AND('MAPA DE RIESGOS'!$AP557="Media",'MAPA DE RIESGOS'!$AR557="Mayor"),CONCATENATE("R",'MAPA DE RIESGOS'!$H557,"C",'MAPA DE RIESGOS'!$AF557),"")</f>
        <v/>
      </c>
      <c r="BR100" s="316" t="str">
        <f>IF(AND('MAPA DE RIESGOS'!$AP558="Media",'MAPA DE RIESGOS'!$AR558="Mayor"),CONCATENATE("R",'MAPA DE RIESGOS'!$H558,"C",'MAPA DE RIESGOS'!$AF558),"")</f>
        <v/>
      </c>
      <c r="BS100" s="316" t="str">
        <f>IF(AND('MAPA DE RIESGOS'!$AP559="Media",'MAPA DE RIESGOS'!$AR559="Mayor"),CONCATENATE("R",'MAPA DE RIESGOS'!$H559,"C",'MAPA DE RIESGOS'!$AF559),"")</f>
        <v/>
      </c>
      <c r="BT100" s="316" t="str">
        <f>IF(AND('MAPA DE RIESGOS'!$AP560="Media",'MAPA DE RIESGOS'!$AR560="Mayor"),CONCATENATE("R",'MAPA DE RIESGOS'!$H560,"C",'MAPA DE RIESGOS'!$AF560),"")</f>
        <v/>
      </c>
      <c r="BU100" s="316" t="str">
        <f>IF(AND('MAPA DE RIESGOS'!$AP561="Media",'MAPA DE RIESGOS'!$AR561="Mayor"),CONCATENATE("R",'MAPA DE RIESGOS'!$H561,"C",'MAPA DE RIESGOS'!$AF561),"")</f>
        <v/>
      </c>
      <c r="BV100" s="316" t="str">
        <f>IF(AND('MAPA DE RIESGOS'!$AP562="Media",'MAPA DE RIESGOS'!$AR562="Mayor"),CONCATENATE("R",'MAPA DE RIESGOS'!$H562,"C",'MAPA DE RIESGOS'!$AF562),"")</f>
        <v/>
      </c>
      <c r="BW100" s="316" t="str">
        <f>IF(AND('MAPA DE RIESGOS'!$AP563="Media",'MAPA DE RIESGOS'!$AR563="Mayor"),CONCATENATE("R",'MAPA DE RIESGOS'!$H563,"C",'MAPA DE RIESGOS'!$AF563),"")</f>
        <v/>
      </c>
      <c r="BX100" s="316" t="str">
        <f>IF(AND('MAPA DE RIESGOS'!$AP564="Media",'MAPA DE RIESGOS'!$AR564="Mayor"),CONCATENATE("R",'MAPA DE RIESGOS'!$H564,"C",'MAPA DE RIESGOS'!$AF564),"")</f>
        <v/>
      </c>
      <c r="BY100" s="316" t="str">
        <f>IF(AND('MAPA DE RIESGOS'!$AP565="Media",'MAPA DE RIESGOS'!$AR565="Mayor"),CONCATENATE("R",'MAPA DE RIESGOS'!$H565,"C",'MAPA DE RIESGOS'!$AF565),"")</f>
        <v/>
      </c>
      <c r="BZ100" s="316" t="str">
        <f>IF(AND('MAPA DE RIESGOS'!$AP566="Media",'MAPA DE RIESGOS'!$AR566="Mayor"),CONCATENATE("R",'MAPA DE RIESGOS'!$H566,"C",'MAPA DE RIESGOS'!$AF566),"")</f>
        <v/>
      </c>
      <c r="CA100" s="316" t="str">
        <f>IF(AND('MAPA DE RIESGOS'!$AP567="Media",'MAPA DE RIESGOS'!$AR567="Mayor"),CONCATENATE("R",'MAPA DE RIESGOS'!$H567,"C",'MAPA DE RIESGOS'!$AF567),"")</f>
        <v/>
      </c>
      <c r="CB100" s="316" t="str">
        <f>IF(AND('MAPA DE RIESGOS'!$AP568="Media",'MAPA DE RIESGOS'!$AR568="Mayor"),CONCATENATE("R",'MAPA DE RIESGOS'!$H568,"C",'MAPA DE RIESGOS'!$AF568),"")</f>
        <v/>
      </c>
      <c r="CC100" s="317" t="str">
        <f>IF(AND('MAPA DE RIESGOS'!$AP569="Media",'MAPA DE RIESGOS'!$AR569="Mayor"),CONCATENATE("R",'MAPA DE RIESGOS'!$H569,"C",'MAPA DE RIESGOS'!$AF569),"")</f>
        <v/>
      </c>
      <c r="CD100" s="318" t="str">
        <f>IF(AND('MAPA DE RIESGOS'!$AP552="Media",'MAPA DE RIESGOS'!$AR552="Catastrófico"),CONCATENATE("R",'MAPA DE RIESGOS'!$H552,"C",'MAPA DE RIESGOS'!$AF552),"")</f>
        <v/>
      </c>
      <c r="CE100" s="318" t="str">
        <f>IF(AND('MAPA DE RIESGOS'!$AP553="Media",'MAPA DE RIESGOS'!$AR553="Catastrófico"),CONCATENATE("R",'MAPA DE RIESGOS'!$H553,"C",'MAPA DE RIESGOS'!$AF553),"")</f>
        <v/>
      </c>
      <c r="CF100" s="318" t="str">
        <f>IF(AND('MAPA DE RIESGOS'!$AP554="Media",'MAPA DE RIESGOS'!$AR554="Catastrófico"),CONCATENATE("R",'MAPA DE RIESGOS'!$H554,"C",'MAPA DE RIESGOS'!$AF554),"")</f>
        <v/>
      </c>
      <c r="CG100" s="318" t="str">
        <f>IF(AND('MAPA DE RIESGOS'!$AP555="Media",'MAPA DE RIESGOS'!$AR555="Catastrófico"),CONCATENATE("R",'MAPA DE RIESGOS'!$H555,"C",'MAPA DE RIESGOS'!$AF555),"")</f>
        <v/>
      </c>
      <c r="CH100" s="318" t="str">
        <f>IF(AND('MAPA DE RIESGOS'!$AP556="Media",'MAPA DE RIESGOS'!$AR556="Catastrófico"),CONCATENATE("R",'MAPA DE RIESGOS'!$H556,"C",'MAPA DE RIESGOS'!$AF556),"")</f>
        <v/>
      </c>
      <c r="CI100" s="318" t="str">
        <f>IF(AND('MAPA DE RIESGOS'!$AP557="Media",'MAPA DE RIESGOS'!$AR557="Catastrófico"),CONCATENATE("R",'MAPA DE RIESGOS'!$H557,"C",'MAPA DE RIESGOS'!$AF557),"")</f>
        <v/>
      </c>
      <c r="CJ100" s="318" t="str">
        <f>IF(AND('MAPA DE RIESGOS'!$AP558="Media",'MAPA DE RIESGOS'!$AR558="Catastrófico"),CONCATENATE("R",'MAPA DE RIESGOS'!$H558,"C",'MAPA DE RIESGOS'!$AF558),"")</f>
        <v/>
      </c>
      <c r="CK100" s="318" t="str">
        <f>IF(AND('MAPA DE RIESGOS'!$AP559="Media",'MAPA DE RIESGOS'!$AR559="Catastrófico"),CONCATENATE("R",'MAPA DE RIESGOS'!$H559,"C",'MAPA DE RIESGOS'!$AF559),"")</f>
        <v/>
      </c>
      <c r="CL100" s="318" t="str">
        <f>IF(AND('MAPA DE RIESGOS'!$AP560="Media",'MAPA DE RIESGOS'!$AR560="Catastrófico"),CONCATENATE("R",'MAPA DE RIESGOS'!$H560,"C",'MAPA DE RIESGOS'!$AF560),"")</f>
        <v/>
      </c>
      <c r="CM100" s="318" t="str">
        <f>IF(AND('MAPA DE RIESGOS'!$AP561="Media",'MAPA DE RIESGOS'!$AR561="Catastrófico"),CONCATENATE("R",'MAPA DE RIESGOS'!$H561,"C",'MAPA DE RIESGOS'!$AF561),"")</f>
        <v/>
      </c>
      <c r="CN100" s="318" t="str">
        <f>IF(AND('MAPA DE RIESGOS'!$AP562="Media",'MAPA DE RIESGOS'!$AR562="Catastrófico"),CONCATENATE("R",'MAPA DE RIESGOS'!$H562,"C",'MAPA DE RIESGOS'!$AF562),"")</f>
        <v/>
      </c>
      <c r="CO100" s="318" t="str">
        <f>IF(AND('MAPA DE RIESGOS'!$AP563="Media",'MAPA DE RIESGOS'!$AR563="Catastrófico"),CONCATENATE("R",'MAPA DE RIESGOS'!$H563,"C",'MAPA DE RIESGOS'!$AF563),"")</f>
        <v/>
      </c>
      <c r="CP100" s="318" t="str">
        <f>IF(AND('MAPA DE RIESGOS'!$AP564="Media",'MAPA DE RIESGOS'!$AR564="Catastrófico"),CONCATENATE("R",'MAPA DE RIESGOS'!$H564,"C",'MAPA DE RIESGOS'!$AF564),"")</f>
        <v/>
      </c>
      <c r="CQ100" s="318" t="str">
        <f>IF(AND('MAPA DE RIESGOS'!$AP565="Media",'MAPA DE RIESGOS'!$AR565="Catastrófico"),CONCATENATE("R",'MAPA DE RIESGOS'!$H565,"C",'MAPA DE RIESGOS'!$AF565),"")</f>
        <v/>
      </c>
      <c r="CR100" s="318" t="str">
        <f>IF(AND('MAPA DE RIESGOS'!$AP566="Media",'MAPA DE RIESGOS'!$AR566="Catastrófico"),CONCATENATE("R",'MAPA DE RIESGOS'!$H566,"C",'MAPA DE RIESGOS'!$AF566),"")</f>
        <v/>
      </c>
      <c r="CS100" s="318" t="str">
        <f>IF(AND('MAPA DE RIESGOS'!$AP567="Media",'MAPA DE RIESGOS'!$AR567="Catastrófico"),CONCATENATE("R",'MAPA DE RIESGOS'!$H567,"C",'MAPA DE RIESGOS'!$AF567),"")</f>
        <v/>
      </c>
      <c r="CT100" s="318" t="str">
        <f>IF(AND('MAPA DE RIESGOS'!$AP568="Media",'MAPA DE RIESGOS'!$AR568="Catastrófico"),CONCATENATE("R",'MAPA DE RIESGOS'!$H568,"C",'MAPA DE RIESGOS'!$AF568),"")</f>
        <v/>
      </c>
      <c r="CU100" s="319" t="str">
        <f>IF(AND('MAPA DE RIESGOS'!$AP569="Media",'MAPA DE RIESGOS'!$AR569="Catastrófico"),CONCATENATE("R",'MAPA DE RIESGOS'!$H569,"C",'MAPA DE RIESGOS'!$AF569),"")</f>
        <v/>
      </c>
      <c r="CV100" s="57"/>
      <c r="CW100" s="864"/>
      <c r="CX100" s="865"/>
      <c r="CY100" s="865"/>
      <c r="CZ100" s="865"/>
      <c r="DA100" s="865"/>
      <c r="DB100" s="866"/>
    </row>
    <row r="101" spans="2:106" ht="32.450000000000003" customHeight="1">
      <c r="B101" s="878"/>
      <c r="C101" s="878"/>
      <c r="D101" s="879"/>
      <c r="E101" s="849"/>
      <c r="F101" s="850"/>
      <c r="G101" s="850"/>
      <c r="H101" s="850"/>
      <c r="I101" s="851"/>
      <c r="J101" s="328" t="str">
        <f>IF(AND('MAPA DE RIESGOS'!$AP570="Media",'MAPA DE RIESGOS'!$AR570="Leve"),CONCATENATE("R",'MAPA DE RIESGOS'!$H570,"C",'MAPA DE RIESGOS'!$AF570),"")</f>
        <v/>
      </c>
      <c r="K101" s="329" t="str">
        <f>IF(AND('MAPA DE RIESGOS'!$AP571="Media",'MAPA DE RIESGOS'!$AR571="Leve"),CONCATENATE("R",'MAPA DE RIESGOS'!$H571,"C",'MAPA DE RIESGOS'!$AF571),"")</f>
        <v/>
      </c>
      <c r="L101" s="329" t="str">
        <f>IF(AND('MAPA DE RIESGOS'!$AP572="Media",'MAPA DE RIESGOS'!$AR572="Leve"),CONCATENATE("R",'MAPA DE RIESGOS'!$H572,"C",'MAPA DE RIESGOS'!$AF572),"")</f>
        <v/>
      </c>
      <c r="M101" s="329" t="str">
        <f>IF(AND('MAPA DE RIESGOS'!$AP573="Media",'MAPA DE RIESGOS'!$AR573="Leve"),CONCATENATE("R",'MAPA DE RIESGOS'!$H573,"C",'MAPA DE RIESGOS'!$AF573),"")</f>
        <v/>
      </c>
      <c r="N101" s="329" t="str">
        <f>IF(AND('MAPA DE RIESGOS'!$AP574="Media",'MAPA DE RIESGOS'!$AR574="Leve"),CONCATENATE("R",'MAPA DE RIESGOS'!$H574,"C",'MAPA DE RIESGOS'!$AF574),"")</f>
        <v/>
      </c>
      <c r="O101" s="329" t="str">
        <f>IF(AND('MAPA DE RIESGOS'!$AP575="Media",'MAPA DE RIESGOS'!$AR575="Leve"),CONCATENATE("R",'MAPA DE RIESGOS'!$H575,"C",'MAPA DE RIESGOS'!$AF575),"")</f>
        <v/>
      </c>
      <c r="P101" s="329" t="str">
        <f>IF(AND('MAPA DE RIESGOS'!$AP576="Media",'MAPA DE RIESGOS'!$AR576="Leve"),CONCATENATE("R",'MAPA DE RIESGOS'!$H576,"C",'MAPA DE RIESGOS'!$AF576),"")</f>
        <v/>
      </c>
      <c r="Q101" s="329" t="str">
        <f>IF(AND('MAPA DE RIESGOS'!$AP577="Media",'MAPA DE RIESGOS'!$AR577="Leve"),CONCATENATE("R",'MAPA DE RIESGOS'!$H577,"C",'MAPA DE RIESGOS'!$AF577),"")</f>
        <v/>
      </c>
      <c r="R101" s="329" t="str">
        <f>IF(AND('MAPA DE RIESGOS'!$AP578="Media",'MAPA DE RIESGOS'!$AR578="Leve"),CONCATENATE("R",'MAPA DE RIESGOS'!$H578,"C",'MAPA DE RIESGOS'!$AF578),"")</f>
        <v/>
      </c>
      <c r="S101" s="329" t="str">
        <f>IF(AND('MAPA DE RIESGOS'!$AP579="Media",'MAPA DE RIESGOS'!$AR579="Leve"),CONCATENATE("R",'MAPA DE RIESGOS'!$H579,"C",'MAPA DE RIESGOS'!$AF579),"")</f>
        <v/>
      </c>
      <c r="T101" s="329" t="str">
        <f>IF(AND('MAPA DE RIESGOS'!$AP580="Media",'MAPA DE RIESGOS'!$AR580="Leve"),CONCATENATE("R",'MAPA DE RIESGOS'!$H580,"C",'MAPA DE RIESGOS'!$AF580),"")</f>
        <v/>
      </c>
      <c r="U101" s="329" t="str">
        <f>IF(AND('MAPA DE RIESGOS'!$AP581="Media",'MAPA DE RIESGOS'!$AR581="Leve"),CONCATENATE("R",'MAPA DE RIESGOS'!$H581,"C",'MAPA DE RIESGOS'!$AF581),"")</f>
        <v/>
      </c>
      <c r="V101" s="329" t="str">
        <f>IF(AND('MAPA DE RIESGOS'!$AP582="Media",'MAPA DE RIESGOS'!$AR582="Leve"),CONCATENATE("R",'MAPA DE RIESGOS'!$H582,"C",'MAPA DE RIESGOS'!$AF582),"")</f>
        <v/>
      </c>
      <c r="W101" s="329" t="str">
        <f>IF(AND('MAPA DE RIESGOS'!$AP583="Media",'MAPA DE RIESGOS'!$AR583="Leve"),CONCATENATE("R",'MAPA DE RIESGOS'!$H583,"C",'MAPA DE RIESGOS'!$AF583),"")</f>
        <v/>
      </c>
      <c r="X101" s="329" t="str">
        <f>IF(AND('MAPA DE RIESGOS'!$AP584="Media",'MAPA DE RIESGOS'!$AR584="Leve"),CONCATENATE("R",'MAPA DE RIESGOS'!$H584,"C",'MAPA DE RIESGOS'!$AF584),"")</f>
        <v/>
      </c>
      <c r="Y101" s="329" t="str">
        <f>IF(AND('MAPA DE RIESGOS'!$AP585="Media",'MAPA DE RIESGOS'!$AR585="Leve"),CONCATENATE("R",'MAPA DE RIESGOS'!$H585,"C",'MAPA DE RIESGOS'!$AF585),"")</f>
        <v/>
      </c>
      <c r="Z101" s="329" t="str">
        <f>IF(AND('MAPA DE RIESGOS'!$AP586="Media",'MAPA DE RIESGOS'!$AR586="Leve"),CONCATENATE("R",'MAPA DE RIESGOS'!$H586,"C",'MAPA DE RIESGOS'!$AF586),"")</f>
        <v/>
      </c>
      <c r="AA101" s="329" t="str">
        <f>IF(AND('MAPA DE RIESGOS'!$AP587="Media",'MAPA DE RIESGOS'!$AR587="Leve"),CONCATENATE("R",'MAPA DE RIESGOS'!$H587,"C",'MAPA DE RIESGOS'!$AF587),"")</f>
        <v/>
      </c>
      <c r="AB101" s="328" t="str">
        <f>IF(AND('MAPA DE RIESGOS'!$AP570="Media",'MAPA DE RIESGOS'!$AR570="Menor"),CONCATENATE("R",'MAPA DE RIESGOS'!$H570,"C",'MAPA DE RIESGOS'!$AF570),"")</f>
        <v/>
      </c>
      <c r="AC101" s="329" t="str">
        <f>IF(AND('MAPA DE RIESGOS'!$AP571="Media",'MAPA DE RIESGOS'!$AR571="Menor"),CONCATENATE("R",'MAPA DE RIESGOS'!$H571,"C",'MAPA DE RIESGOS'!$AF571),"")</f>
        <v/>
      </c>
      <c r="AD101" s="329" t="str">
        <f>IF(AND('MAPA DE RIESGOS'!$AP572="Media",'MAPA DE RIESGOS'!$AR572="Menor"),CONCATENATE("R",'MAPA DE RIESGOS'!$H572,"C",'MAPA DE RIESGOS'!$AF572),"")</f>
        <v/>
      </c>
      <c r="AE101" s="329" t="str">
        <f>IF(AND('MAPA DE RIESGOS'!$AP573="Media",'MAPA DE RIESGOS'!$AR573="Menor"),CONCATENATE("R",'MAPA DE RIESGOS'!$H573,"C",'MAPA DE RIESGOS'!$AF573),"")</f>
        <v/>
      </c>
      <c r="AF101" s="329" t="str">
        <f>IF(AND('MAPA DE RIESGOS'!$AP574="Media",'MAPA DE RIESGOS'!$AR574="Menor"),CONCATENATE("R",'MAPA DE RIESGOS'!$H574,"C",'MAPA DE RIESGOS'!$AF574),"")</f>
        <v/>
      </c>
      <c r="AG101" s="329" t="str">
        <f>IF(AND('MAPA DE RIESGOS'!$AP575="Media",'MAPA DE RIESGOS'!$AR575="Menor"),CONCATENATE("R",'MAPA DE RIESGOS'!$H575,"C",'MAPA DE RIESGOS'!$AF575),"")</f>
        <v/>
      </c>
      <c r="AH101" s="329" t="str">
        <f>IF(AND('MAPA DE RIESGOS'!$AP576="Media",'MAPA DE RIESGOS'!$AR576="Menor"),CONCATENATE("R",'MAPA DE RIESGOS'!$H576,"C",'MAPA DE RIESGOS'!$AF576),"")</f>
        <v/>
      </c>
      <c r="AI101" s="329" t="str">
        <f>IF(AND('MAPA DE RIESGOS'!$AP577="Media",'MAPA DE RIESGOS'!$AR577="Menor"),CONCATENATE("R",'MAPA DE RIESGOS'!$H577,"C",'MAPA DE RIESGOS'!$AF577),"")</f>
        <v/>
      </c>
      <c r="AJ101" s="329" t="str">
        <f>IF(AND('MAPA DE RIESGOS'!$AP578="Media",'MAPA DE RIESGOS'!$AR578="Menor"),CONCATENATE("R",'MAPA DE RIESGOS'!$H578,"C",'MAPA DE RIESGOS'!$AF578),"")</f>
        <v/>
      </c>
      <c r="AK101" s="329" t="str">
        <f>IF(AND('MAPA DE RIESGOS'!$AP579="Media",'MAPA DE RIESGOS'!$AR579="Menor"),CONCATENATE("R",'MAPA DE RIESGOS'!$H579,"C",'MAPA DE RIESGOS'!$AF579),"")</f>
        <v/>
      </c>
      <c r="AL101" s="329" t="str">
        <f>IF(AND('MAPA DE RIESGOS'!$AP580="Media",'MAPA DE RIESGOS'!$AR580="Menor"),CONCATENATE("R",'MAPA DE RIESGOS'!$H580,"C",'MAPA DE RIESGOS'!$AF580),"")</f>
        <v/>
      </c>
      <c r="AM101" s="329" t="str">
        <f>IF(AND('MAPA DE RIESGOS'!$AP581="Media",'MAPA DE RIESGOS'!$AR581="Menor"),CONCATENATE("R",'MAPA DE RIESGOS'!$H581,"C",'MAPA DE RIESGOS'!$AF581),"")</f>
        <v/>
      </c>
      <c r="AN101" s="329" t="str">
        <f>IF(AND('MAPA DE RIESGOS'!$AP582="Media",'MAPA DE RIESGOS'!$AR582="Menor"),CONCATENATE("R",'MAPA DE RIESGOS'!$H582,"C",'MAPA DE RIESGOS'!$AF582),"")</f>
        <v/>
      </c>
      <c r="AO101" s="329" t="str">
        <f>IF(AND('MAPA DE RIESGOS'!$AP583="Media",'MAPA DE RIESGOS'!$AR583="Menor"),CONCATENATE("R",'MAPA DE RIESGOS'!$H583,"C",'MAPA DE RIESGOS'!$AF583),"")</f>
        <v/>
      </c>
      <c r="AP101" s="329" t="str">
        <f>IF(AND('MAPA DE RIESGOS'!$AP584="Media",'MAPA DE RIESGOS'!$AR584="Menor"),CONCATENATE("R",'MAPA DE RIESGOS'!$H584,"C",'MAPA DE RIESGOS'!$AF584),"")</f>
        <v/>
      </c>
      <c r="AQ101" s="329" t="str">
        <f>IF(AND('MAPA DE RIESGOS'!$AP585="Media",'MAPA DE RIESGOS'!$AR585="Menor"),CONCATENATE("R",'MAPA DE RIESGOS'!$H585,"C",'MAPA DE RIESGOS'!$AF585),"")</f>
        <v/>
      </c>
      <c r="AR101" s="329" t="str">
        <f>IF(AND('MAPA DE RIESGOS'!$AP586="Media",'MAPA DE RIESGOS'!$AR586="Menor"),CONCATENATE("R",'MAPA DE RIESGOS'!$H586,"C",'MAPA DE RIESGOS'!$AF586),"")</f>
        <v/>
      </c>
      <c r="AS101" s="329" t="str">
        <f>IF(AND('MAPA DE RIESGOS'!$AP587="Media",'MAPA DE RIESGOS'!$AR587="Menor"),CONCATENATE("R",'MAPA DE RIESGOS'!$H587,"C",'MAPA DE RIESGOS'!$AF587),"")</f>
        <v/>
      </c>
      <c r="AT101" s="328" t="str">
        <f>IF(AND('MAPA DE RIESGOS'!$AP570="Media",'MAPA DE RIESGOS'!$AR570="Moderado"),CONCATENATE("R",'MAPA DE RIESGOS'!$H570,"C",'MAPA DE RIESGOS'!$AF570),"")</f>
        <v/>
      </c>
      <c r="AU101" s="329" t="str">
        <f>IF(AND('MAPA DE RIESGOS'!$AP571="Media",'MAPA DE RIESGOS'!$AR571="Moderado"),CONCATENATE("R",'MAPA DE RIESGOS'!$H571,"C",'MAPA DE RIESGOS'!$AF571),"")</f>
        <v/>
      </c>
      <c r="AV101" s="329" t="str">
        <f>IF(AND('MAPA DE RIESGOS'!$AP572="Media",'MAPA DE RIESGOS'!$AR572="Moderado"),CONCATENATE("R",'MAPA DE RIESGOS'!$H572,"C",'MAPA DE RIESGOS'!$AF572),"")</f>
        <v/>
      </c>
      <c r="AW101" s="329" t="str">
        <f>IF(AND('MAPA DE RIESGOS'!$AP573="Media",'MAPA DE RIESGOS'!$AR573="Moderado"),CONCATENATE("R",'MAPA DE RIESGOS'!$H573,"C",'MAPA DE RIESGOS'!$AF573),"")</f>
        <v/>
      </c>
      <c r="AX101" s="329" t="str">
        <f>IF(AND('MAPA DE RIESGOS'!$AP574="Media",'MAPA DE RIESGOS'!$AR574="Moderado"),CONCATENATE("R",'MAPA DE RIESGOS'!$H574,"C",'MAPA DE RIESGOS'!$AF574),"")</f>
        <v/>
      </c>
      <c r="AY101" s="329" t="str">
        <f>IF(AND('MAPA DE RIESGOS'!$AP575="Media",'MAPA DE RIESGOS'!$AR575="Moderado"),CONCATENATE("R",'MAPA DE RIESGOS'!$H575,"C",'MAPA DE RIESGOS'!$AF575),"")</f>
        <v/>
      </c>
      <c r="AZ101" s="329" t="str">
        <f>IF(AND('MAPA DE RIESGOS'!$AP576="Media",'MAPA DE RIESGOS'!$AR576="Moderado"),CONCATENATE("R",'MAPA DE RIESGOS'!$H576,"C",'MAPA DE RIESGOS'!$AF576),"")</f>
        <v/>
      </c>
      <c r="BA101" s="329" t="str">
        <f>IF(AND('MAPA DE RIESGOS'!$AP577="Media",'MAPA DE RIESGOS'!$AR577="Moderado"),CONCATENATE("R",'MAPA DE RIESGOS'!$H577,"C",'MAPA DE RIESGOS'!$AF577),"")</f>
        <v/>
      </c>
      <c r="BB101" s="329" t="str">
        <f>IF(AND('MAPA DE RIESGOS'!$AP578="Media",'MAPA DE RIESGOS'!$AR578="Moderado"),CONCATENATE("R",'MAPA DE RIESGOS'!$H578,"C",'MAPA DE RIESGOS'!$AF578),"")</f>
        <v/>
      </c>
      <c r="BC101" s="329" t="str">
        <f>IF(AND('MAPA DE RIESGOS'!$AP579="Media",'MAPA DE RIESGOS'!$AR579="Moderado"),CONCATENATE("R",'MAPA DE RIESGOS'!$H579,"C",'MAPA DE RIESGOS'!$AF579),"")</f>
        <v/>
      </c>
      <c r="BD101" s="329" t="str">
        <f>IF(AND('MAPA DE RIESGOS'!$AP580="Media",'MAPA DE RIESGOS'!$AR580="Moderado"),CONCATENATE("R",'MAPA DE RIESGOS'!$H580,"C",'MAPA DE RIESGOS'!$AF580),"")</f>
        <v/>
      </c>
      <c r="BE101" s="329" t="str">
        <f>IF(AND('MAPA DE RIESGOS'!$AP581="Media",'MAPA DE RIESGOS'!$AR581="Moderado"),CONCATENATE("R",'MAPA DE RIESGOS'!$H581,"C",'MAPA DE RIESGOS'!$AF581),"")</f>
        <v/>
      </c>
      <c r="BF101" s="329" t="str">
        <f>IF(AND('MAPA DE RIESGOS'!$AP582="Media",'MAPA DE RIESGOS'!$AR582="Moderado"),CONCATENATE("R",'MAPA DE RIESGOS'!$H582,"C",'MAPA DE RIESGOS'!$AF582),"")</f>
        <v/>
      </c>
      <c r="BG101" s="329" t="str">
        <f>IF(AND('MAPA DE RIESGOS'!$AP583="Media",'MAPA DE RIESGOS'!$AR583="Moderado"),CONCATENATE("R",'MAPA DE RIESGOS'!$H583,"C",'MAPA DE RIESGOS'!$AF583),"")</f>
        <v/>
      </c>
      <c r="BH101" s="329" t="str">
        <f>IF(AND('MAPA DE RIESGOS'!$AP584="Media",'MAPA DE RIESGOS'!$AR584="Moderado"),CONCATENATE("R",'MAPA DE RIESGOS'!$H584,"C",'MAPA DE RIESGOS'!$AF584),"")</f>
        <v/>
      </c>
      <c r="BI101" s="329" t="str">
        <f>IF(AND('MAPA DE RIESGOS'!$AP585="Media",'MAPA DE RIESGOS'!$AR585="Moderado"),CONCATENATE("R",'MAPA DE RIESGOS'!$H585,"C",'MAPA DE RIESGOS'!$AF585),"")</f>
        <v/>
      </c>
      <c r="BJ101" s="329" t="str">
        <f>IF(AND('MAPA DE RIESGOS'!$AP586="Media",'MAPA DE RIESGOS'!$AR586="Moderado"),CONCATENATE("R",'MAPA DE RIESGOS'!$H586,"C",'MAPA DE RIESGOS'!$AF586),"")</f>
        <v/>
      </c>
      <c r="BK101" s="330" t="str">
        <f>IF(AND('MAPA DE RIESGOS'!$AP587="Media",'MAPA DE RIESGOS'!$AR587="Moderado"),CONCATENATE("R",'MAPA DE RIESGOS'!$H587,"C",'MAPA DE RIESGOS'!$AF587),"")</f>
        <v/>
      </c>
      <c r="BL101" s="316" t="str">
        <f>IF(AND('MAPA DE RIESGOS'!$AP570="Media",'MAPA DE RIESGOS'!$AR570="Mayor"),CONCATENATE("R",'MAPA DE RIESGOS'!$H570,"C",'MAPA DE RIESGOS'!$AF570),"")</f>
        <v/>
      </c>
      <c r="BM101" s="316" t="str">
        <f>IF(AND('MAPA DE RIESGOS'!$AP571="Media",'MAPA DE RIESGOS'!$AR571="Mayor"),CONCATENATE("R",'MAPA DE RIESGOS'!$H571,"C",'MAPA DE RIESGOS'!$AF571),"")</f>
        <v/>
      </c>
      <c r="BN101" s="316" t="str">
        <f>IF(AND('MAPA DE RIESGOS'!$AP572="Media",'MAPA DE RIESGOS'!$AR572="Mayor"),CONCATENATE("R",'MAPA DE RIESGOS'!$H572,"C",'MAPA DE RIESGOS'!$AF572),"")</f>
        <v/>
      </c>
      <c r="BO101" s="316" t="str">
        <f>IF(AND('MAPA DE RIESGOS'!$AP573="Media",'MAPA DE RIESGOS'!$AR573="Mayor"),CONCATENATE("R",'MAPA DE RIESGOS'!$H573,"C",'MAPA DE RIESGOS'!$AF573),"")</f>
        <v/>
      </c>
      <c r="BP101" s="316" t="str">
        <f>IF(AND('MAPA DE RIESGOS'!$AP574="Media",'MAPA DE RIESGOS'!$AR574="Mayor"),CONCATENATE("R",'MAPA DE RIESGOS'!$H574,"C",'MAPA DE RIESGOS'!$AF574),"")</f>
        <v/>
      </c>
      <c r="BQ101" s="316" t="str">
        <f>IF(AND('MAPA DE RIESGOS'!$AP575="Media",'MAPA DE RIESGOS'!$AR575="Mayor"),CONCATENATE("R",'MAPA DE RIESGOS'!$H575,"C",'MAPA DE RIESGOS'!$AF575),"")</f>
        <v/>
      </c>
      <c r="BR101" s="316" t="str">
        <f>IF(AND('MAPA DE RIESGOS'!$AP576="Media",'MAPA DE RIESGOS'!$AR576="Mayor"),CONCATENATE("R",'MAPA DE RIESGOS'!$H576,"C",'MAPA DE RIESGOS'!$AF576),"")</f>
        <v/>
      </c>
      <c r="BS101" s="316" t="str">
        <f>IF(AND('MAPA DE RIESGOS'!$AP577="Media",'MAPA DE RIESGOS'!$AR577="Mayor"),CONCATENATE("R",'MAPA DE RIESGOS'!$H577,"C",'MAPA DE RIESGOS'!$AF577),"")</f>
        <v/>
      </c>
      <c r="BT101" s="316" t="str">
        <f>IF(AND('MAPA DE RIESGOS'!$AP578="Media",'MAPA DE RIESGOS'!$AR578="Mayor"),CONCATENATE("R",'MAPA DE RIESGOS'!$H578,"C",'MAPA DE RIESGOS'!$AF578),"")</f>
        <v/>
      </c>
      <c r="BU101" s="316" t="str">
        <f>IF(AND('MAPA DE RIESGOS'!$AP579="Media",'MAPA DE RIESGOS'!$AR579="Mayor"),CONCATENATE("R",'MAPA DE RIESGOS'!$H579,"C",'MAPA DE RIESGOS'!$AF579),"")</f>
        <v/>
      </c>
      <c r="BV101" s="316" t="str">
        <f>IF(AND('MAPA DE RIESGOS'!$AP580="Media",'MAPA DE RIESGOS'!$AR580="Mayor"),CONCATENATE("R",'MAPA DE RIESGOS'!$H580,"C",'MAPA DE RIESGOS'!$AF580),"")</f>
        <v/>
      </c>
      <c r="BW101" s="316" t="str">
        <f>IF(AND('MAPA DE RIESGOS'!$AP581="Media",'MAPA DE RIESGOS'!$AR581="Mayor"),CONCATENATE("R",'MAPA DE RIESGOS'!$H581,"C",'MAPA DE RIESGOS'!$AF581),"")</f>
        <v/>
      </c>
      <c r="BX101" s="316" t="str">
        <f>IF(AND('MAPA DE RIESGOS'!$AP582="Media",'MAPA DE RIESGOS'!$AR582="Mayor"),CONCATENATE("R",'MAPA DE RIESGOS'!$H582,"C",'MAPA DE RIESGOS'!$AF582),"")</f>
        <v/>
      </c>
      <c r="BY101" s="316" t="str">
        <f>IF(AND('MAPA DE RIESGOS'!$AP583="Media",'MAPA DE RIESGOS'!$AR583="Mayor"),CONCATENATE("R",'MAPA DE RIESGOS'!$H583,"C",'MAPA DE RIESGOS'!$AF583),"")</f>
        <v/>
      </c>
      <c r="BZ101" s="316" t="str">
        <f>IF(AND('MAPA DE RIESGOS'!$AP584="Media",'MAPA DE RIESGOS'!$AR584="Mayor"),CONCATENATE("R",'MAPA DE RIESGOS'!$H584,"C",'MAPA DE RIESGOS'!$AF584),"")</f>
        <v/>
      </c>
      <c r="CA101" s="316" t="str">
        <f>IF(AND('MAPA DE RIESGOS'!$AP585="Media",'MAPA DE RIESGOS'!$AR585="Mayor"),CONCATENATE("R",'MAPA DE RIESGOS'!$H585,"C",'MAPA DE RIESGOS'!$AF585),"")</f>
        <v/>
      </c>
      <c r="CB101" s="316" t="str">
        <f>IF(AND('MAPA DE RIESGOS'!$AP586="Media",'MAPA DE RIESGOS'!$AR586="Mayor"),CONCATENATE("R",'MAPA DE RIESGOS'!$H586,"C",'MAPA DE RIESGOS'!$AF586),"")</f>
        <v/>
      </c>
      <c r="CC101" s="317" t="str">
        <f>IF(AND('MAPA DE RIESGOS'!$AP587="Media",'MAPA DE RIESGOS'!$AR587="Mayor"),CONCATENATE("R",'MAPA DE RIESGOS'!$H587,"C",'MAPA DE RIESGOS'!$AF587),"")</f>
        <v/>
      </c>
      <c r="CD101" s="318" t="str">
        <f>IF(AND('MAPA DE RIESGOS'!$AP570="Media",'MAPA DE RIESGOS'!$AR570="Catastrófico"),CONCATENATE("R",'MAPA DE RIESGOS'!$H570,"C",'MAPA DE RIESGOS'!$AF570),"")</f>
        <v/>
      </c>
      <c r="CE101" s="318" t="str">
        <f>IF(AND('MAPA DE RIESGOS'!$AP571="Media",'MAPA DE RIESGOS'!$AR571="Catastrófico"),CONCATENATE("R",'MAPA DE RIESGOS'!$H571,"C",'MAPA DE RIESGOS'!$AF571),"")</f>
        <v/>
      </c>
      <c r="CF101" s="318" t="str">
        <f>IF(AND('MAPA DE RIESGOS'!$AP572="Media",'MAPA DE RIESGOS'!$AR572="Catastrófico"),CONCATENATE("R",'MAPA DE RIESGOS'!$H572,"C",'MAPA DE RIESGOS'!$AF572),"")</f>
        <v/>
      </c>
      <c r="CG101" s="318" t="str">
        <f>IF(AND('MAPA DE RIESGOS'!$AP573="Media",'MAPA DE RIESGOS'!$AR573="Catastrófico"),CONCATENATE("R",'MAPA DE RIESGOS'!$H573,"C",'MAPA DE RIESGOS'!$AF573),"")</f>
        <v/>
      </c>
      <c r="CH101" s="318" t="str">
        <f>IF(AND('MAPA DE RIESGOS'!$AP574="Media",'MAPA DE RIESGOS'!$AR574="Catastrófico"),CONCATENATE("R",'MAPA DE RIESGOS'!$H574,"C",'MAPA DE RIESGOS'!$AF574),"")</f>
        <v/>
      </c>
      <c r="CI101" s="318" t="str">
        <f>IF(AND('MAPA DE RIESGOS'!$AP575="Media",'MAPA DE RIESGOS'!$AR575="Catastrófico"),CONCATENATE("R",'MAPA DE RIESGOS'!$H575,"C",'MAPA DE RIESGOS'!$AF575),"")</f>
        <v/>
      </c>
      <c r="CJ101" s="318" t="str">
        <f>IF(AND('MAPA DE RIESGOS'!$AP576="Media",'MAPA DE RIESGOS'!$AR576="Catastrófico"),CONCATENATE("R",'MAPA DE RIESGOS'!$H576,"C",'MAPA DE RIESGOS'!$AF576),"")</f>
        <v/>
      </c>
      <c r="CK101" s="318" t="str">
        <f>IF(AND('MAPA DE RIESGOS'!$AP577="Media",'MAPA DE RIESGOS'!$AR577="Catastrófico"),CONCATENATE("R",'MAPA DE RIESGOS'!$H577,"C",'MAPA DE RIESGOS'!$AF577),"")</f>
        <v/>
      </c>
      <c r="CL101" s="318" t="str">
        <f>IF(AND('MAPA DE RIESGOS'!$AP578="Media",'MAPA DE RIESGOS'!$AR578="Catastrófico"),CONCATENATE("R",'MAPA DE RIESGOS'!$H578,"C",'MAPA DE RIESGOS'!$AF578),"")</f>
        <v/>
      </c>
      <c r="CM101" s="318" t="str">
        <f>IF(AND('MAPA DE RIESGOS'!$AP579="Media",'MAPA DE RIESGOS'!$AR579="Catastrófico"),CONCATENATE("R",'MAPA DE RIESGOS'!$H579,"C",'MAPA DE RIESGOS'!$AF579),"")</f>
        <v/>
      </c>
      <c r="CN101" s="318" t="str">
        <f>IF(AND('MAPA DE RIESGOS'!$AP580="Media",'MAPA DE RIESGOS'!$AR580="Catastrófico"),CONCATENATE("R",'MAPA DE RIESGOS'!$H580,"C",'MAPA DE RIESGOS'!$AF580),"")</f>
        <v/>
      </c>
      <c r="CO101" s="318" t="str">
        <f>IF(AND('MAPA DE RIESGOS'!$AP581="Media",'MAPA DE RIESGOS'!$AR581="Catastrófico"),CONCATENATE("R",'MAPA DE RIESGOS'!$H581,"C",'MAPA DE RIESGOS'!$AF581),"")</f>
        <v/>
      </c>
      <c r="CP101" s="318" t="str">
        <f>IF(AND('MAPA DE RIESGOS'!$AP582="Media",'MAPA DE RIESGOS'!$AR582="Catastrófico"),CONCATENATE("R",'MAPA DE RIESGOS'!$H582,"C",'MAPA DE RIESGOS'!$AF582),"")</f>
        <v/>
      </c>
      <c r="CQ101" s="318" t="str">
        <f>IF(AND('MAPA DE RIESGOS'!$AP583="Media",'MAPA DE RIESGOS'!$AR583="Catastrófico"),CONCATENATE("R",'MAPA DE RIESGOS'!$H583,"C",'MAPA DE RIESGOS'!$AF583),"")</f>
        <v/>
      </c>
      <c r="CR101" s="318" t="str">
        <f>IF(AND('MAPA DE RIESGOS'!$AP584="Media",'MAPA DE RIESGOS'!$AR584="Catastrófico"),CONCATENATE("R",'MAPA DE RIESGOS'!$H584,"C",'MAPA DE RIESGOS'!$AF584),"")</f>
        <v/>
      </c>
      <c r="CS101" s="318" t="str">
        <f>IF(AND('MAPA DE RIESGOS'!$AP585="Media",'MAPA DE RIESGOS'!$AR585="Catastrófico"),CONCATENATE("R",'MAPA DE RIESGOS'!$H585,"C",'MAPA DE RIESGOS'!$AF585),"")</f>
        <v/>
      </c>
      <c r="CT101" s="318" t="str">
        <f>IF(AND('MAPA DE RIESGOS'!$AP586="Media",'MAPA DE RIESGOS'!$AR586="Catastrófico"),CONCATENATE("R",'MAPA DE RIESGOS'!$H586,"C",'MAPA DE RIESGOS'!$AF586),"")</f>
        <v/>
      </c>
      <c r="CU101" s="319" t="str">
        <f>IF(AND('MAPA DE RIESGOS'!$AP587="Media",'MAPA DE RIESGOS'!$AR587="Catastrófico"),CONCATENATE("R",'MAPA DE RIESGOS'!$H587,"C",'MAPA DE RIESGOS'!$AF587),"")</f>
        <v/>
      </c>
      <c r="CV101" s="57"/>
      <c r="CW101" s="864"/>
      <c r="CX101" s="865"/>
      <c r="CY101" s="865"/>
      <c r="CZ101" s="865"/>
      <c r="DA101" s="865"/>
      <c r="DB101" s="866"/>
    </row>
    <row r="102" spans="2:106" ht="32.450000000000003" customHeight="1">
      <c r="B102" s="878"/>
      <c r="C102" s="878"/>
      <c r="D102" s="879"/>
      <c r="E102" s="849"/>
      <c r="F102" s="850"/>
      <c r="G102" s="850"/>
      <c r="H102" s="850"/>
      <c r="I102" s="851"/>
      <c r="J102" s="328" t="str">
        <f>IF(AND('MAPA DE RIESGOS'!$AP588="Media",'MAPA DE RIESGOS'!$AR588="Leve"),CONCATENATE("R",'MAPA DE RIESGOS'!$H588,"C",'MAPA DE RIESGOS'!$AF588),"")</f>
        <v/>
      </c>
      <c r="K102" s="329" t="str">
        <f>IF(AND('MAPA DE RIESGOS'!$AP589="Media",'MAPA DE RIESGOS'!$AR589="Leve"),CONCATENATE("R",'MAPA DE RIESGOS'!$H589,"C",'MAPA DE RIESGOS'!$AF589),"")</f>
        <v/>
      </c>
      <c r="L102" s="329" t="str">
        <f>IF(AND('MAPA DE RIESGOS'!$AP590="Media",'MAPA DE RIESGOS'!$AR590="Leve"),CONCATENATE("R",'MAPA DE RIESGOS'!$H590,"C",'MAPA DE RIESGOS'!$AF590),"")</f>
        <v/>
      </c>
      <c r="M102" s="329" t="str">
        <f>IF(AND('MAPA DE RIESGOS'!$AP591="Media",'MAPA DE RIESGOS'!$AR591="Leve"),CONCATENATE("R",'MAPA DE RIESGOS'!$H591,"C",'MAPA DE RIESGOS'!$AF591),"")</f>
        <v/>
      </c>
      <c r="N102" s="329" t="str">
        <f>IF(AND('MAPA DE RIESGOS'!$AP592="Media",'MAPA DE RIESGOS'!$AR592="Leve"),CONCATENATE("R",'MAPA DE RIESGOS'!$H592,"C",'MAPA DE RIESGOS'!$AF592),"")</f>
        <v/>
      </c>
      <c r="O102" s="329" t="str">
        <f>IF(AND('MAPA DE RIESGOS'!$AP593="Media",'MAPA DE RIESGOS'!$AR593="Leve"),CONCATENATE("R",'MAPA DE RIESGOS'!$H593,"C",'MAPA DE RIESGOS'!$AF593),"")</f>
        <v/>
      </c>
      <c r="P102" s="329" t="str">
        <f>IF(AND('MAPA DE RIESGOS'!$AP594="Media",'MAPA DE RIESGOS'!$AR594="Leve"),CONCATENATE("R",'MAPA DE RIESGOS'!$H594,"C",'MAPA DE RIESGOS'!$AF594),"")</f>
        <v/>
      </c>
      <c r="Q102" s="329" t="str">
        <f>IF(AND('MAPA DE RIESGOS'!$AP595="Media",'MAPA DE RIESGOS'!$AR595="Leve"),CONCATENATE("R",'MAPA DE RIESGOS'!$H595,"C",'MAPA DE RIESGOS'!$AF595),"")</f>
        <v/>
      </c>
      <c r="R102" s="329" t="str">
        <f>IF(AND('MAPA DE RIESGOS'!$AP596="Media",'MAPA DE RIESGOS'!$AR596="Leve"),CONCATENATE("R",'MAPA DE RIESGOS'!$H596,"C",'MAPA DE RIESGOS'!$AF596),"")</f>
        <v/>
      </c>
      <c r="S102" s="329" t="str">
        <f>IF(AND('MAPA DE RIESGOS'!$AP597="Media",'MAPA DE RIESGOS'!$AR597="Leve"),CONCATENATE("R",'MAPA DE RIESGOS'!$H597,"C",'MAPA DE RIESGOS'!$AF597),"")</f>
        <v/>
      </c>
      <c r="T102" s="329" t="str">
        <f>IF(AND('MAPA DE RIESGOS'!$AP598="Media",'MAPA DE RIESGOS'!$AR598="Leve"),CONCATENATE("R",'MAPA DE RIESGOS'!$H598,"C",'MAPA DE RIESGOS'!$AF598),"")</f>
        <v/>
      </c>
      <c r="U102" s="329" t="str">
        <f>IF(AND('MAPA DE RIESGOS'!$AP599="Media",'MAPA DE RIESGOS'!$AR599="Leve"),CONCATENATE("R",'MAPA DE RIESGOS'!$H599,"C",'MAPA DE RIESGOS'!$AF599),"")</f>
        <v/>
      </c>
      <c r="V102" s="329" t="str">
        <f>IF(AND('MAPA DE RIESGOS'!$AP600="Media",'MAPA DE RIESGOS'!$AR600="Leve"),CONCATENATE("R",'MAPA DE RIESGOS'!$H600,"C",'MAPA DE RIESGOS'!$AF600),"")</f>
        <v/>
      </c>
      <c r="W102" s="329" t="str">
        <f>IF(AND('MAPA DE RIESGOS'!$AP601="Media",'MAPA DE RIESGOS'!$AR601="Leve"),CONCATENATE("R",'MAPA DE RIESGOS'!$H601,"C",'MAPA DE RIESGOS'!$AF601),"")</f>
        <v/>
      </c>
      <c r="X102" s="329" t="str">
        <f>IF(AND('MAPA DE RIESGOS'!$AP602="Media",'MAPA DE RIESGOS'!$AR602="Leve"),CONCATENATE("R",'MAPA DE RIESGOS'!$H602,"C",'MAPA DE RIESGOS'!$AF602),"")</f>
        <v/>
      </c>
      <c r="Y102" s="329" t="str">
        <f>IF(AND('MAPA DE RIESGOS'!$AP603="Media",'MAPA DE RIESGOS'!$AR603="Leve"),CONCATENATE("R",'MAPA DE RIESGOS'!$H603,"C",'MAPA DE RIESGOS'!$AF603),"")</f>
        <v/>
      </c>
      <c r="Z102" s="329" t="str">
        <f>IF(AND('MAPA DE RIESGOS'!$AP604="Media",'MAPA DE RIESGOS'!$AR604="Leve"),CONCATENATE("R",'MAPA DE RIESGOS'!$H604,"C",'MAPA DE RIESGOS'!$AF604),"")</f>
        <v/>
      </c>
      <c r="AA102" s="329" t="str">
        <f>IF(AND('MAPA DE RIESGOS'!$AP605="Media",'MAPA DE RIESGOS'!$AR605="Leve"),CONCATENATE("R",'MAPA DE RIESGOS'!$H605,"C",'MAPA DE RIESGOS'!$AF605),"")</f>
        <v/>
      </c>
      <c r="AB102" s="328" t="str">
        <f>IF(AND('MAPA DE RIESGOS'!$AP588="Media",'MAPA DE RIESGOS'!$AR588="Menor"),CONCATENATE("R",'MAPA DE RIESGOS'!$H588,"C",'MAPA DE RIESGOS'!$AF588),"")</f>
        <v/>
      </c>
      <c r="AC102" s="329" t="str">
        <f>IF(AND('MAPA DE RIESGOS'!$AP589="Media",'MAPA DE RIESGOS'!$AR589="Menor"),CONCATENATE("R",'MAPA DE RIESGOS'!$H589,"C",'MAPA DE RIESGOS'!$AF589),"")</f>
        <v/>
      </c>
      <c r="AD102" s="329" t="str">
        <f>IF(AND('MAPA DE RIESGOS'!$AP590="Media",'MAPA DE RIESGOS'!$AR590="Menor"),CONCATENATE("R",'MAPA DE RIESGOS'!$H590,"C",'MAPA DE RIESGOS'!$AF590),"")</f>
        <v/>
      </c>
      <c r="AE102" s="329" t="str">
        <f>IF(AND('MAPA DE RIESGOS'!$AP591="Media",'MAPA DE RIESGOS'!$AR591="Menor"),CONCATENATE("R",'MAPA DE RIESGOS'!$H591,"C",'MAPA DE RIESGOS'!$AF591),"")</f>
        <v/>
      </c>
      <c r="AF102" s="329" t="str">
        <f>IF(AND('MAPA DE RIESGOS'!$AP592="Media",'MAPA DE RIESGOS'!$AR592="Menor"),CONCATENATE("R",'MAPA DE RIESGOS'!$H592,"C",'MAPA DE RIESGOS'!$AF592),"")</f>
        <v/>
      </c>
      <c r="AG102" s="329" t="str">
        <f>IF(AND('MAPA DE RIESGOS'!$AP593="Media",'MAPA DE RIESGOS'!$AR593="Menor"),CONCATENATE("R",'MAPA DE RIESGOS'!$H593,"C",'MAPA DE RIESGOS'!$AF593),"")</f>
        <v/>
      </c>
      <c r="AH102" s="329" t="str">
        <f>IF(AND('MAPA DE RIESGOS'!$AP594="Media",'MAPA DE RIESGOS'!$AR594="Menor"),CONCATENATE("R",'MAPA DE RIESGOS'!$H594,"C",'MAPA DE RIESGOS'!$AF594),"")</f>
        <v/>
      </c>
      <c r="AI102" s="329" t="str">
        <f>IF(AND('MAPA DE RIESGOS'!$AP595="Media",'MAPA DE RIESGOS'!$AR595="Menor"),CONCATENATE("R",'MAPA DE RIESGOS'!$H595,"C",'MAPA DE RIESGOS'!$AF595),"")</f>
        <v/>
      </c>
      <c r="AJ102" s="329" t="str">
        <f>IF(AND('MAPA DE RIESGOS'!$AP596="Media",'MAPA DE RIESGOS'!$AR596="Menor"),CONCATENATE("R",'MAPA DE RIESGOS'!$H596,"C",'MAPA DE RIESGOS'!$AF596),"")</f>
        <v/>
      </c>
      <c r="AK102" s="329" t="str">
        <f>IF(AND('MAPA DE RIESGOS'!$AP597="Media",'MAPA DE RIESGOS'!$AR597="Menor"),CONCATENATE("R",'MAPA DE RIESGOS'!$H597,"C",'MAPA DE RIESGOS'!$AF597),"")</f>
        <v/>
      </c>
      <c r="AL102" s="329" t="str">
        <f>IF(AND('MAPA DE RIESGOS'!$AP598="Media",'MAPA DE RIESGOS'!$AR598="Menor"),CONCATENATE("R",'MAPA DE RIESGOS'!$H598,"C",'MAPA DE RIESGOS'!$AF598),"")</f>
        <v/>
      </c>
      <c r="AM102" s="329" t="str">
        <f>IF(AND('MAPA DE RIESGOS'!$AP599="Media",'MAPA DE RIESGOS'!$AR599="Menor"),CONCATENATE("R",'MAPA DE RIESGOS'!$H599,"C",'MAPA DE RIESGOS'!$AF599),"")</f>
        <v/>
      </c>
      <c r="AN102" s="329" t="str">
        <f>IF(AND('MAPA DE RIESGOS'!$AP600="Media",'MAPA DE RIESGOS'!$AR600="Menor"),CONCATENATE("R",'MAPA DE RIESGOS'!$H600,"C",'MAPA DE RIESGOS'!$AF600),"")</f>
        <v/>
      </c>
      <c r="AO102" s="329" t="str">
        <f>IF(AND('MAPA DE RIESGOS'!$AP601="Media",'MAPA DE RIESGOS'!$AR601="Menor"),CONCATENATE("R",'MAPA DE RIESGOS'!$H601,"C",'MAPA DE RIESGOS'!$AF601),"")</f>
        <v/>
      </c>
      <c r="AP102" s="329" t="str">
        <f>IF(AND('MAPA DE RIESGOS'!$AP602="Media",'MAPA DE RIESGOS'!$AR602="Menor"),CONCATENATE("R",'MAPA DE RIESGOS'!$H602,"C",'MAPA DE RIESGOS'!$AF602),"")</f>
        <v/>
      </c>
      <c r="AQ102" s="329" t="str">
        <f>IF(AND('MAPA DE RIESGOS'!$AP603="Media",'MAPA DE RIESGOS'!$AR603="Menor"),CONCATENATE("R",'MAPA DE RIESGOS'!$H603,"C",'MAPA DE RIESGOS'!$AF603),"")</f>
        <v/>
      </c>
      <c r="AR102" s="329" t="str">
        <f>IF(AND('MAPA DE RIESGOS'!$AP604="Media",'MAPA DE RIESGOS'!$AR604="Menor"),CONCATENATE("R",'MAPA DE RIESGOS'!$H604,"C",'MAPA DE RIESGOS'!$AF604),"")</f>
        <v/>
      </c>
      <c r="AS102" s="329" t="str">
        <f>IF(AND('MAPA DE RIESGOS'!$AP605="Media",'MAPA DE RIESGOS'!$AR605="Menor"),CONCATENATE("R",'MAPA DE RIESGOS'!$H605,"C",'MAPA DE RIESGOS'!$AF605),"")</f>
        <v/>
      </c>
      <c r="AT102" s="328" t="str">
        <f>IF(AND('MAPA DE RIESGOS'!$AP588="Media",'MAPA DE RIESGOS'!$AR588="Moderado"),CONCATENATE("R",'MAPA DE RIESGOS'!$H588,"C",'MAPA DE RIESGOS'!$AF588),"")</f>
        <v/>
      </c>
      <c r="AU102" s="329" t="str">
        <f>IF(AND('MAPA DE RIESGOS'!$AP589="Media",'MAPA DE RIESGOS'!$AR589="Moderado"),CONCATENATE("R",'MAPA DE RIESGOS'!$H589,"C",'MAPA DE RIESGOS'!$AF589),"")</f>
        <v/>
      </c>
      <c r="AV102" s="329" t="str">
        <f>IF(AND('MAPA DE RIESGOS'!$AP590="Media",'MAPA DE RIESGOS'!$AR590="Moderado"),CONCATENATE("R",'MAPA DE RIESGOS'!$H590,"C",'MAPA DE RIESGOS'!$AF590),"")</f>
        <v/>
      </c>
      <c r="AW102" s="329" t="str">
        <f>IF(AND('MAPA DE RIESGOS'!$AP591="Media",'MAPA DE RIESGOS'!$AR591="Moderado"),CONCATENATE("R",'MAPA DE RIESGOS'!$H591,"C",'MAPA DE RIESGOS'!$AF591),"")</f>
        <v/>
      </c>
      <c r="AX102" s="329" t="str">
        <f>IF(AND('MAPA DE RIESGOS'!$AP592="Media",'MAPA DE RIESGOS'!$AR592="Moderado"),CONCATENATE("R",'MAPA DE RIESGOS'!$H592,"C",'MAPA DE RIESGOS'!$AF592),"")</f>
        <v/>
      </c>
      <c r="AY102" s="329" t="str">
        <f>IF(AND('MAPA DE RIESGOS'!$AP593="Media",'MAPA DE RIESGOS'!$AR593="Moderado"),CONCATENATE("R",'MAPA DE RIESGOS'!$H593,"C",'MAPA DE RIESGOS'!$AF593),"")</f>
        <v/>
      </c>
      <c r="AZ102" s="329" t="str">
        <f>IF(AND('MAPA DE RIESGOS'!$AP594="Media",'MAPA DE RIESGOS'!$AR594="Moderado"),CONCATENATE("R",'MAPA DE RIESGOS'!$H594,"C",'MAPA DE RIESGOS'!$AF594),"")</f>
        <v/>
      </c>
      <c r="BA102" s="329" t="str">
        <f>IF(AND('MAPA DE RIESGOS'!$AP595="Media",'MAPA DE RIESGOS'!$AR595="Moderado"),CONCATENATE("R",'MAPA DE RIESGOS'!$H595,"C",'MAPA DE RIESGOS'!$AF595),"")</f>
        <v/>
      </c>
      <c r="BB102" s="329" t="str">
        <f>IF(AND('MAPA DE RIESGOS'!$AP596="Media",'MAPA DE RIESGOS'!$AR596="Moderado"),CONCATENATE("R",'MAPA DE RIESGOS'!$H596,"C",'MAPA DE RIESGOS'!$AF596),"")</f>
        <v/>
      </c>
      <c r="BC102" s="329" t="str">
        <f>IF(AND('MAPA DE RIESGOS'!$AP597="Media",'MAPA DE RIESGOS'!$AR597="Moderado"),CONCATENATE("R",'MAPA DE RIESGOS'!$H597,"C",'MAPA DE RIESGOS'!$AF597),"")</f>
        <v/>
      </c>
      <c r="BD102" s="329" t="str">
        <f>IF(AND('MAPA DE RIESGOS'!$AP598="Media",'MAPA DE RIESGOS'!$AR598="Moderado"),CONCATENATE("R",'MAPA DE RIESGOS'!$H598,"C",'MAPA DE RIESGOS'!$AF598),"")</f>
        <v/>
      </c>
      <c r="BE102" s="329" t="str">
        <f>IF(AND('MAPA DE RIESGOS'!$AP599="Media",'MAPA DE RIESGOS'!$AR599="Moderado"),CONCATENATE("R",'MAPA DE RIESGOS'!$H599,"C",'MAPA DE RIESGOS'!$AF599),"")</f>
        <v/>
      </c>
      <c r="BF102" s="329" t="str">
        <f>IF(AND('MAPA DE RIESGOS'!$AP600="Media",'MAPA DE RIESGOS'!$AR600="Moderado"),CONCATENATE("R",'MAPA DE RIESGOS'!$H600,"C",'MAPA DE RIESGOS'!$AF600),"")</f>
        <v/>
      </c>
      <c r="BG102" s="329" t="str">
        <f>IF(AND('MAPA DE RIESGOS'!$AP601="Media",'MAPA DE RIESGOS'!$AR601="Moderado"),CONCATENATE("R",'MAPA DE RIESGOS'!$H601,"C",'MAPA DE RIESGOS'!$AF601),"")</f>
        <v/>
      </c>
      <c r="BH102" s="329" t="str">
        <f>IF(AND('MAPA DE RIESGOS'!$AP602="Media",'MAPA DE RIESGOS'!$AR602="Moderado"),CONCATENATE("R",'MAPA DE RIESGOS'!$H602,"C",'MAPA DE RIESGOS'!$AF602),"")</f>
        <v/>
      </c>
      <c r="BI102" s="329" t="str">
        <f>IF(AND('MAPA DE RIESGOS'!$AP603="Media",'MAPA DE RIESGOS'!$AR603="Moderado"),CONCATENATE("R",'MAPA DE RIESGOS'!$H603,"C",'MAPA DE RIESGOS'!$AF603),"")</f>
        <v/>
      </c>
      <c r="BJ102" s="329" t="str">
        <f>IF(AND('MAPA DE RIESGOS'!$AP604="Media",'MAPA DE RIESGOS'!$AR604="Moderado"),CONCATENATE("R",'MAPA DE RIESGOS'!$H604,"C",'MAPA DE RIESGOS'!$AF604),"")</f>
        <v/>
      </c>
      <c r="BK102" s="330" t="str">
        <f>IF(AND('MAPA DE RIESGOS'!$AP605="Media",'MAPA DE RIESGOS'!$AR605="Moderado"),CONCATENATE("R",'MAPA DE RIESGOS'!$H605,"C",'MAPA DE RIESGOS'!$AF605),"")</f>
        <v/>
      </c>
      <c r="BL102" s="316" t="str">
        <f>IF(AND('MAPA DE RIESGOS'!$AP588="Media",'MAPA DE RIESGOS'!$AR588="Mayor"),CONCATENATE("R",'MAPA DE RIESGOS'!$H588,"C",'MAPA DE RIESGOS'!$AF588),"")</f>
        <v/>
      </c>
      <c r="BM102" s="316" t="str">
        <f>IF(AND('MAPA DE RIESGOS'!$AP589="Media",'MAPA DE RIESGOS'!$AR589="Mayor"),CONCATENATE("R",'MAPA DE RIESGOS'!$H589,"C",'MAPA DE RIESGOS'!$AF589),"")</f>
        <v/>
      </c>
      <c r="BN102" s="316" t="str">
        <f>IF(AND('MAPA DE RIESGOS'!$AP590="Media",'MAPA DE RIESGOS'!$AR590="Mayor"),CONCATENATE("R",'MAPA DE RIESGOS'!$H590,"C",'MAPA DE RIESGOS'!$AF590),"")</f>
        <v/>
      </c>
      <c r="BO102" s="316" t="str">
        <f>IF(AND('MAPA DE RIESGOS'!$AP591="Media",'MAPA DE RIESGOS'!$AR591="Mayor"),CONCATENATE("R",'MAPA DE RIESGOS'!$H591,"C",'MAPA DE RIESGOS'!$AF591),"")</f>
        <v/>
      </c>
      <c r="BP102" s="316" t="str">
        <f>IF(AND('MAPA DE RIESGOS'!$AP592="Media",'MAPA DE RIESGOS'!$AR592="Mayor"),CONCATENATE("R",'MAPA DE RIESGOS'!$H592,"C",'MAPA DE RIESGOS'!$AF592),"")</f>
        <v/>
      </c>
      <c r="BQ102" s="316" t="str">
        <f>IF(AND('MAPA DE RIESGOS'!$AP593="Media",'MAPA DE RIESGOS'!$AR593="Mayor"),CONCATENATE("R",'MAPA DE RIESGOS'!$H593,"C",'MAPA DE RIESGOS'!$AF593),"")</f>
        <v/>
      </c>
      <c r="BR102" s="316" t="str">
        <f>IF(AND('MAPA DE RIESGOS'!$AP594="Media",'MAPA DE RIESGOS'!$AR594="Mayor"),CONCATENATE("R",'MAPA DE RIESGOS'!$H594,"C",'MAPA DE RIESGOS'!$AF594),"")</f>
        <v/>
      </c>
      <c r="BS102" s="316" t="str">
        <f>IF(AND('MAPA DE RIESGOS'!$AP595="Media",'MAPA DE RIESGOS'!$AR595="Mayor"),CONCATENATE("R",'MAPA DE RIESGOS'!$H595,"C",'MAPA DE RIESGOS'!$AF595),"")</f>
        <v/>
      </c>
      <c r="BT102" s="316" t="str">
        <f>IF(AND('MAPA DE RIESGOS'!$AP596="Media",'MAPA DE RIESGOS'!$AR596="Mayor"),CONCATENATE("R",'MAPA DE RIESGOS'!$H596,"C",'MAPA DE RIESGOS'!$AF596),"")</f>
        <v/>
      </c>
      <c r="BU102" s="316" t="str">
        <f>IF(AND('MAPA DE RIESGOS'!$AP597="Media",'MAPA DE RIESGOS'!$AR597="Mayor"),CONCATENATE("R",'MAPA DE RIESGOS'!$H597,"C",'MAPA DE RIESGOS'!$AF597),"")</f>
        <v/>
      </c>
      <c r="BV102" s="316" t="str">
        <f>IF(AND('MAPA DE RIESGOS'!$AP598="Media",'MAPA DE RIESGOS'!$AR598="Mayor"),CONCATENATE("R",'MAPA DE RIESGOS'!$H598,"C",'MAPA DE RIESGOS'!$AF598),"")</f>
        <v/>
      </c>
      <c r="BW102" s="316" t="str">
        <f>IF(AND('MAPA DE RIESGOS'!$AP599="Media",'MAPA DE RIESGOS'!$AR599="Mayor"),CONCATENATE("R",'MAPA DE RIESGOS'!$H599,"C",'MAPA DE RIESGOS'!$AF599),"")</f>
        <v/>
      </c>
      <c r="BX102" s="316" t="str">
        <f>IF(AND('MAPA DE RIESGOS'!$AP600="Media",'MAPA DE RIESGOS'!$AR600="Mayor"),CONCATENATE("R",'MAPA DE RIESGOS'!$H600,"C",'MAPA DE RIESGOS'!$AF600),"")</f>
        <v/>
      </c>
      <c r="BY102" s="316" t="str">
        <f>IF(AND('MAPA DE RIESGOS'!$AP601="Media",'MAPA DE RIESGOS'!$AR601="Mayor"),CONCATENATE("R",'MAPA DE RIESGOS'!$H601,"C",'MAPA DE RIESGOS'!$AF601),"")</f>
        <v/>
      </c>
      <c r="BZ102" s="316" t="str">
        <f>IF(AND('MAPA DE RIESGOS'!$AP602="Media",'MAPA DE RIESGOS'!$AR602="Mayor"),CONCATENATE("R",'MAPA DE RIESGOS'!$H602,"C",'MAPA DE RIESGOS'!$AF602),"")</f>
        <v/>
      </c>
      <c r="CA102" s="316" t="str">
        <f>IF(AND('MAPA DE RIESGOS'!$AP603="Media",'MAPA DE RIESGOS'!$AR603="Mayor"),CONCATENATE("R",'MAPA DE RIESGOS'!$H603,"C",'MAPA DE RIESGOS'!$AF603),"")</f>
        <v/>
      </c>
      <c r="CB102" s="316" t="str">
        <f>IF(AND('MAPA DE RIESGOS'!$AP604="Media",'MAPA DE RIESGOS'!$AR604="Mayor"),CONCATENATE("R",'MAPA DE RIESGOS'!$H604,"C",'MAPA DE RIESGOS'!$AF604),"")</f>
        <v/>
      </c>
      <c r="CC102" s="317" t="str">
        <f>IF(AND('MAPA DE RIESGOS'!$AP605="Media",'MAPA DE RIESGOS'!$AR605="Mayor"),CONCATENATE("R",'MAPA DE RIESGOS'!$H605,"C",'MAPA DE RIESGOS'!$AF605),"")</f>
        <v/>
      </c>
      <c r="CD102" s="318" t="str">
        <f>IF(AND('MAPA DE RIESGOS'!$AP588="Media",'MAPA DE RIESGOS'!$AR588="Catastrófico"),CONCATENATE("R",'MAPA DE RIESGOS'!$H588,"C",'MAPA DE RIESGOS'!$AF588),"")</f>
        <v/>
      </c>
      <c r="CE102" s="318" t="str">
        <f>IF(AND('MAPA DE RIESGOS'!$AP589="Media",'MAPA DE RIESGOS'!$AR589="Catastrófico"),CONCATENATE("R",'MAPA DE RIESGOS'!$H589,"C",'MAPA DE RIESGOS'!$AF589),"")</f>
        <v/>
      </c>
      <c r="CF102" s="318" t="str">
        <f>IF(AND('MAPA DE RIESGOS'!$AP590="Media",'MAPA DE RIESGOS'!$AR590="Catastrófico"),CONCATENATE("R",'MAPA DE RIESGOS'!$H590,"C",'MAPA DE RIESGOS'!$AF590),"")</f>
        <v/>
      </c>
      <c r="CG102" s="318" t="str">
        <f>IF(AND('MAPA DE RIESGOS'!$AP591="Media",'MAPA DE RIESGOS'!$AR591="Catastrófico"),CONCATENATE("R",'MAPA DE RIESGOS'!$H591,"C",'MAPA DE RIESGOS'!$AF591),"")</f>
        <v/>
      </c>
      <c r="CH102" s="318" t="str">
        <f>IF(AND('MAPA DE RIESGOS'!$AP592="Media",'MAPA DE RIESGOS'!$AR592="Catastrófico"),CONCATENATE("R",'MAPA DE RIESGOS'!$H592,"C",'MAPA DE RIESGOS'!$AF592),"")</f>
        <v/>
      </c>
      <c r="CI102" s="318" t="str">
        <f>IF(AND('MAPA DE RIESGOS'!$AP593="Media",'MAPA DE RIESGOS'!$AR593="Catastrófico"),CONCATENATE("R",'MAPA DE RIESGOS'!$H593,"C",'MAPA DE RIESGOS'!$AF593),"")</f>
        <v/>
      </c>
      <c r="CJ102" s="318" t="str">
        <f>IF(AND('MAPA DE RIESGOS'!$AP594="Media",'MAPA DE RIESGOS'!$AR594="Catastrófico"),CONCATENATE("R",'MAPA DE RIESGOS'!$H594,"C",'MAPA DE RIESGOS'!$AF594),"")</f>
        <v/>
      </c>
      <c r="CK102" s="318" t="str">
        <f>IF(AND('MAPA DE RIESGOS'!$AP595="Media",'MAPA DE RIESGOS'!$AR595="Catastrófico"),CONCATENATE("R",'MAPA DE RIESGOS'!$H595,"C",'MAPA DE RIESGOS'!$AF595),"")</f>
        <v/>
      </c>
      <c r="CL102" s="318" t="str">
        <f>IF(AND('MAPA DE RIESGOS'!$AP596="Media",'MAPA DE RIESGOS'!$AR596="Catastrófico"),CONCATENATE("R",'MAPA DE RIESGOS'!$H596,"C",'MAPA DE RIESGOS'!$AF596),"")</f>
        <v/>
      </c>
      <c r="CM102" s="318" t="str">
        <f>IF(AND('MAPA DE RIESGOS'!$AP597="Media",'MAPA DE RIESGOS'!$AR597="Catastrófico"),CONCATENATE("R",'MAPA DE RIESGOS'!$H597,"C",'MAPA DE RIESGOS'!$AF597),"")</f>
        <v/>
      </c>
      <c r="CN102" s="318" t="str">
        <f>IF(AND('MAPA DE RIESGOS'!$AP598="Media",'MAPA DE RIESGOS'!$AR598="Catastrófico"),CONCATENATE("R",'MAPA DE RIESGOS'!$H598,"C",'MAPA DE RIESGOS'!$AF598),"")</f>
        <v/>
      </c>
      <c r="CO102" s="318" t="str">
        <f>IF(AND('MAPA DE RIESGOS'!$AP599="Media",'MAPA DE RIESGOS'!$AR599="Catastrófico"),CONCATENATE("R",'MAPA DE RIESGOS'!$H599,"C",'MAPA DE RIESGOS'!$AF599),"")</f>
        <v/>
      </c>
      <c r="CP102" s="318" t="str">
        <f>IF(AND('MAPA DE RIESGOS'!$AP600="Media",'MAPA DE RIESGOS'!$AR600="Catastrófico"),CONCATENATE("R",'MAPA DE RIESGOS'!$H600,"C",'MAPA DE RIESGOS'!$AF600),"")</f>
        <v/>
      </c>
      <c r="CQ102" s="318" t="str">
        <f>IF(AND('MAPA DE RIESGOS'!$AP601="Media",'MAPA DE RIESGOS'!$AR601="Catastrófico"),CONCATENATE("R",'MAPA DE RIESGOS'!$H601,"C",'MAPA DE RIESGOS'!$AF601),"")</f>
        <v/>
      </c>
      <c r="CR102" s="318" t="str">
        <f>IF(AND('MAPA DE RIESGOS'!$AP602="Media",'MAPA DE RIESGOS'!$AR602="Catastrófico"),CONCATENATE("R",'MAPA DE RIESGOS'!$H602,"C",'MAPA DE RIESGOS'!$AF602),"")</f>
        <v/>
      </c>
      <c r="CS102" s="318" t="str">
        <f>IF(AND('MAPA DE RIESGOS'!$AP603="Media",'MAPA DE RIESGOS'!$AR603="Catastrófico"),CONCATENATE("R",'MAPA DE RIESGOS'!$H603,"C",'MAPA DE RIESGOS'!$AF603),"")</f>
        <v/>
      </c>
      <c r="CT102" s="318" t="str">
        <f>IF(AND('MAPA DE RIESGOS'!$AP604="Media",'MAPA DE RIESGOS'!$AR604="Catastrófico"),CONCATENATE("R",'MAPA DE RIESGOS'!$H604,"C",'MAPA DE RIESGOS'!$AF604),"")</f>
        <v/>
      </c>
      <c r="CU102" s="319" t="str">
        <f>IF(AND('MAPA DE RIESGOS'!$AP605="Media",'MAPA DE RIESGOS'!$AR605="Catastrófico"),CONCATENATE("R",'MAPA DE RIESGOS'!$H605,"C",'MAPA DE RIESGOS'!$AF605),"")</f>
        <v/>
      </c>
      <c r="CV102" s="57"/>
      <c r="CW102" s="864"/>
      <c r="CX102" s="865"/>
      <c r="CY102" s="865"/>
      <c r="CZ102" s="865"/>
      <c r="DA102" s="865"/>
      <c r="DB102" s="866"/>
    </row>
    <row r="103" spans="2:106" ht="32.450000000000003" customHeight="1">
      <c r="B103" s="878"/>
      <c r="C103" s="878"/>
      <c r="D103" s="879"/>
      <c r="E103" s="849"/>
      <c r="F103" s="850"/>
      <c r="G103" s="850"/>
      <c r="H103" s="850"/>
      <c r="I103" s="851"/>
      <c r="J103" s="328" t="str">
        <f>IF(AND('MAPA DE RIESGOS'!$AP606="Media",'MAPA DE RIESGOS'!$AR606="Leve"),CONCATENATE("R",'MAPA DE RIESGOS'!$H606,"C",'MAPA DE RIESGOS'!$AF606),"")</f>
        <v/>
      </c>
      <c r="K103" s="329" t="str">
        <f>IF(AND('MAPA DE RIESGOS'!$AP607="Media",'MAPA DE RIESGOS'!$AR607="Leve"),CONCATENATE("R",'MAPA DE RIESGOS'!$H607,"C",'MAPA DE RIESGOS'!$AF607),"")</f>
        <v/>
      </c>
      <c r="L103" s="329" t="str">
        <f>IF(AND('MAPA DE RIESGOS'!$AP608="Media",'MAPA DE RIESGOS'!$AR608="Leve"),CONCATENATE("R",'MAPA DE RIESGOS'!$H608,"C",'MAPA DE RIESGOS'!$AF608),"")</f>
        <v/>
      </c>
      <c r="M103" s="329" t="str">
        <f>IF(AND('MAPA DE RIESGOS'!$AP609="Media",'MAPA DE RIESGOS'!$AR609="Leve"),CONCATENATE("R",'MAPA DE RIESGOS'!$H609,"C",'MAPA DE RIESGOS'!$AF609),"")</f>
        <v/>
      </c>
      <c r="N103" s="329" t="str">
        <f>IF(AND('MAPA DE RIESGOS'!$AP610="Media",'MAPA DE RIESGOS'!$AR610="Leve"),CONCATENATE("R",'MAPA DE RIESGOS'!$H610,"C",'MAPA DE RIESGOS'!$AF610),"")</f>
        <v/>
      </c>
      <c r="O103" s="329" t="str">
        <f>IF(AND('MAPA DE RIESGOS'!$AP611="Media",'MAPA DE RIESGOS'!$AR611="Leve"),CONCATENATE("R",'MAPA DE RIESGOS'!$H611,"C",'MAPA DE RIESGOS'!$AF611),"")</f>
        <v/>
      </c>
      <c r="P103" s="329" t="str">
        <f>IF(AND('MAPA DE RIESGOS'!$AP612="Media",'MAPA DE RIESGOS'!$AR612="Leve"),CONCATENATE("R",'MAPA DE RIESGOS'!$H612,"C",'MAPA DE RIESGOS'!$AF612),"")</f>
        <v/>
      </c>
      <c r="Q103" s="329" t="str">
        <f>IF(AND('MAPA DE RIESGOS'!$AP613="Media",'MAPA DE RIESGOS'!$AR613="Leve"),CONCATENATE("R",'MAPA DE RIESGOS'!$H613,"C",'MAPA DE RIESGOS'!$AF613),"")</f>
        <v/>
      </c>
      <c r="R103" s="329" t="str">
        <f>IF(AND('MAPA DE RIESGOS'!$AP614="Media",'MAPA DE RIESGOS'!$AR614="Leve"),CONCATENATE("R",'MAPA DE RIESGOS'!$H614,"C",'MAPA DE RIESGOS'!$AF614),"")</f>
        <v/>
      </c>
      <c r="S103" s="329" t="str">
        <f>IF(AND('MAPA DE RIESGOS'!$AP615="Media",'MAPA DE RIESGOS'!$AR615="Leve"),CONCATENATE("R",'MAPA DE RIESGOS'!$H615,"C",'MAPA DE RIESGOS'!$AF615),"")</f>
        <v/>
      </c>
      <c r="T103" s="329" t="e">
        <f>IF(AND('MAPA DE RIESGOS'!#REF!="Media",'MAPA DE RIESGOS'!#REF!="Leve"),CONCATENATE("R",'MAPA DE RIESGOS'!#REF!,"C",'MAPA DE RIESGOS'!#REF!),"")</f>
        <v>#REF!</v>
      </c>
      <c r="U103" s="329" t="e">
        <f>IF(AND('MAPA DE RIESGOS'!#REF!="Media",'MAPA DE RIESGOS'!#REF!="Leve"),CONCATENATE("R",'MAPA DE RIESGOS'!#REF!,"C",'MAPA DE RIESGOS'!#REF!),"")</f>
        <v>#REF!</v>
      </c>
      <c r="V103" s="329" t="e">
        <f>IF(AND('MAPA DE RIESGOS'!#REF!="Media",'MAPA DE RIESGOS'!#REF!="Leve"),CONCATENATE("R",'MAPA DE RIESGOS'!#REF!,"C",'MAPA DE RIESGOS'!#REF!),"")</f>
        <v>#REF!</v>
      </c>
      <c r="W103" s="329" t="e">
        <f>IF(AND('MAPA DE RIESGOS'!#REF!="Media",'MAPA DE RIESGOS'!#REF!="Leve"),CONCATENATE("R",'MAPA DE RIESGOS'!#REF!,"C",'MAPA DE RIESGOS'!#REF!),"")</f>
        <v>#REF!</v>
      </c>
      <c r="X103" s="329" t="e">
        <f>IF(AND('MAPA DE RIESGOS'!#REF!="Media",'MAPA DE RIESGOS'!#REF!="Leve"),CONCATENATE("R",'MAPA DE RIESGOS'!#REF!,"C",'MAPA DE RIESGOS'!#REF!),"")</f>
        <v>#REF!</v>
      </c>
      <c r="Y103" s="329" t="str">
        <f>IF(AND('MAPA DE RIESGOS'!$AP616="Media",'MAPA DE RIESGOS'!$AR616="Leve"),CONCATENATE("R",'MAPA DE RIESGOS'!$H616,"C",'MAPA DE RIESGOS'!$AF616),"")</f>
        <v/>
      </c>
      <c r="Z103" s="329" t="str">
        <f>IF(AND('MAPA DE RIESGOS'!$AP617="Media",'MAPA DE RIESGOS'!$AR617="Leve"),CONCATENATE("R",'MAPA DE RIESGOS'!$H617,"C",'MAPA DE RIESGOS'!$AF617),"")</f>
        <v/>
      </c>
      <c r="AA103" s="329" t="str">
        <f>IF(AND('MAPA DE RIESGOS'!$AP618="Media",'MAPA DE RIESGOS'!$AR618="Leve"),CONCATENATE("R",'MAPA DE RIESGOS'!$H618,"C",'MAPA DE RIESGOS'!$AF618),"")</f>
        <v/>
      </c>
      <c r="AB103" s="328" t="str">
        <f>IF(AND('MAPA DE RIESGOS'!$AP606="Media",'MAPA DE RIESGOS'!$AR606="Menor"),CONCATENATE("R",'MAPA DE RIESGOS'!$H606,"C",'MAPA DE RIESGOS'!$AF606),"")</f>
        <v/>
      </c>
      <c r="AC103" s="329" t="str">
        <f>IF(AND('MAPA DE RIESGOS'!$AP607="Media",'MAPA DE RIESGOS'!$AR607="Menor"),CONCATENATE("R",'MAPA DE RIESGOS'!$H607,"C",'MAPA DE RIESGOS'!$AF607),"")</f>
        <v/>
      </c>
      <c r="AD103" s="329" t="str">
        <f>IF(AND('MAPA DE RIESGOS'!$AP608="Media",'MAPA DE RIESGOS'!$AR608="Menor"),CONCATENATE("R",'MAPA DE RIESGOS'!$H608,"C",'MAPA DE RIESGOS'!$AF608),"")</f>
        <v/>
      </c>
      <c r="AE103" s="329" t="str">
        <f>IF(AND('MAPA DE RIESGOS'!$AP609="Media",'MAPA DE RIESGOS'!$AR609="Menor"),CONCATENATE("R",'MAPA DE RIESGOS'!$H609,"C",'MAPA DE RIESGOS'!$AF609),"")</f>
        <v/>
      </c>
      <c r="AF103" s="329" t="str">
        <f>IF(AND('MAPA DE RIESGOS'!$AP610="Media",'MAPA DE RIESGOS'!$AR610="Menor"),CONCATENATE("R",'MAPA DE RIESGOS'!$H610,"C",'MAPA DE RIESGOS'!$AF610),"")</f>
        <v/>
      </c>
      <c r="AG103" s="329" t="str">
        <f>IF(AND('MAPA DE RIESGOS'!$AP611="Media",'MAPA DE RIESGOS'!$AR611="Menor"),CONCATENATE("R",'MAPA DE RIESGOS'!$H611,"C",'MAPA DE RIESGOS'!$AF611),"")</f>
        <v/>
      </c>
      <c r="AH103" s="329" t="str">
        <f>IF(AND('MAPA DE RIESGOS'!$AP612="Media",'MAPA DE RIESGOS'!$AR612="Menor"),CONCATENATE("R",'MAPA DE RIESGOS'!$H612,"C",'MAPA DE RIESGOS'!$AF612),"")</f>
        <v/>
      </c>
      <c r="AI103" s="329" t="str">
        <f>IF(AND('MAPA DE RIESGOS'!$AP613="Media",'MAPA DE RIESGOS'!$AR613="Menor"),CONCATENATE("R",'MAPA DE RIESGOS'!$H613,"C",'MAPA DE RIESGOS'!$AF613),"")</f>
        <v/>
      </c>
      <c r="AJ103" s="329" t="str">
        <f>IF(AND('MAPA DE RIESGOS'!$AP614="Media",'MAPA DE RIESGOS'!$AR614="Menor"),CONCATENATE("R",'MAPA DE RIESGOS'!$H614,"C",'MAPA DE RIESGOS'!$AF614),"")</f>
        <v/>
      </c>
      <c r="AK103" s="329" t="str">
        <f>IF(AND('MAPA DE RIESGOS'!$AP615="Media",'MAPA DE RIESGOS'!$AR615="Menor"),CONCATENATE("R",'MAPA DE RIESGOS'!$H615,"C",'MAPA DE RIESGOS'!$AF615),"")</f>
        <v/>
      </c>
      <c r="AL103" s="329" t="e">
        <f>IF(AND('MAPA DE RIESGOS'!#REF!="Media",'MAPA DE RIESGOS'!#REF!="Menor"),CONCATENATE("R",'MAPA DE RIESGOS'!#REF!,"C",'MAPA DE RIESGOS'!#REF!),"")</f>
        <v>#REF!</v>
      </c>
      <c r="AM103" s="329" t="e">
        <f>IF(AND('MAPA DE RIESGOS'!#REF!="Media",'MAPA DE RIESGOS'!#REF!="Menor"),CONCATENATE("R",'MAPA DE RIESGOS'!#REF!,"C",'MAPA DE RIESGOS'!#REF!),"")</f>
        <v>#REF!</v>
      </c>
      <c r="AN103" s="329" t="e">
        <f>IF(AND('MAPA DE RIESGOS'!#REF!="Media",'MAPA DE RIESGOS'!#REF!="Menor"),CONCATENATE("R",'MAPA DE RIESGOS'!#REF!,"C",'MAPA DE RIESGOS'!#REF!),"")</f>
        <v>#REF!</v>
      </c>
      <c r="AO103" s="329" t="e">
        <f>IF(AND('MAPA DE RIESGOS'!#REF!="Media",'MAPA DE RIESGOS'!#REF!="Menor"),CONCATENATE("R",'MAPA DE RIESGOS'!#REF!,"C",'MAPA DE RIESGOS'!#REF!),"")</f>
        <v>#REF!</v>
      </c>
      <c r="AP103" s="329" t="e">
        <f>IF(AND('MAPA DE RIESGOS'!#REF!="Media",'MAPA DE RIESGOS'!#REF!="Menor"),CONCATENATE("R",'MAPA DE RIESGOS'!#REF!,"C",'MAPA DE RIESGOS'!#REF!),"")</f>
        <v>#REF!</v>
      </c>
      <c r="AQ103" s="329" t="str">
        <f>IF(AND('MAPA DE RIESGOS'!$AP616="Media",'MAPA DE RIESGOS'!$AR616="Menor"),CONCATENATE("R",'MAPA DE RIESGOS'!$H616,"C",'MAPA DE RIESGOS'!$AF616),"")</f>
        <v/>
      </c>
      <c r="AR103" s="329" t="str">
        <f>IF(AND('MAPA DE RIESGOS'!$AP617="Media",'MAPA DE RIESGOS'!$AR617="Menor"),CONCATENATE("R",'MAPA DE RIESGOS'!$H617,"C",'MAPA DE RIESGOS'!$AF617),"")</f>
        <v/>
      </c>
      <c r="AS103" s="329" t="str">
        <f>IF(AND('MAPA DE RIESGOS'!$AP618="Media",'MAPA DE RIESGOS'!$AR618="Menor"),CONCATENATE("R",'MAPA DE RIESGOS'!$H618,"C",'MAPA DE RIESGOS'!$AF618),"")</f>
        <v/>
      </c>
      <c r="AT103" s="328" t="str">
        <f>IF(AND('MAPA DE RIESGOS'!$AP606="Media",'MAPA DE RIESGOS'!$AR606="Moderado"),CONCATENATE("R",'MAPA DE RIESGOS'!$H606,"C",'MAPA DE RIESGOS'!$AF606),"")</f>
        <v/>
      </c>
      <c r="AU103" s="329" t="str">
        <f>IF(AND('MAPA DE RIESGOS'!$AP607="Media",'MAPA DE RIESGOS'!$AR607="Moderado"),CONCATENATE("R",'MAPA DE RIESGOS'!$H607,"C",'MAPA DE RIESGOS'!$AF607),"")</f>
        <v/>
      </c>
      <c r="AV103" s="329" t="str">
        <f>IF(AND('MAPA DE RIESGOS'!$AP608="Media",'MAPA DE RIESGOS'!$AR608="Moderado"),CONCATENATE("R",'MAPA DE RIESGOS'!$H608,"C",'MAPA DE RIESGOS'!$AF608),"")</f>
        <v/>
      </c>
      <c r="AW103" s="329" t="str">
        <f>IF(AND('MAPA DE RIESGOS'!$AP609="Media",'MAPA DE RIESGOS'!$AR609="Moderado"),CONCATENATE("R",'MAPA DE RIESGOS'!$H609,"C",'MAPA DE RIESGOS'!$AF609),"")</f>
        <v/>
      </c>
      <c r="AX103" s="329" t="str">
        <f>IF(AND('MAPA DE RIESGOS'!$AP610="Media",'MAPA DE RIESGOS'!$AR610="Moderado"),CONCATENATE("R",'MAPA DE RIESGOS'!$H610,"C",'MAPA DE RIESGOS'!$AF610),"")</f>
        <v/>
      </c>
      <c r="AY103" s="329" t="str">
        <f>IF(AND('MAPA DE RIESGOS'!$AP611="Media",'MAPA DE RIESGOS'!$AR611="Moderado"),CONCATENATE("R",'MAPA DE RIESGOS'!$H611,"C",'MAPA DE RIESGOS'!$AF611),"")</f>
        <v/>
      </c>
      <c r="AZ103" s="329" t="str">
        <f>IF(AND('MAPA DE RIESGOS'!$AP612="Media",'MAPA DE RIESGOS'!$AR612="Moderado"),CONCATENATE("R",'MAPA DE RIESGOS'!$H612,"C",'MAPA DE RIESGOS'!$AF612),"")</f>
        <v/>
      </c>
      <c r="BA103" s="329" t="str">
        <f>IF(AND('MAPA DE RIESGOS'!$AP613="Media",'MAPA DE RIESGOS'!$AR613="Moderado"),CONCATENATE("R",'MAPA DE RIESGOS'!$H613,"C",'MAPA DE RIESGOS'!$AF613),"")</f>
        <v/>
      </c>
      <c r="BB103" s="329" t="str">
        <f>IF(AND('MAPA DE RIESGOS'!$AP614="Media",'MAPA DE RIESGOS'!$AR614="Moderado"),CONCATENATE("R",'MAPA DE RIESGOS'!$H614,"C",'MAPA DE RIESGOS'!$AF614),"")</f>
        <v/>
      </c>
      <c r="BC103" s="329" t="str">
        <f>IF(AND('MAPA DE RIESGOS'!$AP615="Media",'MAPA DE RIESGOS'!$AR615="Moderado"),CONCATENATE("R",'MAPA DE RIESGOS'!$H615,"C",'MAPA DE RIESGOS'!$AF615),"")</f>
        <v/>
      </c>
      <c r="BD103" s="329" t="e">
        <f>IF(AND('MAPA DE RIESGOS'!#REF!="Media",'MAPA DE RIESGOS'!#REF!="Moderado"),CONCATENATE("R",'MAPA DE RIESGOS'!#REF!,"C",'MAPA DE RIESGOS'!#REF!),"")</f>
        <v>#REF!</v>
      </c>
      <c r="BE103" s="329" t="e">
        <f>IF(AND('MAPA DE RIESGOS'!#REF!="Media",'MAPA DE RIESGOS'!#REF!="Moderado"),CONCATENATE("R",'MAPA DE RIESGOS'!#REF!,"C",'MAPA DE RIESGOS'!#REF!),"")</f>
        <v>#REF!</v>
      </c>
      <c r="BF103" s="329" t="e">
        <f>IF(AND('MAPA DE RIESGOS'!#REF!="Media",'MAPA DE RIESGOS'!#REF!="Moderado"),CONCATENATE("R",'MAPA DE RIESGOS'!#REF!,"C",'MAPA DE RIESGOS'!#REF!),"")</f>
        <v>#REF!</v>
      </c>
      <c r="BG103" s="329" t="e">
        <f>IF(AND('MAPA DE RIESGOS'!#REF!="Media",'MAPA DE RIESGOS'!#REF!="Moderado"),CONCATENATE("R",'MAPA DE RIESGOS'!#REF!,"C",'MAPA DE RIESGOS'!#REF!),"")</f>
        <v>#REF!</v>
      </c>
      <c r="BH103" s="329" t="e">
        <f>IF(AND('MAPA DE RIESGOS'!#REF!="Media",'MAPA DE RIESGOS'!#REF!="Moderado"),CONCATENATE("R",'MAPA DE RIESGOS'!#REF!,"C",'MAPA DE RIESGOS'!#REF!),"")</f>
        <v>#REF!</v>
      </c>
      <c r="BI103" s="329" t="str">
        <f>IF(AND('MAPA DE RIESGOS'!$AP616="Media",'MAPA DE RIESGOS'!$AR616="Moderado"),CONCATENATE("R",'MAPA DE RIESGOS'!$H616,"C",'MAPA DE RIESGOS'!$AF616),"")</f>
        <v/>
      </c>
      <c r="BJ103" s="329" t="str">
        <f>IF(AND('MAPA DE RIESGOS'!$AP617="Media",'MAPA DE RIESGOS'!$AR617="Moderado"),CONCATENATE("R",'MAPA DE RIESGOS'!$H617,"C",'MAPA DE RIESGOS'!$AF617),"")</f>
        <v/>
      </c>
      <c r="BK103" s="330" t="str">
        <f>IF(AND('MAPA DE RIESGOS'!$AP618="Media",'MAPA DE RIESGOS'!$AR618="Moderado"),CONCATENATE("R",'MAPA DE RIESGOS'!$H618,"C",'MAPA DE RIESGOS'!$AF618),"")</f>
        <v/>
      </c>
      <c r="BL103" s="316" t="str">
        <f>IF(AND('MAPA DE RIESGOS'!$AP606="Media",'MAPA DE RIESGOS'!$AR606="Mayor"),CONCATENATE("R",'MAPA DE RIESGOS'!$H606,"C",'MAPA DE RIESGOS'!$AF606),"")</f>
        <v/>
      </c>
      <c r="BM103" s="316" t="str">
        <f>IF(AND('MAPA DE RIESGOS'!$AP607="Media",'MAPA DE RIESGOS'!$AR607="Mayor"),CONCATENATE("R",'MAPA DE RIESGOS'!$H607,"C",'MAPA DE RIESGOS'!$AF607),"")</f>
        <v/>
      </c>
      <c r="BN103" s="316" t="str">
        <f>IF(AND('MAPA DE RIESGOS'!$AP608="Media",'MAPA DE RIESGOS'!$AR608="Mayor"),CONCATENATE("R",'MAPA DE RIESGOS'!$H608,"C",'MAPA DE RIESGOS'!$AF608),"")</f>
        <v/>
      </c>
      <c r="BO103" s="316" t="str">
        <f>IF(AND('MAPA DE RIESGOS'!$AP609="Media",'MAPA DE RIESGOS'!$AR609="Mayor"),CONCATENATE("R",'MAPA DE RIESGOS'!$H609,"C",'MAPA DE RIESGOS'!$AF609),"")</f>
        <v/>
      </c>
      <c r="BP103" s="316" t="str">
        <f>IF(AND('MAPA DE RIESGOS'!$AP610="Media",'MAPA DE RIESGOS'!$AR610="Mayor"),CONCATENATE("R",'MAPA DE RIESGOS'!$H610,"C",'MAPA DE RIESGOS'!$AF610),"")</f>
        <v/>
      </c>
      <c r="BQ103" s="316" t="str">
        <f>IF(AND('MAPA DE RIESGOS'!$AP611="Media",'MAPA DE RIESGOS'!$AR611="Mayor"),CONCATENATE("R",'MAPA DE RIESGOS'!$H611,"C",'MAPA DE RIESGOS'!$AF611),"")</f>
        <v/>
      </c>
      <c r="BR103" s="316" t="str">
        <f>IF(AND('MAPA DE RIESGOS'!$AP612="Media",'MAPA DE RIESGOS'!$AR612="Mayor"),CONCATENATE("R",'MAPA DE RIESGOS'!$H612,"C",'MAPA DE RIESGOS'!$AF612),"")</f>
        <v/>
      </c>
      <c r="BS103" s="316" t="str">
        <f>IF(AND('MAPA DE RIESGOS'!$AP613="Media",'MAPA DE RIESGOS'!$AR613="Mayor"),CONCATENATE("R",'MAPA DE RIESGOS'!$H613,"C",'MAPA DE RIESGOS'!$AF613),"")</f>
        <v/>
      </c>
      <c r="BT103" s="316" t="str">
        <f>IF(AND('MAPA DE RIESGOS'!$AP614="Media",'MAPA DE RIESGOS'!$AR614="Mayor"),CONCATENATE("R",'MAPA DE RIESGOS'!$H614,"C",'MAPA DE RIESGOS'!$AF614),"")</f>
        <v/>
      </c>
      <c r="BU103" s="316" t="str">
        <f>IF(AND('MAPA DE RIESGOS'!$AP615="Media",'MAPA DE RIESGOS'!$AR615="Mayor"),CONCATENATE("R",'MAPA DE RIESGOS'!$H615,"C",'MAPA DE RIESGOS'!$AF615),"")</f>
        <v/>
      </c>
      <c r="BV103" s="316" t="e">
        <f>IF(AND('MAPA DE RIESGOS'!#REF!="Media",'MAPA DE RIESGOS'!#REF!="Mayor"),CONCATENATE("R",'MAPA DE RIESGOS'!#REF!,"C",'MAPA DE RIESGOS'!#REF!),"")</f>
        <v>#REF!</v>
      </c>
      <c r="BW103" s="316" t="e">
        <f>IF(AND('MAPA DE RIESGOS'!#REF!="Media",'MAPA DE RIESGOS'!#REF!="Mayor"),CONCATENATE("R",'MAPA DE RIESGOS'!#REF!,"C",'MAPA DE RIESGOS'!#REF!),"")</f>
        <v>#REF!</v>
      </c>
      <c r="BX103" s="316" t="e">
        <f>IF(AND('MAPA DE RIESGOS'!#REF!="Media",'MAPA DE RIESGOS'!#REF!="Mayor"),CONCATENATE("R",'MAPA DE RIESGOS'!#REF!,"C",'MAPA DE RIESGOS'!#REF!),"")</f>
        <v>#REF!</v>
      </c>
      <c r="BY103" s="316" t="e">
        <f>IF(AND('MAPA DE RIESGOS'!#REF!="Media",'MAPA DE RIESGOS'!#REF!="Mayor"),CONCATENATE("R",'MAPA DE RIESGOS'!#REF!,"C",'MAPA DE RIESGOS'!#REF!),"")</f>
        <v>#REF!</v>
      </c>
      <c r="BZ103" s="316" t="e">
        <f>IF(AND('MAPA DE RIESGOS'!#REF!="Media",'MAPA DE RIESGOS'!#REF!="Mayor"),CONCATENATE("R",'MAPA DE RIESGOS'!#REF!,"C",'MAPA DE RIESGOS'!#REF!),"")</f>
        <v>#REF!</v>
      </c>
      <c r="CA103" s="316" t="str">
        <f>IF(AND('MAPA DE RIESGOS'!$AP616="Media",'MAPA DE RIESGOS'!$AR616="Mayor"),CONCATENATE("R",'MAPA DE RIESGOS'!$H616,"C",'MAPA DE RIESGOS'!$AF616),"")</f>
        <v/>
      </c>
      <c r="CB103" s="316" t="str">
        <f>IF(AND('MAPA DE RIESGOS'!$AP617="Media",'MAPA DE RIESGOS'!$AR617="Mayor"),CONCATENATE("R",'MAPA DE RIESGOS'!$H617,"C",'MAPA DE RIESGOS'!$AF617),"")</f>
        <v/>
      </c>
      <c r="CC103" s="317" t="str">
        <f>IF(AND('MAPA DE RIESGOS'!$AP618="Media",'MAPA DE RIESGOS'!$AR618="Mayor"),CONCATENATE("R",'MAPA DE RIESGOS'!$H618,"C",'MAPA DE RIESGOS'!$AF618),"")</f>
        <v/>
      </c>
      <c r="CD103" s="318" t="str">
        <f>IF(AND('MAPA DE RIESGOS'!$AP606="Media",'MAPA DE RIESGOS'!$AR606="Catastrófico"),CONCATENATE("R",'MAPA DE RIESGOS'!$H606,"C",'MAPA DE RIESGOS'!$AF606),"")</f>
        <v/>
      </c>
      <c r="CE103" s="318" t="str">
        <f>IF(AND('MAPA DE RIESGOS'!$AP607="Media",'MAPA DE RIESGOS'!$AR607="Catastrófico"),CONCATENATE("R",'MAPA DE RIESGOS'!$H607,"C",'MAPA DE RIESGOS'!$AF607),"")</f>
        <v/>
      </c>
      <c r="CF103" s="318" t="str">
        <f>IF(AND('MAPA DE RIESGOS'!$AP608="Media",'MAPA DE RIESGOS'!$AR608="Catastrófico"),CONCATENATE("R",'MAPA DE RIESGOS'!$H608,"C",'MAPA DE RIESGOS'!$AF608),"")</f>
        <v/>
      </c>
      <c r="CG103" s="318" t="str">
        <f>IF(AND('MAPA DE RIESGOS'!$AP609="Media",'MAPA DE RIESGOS'!$AR609="Catastrófico"),CONCATENATE("R",'MAPA DE RIESGOS'!$H609,"C",'MAPA DE RIESGOS'!$AF609),"")</f>
        <v/>
      </c>
      <c r="CH103" s="318" t="str">
        <f>IF(AND('MAPA DE RIESGOS'!$AP610="Media",'MAPA DE RIESGOS'!$AR610="Catastrófico"),CONCATENATE("R",'MAPA DE RIESGOS'!$H610,"C",'MAPA DE RIESGOS'!$AF610),"")</f>
        <v/>
      </c>
      <c r="CI103" s="318" t="str">
        <f>IF(AND('MAPA DE RIESGOS'!$AP611="Media",'MAPA DE RIESGOS'!$AR611="Catastrófico"),CONCATENATE("R",'MAPA DE RIESGOS'!$H611,"C",'MAPA DE RIESGOS'!$AF611),"")</f>
        <v/>
      </c>
      <c r="CJ103" s="318" t="str">
        <f>IF(AND('MAPA DE RIESGOS'!$AP612="Media",'MAPA DE RIESGOS'!$AR612="Catastrófico"),CONCATENATE("R",'MAPA DE RIESGOS'!$H612,"C",'MAPA DE RIESGOS'!$AF612),"")</f>
        <v/>
      </c>
      <c r="CK103" s="318" t="str">
        <f>IF(AND('MAPA DE RIESGOS'!$AP613="Media",'MAPA DE RIESGOS'!$AR613="Catastrófico"),CONCATENATE("R",'MAPA DE RIESGOS'!$H613,"C",'MAPA DE RIESGOS'!$AF613),"")</f>
        <v/>
      </c>
      <c r="CL103" s="318" t="str">
        <f>IF(AND('MAPA DE RIESGOS'!$AP614="Media",'MAPA DE RIESGOS'!$AR614="Catastrófico"),CONCATENATE("R",'MAPA DE RIESGOS'!$H614,"C",'MAPA DE RIESGOS'!$AF614),"")</f>
        <v/>
      </c>
      <c r="CM103" s="318" t="str">
        <f>IF(AND('MAPA DE RIESGOS'!$AP615="Media",'MAPA DE RIESGOS'!$AR615="Catastrófico"),CONCATENATE("R",'MAPA DE RIESGOS'!$H615,"C",'MAPA DE RIESGOS'!$AF615),"")</f>
        <v/>
      </c>
      <c r="CN103" s="318" t="e">
        <f>IF(AND('MAPA DE RIESGOS'!#REF!="Media",'MAPA DE RIESGOS'!#REF!="Catastrófico"),CONCATENATE("R",'MAPA DE RIESGOS'!#REF!,"C",'MAPA DE RIESGOS'!#REF!),"")</f>
        <v>#REF!</v>
      </c>
      <c r="CO103" s="318" t="e">
        <f>IF(AND('MAPA DE RIESGOS'!#REF!="Media",'MAPA DE RIESGOS'!#REF!="Catastrófico"),CONCATENATE("R",'MAPA DE RIESGOS'!#REF!,"C",'MAPA DE RIESGOS'!#REF!),"")</f>
        <v>#REF!</v>
      </c>
      <c r="CP103" s="318" t="e">
        <f>IF(AND('MAPA DE RIESGOS'!#REF!="Media",'MAPA DE RIESGOS'!#REF!="Catastrófico"),CONCATENATE("R",'MAPA DE RIESGOS'!#REF!,"C",'MAPA DE RIESGOS'!#REF!),"")</f>
        <v>#REF!</v>
      </c>
      <c r="CQ103" s="318" t="e">
        <f>IF(AND('MAPA DE RIESGOS'!#REF!="Media",'MAPA DE RIESGOS'!#REF!="Catastrófico"),CONCATENATE("R",'MAPA DE RIESGOS'!#REF!,"C",'MAPA DE RIESGOS'!#REF!),"")</f>
        <v>#REF!</v>
      </c>
      <c r="CR103" s="318" t="e">
        <f>IF(AND('MAPA DE RIESGOS'!#REF!="Media",'MAPA DE RIESGOS'!#REF!="Catastrófico"),CONCATENATE("R",'MAPA DE RIESGOS'!#REF!,"C",'MAPA DE RIESGOS'!#REF!),"")</f>
        <v>#REF!</v>
      </c>
      <c r="CS103" s="318" t="str">
        <f>IF(AND('MAPA DE RIESGOS'!$AP616="Media",'MAPA DE RIESGOS'!$AR616="Catastrófico"),CONCATENATE("R",'MAPA DE RIESGOS'!$H616,"C",'MAPA DE RIESGOS'!$AF616),"")</f>
        <v/>
      </c>
      <c r="CT103" s="318" t="str">
        <f>IF(AND('MAPA DE RIESGOS'!$AP617="Media",'MAPA DE RIESGOS'!$AR617="Catastrófico"),CONCATENATE("R",'MAPA DE RIESGOS'!$H617,"C",'MAPA DE RIESGOS'!$AF617),"")</f>
        <v/>
      </c>
      <c r="CU103" s="319" t="str">
        <f>IF(AND('MAPA DE RIESGOS'!$AP618="Media",'MAPA DE RIESGOS'!$AR618="Catastrófico"),CONCATENATE("R",'MAPA DE RIESGOS'!$H618,"C",'MAPA DE RIESGOS'!$AF618),"")</f>
        <v/>
      </c>
      <c r="CV103" s="57"/>
      <c r="CW103" s="864"/>
      <c r="CX103" s="865"/>
      <c r="CY103" s="865"/>
      <c r="CZ103" s="865"/>
      <c r="DA103" s="865"/>
      <c r="DB103" s="866"/>
    </row>
    <row r="104" spans="2:106" ht="32.450000000000003" customHeight="1">
      <c r="B104" s="878"/>
      <c r="C104" s="878"/>
      <c r="D104" s="879"/>
      <c r="E104" s="849"/>
      <c r="F104" s="850"/>
      <c r="G104" s="850"/>
      <c r="H104" s="850"/>
      <c r="I104" s="851"/>
      <c r="J104" s="328" t="str">
        <f>IF(AND('MAPA DE RIESGOS'!$AP619="Media",'MAPA DE RIESGOS'!$AR619="Leve"),CONCATENATE("R",'MAPA DE RIESGOS'!$H619,"C",'MAPA DE RIESGOS'!$AF619),"")</f>
        <v/>
      </c>
      <c r="K104" s="329" t="str">
        <f>IF(AND('MAPA DE RIESGOS'!$AP620="Media",'MAPA DE RIESGOS'!$AR620="Leve"),CONCATENATE("R",'MAPA DE RIESGOS'!$H620,"C",'MAPA DE RIESGOS'!$AF620),"")</f>
        <v/>
      </c>
      <c r="L104" s="329" t="str">
        <f>IF(AND('MAPA DE RIESGOS'!$AP621="Media",'MAPA DE RIESGOS'!$AR621="Leve"),CONCATENATE("R",'MAPA DE RIESGOS'!$H621,"C",'MAPA DE RIESGOS'!$AF621),"")</f>
        <v/>
      </c>
      <c r="M104" s="329" t="str">
        <f>IF(AND('MAPA DE RIESGOS'!$AP622="Media",'MAPA DE RIESGOS'!$AR622="Leve"),CONCATENATE("R",'MAPA DE RIESGOS'!$H622,"C",'MAPA DE RIESGOS'!$AF622),"")</f>
        <v/>
      </c>
      <c r="N104" s="329" t="str">
        <f>IF(AND('MAPA DE RIESGOS'!$AP623="Media",'MAPA DE RIESGOS'!$AR623="Leve"),CONCATENATE("R",'MAPA DE RIESGOS'!$H623,"C",'MAPA DE RIESGOS'!$AF623),"")</f>
        <v/>
      </c>
      <c r="O104" s="329" t="str">
        <f>IF(AND('MAPA DE RIESGOS'!$AP624="Media",'MAPA DE RIESGOS'!$AR624="Leve"),CONCATENATE("R",'MAPA DE RIESGOS'!$H624,"C",'MAPA DE RIESGOS'!$AF624),"")</f>
        <v/>
      </c>
      <c r="P104" s="329" t="str">
        <f>IF(AND('MAPA DE RIESGOS'!$AP625="Media",'MAPA DE RIESGOS'!$AR625="Leve"),CONCATENATE("R",'MAPA DE RIESGOS'!$H625,"C",'MAPA DE RIESGOS'!$AF625),"")</f>
        <v/>
      </c>
      <c r="Q104" s="329" t="str">
        <f>IF(AND('MAPA DE RIESGOS'!$AP626="Media",'MAPA DE RIESGOS'!$AR626="Leve"),CONCATENATE("R",'MAPA DE RIESGOS'!$H626,"C",'MAPA DE RIESGOS'!$AF626),"")</f>
        <v/>
      </c>
      <c r="R104" s="329" t="str">
        <f>IF(AND('MAPA DE RIESGOS'!$AP627="Media",'MAPA DE RIESGOS'!$AR627="Leve"),CONCATENATE("R",'MAPA DE RIESGOS'!$H627,"C",'MAPA DE RIESGOS'!$AF627),"")</f>
        <v/>
      </c>
      <c r="S104" s="329" t="str">
        <f>IF(AND('MAPA DE RIESGOS'!$AP628="Media",'MAPA DE RIESGOS'!$AR628="Leve"),CONCATENATE("R",'MAPA DE RIESGOS'!$H628,"C",'MAPA DE RIESGOS'!$AF628),"")</f>
        <v/>
      </c>
      <c r="T104" s="329" t="str">
        <f>IF(AND('MAPA DE RIESGOS'!$AP629="Media",'MAPA DE RIESGOS'!$AR629="Leve"),CONCATENATE("R",'MAPA DE RIESGOS'!$H629,"C",'MAPA DE RIESGOS'!$AF629),"")</f>
        <v/>
      </c>
      <c r="U104" s="329" t="str">
        <f>IF(AND('MAPA DE RIESGOS'!$AP630="Media",'MAPA DE RIESGOS'!$AR630="Leve"),CONCATENATE("R",'MAPA DE RIESGOS'!$H630,"C",'MAPA DE RIESGOS'!$AF630),"")</f>
        <v/>
      </c>
      <c r="V104" s="329" t="str">
        <f>IF(AND('MAPA DE RIESGOS'!$AP631="Media",'MAPA DE RIESGOS'!$AR631="Leve"),CONCATENATE("R",'MAPA DE RIESGOS'!$H631,"C",'MAPA DE RIESGOS'!$AF631),"")</f>
        <v/>
      </c>
      <c r="W104" s="329" t="str">
        <f>IF(AND('MAPA DE RIESGOS'!$AP632="Media",'MAPA DE RIESGOS'!$AR632="Leve"),CONCATENATE("R",'MAPA DE RIESGOS'!$H632,"C",'MAPA DE RIESGOS'!$AF632),"")</f>
        <v/>
      </c>
      <c r="X104" s="329" t="str">
        <f>IF(AND('MAPA DE RIESGOS'!$AP633="Media",'MAPA DE RIESGOS'!$AR633="Leve"),CONCATENATE("R",'MAPA DE RIESGOS'!$H633,"C",'MAPA DE RIESGOS'!$AF633),"")</f>
        <v/>
      </c>
      <c r="Y104" s="329" t="str">
        <f>IF(AND('MAPA DE RIESGOS'!$AP634="Media",'MAPA DE RIESGOS'!$AR634="Leve"),CONCATENATE("R",'MAPA DE RIESGOS'!$H634,"C",'MAPA DE RIESGOS'!$AF634),"")</f>
        <v/>
      </c>
      <c r="Z104" s="329" t="str">
        <f>IF(AND('MAPA DE RIESGOS'!$AP635="Media",'MAPA DE RIESGOS'!$AR635="Leve"),CONCATENATE("R",'MAPA DE RIESGOS'!$H635,"C",'MAPA DE RIESGOS'!$AF635),"")</f>
        <v/>
      </c>
      <c r="AA104" s="329" t="str">
        <f>IF(AND('MAPA DE RIESGOS'!$AP636="Media",'MAPA DE RIESGOS'!$AR636="Leve"),CONCATENATE("R",'MAPA DE RIESGOS'!$H636,"C",'MAPA DE RIESGOS'!$AF636),"")</f>
        <v/>
      </c>
      <c r="AB104" s="328" t="str">
        <f>IF(AND('MAPA DE RIESGOS'!$AP619="Media",'MAPA DE RIESGOS'!$AR619="Menor"),CONCATENATE("R",'MAPA DE RIESGOS'!$H619,"C",'MAPA DE RIESGOS'!$AF619),"")</f>
        <v/>
      </c>
      <c r="AC104" s="329" t="str">
        <f>IF(AND('MAPA DE RIESGOS'!$AP620="Media",'MAPA DE RIESGOS'!$AR620="Menor"),CONCATENATE("R",'MAPA DE RIESGOS'!$H620,"C",'MAPA DE RIESGOS'!$AF620),"")</f>
        <v/>
      </c>
      <c r="AD104" s="329" t="str">
        <f>IF(AND('MAPA DE RIESGOS'!$AP621="Media",'MAPA DE RIESGOS'!$AR621="Menor"),CONCATENATE("R",'MAPA DE RIESGOS'!$H621,"C",'MAPA DE RIESGOS'!$AF621),"")</f>
        <v/>
      </c>
      <c r="AE104" s="329" t="str">
        <f>IF(AND('MAPA DE RIESGOS'!$AP622="Media",'MAPA DE RIESGOS'!$AR622="Menor"),CONCATENATE("R",'MAPA DE RIESGOS'!$H622,"C",'MAPA DE RIESGOS'!$AF622),"")</f>
        <v/>
      </c>
      <c r="AF104" s="329" t="str">
        <f>IF(AND('MAPA DE RIESGOS'!$AP623="Media",'MAPA DE RIESGOS'!$AR623="Menor"),CONCATENATE("R",'MAPA DE RIESGOS'!$H623,"C",'MAPA DE RIESGOS'!$AF623),"")</f>
        <v/>
      </c>
      <c r="AG104" s="329" t="str">
        <f>IF(AND('MAPA DE RIESGOS'!$AP624="Media",'MAPA DE RIESGOS'!$AR624="Menor"),CONCATENATE("R",'MAPA DE RIESGOS'!$H624,"C",'MAPA DE RIESGOS'!$AF624),"")</f>
        <v/>
      </c>
      <c r="AH104" s="329" t="str">
        <f>IF(AND('MAPA DE RIESGOS'!$AP625="Media",'MAPA DE RIESGOS'!$AR625="Menor"),CONCATENATE("R",'MAPA DE RIESGOS'!$H625,"C",'MAPA DE RIESGOS'!$AF625),"")</f>
        <v/>
      </c>
      <c r="AI104" s="329" t="str">
        <f>IF(AND('MAPA DE RIESGOS'!$AP626="Media",'MAPA DE RIESGOS'!$AR626="Menor"),CONCATENATE("R",'MAPA DE RIESGOS'!$H626,"C",'MAPA DE RIESGOS'!$AF626),"")</f>
        <v/>
      </c>
      <c r="AJ104" s="329" t="str">
        <f>IF(AND('MAPA DE RIESGOS'!$AP627="Media",'MAPA DE RIESGOS'!$AR627="Menor"),CONCATENATE("R",'MAPA DE RIESGOS'!$H627,"C",'MAPA DE RIESGOS'!$AF627),"")</f>
        <v/>
      </c>
      <c r="AK104" s="329" t="str">
        <f>IF(AND('MAPA DE RIESGOS'!$AP628="Media",'MAPA DE RIESGOS'!$AR628="Menor"),CONCATENATE("R",'MAPA DE RIESGOS'!$H628,"C",'MAPA DE RIESGOS'!$AF628),"")</f>
        <v/>
      </c>
      <c r="AL104" s="329" t="str">
        <f>IF(AND('MAPA DE RIESGOS'!$AP629="Media",'MAPA DE RIESGOS'!$AR629="Menor"),CONCATENATE("R",'MAPA DE RIESGOS'!$H629,"C",'MAPA DE RIESGOS'!$AF629),"")</f>
        <v/>
      </c>
      <c r="AM104" s="329" t="str">
        <f>IF(AND('MAPA DE RIESGOS'!$AP630="Media",'MAPA DE RIESGOS'!$AR630="Menor"),CONCATENATE("R",'MAPA DE RIESGOS'!$H630,"C",'MAPA DE RIESGOS'!$AF630),"")</f>
        <v/>
      </c>
      <c r="AN104" s="329" t="str">
        <f>IF(AND('MAPA DE RIESGOS'!$AP631="Media",'MAPA DE RIESGOS'!$AR631="Menor"),CONCATENATE("R",'MAPA DE RIESGOS'!$H631,"C",'MAPA DE RIESGOS'!$AF631),"")</f>
        <v/>
      </c>
      <c r="AO104" s="329" t="str">
        <f>IF(AND('MAPA DE RIESGOS'!$AP632="Media",'MAPA DE RIESGOS'!$AR632="Menor"),CONCATENATE("R",'MAPA DE RIESGOS'!$H632,"C",'MAPA DE RIESGOS'!$AF632),"")</f>
        <v/>
      </c>
      <c r="AP104" s="329" t="str">
        <f>IF(AND('MAPA DE RIESGOS'!$AP633="Media",'MAPA DE RIESGOS'!$AR633="Menor"),CONCATENATE("R",'MAPA DE RIESGOS'!$H633,"C",'MAPA DE RIESGOS'!$AF633),"")</f>
        <v/>
      </c>
      <c r="AQ104" s="329" t="str">
        <f>IF(AND('MAPA DE RIESGOS'!$AP634="Media",'MAPA DE RIESGOS'!$AR634="Menor"),CONCATENATE("R",'MAPA DE RIESGOS'!$H634,"C",'MAPA DE RIESGOS'!$AF634),"")</f>
        <v/>
      </c>
      <c r="AR104" s="329" t="str">
        <f>IF(AND('MAPA DE RIESGOS'!$AP635="Media",'MAPA DE RIESGOS'!$AR635="Menor"),CONCATENATE("R",'MAPA DE RIESGOS'!$H635,"C",'MAPA DE RIESGOS'!$AF635),"")</f>
        <v/>
      </c>
      <c r="AS104" s="329" t="str">
        <f>IF(AND('MAPA DE RIESGOS'!$AP636="Media",'MAPA DE RIESGOS'!$AR636="Menor"),CONCATENATE("R",'MAPA DE RIESGOS'!$H636,"C",'MAPA DE RIESGOS'!$AF636),"")</f>
        <v/>
      </c>
      <c r="AT104" s="328" t="str">
        <f>IF(AND('MAPA DE RIESGOS'!$AP619="Media",'MAPA DE RIESGOS'!$AR619="Moderado"),CONCATENATE("R",'MAPA DE RIESGOS'!$H619,"C",'MAPA DE RIESGOS'!$AF619),"")</f>
        <v/>
      </c>
      <c r="AU104" s="329" t="str">
        <f>IF(AND('MAPA DE RIESGOS'!$AP620="Media",'MAPA DE RIESGOS'!$AR620="Moderado"),CONCATENATE("R",'MAPA DE RIESGOS'!$H620,"C",'MAPA DE RIESGOS'!$AF620),"")</f>
        <v/>
      </c>
      <c r="AV104" s="329" t="str">
        <f>IF(AND('MAPA DE RIESGOS'!$AP621="Media",'MAPA DE RIESGOS'!$AR621="Moderado"),CONCATENATE("R",'MAPA DE RIESGOS'!$H621,"C",'MAPA DE RIESGOS'!$AF621),"")</f>
        <v/>
      </c>
      <c r="AW104" s="329" t="str">
        <f>IF(AND('MAPA DE RIESGOS'!$AP622="Media",'MAPA DE RIESGOS'!$AR622="Moderado"),CONCATENATE("R",'MAPA DE RIESGOS'!$H622,"C",'MAPA DE RIESGOS'!$AF622),"")</f>
        <v/>
      </c>
      <c r="AX104" s="329" t="str">
        <f>IF(AND('MAPA DE RIESGOS'!$AP623="Media",'MAPA DE RIESGOS'!$AR623="Moderado"),CONCATENATE("R",'MAPA DE RIESGOS'!$H623,"C",'MAPA DE RIESGOS'!$AF623),"")</f>
        <v/>
      </c>
      <c r="AY104" s="329" t="str">
        <f>IF(AND('MAPA DE RIESGOS'!$AP624="Media",'MAPA DE RIESGOS'!$AR624="Moderado"),CONCATENATE("R",'MAPA DE RIESGOS'!$H624,"C",'MAPA DE RIESGOS'!$AF624),"")</f>
        <v/>
      </c>
      <c r="AZ104" s="329" t="str">
        <f>IF(AND('MAPA DE RIESGOS'!$AP625="Media",'MAPA DE RIESGOS'!$AR625="Moderado"),CONCATENATE("R",'MAPA DE RIESGOS'!$H625,"C",'MAPA DE RIESGOS'!$AF625),"")</f>
        <v/>
      </c>
      <c r="BA104" s="329" t="str">
        <f>IF(AND('MAPA DE RIESGOS'!$AP626="Media",'MAPA DE RIESGOS'!$AR626="Moderado"),CONCATENATE("R",'MAPA DE RIESGOS'!$H626,"C",'MAPA DE RIESGOS'!$AF626),"")</f>
        <v/>
      </c>
      <c r="BB104" s="329" t="str">
        <f>IF(AND('MAPA DE RIESGOS'!$AP627="Media",'MAPA DE RIESGOS'!$AR627="Moderado"),CONCATENATE("R",'MAPA DE RIESGOS'!$H627,"C",'MAPA DE RIESGOS'!$AF627),"")</f>
        <v/>
      </c>
      <c r="BC104" s="329" t="str">
        <f>IF(AND('MAPA DE RIESGOS'!$AP628="Media",'MAPA DE RIESGOS'!$AR628="Moderado"),CONCATENATE("R",'MAPA DE RIESGOS'!$H628,"C",'MAPA DE RIESGOS'!$AF628),"")</f>
        <v/>
      </c>
      <c r="BD104" s="329" t="str">
        <f>IF(AND('MAPA DE RIESGOS'!$AP629="Media",'MAPA DE RIESGOS'!$AR629="Moderado"),CONCATENATE("R",'MAPA DE RIESGOS'!$H629,"C",'MAPA DE RIESGOS'!$AF629),"")</f>
        <v/>
      </c>
      <c r="BE104" s="329" t="str">
        <f>IF(AND('MAPA DE RIESGOS'!$AP630="Media",'MAPA DE RIESGOS'!$AR630="Moderado"),CONCATENATE("R",'MAPA DE RIESGOS'!$H630,"C",'MAPA DE RIESGOS'!$AF630),"")</f>
        <v/>
      </c>
      <c r="BF104" s="329" t="str">
        <f>IF(AND('MAPA DE RIESGOS'!$AP631="Media",'MAPA DE RIESGOS'!$AR631="Moderado"),CONCATENATE("R",'MAPA DE RIESGOS'!$H631,"C",'MAPA DE RIESGOS'!$AF631),"")</f>
        <v/>
      </c>
      <c r="BG104" s="329" t="str">
        <f>IF(AND('MAPA DE RIESGOS'!$AP632="Media",'MAPA DE RIESGOS'!$AR632="Moderado"),CONCATENATE("R",'MAPA DE RIESGOS'!$H632,"C",'MAPA DE RIESGOS'!$AF632),"")</f>
        <v/>
      </c>
      <c r="BH104" s="329" t="str">
        <f>IF(AND('MAPA DE RIESGOS'!$AP633="Media",'MAPA DE RIESGOS'!$AR633="Moderado"),CONCATENATE("R",'MAPA DE RIESGOS'!$H633,"C",'MAPA DE RIESGOS'!$AF633),"")</f>
        <v/>
      </c>
      <c r="BI104" s="329" t="str">
        <f>IF(AND('MAPA DE RIESGOS'!$AP634="Media",'MAPA DE RIESGOS'!$AR634="Moderado"),CONCATENATE("R",'MAPA DE RIESGOS'!$H634,"C",'MAPA DE RIESGOS'!$AF634),"")</f>
        <v/>
      </c>
      <c r="BJ104" s="329" t="str">
        <f>IF(AND('MAPA DE RIESGOS'!$AP635="Media",'MAPA DE RIESGOS'!$AR635="Moderado"),CONCATENATE("R",'MAPA DE RIESGOS'!$H635,"C",'MAPA DE RIESGOS'!$AF635),"")</f>
        <v/>
      </c>
      <c r="BK104" s="330" t="str">
        <f>IF(AND('MAPA DE RIESGOS'!$AP636="Media",'MAPA DE RIESGOS'!$AR636="Moderado"),CONCATENATE("R",'MAPA DE RIESGOS'!$H636,"C",'MAPA DE RIESGOS'!$AF636),"")</f>
        <v/>
      </c>
      <c r="BL104" s="316" t="str">
        <f>IF(AND('MAPA DE RIESGOS'!$AP619="Media",'MAPA DE RIESGOS'!$AR619="Mayor"),CONCATENATE("R",'MAPA DE RIESGOS'!$H619,"C",'MAPA DE RIESGOS'!$AF619),"")</f>
        <v/>
      </c>
      <c r="BM104" s="316" t="str">
        <f>IF(AND('MAPA DE RIESGOS'!$AP620="Media",'MAPA DE RIESGOS'!$AR620="Mayor"),CONCATENATE("R",'MAPA DE RIESGOS'!$H620,"C",'MAPA DE RIESGOS'!$AF620),"")</f>
        <v/>
      </c>
      <c r="BN104" s="316" t="str">
        <f>IF(AND('MAPA DE RIESGOS'!$AP621="Media",'MAPA DE RIESGOS'!$AR621="Mayor"),CONCATENATE("R",'MAPA DE RIESGOS'!$H621,"C",'MAPA DE RIESGOS'!$AF621),"")</f>
        <v/>
      </c>
      <c r="BO104" s="316" t="str">
        <f>IF(AND('MAPA DE RIESGOS'!$AP622="Media",'MAPA DE RIESGOS'!$AR622="Mayor"),CONCATENATE("R",'MAPA DE RIESGOS'!$H622,"C",'MAPA DE RIESGOS'!$AF622),"")</f>
        <v/>
      </c>
      <c r="BP104" s="316" t="str">
        <f>IF(AND('MAPA DE RIESGOS'!$AP623="Media",'MAPA DE RIESGOS'!$AR623="Mayor"),CONCATENATE("R",'MAPA DE RIESGOS'!$H623,"C",'MAPA DE RIESGOS'!$AF623),"")</f>
        <v/>
      </c>
      <c r="BQ104" s="316" t="str">
        <f>IF(AND('MAPA DE RIESGOS'!$AP624="Media",'MAPA DE RIESGOS'!$AR624="Mayor"),CONCATENATE("R",'MAPA DE RIESGOS'!$H624,"C",'MAPA DE RIESGOS'!$AF624),"")</f>
        <v/>
      </c>
      <c r="BR104" s="316" t="str">
        <f>IF(AND('MAPA DE RIESGOS'!$AP625="Media",'MAPA DE RIESGOS'!$AR625="Mayor"),CONCATENATE("R",'MAPA DE RIESGOS'!$H625,"C",'MAPA DE RIESGOS'!$AF625),"")</f>
        <v/>
      </c>
      <c r="BS104" s="316" t="str">
        <f>IF(AND('MAPA DE RIESGOS'!$AP626="Media",'MAPA DE RIESGOS'!$AR626="Mayor"),CONCATENATE("R",'MAPA DE RIESGOS'!$H626,"C",'MAPA DE RIESGOS'!$AF626),"")</f>
        <v/>
      </c>
      <c r="BT104" s="316" t="str">
        <f>IF(AND('MAPA DE RIESGOS'!$AP627="Media",'MAPA DE RIESGOS'!$AR627="Mayor"),CONCATENATE("R",'MAPA DE RIESGOS'!$H627,"C",'MAPA DE RIESGOS'!$AF627),"")</f>
        <v/>
      </c>
      <c r="BU104" s="316" t="str">
        <f>IF(AND('MAPA DE RIESGOS'!$AP628="Media",'MAPA DE RIESGOS'!$AR628="Mayor"),CONCATENATE("R",'MAPA DE RIESGOS'!$H628,"C",'MAPA DE RIESGOS'!$AF628),"")</f>
        <v/>
      </c>
      <c r="BV104" s="316" t="str">
        <f>IF(AND('MAPA DE RIESGOS'!$AP629="Media",'MAPA DE RIESGOS'!$AR629="Mayor"),CONCATENATE("R",'MAPA DE RIESGOS'!$H629,"C",'MAPA DE RIESGOS'!$AF629),"")</f>
        <v/>
      </c>
      <c r="BW104" s="316" t="str">
        <f>IF(AND('MAPA DE RIESGOS'!$AP630="Media",'MAPA DE RIESGOS'!$AR630="Mayor"),CONCATENATE("R",'MAPA DE RIESGOS'!$H630,"C",'MAPA DE RIESGOS'!$AF630),"")</f>
        <v/>
      </c>
      <c r="BX104" s="316" t="str">
        <f>IF(AND('MAPA DE RIESGOS'!$AP631="Media",'MAPA DE RIESGOS'!$AR631="Mayor"),CONCATENATE("R",'MAPA DE RIESGOS'!$H631,"C",'MAPA DE RIESGOS'!$AF631),"")</f>
        <v/>
      </c>
      <c r="BY104" s="316" t="str">
        <f>IF(AND('MAPA DE RIESGOS'!$AP632="Media",'MAPA DE RIESGOS'!$AR632="Mayor"),CONCATENATE("R",'MAPA DE RIESGOS'!$H632,"C",'MAPA DE RIESGOS'!$AF632),"")</f>
        <v/>
      </c>
      <c r="BZ104" s="316" t="str">
        <f>IF(AND('MAPA DE RIESGOS'!$AP633="Media",'MAPA DE RIESGOS'!$AR633="Mayor"),CONCATENATE("R",'MAPA DE RIESGOS'!$H633,"C",'MAPA DE RIESGOS'!$AF633),"")</f>
        <v/>
      </c>
      <c r="CA104" s="316" t="str">
        <f>IF(AND('MAPA DE RIESGOS'!$AP634="Media",'MAPA DE RIESGOS'!$AR634="Mayor"),CONCATENATE("R",'MAPA DE RIESGOS'!$H634,"C",'MAPA DE RIESGOS'!$AF634),"")</f>
        <v/>
      </c>
      <c r="CB104" s="316" t="str">
        <f>IF(AND('MAPA DE RIESGOS'!$AP635="Media",'MAPA DE RIESGOS'!$AR635="Mayor"),CONCATENATE("R",'MAPA DE RIESGOS'!$H635,"C",'MAPA DE RIESGOS'!$AF635),"")</f>
        <v/>
      </c>
      <c r="CC104" s="317" t="str">
        <f>IF(AND('MAPA DE RIESGOS'!$AP636="Media",'MAPA DE RIESGOS'!$AR636="Mayor"),CONCATENATE("R",'MAPA DE RIESGOS'!$H636,"C",'MAPA DE RIESGOS'!$AF636),"")</f>
        <v/>
      </c>
      <c r="CD104" s="318" t="str">
        <f>IF(AND('MAPA DE RIESGOS'!$AP619="Media",'MAPA DE RIESGOS'!$AR619="Catastrófico"),CONCATENATE("R",'MAPA DE RIESGOS'!$H619,"C",'MAPA DE RIESGOS'!$AF619),"")</f>
        <v/>
      </c>
      <c r="CE104" s="318" t="str">
        <f>IF(AND('MAPA DE RIESGOS'!$AP620="Media",'MAPA DE RIESGOS'!$AR620="Catastrófico"),CONCATENATE("R",'MAPA DE RIESGOS'!$H620,"C",'MAPA DE RIESGOS'!$AF620),"")</f>
        <v/>
      </c>
      <c r="CF104" s="318" t="str">
        <f>IF(AND('MAPA DE RIESGOS'!$AP621="Media",'MAPA DE RIESGOS'!$AR621="Catastrófico"),CONCATENATE("R",'MAPA DE RIESGOS'!$H621,"C",'MAPA DE RIESGOS'!$AF621),"")</f>
        <v/>
      </c>
      <c r="CG104" s="318" t="str">
        <f>IF(AND('MAPA DE RIESGOS'!$AP622="Media",'MAPA DE RIESGOS'!$AR622="Catastrófico"),CONCATENATE("R",'MAPA DE RIESGOS'!$H622,"C",'MAPA DE RIESGOS'!$AF622),"")</f>
        <v/>
      </c>
      <c r="CH104" s="318" t="str">
        <f>IF(AND('MAPA DE RIESGOS'!$AP623="Media",'MAPA DE RIESGOS'!$AR623="Catastrófico"),CONCATENATE("R",'MAPA DE RIESGOS'!$H623,"C",'MAPA DE RIESGOS'!$AF623),"")</f>
        <v/>
      </c>
      <c r="CI104" s="318" t="str">
        <f>IF(AND('MAPA DE RIESGOS'!$AP624="Media",'MAPA DE RIESGOS'!$AR624="Catastrófico"),CONCATENATE("R",'MAPA DE RIESGOS'!$H624,"C",'MAPA DE RIESGOS'!$AF624),"")</f>
        <v/>
      </c>
      <c r="CJ104" s="318" t="str">
        <f>IF(AND('MAPA DE RIESGOS'!$AP625="Media",'MAPA DE RIESGOS'!$AR625="Catastrófico"),CONCATENATE("R",'MAPA DE RIESGOS'!$H625,"C",'MAPA DE RIESGOS'!$AF625),"")</f>
        <v/>
      </c>
      <c r="CK104" s="318" t="str">
        <f>IF(AND('MAPA DE RIESGOS'!$AP626="Media",'MAPA DE RIESGOS'!$AR626="Catastrófico"),CONCATENATE("R",'MAPA DE RIESGOS'!$H626,"C",'MAPA DE RIESGOS'!$AF626),"")</f>
        <v/>
      </c>
      <c r="CL104" s="318" t="str">
        <f>IF(AND('MAPA DE RIESGOS'!$AP627="Media",'MAPA DE RIESGOS'!$AR627="Catastrófico"),CONCATENATE("R",'MAPA DE RIESGOS'!$H627,"C",'MAPA DE RIESGOS'!$AF627),"")</f>
        <v/>
      </c>
      <c r="CM104" s="318" t="str">
        <f>IF(AND('MAPA DE RIESGOS'!$AP628="Media",'MAPA DE RIESGOS'!$AR628="Catastrófico"),CONCATENATE("R",'MAPA DE RIESGOS'!$H628,"C",'MAPA DE RIESGOS'!$AF628),"")</f>
        <v/>
      </c>
      <c r="CN104" s="318" t="str">
        <f>IF(AND('MAPA DE RIESGOS'!$AP629="Media",'MAPA DE RIESGOS'!$AR629="Catastrófico"),CONCATENATE("R",'MAPA DE RIESGOS'!$H629,"C",'MAPA DE RIESGOS'!$AF629),"")</f>
        <v/>
      </c>
      <c r="CO104" s="318" t="str">
        <f>IF(AND('MAPA DE RIESGOS'!$AP630="Media",'MAPA DE RIESGOS'!$AR630="Catastrófico"),CONCATENATE("R",'MAPA DE RIESGOS'!$H630,"C",'MAPA DE RIESGOS'!$AF630),"")</f>
        <v/>
      </c>
      <c r="CP104" s="318" t="str">
        <f>IF(AND('MAPA DE RIESGOS'!$AP631="Media",'MAPA DE RIESGOS'!$AR631="Catastrófico"),CONCATENATE("R",'MAPA DE RIESGOS'!$H631,"C",'MAPA DE RIESGOS'!$AF631),"")</f>
        <v/>
      </c>
      <c r="CQ104" s="318" t="str">
        <f>IF(AND('MAPA DE RIESGOS'!$AP632="Media",'MAPA DE RIESGOS'!$AR632="Catastrófico"),CONCATENATE("R",'MAPA DE RIESGOS'!$H632,"C",'MAPA DE RIESGOS'!$AF632),"")</f>
        <v/>
      </c>
      <c r="CR104" s="318" t="str">
        <f>IF(AND('MAPA DE RIESGOS'!$AP633="Media",'MAPA DE RIESGOS'!$AR633="Catastrófico"),CONCATENATE("R",'MAPA DE RIESGOS'!$H633,"C",'MAPA DE RIESGOS'!$AF633),"")</f>
        <v/>
      </c>
      <c r="CS104" s="318" t="str">
        <f>IF(AND('MAPA DE RIESGOS'!$AP634="Media",'MAPA DE RIESGOS'!$AR634="Catastrófico"),CONCATENATE("R",'MAPA DE RIESGOS'!$H634,"C",'MAPA DE RIESGOS'!$AF634),"")</f>
        <v/>
      </c>
      <c r="CT104" s="318" t="str">
        <f>IF(AND('MAPA DE RIESGOS'!$AP635="Media",'MAPA DE RIESGOS'!$AR635="Catastrófico"),CONCATENATE("R",'MAPA DE RIESGOS'!$H635,"C",'MAPA DE RIESGOS'!$AF635),"")</f>
        <v/>
      </c>
      <c r="CU104" s="319" t="str">
        <f>IF(AND('MAPA DE RIESGOS'!$AP636="Media",'MAPA DE RIESGOS'!$AR636="Catastrófico"),CONCATENATE("R",'MAPA DE RIESGOS'!$H636,"C",'MAPA DE RIESGOS'!$AF636),"")</f>
        <v/>
      </c>
      <c r="CV104" s="57"/>
      <c r="CW104" s="864"/>
      <c r="CX104" s="865"/>
      <c r="CY104" s="865"/>
      <c r="CZ104" s="865"/>
      <c r="DA104" s="865"/>
      <c r="DB104" s="866"/>
    </row>
    <row r="105" spans="2:106" ht="32.450000000000003" customHeight="1">
      <c r="B105" s="878"/>
      <c r="C105" s="878"/>
      <c r="D105" s="879"/>
      <c r="E105" s="849"/>
      <c r="F105" s="850"/>
      <c r="G105" s="850"/>
      <c r="H105" s="850"/>
      <c r="I105" s="851"/>
      <c r="J105" s="328" t="str">
        <f>IF(AND('MAPA DE RIESGOS'!$AP637="Media",'MAPA DE RIESGOS'!$AR637="Leve"),CONCATENATE("R",'MAPA DE RIESGOS'!$H637,"C",'MAPA DE RIESGOS'!$AF637),"")</f>
        <v/>
      </c>
      <c r="K105" s="329" t="str">
        <f>IF(AND('MAPA DE RIESGOS'!$AP638="Media",'MAPA DE RIESGOS'!$AR638="Leve"),CONCATENATE("R",'MAPA DE RIESGOS'!$H638,"C",'MAPA DE RIESGOS'!$AF638),"")</f>
        <v/>
      </c>
      <c r="L105" s="329" t="str">
        <f>IF(AND('MAPA DE RIESGOS'!$AP639="Media",'MAPA DE RIESGOS'!$AR639="Leve"),CONCATENATE("R",'MAPA DE RIESGOS'!$H639,"C",'MAPA DE RIESGOS'!$AF639),"")</f>
        <v/>
      </c>
      <c r="M105" s="329" t="str">
        <f>IF(AND('MAPA DE RIESGOS'!$AP640="Media",'MAPA DE RIESGOS'!$AR640="Leve"),CONCATENATE("R",'MAPA DE RIESGOS'!$H640,"C",'MAPA DE RIESGOS'!$AF640),"")</f>
        <v/>
      </c>
      <c r="N105" s="329" t="str">
        <f>IF(AND('MAPA DE RIESGOS'!$AP641="Media",'MAPA DE RIESGOS'!$AR641="Leve"),CONCATENATE("R",'MAPA DE RIESGOS'!$H641,"C",'MAPA DE RIESGOS'!$AF641),"")</f>
        <v/>
      </c>
      <c r="O105" s="329" t="str">
        <f>IF(AND('MAPA DE RIESGOS'!$AP642="Media",'MAPA DE RIESGOS'!$AR642="Leve"),CONCATENATE("R",'MAPA DE RIESGOS'!$H642,"C",'MAPA DE RIESGOS'!$AF642),"")</f>
        <v/>
      </c>
      <c r="P105" s="329" t="str">
        <f>IF(AND('MAPA DE RIESGOS'!$AP643="Media",'MAPA DE RIESGOS'!$AR643="Leve"),CONCATENATE("R",'MAPA DE RIESGOS'!$H643,"C",'MAPA DE RIESGOS'!$AF643),"")</f>
        <v/>
      </c>
      <c r="Q105" s="329" t="str">
        <f>IF(AND('MAPA DE RIESGOS'!$AP644="Media",'MAPA DE RIESGOS'!$AR644="Leve"),CONCATENATE("R",'MAPA DE RIESGOS'!$H644,"C",'MAPA DE RIESGOS'!$AF644),"")</f>
        <v/>
      </c>
      <c r="R105" s="329" t="str">
        <f>IF(AND('MAPA DE RIESGOS'!$AP645="Media",'MAPA DE RIESGOS'!$AR645="Leve"),CONCATENATE("R",'MAPA DE RIESGOS'!$H645,"C",'MAPA DE RIESGOS'!$AF645),"")</f>
        <v/>
      </c>
      <c r="S105" s="329" t="str">
        <f>IF(AND('MAPA DE RIESGOS'!$AP646="Media",'MAPA DE RIESGOS'!$AR646="Leve"),CONCATENATE("R",'MAPA DE RIESGOS'!$H646,"C",'MAPA DE RIESGOS'!$AF646),"")</f>
        <v/>
      </c>
      <c r="T105" s="329" t="str">
        <f>IF(AND('MAPA DE RIESGOS'!$AP647="Media",'MAPA DE RIESGOS'!$AR647="Leve"),CONCATENATE("R",'MAPA DE RIESGOS'!$H647,"C",'MAPA DE RIESGOS'!$AF647),"")</f>
        <v/>
      </c>
      <c r="U105" s="329" t="str">
        <f>IF(AND('MAPA DE RIESGOS'!$AP648="Media",'MAPA DE RIESGOS'!$AR648="Leve"),CONCATENATE("R",'MAPA DE RIESGOS'!$H648,"C",'MAPA DE RIESGOS'!$AF648),"")</f>
        <v/>
      </c>
      <c r="V105" s="329" t="str">
        <f>IF(AND('MAPA DE RIESGOS'!$AP649="Media",'MAPA DE RIESGOS'!$AR649="Leve"),CONCATENATE("R",'MAPA DE RIESGOS'!$H649,"C",'MAPA DE RIESGOS'!$AF649),"")</f>
        <v/>
      </c>
      <c r="W105" s="329" t="str">
        <f>IF(AND('MAPA DE RIESGOS'!$AP650="Media",'MAPA DE RIESGOS'!$AR650="Leve"),CONCATENATE("R",'MAPA DE RIESGOS'!$H650,"C",'MAPA DE RIESGOS'!$AF650),"")</f>
        <v/>
      </c>
      <c r="X105" s="329" t="str">
        <f>IF(AND('MAPA DE RIESGOS'!$AP651="Media",'MAPA DE RIESGOS'!$AR651="Leve"),CONCATENATE("R",'MAPA DE RIESGOS'!$H651,"C",'MAPA DE RIESGOS'!$AF651),"")</f>
        <v/>
      </c>
      <c r="Y105" s="329" t="str">
        <f>IF(AND('MAPA DE RIESGOS'!$AP652="Media",'MAPA DE RIESGOS'!$AR652="Leve"),CONCATENATE("R",'MAPA DE RIESGOS'!$H652,"C",'MAPA DE RIESGOS'!$AF652),"")</f>
        <v/>
      </c>
      <c r="Z105" s="329" t="str">
        <f>IF(AND('MAPA DE RIESGOS'!$AP653="Media",'MAPA DE RIESGOS'!$AR653="Leve"),CONCATENATE("R",'MAPA DE RIESGOS'!$H653,"C",'MAPA DE RIESGOS'!$AF653),"")</f>
        <v/>
      </c>
      <c r="AA105" s="329" t="str">
        <f>IF(AND('MAPA DE RIESGOS'!$AP654="Media",'MAPA DE RIESGOS'!$AR654="Leve"),CONCATENATE("R",'MAPA DE RIESGOS'!$H654,"C",'MAPA DE RIESGOS'!$AF654),"")</f>
        <v/>
      </c>
      <c r="AB105" s="328" t="str">
        <f>IF(AND('MAPA DE RIESGOS'!$AP637="Media",'MAPA DE RIESGOS'!$AR637="Menor"),CONCATENATE("R",'MAPA DE RIESGOS'!$H637,"C",'MAPA DE RIESGOS'!$AF637),"")</f>
        <v/>
      </c>
      <c r="AC105" s="329" t="str">
        <f>IF(AND('MAPA DE RIESGOS'!$AP638="Media",'MAPA DE RIESGOS'!$AR638="Menor"),CONCATENATE("R",'MAPA DE RIESGOS'!$H638,"C",'MAPA DE RIESGOS'!$AF638),"")</f>
        <v/>
      </c>
      <c r="AD105" s="329" t="str">
        <f>IF(AND('MAPA DE RIESGOS'!$AP639="Media",'MAPA DE RIESGOS'!$AR639="Menor"),CONCATENATE("R",'MAPA DE RIESGOS'!$H639,"C",'MAPA DE RIESGOS'!$AF639),"")</f>
        <v/>
      </c>
      <c r="AE105" s="329" t="str">
        <f>IF(AND('MAPA DE RIESGOS'!$AP640="Media",'MAPA DE RIESGOS'!$AR640="Menor"),CONCATENATE("R",'MAPA DE RIESGOS'!$H640,"C",'MAPA DE RIESGOS'!$AF640),"")</f>
        <v/>
      </c>
      <c r="AF105" s="329" t="str">
        <f>IF(AND('MAPA DE RIESGOS'!$AP641="Media",'MAPA DE RIESGOS'!$AR641="Menor"),CONCATENATE("R",'MAPA DE RIESGOS'!$H641,"C",'MAPA DE RIESGOS'!$AF641),"")</f>
        <v/>
      </c>
      <c r="AG105" s="329" t="str">
        <f>IF(AND('MAPA DE RIESGOS'!$AP642="Media",'MAPA DE RIESGOS'!$AR642="Menor"),CONCATENATE("R",'MAPA DE RIESGOS'!$H642,"C",'MAPA DE RIESGOS'!$AF642),"")</f>
        <v/>
      </c>
      <c r="AH105" s="329" t="str">
        <f>IF(AND('MAPA DE RIESGOS'!$AP643="Media",'MAPA DE RIESGOS'!$AR643="Menor"),CONCATENATE("R",'MAPA DE RIESGOS'!$H643,"C",'MAPA DE RIESGOS'!$AF643),"")</f>
        <v/>
      </c>
      <c r="AI105" s="329" t="str">
        <f>IF(AND('MAPA DE RIESGOS'!$AP644="Media",'MAPA DE RIESGOS'!$AR644="Menor"),CONCATENATE("R",'MAPA DE RIESGOS'!$H644,"C",'MAPA DE RIESGOS'!$AF644),"")</f>
        <v/>
      </c>
      <c r="AJ105" s="329" t="str">
        <f>IF(AND('MAPA DE RIESGOS'!$AP645="Media",'MAPA DE RIESGOS'!$AR645="Menor"),CONCATENATE("R",'MAPA DE RIESGOS'!$H645,"C",'MAPA DE RIESGOS'!$AF645),"")</f>
        <v/>
      </c>
      <c r="AK105" s="329" t="str">
        <f>IF(AND('MAPA DE RIESGOS'!$AP646="Media",'MAPA DE RIESGOS'!$AR646="Menor"),CONCATENATE("R",'MAPA DE RIESGOS'!$H646,"C",'MAPA DE RIESGOS'!$AF646),"")</f>
        <v/>
      </c>
      <c r="AL105" s="329" t="str">
        <f>IF(AND('MAPA DE RIESGOS'!$AP647="Media",'MAPA DE RIESGOS'!$AR647="Menor"),CONCATENATE("R",'MAPA DE RIESGOS'!$H647,"C",'MAPA DE RIESGOS'!$AF647),"")</f>
        <v/>
      </c>
      <c r="AM105" s="329" t="str">
        <f>IF(AND('MAPA DE RIESGOS'!$AP648="Media",'MAPA DE RIESGOS'!$AR648="Menor"),CONCATENATE("R",'MAPA DE RIESGOS'!$H648,"C",'MAPA DE RIESGOS'!$AF648),"")</f>
        <v/>
      </c>
      <c r="AN105" s="329" t="str">
        <f>IF(AND('MAPA DE RIESGOS'!$AP649="Media",'MAPA DE RIESGOS'!$AR649="Menor"),CONCATENATE("R",'MAPA DE RIESGOS'!$H649,"C",'MAPA DE RIESGOS'!$AF649),"")</f>
        <v/>
      </c>
      <c r="AO105" s="329" t="str">
        <f>IF(AND('MAPA DE RIESGOS'!$AP650="Media",'MAPA DE RIESGOS'!$AR650="Menor"),CONCATENATE("R",'MAPA DE RIESGOS'!$H650,"C",'MAPA DE RIESGOS'!$AF650),"")</f>
        <v/>
      </c>
      <c r="AP105" s="329" t="str">
        <f>IF(AND('MAPA DE RIESGOS'!$AP651="Media",'MAPA DE RIESGOS'!$AR651="Menor"),CONCATENATE("R",'MAPA DE RIESGOS'!$H651,"C",'MAPA DE RIESGOS'!$AF651),"")</f>
        <v/>
      </c>
      <c r="AQ105" s="329" t="str">
        <f>IF(AND('MAPA DE RIESGOS'!$AP652="Media",'MAPA DE RIESGOS'!$AR652="Menor"),CONCATENATE("R",'MAPA DE RIESGOS'!$H652,"C",'MAPA DE RIESGOS'!$AF652),"")</f>
        <v/>
      </c>
      <c r="AR105" s="329" t="str">
        <f>IF(AND('MAPA DE RIESGOS'!$AP653="Media",'MAPA DE RIESGOS'!$AR653="Menor"),CONCATENATE("R",'MAPA DE RIESGOS'!$H653,"C",'MAPA DE RIESGOS'!$AF653),"")</f>
        <v/>
      </c>
      <c r="AS105" s="329" t="str">
        <f>IF(AND('MAPA DE RIESGOS'!$AP654="Media",'MAPA DE RIESGOS'!$AR654="Menor"),CONCATENATE("R",'MAPA DE RIESGOS'!$H654,"C",'MAPA DE RIESGOS'!$AF654),"")</f>
        <v/>
      </c>
      <c r="AT105" s="328" t="str">
        <f>IF(AND('MAPA DE RIESGOS'!$AP637="Media",'MAPA DE RIESGOS'!$AR637="Moderado"),CONCATENATE("R",'MAPA DE RIESGOS'!$H637,"C",'MAPA DE RIESGOS'!$AF637),"")</f>
        <v/>
      </c>
      <c r="AU105" s="329" t="str">
        <f>IF(AND('MAPA DE RIESGOS'!$AP638="Media",'MAPA DE RIESGOS'!$AR638="Moderado"),CONCATENATE("R",'MAPA DE RIESGOS'!$H638,"C",'MAPA DE RIESGOS'!$AF638),"")</f>
        <v/>
      </c>
      <c r="AV105" s="329" t="str">
        <f>IF(AND('MAPA DE RIESGOS'!$AP639="Media",'MAPA DE RIESGOS'!$AR639="Moderado"),CONCATENATE("R",'MAPA DE RIESGOS'!$H639,"C",'MAPA DE RIESGOS'!$AF639),"")</f>
        <v/>
      </c>
      <c r="AW105" s="329" t="str">
        <f>IF(AND('MAPA DE RIESGOS'!$AP640="Media",'MAPA DE RIESGOS'!$AR640="Moderado"),CONCATENATE("R",'MAPA DE RIESGOS'!$H640,"C",'MAPA DE RIESGOS'!$AF640),"")</f>
        <v/>
      </c>
      <c r="AX105" s="329" t="str">
        <f>IF(AND('MAPA DE RIESGOS'!$AP641="Media",'MAPA DE RIESGOS'!$AR641="Moderado"),CONCATENATE("R",'MAPA DE RIESGOS'!$H641,"C",'MAPA DE RIESGOS'!$AF641),"")</f>
        <v/>
      </c>
      <c r="AY105" s="329" t="str">
        <f>IF(AND('MAPA DE RIESGOS'!$AP642="Media",'MAPA DE RIESGOS'!$AR642="Moderado"),CONCATENATE("R",'MAPA DE RIESGOS'!$H642,"C",'MAPA DE RIESGOS'!$AF642),"")</f>
        <v/>
      </c>
      <c r="AZ105" s="329" t="str">
        <f>IF(AND('MAPA DE RIESGOS'!$AP643="Media",'MAPA DE RIESGOS'!$AR643="Moderado"),CONCATENATE("R",'MAPA DE RIESGOS'!$H643,"C",'MAPA DE RIESGOS'!$AF643),"")</f>
        <v/>
      </c>
      <c r="BA105" s="329" t="str">
        <f>IF(AND('MAPA DE RIESGOS'!$AP644="Media",'MAPA DE RIESGOS'!$AR644="Moderado"),CONCATENATE("R",'MAPA DE RIESGOS'!$H644,"C",'MAPA DE RIESGOS'!$AF644),"")</f>
        <v/>
      </c>
      <c r="BB105" s="329" t="str">
        <f>IF(AND('MAPA DE RIESGOS'!$AP645="Media",'MAPA DE RIESGOS'!$AR645="Moderado"),CONCATENATE("R",'MAPA DE RIESGOS'!$H645,"C",'MAPA DE RIESGOS'!$AF645),"")</f>
        <v/>
      </c>
      <c r="BC105" s="329" t="str">
        <f>IF(AND('MAPA DE RIESGOS'!$AP646="Media",'MAPA DE RIESGOS'!$AR646="Moderado"),CONCATENATE("R",'MAPA DE RIESGOS'!$H646,"C",'MAPA DE RIESGOS'!$AF646),"")</f>
        <v/>
      </c>
      <c r="BD105" s="329" t="str">
        <f>IF(AND('MAPA DE RIESGOS'!$AP647="Media",'MAPA DE RIESGOS'!$AR647="Moderado"),CONCATENATE("R",'MAPA DE RIESGOS'!$H647,"C",'MAPA DE RIESGOS'!$AF647),"")</f>
        <v/>
      </c>
      <c r="BE105" s="329" t="str">
        <f>IF(AND('MAPA DE RIESGOS'!$AP648="Media",'MAPA DE RIESGOS'!$AR648="Moderado"),CONCATENATE("R",'MAPA DE RIESGOS'!$H648,"C",'MAPA DE RIESGOS'!$AF648),"")</f>
        <v/>
      </c>
      <c r="BF105" s="329" t="str">
        <f>IF(AND('MAPA DE RIESGOS'!$AP649="Media",'MAPA DE RIESGOS'!$AR649="Moderado"),CONCATENATE("R",'MAPA DE RIESGOS'!$H649,"C",'MAPA DE RIESGOS'!$AF649),"")</f>
        <v/>
      </c>
      <c r="BG105" s="329" t="str">
        <f>IF(AND('MAPA DE RIESGOS'!$AP650="Media",'MAPA DE RIESGOS'!$AR650="Moderado"),CONCATENATE("R",'MAPA DE RIESGOS'!$H650,"C",'MAPA DE RIESGOS'!$AF650),"")</f>
        <v/>
      </c>
      <c r="BH105" s="329" t="str">
        <f>IF(AND('MAPA DE RIESGOS'!$AP651="Media",'MAPA DE RIESGOS'!$AR651="Moderado"),CONCATENATE("R",'MAPA DE RIESGOS'!$H651,"C",'MAPA DE RIESGOS'!$AF651),"")</f>
        <v/>
      </c>
      <c r="BI105" s="329" t="str">
        <f>IF(AND('MAPA DE RIESGOS'!$AP652="Media",'MAPA DE RIESGOS'!$AR652="Moderado"),CONCATENATE("R",'MAPA DE RIESGOS'!$H652,"C",'MAPA DE RIESGOS'!$AF652),"")</f>
        <v/>
      </c>
      <c r="BJ105" s="329" t="str">
        <f>IF(AND('MAPA DE RIESGOS'!$AP653="Media",'MAPA DE RIESGOS'!$AR653="Moderado"),CONCATENATE("R",'MAPA DE RIESGOS'!$H653,"C",'MAPA DE RIESGOS'!$AF653),"")</f>
        <v/>
      </c>
      <c r="BK105" s="330" t="str">
        <f>IF(AND('MAPA DE RIESGOS'!$AP654="Media",'MAPA DE RIESGOS'!$AR654="Moderado"),CONCATENATE("R",'MAPA DE RIESGOS'!$H654,"C",'MAPA DE RIESGOS'!$AF654),"")</f>
        <v/>
      </c>
      <c r="BL105" s="316" t="str">
        <f>IF(AND('MAPA DE RIESGOS'!$AP637="Media",'MAPA DE RIESGOS'!$AR637="Mayor"),CONCATENATE("R",'MAPA DE RIESGOS'!$H637,"C",'MAPA DE RIESGOS'!$AF637),"")</f>
        <v/>
      </c>
      <c r="BM105" s="316" t="str">
        <f>IF(AND('MAPA DE RIESGOS'!$AP638="Media",'MAPA DE RIESGOS'!$AR638="Mayor"),CONCATENATE("R",'MAPA DE RIESGOS'!$H638,"C",'MAPA DE RIESGOS'!$AF638),"")</f>
        <v/>
      </c>
      <c r="BN105" s="316" t="str">
        <f>IF(AND('MAPA DE RIESGOS'!$AP639="Media",'MAPA DE RIESGOS'!$AR639="Mayor"),CONCATENATE("R",'MAPA DE RIESGOS'!$H639,"C",'MAPA DE RIESGOS'!$AF639),"")</f>
        <v/>
      </c>
      <c r="BO105" s="316" t="str">
        <f>IF(AND('MAPA DE RIESGOS'!$AP640="Media",'MAPA DE RIESGOS'!$AR640="Mayor"),CONCATENATE("R",'MAPA DE RIESGOS'!$H640,"C",'MAPA DE RIESGOS'!$AF640),"")</f>
        <v/>
      </c>
      <c r="BP105" s="316" t="str">
        <f>IF(AND('MAPA DE RIESGOS'!$AP641="Media",'MAPA DE RIESGOS'!$AR641="Mayor"),CONCATENATE("R",'MAPA DE RIESGOS'!$H641,"C",'MAPA DE RIESGOS'!$AF641),"")</f>
        <v/>
      </c>
      <c r="BQ105" s="316" t="str">
        <f>IF(AND('MAPA DE RIESGOS'!$AP642="Media",'MAPA DE RIESGOS'!$AR642="Mayor"),CONCATENATE("R",'MAPA DE RIESGOS'!$H642,"C",'MAPA DE RIESGOS'!$AF642),"")</f>
        <v/>
      </c>
      <c r="BR105" s="316" t="str">
        <f>IF(AND('MAPA DE RIESGOS'!$AP643="Media",'MAPA DE RIESGOS'!$AR643="Mayor"),CONCATENATE("R",'MAPA DE RIESGOS'!$H643,"C",'MAPA DE RIESGOS'!$AF643),"")</f>
        <v/>
      </c>
      <c r="BS105" s="316" t="str">
        <f>IF(AND('MAPA DE RIESGOS'!$AP644="Media",'MAPA DE RIESGOS'!$AR644="Mayor"),CONCATENATE("R",'MAPA DE RIESGOS'!$H644,"C",'MAPA DE RIESGOS'!$AF644),"")</f>
        <v/>
      </c>
      <c r="BT105" s="316" t="str">
        <f>IF(AND('MAPA DE RIESGOS'!$AP645="Media",'MAPA DE RIESGOS'!$AR645="Mayor"),CONCATENATE("R",'MAPA DE RIESGOS'!$H645,"C",'MAPA DE RIESGOS'!$AF645),"")</f>
        <v/>
      </c>
      <c r="BU105" s="316" t="str">
        <f>IF(AND('MAPA DE RIESGOS'!$AP646="Media",'MAPA DE RIESGOS'!$AR646="Mayor"),CONCATENATE("R",'MAPA DE RIESGOS'!$H646,"C",'MAPA DE RIESGOS'!$AF646),"")</f>
        <v/>
      </c>
      <c r="BV105" s="316" t="str">
        <f>IF(AND('MAPA DE RIESGOS'!$AP647="Media",'MAPA DE RIESGOS'!$AR647="Mayor"),CONCATENATE("R",'MAPA DE RIESGOS'!$H647,"C",'MAPA DE RIESGOS'!$AF647),"")</f>
        <v/>
      </c>
      <c r="BW105" s="316" t="str">
        <f>IF(AND('MAPA DE RIESGOS'!$AP648="Media",'MAPA DE RIESGOS'!$AR648="Mayor"),CONCATENATE("R",'MAPA DE RIESGOS'!$H648,"C",'MAPA DE RIESGOS'!$AF648),"")</f>
        <v/>
      </c>
      <c r="BX105" s="316" t="str">
        <f>IF(AND('MAPA DE RIESGOS'!$AP649="Media",'MAPA DE RIESGOS'!$AR649="Mayor"),CONCATENATE("R",'MAPA DE RIESGOS'!$H649,"C",'MAPA DE RIESGOS'!$AF649),"")</f>
        <v/>
      </c>
      <c r="BY105" s="316" t="str">
        <f>IF(AND('MAPA DE RIESGOS'!$AP650="Media",'MAPA DE RIESGOS'!$AR650="Mayor"),CONCATENATE("R",'MAPA DE RIESGOS'!$H650,"C",'MAPA DE RIESGOS'!$AF650),"")</f>
        <v/>
      </c>
      <c r="BZ105" s="316" t="str">
        <f>IF(AND('MAPA DE RIESGOS'!$AP651="Media",'MAPA DE RIESGOS'!$AR651="Mayor"),CONCATENATE("R",'MAPA DE RIESGOS'!$H651,"C",'MAPA DE RIESGOS'!$AF651),"")</f>
        <v/>
      </c>
      <c r="CA105" s="316" t="str">
        <f>IF(AND('MAPA DE RIESGOS'!$AP652="Media",'MAPA DE RIESGOS'!$AR652="Mayor"),CONCATENATE("R",'MAPA DE RIESGOS'!$H652,"C",'MAPA DE RIESGOS'!$AF652),"")</f>
        <v/>
      </c>
      <c r="CB105" s="316" t="str">
        <f>IF(AND('MAPA DE RIESGOS'!$AP653="Media",'MAPA DE RIESGOS'!$AR653="Mayor"),CONCATENATE("R",'MAPA DE RIESGOS'!$H653,"C",'MAPA DE RIESGOS'!$AF653),"")</f>
        <v/>
      </c>
      <c r="CC105" s="317" t="str">
        <f>IF(AND('MAPA DE RIESGOS'!$AP654="Media",'MAPA DE RIESGOS'!$AR654="Mayor"),CONCATENATE("R",'MAPA DE RIESGOS'!$H654,"C",'MAPA DE RIESGOS'!$AF654),"")</f>
        <v/>
      </c>
      <c r="CD105" s="318" t="str">
        <f>IF(AND('MAPA DE RIESGOS'!$AP637="Media",'MAPA DE RIESGOS'!$AR637="Catastrófico"),CONCATENATE("R",'MAPA DE RIESGOS'!$H637,"C",'MAPA DE RIESGOS'!$AF637),"")</f>
        <v/>
      </c>
      <c r="CE105" s="318" t="str">
        <f>IF(AND('MAPA DE RIESGOS'!$AP638="Media",'MAPA DE RIESGOS'!$AR638="Catastrófico"),CONCATENATE("R",'MAPA DE RIESGOS'!$H638,"C",'MAPA DE RIESGOS'!$AF638),"")</f>
        <v/>
      </c>
      <c r="CF105" s="318" t="str">
        <f>IF(AND('MAPA DE RIESGOS'!$AP639="Media",'MAPA DE RIESGOS'!$AR639="Catastrófico"),CONCATENATE("R",'MAPA DE RIESGOS'!$H639,"C",'MAPA DE RIESGOS'!$AF639),"")</f>
        <v/>
      </c>
      <c r="CG105" s="318" t="str">
        <f>IF(AND('MAPA DE RIESGOS'!$AP640="Media",'MAPA DE RIESGOS'!$AR640="Catastrófico"),CONCATENATE("R",'MAPA DE RIESGOS'!$H640,"C",'MAPA DE RIESGOS'!$AF640),"")</f>
        <v/>
      </c>
      <c r="CH105" s="318" t="str">
        <f>IF(AND('MAPA DE RIESGOS'!$AP641="Media",'MAPA DE RIESGOS'!$AR641="Catastrófico"),CONCATENATE("R",'MAPA DE RIESGOS'!$H641,"C",'MAPA DE RIESGOS'!$AF641),"")</f>
        <v/>
      </c>
      <c r="CI105" s="318" t="str">
        <f>IF(AND('MAPA DE RIESGOS'!$AP642="Media",'MAPA DE RIESGOS'!$AR642="Catastrófico"),CONCATENATE("R",'MAPA DE RIESGOS'!$H642,"C",'MAPA DE RIESGOS'!$AF642),"")</f>
        <v/>
      </c>
      <c r="CJ105" s="318" t="str">
        <f>IF(AND('MAPA DE RIESGOS'!$AP643="Media",'MAPA DE RIESGOS'!$AR643="Catastrófico"),CONCATENATE("R",'MAPA DE RIESGOS'!$H643,"C",'MAPA DE RIESGOS'!$AF643),"")</f>
        <v/>
      </c>
      <c r="CK105" s="318" t="str">
        <f>IF(AND('MAPA DE RIESGOS'!$AP644="Media",'MAPA DE RIESGOS'!$AR644="Catastrófico"),CONCATENATE("R",'MAPA DE RIESGOS'!$H644,"C",'MAPA DE RIESGOS'!$AF644),"")</f>
        <v/>
      </c>
      <c r="CL105" s="318" t="str">
        <f>IF(AND('MAPA DE RIESGOS'!$AP645="Media",'MAPA DE RIESGOS'!$AR645="Catastrófico"),CONCATENATE("R",'MAPA DE RIESGOS'!$H645,"C",'MAPA DE RIESGOS'!$AF645),"")</f>
        <v/>
      </c>
      <c r="CM105" s="318" t="str">
        <f>IF(AND('MAPA DE RIESGOS'!$AP646="Media",'MAPA DE RIESGOS'!$AR646="Catastrófico"),CONCATENATE("R",'MAPA DE RIESGOS'!$H646,"C",'MAPA DE RIESGOS'!$AF646),"")</f>
        <v/>
      </c>
      <c r="CN105" s="318" t="str">
        <f>IF(AND('MAPA DE RIESGOS'!$AP647="Media",'MAPA DE RIESGOS'!$AR647="Catastrófico"),CONCATENATE("R",'MAPA DE RIESGOS'!$H647,"C",'MAPA DE RIESGOS'!$AF647),"")</f>
        <v/>
      </c>
      <c r="CO105" s="318" t="str">
        <f>IF(AND('MAPA DE RIESGOS'!$AP648="Media",'MAPA DE RIESGOS'!$AR648="Catastrófico"),CONCATENATE("R",'MAPA DE RIESGOS'!$H648,"C",'MAPA DE RIESGOS'!$AF648),"")</f>
        <v/>
      </c>
      <c r="CP105" s="318" t="str">
        <f>IF(AND('MAPA DE RIESGOS'!$AP649="Media",'MAPA DE RIESGOS'!$AR649="Catastrófico"),CONCATENATE("R",'MAPA DE RIESGOS'!$H649,"C",'MAPA DE RIESGOS'!$AF649),"")</f>
        <v/>
      </c>
      <c r="CQ105" s="318" t="str">
        <f>IF(AND('MAPA DE RIESGOS'!$AP650="Media",'MAPA DE RIESGOS'!$AR650="Catastrófico"),CONCATENATE("R",'MAPA DE RIESGOS'!$H650,"C",'MAPA DE RIESGOS'!$AF650),"")</f>
        <v/>
      </c>
      <c r="CR105" s="318" t="str">
        <f>IF(AND('MAPA DE RIESGOS'!$AP651="Media",'MAPA DE RIESGOS'!$AR651="Catastrófico"),CONCATENATE("R",'MAPA DE RIESGOS'!$H651,"C",'MAPA DE RIESGOS'!$AF651),"")</f>
        <v/>
      </c>
      <c r="CS105" s="318" t="str">
        <f>IF(AND('MAPA DE RIESGOS'!$AP652="Media",'MAPA DE RIESGOS'!$AR652="Catastrófico"),CONCATENATE("R",'MAPA DE RIESGOS'!$H652,"C",'MAPA DE RIESGOS'!$AF652),"")</f>
        <v/>
      </c>
      <c r="CT105" s="318" t="str">
        <f>IF(AND('MAPA DE RIESGOS'!$AP653="Media",'MAPA DE RIESGOS'!$AR653="Catastrófico"),CONCATENATE("R",'MAPA DE RIESGOS'!$H653,"C",'MAPA DE RIESGOS'!$AF653),"")</f>
        <v/>
      </c>
      <c r="CU105" s="319" t="str">
        <f>IF(AND('MAPA DE RIESGOS'!$AP654="Media",'MAPA DE RIESGOS'!$AR654="Catastrófico"),CONCATENATE("R",'MAPA DE RIESGOS'!$H654,"C",'MAPA DE RIESGOS'!$AF654),"")</f>
        <v/>
      </c>
      <c r="CV105" s="57"/>
      <c r="CW105" s="864"/>
      <c r="CX105" s="865"/>
      <c r="CY105" s="865"/>
      <c r="CZ105" s="865"/>
      <c r="DA105" s="865"/>
      <c r="DB105" s="866"/>
    </row>
    <row r="106" spans="2:106" ht="32.450000000000003" customHeight="1">
      <c r="B106" s="878"/>
      <c r="C106" s="878"/>
      <c r="D106" s="879"/>
      <c r="E106" s="849"/>
      <c r="F106" s="850"/>
      <c r="G106" s="850"/>
      <c r="H106" s="850"/>
      <c r="I106" s="851"/>
      <c r="J106" s="328" t="str">
        <f>IF(AND('MAPA DE RIESGOS'!$AP655="Media",'MAPA DE RIESGOS'!$AR655="Leve"),CONCATENATE("R",'MAPA DE RIESGOS'!$H655,"C",'MAPA DE RIESGOS'!$AF655),"")</f>
        <v/>
      </c>
      <c r="K106" s="329" t="str">
        <f>IF(AND('MAPA DE RIESGOS'!$AP656="Media",'MAPA DE RIESGOS'!$AR656="Leve"),CONCATENATE("R",'MAPA DE RIESGOS'!$H656,"C",'MAPA DE RIESGOS'!$AF656),"")</f>
        <v/>
      </c>
      <c r="L106" s="329" t="str">
        <f>IF(AND('MAPA DE RIESGOS'!$AP657="Media",'MAPA DE RIESGOS'!$AR657="Leve"),CONCATENATE("R",'MAPA DE RIESGOS'!$H657,"C",'MAPA DE RIESGOS'!$AF657),"")</f>
        <v/>
      </c>
      <c r="M106" s="329" t="str">
        <f>IF(AND('MAPA DE RIESGOS'!$AP658="Media",'MAPA DE RIESGOS'!$AR658="Leve"),CONCATENATE("R",'MAPA DE RIESGOS'!$H658,"C",'MAPA DE RIESGOS'!$AF658),"")</f>
        <v/>
      </c>
      <c r="N106" s="329" t="str">
        <f>IF(AND('MAPA DE RIESGOS'!$AP659="Media",'MAPA DE RIESGOS'!$AR659="Leve"),CONCATENATE("R",'MAPA DE RIESGOS'!$H659,"C",'MAPA DE RIESGOS'!$AF659),"")</f>
        <v/>
      </c>
      <c r="O106" s="329" t="str">
        <f>IF(AND('MAPA DE RIESGOS'!$AP660="Media",'MAPA DE RIESGOS'!$AR660="Leve"),CONCATENATE("R",'MAPA DE RIESGOS'!$H660,"C",'MAPA DE RIESGOS'!$AF660),"")</f>
        <v/>
      </c>
      <c r="P106" s="329" t="str">
        <f>IF(AND('MAPA DE RIESGOS'!$AP661="Media",'MAPA DE RIESGOS'!$AR661="Leve"),CONCATENATE("R",'MAPA DE RIESGOS'!$H661,"C",'MAPA DE RIESGOS'!$AF661),"")</f>
        <v/>
      </c>
      <c r="Q106" s="329" t="str">
        <f>IF(AND('MAPA DE RIESGOS'!$AP662="Media",'MAPA DE RIESGOS'!$AR662="Leve"),CONCATENATE("R",'MAPA DE RIESGOS'!$H662,"C",'MAPA DE RIESGOS'!$AF662),"")</f>
        <v/>
      </c>
      <c r="R106" s="329" t="str">
        <f>IF(AND('MAPA DE RIESGOS'!$AP663="Media",'MAPA DE RIESGOS'!$AR663="Leve"),CONCATENATE("R",'MAPA DE RIESGOS'!$H663,"C",'MAPA DE RIESGOS'!$AF663),"")</f>
        <v/>
      </c>
      <c r="S106" s="329" t="str">
        <f>IF(AND('MAPA DE RIESGOS'!$AP664="Media",'MAPA DE RIESGOS'!$AR664="Leve"),CONCATENATE("R",'MAPA DE RIESGOS'!$H664,"C",'MAPA DE RIESGOS'!$AF664),"")</f>
        <v/>
      </c>
      <c r="T106" s="329" t="str">
        <f>IF(AND('MAPA DE RIESGOS'!$AP665="Media",'MAPA DE RIESGOS'!$AR665="Leve"),CONCATENATE("R",'MAPA DE RIESGOS'!$H665,"C",'MAPA DE RIESGOS'!$AF665),"")</f>
        <v/>
      </c>
      <c r="U106" s="329" t="str">
        <f>IF(AND('MAPA DE RIESGOS'!$AP666="Media",'MAPA DE RIESGOS'!$AR666="Leve"),CONCATENATE("R",'MAPA DE RIESGOS'!$H666,"C",'MAPA DE RIESGOS'!$AF666),"")</f>
        <v/>
      </c>
      <c r="V106" s="329" t="str">
        <f>IF(AND('MAPA DE RIESGOS'!$AP667="Media",'MAPA DE RIESGOS'!$AR667="Leve"),CONCATENATE("R",'MAPA DE RIESGOS'!$H667,"C",'MAPA DE RIESGOS'!$AF667),"")</f>
        <v/>
      </c>
      <c r="W106" s="329" t="str">
        <f>IF(AND('MAPA DE RIESGOS'!$AP668="Media",'MAPA DE RIESGOS'!$AR668="Leve"),CONCATENATE("R",'MAPA DE RIESGOS'!$H668,"C",'MAPA DE RIESGOS'!$AF668),"")</f>
        <v/>
      </c>
      <c r="X106" s="329" t="str">
        <f>IF(AND('MAPA DE RIESGOS'!$AP669="Media",'MAPA DE RIESGOS'!$AR669="Leve"),CONCATENATE("R",'MAPA DE RIESGOS'!$H669,"C",'MAPA DE RIESGOS'!$AF669),"")</f>
        <v/>
      </c>
      <c r="Y106" s="329" t="str">
        <f>IF(AND('MAPA DE RIESGOS'!$AP670="Media",'MAPA DE RIESGOS'!$AR670="Leve"),CONCATENATE("R",'MAPA DE RIESGOS'!$H670,"C",'MAPA DE RIESGOS'!$AF670),"")</f>
        <v/>
      </c>
      <c r="Z106" s="329" t="str">
        <f>IF(AND('MAPA DE RIESGOS'!$AP671="Media",'MAPA DE RIESGOS'!$AR671="Leve"),CONCATENATE("R",'MAPA DE RIESGOS'!$H671,"C",'MAPA DE RIESGOS'!$AF671),"")</f>
        <v/>
      </c>
      <c r="AA106" s="329" t="str">
        <f>IF(AND('MAPA DE RIESGOS'!$AP672="Media",'MAPA DE RIESGOS'!$AR672="Leve"),CONCATENATE("R",'MAPA DE RIESGOS'!$H672,"C",'MAPA DE RIESGOS'!$AF672),"")</f>
        <v/>
      </c>
      <c r="AB106" s="328" t="str">
        <f>IF(AND('MAPA DE RIESGOS'!$AP655="Media",'MAPA DE RIESGOS'!$AR655="Menor"),CONCATENATE("R",'MAPA DE RIESGOS'!$H655,"C",'MAPA DE RIESGOS'!$AF655),"")</f>
        <v/>
      </c>
      <c r="AC106" s="329" t="str">
        <f>IF(AND('MAPA DE RIESGOS'!$AP656="Media",'MAPA DE RIESGOS'!$AR656="Menor"),CONCATENATE("R",'MAPA DE RIESGOS'!$H656,"C",'MAPA DE RIESGOS'!$AF656),"")</f>
        <v/>
      </c>
      <c r="AD106" s="329" t="str">
        <f>IF(AND('MAPA DE RIESGOS'!$AP657="Media",'MAPA DE RIESGOS'!$AR657="Menor"),CONCATENATE("R",'MAPA DE RIESGOS'!$H657,"C",'MAPA DE RIESGOS'!$AF657),"")</f>
        <v/>
      </c>
      <c r="AE106" s="329" t="str">
        <f>IF(AND('MAPA DE RIESGOS'!$AP658="Media",'MAPA DE RIESGOS'!$AR658="Menor"),CONCATENATE("R",'MAPA DE RIESGOS'!$H658,"C",'MAPA DE RIESGOS'!$AF658),"")</f>
        <v/>
      </c>
      <c r="AF106" s="329" t="str">
        <f>IF(AND('MAPA DE RIESGOS'!$AP659="Media",'MAPA DE RIESGOS'!$AR659="Menor"),CONCATENATE("R",'MAPA DE RIESGOS'!$H659,"C",'MAPA DE RIESGOS'!$AF659),"")</f>
        <v/>
      </c>
      <c r="AG106" s="329" t="str">
        <f>IF(AND('MAPA DE RIESGOS'!$AP660="Media",'MAPA DE RIESGOS'!$AR660="Menor"),CONCATENATE("R",'MAPA DE RIESGOS'!$H660,"C",'MAPA DE RIESGOS'!$AF660),"")</f>
        <v/>
      </c>
      <c r="AH106" s="329" t="str">
        <f>IF(AND('MAPA DE RIESGOS'!$AP661="Media",'MAPA DE RIESGOS'!$AR661="Menor"),CONCATENATE("R",'MAPA DE RIESGOS'!$H661,"C",'MAPA DE RIESGOS'!$AF661),"")</f>
        <v/>
      </c>
      <c r="AI106" s="329" t="str">
        <f>IF(AND('MAPA DE RIESGOS'!$AP662="Media",'MAPA DE RIESGOS'!$AR662="Menor"),CONCATENATE("R",'MAPA DE RIESGOS'!$H662,"C",'MAPA DE RIESGOS'!$AF662),"")</f>
        <v/>
      </c>
      <c r="AJ106" s="329" t="str">
        <f>IF(AND('MAPA DE RIESGOS'!$AP663="Media",'MAPA DE RIESGOS'!$AR663="Menor"),CONCATENATE("R",'MAPA DE RIESGOS'!$H663,"C",'MAPA DE RIESGOS'!$AF663),"")</f>
        <v/>
      </c>
      <c r="AK106" s="329" t="str">
        <f>IF(AND('MAPA DE RIESGOS'!$AP664="Media",'MAPA DE RIESGOS'!$AR664="Menor"),CONCATENATE("R",'MAPA DE RIESGOS'!$H664,"C",'MAPA DE RIESGOS'!$AF664),"")</f>
        <v/>
      </c>
      <c r="AL106" s="329" t="str">
        <f>IF(AND('MAPA DE RIESGOS'!$AP665="Media",'MAPA DE RIESGOS'!$AR665="Menor"),CONCATENATE("R",'MAPA DE RIESGOS'!$H665,"C",'MAPA DE RIESGOS'!$AF665),"")</f>
        <v/>
      </c>
      <c r="AM106" s="329" t="str">
        <f>IF(AND('MAPA DE RIESGOS'!$AP666="Media",'MAPA DE RIESGOS'!$AR666="Menor"),CONCATENATE("R",'MAPA DE RIESGOS'!$H666,"C",'MAPA DE RIESGOS'!$AF666),"")</f>
        <v/>
      </c>
      <c r="AN106" s="329" t="str">
        <f>IF(AND('MAPA DE RIESGOS'!$AP667="Media",'MAPA DE RIESGOS'!$AR667="Menor"),CONCATENATE("R",'MAPA DE RIESGOS'!$H667,"C",'MAPA DE RIESGOS'!$AF667),"")</f>
        <v/>
      </c>
      <c r="AO106" s="329" t="str">
        <f>IF(AND('MAPA DE RIESGOS'!$AP668="Media",'MAPA DE RIESGOS'!$AR668="Menor"),CONCATENATE("R",'MAPA DE RIESGOS'!$H668,"C",'MAPA DE RIESGOS'!$AF668),"")</f>
        <v/>
      </c>
      <c r="AP106" s="329" t="str">
        <f>IF(AND('MAPA DE RIESGOS'!$AP669="Media",'MAPA DE RIESGOS'!$AR669="Menor"),CONCATENATE("R",'MAPA DE RIESGOS'!$H669,"C",'MAPA DE RIESGOS'!$AF669),"")</f>
        <v/>
      </c>
      <c r="AQ106" s="329" t="str">
        <f>IF(AND('MAPA DE RIESGOS'!$AP670="Media",'MAPA DE RIESGOS'!$AR670="Menor"),CONCATENATE("R",'MAPA DE RIESGOS'!$H670,"C",'MAPA DE RIESGOS'!$AF670),"")</f>
        <v/>
      </c>
      <c r="AR106" s="329" t="str">
        <f>IF(AND('MAPA DE RIESGOS'!$AP671="Media",'MAPA DE RIESGOS'!$AR671="Menor"),CONCATENATE("R",'MAPA DE RIESGOS'!$H671,"C",'MAPA DE RIESGOS'!$AF671),"")</f>
        <v/>
      </c>
      <c r="AS106" s="329" t="str">
        <f>IF(AND('MAPA DE RIESGOS'!$AP672="Media",'MAPA DE RIESGOS'!$AR672="Menor"),CONCATENATE("R",'MAPA DE RIESGOS'!$H672,"C",'MAPA DE RIESGOS'!$AF672),"")</f>
        <v/>
      </c>
      <c r="AT106" s="328" t="str">
        <f>IF(AND('MAPA DE RIESGOS'!$AP655="Media",'MAPA DE RIESGOS'!$AR655="Moderado"),CONCATENATE("R",'MAPA DE RIESGOS'!$H655,"C",'MAPA DE RIESGOS'!$AF655),"")</f>
        <v/>
      </c>
      <c r="AU106" s="329" t="str">
        <f>IF(AND('MAPA DE RIESGOS'!$AP656="Media",'MAPA DE RIESGOS'!$AR656="Moderado"),CONCATENATE("R",'MAPA DE RIESGOS'!$H656,"C",'MAPA DE RIESGOS'!$AF656),"")</f>
        <v/>
      </c>
      <c r="AV106" s="329" t="str">
        <f>IF(AND('MAPA DE RIESGOS'!$AP657="Media",'MAPA DE RIESGOS'!$AR657="Moderado"),CONCATENATE("R",'MAPA DE RIESGOS'!$H657,"C",'MAPA DE RIESGOS'!$AF657),"")</f>
        <v/>
      </c>
      <c r="AW106" s="329" t="str">
        <f>IF(AND('MAPA DE RIESGOS'!$AP658="Media",'MAPA DE RIESGOS'!$AR658="Moderado"),CONCATENATE("R",'MAPA DE RIESGOS'!$H658,"C",'MAPA DE RIESGOS'!$AF658),"")</f>
        <v/>
      </c>
      <c r="AX106" s="329" t="str">
        <f>IF(AND('MAPA DE RIESGOS'!$AP659="Media",'MAPA DE RIESGOS'!$AR659="Moderado"),CONCATENATE("R",'MAPA DE RIESGOS'!$H659,"C",'MAPA DE RIESGOS'!$AF659),"")</f>
        <v/>
      </c>
      <c r="AY106" s="329" t="str">
        <f>IF(AND('MAPA DE RIESGOS'!$AP660="Media",'MAPA DE RIESGOS'!$AR660="Moderado"),CONCATENATE("R",'MAPA DE RIESGOS'!$H660,"C",'MAPA DE RIESGOS'!$AF660),"")</f>
        <v/>
      </c>
      <c r="AZ106" s="329" t="str">
        <f>IF(AND('MAPA DE RIESGOS'!$AP661="Media",'MAPA DE RIESGOS'!$AR661="Moderado"),CONCATENATE("R",'MAPA DE RIESGOS'!$H661,"C",'MAPA DE RIESGOS'!$AF661),"")</f>
        <v/>
      </c>
      <c r="BA106" s="329" t="str">
        <f>IF(AND('MAPA DE RIESGOS'!$AP662="Media",'MAPA DE RIESGOS'!$AR662="Moderado"),CONCATENATE("R",'MAPA DE RIESGOS'!$H662,"C",'MAPA DE RIESGOS'!$AF662),"")</f>
        <v/>
      </c>
      <c r="BB106" s="329" t="str">
        <f>IF(AND('MAPA DE RIESGOS'!$AP663="Media",'MAPA DE RIESGOS'!$AR663="Moderado"),CONCATENATE("R",'MAPA DE RIESGOS'!$H663,"C",'MAPA DE RIESGOS'!$AF663),"")</f>
        <v/>
      </c>
      <c r="BC106" s="329" t="str">
        <f>IF(AND('MAPA DE RIESGOS'!$AP664="Media",'MAPA DE RIESGOS'!$AR664="Moderado"),CONCATENATE("R",'MAPA DE RIESGOS'!$H664,"C",'MAPA DE RIESGOS'!$AF664),"")</f>
        <v/>
      </c>
      <c r="BD106" s="329" t="str">
        <f>IF(AND('MAPA DE RIESGOS'!$AP665="Media",'MAPA DE RIESGOS'!$AR665="Moderado"),CONCATENATE("R",'MAPA DE RIESGOS'!$H665,"C",'MAPA DE RIESGOS'!$AF665),"")</f>
        <v/>
      </c>
      <c r="BE106" s="329" t="str">
        <f>IF(AND('MAPA DE RIESGOS'!$AP666="Media",'MAPA DE RIESGOS'!$AR666="Moderado"),CONCATENATE("R",'MAPA DE RIESGOS'!$H666,"C",'MAPA DE RIESGOS'!$AF666),"")</f>
        <v/>
      </c>
      <c r="BF106" s="329" t="str">
        <f>IF(AND('MAPA DE RIESGOS'!$AP667="Media",'MAPA DE RIESGOS'!$AR667="Moderado"),CONCATENATE("R",'MAPA DE RIESGOS'!$H667,"C",'MAPA DE RIESGOS'!$AF667),"")</f>
        <v/>
      </c>
      <c r="BG106" s="329" t="str">
        <f>IF(AND('MAPA DE RIESGOS'!$AP668="Media",'MAPA DE RIESGOS'!$AR668="Moderado"),CONCATENATE("R",'MAPA DE RIESGOS'!$H668,"C",'MAPA DE RIESGOS'!$AF668),"")</f>
        <v/>
      </c>
      <c r="BH106" s="329" t="str">
        <f>IF(AND('MAPA DE RIESGOS'!$AP669="Media",'MAPA DE RIESGOS'!$AR669="Moderado"),CONCATENATE("R",'MAPA DE RIESGOS'!$H669,"C",'MAPA DE RIESGOS'!$AF669),"")</f>
        <v/>
      </c>
      <c r="BI106" s="329" t="str">
        <f>IF(AND('MAPA DE RIESGOS'!$AP670="Media",'MAPA DE RIESGOS'!$AR670="Moderado"),CONCATENATE("R",'MAPA DE RIESGOS'!$H670,"C",'MAPA DE RIESGOS'!$AF670),"")</f>
        <v/>
      </c>
      <c r="BJ106" s="329" t="str">
        <f>IF(AND('MAPA DE RIESGOS'!$AP671="Media",'MAPA DE RIESGOS'!$AR671="Moderado"),CONCATENATE("R",'MAPA DE RIESGOS'!$H671,"C",'MAPA DE RIESGOS'!$AF671),"")</f>
        <v/>
      </c>
      <c r="BK106" s="330" t="str">
        <f>IF(AND('MAPA DE RIESGOS'!$AP672="Media",'MAPA DE RIESGOS'!$AR672="Moderado"),CONCATENATE("R",'MAPA DE RIESGOS'!$H672,"C",'MAPA DE RIESGOS'!$AF672),"")</f>
        <v/>
      </c>
      <c r="BL106" s="316" t="str">
        <f>IF(AND('MAPA DE RIESGOS'!$AP655="Media",'MAPA DE RIESGOS'!$AR655="Mayor"),CONCATENATE("R",'MAPA DE RIESGOS'!$H655,"C",'MAPA DE RIESGOS'!$AF655),"")</f>
        <v/>
      </c>
      <c r="BM106" s="316" t="str">
        <f>IF(AND('MAPA DE RIESGOS'!$AP656="Media",'MAPA DE RIESGOS'!$AR656="Mayor"),CONCATENATE("R",'MAPA DE RIESGOS'!$H656,"C",'MAPA DE RIESGOS'!$AF656),"")</f>
        <v/>
      </c>
      <c r="BN106" s="316" t="str">
        <f>IF(AND('MAPA DE RIESGOS'!$AP657="Media",'MAPA DE RIESGOS'!$AR657="Mayor"),CONCATENATE("R",'MAPA DE RIESGOS'!$H657,"C",'MAPA DE RIESGOS'!$AF657),"")</f>
        <v/>
      </c>
      <c r="BO106" s="316" t="str">
        <f>IF(AND('MAPA DE RIESGOS'!$AP658="Media",'MAPA DE RIESGOS'!$AR658="Mayor"),CONCATENATE("R",'MAPA DE RIESGOS'!$H658,"C",'MAPA DE RIESGOS'!$AF658),"")</f>
        <v/>
      </c>
      <c r="BP106" s="316" t="str">
        <f>IF(AND('MAPA DE RIESGOS'!$AP659="Media",'MAPA DE RIESGOS'!$AR659="Mayor"),CONCATENATE("R",'MAPA DE RIESGOS'!$H659,"C",'MAPA DE RIESGOS'!$AF659),"")</f>
        <v/>
      </c>
      <c r="BQ106" s="316" t="str">
        <f>IF(AND('MAPA DE RIESGOS'!$AP660="Media",'MAPA DE RIESGOS'!$AR660="Mayor"),CONCATENATE("R",'MAPA DE RIESGOS'!$H660,"C",'MAPA DE RIESGOS'!$AF660),"")</f>
        <v/>
      </c>
      <c r="BR106" s="316" t="str">
        <f>IF(AND('MAPA DE RIESGOS'!$AP661="Media",'MAPA DE RIESGOS'!$AR661="Mayor"),CONCATENATE("R",'MAPA DE RIESGOS'!$H661,"C",'MAPA DE RIESGOS'!$AF661),"")</f>
        <v/>
      </c>
      <c r="BS106" s="316" t="str">
        <f>IF(AND('MAPA DE RIESGOS'!$AP662="Media",'MAPA DE RIESGOS'!$AR662="Mayor"),CONCATENATE("R",'MAPA DE RIESGOS'!$H662,"C",'MAPA DE RIESGOS'!$AF662),"")</f>
        <v/>
      </c>
      <c r="BT106" s="316" t="str">
        <f>IF(AND('MAPA DE RIESGOS'!$AP663="Media",'MAPA DE RIESGOS'!$AR663="Mayor"),CONCATENATE("R",'MAPA DE RIESGOS'!$H663,"C",'MAPA DE RIESGOS'!$AF663),"")</f>
        <v/>
      </c>
      <c r="BU106" s="316" t="str">
        <f>IF(AND('MAPA DE RIESGOS'!$AP664="Media",'MAPA DE RIESGOS'!$AR664="Mayor"),CONCATENATE("R",'MAPA DE RIESGOS'!$H664,"C",'MAPA DE RIESGOS'!$AF664),"")</f>
        <v/>
      </c>
      <c r="BV106" s="316" t="str">
        <f>IF(AND('MAPA DE RIESGOS'!$AP665="Media",'MAPA DE RIESGOS'!$AR665="Mayor"),CONCATENATE("R",'MAPA DE RIESGOS'!$H665,"C",'MAPA DE RIESGOS'!$AF665),"")</f>
        <v/>
      </c>
      <c r="BW106" s="316" t="str">
        <f>IF(AND('MAPA DE RIESGOS'!$AP666="Media",'MAPA DE RIESGOS'!$AR666="Mayor"),CONCATENATE("R",'MAPA DE RIESGOS'!$H666,"C",'MAPA DE RIESGOS'!$AF666),"")</f>
        <v/>
      </c>
      <c r="BX106" s="316" t="str">
        <f>IF(AND('MAPA DE RIESGOS'!$AP667="Media",'MAPA DE RIESGOS'!$AR667="Mayor"),CONCATENATE("R",'MAPA DE RIESGOS'!$H667,"C",'MAPA DE RIESGOS'!$AF667),"")</f>
        <v/>
      </c>
      <c r="BY106" s="316" t="str">
        <f>IF(AND('MAPA DE RIESGOS'!$AP668="Media",'MAPA DE RIESGOS'!$AR668="Mayor"),CONCATENATE("R",'MAPA DE RIESGOS'!$H668,"C",'MAPA DE RIESGOS'!$AF668),"")</f>
        <v/>
      </c>
      <c r="BZ106" s="316" t="str">
        <f>IF(AND('MAPA DE RIESGOS'!$AP669="Media",'MAPA DE RIESGOS'!$AR669="Mayor"),CONCATENATE("R",'MAPA DE RIESGOS'!$H669,"C",'MAPA DE RIESGOS'!$AF669),"")</f>
        <v/>
      </c>
      <c r="CA106" s="316" t="str">
        <f>IF(AND('MAPA DE RIESGOS'!$AP670="Media",'MAPA DE RIESGOS'!$AR670="Mayor"),CONCATENATE("R",'MAPA DE RIESGOS'!$H670,"C",'MAPA DE RIESGOS'!$AF670),"")</f>
        <v/>
      </c>
      <c r="CB106" s="316" t="str">
        <f>IF(AND('MAPA DE RIESGOS'!$AP671="Media",'MAPA DE RIESGOS'!$AR671="Mayor"),CONCATENATE("R",'MAPA DE RIESGOS'!$H671,"C",'MAPA DE RIESGOS'!$AF671),"")</f>
        <v/>
      </c>
      <c r="CC106" s="317" t="str">
        <f>IF(AND('MAPA DE RIESGOS'!$AP672="Media",'MAPA DE RIESGOS'!$AR672="Mayor"),CONCATENATE("R",'MAPA DE RIESGOS'!$H672,"C",'MAPA DE RIESGOS'!$AF672),"")</f>
        <v/>
      </c>
      <c r="CD106" s="318" t="str">
        <f>IF(AND('MAPA DE RIESGOS'!$AP655="Media",'MAPA DE RIESGOS'!$AR655="Catastrófico"),CONCATENATE("R",'MAPA DE RIESGOS'!$H655,"C",'MAPA DE RIESGOS'!$AF655),"")</f>
        <v/>
      </c>
      <c r="CE106" s="318" t="str">
        <f>IF(AND('MAPA DE RIESGOS'!$AP656="Media",'MAPA DE RIESGOS'!$AR656="Catastrófico"),CONCATENATE("R",'MAPA DE RIESGOS'!$H656,"C",'MAPA DE RIESGOS'!$AF656),"")</f>
        <v/>
      </c>
      <c r="CF106" s="318" t="str">
        <f>IF(AND('MAPA DE RIESGOS'!$AP657="Media",'MAPA DE RIESGOS'!$AR657="Catastrófico"),CONCATENATE("R",'MAPA DE RIESGOS'!$H657,"C",'MAPA DE RIESGOS'!$AF657),"")</f>
        <v/>
      </c>
      <c r="CG106" s="318" t="str">
        <f>IF(AND('MAPA DE RIESGOS'!$AP658="Media",'MAPA DE RIESGOS'!$AR658="Catastrófico"),CONCATENATE("R",'MAPA DE RIESGOS'!$H658,"C",'MAPA DE RIESGOS'!$AF658),"")</f>
        <v/>
      </c>
      <c r="CH106" s="318" t="str">
        <f>IF(AND('MAPA DE RIESGOS'!$AP659="Media",'MAPA DE RIESGOS'!$AR659="Catastrófico"),CONCATENATE("R",'MAPA DE RIESGOS'!$H659,"C",'MAPA DE RIESGOS'!$AF659),"")</f>
        <v/>
      </c>
      <c r="CI106" s="318" t="str">
        <f>IF(AND('MAPA DE RIESGOS'!$AP660="Media",'MAPA DE RIESGOS'!$AR660="Catastrófico"),CONCATENATE("R",'MAPA DE RIESGOS'!$H660,"C",'MAPA DE RIESGOS'!$AF660),"")</f>
        <v/>
      </c>
      <c r="CJ106" s="318" t="str">
        <f>IF(AND('MAPA DE RIESGOS'!$AP661="Media",'MAPA DE RIESGOS'!$AR661="Catastrófico"),CONCATENATE("R",'MAPA DE RIESGOS'!$H661,"C",'MAPA DE RIESGOS'!$AF661),"")</f>
        <v/>
      </c>
      <c r="CK106" s="318" t="str">
        <f>IF(AND('MAPA DE RIESGOS'!$AP662="Media",'MAPA DE RIESGOS'!$AR662="Catastrófico"),CONCATENATE("R",'MAPA DE RIESGOS'!$H662,"C",'MAPA DE RIESGOS'!$AF662),"")</f>
        <v/>
      </c>
      <c r="CL106" s="318" t="str">
        <f>IF(AND('MAPA DE RIESGOS'!$AP663="Media",'MAPA DE RIESGOS'!$AR663="Catastrófico"),CONCATENATE("R",'MAPA DE RIESGOS'!$H663,"C",'MAPA DE RIESGOS'!$AF663),"")</f>
        <v/>
      </c>
      <c r="CM106" s="318" t="str">
        <f>IF(AND('MAPA DE RIESGOS'!$AP664="Media",'MAPA DE RIESGOS'!$AR664="Catastrófico"),CONCATENATE("R",'MAPA DE RIESGOS'!$H664,"C",'MAPA DE RIESGOS'!$AF664),"")</f>
        <v/>
      </c>
      <c r="CN106" s="318" t="str">
        <f>IF(AND('MAPA DE RIESGOS'!$AP665="Media",'MAPA DE RIESGOS'!$AR665="Catastrófico"),CONCATENATE("R",'MAPA DE RIESGOS'!$H665,"C",'MAPA DE RIESGOS'!$AF665),"")</f>
        <v/>
      </c>
      <c r="CO106" s="318" t="str">
        <f>IF(AND('MAPA DE RIESGOS'!$AP666="Media",'MAPA DE RIESGOS'!$AR666="Catastrófico"),CONCATENATE("R",'MAPA DE RIESGOS'!$H666,"C",'MAPA DE RIESGOS'!$AF666),"")</f>
        <v/>
      </c>
      <c r="CP106" s="318" t="str">
        <f>IF(AND('MAPA DE RIESGOS'!$AP667="Media",'MAPA DE RIESGOS'!$AR667="Catastrófico"),CONCATENATE("R",'MAPA DE RIESGOS'!$H667,"C",'MAPA DE RIESGOS'!$AF667),"")</f>
        <v/>
      </c>
      <c r="CQ106" s="318" t="str">
        <f>IF(AND('MAPA DE RIESGOS'!$AP668="Media",'MAPA DE RIESGOS'!$AR668="Catastrófico"),CONCATENATE("R",'MAPA DE RIESGOS'!$H668,"C",'MAPA DE RIESGOS'!$AF668),"")</f>
        <v/>
      </c>
      <c r="CR106" s="318" t="str">
        <f>IF(AND('MAPA DE RIESGOS'!$AP669="Media",'MAPA DE RIESGOS'!$AR669="Catastrófico"),CONCATENATE("R",'MAPA DE RIESGOS'!$H669,"C",'MAPA DE RIESGOS'!$AF669),"")</f>
        <v/>
      </c>
      <c r="CS106" s="318" t="str">
        <f>IF(AND('MAPA DE RIESGOS'!$AP670="Media",'MAPA DE RIESGOS'!$AR670="Catastrófico"),CONCATENATE("R",'MAPA DE RIESGOS'!$H670,"C",'MAPA DE RIESGOS'!$AF670),"")</f>
        <v/>
      </c>
      <c r="CT106" s="318" t="str">
        <f>IF(AND('MAPA DE RIESGOS'!$AP671="Media",'MAPA DE RIESGOS'!$AR671="Catastrófico"),CONCATENATE("R",'MAPA DE RIESGOS'!$H671,"C",'MAPA DE RIESGOS'!$AF671),"")</f>
        <v/>
      </c>
      <c r="CU106" s="319" t="str">
        <f>IF(AND('MAPA DE RIESGOS'!$AP672="Media",'MAPA DE RIESGOS'!$AR672="Catastrófico"),CONCATENATE("R",'MAPA DE RIESGOS'!$H672,"C",'MAPA DE RIESGOS'!$AF672),"")</f>
        <v/>
      </c>
      <c r="CV106" s="57"/>
      <c r="CW106" s="864"/>
      <c r="CX106" s="865"/>
      <c r="CY106" s="865"/>
      <c r="CZ106" s="865"/>
      <c r="DA106" s="865"/>
      <c r="DB106" s="866"/>
    </row>
    <row r="107" spans="2:106" ht="32.450000000000003" customHeight="1" thickBot="1">
      <c r="B107" s="878"/>
      <c r="C107" s="878"/>
      <c r="D107" s="879"/>
      <c r="E107" s="852"/>
      <c r="F107" s="853"/>
      <c r="G107" s="853"/>
      <c r="H107" s="853"/>
      <c r="I107" s="854"/>
      <c r="J107" s="331" t="str">
        <f>IF(AND('MAPA DE RIESGOS'!$AP673="Media",'MAPA DE RIESGOS'!$AR673="Leve"),CONCATENATE("R",'MAPA DE RIESGOS'!$H673,"C",'MAPA DE RIESGOS'!$AF673),"")</f>
        <v/>
      </c>
      <c r="K107" s="332" t="str">
        <f>IF(AND('MAPA DE RIESGOS'!$AP674="Media",'MAPA DE RIESGOS'!$AR674="Leve"),CONCATENATE("R",'MAPA DE RIESGOS'!$H674,"C",'MAPA DE RIESGOS'!$AF674),"")</f>
        <v/>
      </c>
      <c r="L107" s="332" t="str">
        <f>IF(AND('MAPA DE RIESGOS'!$AP675="Media",'MAPA DE RIESGOS'!$AR675="Leve"),CONCATENATE("R",'MAPA DE RIESGOS'!$H675,"C",'MAPA DE RIESGOS'!$AF675),"")</f>
        <v/>
      </c>
      <c r="M107" s="332" t="str">
        <f>IF(AND('MAPA DE RIESGOS'!$AP676="Media",'MAPA DE RIESGOS'!$AR676="Leve"),CONCATENATE("R",'MAPA DE RIESGOS'!$H676,"C",'MAPA DE RIESGOS'!$AF676),"")</f>
        <v/>
      </c>
      <c r="N107" s="332" t="str">
        <f>IF(AND('MAPA DE RIESGOS'!$AP677="Media",'MAPA DE RIESGOS'!$AR677="Leve"),CONCATENATE("R",'MAPA DE RIESGOS'!$H677,"C",'MAPA DE RIESGOS'!$AF677),"")</f>
        <v/>
      </c>
      <c r="O107" s="332" t="str">
        <f>IF(AND('MAPA DE RIESGOS'!$AP678="Media",'MAPA DE RIESGOS'!$AR678="Leve"),CONCATENATE("R",'MAPA DE RIESGOS'!$H678,"C",'MAPA DE RIESGOS'!$AF678),"")</f>
        <v/>
      </c>
      <c r="P107" s="332"/>
      <c r="Q107" s="332"/>
      <c r="R107" s="332"/>
      <c r="S107" s="332"/>
      <c r="T107" s="332"/>
      <c r="U107" s="332"/>
      <c r="V107" s="332"/>
      <c r="W107" s="332"/>
      <c r="X107" s="332"/>
      <c r="Y107" s="332"/>
      <c r="Z107" s="332"/>
      <c r="AA107" s="332"/>
      <c r="AB107" s="331" t="str">
        <f>IF(AND('MAPA DE RIESGOS'!$AP673="Media",'MAPA DE RIESGOS'!$AR673="Menor"),CONCATENATE("R",'MAPA DE RIESGOS'!$H673,"C",'MAPA DE RIESGOS'!$AF673),"")</f>
        <v/>
      </c>
      <c r="AC107" s="332" t="str">
        <f>IF(AND('MAPA DE RIESGOS'!$AP674="Media",'MAPA DE RIESGOS'!$AR674="Menor"),CONCATENATE("R",'MAPA DE RIESGOS'!$H674,"C",'MAPA DE RIESGOS'!$AF674),"")</f>
        <v/>
      </c>
      <c r="AD107" s="332" t="str">
        <f>IF(AND('MAPA DE RIESGOS'!$AP675="Media",'MAPA DE RIESGOS'!$AR675="Menor"),CONCATENATE("R",'MAPA DE RIESGOS'!$H675,"C",'MAPA DE RIESGOS'!$AF675),"")</f>
        <v/>
      </c>
      <c r="AE107" s="332" t="str">
        <f>IF(AND('MAPA DE RIESGOS'!$AP676="Media",'MAPA DE RIESGOS'!$AR676="Menor"),CONCATENATE("R",'MAPA DE RIESGOS'!$H676,"C",'MAPA DE RIESGOS'!$AF676),"")</f>
        <v/>
      </c>
      <c r="AF107" s="332" t="str">
        <f>IF(AND('MAPA DE RIESGOS'!$AP677="Media",'MAPA DE RIESGOS'!$AR677="Menor"),CONCATENATE("R",'MAPA DE RIESGOS'!$H677,"C",'MAPA DE RIESGOS'!$AF677),"")</f>
        <v/>
      </c>
      <c r="AG107" s="332" t="str">
        <f>IF(AND('MAPA DE RIESGOS'!$AP678="Media",'MAPA DE RIESGOS'!$AR678="Menor"),CONCATENATE("R",'MAPA DE RIESGOS'!$H678,"C",'MAPA DE RIESGOS'!$AF678),"")</f>
        <v/>
      </c>
      <c r="AH107" s="332"/>
      <c r="AI107" s="332"/>
      <c r="AJ107" s="332"/>
      <c r="AK107" s="332"/>
      <c r="AL107" s="332"/>
      <c r="AM107" s="332"/>
      <c r="AN107" s="332"/>
      <c r="AO107" s="332"/>
      <c r="AP107" s="332"/>
      <c r="AQ107" s="332"/>
      <c r="AR107" s="332"/>
      <c r="AS107" s="332"/>
      <c r="AT107" s="331" t="str">
        <f>IF(AND('MAPA DE RIESGOS'!$AP673="Media",'MAPA DE RIESGOS'!$AR673="Moderado"),CONCATENATE("R",'MAPA DE RIESGOS'!$H673,"C",'MAPA DE RIESGOS'!$AF673),"")</f>
        <v/>
      </c>
      <c r="AU107" s="332" t="str">
        <f>IF(AND('MAPA DE RIESGOS'!$AP674="Media",'MAPA DE RIESGOS'!$AR674="Moderado"),CONCATENATE("R",'MAPA DE RIESGOS'!$H674,"C",'MAPA DE RIESGOS'!$AF674),"")</f>
        <v/>
      </c>
      <c r="AV107" s="332" t="str">
        <f>IF(AND('MAPA DE RIESGOS'!$AP675="Media",'MAPA DE RIESGOS'!$AR675="Moderado"),CONCATENATE("R",'MAPA DE RIESGOS'!$H675,"C",'MAPA DE RIESGOS'!$AF675),"")</f>
        <v/>
      </c>
      <c r="AW107" s="332" t="str">
        <f>IF(AND('MAPA DE RIESGOS'!$AP676="Media",'MAPA DE RIESGOS'!$AR676="Moderado"),CONCATENATE("R",'MAPA DE RIESGOS'!$H676,"C",'MAPA DE RIESGOS'!$AF676),"")</f>
        <v/>
      </c>
      <c r="AX107" s="332" t="str">
        <f>IF(AND('MAPA DE RIESGOS'!$AP677="Media",'MAPA DE RIESGOS'!$AR677="Moderado"),CONCATENATE("R",'MAPA DE RIESGOS'!$H677,"C",'MAPA DE RIESGOS'!$AF677),"")</f>
        <v/>
      </c>
      <c r="AY107" s="332" t="str">
        <f>IF(AND('MAPA DE RIESGOS'!$AP678="Media",'MAPA DE RIESGOS'!$AR678="Moderado"),CONCATENATE("R",'MAPA DE RIESGOS'!$H678,"C",'MAPA DE RIESGOS'!$AF678),"")</f>
        <v/>
      </c>
      <c r="AZ107" s="332"/>
      <c r="BA107" s="332"/>
      <c r="BB107" s="332"/>
      <c r="BC107" s="332"/>
      <c r="BD107" s="332"/>
      <c r="BE107" s="332"/>
      <c r="BF107" s="332"/>
      <c r="BG107" s="332"/>
      <c r="BH107" s="332"/>
      <c r="BI107" s="332"/>
      <c r="BJ107" s="332"/>
      <c r="BK107" s="333"/>
      <c r="BL107" s="321" t="str">
        <f>IF(AND('MAPA DE RIESGOS'!$AP673="Media",'MAPA DE RIESGOS'!$AR673="Mayor"),CONCATENATE("R",'MAPA DE RIESGOS'!$H673,"C",'MAPA DE RIESGOS'!$AF673),"")</f>
        <v/>
      </c>
      <c r="BM107" s="321" t="str">
        <f>IF(AND('MAPA DE RIESGOS'!$AP674="Media",'MAPA DE RIESGOS'!$AR674="Mayor"),CONCATENATE("R",'MAPA DE RIESGOS'!$H674,"C",'MAPA DE RIESGOS'!$AF674),"")</f>
        <v/>
      </c>
      <c r="BN107" s="321" t="str">
        <f>IF(AND('MAPA DE RIESGOS'!$AP675="Media",'MAPA DE RIESGOS'!$AR675="Mayor"),CONCATENATE("R",'MAPA DE RIESGOS'!$H675,"C",'MAPA DE RIESGOS'!$AF675),"")</f>
        <v/>
      </c>
      <c r="BO107" s="321" t="str">
        <f>IF(AND('MAPA DE RIESGOS'!$AP676="Media",'MAPA DE RIESGOS'!$AR676="Mayor"),CONCATENATE("R",'MAPA DE RIESGOS'!$H676,"C",'MAPA DE RIESGOS'!$AF676),"")</f>
        <v/>
      </c>
      <c r="BP107" s="321" t="str">
        <f>IF(AND('MAPA DE RIESGOS'!$AP677="Media",'MAPA DE RIESGOS'!$AR677="Mayor"),CONCATENATE("R",'MAPA DE RIESGOS'!$H677,"C",'MAPA DE RIESGOS'!$AF677),"")</f>
        <v/>
      </c>
      <c r="BQ107" s="321" t="str">
        <f>IF(AND('MAPA DE RIESGOS'!$AP678="Media",'MAPA DE RIESGOS'!$AR678="Mayor"),CONCATENATE("R",'MAPA DE RIESGOS'!$H678,"C",'MAPA DE RIESGOS'!$AF678),"")</f>
        <v/>
      </c>
      <c r="BR107" s="321"/>
      <c r="BS107" s="321"/>
      <c r="BT107" s="321"/>
      <c r="BU107" s="321"/>
      <c r="BV107" s="321"/>
      <c r="BW107" s="321"/>
      <c r="BX107" s="321"/>
      <c r="BY107" s="321"/>
      <c r="BZ107" s="321"/>
      <c r="CA107" s="321"/>
      <c r="CB107" s="321"/>
      <c r="CC107" s="322"/>
      <c r="CD107" s="323" t="str">
        <f>IF(AND('MAPA DE RIESGOS'!$AP673="Media",'MAPA DE RIESGOS'!$AR673="Catastrófico"),CONCATENATE("R",'MAPA DE RIESGOS'!$H673,"C",'MAPA DE RIESGOS'!$AF673),"")</f>
        <v/>
      </c>
      <c r="CE107" s="323" t="str">
        <f>IF(AND('MAPA DE RIESGOS'!$AP674="Media",'MAPA DE RIESGOS'!$AR674="Catastrófico"),CONCATENATE("R",'MAPA DE RIESGOS'!$H674,"C",'MAPA DE RIESGOS'!$AF674),"")</f>
        <v/>
      </c>
      <c r="CF107" s="323" t="str">
        <f>IF(AND('MAPA DE RIESGOS'!$AP675="Media",'MAPA DE RIESGOS'!$AR675="Catastrófico"),CONCATENATE("R",'MAPA DE RIESGOS'!$H675,"C",'MAPA DE RIESGOS'!$AF675),"")</f>
        <v/>
      </c>
      <c r="CG107" s="323" t="str">
        <f>IF(AND('MAPA DE RIESGOS'!$AP676="Media",'MAPA DE RIESGOS'!$AR676="Catastrófico"),CONCATENATE("R",'MAPA DE RIESGOS'!$H676,"C",'MAPA DE RIESGOS'!$AF676),"")</f>
        <v/>
      </c>
      <c r="CH107" s="323" t="str">
        <f>IF(AND('MAPA DE RIESGOS'!$AP677="Media",'MAPA DE RIESGOS'!$AR677="Catastrófico"),CONCATENATE("R",'MAPA DE RIESGOS'!$H677,"C",'MAPA DE RIESGOS'!$AF677),"")</f>
        <v/>
      </c>
      <c r="CI107" s="323" t="str">
        <f>IF(AND('MAPA DE RIESGOS'!$AP678="Media",'MAPA DE RIESGOS'!$AR678="Catastrófico"),CONCATENATE("R",'MAPA DE RIESGOS'!$H678,"C",'MAPA DE RIESGOS'!$AF678),"")</f>
        <v/>
      </c>
      <c r="CJ107" s="323"/>
      <c r="CK107" s="323"/>
      <c r="CL107" s="323"/>
      <c r="CM107" s="323"/>
      <c r="CN107" s="323"/>
      <c r="CO107" s="323"/>
      <c r="CP107" s="323"/>
      <c r="CQ107" s="323"/>
      <c r="CR107" s="323"/>
      <c r="CS107" s="323"/>
      <c r="CT107" s="323"/>
      <c r="CU107" s="324"/>
      <c r="CV107" s="57"/>
      <c r="CW107" s="867"/>
      <c r="CX107" s="868"/>
      <c r="CY107" s="868"/>
      <c r="CZ107" s="868"/>
      <c r="DA107" s="868"/>
      <c r="DB107" s="869"/>
    </row>
    <row r="108" spans="2:106" ht="32.450000000000003" customHeight="1">
      <c r="B108" s="878"/>
      <c r="C108" s="878"/>
      <c r="D108" s="879"/>
      <c r="E108" s="846" t="s">
        <v>1205</v>
      </c>
      <c r="F108" s="847"/>
      <c r="G108" s="847"/>
      <c r="H108" s="847"/>
      <c r="I108" s="848"/>
      <c r="J108" s="334" t="str">
        <f>IF(AND('MAPA DE RIESGOS'!$AP112="Baja",'MAPA DE RIESGOS'!$AR112="Leve"),CONCATENATE("R",'MAPA DE RIESGOS'!$H112,"C",'MAPA DE RIESGOS'!$AF112),"")</f>
        <v>R18C1</v>
      </c>
      <c r="K108" s="335" t="str">
        <f>IF(AND('MAPA DE RIESGOS'!$AP113="Baja",'MAPA DE RIESGOS'!$AR113="Leve"),CONCATENATE("R",'MAPA DE RIESGOS'!$H113,"C",'MAPA DE RIESGOS'!$AF113),"")</f>
        <v/>
      </c>
      <c r="L108" s="335" t="str">
        <f>IF(AND('MAPA DE RIESGOS'!$AP114="Baja",'MAPA DE RIESGOS'!$AR114="Leve"),CONCATENATE("R",'MAPA DE RIESGOS'!$H114,"C",'MAPA DE RIESGOS'!$AF114),"")</f>
        <v/>
      </c>
      <c r="M108" s="335" t="str">
        <f>IF(AND('MAPA DE RIESGOS'!$AP115="Baja",'MAPA DE RIESGOS'!$AR115="Leve"),CONCATENATE("R",'MAPA DE RIESGOS'!$H115,"C",'MAPA DE RIESGOS'!$AF115),"")</f>
        <v/>
      </c>
      <c r="N108" s="335" t="str">
        <f>IF(AND('MAPA DE RIESGOS'!$AP116="Baja",'MAPA DE RIESGOS'!$AR116="Leve"),CONCATENATE("R",'MAPA DE RIESGOS'!$H116,"C",'MAPA DE RIESGOS'!$AF116),"")</f>
        <v/>
      </c>
      <c r="O108" s="335" t="str">
        <f>IF(AND('MAPA DE RIESGOS'!$AP117="Baja",'MAPA DE RIESGOS'!$AR117="Leve"),CONCATENATE("R",'MAPA DE RIESGOS'!$H117,"C",'MAPA DE RIESGOS'!$AF117),"")</f>
        <v/>
      </c>
      <c r="P108" s="335" t="str">
        <f>IF(AND('MAPA DE RIESGOS'!$AP118="Baja",'MAPA DE RIESGOS'!$AR118="Leve"),CONCATENATE("R",'MAPA DE RIESGOS'!$H118,"C",'MAPA DE RIESGOS'!$AF118),"")</f>
        <v>R19C1</v>
      </c>
      <c r="Q108" s="335" t="str">
        <f>IF(AND('MAPA DE RIESGOS'!$AP119="Baja",'MAPA DE RIESGOS'!$AR119="Leve"),CONCATENATE("R",'MAPA DE RIESGOS'!$H119,"C",'MAPA DE RIESGOS'!$AF119),"")</f>
        <v/>
      </c>
      <c r="R108" s="335" t="str">
        <f>IF(AND('MAPA DE RIESGOS'!$AP120="Baja",'MAPA DE RIESGOS'!$AR120="Leve"),CONCATENATE("R",'MAPA DE RIESGOS'!$H120,"C",'MAPA DE RIESGOS'!$AF120),"")</f>
        <v/>
      </c>
      <c r="S108" s="335" t="str">
        <f>IF(AND('MAPA DE RIESGOS'!$AP121="Baja",'MAPA DE RIESGOS'!$AR121="Leve"),CONCATENATE("R",'MAPA DE RIESGOS'!$H121,"C",'MAPA DE RIESGOS'!$AF121),"")</f>
        <v/>
      </c>
      <c r="T108" s="335" t="str">
        <f>IF(AND('MAPA DE RIESGOS'!$AP122="Baja",'MAPA DE RIESGOS'!$AR122="Leve"),CONCATENATE("R",'MAPA DE RIESGOS'!$H122,"C",'MAPA DE RIESGOS'!$AF122),"")</f>
        <v/>
      </c>
      <c r="U108" s="335" t="str">
        <f>IF(AND('MAPA DE RIESGOS'!$AP123="Baja",'MAPA DE RIESGOS'!$AR123="Leve"),CONCATENATE("R",'MAPA DE RIESGOS'!$H123,"C",'MAPA DE RIESGOS'!$AF123),"")</f>
        <v/>
      </c>
      <c r="V108" s="335" t="str">
        <f>IF(AND('MAPA DE RIESGOS'!$AP124="Baja",'MAPA DE RIESGOS'!$AR124="Leve"),CONCATENATE("R",'MAPA DE RIESGOS'!$H124,"C",'MAPA DE RIESGOS'!$AF124),"")</f>
        <v/>
      </c>
      <c r="W108" s="335" t="str">
        <f>IF(AND('MAPA DE RIESGOS'!$AP125="Baja",'MAPA DE RIESGOS'!$AR125="Leve"),CONCATENATE("R",'MAPA DE RIESGOS'!$H125,"C",'MAPA DE RIESGOS'!$AF125),"")</f>
        <v/>
      </c>
      <c r="X108" s="335" t="str">
        <f>IF(AND('MAPA DE RIESGOS'!$AP126="Baja",'MAPA DE RIESGOS'!$AR126="Leve"),CONCATENATE("R",'MAPA DE RIESGOS'!$H126,"C",'MAPA DE RIESGOS'!$AF126),"")</f>
        <v/>
      </c>
      <c r="Y108" s="335" t="str">
        <f>IF(AND('MAPA DE RIESGOS'!$AP127="Baja",'MAPA DE RIESGOS'!$AR127="Leve"),CONCATENATE("R",'MAPA DE RIESGOS'!$H127,"C",'MAPA DE RIESGOS'!$AF127),"")</f>
        <v/>
      </c>
      <c r="Z108" s="335" t="str">
        <f>IF(AND('MAPA DE RIESGOS'!$AP128="Baja",'MAPA DE RIESGOS'!$AR128="Leve"),CONCATENATE("R",'MAPA DE RIESGOS'!$H128,"C",'MAPA DE RIESGOS'!$AF128),"")</f>
        <v/>
      </c>
      <c r="AA108" s="336" t="str">
        <f>IF(AND('MAPA DE RIESGOS'!$AP129="Baja",'MAPA DE RIESGOS'!$AR129="Leve"),CONCATENATE("R",'MAPA DE RIESGOS'!$H129,"C",'MAPA DE RIESGOS'!$AF129),"")</f>
        <v/>
      </c>
      <c r="AB108" s="328" t="str">
        <f>IF(AND('MAPA DE RIESGOS'!$AP112="Baja",'MAPA DE RIESGOS'!$AR112="Menor"),CONCATENATE("R",'MAPA DE RIESGOS'!$H112,"C",'MAPA DE RIESGOS'!$AF112),"")</f>
        <v/>
      </c>
      <c r="AC108" s="329" t="str">
        <f>IF(AND('MAPA DE RIESGOS'!$AP113="Baja",'MAPA DE RIESGOS'!$AR113="Menor"),CONCATENATE("R",'MAPA DE RIESGOS'!$H113,"C",'MAPA DE RIESGOS'!$AF113),"")</f>
        <v/>
      </c>
      <c r="AD108" s="329" t="str">
        <f>IF(AND('MAPA DE RIESGOS'!$AP114="Baja",'MAPA DE RIESGOS'!$AR114="Menor"),CONCATENATE("R",'MAPA DE RIESGOS'!$H114,"C",'MAPA DE RIESGOS'!$AF114),"")</f>
        <v/>
      </c>
      <c r="AE108" s="329" t="str">
        <f>IF(AND('MAPA DE RIESGOS'!$AP115="Baja",'MAPA DE RIESGOS'!$AR115="Menor"),CONCATENATE("R",'MAPA DE RIESGOS'!$H115,"C",'MAPA DE RIESGOS'!$AF115),"")</f>
        <v/>
      </c>
      <c r="AF108" s="329" t="str">
        <f>IF(AND('MAPA DE RIESGOS'!$AP116="Baja",'MAPA DE RIESGOS'!$AR116="Menor"),CONCATENATE("R",'MAPA DE RIESGOS'!$H116,"C",'MAPA DE RIESGOS'!$AF116),"")</f>
        <v/>
      </c>
      <c r="AG108" s="329" t="str">
        <f>IF(AND('MAPA DE RIESGOS'!$AP117="Baja",'MAPA DE RIESGOS'!$AR117="Menor"),CONCATENATE("R",'MAPA DE RIESGOS'!$H117,"C",'MAPA DE RIESGOS'!$AF117),"")</f>
        <v/>
      </c>
      <c r="AH108" s="329" t="str">
        <f>IF(AND('MAPA DE RIESGOS'!$AP118="Baja",'MAPA DE RIESGOS'!$AR118="Menor"),CONCATENATE("R",'MAPA DE RIESGOS'!$H118,"C",'MAPA DE RIESGOS'!$AF118),"")</f>
        <v/>
      </c>
      <c r="AI108" s="329" t="str">
        <f>IF(AND('MAPA DE RIESGOS'!$AP119="Baja",'MAPA DE RIESGOS'!$AR119="Menor"),CONCATENATE("R",'MAPA DE RIESGOS'!$H119,"C",'MAPA DE RIESGOS'!$AF119),"")</f>
        <v/>
      </c>
      <c r="AJ108" s="329" t="str">
        <f>IF(AND('MAPA DE RIESGOS'!$AP120="Baja",'MAPA DE RIESGOS'!$AR120="Menor"),CONCATENATE("R",'MAPA DE RIESGOS'!$H120,"C",'MAPA DE RIESGOS'!$AF120),"")</f>
        <v/>
      </c>
      <c r="AK108" s="329" t="str">
        <f>IF(AND('MAPA DE RIESGOS'!$AP121="Baja",'MAPA DE RIESGOS'!$AR121="Menor"),CONCATENATE("R",'MAPA DE RIESGOS'!$H121,"C",'MAPA DE RIESGOS'!$AF121),"")</f>
        <v/>
      </c>
      <c r="AL108" s="329" t="str">
        <f>IF(AND('MAPA DE RIESGOS'!$AP122="Baja",'MAPA DE RIESGOS'!$AR122="Menor"),CONCATENATE("R",'MAPA DE RIESGOS'!$H122,"C",'MAPA DE RIESGOS'!$AF122),"")</f>
        <v/>
      </c>
      <c r="AM108" s="329" t="str">
        <f>IF(AND('MAPA DE RIESGOS'!$AP123="Baja",'MAPA DE RIESGOS'!$AR123="Menor"),CONCATENATE("R",'MAPA DE RIESGOS'!$H123,"C",'MAPA DE RIESGOS'!$AF123),"")</f>
        <v/>
      </c>
      <c r="AN108" s="329" t="str">
        <f>IF(AND('MAPA DE RIESGOS'!$AP124="Baja",'MAPA DE RIESGOS'!$AR124="Menor"),CONCATENATE("R",'MAPA DE RIESGOS'!$H124,"C",'MAPA DE RIESGOS'!$AF124),"")</f>
        <v/>
      </c>
      <c r="AO108" s="329" t="str">
        <f>IF(AND('MAPA DE RIESGOS'!$AP125="Baja",'MAPA DE RIESGOS'!$AR125="Menor"),CONCATENATE("R",'MAPA DE RIESGOS'!$H125,"C",'MAPA DE RIESGOS'!$AF125),"")</f>
        <v/>
      </c>
      <c r="AP108" s="329" t="str">
        <f>IF(AND('MAPA DE RIESGOS'!$AP126="Baja",'MAPA DE RIESGOS'!$AR126="Menor"),CONCATENATE("R",'MAPA DE RIESGOS'!$H126,"C",'MAPA DE RIESGOS'!$AF126),"")</f>
        <v/>
      </c>
      <c r="AQ108" s="329" t="str">
        <f>IF(AND('MAPA DE RIESGOS'!$AP127="Baja",'MAPA DE RIESGOS'!$AR127="Menor"),CONCATENATE("R",'MAPA DE RIESGOS'!$H127,"C",'MAPA DE RIESGOS'!$AF127),"")</f>
        <v/>
      </c>
      <c r="AR108" s="329" t="str">
        <f>IF(AND('MAPA DE RIESGOS'!$AP128="Baja",'MAPA DE RIESGOS'!$AR128="Menor"),CONCATENATE("R",'MAPA DE RIESGOS'!$H128,"C",'MAPA DE RIESGOS'!$AF128),"")</f>
        <v/>
      </c>
      <c r="AS108" s="329" t="str">
        <f>IF(AND('MAPA DE RIESGOS'!$AP129="Baja",'MAPA DE RIESGOS'!$AR129="Menor"),CONCATENATE("R",'MAPA DE RIESGOS'!$H129,"C",'MAPA DE RIESGOS'!$AF129),"")</f>
        <v/>
      </c>
      <c r="AT108" s="325" t="str">
        <f>IF(AND('MAPA DE RIESGOS'!$AP112="Baja",'MAPA DE RIESGOS'!$AR112="Moderado"),CONCATENATE("R",'MAPA DE RIESGOS'!$H112,"C",'MAPA DE RIESGOS'!$AF112),"")</f>
        <v/>
      </c>
      <c r="AU108" s="326" t="str">
        <f>IF(AND('MAPA DE RIESGOS'!$AP113="Baja",'MAPA DE RIESGOS'!$AR113="Moderado"),CONCATENATE("R",'MAPA DE RIESGOS'!$H113,"C",'MAPA DE RIESGOS'!$AF113),"")</f>
        <v/>
      </c>
      <c r="AV108" s="326" t="str">
        <f>IF(AND('MAPA DE RIESGOS'!$AP114="Baja",'MAPA DE RIESGOS'!$AR114="Moderado"),CONCATENATE("R",'MAPA DE RIESGOS'!$H114,"C",'MAPA DE RIESGOS'!$AF114),"")</f>
        <v/>
      </c>
      <c r="AW108" s="326" t="str">
        <f>IF(AND('MAPA DE RIESGOS'!$AP115="Baja",'MAPA DE RIESGOS'!$AR115="Moderado"),CONCATENATE("R",'MAPA DE RIESGOS'!$H115,"C",'MAPA DE RIESGOS'!$AF115),"")</f>
        <v/>
      </c>
      <c r="AX108" s="326" t="str">
        <f>IF(AND('MAPA DE RIESGOS'!$AP116="Baja",'MAPA DE RIESGOS'!$AR116="Moderado"),CONCATENATE("R",'MAPA DE RIESGOS'!$H116,"C",'MAPA DE RIESGOS'!$AF116),"")</f>
        <v/>
      </c>
      <c r="AY108" s="326" t="str">
        <f>IF(AND('MAPA DE RIESGOS'!$AP117="Baja",'MAPA DE RIESGOS'!$AR117="Moderado"),CONCATENATE("R",'MAPA DE RIESGOS'!$H117,"C",'MAPA DE RIESGOS'!$AF117),"")</f>
        <v/>
      </c>
      <c r="AZ108" s="326" t="str">
        <f>IF(AND('MAPA DE RIESGOS'!$AP118="Baja",'MAPA DE RIESGOS'!$AR118="Moderado"),CONCATENATE("R",'MAPA DE RIESGOS'!$H118,"C",'MAPA DE RIESGOS'!$AF118),"")</f>
        <v/>
      </c>
      <c r="BA108" s="326" t="str">
        <f>IF(AND('MAPA DE RIESGOS'!$AP119="Baja",'MAPA DE RIESGOS'!$AR119="Moderado"),CONCATENATE("R",'MAPA DE RIESGOS'!$H119,"C",'MAPA DE RIESGOS'!$AF119),"")</f>
        <v/>
      </c>
      <c r="BB108" s="326" t="str">
        <f>IF(AND('MAPA DE RIESGOS'!$AP120="Baja",'MAPA DE RIESGOS'!$AR120="Moderado"),CONCATENATE("R",'MAPA DE RIESGOS'!$H120,"C",'MAPA DE RIESGOS'!$AF120),"")</f>
        <v/>
      </c>
      <c r="BC108" s="326" t="str">
        <f>IF(AND('MAPA DE RIESGOS'!$AP121="Baja",'MAPA DE RIESGOS'!$AR121="Moderado"),CONCATENATE("R",'MAPA DE RIESGOS'!$H121,"C",'MAPA DE RIESGOS'!$AF121),"")</f>
        <v/>
      </c>
      <c r="BD108" s="326" t="str">
        <f>IF(AND('MAPA DE RIESGOS'!$AP122="Baja",'MAPA DE RIESGOS'!$AR122="Moderado"),CONCATENATE("R",'MAPA DE RIESGOS'!$H122,"C",'MAPA DE RIESGOS'!$AF122),"")</f>
        <v/>
      </c>
      <c r="BE108" s="326" t="str">
        <f>IF(AND('MAPA DE RIESGOS'!$AP123="Baja",'MAPA DE RIESGOS'!$AR123="Moderado"),CONCATENATE("R",'MAPA DE RIESGOS'!$H123,"C",'MAPA DE RIESGOS'!$AF123),"")</f>
        <v/>
      </c>
      <c r="BF108" s="326" t="str">
        <f>IF(AND('MAPA DE RIESGOS'!$AP124="Baja",'MAPA DE RIESGOS'!$AR124="Moderado"),CONCATENATE("R",'MAPA DE RIESGOS'!$H124,"C",'MAPA DE RIESGOS'!$AF124),"")</f>
        <v/>
      </c>
      <c r="BG108" s="326" t="str">
        <f>IF(AND('MAPA DE RIESGOS'!$AP125="Baja",'MAPA DE RIESGOS'!$AR125="Moderado"),CONCATENATE("R",'MAPA DE RIESGOS'!$H125,"C",'MAPA DE RIESGOS'!$AF125),"")</f>
        <v/>
      </c>
      <c r="BH108" s="326" t="str">
        <f>IF(AND('MAPA DE RIESGOS'!$AP126="Baja",'MAPA DE RIESGOS'!$AR126="Moderado"),CONCATENATE("R",'MAPA DE RIESGOS'!$H126,"C",'MAPA DE RIESGOS'!$AF126),"")</f>
        <v/>
      </c>
      <c r="BI108" s="326" t="str">
        <f>IF(AND('MAPA DE RIESGOS'!$AP127="Baja",'MAPA DE RIESGOS'!$AR127="Moderado"),CONCATENATE("R",'MAPA DE RIESGOS'!$H127,"C",'MAPA DE RIESGOS'!$AF127),"")</f>
        <v/>
      </c>
      <c r="BJ108" s="326" t="str">
        <f>IF(AND('MAPA DE RIESGOS'!$AP128="Baja",'MAPA DE RIESGOS'!$AR128="Moderado"),CONCATENATE("R",'MAPA DE RIESGOS'!$H128,"C",'MAPA DE RIESGOS'!$AF128),"")</f>
        <v/>
      </c>
      <c r="BK108" s="327" t="str">
        <f>IF(AND('MAPA DE RIESGOS'!$AP129="Baja",'MAPA DE RIESGOS'!$AR129="Moderado"),CONCATENATE("R",'MAPA DE RIESGOS'!$H129,"C",'MAPA DE RIESGOS'!$AF129),"")</f>
        <v/>
      </c>
      <c r="BL108" s="311" t="str">
        <f>IF(AND('MAPA DE RIESGOS'!$AP112="Baja",'MAPA DE RIESGOS'!$AR112="Mayor"),CONCATENATE("R",'MAPA DE RIESGOS'!$H112,"C",'MAPA DE RIESGOS'!$AF112),"")</f>
        <v/>
      </c>
      <c r="BM108" s="311" t="str">
        <f>IF(AND('MAPA DE RIESGOS'!$AP113="Baja",'MAPA DE RIESGOS'!$AR113="Mayor"),CONCATENATE("R",'MAPA DE RIESGOS'!$H113,"C",'MAPA DE RIESGOS'!$AF113),"")</f>
        <v/>
      </c>
      <c r="BN108" s="311" t="str">
        <f>IF(AND('MAPA DE RIESGOS'!$AP114="Baja",'MAPA DE RIESGOS'!$AR114="Mayor"),CONCATENATE("R",'MAPA DE RIESGOS'!$H114,"C",'MAPA DE RIESGOS'!$AF114),"")</f>
        <v/>
      </c>
      <c r="BO108" s="311" t="str">
        <f>IF(AND('MAPA DE RIESGOS'!$AP115="Baja",'MAPA DE RIESGOS'!$AR115="Mayor"),CONCATENATE("R",'MAPA DE RIESGOS'!$H115,"C",'MAPA DE RIESGOS'!$AF115),"")</f>
        <v/>
      </c>
      <c r="BP108" s="311" t="str">
        <f>IF(AND('MAPA DE RIESGOS'!$AP116="Baja",'MAPA DE RIESGOS'!$AR116="Mayor"),CONCATENATE("R",'MAPA DE RIESGOS'!$H116,"C",'MAPA DE RIESGOS'!$AF116),"")</f>
        <v/>
      </c>
      <c r="BQ108" s="311" t="str">
        <f>IF(AND('MAPA DE RIESGOS'!$AP117="Baja",'MAPA DE RIESGOS'!$AR117="Mayor"),CONCATENATE("R",'MAPA DE RIESGOS'!$H117,"C",'MAPA DE RIESGOS'!$AF117),"")</f>
        <v/>
      </c>
      <c r="BR108" s="311" t="str">
        <f>IF(AND('MAPA DE RIESGOS'!$AP118="Baja",'MAPA DE RIESGOS'!$AR118="Mayor"),CONCATENATE("R",'MAPA DE RIESGOS'!$H118,"C",'MAPA DE RIESGOS'!$AF118),"")</f>
        <v/>
      </c>
      <c r="BS108" s="311" t="str">
        <f>IF(AND('MAPA DE RIESGOS'!$AP119="Baja",'MAPA DE RIESGOS'!$AR119="Mayor"),CONCATENATE("R",'MAPA DE RIESGOS'!$H119,"C",'MAPA DE RIESGOS'!$AF119),"")</f>
        <v/>
      </c>
      <c r="BT108" s="311" t="str">
        <f>IF(AND('MAPA DE RIESGOS'!$AP120="Baja",'MAPA DE RIESGOS'!$AR120="Mayor"),CONCATENATE("R",'MAPA DE RIESGOS'!$H120,"C",'MAPA DE RIESGOS'!$AF120),"")</f>
        <v/>
      </c>
      <c r="BU108" s="311" t="str">
        <f>IF(AND('MAPA DE RIESGOS'!$AP121="Baja",'MAPA DE RIESGOS'!$AR121="Mayor"),CONCATENATE("R",'MAPA DE RIESGOS'!$H121,"C",'MAPA DE RIESGOS'!$AF121),"")</f>
        <v/>
      </c>
      <c r="BV108" s="311" t="str">
        <f>IF(AND('MAPA DE RIESGOS'!$AP122="Baja",'MAPA DE RIESGOS'!$AR122="Mayor"),CONCATENATE("R",'MAPA DE RIESGOS'!$H122,"C",'MAPA DE RIESGOS'!$AF122),"")</f>
        <v/>
      </c>
      <c r="BW108" s="311" t="str">
        <f>IF(AND('MAPA DE RIESGOS'!$AP123="Baja",'MAPA DE RIESGOS'!$AR123="Mayor"),CONCATENATE("R",'MAPA DE RIESGOS'!$H123,"C",'MAPA DE RIESGOS'!$AF123),"")</f>
        <v/>
      </c>
      <c r="BX108" s="311" t="str">
        <f>IF(AND('MAPA DE RIESGOS'!$AP124="Baja",'MAPA DE RIESGOS'!$AR124="Mayor"),CONCATENATE("R",'MAPA DE RIESGOS'!$H124,"C",'MAPA DE RIESGOS'!$AF124),"")</f>
        <v/>
      </c>
      <c r="BY108" s="311" t="str">
        <f>IF(AND('MAPA DE RIESGOS'!$AP125="Baja",'MAPA DE RIESGOS'!$AR125="Mayor"),CONCATENATE("R",'MAPA DE RIESGOS'!$H125,"C",'MAPA DE RIESGOS'!$AF125),"")</f>
        <v/>
      </c>
      <c r="BZ108" s="311" t="str">
        <f>IF(AND('MAPA DE RIESGOS'!$AP126="Baja",'MAPA DE RIESGOS'!$AR126="Mayor"),CONCATENATE("R",'MAPA DE RIESGOS'!$H126,"C",'MAPA DE RIESGOS'!$AF126),"")</f>
        <v/>
      </c>
      <c r="CA108" s="311" t="str">
        <f>IF(AND('MAPA DE RIESGOS'!$AP127="Baja",'MAPA DE RIESGOS'!$AR127="Mayor"),CONCATENATE("R",'MAPA DE RIESGOS'!$H127,"C",'MAPA DE RIESGOS'!$AF127),"")</f>
        <v/>
      </c>
      <c r="CB108" s="311" t="str">
        <f>IF(AND('MAPA DE RIESGOS'!$AP128="Baja",'MAPA DE RIESGOS'!$AR128="Mayor"),CONCATENATE("R",'MAPA DE RIESGOS'!$H128,"C",'MAPA DE RIESGOS'!$AF128),"")</f>
        <v/>
      </c>
      <c r="CC108" s="312" t="str">
        <f>IF(AND('MAPA DE RIESGOS'!$AP129="Baja",'MAPA DE RIESGOS'!$AR129="Mayor"),CONCATENATE("R",'MAPA DE RIESGOS'!$H129,"C",'MAPA DE RIESGOS'!$AF129),"")</f>
        <v/>
      </c>
      <c r="CD108" s="313" t="str">
        <f>IF(AND('MAPA DE RIESGOS'!$AP112="Baja",'MAPA DE RIESGOS'!$AR112="Catastrófico"),CONCATENATE("R",'MAPA DE RIESGOS'!$H112,"C",'MAPA DE RIESGOS'!$AF112),"")</f>
        <v/>
      </c>
      <c r="CE108" s="313" t="str">
        <f>IF(AND('MAPA DE RIESGOS'!$AP113="Baja",'MAPA DE RIESGOS'!$AR113="Catastrófico"),CONCATENATE("R",'MAPA DE RIESGOS'!$H113,"C",'MAPA DE RIESGOS'!$AF113),"")</f>
        <v/>
      </c>
      <c r="CF108" s="313" t="str">
        <f>IF(AND('MAPA DE RIESGOS'!$AP114="Baja",'MAPA DE RIESGOS'!$AR114="Catastrófico"),CONCATENATE("R",'MAPA DE RIESGOS'!$H114,"C",'MAPA DE RIESGOS'!$AF114),"")</f>
        <v/>
      </c>
      <c r="CG108" s="313" t="str">
        <f>IF(AND('MAPA DE RIESGOS'!$AP115="Baja",'MAPA DE RIESGOS'!$AR115="Catastrófico"),CONCATENATE("R",'MAPA DE RIESGOS'!$H115,"C",'MAPA DE RIESGOS'!$AF115),"")</f>
        <v/>
      </c>
      <c r="CH108" s="313" t="str">
        <f>IF(AND('MAPA DE RIESGOS'!$AP116="Baja",'MAPA DE RIESGOS'!$AR116="Catastrófico"),CONCATENATE("R",'MAPA DE RIESGOS'!$H116,"C",'MAPA DE RIESGOS'!$AF116),"")</f>
        <v/>
      </c>
      <c r="CI108" s="313" t="str">
        <f>IF(AND('MAPA DE RIESGOS'!$AP117="Baja",'MAPA DE RIESGOS'!$AR117="Catastrófico"),CONCATENATE("R",'MAPA DE RIESGOS'!$H117,"C",'MAPA DE RIESGOS'!$AF117),"")</f>
        <v/>
      </c>
      <c r="CJ108" s="313" t="str">
        <f>IF(AND('MAPA DE RIESGOS'!$AP118="Baja",'MAPA DE RIESGOS'!$AR118="Catastrófico"),CONCATENATE("R",'MAPA DE RIESGOS'!$H118,"C",'MAPA DE RIESGOS'!$AF118),"")</f>
        <v/>
      </c>
      <c r="CK108" s="313" t="str">
        <f>IF(AND('MAPA DE RIESGOS'!$AP119="Baja",'MAPA DE RIESGOS'!$AR119="Catastrófico"),CONCATENATE("R",'MAPA DE RIESGOS'!$H119,"C",'MAPA DE RIESGOS'!$AF119),"")</f>
        <v/>
      </c>
      <c r="CL108" s="313" t="str">
        <f>IF(AND('MAPA DE RIESGOS'!$AP120="Baja",'MAPA DE RIESGOS'!$AR120="Catastrófico"),CONCATENATE("R",'MAPA DE RIESGOS'!$H120,"C",'MAPA DE RIESGOS'!$AF120),"")</f>
        <v/>
      </c>
      <c r="CM108" s="313" t="str">
        <f>IF(AND('MAPA DE RIESGOS'!$AP121="Baja",'MAPA DE RIESGOS'!$AR121="Catastrófico"),CONCATENATE("R",'MAPA DE RIESGOS'!$H121,"C",'MAPA DE RIESGOS'!$AF121),"")</f>
        <v/>
      </c>
      <c r="CN108" s="313" t="str">
        <f>IF(AND('MAPA DE RIESGOS'!$AP122="Baja",'MAPA DE RIESGOS'!$AR122="Catastrófico"),CONCATENATE("R",'MAPA DE RIESGOS'!$H122,"C",'MAPA DE RIESGOS'!$AF122),"")</f>
        <v/>
      </c>
      <c r="CO108" s="313" t="str">
        <f>IF(AND('MAPA DE RIESGOS'!$AP123="Baja",'MAPA DE RIESGOS'!$AR123="Catastrófico"),CONCATENATE("R",'MAPA DE RIESGOS'!$H123,"C",'MAPA DE RIESGOS'!$AF123),"")</f>
        <v/>
      </c>
      <c r="CP108" s="313" t="str">
        <f>IF(AND('MAPA DE RIESGOS'!$AP124="Baja",'MAPA DE RIESGOS'!$AR124="Catastrófico"),CONCATENATE("R",'MAPA DE RIESGOS'!$H124,"C",'MAPA DE RIESGOS'!$AF124),"")</f>
        <v/>
      </c>
      <c r="CQ108" s="313" t="str">
        <f>IF(AND('MAPA DE RIESGOS'!$AP125="Baja",'MAPA DE RIESGOS'!$AR125="Catastrófico"),CONCATENATE("R",'MAPA DE RIESGOS'!$H125,"C",'MAPA DE RIESGOS'!$AF125),"")</f>
        <v/>
      </c>
      <c r="CR108" s="313" t="str">
        <f>IF(AND('MAPA DE RIESGOS'!$AP126="Baja",'MAPA DE RIESGOS'!$AR126="Catastrófico"),CONCATENATE("R",'MAPA DE RIESGOS'!$H126,"C",'MAPA DE RIESGOS'!$AF126),"")</f>
        <v/>
      </c>
      <c r="CS108" s="313" t="str">
        <f>IF(AND('MAPA DE RIESGOS'!$AP127="Baja",'MAPA DE RIESGOS'!$AR127="Catastrófico"),CONCATENATE("R",'MAPA DE RIESGOS'!$H127,"C",'MAPA DE RIESGOS'!$AF127),"")</f>
        <v/>
      </c>
      <c r="CT108" s="313" t="str">
        <f>IF(AND('MAPA DE RIESGOS'!$AP128="Baja",'MAPA DE RIESGOS'!$AR128="Catastrófico"),CONCATENATE("R",'MAPA DE RIESGOS'!$H128,"C",'MAPA DE RIESGOS'!$AF128),"")</f>
        <v/>
      </c>
      <c r="CU108" s="314" t="str">
        <f>IF(AND('MAPA DE RIESGOS'!$AP129="Baja",'MAPA DE RIESGOS'!$AR129="Catastrófico"),CONCATENATE("R",'MAPA DE RIESGOS'!$H129,"C",'MAPA DE RIESGOS'!$AF129),"")</f>
        <v/>
      </c>
      <c r="CV108" s="57"/>
      <c r="CW108" s="844" t="s">
        <v>1147</v>
      </c>
      <c r="CX108" s="844"/>
      <c r="CY108" s="844"/>
      <c r="CZ108" s="844"/>
      <c r="DA108" s="844"/>
      <c r="DB108" s="844"/>
    </row>
    <row r="109" spans="2:106" ht="32.450000000000003" customHeight="1">
      <c r="B109" s="878"/>
      <c r="C109" s="878"/>
      <c r="D109" s="879"/>
      <c r="E109" s="849"/>
      <c r="F109" s="850"/>
      <c r="G109" s="850"/>
      <c r="H109" s="850"/>
      <c r="I109" s="851"/>
      <c r="J109" s="337" t="str">
        <f>IF(AND('MAPA DE RIESGOS'!$AP136="Baja",'MAPA DE RIESGOS'!$AR136="Leve"),CONCATENATE("R",'MAPA DE RIESGOS'!$H136,"C",'MAPA DE RIESGOS'!$AF136),"")</f>
        <v/>
      </c>
      <c r="K109" s="338" t="str">
        <f>IF(AND('MAPA DE RIESGOS'!$AP137="Baja",'MAPA DE RIESGOS'!$AR137="Leve"),CONCATENATE("R",'MAPA DE RIESGOS'!$H137,"C",'MAPA DE RIESGOS'!$AF137),"")</f>
        <v/>
      </c>
      <c r="L109" s="338" t="str">
        <f>IF(AND('MAPA DE RIESGOS'!$AP138="Baja",'MAPA DE RIESGOS'!$AR138="Leve"),CONCATENATE("R",'MAPA DE RIESGOS'!$H138,"C",'MAPA DE RIESGOS'!$AF138),"")</f>
        <v/>
      </c>
      <c r="M109" s="338" t="str">
        <f>IF(AND('MAPA DE RIESGOS'!$AP139="Baja",'MAPA DE RIESGOS'!$AR139="Leve"),CONCATENATE("R",'MAPA DE RIESGOS'!$H139,"C",'MAPA DE RIESGOS'!$AF139),"")</f>
        <v/>
      </c>
      <c r="N109" s="338" t="str">
        <f>IF(AND('MAPA DE RIESGOS'!$AP140="Baja",'MAPA DE RIESGOS'!$AR140="Leve"),CONCATENATE("R",'MAPA DE RIESGOS'!$H140,"C",'MAPA DE RIESGOS'!$AF140),"")</f>
        <v/>
      </c>
      <c r="O109" s="338" t="str">
        <f>IF(AND('MAPA DE RIESGOS'!$AP141="Baja",'MAPA DE RIESGOS'!$AR141="Leve"),CONCATENATE("R",'MAPA DE RIESGOS'!$H141,"C",'MAPA DE RIESGOS'!$AF141),"")</f>
        <v/>
      </c>
      <c r="P109" s="338" t="str">
        <f>IF(AND('MAPA DE RIESGOS'!$AP142="Baja",'MAPA DE RIESGOS'!$AR142="Leve"),CONCATENATE("R",'MAPA DE RIESGOS'!$H142,"C",'MAPA DE RIESGOS'!$AF142),"")</f>
        <v/>
      </c>
      <c r="Q109" s="338" t="str">
        <f>IF(AND('MAPA DE RIESGOS'!$AP143="Baja",'MAPA DE RIESGOS'!$AR143="Leve"),CONCATENATE("R",'MAPA DE RIESGOS'!$H143,"C",'MAPA DE RIESGOS'!$AF143),"")</f>
        <v/>
      </c>
      <c r="R109" s="338" t="str">
        <f>IF(AND('MAPA DE RIESGOS'!$AP144="Baja",'MAPA DE RIESGOS'!$AR144="Leve"),CONCATENATE("R",'MAPA DE RIESGOS'!$H144,"C",'MAPA DE RIESGOS'!$AF144),"")</f>
        <v/>
      </c>
      <c r="S109" s="338" t="str">
        <f>IF(AND('MAPA DE RIESGOS'!$AP145="Baja",'MAPA DE RIESGOS'!$AR145="Leve"),CONCATENATE("R",'MAPA DE RIESGOS'!$H145,"C",'MAPA DE RIESGOS'!$AF145),"")</f>
        <v/>
      </c>
      <c r="T109" s="338" t="str">
        <f>IF(AND('MAPA DE RIESGOS'!$AP146="Baja",'MAPA DE RIESGOS'!$AR146="Leve"),CONCATENATE("R",'MAPA DE RIESGOS'!$H146,"C",'MAPA DE RIESGOS'!$AF146),"")</f>
        <v/>
      </c>
      <c r="U109" s="338" t="str">
        <f>IF(AND('MAPA DE RIESGOS'!$AP147="Baja",'MAPA DE RIESGOS'!$AR147="Leve"),CONCATENATE("R",'MAPA DE RIESGOS'!$H147,"C",'MAPA DE RIESGOS'!$AF147),"")</f>
        <v/>
      </c>
      <c r="V109" s="338" t="str">
        <f>IF(AND('MAPA DE RIESGOS'!$AP148="Baja",'MAPA DE RIESGOS'!$AR148="Leve"),CONCATENATE("R",'MAPA DE RIESGOS'!$H148,"C",'MAPA DE RIESGOS'!$AF148),"")</f>
        <v>R23C1</v>
      </c>
      <c r="W109" s="338" t="str">
        <f>IF(AND('MAPA DE RIESGOS'!$AP149="Baja",'MAPA DE RIESGOS'!$AR149="Leve"),CONCATENATE("R",'MAPA DE RIESGOS'!$H149,"C",'MAPA DE RIESGOS'!$AF149),"")</f>
        <v/>
      </c>
      <c r="X109" s="338" t="str">
        <f>IF(AND('MAPA DE RIESGOS'!$AP150="Baja",'MAPA DE RIESGOS'!$AR150="Leve"),CONCATENATE("R",'MAPA DE RIESGOS'!$H150,"C",'MAPA DE RIESGOS'!$AF150),"")</f>
        <v/>
      </c>
      <c r="Y109" s="338" t="str">
        <f>IF(AND('MAPA DE RIESGOS'!$AP151="Baja",'MAPA DE RIESGOS'!$AR151="Leve"),CONCATENATE("R",'MAPA DE RIESGOS'!$H151,"C",'MAPA DE RIESGOS'!$AF151),"")</f>
        <v/>
      </c>
      <c r="Z109" s="338" t="str">
        <f>IF(AND('MAPA DE RIESGOS'!$AP152="Baja",'MAPA DE RIESGOS'!$AR152="Leve"),CONCATENATE("R",'MAPA DE RIESGOS'!$H152,"C",'MAPA DE RIESGOS'!$AF152),"")</f>
        <v/>
      </c>
      <c r="AA109" s="339" t="str">
        <f>IF(AND('MAPA DE RIESGOS'!$AP153="Baja",'MAPA DE RIESGOS'!$AR153="Leve"),CONCATENATE("R",'MAPA DE RIESGOS'!$H153,"C",'MAPA DE RIESGOS'!$AF153),"")</f>
        <v/>
      </c>
      <c r="AB109" s="328" t="str">
        <f>IF(AND('MAPA DE RIESGOS'!$AP136="Baja",'MAPA DE RIESGOS'!$AR136="Menor"),CONCATENATE("R",'MAPA DE RIESGOS'!$H136,"C",'MAPA DE RIESGOS'!$AF136),"")</f>
        <v/>
      </c>
      <c r="AC109" s="329" t="str">
        <f>IF(AND('MAPA DE RIESGOS'!$AP137="Baja",'MAPA DE RIESGOS'!$AR137="Menor"),CONCATENATE("R",'MAPA DE RIESGOS'!$H137,"C",'MAPA DE RIESGOS'!$AF137),"")</f>
        <v/>
      </c>
      <c r="AD109" s="329" t="str">
        <f>IF(AND('MAPA DE RIESGOS'!$AP138="Baja",'MAPA DE RIESGOS'!$AR138="Menor"),CONCATENATE("R",'MAPA DE RIESGOS'!$H138,"C",'MAPA DE RIESGOS'!$AF138),"")</f>
        <v/>
      </c>
      <c r="AE109" s="329" t="str">
        <f>IF(AND('MAPA DE RIESGOS'!$AP139="Baja",'MAPA DE RIESGOS'!$AR139="Menor"),CONCATENATE("R",'MAPA DE RIESGOS'!$H139,"C",'MAPA DE RIESGOS'!$AF139),"")</f>
        <v/>
      </c>
      <c r="AF109" s="329" t="str">
        <f>IF(AND('MAPA DE RIESGOS'!$AP140="Baja",'MAPA DE RIESGOS'!$AR140="Menor"),CONCATENATE("R",'MAPA DE RIESGOS'!$H140,"C",'MAPA DE RIESGOS'!$AF140),"")</f>
        <v/>
      </c>
      <c r="AG109" s="329" t="str">
        <f>IF(AND('MAPA DE RIESGOS'!$AP141="Baja",'MAPA DE RIESGOS'!$AR141="Menor"),CONCATENATE("R",'MAPA DE RIESGOS'!$H141,"C",'MAPA DE RIESGOS'!$AF141),"")</f>
        <v/>
      </c>
      <c r="AH109" s="329" t="str">
        <f>IF(AND('MAPA DE RIESGOS'!$AP142="Baja",'MAPA DE RIESGOS'!$AR142="Menor"),CONCATENATE("R",'MAPA DE RIESGOS'!$H142,"C",'MAPA DE RIESGOS'!$AF142),"")</f>
        <v/>
      </c>
      <c r="AI109" s="329" t="str">
        <f>IF(AND('MAPA DE RIESGOS'!$AP143="Baja",'MAPA DE RIESGOS'!$AR143="Menor"),CONCATENATE("R",'MAPA DE RIESGOS'!$H143,"C",'MAPA DE RIESGOS'!$AF143),"")</f>
        <v/>
      </c>
      <c r="AJ109" s="329" t="str">
        <f>IF(AND('MAPA DE RIESGOS'!$AP144="Baja",'MAPA DE RIESGOS'!$AR144="Menor"),CONCATENATE("R",'MAPA DE RIESGOS'!$H144,"C",'MAPA DE RIESGOS'!$AF144),"")</f>
        <v/>
      </c>
      <c r="AK109" s="329" t="str">
        <f>IF(AND('MAPA DE RIESGOS'!$AP145="Baja",'MAPA DE RIESGOS'!$AR145="Menor"),CONCATENATE("R",'MAPA DE RIESGOS'!$H145,"C",'MAPA DE RIESGOS'!$AF145),"")</f>
        <v/>
      </c>
      <c r="AL109" s="329" t="str">
        <f>IF(AND('MAPA DE RIESGOS'!$AP146="Baja",'MAPA DE RIESGOS'!$AR146="Menor"),CONCATENATE("R",'MAPA DE RIESGOS'!$H146,"C",'MAPA DE RIESGOS'!$AF146),"")</f>
        <v/>
      </c>
      <c r="AM109" s="329" t="str">
        <f>IF(AND('MAPA DE RIESGOS'!$AP147="Baja",'MAPA DE RIESGOS'!$AR147="Menor"),CONCATENATE("R",'MAPA DE RIESGOS'!$H147,"C",'MAPA DE RIESGOS'!$AF147),"")</f>
        <v/>
      </c>
      <c r="AN109" s="329" t="str">
        <f>IF(AND('MAPA DE RIESGOS'!$AP148="Baja",'MAPA DE RIESGOS'!$AR148="Menor"),CONCATENATE("R",'MAPA DE RIESGOS'!$H148,"C",'MAPA DE RIESGOS'!$AF148),"")</f>
        <v/>
      </c>
      <c r="AO109" s="329" t="str">
        <f>IF(AND('MAPA DE RIESGOS'!$AP149="Baja",'MAPA DE RIESGOS'!$AR149="Menor"),CONCATENATE("R",'MAPA DE RIESGOS'!$H149,"C",'MAPA DE RIESGOS'!$AF149),"")</f>
        <v/>
      </c>
      <c r="AP109" s="329" t="str">
        <f>IF(AND('MAPA DE RIESGOS'!$AP150="Baja",'MAPA DE RIESGOS'!$AR150="Menor"),CONCATENATE("R",'MAPA DE RIESGOS'!$H150,"C",'MAPA DE RIESGOS'!$AF150),"")</f>
        <v/>
      </c>
      <c r="AQ109" s="329" t="str">
        <f>IF(AND('MAPA DE RIESGOS'!$AP151="Baja",'MAPA DE RIESGOS'!$AR151="Menor"),CONCATENATE("R",'MAPA DE RIESGOS'!$H151,"C",'MAPA DE RIESGOS'!$AF151),"")</f>
        <v/>
      </c>
      <c r="AR109" s="329" t="str">
        <f>IF(AND('MAPA DE RIESGOS'!$AP152="Baja",'MAPA DE RIESGOS'!$AR152="Menor"),CONCATENATE("R",'MAPA DE RIESGOS'!$H152,"C",'MAPA DE RIESGOS'!$AF152),"")</f>
        <v/>
      </c>
      <c r="AS109" s="329" t="str">
        <f>IF(AND('MAPA DE RIESGOS'!$AP153="Baja",'MAPA DE RIESGOS'!$AR153="Menor"),CONCATENATE("R",'MAPA DE RIESGOS'!$H153,"C",'MAPA DE RIESGOS'!$AF153),"")</f>
        <v/>
      </c>
      <c r="AT109" s="328" t="str">
        <f>IF(AND('MAPA DE RIESGOS'!$AP136="Baja",'MAPA DE RIESGOS'!$AR136="Moderado"),CONCATENATE("R",'MAPA DE RIESGOS'!$H136,"C",'MAPA DE RIESGOS'!$AF136),"")</f>
        <v>R21C1</v>
      </c>
      <c r="AU109" s="329" t="str">
        <f>IF(AND('MAPA DE RIESGOS'!$AP137="Baja",'MAPA DE RIESGOS'!$AR137="Moderado"),CONCATENATE("R",'MAPA DE RIESGOS'!$H137,"C",'MAPA DE RIESGOS'!$AF137),"")</f>
        <v>R21C2</v>
      </c>
      <c r="AV109" s="329" t="str">
        <f>IF(AND('MAPA DE RIESGOS'!$AP138="Baja",'MAPA DE RIESGOS'!$AR138="Moderado"),CONCATENATE("R",'MAPA DE RIESGOS'!$H138,"C",'MAPA DE RIESGOS'!$AF138),"")</f>
        <v/>
      </c>
      <c r="AW109" s="329" t="str">
        <f>IF(AND('MAPA DE RIESGOS'!$AP139="Baja",'MAPA DE RIESGOS'!$AR139="Moderado"),CONCATENATE("R",'MAPA DE RIESGOS'!$H139,"C",'MAPA DE RIESGOS'!$AF139),"")</f>
        <v/>
      </c>
      <c r="AX109" s="329" t="str">
        <f>IF(AND('MAPA DE RIESGOS'!$AP140="Baja",'MAPA DE RIESGOS'!$AR140="Moderado"),CONCATENATE("R",'MAPA DE RIESGOS'!$H140,"C",'MAPA DE RIESGOS'!$AF140),"")</f>
        <v/>
      </c>
      <c r="AY109" s="329" t="str">
        <f>IF(AND('MAPA DE RIESGOS'!$AP141="Baja",'MAPA DE RIESGOS'!$AR141="Moderado"),CONCATENATE("R",'MAPA DE RIESGOS'!$H141,"C",'MAPA DE RIESGOS'!$AF141),"")</f>
        <v/>
      </c>
      <c r="AZ109" s="329" t="str">
        <f>IF(AND('MAPA DE RIESGOS'!$AP142="Baja",'MAPA DE RIESGOS'!$AR142="Moderado"),CONCATENATE("R",'MAPA DE RIESGOS'!$H142,"C",'MAPA DE RIESGOS'!$AF142),"")</f>
        <v/>
      </c>
      <c r="BA109" s="329" t="str">
        <f>IF(AND('MAPA DE RIESGOS'!$AP143="Baja",'MAPA DE RIESGOS'!$AR143="Moderado"),CONCATENATE("R",'MAPA DE RIESGOS'!$H143,"C",'MAPA DE RIESGOS'!$AF143),"")</f>
        <v/>
      </c>
      <c r="BB109" s="329" t="str">
        <f>IF(AND('MAPA DE RIESGOS'!$AP144="Baja",'MAPA DE RIESGOS'!$AR144="Moderado"),CONCATENATE("R",'MAPA DE RIESGOS'!$H144,"C",'MAPA DE RIESGOS'!$AF144),"")</f>
        <v/>
      </c>
      <c r="BC109" s="329" t="str">
        <f>IF(AND('MAPA DE RIESGOS'!$AP145="Baja",'MAPA DE RIESGOS'!$AR145="Moderado"),CONCATENATE("R",'MAPA DE RIESGOS'!$H145,"C",'MAPA DE RIESGOS'!$AF145),"")</f>
        <v/>
      </c>
      <c r="BD109" s="329" t="str">
        <f>IF(AND('MAPA DE RIESGOS'!$AP146="Baja",'MAPA DE RIESGOS'!$AR146="Moderado"),CONCATENATE("R",'MAPA DE RIESGOS'!$H146,"C",'MAPA DE RIESGOS'!$AF146),"")</f>
        <v/>
      </c>
      <c r="BE109" s="329" t="str">
        <f>IF(AND('MAPA DE RIESGOS'!$AP147="Baja",'MAPA DE RIESGOS'!$AR147="Moderado"),CONCATENATE("R",'MAPA DE RIESGOS'!$H147,"C",'MAPA DE RIESGOS'!$AF147),"")</f>
        <v/>
      </c>
      <c r="BF109" s="329" t="str">
        <f>IF(AND('MAPA DE RIESGOS'!$AP148="Baja",'MAPA DE RIESGOS'!$AR148="Moderado"),CONCATENATE("R",'MAPA DE RIESGOS'!$H148,"C",'MAPA DE RIESGOS'!$AF148),"")</f>
        <v/>
      </c>
      <c r="BG109" s="329" t="str">
        <f>IF(AND('MAPA DE RIESGOS'!$AP149="Baja",'MAPA DE RIESGOS'!$AR149="Moderado"),CONCATENATE("R",'MAPA DE RIESGOS'!$H149,"C",'MAPA DE RIESGOS'!$AF149),"")</f>
        <v/>
      </c>
      <c r="BH109" s="329" t="str">
        <f>IF(AND('MAPA DE RIESGOS'!$AP150="Baja",'MAPA DE RIESGOS'!$AR150="Moderado"),CONCATENATE("R",'MAPA DE RIESGOS'!$H150,"C",'MAPA DE RIESGOS'!$AF150),"")</f>
        <v/>
      </c>
      <c r="BI109" s="329" t="str">
        <f>IF(AND('MAPA DE RIESGOS'!$AP151="Baja",'MAPA DE RIESGOS'!$AR151="Moderado"),CONCATENATE("R",'MAPA DE RIESGOS'!$H151,"C",'MAPA DE RIESGOS'!$AF151),"")</f>
        <v/>
      </c>
      <c r="BJ109" s="329" t="str">
        <f>IF(AND('MAPA DE RIESGOS'!$AP152="Baja",'MAPA DE RIESGOS'!$AR152="Moderado"),CONCATENATE("R",'MAPA DE RIESGOS'!$H152,"C",'MAPA DE RIESGOS'!$AF152),"")</f>
        <v/>
      </c>
      <c r="BK109" s="330" t="str">
        <f>IF(AND('MAPA DE RIESGOS'!$AP153="Baja",'MAPA DE RIESGOS'!$AR153="Moderado"),CONCATENATE("R",'MAPA DE RIESGOS'!$H153,"C",'MAPA DE RIESGOS'!$AF153),"")</f>
        <v/>
      </c>
      <c r="BL109" s="316" t="str">
        <f>IF(AND('MAPA DE RIESGOS'!$AP136="Baja",'MAPA DE RIESGOS'!$AR136="Mayor"),CONCATENATE("R",'MAPA DE RIESGOS'!$H136,"C",'MAPA DE RIESGOS'!$AF136),"")</f>
        <v/>
      </c>
      <c r="BM109" s="316" t="str">
        <f>IF(AND('MAPA DE RIESGOS'!$AP137="Baja",'MAPA DE RIESGOS'!$AR137="Mayor"),CONCATENATE("R",'MAPA DE RIESGOS'!$H137,"C",'MAPA DE RIESGOS'!$AF137),"")</f>
        <v/>
      </c>
      <c r="BN109" s="316" t="str">
        <f>IF(AND('MAPA DE RIESGOS'!$AP138="Baja",'MAPA DE RIESGOS'!$AR138="Mayor"),CONCATENATE("R",'MAPA DE RIESGOS'!$H138,"C",'MAPA DE RIESGOS'!$AF138),"")</f>
        <v/>
      </c>
      <c r="BO109" s="316" t="str">
        <f>IF(AND('MAPA DE RIESGOS'!$AP139="Baja",'MAPA DE RIESGOS'!$AR139="Mayor"),CONCATENATE("R",'MAPA DE RIESGOS'!$H139,"C",'MAPA DE RIESGOS'!$AF139),"")</f>
        <v/>
      </c>
      <c r="BP109" s="316" t="str">
        <f>IF(AND('MAPA DE RIESGOS'!$AP140="Baja",'MAPA DE RIESGOS'!$AR140="Mayor"),CONCATENATE("R",'MAPA DE RIESGOS'!$H140,"C",'MAPA DE RIESGOS'!$AF140),"")</f>
        <v/>
      </c>
      <c r="BQ109" s="316" t="str">
        <f>IF(AND('MAPA DE RIESGOS'!$AP141="Baja",'MAPA DE RIESGOS'!$AR141="Mayor"),CONCATENATE("R",'MAPA DE RIESGOS'!$H141,"C",'MAPA DE RIESGOS'!$AF141),"")</f>
        <v/>
      </c>
      <c r="BR109" s="316" t="str">
        <f>IF(AND('MAPA DE RIESGOS'!$AP142="Baja",'MAPA DE RIESGOS'!$AR142="Mayor"),CONCATENATE("R",'MAPA DE RIESGOS'!$H142,"C",'MAPA DE RIESGOS'!$AF142),"")</f>
        <v/>
      </c>
      <c r="BS109" s="316" t="str">
        <f>IF(AND('MAPA DE RIESGOS'!$AP143="Baja",'MAPA DE RIESGOS'!$AR143="Mayor"),CONCATENATE("R",'MAPA DE RIESGOS'!$H143,"C",'MAPA DE RIESGOS'!$AF143),"")</f>
        <v/>
      </c>
      <c r="BT109" s="316" t="str">
        <f>IF(AND('MAPA DE RIESGOS'!$AP144="Baja",'MAPA DE RIESGOS'!$AR144="Mayor"),CONCATENATE("R",'MAPA DE RIESGOS'!$H144,"C",'MAPA DE RIESGOS'!$AF144),"")</f>
        <v/>
      </c>
      <c r="BU109" s="316" t="str">
        <f>IF(AND('MAPA DE RIESGOS'!$AP145="Baja",'MAPA DE RIESGOS'!$AR145="Mayor"),CONCATENATE("R",'MAPA DE RIESGOS'!$H145,"C",'MAPA DE RIESGOS'!$AF145),"")</f>
        <v/>
      </c>
      <c r="BV109" s="316" t="str">
        <f>IF(AND('MAPA DE RIESGOS'!$AP146="Baja",'MAPA DE RIESGOS'!$AR146="Mayor"),CONCATENATE("R",'MAPA DE RIESGOS'!$H146,"C",'MAPA DE RIESGOS'!$AF146),"")</f>
        <v/>
      </c>
      <c r="BW109" s="316" t="str">
        <f>IF(AND('MAPA DE RIESGOS'!$AP147="Baja",'MAPA DE RIESGOS'!$AR147="Mayor"),CONCATENATE("R",'MAPA DE RIESGOS'!$H147,"C",'MAPA DE RIESGOS'!$AF147),"")</f>
        <v/>
      </c>
      <c r="BX109" s="316" t="str">
        <f>IF(AND('MAPA DE RIESGOS'!$AP148="Baja",'MAPA DE RIESGOS'!$AR148="Mayor"),CONCATENATE("R",'MAPA DE RIESGOS'!$H148,"C",'MAPA DE RIESGOS'!$AF148),"")</f>
        <v/>
      </c>
      <c r="BY109" s="316" t="str">
        <f>IF(AND('MAPA DE RIESGOS'!$AP149="Baja",'MAPA DE RIESGOS'!$AR149="Mayor"),CONCATENATE("R",'MAPA DE RIESGOS'!$H149,"C",'MAPA DE RIESGOS'!$AF149),"")</f>
        <v/>
      </c>
      <c r="BZ109" s="316" t="str">
        <f>IF(AND('MAPA DE RIESGOS'!$AP150="Baja",'MAPA DE RIESGOS'!$AR150="Mayor"),CONCATENATE("R",'MAPA DE RIESGOS'!$H150,"C",'MAPA DE RIESGOS'!$AF150),"")</f>
        <v/>
      </c>
      <c r="CA109" s="316" t="str">
        <f>IF(AND('MAPA DE RIESGOS'!$AP151="Baja",'MAPA DE RIESGOS'!$AR151="Mayor"),CONCATENATE("R",'MAPA DE RIESGOS'!$H151,"C",'MAPA DE RIESGOS'!$AF151),"")</f>
        <v/>
      </c>
      <c r="CB109" s="316" t="str">
        <f>IF(AND('MAPA DE RIESGOS'!$AP152="Baja",'MAPA DE RIESGOS'!$AR152="Mayor"),CONCATENATE("R",'MAPA DE RIESGOS'!$H152,"C",'MAPA DE RIESGOS'!$AF152),"")</f>
        <v/>
      </c>
      <c r="CC109" s="317" t="str">
        <f>IF(AND('MAPA DE RIESGOS'!$AP153="Baja",'MAPA DE RIESGOS'!$AR153="Mayor"),CONCATENATE("R",'MAPA DE RIESGOS'!$H153,"C",'MAPA DE RIESGOS'!$AF153),"")</f>
        <v/>
      </c>
      <c r="CD109" s="318" t="str">
        <f>IF(AND('MAPA DE RIESGOS'!$AP136="Baja",'MAPA DE RIESGOS'!$AR136="Catastrófico"),CONCATENATE("R",'MAPA DE RIESGOS'!$H136,"C",'MAPA DE RIESGOS'!$AF136),"")</f>
        <v/>
      </c>
      <c r="CE109" s="318" t="str">
        <f>IF(AND('MAPA DE RIESGOS'!$AP137="Baja",'MAPA DE RIESGOS'!$AR137="Catastrófico"),CONCATENATE("R",'MAPA DE RIESGOS'!$H137,"C",'MAPA DE RIESGOS'!$AF137),"")</f>
        <v/>
      </c>
      <c r="CF109" s="318" t="str">
        <f>IF(AND('MAPA DE RIESGOS'!$AP138="Baja",'MAPA DE RIESGOS'!$AR138="Catastrófico"),CONCATENATE("R",'MAPA DE RIESGOS'!$H138,"C",'MAPA DE RIESGOS'!$AF138),"")</f>
        <v/>
      </c>
      <c r="CG109" s="318" t="str">
        <f>IF(AND('MAPA DE RIESGOS'!$AP139="Baja",'MAPA DE RIESGOS'!$AR139="Catastrófico"),CONCATENATE("R",'MAPA DE RIESGOS'!$H139,"C",'MAPA DE RIESGOS'!$AF139),"")</f>
        <v/>
      </c>
      <c r="CH109" s="318" t="str">
        <f>IF(AND('MAPA DE RIESGOS'!$AP140="Baja",'MAPA DE RIESGOS'!$AR140="Catastrófico"),CONCATENATE("R",'MAPA DE RIESGOS'!$H140,"C",'MAPA DE RIESGOS'!$AF140),"")</f>
        <v/>
      </c>
      <c r="CI109" s="318" t="str">
        <f>IF(AND('MAPA DE RIESGOS'!$AP141="Baja",'MAPA DE RIESGOS'!$AR141="Catastrófico"),CONCATENATE("R",'MAPA DE RIESGOS'!$H141,"C",'MAPA DE RIESGOS'!$AF141),"")</f>
        <v/>
      </c>
      <c r="CJ109" s="318" t="str">
        <f>IF(AND('MAPA DE RIESGOS'!$AP142="Baja",'MAPA DE RIESGOS'!$AR142="Catastrófico"),CONCATENATE("R",'MAPA DE RIESGOS'!$H142,"C",'MAPA DE RIESGOS'!$AF142),"")</f>
        <v/>
      </c>
      <c r="CK109" s="318" t="str">
        <f>IF(AND('MAPA DE RIESGOS'!$AP143="Baja",'MAPA DE RIESGOS'!$AR143="Catastrófico"),CONCATENATE("R",'MAPA DE RIESGOS'!$H143,"C",'MAPA DE RIESGOS'!$AF143),"")</f>
        <v/>
      </c>
      <c r="CL109" s="318" t="str">
        <f>IF(AND('MAPA DE RIESGOS'!$AP144="Baja",'MAPA DE RIESGOS'!$AR144="Catastrófico"),CONCATENATE("R",'MAPA DE RIESGOS'!$H144,"C",'MAPA DE RIESGOS'!$AF144),"")</f>
        <v/>
      </c>
      <c r="CM109" s="318" t="str">
        <f>IF(AND('MAPA DE RIESGOS'!$AP145="Baja",'MAPA DE RIESGOS'!$AR145="Catastrófico"),CONCATENATE("R",'MAPA DE RIESGOS'!$H145,"C",'MAPA DE RIESGOS'!$AF145),"")</f>
        <v/>
      </c>
      <c r="CN109" s="318" t="str">
        <f>IF(AND('MAPA DE RIESGOS'!$AP146="Baja",'MAPA DE RIESGOS'!$AR146="Catastrófico"),CONCATENATE("R",'MAPA DE RIESGOS'!$H146,"C",'MAPA DE RIESGOS'!$AF146),"")</f>
        <v/>
      </c>
      <c r="CO109" s="318" t="str">
        <f>IF(AND('MAPA DE RIESGOS'!$AP147="Baja",'MAPA DE RIESGOS'!$AR147="Catastrófico"),CONCATENATE("R",'MAPA DE RIESGOS'!$H147,"C",'MAPA DE RIESGOS'!$AF147),"")</f>
        <v/>
      </c>
      <c r="CP109" s="318" t="str">
        <f>IF(AND('MAPA DE RIESGOS'!$AP148="Baja",'MAPA DE RIESGOS'!$AR148="Catastrófico"),CONCATENATE("R",'MAPA DE RIESGOS'!$H148,"C",'MAPA DE RIESGOS'!$AF148),"")</f>
        <v/>
      </c>
      <c r="CQ109" s="318" t="str">
        <f>IF(AND('MAPA DE RIESGOS'!$AP149="Baja",'MAPA DE RIESGOS'!$AR149="Catastrófico"),CONCATENATE("R",'MAPA DE RIESGOS'!$H149,"C",'MAPA DE RIESGOS'!$AF149),"")</f>
        <v/>
      </c>
      <c r="CR109" s="318" t="str">
        <f>IF(AND('MAPA DE RIESGOS'!$AP150="Baja",'MAPA DE RIESGOS'!$AR150="Catastrófico"),CONCATENATE("R",'MAPA DE RIESGOS'!$H150,"C",'MAPA DE RIESGOS'!$AF150),"")</f>
        <v/>
      </c>
      <c r="CS109" s="318" t="str">
        <f>IF(AND('MAPA DE RIESGOS'!$AP151="Baja",'MAPA DE RIESGOS'!$AR151="Catastrófico"),CONCATENATE("R",'MAPA DE RIESGOS'!$H151,"C",'MAPA DE RIESGOS'!$AF151),"")</f>
        <v/>
      </c>
      <c r="CT109" s="318" t="str">
        <f>IF(AND('MAPA DE RIESGOS'!$AP152="Baja",'MAPA DE RIESGOS'!$AR152="Catastrófico"),CONCATENATE("R",'MAPA DE RIESGOS'!$H152,"C",'MAPA DE RIESGOS'!$AF152),"")</f>
        <v/>
      </c>
      <c r="CU109" s="319" t="str">
        <f>IF(AND('MAPA DE RIESGOS'!$AP153="Baja",'MAPA DE RIESGOS'!$AR153="Catastrófico"),CONCATENATE("R",'MAPA DE RIESGOS'!$H153,"C",'MAPA DE RIESGOS'!$AF153),"")</f>
        <v/>
      </c>
      <c r="CV109" s="57"/>
      <c r="CW109" s="845"/>
      <c r="CX109" s="845"/>
      <c r="CY109" s="845"/>
      <c r="CZ109" s="845"/>
      <c r="DA109" s="845"/>
      <c r="DB109" s="845"/>
    </row>
    <row r="110" spans="2:106" ht="32.450000000000003" customHeight="1">
      <c r="B110" s="878"/>
      <c r="C110" s="878"/>
      <c r="D110" s="879"/>
      <c r="E110" s="849"/>
      <c r="F110" s="850"/>
      <c r="G110" s="850"/>
      <c r="H110" s="850"/>
      <c r="I110" s="851"/>
      <c r="J110" s="337" t="str">
        <f>IF(AND('MAPA DE RIESGOS'!$AP154="Baja",'MAPA DE RIESGOS'!$AR154="Leve"),CONCATENATE("R",'MAPA DE RIESGOS'!$H154,"C",'MAPA DE RIESGOS'!$AF154),"")</f>
        <v/>
      </c>
      <c r="K110" s="338" t="str">
        <f>IF(AND('MAPA DE RIESGOS'!$AP155="Baja",'MAPA DE RIESGOS'!$AR155="Leve"),CONCATENATE("R",'MAPA DE RIESGOS'!$H155,"C",'MAPA DE RIESGOS'!$AF155),"")</f>
        <v/>
      </c>
      <c r="L110" s="338" t="str">
        <f>IF(AND('MAPA DE RIESGOS'!$AP156="Baja",'MAPA DE RIESGOS'!$AR156="Leve"),CONCATENATE("R",'MAPA DE RIESGOS'!$H156,"C",'MAPA DE RIESGOS'!$AF156),"")</f>
        <v/>
      </c>
      <c r="M110" s="338" t="str">
        <f>IF(AND('MAPA DE RIESGOS'!$AP157="Baja",'MAPA DE RIESGOS'!$AR157="Leve"),CONCATENATE("R",'MAPA DE RIESGOS'!$H157,"C",'MAPA DE RIESGOS'!$AF157),"")</f>
        <v/>
      </c>
      <c r="N110" s="338" t="str">
        <f>IF(AND('MAPA DE RIESGOS'!$AP158="Baja",'MAPA DE RIESGOS'!$AR158="Leve"),CONCATENATE("R",'MAPA DE RIESGOS'!$H158,"C",'MAPA DE RIESGOS'!$AF158),"")</f>
        <v/>
      </c>
      <c r="O110" s="338" t="str">
        <f>IF(AND('MAPA DE RIESGOS'!$AP159="Baja",'MAPA DE RIESGOS'!$AR159="Leve"),CONCATENATE("R",'MAPA DE RIESGOS'!$H159,"C",'MAPA DE RIESGOS'!$AF159),"")</f>
        <v/>
      </c>
      <c r="P110" s="338" t="str">
        <f>IF(AND('MAPA DE RIESGOS'!$AP160="Baja",'MAPA DE RIESGOS'!$AR160="Leve"),CONCATENATE("R",'MAPA DE RIESGOS'!$H160,"C",'MAPA DE RIESGOS'!$AF160),"")</f>
        <v/>
      </c>
      <c r="Q110" s="338" t="str">
        <f>IF(AND('MAPA DE RIESGOS'!$AP161="Baja",'MAPA DE RIESGOS'!$AR161="Leve"),CONCATENATE("R",'MAPA DE RIESGOS'!$H161,"C",'MAPA DE RIESGOS'!$AF161),"")</f>
        <v/>
      </c>
      <c r="R110" s="338" t="str">
        <f>IF(AND('MAPA DE RIESGOS'!$AP162="Baja",'MAPA DE RIESGOS'!$AR162="Leve"),CONCATENATE("R",'MAPA DE RIESGOS'!$H162,"C",'MAPA DE RIESGOS'!$AF162),"")</f>
        <v/>
      </c>
      <c r="S110" s="338" t="str">
        <f>IF(AND('MAPA DE RIESGOS'!$AP163="Baja",'MAPA DE RIESGOS'!$AR163="Leve"),CONCATENATE("R",'MAPA DE RIESGOS'!$H163,"C",'MAPA DE RIESGOS'!$AF163),"")</f>
        <v/>
      </c>
      <c r="T110" s="338" t="str">
        <f>IF(AND('MAPA DE RIESGOS'!$AP164="Baja",'MAPA DE RIESGOS'!$AR164="Leve"),CONCATENATE("R",'MAPA DE RIESGOS'!$H164,"C",'MAPA DE RIESGOS'!$AF164),"")</f>
        <v/>
      </c>
      <c r="U110" s="338" t="str">
        <f>IF(AND('MAPA DE RIESGOS'!$AP165="Baja",'MAPA DE RIESGOS'!$AR165="Leve"),CONCATENATE("R",'MAPA DE RIESGOS'!$H165,"C",'MAPA DE RIESGOS'!$AF165),"")</f>
        <v/>
      </c>
      <c r="V110" s="338" t="str">
        <f>IF(AND('MAPA DE RIESGOS'!$AP166="Baja",'MAPA DE RIESGOS'!$AR166="Leve"),CONCATENATE("R",'MAPA DE RIESGOS'!$H166,"C",'MAPA DE RIESGOS'!$AF166),"")</f>
        <v/>
      </c>
      <c r="W110" s="338" t="str">
        <f>IF(AND('MAPA DE RIESGOS'!$AP167="Baja",'MAPA DE RIESGOS'!$AR167="Leve"),CONCATENATE("R",'MAPA DE RIESGOS'!$H167,"C",'MAPA DE RIESGOS'!$AF167),"")</f>
        <v/>
      </c>
      <c r="X110" s="338" t="str">
        <f>IF(AND('MAPA DE RIESGOS'!$AP168="Baja",'MAPA DE RIESGOS'!$AR168="Leve"),CONCATENATE("R",'MAPA DE RIESGOS'!$H168,"C",'MAPA DE RIESGOS'!$AF168),"")</f>
        <v/>
      </c>
      <c r="Y110" s="338" t="str">
        <f>IF(AND('MAPA DE RIESGOS'!$AP169="Baja",'MAPA DE RIESGOS'!$AR169="Leve"),CONCATENATE("R",'MAPA DE RIESGOS'!$H169,"C",'MAPA DE RIESGOS'!$AF169),"")</f>
        <v/>
      </c>
      <c r="Z110" s="338" t="str">
        <f>IF(AND('MAPA DE RIESGOS'!$AP170="Baja",'MAPA DE RIESGOS'!$AR170="Leve"),CONCATENATE("R",'MAPA DE RIESGOS'!$H170,"C",'MAPA DE RIESGOS'!$AF170),"")</f>
        <v/>
      </c>
      <c r="AA110" s="339" t="str">
        <f>IF(AND('MAPA DE RIESGOS'!$AP171="Baja",'MAPA DE RIESGOS'!$AR171="Leve"),CONCATENATE("R",'MAPA DE RIESGOS'!$H171,"C",'MAPA DE RIESGOS'!$AF171),"")</f>
        <v/>
      </c>
      <c r="AB110" s="328" t="str">
        <f>IF(AND('MAPA DE RIESGOS'!$AP154="Baja",'MAPA DE RIESGOS'!$AR154="Menor"),CONCATENATE("R",'MAPA DE RIESGOS'!$H154,"C",'MAPA DE RIESGOS'!$AF154),"")</f>
        <v/>
      </c>
      <c r="AC110" s="329" t="str">
        <f>IF(AND('MAPA DE RIESGOS'!$AP155="Baja",'MAPA DE RIESGOS'!$AR155="Menor"),CONCATENATE("R",'MAPA DE RIESGOS'!$H155,"C",'MAPA DE RIESGOS'!$AF155),"")</f>
        <v/>
      </c>
      <c r="AD110" s="329" t="str">
        <f>IF(AND('MAPA DE RIESGOS'!$AP156="Baja",'MAPA DE RIESGOS'!$AR156="Menor"),CONCATENATE("R",'MAPA DE RIESGOS'!$H156,"C",'MAPA DE RIESGOS'!$AF156),"")</f>
        <v/>
      </c>
      <c r="AE110" s="329" t="str">
        <f>IF(AND('MAPA DE RIESGOS'!$AP157="Baja",'MAPA DE RIESGOS'!$AR157="Menor"),CONCATENATE("R",'MAPA DE RIESGOS'!$H157,"C",'MAPA DE RIESGOS'!$AF157),"")</f>
        <v/>
      </c>
      <c r="AF110" s="329" t="str">
        <f>IF(AND('MAPA DE RIESGOS'!$AP158="Baja",'MAPA DE RIESGOS'!$AR158="Menor"),CONCATENATE("R",'MAPA DE RIESGOS'!$H158,"C",'MAPA DE RIESGOS'!$AF158),"")</f>
        <v/>
      </c>
      <c r="AG110" s="329" t="str">
        <f>IF(AND('MAPA DE RIESGOS'!$AP159="Baja",'MAPA DE RIESGOS'!$AR159="Menor"),CONCATENATE("R",'MAPA DE RIESGOS'!$H159,"C",'MAPA DE RIESGOS'!$AF159),"")</f>
        <v/>
      </c>
      <c r="AH110" s="329" t="str">
        <f>IF(AND('MAPA DE RIESGOS'!$AP160="Baja",'MAPA DE RIESGOS'!$AR160="Menor"),CONCATENATE("R",'MAPA DE RIESGOS'!$H160,"C",'MAPA DE RIESGOS'!$AF160),"")</f>
        <v/>
      </c>
      <c r="AI110" s="329" t="str">
        <f>IF(AND('MAPA DE RIESGOS'!$AP161="Baja",'MAPA DE RIESGOS'!$AR161="Menor"),CONCATENATE("R",'MAPA DE RIESGOS'!$H161,"C",'MAPA DE RIESGOS'!$AF161),"")</f>
        <v/>
      </c>
      <c r="AJ110" s="329" t="str">
        <f>IF(AND('MAPA DE RIESGOS'!$AP162="Baja",'MAPA DE RIESGOS'!$AR162="Menor"),CONCATENATE("R",'MAPA DE RIESGOS'!$H162,"C",'MAPA DE RIESGOS'!$AF162),"")</f>
        <v/>
      </c>
      <c r="AK110" s="329" t="str">
        <f>IF(AND('MAPA DE RIESGOS'!$AP163="Baja",'MAPA DE RIESGOS'!$AR163="Menor"),CONCATENATE("R",'MAPA DE RIESGOS'!$H163,"C",'MAPA DE RIESGOS'!$AF163),"")</f>
        <v/>
      </c>
      <c r="AL110" s="329" t="str">
        <f>IF(AND('MAPA DE RIESGOS'!$AP164="Baja",'MAPA DE RIESGOS'!$AR164="Menor"),CONCATENATE("R",'MAPA DE RIESGOS'!$H164,"C",'MAPA DE RIESGOS'!$AF164),"")</f>
        <v/>
      </c>
      <c r="AM110" s="329" t="str">
        <f>IF(AND('MAPA DE RIESGOS'!$AP165="Baja",'MAPA DE RIESGOS'!$AR165="Menor"),CONCATENATE("R",'MAPA DE RIESGOS'!$H165,"C",'MAPA DE RIESGOS'!$AF165),"")</f>
        <v/>
      </c>
      <c r="AN110" s="329" t="str">
        <f>IF(AND('MAPA DE RIESGOS'!$AP166="Baja",'MAPA DE RIESGOS'!$AR166="Menor"),CONCATENATE("R",'MAPA DE RIESGOS'!$H166,"C",'MAPA DE RIESGOS'!$AF166),"")</f>
        <v/>
      </c>
      <c r="AO110" s="329" t="str">
        <f>IF(AND('MAPA DE RIESGOS'!$AP167="Baja",'MAPA DE RIESGOS'!$AR167="Menor"),CONCATENATE("R",'MAPA DE RIESGOS'!$H167,"C",'MAPA DE RIESGOS'!$AF167),"")</f>
        <v/>
      </c>
      <c r="AP110" s="329" t="str">
        <f>IF(AND('MAPA DE RIESGOS'!$AP168="Baja",'MAPA DE RIESGOS'!$AR168="Menor"),CONCATENATE("R",'MAPA DE RIESGOS'!$H168,"C",'MAPA DE RIESGOS'!$AF168),"")</f>
        <v/>
      </c>
      <c r="AQ110" s="329" t="str">
        <f>IF(AND('MAPA DE RIESGOS'!$AP169="Baja",'MAPA DE RIESGOS'!$AR169="Menor"),CONCATENATE("R",'MAPA DE RIESGOS'!$H169,"C",'MAPA DE RIESGOS'!$AF169),"")</f>
        <v/>
      </c>
      <c r="AR110" s="329" t="str">
        <f>IF(AND('MAPA DE RIESGOS'!$AP170="Baja",'MAPA DE RIESGOS'!$AR170="Menor"),CONCATENATE("R",'MAPA DE RIESGOS'!$H170,"C",'MAPA DE RIESGOS'!$AF170),"")</f>
        <v/>
      </c>
      <c r="AS110" s="329" t="str">
        <f>IF(AND('MAPA DE RIESGOS'!$AP171="Baja",'MAPA DE RIESGOS'!$AR171="Menor"),CONCATENATE("R",'MAPA DE RIESGOS'!$H171,"C",'MAPA DE RIESGOS'!$AF171),"")</f>
        <v/>
      </c>
      <c r="AT110" s="328" t="str">
        <f>IF(AND('MAPA DE RIESGOS'!$AP154="Baja",'MAPA DE RIESGOS'!$AR154="Moderado"),CONCATENATE("R",'MAPA DE RIESGOS'!$H154,"C",'MAPA DE RIESGOS'!$AF154),"")</f>
        <v/>
      </c>
      <c r="AU110" s="329" t="str">
        <f>IF(AND('MAPA DE RIESGOS'!$AP155="Baja",'MAPA DE RIESGOS'!$AR155="Moderado"),CONCATENATE("R",'MAPA DE RIESGOS'!$H155,"C",'MAPA DE RIESGOS'!$AF155),"")</f>
        <v/>
      </c>
      <c r="AV110" s="329" t="str">
        <f>IF(AND('MAPA DE RIESGOS'!$AP156="Baja",'MAPA DE RIESGOS'!$AR156="Moderado"),CONCATENATE("R",'MAPA DE RIESGOS'!$H156,"C",'MAPA DE RIESGOS'!$AF156),"")</f>
        <v/>
      </c>
      <c r="AW110" s="329" t="str">
        <f>IF(AND('MAPA DE RIESGOS'!$AP157="Baja",'MAPA DE RIESGOS'!$AR157="Moderado"),CONCATENATE("R",'MAPA DE RIESGOS'!$H157,"C",'MAPA DE RIESGOS'!$AF157),"")</f>
        <v/>
      </c>
      <c r="AX110" s="329" t="str">
        <f>IF(AND('MAPA DE RIESGOS'!$AP158="Baja",'MAPA DE RIESGOS'!$AR158="Moderado"),CONCATENATE("R",'MAPA DE RIESGOS'!$H158,"C",'MAPA DE RIESGOS'!$AF158),"")</f>
        <v/>
      </c>
      <c r="AY110" s="329" t="str">
        <f>IF(AND('MAPA DE RIESGOS'!$AP159="Baja",'MAPA DE RIESGOS'!$AR159="Moderado"),CONCATENATE("R",'MAPA DE RIESGOS'!$H159,"C",'MAPA DE RIESGOS'!$AF159),"")</f>
        <v/>
      </c>
      <c r="AZ110" s="329" t="str">
        <f>IF(AND('MAPA DE RIESGOS'!$AP160="Baja",'MAPA DE RIESGOS'!$AR160="Moderado"),CONCATENATE("R",'MAPA DE RIESGOS'!$H160,"C",'MAPA DE RIESGOS'!$AF160),"")</f>
        <v/>
      </c>
      <c r="BA110" s="329" t="str">
        <f>IF(AND('MAPA DE RIESGOS'!$AP161="Baja",'MAPA DE RIESGOS'!$AR161="Moderado"),CONCATENATE("R",'MAPA DE RIESGOS'!$H161,"C",'MAPA DE RIESGOS'!$AF161),"")</f>
        <v/>
      </c>
      <c r="BB110" s="329" t="str">
        <f>IF(AND('MAPA DE RIESGOS'!$AP162="Baja",'MAPA DE RIESGOS'!$AR162="Moderado"),CONCATENATE("R",'MAPA DE RIESGOS'!$H162,"C",'MAPA DE RIESGOS'!$AF162),"")</f>
        <v/>
      </c>
      <c r="BC110" s="329" t="str">
        <f>IF(AND('MAPA DE RIESGOS'!$AP163="Baja",'MAPA DE RIESGOS'!$AR163="Moderado"),CONCATENATE("R",'MAPA DE RIESGOS'!$H163,"C",'MAPA DE RIESGOS'!$AF163),"")</f>
        <v/>
      </c>
      <c r="BD110" s="329" t="str">
        <f>IF(AND('MAPA DE RIESGOS'!$AP164="Baja",'MAPA DE RIESGOS'!$AR164="Moderado"),CONCATENATE("R",'MAPA DE RIESGOS'!$H164,"C",'MAPA DE RIESGOS'!$AF164),"")</f>
        <v/>
      </c>
      <c r="BE110" s="329" t="str">
        <f>IF(AND('MAPA DE RIESGOS'!$AP165="Baja",'MAPA DE RIESGOS'!$AR165="Moderado"),CONCATENATE("R",'MAPA DE RIESGOS'!$H165,"C",'MAPA DE RIESGOS'!$AF165),"")</f>
        <v/>
      </c>
      <c r="BF110" s="329" t="str">
        <f>IF(AND('MAPA DE RIESGOS'!$AP166="Baja",'MAPA DE RIESGOS'!$AR166="Moderado"),CONCATENATE("R",'MAPA DE RIESGOS'!$H166,"C",'MAPA DE RIESGOS'!$AF166),"")</f>
        <v/>
      </c>
      <c r="BG110" s="329" t="str">
        <f>IF(AND('MAPA DE RIESGOS'!$AP167="Baja",'MAPA DE RIESGOS'!$AR167="Moderado"),CONCATENATE("R",'MAPA DE RIESGOS'!$H167,"C",'MAPA DE RIESGOS'!$AF167),"")</f>
        <v/>
      </c>
      <c r="BH110" s="329" t="str">
        <f>IF(AND('MAPA DE RIESGOS'!$AP168="Baja",'MAPA DE RIESGOS'!$AR168="Moderado"),CONCATENATE("R",'MAPA DE RIESGOS'!$H168,"C",'MAPA DE RIESGOS'!$AF168),"")</f>
        <v/>
      </c>
      <c r="BI110" s="329" t="str">
        <f>IF(AND('MAPA DE RIESGOS'!$AP169="Baja",'MAPA DE RIESGOS'!$AR169="Moderado"),CONCATENATE("R",'MAPA DE RIESGOS'!$H169,"C",'MAPA DE RIESGOS'!$AF169),"")</f>
        <v/>
      </c>
      <c r="BJ110" s="329" t="str">
        <f>IF(AND('MAPA DE RIESGOS'!$AP170="Baja",'MAPA DE RIESGOS'!$AR170="Moderado"),CONCATENATE("R",'MAPA DE RIESGOS'!$H170,"C",'MAPA DE RIESGOS'!$AF170),"")</f>
        <v/>
      </c>
      <c r="BK110" s="330" t="str">
        <f>IF(AND('MAPA DE RIESGOS'!$AP171="Baja",'MAPA DE RIESGOS'!$AR171="Moderado"),CONCATENATE("R",'MAPA DE RIESGOS'!$H171,"C",'MAPA DE RIESGOS'!$AF171),"")</f>
        <v/>
      </c>
      <c r="BL110" s="316" t="str">
        <f>IF(AND('MAPA DE RIESGOS'!$AP154="Baja",'MAPA DE RIESGOS'!$AR154="Mayor"),CONCATENATE("R",'MAPA DE RIESGOS'!$H154,"C",'MAPA DE RIESGOS'!$AF154),"")</f>
        <v/>
      </c>
      <c r="BM110" s="316" t="str">
        <f>IF(AND('MAPA DE RIESGOS'!$AP155="Baja",'MAPA DE RIESGOS'!$AR155="Mayor"),CONCATENATE("R",'MAPA DE RIESGOS'!$H155,"C",'MAPA DE RIESGOS'!$AF155),"")</f>
        <v/>
      </c>
      <c r="BN110" s="316" t="str">
        <f>IF(AND('MAPA DE RIESGOS'!$AP156="Baja",'MAPA DE RIESGOS'!$AR156="Mayor"),CONCATENATE("R",'MAPA DE RIESGOS'!$H156,"C",'MAPA DE RIESGOS'!$AF156),"")</f>
        <v/>
      </c>
      <c r="BO110" s="316" t="str">
        <f>IF(AND('MAPA DE RIESGOS'!$AP157="Baja",'MAPA DE RIESGOS'!$AR157="Mayor"),CONCATENATE("R",'MAPA DE RIESGOS'!$H157,"C",'MAPA DE RIESGOS'!$AF157),"")</f>
        <v/>
      </c>
      <c r="BP110" s="316" t="str">
        <f>IF(AND('MAPA DE RIESGOS'!$AP158="Baja",'MAPA DE RIESGOS'!$AR158="Mayor"),CONCATENATE("R",'MAPA DE RIESGOS'!$H158,"C",'MAPA DE RIESGOS'!$AF158),"")</f>
        <v/>
      </c>
      <c r="BQ110" s="316" t="str">
        <f>IF(AND('MAPA DE RIESGOS'!$AP159="Baja",'MAPA DE RIESGOS'!$AR159="Mayor"),CONCATENATE("R",'MAPA DE RIESGOS'!$H159,"C",'MAPA DE RIESGOS'!$AF159),"")</f>
        <v/>
      </c>
      <c r="BR110" s="316" t="str">
        <f>IF(AND('MAPA DE RIESGOS'!$AP160="Baja",'MAPA DE RIESGOS'!$AR160="Mayor"),CONCATENATE("R",'MAPA DE RIESGOS'!$H160,"C",'MAPA DE RIESGOS'!$AF160),"")</f>
        <v/>
      </c>
      <c r="BS110" s="316" t="str">
        <f>IF(AND('MAPA DE RIESGOS'!$AP161="Baja",'MAPA DE RIESGOS'!$AR161="Mayor"),CONCATENATE("R",'MAPA DE RIESGOS'!$H161,"C",'MAPA DE RIESGOS'!$AF161),"")</f>
        <v/>
      </c>
      <c r="BT110" s="316" t="str">
        <f>IF(AND('MAPA DE RIESGOS'!$AP162="Baja",'MAPA DE RIESGOS'!$AR162="Mayor"),CONCATENATE("R",'MAPA DE RIESGOS'!$H162,"C",'MAPA DE RIESGOS'!$AF162),"")</f>
        <v/>
      </c>
      <c r="BU110" s="316" t="str">
        <f>IF(AND('MAPA DE RIESGOS'!$AP163="Baja",'MAPA DE RIESGOS'!$AR163="Mayor"),CONCATENATE("R",'MAPA DE RIESGOS'!$H163,"C",'MAPA DE RIESGOS'!$AF163),"")</f>
        <v/>
      </c>
      <c r="BV110" s="316" t="str">
        <f>IF(AND('MAPA DE RIESGOS'!$AP164="Baja",'MAPA DE RIESGOS'!$AR164="Mayor"),CONCATENATE("R",'MAPA DE RIESGOS'!$H164,"C",'MAPA DE RIESGOS'!$AF164),"")</f>
        <v/>
      </c>
      <c r="BW110" s="316" t="str">
        <f>IF(AND('MAPA DE RIESGOS'!$AP165="Baja",'MAPA DE RIESGOS'!$AR165="Mayor"),CONCATENATE("R",'MAPA DE RIESGOS'!$H165,"C",'MAPA DE RIESGOS'!$AF165),"")</f>
        <v/>
      </c>
      <c r="BX110" s="316" t="str">
        <f>IF(AND('MAPA DE RIESGOS'!$AP166="Baja",'MAPA DE RIESGOS'!$AR166="Mayor"),CONCATENATE("R",'MAPA DE RIESGOS'!$H166,"C",'MAPA DE RIESGOS'!$AF166),"")</f>
        <v/>
      </c>
      <c r="BY110" s="316" t="str">
        <f>IF(AND('MAPA DE RIESGOS'!$AP167="Baja",'MAPA DE RIESGOS'!$AR167="Mayor"),CONCATENATE("R",'MAPA DE RIESGOS'!$H167,"C",'MAPA DE RIESGOS'!$AF167),"")</f>
        <v/>
      </c>
      <c r="BZ110" s="316" t="str">
        <f>IF(AND('MAPA DE RIESGOS'!$AP168="Baja",'MAPA DE RIESGOS'!$AR168="Mayor"),CONCATENATE("R",'MAPA DE RIESGOS'!$H168,"C",'MAPA DE RIESGOS'!$AF168),"")</f>
        <v/>
      </c>
      <c r="CA110" s="316" t="str">
        <f>IF(AND('MAPA DE RIESGOS'!$AP169="Baja",'MAPA DE RIESGOS'!$AR169="Mayor"),CONCATENATE("R",'MAPA DE RIESGOS'!$H169,"C",'MAPA DE RIESGOS'!$AF169),"")</f>
        <v/>
      </c>
      <c r="CB110" s="316" t="str">
        <f>IF(AND('MAPA DE RIESGOS'!$AP170="Baja",'MAPA DE RIESGOS'!$AR170="Mayor"),CONCATENATE("R",'MAPA DE RIESGOS'!$H170,"C",'MAPA DE RIESGOS'!$AF170),"")</f>
        <v/>
      </c>
      <c r="CC110" s="317" t="str">
        <f>IF(AND('MAPA DE RIESGOS'!$AP171="Baja",'MAPA DE RIESGOS'!$AR171="Mayor"),CONCATENATE("R",'MAPA DE RIESGOS'!$H171,"C",'MAPA DE RIESGOS'!$AF171),"")</f>
        <v/>
      </c>
      <c r="CD110" s="318" t="str">
        <f>IF(AND('MAPA DE RIESGOS'!$AP154="Baja",'MAPA DE RIESGOS'!$AR154="Catastrófico"),CONCATENATE("R",'MAPA DE RIESGOS'!$H154,"C",'MAPA DE RIESGOS'!$AF154),"")</f>
        <v/>
      </c>
      <c r="CE110" s="318" t="str">
        <f>IF(AND('MAPA DE RIESGOS'!$AP155="Baja",'MAPA DE RIESGOS'!$AR155="Catastrófico"),CONCATENATE("R",'MAPA DE RIESGOS'!$H155,"C",'MAPA DE RIESGOS'!$AF155),"")</f>
        <v/>
      </c>
      <c r="CF110" s="318" t="str">
        <f>IF(AND('MAPA DE RIESGOS'!$AP156="Baja",'MAPA DE RIESGOS'!$AR156="Catastrófico"),CONCATENATE("R",'MAPA DE RIESGOS'!$H156,"C",'MAPA DE RIESGOS'!$AF156),"")</f>
        <v/>
      </c>
      <c r="CG110" s="318" t="str">
        <f>IF(AND('MAPA DE RIESGOS'!$AP157="Baja",'MAPA DE RIESGOS'!$AR157="Catastrófico"),CONCATENATE("R",'MAPA DE RIESGOS'!$H157,"C",'MAPA DE RIESGOS'!$AF157),"")</f>
        <v/>
      </c>
      <c r="CH110" s="318" t="str">
        <f>IF(AND('MAPA DE RIESGOS'!$AP158="Baja",'MAPA DE RIESGOS'!$AR158="Catastrófico"),CONCATENATE("R",'MAPA DE RIESGOS'!$H158,"C",'MAPA DE RIESGOS'!$AF158),"")</f>
        <v/>
      </c>
      <c r="CI110" s="318" t="str">
        <f>IF(AND('MAPA DE RIESGOS'!$AP159="Baja",'MAPA DE RIESGOS'!$AR159="Catastrófico"),CONCATENATE("R",'MAPA DE RIESGOS'!$H159,"C",'MAPA DE RIESGOS'!$AF159),"")</f>
        <v/>
      </c>
      <c r="CJ110" s="318" t="str">
        <f>IF(AND('MAPA DE RIESGOS'!$AP160="Baja",'MAPA DE RIESGOS'!$AR160="Catastrófico"),CONCATENATE("R",'MAPA DE RIESGOS'!$H160,"C",'MAPA DE RIESGOS'!$AF160),"")</f>
        <v/>
      </c>
      <c r="CK110" s="318" t="str">
        <f>IF(AND('MAPA DE RIESGOS'!$AP161="Baja",'MAPA DE RIESGOS'!$AR161="Catastrófico"),CONCATENATE("R",'MAPA DE RIESGOS'!$H161,"C",'MAPA DE RIESGOS'!$AF161),"")</f>
        <v/>
      </c>
      <c r="CL110" s="318" t="str">
        <f>IF(AND('MAPA DE RIESGOS'!$AP162="Baja",'MAPA DE RIESGOS'!$AR162="Catastrófico"),CONCATENATE("R",'MAPA DE RIESGOS'!$H162,"C",'MAPA DE RIESGOS'!$AF162),"")</f>
        <v/>
      </c>
      <c r="CM110" s="318" t="str">
        <f>IF(AND('MAPA DE RIESGOS'!$AP163="Baja",'MAPA DE RIESGOS'!$AR163="Catastrófico"),CONCATENATE("R",'MAPA DE RIESGOS'!$H163,"C",'MAPA DE RIESGOS'!$AF163),"")</f>
        <v/>
      </c>
      <c r="CN110" s="318" t="str">
        <f>IF(AND('MAPA DE RIESGOS'!$AP164="Baja",'MAPA DE RIESGOS'!$AR164="Catastrófico"),CONCATENATE("R",'MAPA DE RIESGOS'!$H164,"C",'MAPA DE RIESGOS'!$AF164),"")</f>
        <v/>
      </c>
      <c r="CO110" s="318" t="str">
        <f>IF(AND('MAPA DE RIESGOS'!$AP165="Baja",'MAPA DE RIESGOS'!$AR165="Catastrófico"),CONCATENATE("R",'MAPA DE RIESGOS'!$H165,"C",'MAPA DE RIESGOS'!$AF165),"")</f>
        <v/>
      </c>
      <c r="CP110" s="318" t="str">
        <f>IF(AND('MAPA DE RIESGOS'!$AP166="Baja",'MAPA DE RIESGOS'!$AR166="Catastrófico"),CONCATENATE("R",'MAPA DE RIESGOS'!$H166,"C",'MAPA DE RIESGOS'!$AF166),"")</f>
        <v/>
      </c>
      <c r="CQ110" s="318" t="str">
        <f>IF(AND('MAPA DE RIESGOS'!$AP167="Baja",'MAPA DE RIESGOS'!$AR167="Catastrófico"),CONCATENATE("R",'MAPA DE RIESGOS'!$H167,"C",'MAPA DE RIESGOS'!$AF167),"")</f>
        <v/>
      </c>
      <c r="CR110" s="318" t="str">
        <f>IF(AND('MAPA DE RIESGOS'!$AP168="Baja",'MAPA DE RIESGOS'!$AR168="Catastrófico"),CONCATENATE("R",'MAPA DE RIESGOS'!$H168,"C",'MAPA DE RIESGOS'!$AF168),"")</f>
        <v/>
      </c>
      <c r="CS110" s="318" t="str">
        <f>IF(AND('MAPA DE RIESGOS'!$AP169="Baja",'MAPA DE RIESGOS'!$AR169="Catastrófico"),CONCATENATE("R",'MAPA DE RIESGOS'!$H169,"C",'MAPA DE RIESGOS'!$AF169),"")</f>
        <v/>
      </c>
      <c r="CT110" s="318" t="str">
        <f>IF(AND('MAPA DE RIESGOS'!$AP170="Baja",'MAPA DE RIESGOS'!$AR170="Catastrófico"),CONCATENATE("R",'MAPA DE RIESGOS'!$H170,"C",'MAPA DE RIESGOS'!$AF170),"")</f>
        <v/>
      </c>
      <c r="CU110" s="319" t="str">
        <f>IF(AND('MAPA DE RIESGOS'!$AP171="Baja",'MAPA DE RIESGOS'!$AR171="Catastrófico"),CONCATENATE("R",'MAPA DE RIESGOS'!$H171,"C",'MAPA DE RIESGOS'!$AF171),"")</f>
        <v/>
      </c>
      <c r="CV110" s="57"/>
      <c r="CW110" s="845"/>
      <c r="CX110" s="845"/>
      <c r="CY110" s="845"/>
      <c r="CZ110" s="845"/>
      <c r="DA110" s="845"/>
      <c r="DB110" s="845"/>
    </row>
    <row r="111" spans="2:106" ht="32.450000000000003" customHeight="1">
      <c r="B111" s="878"/>
      <c r="C111" s="878"/>
      <c r="D111" s="879"/>
      <c r="E111" s="849"/>
      <c r="F111" s="850"/>
      <c r="G111" s="850"/>
      <c r="H111" s="850"/>
      <c r="I111" s="851"/>
      <c r="J111" s="337" t="str">
        <f>IF(AND('MAPA DE RIESGOS'!$AP172="Baja",'MAPA DE RIESGOS'!$AR172="Leve"),CONCATENATE("R",'MAPA DE RIESGOS'!$H172,"C",'MAPA DE RIESGOS'!$AF172),"")</f>
        <v/>
      </c>
      <c r="K111" s="338" t="str">
        <f>IF(AND('MAPA DE RIESGOS'!$AP173="Baja",'MAPA DE RIESGOS'!$AR173="Leve"),CONCATENATE("R",'MAPA DE RIESGOS'!$H173,"C",'MAPA DE RIESGOS'!$AF173),"")</f>
        <v/>
      </c>
      <c r="L111" s="338" t="str">
        <f>IF(AND('MAPA DE RIESGOS'!$AP174="Baja",'MAPA DE RIESGOS'!$AR174="Leve"),CONCATENATE("R",'MAPA DE RIESGOS'!$H174,"C",'MAPA DE RIESGOS'!$AF174),"")</f>
        <v/>
      </c>
      <c r="M111" s="338" t="str">
        <f>IF(AND('MAPA DE RIESGOS'!$AP175="Baja",'MAPA DE RIESGOS'!$AR175="Leve"),CONCATENATE("R",'MAPA DE RIESGOS'!$H175,"C",'MAPA DE RIESGOS'!$AF175),"")</f>
        <v/>
      </c>
      <c r="N111" s="338" t="str">
        <f>IF(AND('MAPA DE RIESGOS'!$AP176="Baja",'MAPA DE RIESGOS'!$AR176="Leve"),CONCATENATE("R",'MAPA DE RIESGOS'!$H176,"C",'MAPA DE RIESGOS'!$AF176),"")</f>
        <v/>
      </c>
      <c r="O111" s="338" t="str">
        <f>IF(AND('MAPA DE RIESGOS'!$AP177="Baja",'MAPA DE RIESGOS'!$AR177="Leve"),CONCATENATE("R",'MAPA DE RIESGOS'!$H177,"C",'MAPA DE RIESGOS'!$AF177),"")</f>
        <v/>
      </c>
      <c r="P111" s="338" t="str">
        <f>IF(AND('MAPA DE RIESGOS'!$AP178="Baja",'MAPA DE RIESGOS'!$AR178="Leve"),CONCATENATE("R",'MAPA DE RIESGOS'!$H178,"C",'MAPA DE RIESGOS'!$AF178),"")</f>
        <v/>
      </c>
      <c r="Q111" s="338" t="str">
        <f>IF(AND('MAPA DE RIESGOS'!$AP179="Baja",'MAPA DE RIESGOS'!$AR179="Leve"),CONCATENATE("R",'MAPA DE RIESGOS'!$H179,"C",'MAPA DE RIESGOS'!$AF179),"")</f>
        <v/>
      </c>
      <c r="R111" s="338" t="str">
        <f>IF(AND('MAPA DE RIESGOS'!$AP180="Baja",'MAPA DE RIESGOS'!$AR180="Leve"),CONCATENATE("R",'MAPA DE RIESGOS'!$H180,"C",'MAPA DE RIESGOS'!$AF180),"")</f>
        <v/>
      </c>
      <c r="S111" s="338" t="str">
        <f>IF(AND('MAPA DE RIESGOS'!$AP181="Baja",'MAPA DE RIESGOS'!$AR181="Leve"),CONCATENATE("R",'MAPA DE RIESGOS'!$H181,"C",'MAPA DE RIESGOS'!$AF181),"")</f>
        <v/>
      </c>
      <c r="T111" s="338" t="str">
        <f>IF(AND('MAPA DE RIESGOS'!$AP182="Baja",'MAPA DE RIESGOS'!$AR182="Leve"),CONCATENATE("R",'MAPA DE RIESGOS'!$H182,"C",'MAPA DE RIESGOS'!$AF182),"")</f>
        <v/>
      </c>
      <c r="U111" s="338" t="str">
        <f>IF(AND('MAPA DE RIESGOS'!$AP183="Baja",'MAPA DE RIESGOS'!$AR183="Leve"),CONCATENATE("R",'MAPA DE RIESGOS'!$H183,"C",'MAPA DE RIESGOS'!$AF183),"")</f>
        <v/>
      </c>
      <c r="V111" s="338" t="str">
        <f>IF(AND('MAPA DE RIESGOS'!$AP184="Baja",'MAPA DE RIESGOS'!$AR184="Leve"),CONCATENATE("R",'MAPA DE RIESGOS'!$H184,"C",'MAPA DE RIESGOS'!$AF184),"")</f>
        <v/>
      </c>
      <c r="W111" s="338" t="str">
        <f>IF(AND('MAPA DE RIESGOS'!$AP185="Baja",'MAPA DE RIESGOS'!$AR185="Leve"),CONCATENATE("R",'MAPA DE RIESGOS'!$H185,"C",'MAPA DE RIESGOS'!$AF185),"")</f>
        <v/>
      </c>
      <c r="X111" s="338" t="str">
        <f>IF(AND('MAPA DE RIESGOS'!$AP186="Baja",'MAPA DE RIESGOS'!$AR186="Leve"),CONCATENATE("R",'MAPA DE RIESGOS'!$H186,"C",'MAPA DE RIESGOS'!$AF186),"")</f>
        <v/>
      </c>
      <c r="Y111" s="338" t="str">
        <f>IF(AND('MAPA DE RIESGOS'!$AP187="Baja",'MAPA DE RIESGOS'!$AR187="Leve"),CONCATENATE("R",'MAPA DE RIESGOS'!$H187,"C",'MAPA DE RIESGOS'!$AF187),"")</f>
        <v/>
      </c>
      <c r="Z111" s="338" t="str">
        <f>IF(AND('MAPA DE RIESGOS'!$AP188="Baja",'MAPA DE RIESGOS'!$AR188="Leve"),CONCATENATE("R",'MAPA DE RIESGOS'!$H188,"C",'MAPA DE RIESGOS'!$AF188),"")</f>
        <v/>
      </c>
      <c r="AA111" s="339" t="str">
        <f>IF(AND('MAPA DE RIESGOS'!$AP189="Baja",'MAPA DE RIESGOS'!$AR189="Leve"),CONCATENATE("R",'MAPA DE RIESGOS'!$H189,"C",'MAPA DE RIESGOS'!$AF189),"")</f>
        <v/>
      </c>
      <c r="AB111" s="328" t="str">
        <f>IF(AND('MAPA DE RIESGOS'!$AP172="Baja",'MAPA DE RIESGOS'!$AR172="Menor"),CONCATENATE("R",'MAPA DE RIESGOS'!$H172,"C",'MAPA DE RIESGOS'!$AF172),"")</f>
        <v/>
      </c>
      <c r="AC111" s="329" t="str">
        <f>IF(AND('MAPA DE RIESGOS'!$AP173="Baja",'MAPA DE RIESGOS'!$AR173="Menor"),CONCATENATE("R",'MAPA DE RIESGOS'!$H173,"C",'MAPA DE RIESGOS'!$AF173),"")</f>
        <v/>
      </c>
      <c r="AD111" s="329" t="str">
        <f>IF(AND('MAPA DE RIESGOS'!$AP174="Baja",'MAPA DE RIESGOS'!$AR174="Menor"),CONCATENATE("R",'MAPA DE RIESGOS'!$H174,"C",'MAPA DE RIESGOS'!$AF174),"")</f>
        <v/>
      </c>
      <c r="AE111" s="329" t="str">
        <f>IF(AND('MAPA DE RIESGOS'!$AP175="Baja",'MAPA DE RIESGOS'!$AR175="Menor"),CONCATENATE("R",'MAPA DE RIESGOS'!$H175,"C",'MAPA DE RIESGOS'!$AF175),"")</f>
        <v/>
      </c>
      <c r="AF111" s="329" t="str">
        <f>IF(AND('MAPA DE RIESGOS'!$AP176="Baja",'MAPA DE RIESGOS'!$AR176="Menor"),CONCATENATE("R",'MAPA DE RIESGOS'!$H176,"C",'MAPA DE RIESGOS'!$AF176),"")</f>
        <v/>
      </c>
      <c r="AG111" s="329" t="str">
        <f>IF(AND('MAPA DE RIESGOS'!$AP177="Baja",'MAPA DE RIESGOS'!$AR177="Menor"),CONCATENATE("R",'MAPA DE RIESGOS'!$H177,"C",'MAPA DE RIESGOS'!$AF177),"")</f>
        <v/>
      </c>
      <c r="AH111" s="329" t="str">
        <f>IF(AND('MAPA DE RIESGOS'!$AP178="Baja",'MAPA DE RIESGOS'!$AR178="Menor"),CONCATENATE("R",'MAPA DE RIESGOS'!$H178,"C",'MAPA DE RIESGOS'!$AF178),"")</f>
        <v/>
      </c>
      <c r="AI111" s="329" t="str">
        <f>IF(AND('MAPA DE RIESGOS'!$AP179="Baja",'MAPA DE RIESGOS'!$AR179="Menor"),CONCATENATE("R",'MAPA DE RIESGOS'!$H179,"C",'MAPA DE RIESGOS'!$AF179),"")</f>
        <v/>
      </c>
      <c r="AJ111" s="329" t="str">
        <f>IF(AND('MAPA DE RIESGOS'!$AP180="Baja",'MAPA DE RIESGOS'!$AR180="Menor"),CONCATENATE("R",'MAPA DE RIESGOS'!$H180,"C",'MAPA DE RIESGOS'!$AF180),"")</f>
        <v/>
      </c>
      <c r="AK111" s="329" t="str">
        <f>IF(AND('MAPA DE RIESGOS'!$AP181="Baja",'MAPA DE RIESGOS'!$AR181="Menor"),CONCATENATE("R",'MAPA DE RIESGOS'!$H181,"C",'MAPA DE RIESGOS'!$AF181),"")</f>
        <v/>
      </c>
      <c r="AL111" s="329" t="str">
        <f>IF(AND('MAPA DE RIESGOS'!$AP182="Baja",'MAPA DE RIESGOS'!$AR182="Menor"),CONCATENATE("R",'MAPA DE RIESGOS'!$H182,"C",'MAPA DE RIESGOS'!$AF182),"")</f>
        <v/>
      </c>
      <c r="AM111" s="329" t="str">
        <f>IF(AND('MAPA DE RIESGOS'!$AP183="Baja",'MAPA DE RIESGOS'!$AR183="Menor"),CONCATENATE("R",'MAPA DE RIESGOS'!$H183,"C",'MAPA DE RIESGOS'!$AF183),"")</f>
        <v/>
      </c>
      <c r="AN111" s="329" t="str">
        <f>IF(AND('MAPA DE RIESGOS'!$AP184="Baja",'MAPA DE RIESGOS'!$AR184="Menor"),CONCATENATE("R",'MAPA DE RIESGOS'!$H184,"C",'MAPA DE RIESGOS'!$AF184),"")</f>
        <v/>
      </c>
      <c r="AO111" s="329" t="str">
        <f>IF(AND('MAPA DE RIESGOS'!$AP185="Baja",'MAPA DE RIESGOS'!$AR185="Menor"),CONCATENATE("R",'MAPA DE RIESGOS'!$H185,"C",'MAPA DE RIESGOS'!$AF185),"")</f>
        <v/>
      </c>
      <c r="AP111" s="329" t="str">
        <f>IF(AND('MAPA DE RIESGOS'!$AP186="Baja",'MAPA DE RIESGOS'!$AR186="Menor"),CONCATENATE("R",'MAPA DE RIESGOS'!$H186,"C",'MAPA DE RIESGOS'!$AF186),"")</f>
        <v/>
      </c>
      <c r="AQ111" s="329" t="str">
        <f>IF(AND('MAPA DE RIESGOS'!$AP187="Baja",'MAPA DE RIESGOS'!$AR187="Menor"),CONCATENATE("R",'MAPA DE RIESGOS'!$H187,"C",'MAPA DE RIESGOS'!$AF187),"")</f>
        <v/>
      </c>
      <c r="AR111" s="329" t="str">
        <f>IF(AND('MAPA DE RIESGOS'!$AP188="Baja",'MAPA DE RIESGOS'!$AR188="Menor"),CONCATENATE("R",'MAPA DE RIESGOS'!$H188,"C",'MAPA DE RIESGOS'!$AF188),"")</f>
        <v/>
      </c>
      <c r="AS111" s="329" t="str">
        <f>IF(AND('MAPA DE RIESGOS'!$AP189="Baja",'MAPA DE RIESGOS'!$AR189="Menor"),CONCATENATE("R",'MAPA DE RIESGOS'!$H189,"C",'MAPA DE RIESGOS'!$AF189),"")</f>
        <v/>
      </c>
      <c r="AT111" s="328" t="str">
        <f>IF(AND('MAPA DE RIESGOS'!$AP172="Baja",'MAPA DE RIESGOS'!$AR172="Moderado"),CONCATENATE("R",'MAPA DE RIESGOS'!$H172,"C",'MAPA DE RIESGOS'!$AF172),"")</f>
        <v/>
      </c>
      <c r="AU111" s="329" t="str">
        <f>IF(AND('MAPA DE RIESGOS'!$AP173="Baja",'MAPA DE RIESGOS'!$AR173="Moderado"),CONCATENATE("R",'MAPA DE RIESGOS'!$H173,"C",'MAPA DE RIESGOS'!$AF173),"")</f>
        <v/>
      </c>
      <c r="AV111" s="329" t="str">
        <f>IF(AND('MAPA DE RIESGOS'!$AP174="Baja",'MAPA DE RIESGOS'!$AR174="Moderado"),CONCATENATE("R",'MAPA DE RIESGOS'!$H174,"C",'MAPA DE RIESGOS'!$AF174),"")</f>
        <v/>
      </c>
      <c r="AW111" s="329" t="str">
        <f>IF(AND('MAPA DE RIESGOS'!$AP175="Baja",'MAPA DE RIESGOS'!$AR175="Moderado"),CONCATENATE("R",'MAPA DE RIESGOS'!$H175,"C",'MAPA DE RIESGOS'!$AF175),"")</f>
        <v/>
      </c>
      <c r="AX111" s="329" t="str">
        <f>IF(AND('MAPA DE RIESGOS'!$AP176="Baja",'MAPA DE RIESGOS'!$AR176="Moderado"),CONCATENATE("R",'MAPA DE RIESGOS'!$H176,"C",'MAPA DE RIESGOS'!$AF176),"")</f>
        <v/>
      </c>
      <c r="AY111" s="329" t="str">
        <f>IF(AND('MAPA DE RIESGOS'!$AP177="Baja",'MAPA DE RIESGOS'!$AR177="Moderado"),CONCATENATE("R",'MAPA DE RIESGOS'!$H177,"C",'MAPA DE RIESGOS'!$AF177),"")</f>
        <v/>
      </c>
      <c r="AZ111" s="329" t="str">
        <f>IF(AND('MAPA DE RIESGOS'!$AP178="Baja",'MAPA DE RIESGOS'!$AR178="Moderado"),CONCATENATE("R",'MAPA DE RIESGOS'!$H178,"C",'MAPA DE RIESGOS'!$AF178),"")</f>
        <v/>
      </c>
      <c r="BA111" s="329" t="str">
        <f>IF(AND('MAPA DE RIESGOS'!$AP179="Baja",'MAPA DE RIESGOS'!$AR179="Moderado"),CONCATENATE("R",'MAPA DE RIESGOS'!$H179,"C",'MAPA DE RIESGOS'!$AF179),"")</f>
        <v/>
      </c>
      <c r="BB111" s="329" t="str">
        <f>IF(AND('MAPA DE RIESGOS'!$AP180="Baja",'MAPA DE RIESGOS'!$AR180="Moderado"),CONCATENATE("R",'MAPA DE RIESGOS'!$H180,"C",'MAPA DE RIESGOS'!$AF180),"")</f>
        <v/>
      </c>
      <c r="BC111" s="329" t="str">
        <f>IF(AND('MAPA DE RIESGOS'!$AP181="Baja",'MAPA DE RIESGOS'!$AR181="Moderado"),CONCATENATE("R",'MAPA DE RIESGOS'!$H181,"C",'MAPA DE RIESGOS'!$AF181),"")</f>
        <v/>
      </c>
      <c r="BD111" s="329" t="str">
        <f>IF(AND('MAPA DE RIESGOS'!$AP182="Baja",'MAPA DE RIESGOS'!$AR182="Moderado"),CONCATENATE("R",'MAPA DE RIESGOS'!$H182,"C",'MAPA DE RIESGOS'!$AF182),"")</f>
        <v/>
      </c>
      <c r="BE111" s="329" t="str">
        <f>IF(AND('MAPA DE RIESGOS'!$AP183="Baja",'MAPA DE RIESGOS'!$AR183="Moderado"),CONCATENATE("R",'MAPA DE RIESGOS'!$H183,"C",'MAPA DE RIESGOS'!$AF183),"")</f>
        <v/>
      </c>
      <c r="BF111" s="329" t="str">
        <f>IF(AND('MAPA DE RIESGOS'!$AP184="Baja",'MAPA DE RIESGOS'!$AR184="Moderado"),CONCATENATE("R",'MAPA DE RIESGOS'!$H184,"C",'MAPA DE RIESGOS'!$AF184),"")</f>
        <v/>
      </c>
      <c r="BG111" s="329" t="str">
        <f>IF(AND('MAPA DE RIESGOS'!$AP185="Baja",'MAPA DE RIESGOS'!$AR185="Moderado"),CONCATENATE("R",'MAPA DE RIESGOS'!$H185,"C",'MAPA DE RIESGOS'!$AF185),"")</f>
        <v/>
      </c>
      <c r="BH111" s="329" t="str">
        <f>IF(AND('MAPA DE RIESGOS'!$AP186="Baja",'MAPA DE RIESGOS'!$AR186="Moderado"),CONCATENATE("R",'MAPA DE RIESGOS'!$H186,"C",'MAPA DE RIESGOS'!$AF186),"")</f>
        <v/>
      </c>
      <c r="BI111" s="329" t="str">
        <f>IF(AND('MAPA DE RIESGOS'!$AP187="Baja",'MAPA DE RIESGOS'!$AR187="Moderado"),CONCATENATE("R",'MAPA DE RIESGOS'!$H187,"C",'MAPA DE RIESGOS'!$AF187),"")</f>
        <v/>
      </c>
      <c r="BJ111" s="329" t="str">
        <f>IF(AND('MAPA DE RIESGOS'!$AP188="Baja",'MAPA DE RIESGOS'!$AR188="Moderado"),CONCATENATE("R",'MAPA DE RIESGOS'!$H188,"C",'MAPA DE RIESGOS'!$AF188),"")</f>
        <v/>
      </c>
      <c r="BK111" s="330" t="str">
        <f>IF(AND('MAPA DE RIESGOS'!$AP189="Baja",'MAPA DE RIESGOS'!$AR189="Moderado"),CONCATENATE("R",'MAPA DE RIESGOS'!$H189,"C",'MAPA DE RIESGOS'!$AF189),"")</f>
        <v/>
      </c>
      <c r="BL111" s="316" t="str">
        <f>IF(AND('MAPA DE RIESGOS'!$AP172="Baja",'MAPA DE RIESGOS'!$AR172="Mayor"),CONCATENATE("R",'MAPA DE RIESGOS'!$H172,"C",'MAPA DE RIESGOS'!$AF172),"")</f>
        <v/>
      </c>
      <c r="BM111" s="316" t="str">
        <f>IF(AND('MAPA DE RIESGOS'!$AP173="Baja",'MAPA DE RIESGOS'!$AR173="Mayor"),CONCATENATE("R",'MAPA DE RIESGOS'!$H173,"C",'MAPA DE RIESGOS'!$AF173),"")</f>
        <v/>
      </c>
      <c r="BN111" s="316" t="str">
        <f>IF(AND('MAPA DE RIESGOS'!$AP174="Baja",'MAPA DE RIESGOS'!$AR174="Mayor"),CONCATENATE("R",'MAPA DE RIESGOS'!$H174,"C",'MAPA DE RIESGOS'!$AF174),"")</f>
        <v/>
      </c>
      <c r="BO111" s="316" t="str">
        <f>IF(AND('MAPA DE RIESGOS'!$AP175="Baja",'MAPA DE RIESGOS'!$AR175="Mayor"),CONCATENATE("R",'MAPA DE RIESGOS'!$H175,"C",'MAPA DE RIESGOS'!$AF175),"")</f>
        <v/>
      </c>
      <c r="BP111" s="316" t="str">
        <f>IF(AND('MAPA DE RIESGOS'!$AP176="Baja",'MAPA DE RIESGOS'!$AR176="Mayor"),CONCATENATE("R",'MAPA DE RIESGOS'!$H176,"C",'MAPA DE RIESGOS'!$AF176),"")</f>
        <v/>
      </c>
      <c r="BQ111" s="316" t="str">
        <f>IF(AND('MAPA DE RIESGOS'!$AP177="Baja",'MAPA DE RIESGOS'!$AR177="Mayor"),CONCATENATE("R",'MAPA DE RIESGOS'!$H177,"C",'MAPA DE RIESGOS'!$AF177),"")</f>
        <v/>
      </c>
      <c r="BR111" s="316" t="str">
        <f>IF(AND('MAPA DE RIESGOS'!$AP178="Baja",'MAPA DE RIESGOS'!$AR178="Mayor"),CONCATENATE("R",'MAPA DE RIESGOS'!$H178,"C",'MAPA DE RIESGOS'!$AF178),"")</f>
        <v/>
      </c>
      <c r="BS111" s="316" t="str">
        <f>IF(AND('MAPA DE RIESGOS'!$AP179="Baja",'MAPA DE RIESGOS'!$AR179="Mayor"),CONCATENATE("R",'MAPA DE RIESGOS'!$H179,"C",'MAPA DE RIESGOS'!$AF179),"")</f>
        <v/>
      </c>
      <c r="BT111" s="316" t="str">
        <f>IF(AND('MAPA DE RIESGOS'!$AP180="Baja",'MAPA DE RIESGOS'!$AR180="Mayor"),CONCATENATE("R",'MAPA DE RIESGOS'!$H180,"C",'MAPA DE RIESGOS'!$AF180),"")</f>
        <v/>
      </c>
      <c r="BU111" s="316" t="str">
        <f>IF(AND('MAPA DE RIESGOS'!$AP181="Baja",'MAPA DE RIESGOS'!$AR181="Mayor"),CONCATENATE("R",'MAPA DE RIESGOS'!$H181,"C",'MAPA DE RIESGOS'!$AF181),"")</f>
        <v/>
      </c>
      <c r="BV111" s="316" t="str">
        <f>IF(AND('MAPA DE RIESGOS'!$AP182="Baja",'MAPA DE RIESGOS'!$AR182="Mayor"),CONCATENATE("R",'MAPA DE RIESGOS'!$H182,"C",'MAPA DE RIESGOS'!$AF182),"")</f>
        <v/>
      </c>
      <c r="BW111" s="316" t="str">
        <f>IF(AND('MAPA DE RIESGOS'!$AP183="Baja",'MAPA DE RIESGOS'!$AR183="Mayor"),CONCATENATE("R",'MAPA DE RIESGOS'!$H183,"C",'MAPA DE RIESGOS'!$AF183),"")</f>
        <v/>
      </c>
      <c r="BX111" s="316" t="str">
        <f>IF(AND('MAPA DE RIESGOS'!$AP184="Baja",'MAPA DE RIESGOS'!$AR184="Mayor"),CONCATENATE("R",'MAPA DE RIESGOS'!$H184,"C",'MAPA DE RIESGOS'!$AF184),"")</f>
        <v/>
      </c>
      <c r="BY111" s="316" t="str">
        <f>IF(AND('MAPA DE RIESGOS'!$AP185="Baja",'MAPA DE RIESGOS'!$AR185="Mayor"),CONCATENATE("R",'MAPA DE RIESGOS'!$H185,"C",'MAPA DE RIESGOS'!$AF185),"")</f>
        <v/>
      </c>
      <c r="BZ111" s="316" t="str">
        <f>IF(AND('MAPA DE RIESGOS'!$AP186="Baja",'MAPA DE RIESGOS'!$AR186="Mayor"),CONCATENATE("R",'MAPA DE RIESGOS'!$H186,"C",'MAPA DE RIESGOS'!$AF186),"")</f>
        <v/>
      </c>
      <c r="CA111" s="316" t="str">
        <f>IF(AND('MAPA DE RIESGOS'!$AP187="Baja",'MAPA DE RIESGOS'!$AR187="Mayor"),CONCATENATE("R",'MAPA DE RIESGOS'!$H187,"C",'MAPA DE RIESGOS'!$AF187),"")</f>
        <v/>
      </c>
      <c r="CB111" s="316" t="str">
        <f>IF(AND('MAPA DE RIESGOS'!$AP188="Baja",'MAPA DE RIESGOS'!$AR188="Mayor"),CONCATENATE("R",'MAPA DE RIESGOS'!$H188,"C",'MAPA DE RIESGOS'!$AF188),"")</f>
        <v/>
      </c>
      <c r="CC111" s="317" t="str">
        <f>IF(AND('MAPA DE RIESGOS'!$AP189="Baja",'MAPA DE RIESGOS'!$AR189="Mayor"),CONCATENATE("R",'MAPA DE RIESGOS'!$H189,"C",'MAPA DE RIESGOS'!$AF189),"")</f>
        <v/>
      </c>
      <c r="CD111" s="318" t="str">
        <f>IF(AND('MAPA DE RIESGOS'!$AP172="Baja",'MAPA DE RIESGOS'!$AR172="Catastrófico"),CONCATENATE("R",'MAPA DE RIESGOS'!$H172,"C",'MAPA DE RIESGOS'!$AF172),"")</f>
        <v/>
      </c>
      <c r="CE111" s="318" t="str">
        <f>IF(AND('MAPA DE RIESGOS'!$AP173="Baja",'MAPA DE RIESGOS'!$AR173="Catastrófico"),CONCATENATE("R",'MAPA DE RIESGOS'!$H173,"C",'MAPA DE RIESGOS'!$AF173),"")</f>
        <v/>
      </c>
      <c r="CF111" s="318" t="str">
        <f>IF(AND('MAPA DE RIESGOS'!$AP174="Baja",'MAPA DE RIESGOS'!$AR174="Catastrófico"),CONCATENATE("R",'MAPA DE RIESGOS'!$H174,"C",'MAPA DE RIESGOS'!$AF174),"")</f>
        <v/>
      </c>
      <c r="CG111" s="318" t="str">
        <f>IF(AND('MAPA DE RIESGOS'!$AP175="Baja",'MAPA DE RIESGOS'!$AR175="Catastrófico"),CONCATENATE("R",'MAPA DE RIESGOS'!$H175,"C",'MAPA DE RIESGOS'!$AF175),"")</f>
        <v/>
      </c>
      <c r="CH111" s="318" t="str">
        <f>IF(AND('MAPA DE RIESGOS'!$AP176="Baja",'MAPA DE RIESGOS'!$AR176="Catastrófico"),CONCATENATE("R",'MAPA DE RIESGOS'!$H176,"C",'MAPA DE RIESGOS'!$AF176),"")</f>
        <v/>
      </c>
      <c r="CI111" s="318" t="str">
        <f>IF(AND('MAPA DE RIESGOS'!$AP177="Baja",'MAPA DE RIESGOS'!$AR177="Catastrófico"),CONCATENATE("R",'MAPA DE RIESGOS'!$H177,"C",'MAPA DE RIESGOS'!$AF177),"")</f>
        <v/>
      </c>
      <c r="CJ111" s="318" t="str">
        <f>IF(AND('MAPA DE RIESGOS'!$AP178="Baja",'MAPA DE RIESGOS'!$AR178="Catastrófico"),CONCATENATE("R",'MAPA DE RIESGOS'!$H178,"C",'MAPA DE RIESGOS'!$AF178),"")</f>
        <v/>
      </c>
      <c r="CK111" s="318" t="str">
        <f>IF(AND('MAPA DE RIESGOS'!$AP179="Baja",'MAPA DE RIESGOS'!$AR179="Catastrófico"),CONCATENATE("R",'MAPA DE RIESGOS'!$H179,"C",'MAPA DE RIESGOS'!$AF179),"")</f>
        <v/>
      </c>
      <c r="CL111" s="318" t="str">
        <f>IF(AND('MAPA DE RIESGOS'!$AP180="Baja",'MAPA DE RIESGOS'!$AR180="Catastrófico"),CONCATENATE("R",'MAPA DE RIESGOS'!$H180,"C",'MAPA DE RIESGOS'!$AF180),"")</f>
        <v/>
      </c>
      <c r="CM111" s="318" t="str">
        <f>IF(AND('MAPA DE RIESGOS'!$AP181="Baja",'MAPA DE RIESGOS'!$AR181="Catastrófico"),CONCATENATE("R",'MAPA DE RIESGOS'!$H181,"C",'MAPA DE RIESGOS'!$AF181),"")</f>
        <v/>
      </c>
      <c r="CN111" s="318" t="str">
        <f>IF(AND('MAPA DE RIESGOS'!$AP182="Baja",'MAPA DE RIESGOS'!$AR182="Catastrófico"),CONCATENATE("R",'MAPA DE RIESGOS'!$H182,"C",'MAPA DE RIESGOS'!$AF182),"")</f>
        <v/>
      </c>
      <c r="CO111" s="318" t="str">
        <f>IF(AND('MAPA DE RIESGOS'!$AP183="Baja",'MAPA DE RIESGOS'!$AR183="Catastrófico"),CONCATENATE("R",'MAPA DE RIESGOS'!$H183,"C",'MAPA DE RIESGOS'!$AF183),"")</f>
        <v/>
      </c>
      <c r="CP111" s="318" t="str">
        <f>IF(AND('MAPA DE RIESGOS'!$AP184="Baja",'MAPA DE RIESGOS'!$AR184="Catastrófico"),CONCATENATE("R",'MAPA DE RIESGOS'!$H184,"C",'MAPA DE RIESGOS'!$AF184),"")</f>
        <v/>
      </c>
      <c r="CQ111" s="318" t="str">
        <f>IF(AND('MAPA DE RIESGOS'!$AP185="Baja",'MAPA DE RIESGOS'!$AR185="Catastrófico"),CONCATENATE("R",'MAPA DE RIESGOS'!$H185,"C",'MAPA DE RIESGOS'!$AF185),"")</f>
        <v/>
      </c>
      <c r="CR111" s="318" t="str">
        <f>IF(AND('MAPA DE RIESGOS'!$AP186="Baja",'MAPA DE RIESGOS'!$AR186="Catastrófico"),CONCATENATE("R",'MAPA DE RIESGOS'!$H186,"C",'MAPA DE RIESGOS'!$AF186),"")</f>
        <v/>
      </c>
      <c r="CS111" s="318" t="str">
        <f>IF(AND('MAPA DE RIESGOS'!$AP187="Baja",'MAPA DE RIESGOS'!$AR187="Catastrófico"),CONCATENATE("R",'MAPA DE RIESGOS'!$H187,"C",'MAPA DE RIESGOS'!$AF187),"")</f>
        <v/>
      </c>
      <c r="CT111" s="318" t="str">
        <f>IF(AND('MAPA DE RIESGOS'!$AP188="Baja",'MAPA DE RIESGOS'!$AR188="Catastrófico"),CONCATENATE("R",'MAPA DE RIESGOS'!$H188,"C",'MAPA DE RIESGOS'!$AF188),"")</f>
        <v/>
      </c>
      <c r="CU111" s="319" t="str">
        <f>IF(AND('MAPA DE RIESGOS'!$AP189="Baja",'MAPA DE RIESGOS'!$AR189="Catastrófico"),CONCATENATE("R",'MAPA DE RIESGOS'!$H189,"C",'MAPA DE RIESGOS'!$AF189),"")</f>
        <v/>
      </c>
      <c r="CV111" s="57"/>
      <c r="CW111" s="845"/>
      <c r="CX111" s="845"/>
      <c r="CY111" s="845"/>
      <c r="CZ111" s="845"/>
      <c r="DA111" s="845"/>
      <c r="DB111" s="845"/>
    </row>
    <row r="112" spans="2:106" ht="32.450000000000003" customHeight="1">
      <c r="B112" s="878"/>
      <c r="C112" s="878"/>
      <c r="D112" s="879"/>
      <c r="E112" s="849"/>
      <c r="F112" s="850"/>
      <c r="G112" s="850"/>
      <c r="H112" s="850"/>
      <c r="I112" s="851"/>
      <c r="J112" s="337" t="str">
        <f>IF(AND('MAPA DE RIESGOS'!$AP190="Baja",'MAPA DE RIESGOS'!$AR190="Leve"),CONCATENATE("R",'MAPA DE RIESGOS'!$H190,"C",'MAPA DE RIESGOS'!$AF190),"")</f>
        <v/>
      </c>
      <c r="K112" s="338" t="str">
        <f>IF(AND('MAPA DE RIESGOS'!$AP191="Baja",'MAPA DE RIESGOS'!$AR191="Leve"),CONCATENATE("R",'MAPA DE RIESGOS'!$H191,"C",'MAPA DE RIESGOS'!$AF191),"")</f>
        <v/>
      </c>
      <c r="L112" s="338" t="str">
        <f>IF(AND('MAPA DE RIESGOS'!$AP192="Baja",'MAPA DE RIESGOS'!$AR192="Leve"),CONCATENATE("R",'MAPA DE RIESGOS'!$H192,"C",'MAPA DE RIESGOS'!$AF192),"")</f>
        <v/>
      </c>
      <c r="M112" s="338" t="str">
        <f>IF(AND('MAPA DE RIESGOS'!$AP193="Baja",'MAPA DE RIESGOS'!$AR193="Leve"),CONCATENATE("R",'MAPA DE RIESGOS'!$H193,"C",'MAPA DE RIESGOS'!$AF193),"")</f>
        <v/>
      </c>
      <c r="N112" s="338" t="str">
        <f>IF(AND('MAPA DE RIESGOS'!$AP194="Baja",'MAPA DE RIESGOS'!$AR194="Leve"),CONCATENATE("R",'MAPA DE RIESGOS'!$H194,"C",'MAPA DE RIESGOS'!$AF194),"")</f>
        <v/>
      </c>
      <c r="O112" s="338" t="str">
        <f>IF(AND('MAPA DE RIESGOS'!$AP195="Baja",'MAPA DE RIESGOS'!$AR195="Leve"),CONCATENATE("R",'MAPA DE RIESGOS'!$H195,"C",'MAPA DE RIESGOS'!$AF195),"")</f>
        <v/>
      </c>
      <c r="P112" s="338" t="str">
        <f>IF(AND('MAPA DE RIESGOS'!$AP196="Baja",'MAPA DE RIESGOS'!$AR196="Leve"),CONCATENATE("R",'MAPA DE RIESGOS'!$H196,"C",'MAPA DE RIESGOS'!$AF196),"")</f>
        <v/>
      </c>
      <c r="Q112" s="338" t="str">
        <f>IF(AND('MAPA DE RIESGOS'!$AP197="Baja",'MAPA DE RIESGOS'!$AR197="Leve"),CONCATENATE("R",'MAPA DE RIESGOS'!$H197,"C",'MAPA DE RIESGOS'!$AF197),"")</f>
        <v/>
      </c>
      <c r="R112" s="338" t="str">
        <f>IF(AND('MAPA DE RIESGOS'!$AP198="Baja",'MAPA DE RIESGOS'!$AR198="Leve"),CONCATENATE("R",'MAPA DE RIESGOS'!$H198,"C",'MAPA DE RIESGOS'!$AF198),"")</f>
        <v/>
      </c>
      <c r="S112" s="338" t="str">
        <f>IF(AND('MAPA DE RIESGOS'!$AP199="Baja",'MAPA DE RIESGOS'!$AR199="Leve"),CONCATENATE("R",'MAPA DE RIESGOS'!$H199,"C",'MAPA DE RIESGOS'!$AF199),"")</f>
        <v/>
      </c>
      <c r="T112" s="338" t="str">
        <f>IF(AND('MAPA DE RIESGOS'!$AP200="Baja",'MAPA DE RIESGOS'!$AR200="Leve"),CONCATENATE("R",'MAPA DE RIESGOS'!$H200,"C",'MAPA DE RIESGOS'!$AF200),"")</f>
        <v/>
      </c>
      <c r="U112" s="338" t="str">
        <f>IF(AND('MAPA DE RIESGOS'!$AP201="Baja",'MAPA DE RIESGOS'!$AR201="Leve"),CONCATENATE("R",'MAPA DE RIESGOS'!$H201,"C",'MAPA DE RIESGOS'!$AF201),"")</f>
        <v/>
      </c>
      <c r="V112" s="338" t="str">
        <f>IF(AND('MAPA DE RIESGOS'!$AP202="Baja",'MAPA DE RIESGOS'!$AR202="Leve"),CONCATENATE("R",'MAPA DE RIESGOS'!$H202,"C",'MAPA DE RIESGOS'!$AF202),"")</f>
        <v/>
      </c>
      <c r="W112" s="338" t="str">
        <f>IF(AND('MAPA DE RIESGOS'!$AP203="Baja",'MAPA DE RIESGOS'!$AR203="Leve"),CONCATENATE("R",'MAPA DE RIESGOS'!$H203,"C",'MAPA DE RIESGOS'!$AF203),"")</f>
        <v/>
      </c>
      <c r="X112" s="338" t="str">
        <f>IF(AND('MAPA DE RIESGOS'!$AP204="Baja",'MAPA DE RIESGOS'!$AR204="Leve"),CONCATENATE("R",'MAPA DE RIESGOS'!$H204,"C",'MAPA DE RIESGOS'!$AF204),"")</f>
        <v/>
      </c>
      <c r="Y112" s="338" t="str">
        <f>IF(AND('MAPA DE RIESGOS'!$AP205="Baja",'MAPA DE RIESGOS'!$AR205="Leve"),CONCATENATE("R",'MAPA DE RIESGOS'!$H205,"C",'MAPA DE RIESGOS'!$AF205),"")</f>
        <v/>
      </c>
      <c r="Z112" s="338" t="str">
        <f>IF(AND('MAPA DE RIESGOS'!$AP206="Baja",'MAPA DE RIESGOS'!$AR206="Leve"),CONCATENATE("R",'MAPA DE RIESGOS'!$H206,"C",'MAPA DE RIESGOS'!$AF206),"")</f>
        <v/>
      </c>
      <c r="AA112" s="339" t="str">
        <f>IF(AND('MAPA DE RIESGOS'!$AP207="Baja",'MAPA DE RIESGOS'!$AR207="Leve"),CONCATENATE("R",'MAPA DE RIESGOS'!$H207,"C",'MAPA DE RIESGOS'!$AF207),"")</f>
        <v/>
      </c>
      <c r="AB112" s="328" t="str">
        <f>IF(AND('MAPA DE RIESGOS'!$AP190="Baja",'MAPA DE RIESGOS'!$AR190="Menor"),CONCATENATE("R",'MAPA DE RIESGOS'!$H190,"C",'MAPA DE RIESGOS'!$AF190),"")</f>
        <v/>
      </c>
      <c r="AC112" s="329" t="str">
        <f>IF(AND('MAPA DE RIESGOS'!$AP191="Baja",'MAPA DE RIESGOS'!$AR191="Menor"),CONCATENATE("R",'MAPA DE RIESGOS'!$H191,"C",'MAPA DE RIESGOS'!$AF191),"")</f>
        <v/>
      </c>
      <c r="AD112" s="329" t="str">
        <f>IF(AND('MAPA DE RIESGOS'!$AP192="Baja",'MAPA DE RIESGOS'!$AR192="Menor"),CONCATENATE("R",'MAPA DE RIESGOS'!$H192,"C",'MAPA DE RIESGOS'!$AF192),"")</f>
        <v/>
      </c>
      <c r="AE112" s="329" t="str">
        <f>IF(AND('MAPA DE RIESGOS'!$AP193="Baja",'MAPA DE RIESGOS'!$AR193="Menor"),CONCATENATE("R",'MAPA DE RIESGOS'!$H193,"C",'MAPA DE RIESGOS'!$AF193),"")</f>
        <v/>
      </c>
      <c r="AF112" s="329" t="str">
        <f>IF(AND('MAPA DE RIESGOS'!$AP194="Baja",'MAPA DE RIESGOS'!$AR194="Menor"),CONCATENATE("R",'MAPA DE RIESGOS'!$H194,"C",'MAPA DE RIESGOS'!$AF194),"")</f>
        <v/>
      </c>
      <c r="AG112" s="329" t="str">
        <f>IF(AND('MAPA DE RIESGOS'!$AP195="Baja",'MAPA DE RIESGOS'!$AR195="Menor"),CONCATENATE("R",'MAPA DE RIESGOS'!$H195,"C",'MAPA DE RIESGOS'!$AF195),"")</f>
        <v/>
      </c>
      <c r="AH112" s="329" t="str">
        <f>IF(AND('MAPA DE RIESGOS'!$AP196="Baja",'MAPA DE RIESGOS'!$AR196="Menor"),CONCATENATE("R",'MAPA DE RIESGOS'!$H196,"C",'MAPA DE RIESGOS'!$AF196),"")</f>
        <v/>
      </c>
      <c r="AI112" s="329" t="str">
        <f>IF(AND('MAPA DE RIESGOS'!$AP197="Baja",'MAPA DE RIESGOS'!$AR197="Menor"),CONCATENATE("R",'MAPA DE RIESGOS'!$H197,"C",'MAPA DE RIESGOS'!$AF197),"")</f>
        <v/>
      </c>
      <c r="AJ112" s="329" t="str">
        <f>IF(AND('MAPA DE RIESGOS'!$AP198="Baja",'MAPA DE RIESGOS'!$AR198="Menor"),CONCATENATE("R",'MAPA DE RIESGOS'!$H198,"C",'MAPA DE RIESGOS'!$AF198),"")</f>
        <v/>
      </c>
      <c r="AK112" s="329" t="str">
        <f>IF(AND('MAPA DE RIESGOS'!$AP199="Baja",'MAPA DE RIESGOS'!$AR199="Menor"),CONCATENATE("R",'MAPA DE RIESGOS'!$H199,"C",'MAPA DE RIESGOS'!$AF199),"")</f>
        <v/>
      </c>
      <c r="AL112" s="329" t="str">
        <f>IF(AND('MAPA DE RIESGOS'!$AP200="Baja",'MAPA DE RIESGOS'!$AR200="Menor"),CONCATENATE("R",'MAPA DE RIESGOS'!$H200,"C",'MAPA DE RIESGOS'!$AF200),"")</f>
        <v/>
      </c>
      <c r="AM112" s="329" t="str">
        <f>IF(AND('MAPA DE RIESGOS'!$AP201="Baja",'MAPA DE RIESGOS'!$AR201="Menor"),CONCATENATE("R",'MAPA DE RIESGOS'!$H201,"C",'MAPA DE RIESGOS'!$AF201),"")</f>
        <v/>
      </c>
      <c r="AN112" s="329" t="str">
        <f>IF(AND('MAPA DE RIESGOS'!$AP202="Baja",'MAPA DE RIESGOS'!$AR202="Menor"),CONCATENATE("R",'MAPA DE RIESGOS'!$H202,"C",'MAPA DE RIESGOS'!$AF202),"")</f>
        <v/>
      </c>
      <c r="AO112" s="329" t="str">
        <f>IF(AND('MAPA DE RIESGOS'!$AP203="Baja",'MAPA DE RIESGOS'!$AR203="Menor"),CONCATENATE("R",'MAPA DE RIESGOS'!$H203,"C",'MAPA DE RIESGOS'!$AF203),"")</f>
        <v/>
      </c>
      <c r="AP112" s="329" t="str">
        <f>IF(AND('MAPA DE RIESGOS'!$AP204="Baja",'MAPA DE RIESGOS'!$AR204="Menor"),CONCATENATE("R",'MAPA DE RIESGOS'!$H204,"C",'MAPA DE RIESGOS'!$AF204),"")</f>
        <v/>
      </c>
      <c r="AQ112" s="329" t="str">
        <f>IF(AND('MAPA DE RIESGOS'!$AP205="Baja",'MAPA DE RIESGOS'!$AR205="Menor"),CONCATENATE("R",'MAPA DE RIESGOS'!$H205,"C",'MAPA DE RIESGOS'!$AF205),"")</f>
        <v/>
      </c>
      <c r="AR112" s="329" t="str">
        <f>IF(AND('MAPA DE RIESGOS'!$AP206="Baja",'MAPA DE RIESGOS'!$AR206="Menor"),CONCATENATE("R",'MAPA DE RIESGOS'!$H206,"C",'MAPA DE RIESGOS'!$AF206),"")</f>
        <v/>
      </c>
      <c r="AS112" s="329" t="str">
        <f>IF(AND('MAPA DE RIESGOS'!$AP207="Baja",'MAPA DE RIESGOS'!$AR207="Menor"),CONCATENATE("R",'MAPA DE RIESGOS'!$H207,"C",'MAPA DE RIESGOS'!$AF207),"")</f>
        <v/>
      </c>
      <c r="AT112" s="328" t="str">
        <f>IF(AND('MAPA DE RIESGOS'!$AP190="Baja",'MAPA DE RIESGOS'!$AR190="Moderado"),CONCATENATE("R",'MAPA DE RIESGOS'!$H190,"C",'MAPA DE RIESGOS'!$AF190),"")</f>
        <v/>
      </c>
      <c r="AU112" s="329" t="str">
        <f>IF(AND('MAPA DE RIESGOS'!$AP191="Baja",'MAPA DE RIESGOS'!$AR191="Moderado"),CONCATENATE("R",'MAPA DE RIESGOS'!$H191,"C",'MAPA DE RIESGOS'!$AF191),"")</f>
        <v/>
      </c>
      <c r="AV112" s="329" t="str">
        <f>IF(AND('MAPA DE RIESGOS'!$AP192="Baja",'MAPA DE RIESGOS'!$AR192="Moderado"),CONCATENATE("R",'MAPA DE RIESGOS'!$H192,"C",'MAPA DE RIESGOS'!$AF192),"")</f>
        <v/>
      </c>
      <c r="AW112" s="329" t="str">
        <f>IF(AND('MAPA DE RIESGOS'!$AP193="Baja",'MAPA DE RIESGOS'!$AR193="Moderado"),CONCATENATE("R",'MAPA DE RIESGOS'!$H193,"C",'MAPA DE RIESGOS'!$AF193),"")</f>
        <v/>
      </c>
      <c r="AX112" s="329" t="str">
        <f>IF(AND('MAPA DE RIESGOS'!$AP194="Baja",'MAPA DE RIESGOS'!$AR194="Moderado"),CONCATENATE("R",'MAPA DE RIESGOS'!$H194,"C",'MAPA DE RIESGOS'!$AF194),"")</f>
        <v/>
      </c>
      <c r="AY112" s="329" t="str">
        <f>IF(AND('MAPA DE RIESGOS'!$AP195="Baja",'MAPA DE RIESGOS'!$AR195="Moderado"),CONCATENATE("R",'MAPA DE RIESGOS'!$H195,"C",'MAPA DE RIESGOS'!$AF195),"")</f>
        <v/>
      </c>
      <c r="AZ112" s="329" t="str">
        <f>IF(AND('MAPA DE RIESGOS'!$AP196="Baja",'MAPA DE RIESGOS'!$AR196="Moderado"),CONCATENATE("R",'MAPA DE RIESGOS'!$H196,"C",'MAPA DE RIESGOS'!$AF196),"")</f>
        <v/>
      </c>
      <c r="BA112" s="329" t="str">
        <f>IF(AND('MAPA DE RIESGOS'!$AP197="Baja",'MAPA DE RIESGOS'!$AR197="Moderado"),CONCATENATE("R",'MAPA DE RIESGOS'!$H197,"C",'MAPA DE RIESGOS'!$AF197),"")</f>
        <v/>
      </c>
      <c r="BB112" s="329" t="str">
        <f>IF(AND('MAPA DE RIESGOS'!$AP198="Baja",'MAPA DE RIESGOS'!$AR198="Moderado"),CONCATENATE("R",'MAPA DE RIESGOS'!$H198,"C",'MAPA DE RIESGOS'!$AF198),"")</f>
        <v/>
      </c>
      <c r="BC112" s="329" t="str">
        <f>IF(AND('MAPA DE RIESGOS'!$AP199="Baja",'MAPA DE RIESGOS'!$AR199="Moderado"),CONCATENATE("R",'MAPA DE RIESGOS'!$H199,"C",'MAPA DE RIESGOS'!$AF199),"")</f>
        <v/>
      </c>
      <c r="BD112" s="329" t="str">
        <f>IF(AND('MAPA DE RIESGOS'!$AP200="Baja",'MAPA DE RIESGOS'!$AR200="Moderado"),CONCATENATE("R",'MAPA DE RIESGOS'!$H200,"C",'MAPA DE RIESGOS'!$AF200),"")</f>
        <v/>
      </c>
      <c r="BE112" s="329" t="str">
        <f>IF(AND('MAPA DE RIESGOS'!$AP201="Baja",'MAPA DE RIESGOS'!$AR201="Moderado"),CONCATENATE("R",'MAPA DE RIESGOS'!$H201,"C",'MAPA DE RIESGOS'!$AF201),"")</f>
        <v/>
      </c>
      <c r="BF112" s="329" t="str">
        <f>IF(AND('MAPA DE RIESGOS'!$AP202="Baja",'MAPA DE RIESGOS'!$AR202="Moderado"),CONCATENATE("R",'MAPA DE RIESGOS'!$H202,"C",'MAPA DE RIESGOS'!$AF202),"")</f>
        <v/>
      </c>
      <c r="BG112" s="329" t="str">
        <f>IF(AND('MAPA DE RIESGOS'!$AP203="Baja",'MAPA DE RIESGOS'!$AR203="Moderado"),CONCATENATE("R",'MAPA DE RIESGOS'!$H203,"C",'MAPA DE RIESGOS'!$AF203),"")</f>
        <v/>
      </c>
      <c r="BH112" s="329" t="str">
        <f>IF(AND('MAPA DE RIESGOS'!$AP204="Baja",'MAPA DE RIESGOS'!$AR204="Moderado"),CONCATENATE("R",'MAPA DE RIESGOS'!$H204,"C",'MAPA DE RIESGOS'!$AF204),"")</f>
        <v/>
      </c>
      <c r="BI112" s="329" t="str">
        <f>IF(AND('MAPA DE RIESGOS'!$AP205="Baja",'MAPA DE RIESGOS'!$AR205="Moderado"),CONCATENATE("R",'MAPA DE RIESGOS'!$H205,"C",'MAPA DE RIESGOS'!$AF205),"")</f>
        <v/>
      </c>
      <c r="BJ112" s="329" t="str">
        <f>IF(AND('MAPA DE RIESGOS'!$AP206="Baja",'MAPA DE RIESGOS'!$AR206="Moderado"),CONCATENATE("R",'MAPA DE RIESGOS'!$H206,"C",'MAPA DE RIESGOS'!$AF206),"")</f>
        <v/>
      </c>
      <c r="BK112" s="330" t="str">
        <f>IF(AND('MAPA DE RIESGOS'!$AP207="Baja",'MAPA DE RIESGOS'!$AR207="Moderado"),CONCATENATE("R",'MAPA DE RIESGOS'!$H207,"C",'MAPA DE RIESGOS'!$AF207),"")</f>
        <v/>
      </c>
      <c r="BL112" s="316" t="str">
        <f>IF(AND('MAPA DE RIESGOS'!$AP190="Baja",'MAPA DE RIESGOS'!$AR190="Mayor"),CONCATENATE("R",'MAPA DE RIESGOS'!$H190,"C",'MAPA DE RIESGOS'!$AF190),"")</f>
        <v/>
      </c>
      <c r="BM112" s="316" t="str">
        <f>IF(AND('MAPA DE RIESGOS'!$AP191="Baja",'MAPA DE RIESGOS'!$AR191="Mayor"),CONCATENATE("R",'MAPA DE RIESGOS'!$H191,"C",'MAPA DE RIESGOS'!$AF191),"")</f>
        <v/>
      </c>
      <c r="BN112" s="316" t="str">
        <f>IF(AND('MAPA DE RIESGOS'!$AP192="Baja",'MAPA DE RIESGOS'!$AR192="Mayor"),CONCATENATE("R",'MAPA DE RIESGOS'!$H192,"C",'MAPA DE RIESGOS'!$AF192),"")</f>
        <v/>
      </c>
      <c r="BO112" s="316" t="str">
        <f>IF(AND('MAPA DE RIESGOS'!$AP193="Baja",'MAPA DE RIESGOS'!$AR193="Mayor"),CONCATENATE("R",'MAPA DE RIESGOS'!$H193,"C",'MAPA DE RIESGOS'!$AF193),"")</f>
        <v/>
      </c>
      <c r="BP112" s="316" t="str">
        <f>IF(AND('MAPA DE RIESGOS'!$AP194="Baja",'MAPA DE RIESGOS'!$AR194="Mayor"),CONCATENATE("R",'MAPA DE RIESGOS'!$H194,"C",'MAPA DE RIESGOS'!$AF194),"")</f>
        <v/>
      </c>
      <c r="BQ112" s="316" t="str">
        <f>IF(AND('MAPA DE RIESGOS'!$AP195="Baja",'MAPA DE RIESGOS'!$AR195="Mayor"),CONCATENATE("R",'MAPA DE RIESGOS'!$H195,"C",'MAPA DE RIESGOS'!$AF195),"")</f>
        <v/>
      </c>
      <c r="BR112" s="316" t="str">
        <f>IF(AND('MAPA DE RIESGOS'!$AP196="Baja",'MAPA DE RIESGOS'!$AR196="Mayor"),CONCATENATE("R",'MAPA DE RIESGOS'!$H196,"C",'MAPA DE RIESGOS'!$AF196),"")</f>
        <v/>
      </c>
      <c r="BS112" s="316" t="str">
        <f>IF(AND('MAPA DE RIESGOS'!$AP197="Baja",'MAPA DE RIESGOS'!$AR197="Mayor"),CONCATENATE("R",'MAPA DE RIESGOS'!$H197,"C",'MAPA DE RIESGOS'!$AF197),"")</f>
        <v/>
      </c>
      <c r="BT112" s="316" t="str">
        <f>IF(AND('MAPA DE RIESGOS'!$AP198="Baja",'MAPA DE RIESGOS'!$AR198="Mayor"),CONCATENATE("R",'MAPA DE RIESGOS'!$H198,"C",'MAPA DE RIESGOS'!$AF198),"")</f>
        <v/>
      </c>
      <c r="BU112" s="316" t="str">
        <f>IF(AND('MAPA DE RIESGOS'!$AP199="Baja",'MAPA DE RIESGOS'!$AR199="Mayor"),CONCATENATE("R",'MAPA DE RIESGOS'!$H199,"C",'MAPA DE RIESGOS'!$AF199),"")</f>
        <v/>
      </c>
      <c r="BV112" s="316" t="str">
        <f>IF(AND('MAPA DE RIESGOS'!$AP200="Baja",'MAPA DE RIESGOS'!$AR200="Mayor"),CONCATENATE("R",'MAPA DE RIESGOS'!$H200,"C",'MAPA DE RIESGOS'!$AF200),"")</f>
        <v/>
      </c>
      <c r="BW112" s="316" t="str">
        <f>IF(AND('MAPA DE RIESGOS'!$AP201="Baja",'MAPA DE RIESGOS'!$AR201="Mayor"),CONCATENATE("R",'MAPA DE RIESGOS'!$H201,"C",'MAPA DE RIESGOS'!$AF201),"")</f>
        <v/>
      </c>
      <c r="BX112" s="316" t="str">
        <f>IF(AND('MAPA DE RIESGOS'!$AP202="Baja",'MAPA DE RIESGOS'!$AR202="Mayor"),CONCATENATE("R",'MAPA DE RIESGOS'!$H202,"C",'MAPA DE RIESGOS'!$AF202),"")</f>
        <v/>
      </c>
      <c r="BY112" s="316" t="str">
        <f>IF(AND('MAPA DE RIESGOS'!$AP203="Baja",'MAPA DE RIESGOS'!$AR203="Mayor"),CONCATENATE("R",'MAPA DE RIESGOS'!$H203,"C",'MAPA DE RIESGOS'!$AF203),"")</f>
        <v/>
      </c>
      <c r="BZ112" s="316" t="str">
        <f>IF(AND('MAPA DE RIESGOS'!$AP204="Baja",'MAPA DE RIESGOS'!$AR204="Mayor"),CONCATENATE("R",'MAPA DE RIESGOS'!$H204,"C",'MAPA DE RIESGOS'!$AF204),"")</f>
        <v/>
      </c>
      <c r="CA112" s="316" t="str">
        <f>IF(AND('MAPA DE RIESGOS'!$AP205="Baja",'MAPA DE RIESGOS'!$AR205="Mayor"),CONCATENATE("R",'MAPA DE RIESGOS'!$H205,"C",'MAPA DE RIESGOS'!$AF205),"")</f>
        <v/>
      </c>
      <c r="CB112" s="316" t="str">
        <f>IF(AND('MAPA DE RIESGOS'!$AP206="Baja",'MAPA DE RIESGOS'!$AR206="Mayor"),CONCATENATE("R",'MAPA DE RIESGOS'!$H206,"C",'MAPA DE RIESGOS'!$AF206),"")</f>
        <v/>
      </c>
      <c r="CC112" s="317" t="str">
        <f>IF(AND('MAPA DE RIESGOS'!$AP207="Baja",'MAPA DE RIESGOS'!$AR207="Mayor"),CONCATENATE("R",'MAPA DE RIESGOS'!$H207,"C",'MAPA DE RIESGOS'!$AF207),"")</f>
        <v/>
      </c>
      <c r="CD112" s="318" t="str">
        <f>IF(AND('MAPA DE RIESGOS'!$AP190="Baja",'MAPA DE RIESGOS'!$AR190="Catastrófico"),CONCATENATE("R",'MAPA DE RIESGOS'!$H190,"C",'MAPA DE RIESGOS'!$AF190),"")</f>
        <v/>
      </c>
      <c r="CE112" s="318" t="str">
        <f>IF(AND('MAPA DE RIESGOS'!$AP191="Baja",'MAPA DE RIESGOS'!$AR191="Catastrófico"),CONCATENATE("R",'MAPA DE RIESGOS'!$H191,"C",'MAPA DE RIESGOS'!$AF191),"")</f>
        <v/>
      </c>
      <c r="CF112" s="318" t="str">
        <f>IF(AND('MAPA DE RIESGOS'!$AP192="Baja",'MAPA DE RIESGOS'!$AR192="Catastrófico"),CONCATENATE("R",'MAPA DE RIESGOS'!$H192,"C",'MAPA DE RIESGOS'!$AF192),"")</f>
        <v/>
      </c>
      <c r="CG112" s="318" t="str">
        <f>IF(AND('MAPA DE RIESGOS'!$AP193="Baja",'MAPA DE RIESGOS'!$AR193="Catastrófico"),CONCATENATE("R",'MAPA DE RIESGOS'!$H193,"C",'MAPA DE RIESGOS'!$AF193),"")</f>
        <v/>
      </c>
      <c r="CH112" s="318" t="str">
        <f>IF(AND('MAPA DE RIESGOS'!$AP194="Baja",'MAPA DE RIESGOS'!$AR194="Catastrófico"),CONCATENATE("R",'MAPA DE RIESGOS'!$H194,"C",'MAPA DE RIESGOS'!$AF194),"")</f>
        <v/>
      </c>
      <c r="CI112" s="318" t="str">
        <f>IF(AND('MAPA DE RIESGOS'!$AP195="Baja",'MAPA DE RIESGOS'!$AR195="Catastrófico"),CONCATENATE("R",'MAPA DE RIESGOS'!$H195,"C",'MAPA DE RIESGOS'!$AF195),"")</f>
        <v/>
      </c>
      <c r="CJ112" s="318" t="str">
        <f>IF(AND('MAPA DE RIESGOS'!$AP196="Baja",'MAPA DE RIESGOS'!$AR196="Catastrófico"),CONCATENATE("R",'MAPA DE RIESGOS'!$H196,"C",'MAPA DE RIESGOS'!$AF196),"")</f>
        <v/>
      </c>
      <c r="CK112" s="318" t="str">
        <f>IF(AND('MAPA DE RIESGOS'!$AP197="Baja",'MAPA DE RIESGOS'!$AR197="Catastrófico"),CONCATENATE("R",'MAPA DE RIESGOS'!$H197,"C",'MAPA DE RIESGOS'!$AF197),"")</f>
        <v/>
      </c>
      <c r="CL112" s="318" t="str">
        <f>IF(AND('MAPA DE RIESGOS'!$AP198="Baja",'MAPA DE RIESGOS'!$AR198="Catastrófico"),CONCATENATE("R",'MAPA DE RIESGOS'!$H198,"C",'MAPA DE RIESGOS'!$AF198),"")</f>
        <v/>
      </c>
      <c r="CM112" s="318" t="str">
        <f>IF(AND('MAPA DE RIESGOS'!$AP199="Baja",'MAPA DE RIESGOS'!$AR199="Catastrófico"),CONCATENATE("R",'MAPA DE RIESGOS'!$H199,"C",'MAPA DE RIESGOS'!$AF199),"")</f>
        <v/>
      </c>
      <c r="CN112" s="318" t="str">
        <f>IF(AND('MAPA DE RIESGOS'!$AP200="Baja",'MAPA DE RIESGOS'!$AR200="Catastrófico"),CONCATENATE("R",'MAPA DE RIESGOS'!$H200,"C",'MAPA DE RIESGOS'!$AF200),"")</f>
        <v/>
      </c>
      <c r="CO112" s="318" t="str">
        <f>IF(AND('MAPA DE RIESGOS'!$AP201="Baja",'MAPA DE RIESGOS'!$AR201="Catastrófico"),CONCATENATE("R",'MAPA DE RIESGOS'!$H201,"C",'MAPA DE RIESGOS'!$AF201),"")</f>
        <v/>
      </c>
      <c r="CP112" s="318" t="str">
        <f>IF(AND('MAPA DE RIESGOS'!$AP202="Baja",'MAPA DE RIESGOS'!$AR202="Catastrófico"),CONCATENATE("R",'MAPA DE RIESGOS'!$H202,"C",'MAPA DE RIESGOS'!$AF202),"")</f>
        <v/>
      </c>
      <c r="CQ112" s="318" t="str">
        <f>IF(AND('MAPA DE RIESGOS'!$AP203="Baja",'MAPA DE RIESGOS'!$AR203="Catastrófico"),CONCATENATE("R",'MAPA DE RIESGOS'!$H203,"C",'MAPA DE RIESGOS'!$AF203),"")</f>
        <v/>
      </c>
      <c r="CR112" s="318" t="str">
        <f>IF(AND('MAPA DE RIESGOS'!$AP204="Baja",'MAPA DE RIESGOS'!$AR204="Catastrófico"),CONCATENATE("R",'MAPA DE RIESGOS'!$H204,"C",'MAPA DE RIESGOS'!$AF204),"")</f>
        <v/>
      </c>
      <c r="CS112" s="318" t="str">
        <f>IF(AND('MAPA DE RIESGOS'!$AP205="Baja",'MAPA DE RIESGOS'!$AR205="Catastrófico"),CONCATENATE("R",'MAPA DE RIESGOS'!$H205,"C",'MAPA DE RIESGOS'!$AF205),"")</f>
        <v/>
      </c>
      <c r="CT112" s="318" t="str">
        <f>IF(AND('MAPA DE RIESGOS'!$AP206="Baja",'MAPA DE RIESGOS'!$AR206="Catastrófico"),CONCATENATE("R",'MAPA DE RIESGOS'!$H206,"C",'MAPA DE RIESGOS'!$AF206),"")</f>
        <v/>
      </c>
      <c r="CU112" s="319" t="str">
        <f>IF(AND('MAPA DE RIESGOS'!$AP207="Baja",'MAPA DE RIESGOS'!$AR207="Catastrófico"),CONCATENATE("R",'MAPA DE RIESGOS'!$H207,"C",'MAPA DE RIESGOS'!$AF207),"")</f>
        <v/>
      </c>
      <c r="CV112" s="57"/>
      <c r="CW112" s="845"/>
      <c r="CX112" s="845"/>
      <c r="CY112" s="845"/>
      <c r="CZ112" s="845"/>
      <c r="DA112" s="845"/>
      <c r="DB112" s="845"/>
    </row>
    <row r="113" spans="2:106" ht="32.450000000000003" customHeight="1">
      <c r="B113" s="878"/>
      <c r="C113" s="878"/>
      <c r="D113" s="879"/>
      <c r="E113" s="849"/>
      <c r="F113" s="850"/>
      <c r="G113" s="850"/>
      <c r="H113" s="850"/>
      <c r="I113" s="851"/>
      <c r="J113" s="337" t="str">
        <f>IF(AND('MAPA DE RIESGOS'!$AP208="Baja",'MAPA DE RIESGOS'!$AR208="Leve"),CONCATENATE("R",'MAPA DE RIESGOS'!$H208,"C",'MAPA DE RIESGOS'!$AF208),"")</f>
        <v/>
      </c>
      <c r="K113" s="338" t="str">
        <f>IF(AND('MAPA DE RIESGOS'!$AP209="Baja",'MAPA DE RIESGOS'!$AR209="Leve"),CONCATENATE("R",'MAPA DE RIESGOS'!$H209,"C",'MAPA DE RIESGOS'!$AF209),"")</f>
        <v/>
      </c>
      <c r="L113" s="338" t="str">
        <f>IF(AND('MAPA DE RIESGOS'!$AP210="Baja",'MAPA DE RIESGOS'!$AR210="Leve"),CONCATENATE("R",'MAPA DE RIESGOS'!$H210,"C",'MAPA DE RIESGOS'!$AF210),"")</f>
        <v/>
      </c>
      <c r="M113" s="338" t="str">
        <f>IF(AND('MAPA DE RIESGOS'!$AP211="Baja",'MAPA DE RIESGOS'!$AR211="Leve"),CONCATENATE("R",'MAPA DE RIESGOS'!$H211,"C",'MAPA DE RIESGOS'!$AF211),"")</f>
        <v/>
      </c>
      <c r="N113" s="338" t="str">
        <f>IF(AND('MAPA DE RIESGOS'!$AP212="Baja",'MAPA DE RIESGOS'!$AR212="Leve"),CONCATENATE("R",'MAPA DE RIESGOS'!$H212,"C",'MAPA DE RIESGOS'!$AF212),"")</f>
        <v/>
      </c>
      <c r="O113" s="338" t="str">
        <f>IF(AND('MAPA DE RIESGOS'!$AP213="Baja",'MAPA DE RIESGOS'!$AR213="Leve"),CONCATENATE("R",'MAPA DE RIESGOS'!$H213,"C",'MAPA DE RIESGOS'!$AF213),"")</f>
        <v/>
      </c>
      <c r="P113" s="338" t="str">
        <f>IF(AND('MAPA DE RIESGOS'!$AP214="Baja",'MAPA DE RIESGOS'!$AR214="Leve"),CONCATENATE("R",'MAPA DE RIESGOS'!$H214,"C",'MAPA DE RIESGOS'!$AF214),"")</f>
        <v/>
      </c>
      <c r="Q113" s="338" t="str">
        <f>IF(AND('MAPA DE RIESGOS'!$AP215="Baja",'MAPA DE RIESGOS'!$AR215="Leve"),CONCATENATE("R",'MAPA DE RIESGOS'!$H215,"C",'MAPA DE RIESGOS'!$AF215),"")</f>
        <v/>
      </c>
      <c r="R113" s="338" t="str">
        <f>IF(AND('MAPA DE RIESGOS'!$AP216="Baja",'MAPA DE RIESGOS'!$AR216="Leve"),CONCATENATE("R",'MAPA DE RIESGOS'!$H216,"C",'MAPA DE RIESGOS'!$AF216),"")</f>
        <v/>
      </c>
      <c r="S113" s="338" t="str">
        <f>IF(AND('MAPA DE RIESGOS'!$AP217="Baja",'MAPA DE RIESGOS'!$AR217="Leve"),CONCATENATE("R",'MAPA DE RIESGOS'!$H217,"C",'MAPA DE RIESGOS'!$AF217),"")</f>
        <v/>
      </c>
      <c r="T113" s="338" t="str">
        <f>IF(AND('MAPA DE RIESGOS'!$AP218="Baja",'MAPA DE RIESGOS'!$AR218="Leve"),CONCATENATE("R",'MAPA DE RIESGOS'!$H218,"C",'MAPA DE RIESGOS'!$AF218),"")</f>
        <v/>
      </c>
      <c r="U113" s="338" t="str">
        <f>IF(AND('MAPA DE RIESGOS'!$AP219="Baja",'MAPA DE RIESGOS'!$AR219="Leve"),CONCATENATE("R",'MAPA DE RIESGOS'!$H219,"C",'MAPA DE RIESGOS'!$AF219),"")</f>
        <v/>
      </c>
      <c r="V113" s="338" t="str">
        <f>IF(AND('MAPA DE RIESGOS'!$AP220="Baja",'MAPA DE RIESGOS'!$AR220="Leve"),CONCATENATE("R",'MAPA DE RIESGOS'!$H220,"C",'MAPA DE RIESGOS'!$AF220),"")</f>
        <v/>
      </c>
      <c r="W113" s="338" t="str">
        <f>IF(AND('MAPA DE RIESGOS'!$AP221="Baja",'MAPA DE RIESGOS'!$AR221="Leve"),CONCATENATE("R",'MAPA DE RIESGOS'!$H221,"C",'MAPA DE RIESGOS'!$AF221),"")</f>
        <v/>
      </c>
      <c r="X113" s="338" t="str">
        <f>IF(AND('MAPA DE RIESGOS'!$AP222="Baja",'MAPA DE RIESGOS'!$AR222="Leve"),CONCATENATE("R",'MAPA DE RIESGOS'!$H222,"C",'MAPA DE RIESGOS'!$AF222),"")</f>
        <v/>
      </c>
      <c r="Y113" s="338" t="str">
        <f>IF(AND('MAPA DE RIESGOS'!$AP223="Baja",'MAPA DE RIESGOS'!$AR223="Leve"),CONCATENATE("R",'MAPA DE RIESGOS'!$H223,"C",'MAPA DE RIESGOS'!$AF223),"")</f>
        <v/>
      </c>
      <c r="Z113" s="338" t="str">
        <f>IF(AND('MAPA DE RIESGOS'!$AP224="Baja",'MAPA DE RIESGOS'!$AR224="Leve"),CONCATENATE("R",'MAPA DE RIESGOS'!$H224,"C",'MAPA DE RIESGOS'!$AF224),"")</f>
        <v/>
      </c>
      <c r="AA113" s="339" t="str">
        <f>IF(AND('MAPA DE RIESGOS'!$AP225="Baja",'MAPA DE RIESGOS'!$AR225="Leve"),CONCATENATE("R",'MAPA DE RIESGOS'!$H225,"C",'MAPA DE RIESGOS'!$AF225),"")</f>
        <v/>
      </c>
      <c r="AB113" s="328" t="str">
        <f>IF(AND('MAPA DE RIESGOS'!$AP208="Baja",'MAPA DE RIESGOS'!$AR208="Menor"),CONCATENATE("R",'MAPA DE RIESGOS'!$H208,"C",'MAPA DE RIESGOS'!$AF208),"")</f>
        <v/>
      </c>
      <c r="AC113" s="329" t="str">
        <f>IF(AND('MAPA DE RIESGOS'!$AP209="Baja",'MAPA DE RIESGOS'!$AR209="Menor"),CONCATENATE("R",'MAPA DE RIESGOS'!$H209,"C",'MAPA DE RIESGOS'!$AF209),"")</f>
        <v/>
      </c>
      <c r="AD113" s="329" t="str">
        <f>IF(AND('MAPA DE RIESGOS'!$AP210="Baja",'MAPA DE RIESGOS'!$AR210="Menor"),CONCATENATE("R",'MAPA DE RIESGOS'!$H210,"C",'MAPA DE RIESGOS'!$AF210),"")</f>
        <v/>
      </c>
      <c r="AE113" s="329" t="str">
        <f>IF(AND('MAPA DE RIESGOS'!$AP211="Baja",'MAPA DE RIESGOS'!$AR211="Menor"),CONCATENATE("R",'MAPA DE RIESGOS'!$H211,"C",'MAPA DE RIESGOS'!$AF211),"")</f>
        <v/>
      </c>
      <c r="AF113" s="329" t="str">
        <f>IF(AND('MAPA DE RIESGOS'!$AP212="Baja",'MAPA DE RIESGOS'!$AR212="Menor"),CONCATENATE("R",'MAPA DE RIESGOS'!$H212,"C",'MAPA DE RIESGOS'!$AF212),"")</f>
        <v/>
      </c>
      <c r="AG113" s="329" t="str">
        <f>IF(AND('MAPA DE RIESGOS'!$AP213="Baja",'MAPA DE RIESGOS'!$AR213="Menor"),CONCATENATE("R",'MAPA DE RIESGOS'!$H213,"C",'MAPA DE RIESGOS'!$AF213),"")</f>
        <v/>
      </c>
      <c r="AH113" s="329" t="str">
        <f>IF(AND('MAPA DE RIESGOS'!$AP214="Baja",'MAPA DE RIESGOS'!$AR214="Menor"),CONCATENATE("R",'MAPA DE RIESGOS'!$H214,"C",'MAPA DE RIESGOS'!$AF214),"")</f>
        <v/>
      </c>
      <c r="AI113" s="329" t="str">
        <f>IF(AND('MAPA DE RIESGOS'!$AP215="Baja",'MAPA DE RIESGOS'!$AR215="Menor"),CONCATENATE("R",'MAPA DE RIESGOS'!$H215,"C",'MAPA DE RIESGOS'!$AF215),"")</f>
        <v/>
      </c>
      <c r="AJ113" s="329" t="str">
        <f>IF(AND('MAPA DE RIESGOS'!$AP216="Baja",'MAPA DE RIESGOS'!$AR216="Menor"),CONCATENATE("R",'MAPA DE RIESGOS'!$H216,"C",'MAPA DE RIESGOS'!$AF216),"")</f>
        <v/>
      </c>
      <c r="AK113" s="329" t="str">
        <f>IF(AND('MAPA DE RIESGOS'!$AP217="Baja",'MAPA DE RIESGOS'!$AR217="Menor"),CONCATENATE("R",'MAPA DE RIESGOS'!$H217,"C",'MAPA DE RIESGOS'!$AF217),"")</f>
        <v/>
      </c>
      <c r="AL113" s="329" t="str">
        <f>IF(AND('MAPA DE RIESGOS'!$AP218="Baja",'MAPA DE RIESGOS'!$AR218="Menor"),CONCATENATE("R",'MAPA DE RIESGOS'!$H218,"C",'MAPA DE RIESGOS'!$AF218),"")</f>
        <v/>
      </c>
      <c r="AM113" s="329" t="str">
        <f>IF(AND('MAPA DE RIESGOS'!$AP219="Baja",'MAPA DE RIESGOS'!$AR219="Menor"),CONCATENATE("R",'MAPA DE RIESGOS'!$H219,"C",'MAPA DE RIESGOS'!$AF219),"")</f>
        <v/>
      </c>
      <c r="AN113" s="329" t="str">
        <f>IF(AND('MAPA DE RIESGOS'!$AP220="Baja",'MAPA DE RIESGOS'!$AR220="Menor"),CONCATENATE("R",'MAPA DE RIESGOS'!$H220,"C",'MAPA DE RIESGOS'!$AF220),"")</f>
        <v/>
      </c>
      <c r="AO113" s="329" t="str">
        <f>IF(AND('MAPA DE RIESGOS'!$AP221="Baja",'MAPA DE RIESGOS'!$AR221="Menor"),CONCATENATE("R",'MAPA DE RIESGOS'!$H221,"C",'MAPA DE RIESGOS'!$AF221),"")</f>
        <v/>
      </c>
      <c r="AP113" s="329" t="str">
        <f>IF(AND('MAPA DE RIESGOS'!$AP222="Baja",'MAPA DE RIESGOS'!$AR222="Menor"),CONCATENATE("R",'MAPA DE RIESGOS'!$H222,"C",'MAPA DE RIESGOS'!$AF222),"")</f>
        <v/>
      </c>
      <c r="AQ113" s="329" t="str">
        <f>IF(AND('MAPA DE RIESGOS'!$AP223="Baja",'MAPA DE RIESGOS'!$AR223="Menor"),CONCATENATE("R",'MAPA DE RIESGOS'!$H223,"C",'MAPA DE RIESGOS'!$AF223),"")</f>
        <v/>
      </c>
      <c r="AR113" s="329" t="str">
        <f>IF(AND('MAPA DE RIESGOS'!$AP224="Baja",'MAPA DE RIESGOS'!$AR224="Menor"),CONCATENATE("R",'MAPA DE RIESGOS'!$H224,"C",'MAPA DE RIESGOS'!$AF224),"")</f>
        <v/>
      </c>
      <c r="AS113" s="329" t="str">
        <f>IF(AND('MAPA DE RIESGOS'!$AP225="Baja",'MAPA DE RIESGOS'!$AR225="Menor"),CONCATENATE("R",'MAPA DE RIESGOS'!$H225,"C",'MAPA DE RIESGOS'!$AF225),"")</f>
        <v/>
      </c>
      <c r="AT113" s="328" t="str">
        <f>IF(AND('MAPA DE RIESGOS'!$AP208="Baja",'MAPA DE RIESGOS'!$AR208="Moderado"),CONCATENATE("R",'MAPA DE RIESGOS'!$H208,"C",'MAPA DE RIESGOS'!$AF208),"")</f>
        <v/>
      </c>
      <c r="AU113" s="329" t="str">
        <f>IF(AND('MAPA DE RIESGOS'!$AP209="Baja",'MAPA DE RIESGOS'!$AR209="Moderado"),CONCATENATE("R",'MAPA DE RIESGOS'!$H209,"C",'MAPA DE RIESGOS'!$AF209),"")</f>
        <v/>
      </c>
      <c r="AV113" s="329" t="str">
        <f>IF(AND('MAPA DE RIESGOS'!$AP210="Baja",'MAPA DE RIESGOS'!$AR210="Moderado"),CONCATENATE("R",'MAPA DE RIESGOS'!$H210,"C",'MAPA DE RIESGOS'!$AF210),"")</f>
        <v/>
      </c>
      <c r="AW113" s="329" t="str">
        <f>IF(AND('MAPA DE RIESGOS'!$AP211="Baja",'MAPA DE RIESGOS'!$AR211="Moderado"),CONCATENATE("R",'MAPA DE RIESGOS'!$H211,"C",'MAPA DE RIESGOS'!$AF211),"")</f>
        <v/>
      </c>
      <c r="AX113" s="329" t="str">
        <f>IF(AND('MAPA DE RIESGOS'!$AP212="Baja",'MAPA DE RIESGOS'!$AR212="Moderado"),CONCATENATE("R",'MAPA DE RIESGOS'!$H212,"C",'MAPA DE RIESGOS'!$AF212),"")</f>
        <v/>
      </c>
      <c r="AY113" s="329" t="str">
        <f>IF(AND('MAPA DE RIESGOS'!$AP213="Baja",'MAPA DE RIESGOS'!$AR213="Moderado"),CONCATENATE("R",'MAPA DE RIESGOS'!$H213,"C",'MAPA DE RIESGOS'!$AF213),"")</f>
        <v/>
      </c>
      <c r="AZ113" s="329" t="str">
        <f>IF(AND('MAPA DE RIESGOS'!$AP214="Baja",'MAPA DE RIESGOS'!$AR214="Moderado"),CONCATENATE("R",'MAPA DE RIESGOS'!$H214,"C",'MAPA DE RIESGOS'!$AF214),"")</f>
        <v/>
      </c>
      <c r="BA113" s="329" t="str">
        <f>IF(AND('MAPA DE RIESGOS'!$AP215="Baja",'MAPA DE RIESGOS'!$AR215="Moderado"),CONCATENATE("R",'MAPA DE RIESGOS'!$H215,"C",'MAPA DE RIESGOS'!$AF215),"")</f>
        <v/>
      </c>
      <c r="BB113" s="329" t="str">
        <f>IF(AND('MAPA DE RIESGOS'!$AP216="Baja",'MAPA DE RIESGOS'!$AR216="Moderado"),CONCATENATE("R",'MAPA DE RIESGOS'!$H216,"C",'MAPA DE RIESGOS'!$AF216),"")</f>
        <v/>
      </c>
      <c r="BC113" s="329" t="str">
        <f>IF(AND('MAPA DE RIESGOS'!$AP217="Baja",'MAPA DE RIESGOS'!$AR217="Moderado"),CONCATENATE("R",'MAPA DE RIESGOS'!$H217,"C",'MAPA DE RIESGOS'!$AF217),"")</f>
        <v/>
      </c>
      <c r="BD113" s="329" t="str">
        <f>IF(AND('MAPA DE RIESGOS'!$AP218="Baja",'MAPA DE RIESGOS'!$AR218="Moderado"),CONCATENATE("R",'MAPA DE RIESGOS'!$H218,"C",'MAPA DE RIESGOS'!$AF218),"")</f>
        <v/>
      </c>
      <c r="BE113" s="329" t="str">
        <f>IF(AND('MAPA DE RIESGOS'!$AP219="Baja",'MAPA DE RIESGOS'!$AR219="Moderado"),CONCATENATE("R",'MAPA DE RIESGOS'!$H219,"C",'MAPA DE RIESGOS'!$AF219),"")</f>
        <v/>
      </c>
      <c r="BF113" s="329" t="str">
        <f>IF(AND('MAPA DE RIESGOS'!$AP220="Baja",'MAPA DE RIESGOS'!$AR220="Moderado"),CONCATENATE("R",'MAPA DE RIESGOS'!$H220,"C",'MAPA DE RIESGOS'!$AF220),"")</f>
        <v/>
      </c>
      <c r="BG113" s="329" t="str">
        <f>IF(AND('MAPA DE RIESGOS'!$AP221="Baja",'MAPA DE RIESGOS'!$AR221="Moderado"),CONCATENATE("R",'MAPA DE RIESGOS'!$H221,"C",'MAPA DE RIESGOS'!$AF221),"")</f>
        <v/>
      </c>
      <c r="BH113" s="329" t="str">
        <f>IF(AND('MAPA DE RIESGOS'!$AP222="Baja",'MAPA DE RIESGOS'!$AR222="Moderado"),CONCATENATE("R",'MAPA DE RIESGOS'!$H222,"C",'MAPA DE RIESGOS'!$AF222),"")</f>
        <v/>
      </c>
      <c r="BI113" s="329" t="str">
        <f>IF(AND('MAPA DE RIESGOS'!$AP223="Baja",'MAPA DE RIESGOS'!$AR223="Moderado"),CONCATENATE("R",'MAPA DE RIESGOS'!$H223,"C",'MAPA DE RIESGOS'!$AF223),"")</f>
        <v/>
      </c>
      <c r="BJ113" s="329" t="str">
        <f>IF(AND('MAPA DE RIESGOS'!$AP224="Baja",'MAPA DE RIESGOS'!$AR224="Moderado"),CONCATENATE("R",'MAPA DE RIESGOS'!$H224,"C",'MAPA DE RIESGOS'!$AF224),"")</f>
        <v/>
      </c>
      <c r="BK113" s="330" t="str">
        <f>IF(AND('MAPA DE RIESGOS'!$AP225="Baja",'MAPA DE RIESGOS'!$AR225="Moderado"),CONCATENATE("R",'MAPA DE RIESGOS'!$H225,"C",'MAPA DE RIESGOS'!$AF225),"")</f>
        <v/>
      </c>
      <c r="BL113" s="316" t="str">
        <f>IF(AND('MAPA DE RIESGOS'!$AP208="Baja",'MAPA DE RIESGOS'!$AR208="Mayor"),CONCATENATE("R",'MAPA DE RIESGOS'!$H208,"C",'MAPA DE RIESGOS'!$AF208),"")</f>
        <v/>
      </c>
      <c r="BM113" s="316" t="str">
        <f>IF(AND('MAPA DE RIESGOS'!$AP209="Baja",'MAPA DE RIESGOS'!$AR209="Mayor"),CONCATENATE("R",'MAPA DE RIESGOS'!$H209,"C",'MAPA DE RIESGOS'!$AF209),"")</f>
        <v/>
      </c>
      <c r="BN113" s="316" t="str">
        <f>IF(AND('MAPA DE RIESGOS'!$AP210="Baja",'MAPA DE RIESGOS'!$AR210="Mayor"),CONCATENATE("R",'MAPA DE RIESGOS'!$H210,"C",'MAPA DE RIESGOS'!$AF210),"")</f>
        <v/>
      </c>
      <c r="BO113" s="316" t="str">
        <f>IF(AND('MAPA DE RIESGOS'!$AP211="Baja",'MAPA DE RIESGOS'!$AR211="Mayor"),CONCATENATE("R",'MAPA DE RIESGOS'!$H211,"C",'MAPA DE RIESGOS'!$AF211),"")</f>
        <v/>
      </c>
      <c r="BP113" s="316" t="str">
        <f>IF(AND('MAPA DE RIESGOS'!$AP212="Baja",'MAPA DE RIESGOS'!$AR212="Mayor"),CONCATENATE("R",'MAPA DE RIESGOS'!$H212,"C",'MAPA DE RIESGOS'!$AF212),"")</f>
        <v/>
      </c>
      <c r="BQ113" s="316" t="str">
        <f>IF(AND('MAPA DE RIESGOS'!$AP213="Baja",'MAPA DE RIESGOS'!$AR213="Mayor"),CONCATENATE("R",'MAPA DE RIESGOS'!$H213,"C",'MAPA DE RIESGOS'!$AF213),"")</f>
        <v/>
      </c>
      <c r="BR113" s="316" t="str">
        <f>IF(AND('MAPA DE RIESGOS'!$AP214="Baja",'MAPA DE RIESGOS'!$AR214="Mayor"),CONCATENATE("R",'MAPA DE RIESGOS'!$H214,"C",'MAPA DE RIESGOS'!$AF214),"")</f>
        <v/>
      </c>
      <c r="BS113" s="316" t="str">
        <f>IF(AND('MAPA DE RIESGOS'!$AP215="Baja",'MAPA DE RIESGOS'!$AR215="Mayor"),CONCATENATE("R",'MAPA DE RIESGOS'!$H215,"C",'MAPA DE RIESGOS'!$AF215),"")</f>
        <v/>
      </c>
      <c r="BT113" s="316" t="str">
        <f>IF(AND('MAPA DE RIESGOS'!$AP216="Baja",'MAPA DE RIESGOS'!$AR216="Mayor"),CONCATENATE("R",'MAPA DE RIESGOS'!$H216,"C",'MAPA DE RIESGOS'!$AF216),"")</f>
        <v/>
      </c>
      <c r="BU113" s="316" t="str">
        <f>IF(AND('MAPA DE RIESGOS'!$AP217="Baja",'MAPA DE RIESGOS'!$AR217="Mayor"),CONCATENATE("R",'MAPA DE RIESGOS'!$H217,"C",'MAPA DE RIESGOS'!$AF217),"")</f>
        <v/>
      </c>
      <c r="BV113" s="316" t="str">
        <f>IF(AND('MAPA DE RIESGOS'!$AP218="Baja",'MAPA DE RIESGOS'!$AR218="Mayor"),CONCATENATE("R",'MAPA DE RIESGOS'!$H218,"C",'MAPA DE RIESGOS'!$AF218),"")</f>
        <v/>
      </c>
      <c r="BW113" s="316" t="str">
        <f>IF(AND('MAPA DE RIESGOS'!$AP219="Baja",'MAPA DE RIESGOS'!$AR219="Mayor"),CONCATENATE("R",'MAPA DE RIESGOS'!$H219,"C",'MAPA DE RIESGOS'!$AF219),"")</f>
        <v/>
      </c>
      <c r="BX113" s="316" t="str">
        <f>IF(AND('MAPA DE RIESGOS'!$AP220="Baja",'MAPA DE RIESGOS'!$AR220="Mayor"),CONCATENATE("R",'MAPA DE RIESGOS'!$H220,"C",'MAPA DE RIESGOS'!$AF220),"")</f>
        <v/>
      </c>
      <c r="BY113" s="316" t="str">
        <f>IF(AND('MAPA DE RIESGOS'!$AP221="Baja",'MAPA DE RIESGOS'!$AR221="Mayor"),CONCATENATE("R",'MAPA DE RIESGOS'!$H221,"C",'MAPA DE RIESGOS'!$AF221),"")</f>
        <v/>
      </c>
      <c r="BZ113" s="316" t="str">
        <f>IF(AND('MAPA DE RIESGOS'!$AP222="Baja",'MAPA DE RIESGOS'!$AR222="Mayor"),CONCATENATE("R",'MAPA DE RIESGOS'!$H222,"C",'MAPA DE RIESGOS'!$AF222),"")</f>
        <v/>
      </c>
      <c r="CA113" s="316" t="str">
        <f>IF(AND('MAPA DE RIESGOS'!$AP223="Baja",'MAPA DE RIESGOS'!$AR223="Mayor"),CONCATENATE("R",'MAPA DE RIESGOS'!$H223,"C",'MAPA DE RIESGOS'!$AF223),"")</f>
        <v/>
      </c>
      <c r="CB113" s="316" t="str">
        <f>IF(AND('MAPA DE RIESGOS'!$AP224="Baja",'MAPA DE RIESGOS'!$AR224="Mayor"),CONCATENATE("R",'MAPA DE RIESGOS'!$H224,"C",'MAPA DE RIESGOS'!$AF224),"")</f>
        <v/>
      </c>
      <c r="CC113" s="317" t="str">
        <f>IF(AND('MAPA DE RIESGOS'!$AP225="Baja",'MAPA DE RIESGOS'!$AR225="Mayor"),CONCATENATE("R",'MAPA DE RIESGOS'!$H225,"C",'MAPA DE RIESGOS'!$AF225),"")</f>
        <v/>
      </c>
      <c r="CD113" s="318" t="str">
        <f>IF(AND('MAPA DE RIESGOS'!$AP208="Baja",'MAPA DE RIESGOS'!$AR208="Catastrófico"),CONCATENATE("R",'MAPA DE RIESGOS'!$H208,"C",'MAPA DE RIESGOS'!$AF208),"")</f>
        <v/>
      </c>
      <c r="CE113" s="318" t="str">
        <f>IF(AND('MAPA DE RIESGOS'!$AP209="Baja",'MAPA DE RIESGOS'!$AR209="Catastrófico"),CONCATENATE("R",'MAPA DE RIESGOS'!$H209,"C",'MAPA DE RIESGOS'!$AF209),"")</f>
        <v/>
      </c>
      <c r="CF113" s="318" t="str">
        <f>IF(AND('MAPA DE RIESGOS'!$AP210="Baja",'MAPA DE RIESGOS'!$AR210="Catastrófico"),CONCATENATE("R",'MAPA DE RIESGOS'!$H210,"C",'MAPA DE RIESGOS'!$AF210),"")</f>
        <v/>
      </c>
      <c r="CG113" s="318" t="str">
        <f>IF(AND('MAPA DE RIESGOS'!$AP211="Baja",'MAPA DE RIESGOS'!$AR211="Catastrófico"),CONCATENATE("R",'MAPA DE RIESGOS'!$H211,"C",'MAPA DE RIESGOS'!$AF211),"")</f>
        <v/>
      </c>
      <c r="CH113" s="318" t="str">
        <f>IF(AND('MAPA DE RIESGOS'!$AP212="Baja",'MAPA DE RIESGOS'!$AR212="Catastrófico"),CONCATENATE("R",'MAPA DE RIESGOS'!$H212,"C",'MAPA DE RIESGOS'!$AF212),"")</f>
        <v/>
      </c>
      <c r="CI113" s="318" t="str">
        <f>IF(AND('MAPA DE RIESGOS'!$AP213="Baja",'MAPA DE RIESGOS'!$AR213="Catastrófico"),CONCATENATE("R",'MAPA DE RIESGOS'!$H213,"C",'MAPA DE RIESGOS'!$AF213),"")</f>
        <v/>
      </c>
      <c r="CJ113" s="318" t="str">
        <f>IF(AND('MAPA DE RIESGOS'!$AP214="Baja",'MAPA DE RIESGOS'!$AR214="Catastrófico"),CONCATENATE("R",'MAPA DE RIESGOS'!$H214,"C",'MAPA DE RIESGOS'!$AF214),"")</f>
        <v/>
      </c>
      <c r="CK113" s="318" t="str">
        <f>IF(AND('MAPA DE RIESGOS'!$AP215="Baja",'MAPA DE RIESGOS'!$AR215="Catastrófico"),CONCATENATE("R",'MAPA DE RIESGOS'!$H215,"C",'MAPA DE RIESGOS'!$AF215),"")</f>
        <v/>
      </c>
      <c r="CL113" s="318" t="str">
        <f>IF(AND('MAPA DE RIESGOS'!$AP216="Baja",'MAPA DE RIESGOS'!$AR216="Catastrófico"),CONCATENATE("R",'MAPA DE RIESGOS'!$H216,"C",'MAPA DE RIESGOS'!$AF216),"")</f>
        <v/>
      </c>
      <c r="CM113" s="318" t="str">
        <f>IF(AND('MAPA DE RIESGOS'!$AP217="Baja",'MAPA DE RIESGOS'!$AR217="Catastrófico"),CONCATENATE("R",'MAPA DE RIESGOS'!$H217,"C",'MAPA DE RIESGOS'!$AF217),"")</f>
        <v/>
      </c>
      <c r="CN113" s="318" t="str">
        <f>IF(AND('MAPA DE RIESGOS'!$AP218="Baja",'MAPA DE RIESGOS'!$AR218="Catastrófico"),CONCATENATE("R",'MAPA DE RIESGOS'!$H218,"C",'MAPA DE RIESGOS'!$AF218),"")</f>
        <v/>
      </c>
      <c r="CO113" s="318" t="str">
        <f>IF(AND('MAPA DE RIESGOS'!$AP219="Baja",'MAPA DE RIESGOS'!$AR219="Catastrófico"),CONCATENATE("R",'MAPA DE RIESGOS'!$H219,"C",'MAPA DE RIESGOS'!$AF219),"")</f>
        <v/>
      </c>
      <c r="CP113" s="318" t="str">
        <f>IF(AND('MAPA DE RIESGOS'!$AP220="Baja",'MAPA DE RIESGOS'!$AR220="Catastrófico"),CONCATENATE("R",'MAPA DE RIESGOS'!$H220,"C",'MAPA DE RIESGOS'!$AF220),"")</f>
        <v/>
      </c>
      <c r="CQ113" s="318" t="str">
        <f>IF(AND('MAPA DE RIESGOS'!$AP221="Baja",'MAPA DE RIESGOS'!$AR221="Catastrófico"),CONCATENATE("R",'MAPA DE RIESGOS'!$H221,"C",'MAPA DE RIESGOS'!$AF221),"")</f>
        <v/>
      </c>
      <c r="CR113" s="318" t="str">
        <f>IF(AND('MAPA DE RIESGOS'!$AP222="Baja",'MAPA DE RIESGOS'!$AR222="Catastrófico"),CONCATENATE("R",'MAPA DE RIESGOS'!$H222,"C",'MAPA DE RIESGOS'!$AF222),"")</f>
        <v/>
      </c>
      <c r="CS113" s="318" t="str">
        <f>IF(AND('MAPA DE RIESGOS'!$AP223="Baja",'MAPA DE RIESGOS'!$AR223="Catastrófico"),CONCATENATE("R",'MAPA DE RIESGOS'!$H223,"C",'MAPA DE RIESGOS'!$AF223),"")</f>
        <v/>
      </c>
      <c r="CT113" s="318" t="str">
        <f>IF(AND('MAPA DE RIESGOS'!$AP224="Baja",'MAPA DE RIESGOS'!$AR224="Catastrófico"),CONCATENATE("R",'MAPA DE RIESGOS'!$H224,"C",'MAPA DE RIESGOS'!$AF224),"")</f>
        <v/>
      </c>
      <c r="CU113" s="319" t="str">
        <f>IF(AND('MAPA DE RIESGOS'!$AP225="Baja",'MAPA DE RIESGOS'!$AR225="Catastrófico"),CONCATENATE("R",'MAPA DE RIESGOS'!$H225,"C",'MAPA DE RIESGOS'!$AF225),"")</f>
        <v/>
      </c>
      <c r="CV113" s="57"/>
      <c r="CW113" s="845"/>
      <c r="CX113" s="845"/>
      <c r="CY113" s="845"/>
      <c r="CZ113" s="845"/>
      <c r="DA113" s="845"/>
      <c r="DB113" s="845"/>
    </row>
    <row r="114" spans="2:106" ht="32.450000000000003" customHeight="1">
      <c r="B114" s="878"/>
      <c r="C114" s="878"/>
      <c r="D114" s="879"/>
      <c r="E114" s="849"/>
      <c r="F114" s="850"/>
      <c r="G114" s="850"/>
      <c r="H114" s="850"/>
      <c r="I114" s="851"/>
      <c r="J114" s="337" t="str">
        <f>IF(AND('MAPA DE RIESGOS'!$AP226="Baja",'MAPA DE RIESGOS'!$AR226="Leve"),CONCATENATE("R",'MAPA DE RIESGOS'!$H226,"C",'MAPA DE RIESGOS'!$AF226),"")</f>
        <v/>
      </c>
      <c r="K114" s="338" t="str">
        <f>IF(AND('MAPA DE RIESGOS'!$AP227="Baja",'MAPA DE RIESGOS'!$AR227="Leve"),CONCATENATE("R",'MAPA DE RIESGOS'!$H227,"C",'MAPA DE RIESGOS'!$AF227),"")</f>
        <v/>
      </c>
      <c r="L114" s="338" t="str">
        <f>IF(AND('MAPA DE RIESGOS'!$AP228="Baja",'MAPA DE RIESGOS'!$AR228="Leve"),CONCATENATE("R",'MAPA DE RIESGOS'!$H228,"C",'MAPA DE RIESGOS'!$AF228),"")</f>
        <v/>
      </c>
      <c r="M114" s="338" t="str">
        <f>IF(AND('MAPA DE RIESGOS'!$AP229="Baja",'MAPA DE RIESGOS'!$AR229="Leve"),CONCATENATE("R",'MAPA DE RIESGOS'!$H229,"C",'MAPA DE RIESGOS'!$AF229),"")</f>
        <v/>
      </c>
      <c r="N114" s="338" t="str">
        <f>IF(AND('MAPA DE RIESGOS'!$AP230="Baja",'MAPA DE RIESGOS'!$AR230="Leve"),CONCATENATE("R",'MAPA DE RIESGOS'!$H230,"C",'MAPA DE RIESGOS'!$AF230),"")</f>
        <v/>
      </c>
      <c r="O114" s="338" t="str">
        <f>IF(AND('MAPA DE RIESGOS'!$AP231="Baja",'MAPA DE RIESGOS'!$AR231="Leve"),CONCATENATE("R",'MAPA DE RIESGOS'!$H231,"C",'MAPA DE RIESGOS'!$AF231),"")</f>
        <v/>
      </c>
      <c r="P114" s="338" t="str">
        <f>IF(AND('MAPA DE RIESGOS'!$AP232="Baja",'MAPA DE RIESGOS'!$AR232="Leve"),CONCATENATE("R",'MAPA DE RIESGOS'!$H232,"C",'MAPA DE RIESGOS'!$AF232),"")</f>
        <v/>
      </c>
      <c r="Q114" s="338" t="str">
        <f>IF(AND('MAPA DE RIESGOS'!$AP233="Baja",'MAPA DE RIESGOS'!$AR233="Leve"),CONCATENATE("R",'MAPA DE RIESGOS'!$H233,"C",'MAPA DE RIESGOS'!$AF233),"")</f>
        <v/>
      </c>
      <c r="R114" s="338" t="str">
        <f>IF(AND('MAPA DE RIESGOS'!$AP234="Baja",'MAPA DE RIESGOS'!$AR234="Leve"),CONCATENATE("R",'MAPA DE RIESGOS'!$H234,"C",'MAPA DE RIESGOS'!$AF234),"")</f>
        <v/>
      </c>
      <c r="S114" s="338" t="str">
        <f>IF(AND('MAPA DE RIESGOS'!$AP235="Baja",'MAPA DE RIESGOS'!$AR235="Leve"),CONCATENATE("R",'MAPA DE RIESGOS'!$H235,"C",'MAPA DE RIESGOS'!$AF235),"")</f>
        <v/>
      </c>
      <c r="T114" s="338" t="str">
        <f>IF(AND('MAPA DE RIESGOS'!$AP236="Baja",'MAPA DE RIESGOS'!$AR236="Leve"),CONCATENATE("R",'MAPA DE RIESGOS'!$H236,"C",'MAPA DE RIESGOS'!$AF236),"")</f>
        <v/>
      </c>
      <c r="U114" s="338" t="str">
        <f>IF(AND('MAPA DE RIESGOS'!$AP237="Baja",'MAPA DE RIESGOS'!$AR237="Leve"),CONCATENATE("R",'MAPA DE RIESGOS'!$H237,"C",'MAPA DE RIESGOS'!$AF237),"")</f>
        <v/>
      </c>
      <c r="V114" s="338" t="str">
        <f>IF(AND('MAPA DE RIESGOS'!$AP238="Baja",'MAPA DE RIESGOS'!$AR238="Leve"),CONCATENATE("R",'MAPA DE RIESGOS'!$H238,"C",'MAPA DE RIESGOS'!$AF238),"")</f>
        <v/>
      </c>
      <c r="W114" s="338" t="str">
        <f>IF(AND('MAPA DE RIESGOS'!$AP239="Baja",'MAPA DE RIESGOS'!$AR239="Leve"),CONCATENATE("R",'MAPA DE RIESGOS'!$H239,"C",'MAPA DE RIESGOS'!$AF239),"")</f>
        <v/>
      </c>
      <c r="X114" s="338" t="str">
        <f>IF(AND('MAPA DE RIESGOS'!$AP240="Baja",'MAPA DE RIESGOS'!$AR240="Leve"),CONCATENATE("R",'MAPA DE RIESGOS'!$H240,"C",'MAPA DE RIESGOS'!$AF240),"")</f>
        <v/>
      </c>
      <c r="Y114" s="338" t="str">
        <f>IF(AND('MAPA DE RIESGOS'!$AP241="Baja",'MAPA DE RIESGOS'!$AR241="Leve"),CONCATENATE("R",'MAPA DE RIESGOS'!$H241,"C",'MAPA DE RIESGOS'!$AF241),"")</f>
        <v/>
      </c>
      <c r="Z114" s="338" t="str">
        <f>IF(AND('MAPA DE RIESGOS'!$AP242="Baja",'MAPA DE RIESGOS'!$AR242="Leve"),CONCATENATE("R",'MAPA DE RIESGOS'!$H242,"C",'MAPA DE RIESGOS'!$AF242),"")</f>
        <v/>
      </c>
      <c r="AA114" s="339" t="str">
        <f>IF(AND('MAPA DE RIESGOS'!$AP243="Baja",'MAPA DE RIESGOS'!$AR243="Leve"),CONCATENATE("R",'MAPA DE RIESGOS'!$H243,"C",'MAPA DE RIESGOS'!$AF243),"")</f>
        <v/>
      </c>
      <c r="AB114" s="328" t="str">
        <f>IF(AND('MAPA DE RIESGOS'!$AP226="Baja",'MAPA DE RIESGOS'!$AR226="Menor"),CONCATENATE("R",'MAPA DE RIESGOS'!$H226,"C",'MAPA DE RIESGOS'!$AF226),"")</f>
        <v/>
      </c>
      <c r="AC114" s="329" t="str">
        <f>IF(AND('MAPA DE RIESGOS'!$AP227="Baja",'MAPA DE RIESGOS'!$AR227="Menor"),CONCATENATE("R",'MAPA DE RIESGOS'!$H227,"C",'MAPA DE RIESGOS'!$AF227),"")</f>
        <v/>
      </c>
      <c r="AD114" s="329" t="str">
        <f>IF(AND('MAPA DE RIESGOS'!$AP228="Baja",'MAPA DE RIESGOS'!$AR228="Menor"),CONCATENATE("R",'MAPA DE RIESGOS'!$H228,"C",'MAPA DE RIESGOS'!$AF228),"")</f>
        <v/>
      </c>
      <c r="AE114" s="329" t="str">
        <f>IF(AND('MAPA DE RIESGOS'!$AP229="Baja",'MAPA DE RIESGOS'!$AR229="Menor"),CONCATENATE("R",'MAPA DE RIESGOS'!$H229,"C",'MAPA DE RIESGOS'!$AF229),"")</f>
        <v/>
      </c>
      <c r="AF114" s="329" t="str">
        <f>IF(AND('MAPA DE RIESGOS'!$AP230="Baja",'MAPA DE RIESGOS'!$AR230="Menor"),CONCATENATE("R",'MAPA DE RIESGOS'!$H230,"C",'MAPA DE RIESGOS'!$AF230),"")</f>
        <v/>
      </c>
      <c r="AG114" s="329" t="str">
        <f>IF(AND('MAPA DE RIESGOS'!$AP231="Baja",'MAPA DE RIESGOS'!$AR231="Menor"),CONCATENATE("R",'MAPA DE RIESGOS'!$H231,"C",'MAPA DE RIESGOS'!$AF231),"")</f>
        <v/>
      </c>
      <c r="AH114" s="329" t="str">
        <f>IF(AND('MAPA DE RIESGOS'!$AP232="Baja",'MAPA DE RIESGOS'!$AR232="Menor"),CONCATENATE("R",'MAPA DE RIESGOS'!$H232,"C",'MAPA DE RIESGOS'!$AF232),"")</f>
        <v/>
      </c>
      <c r="AI114" s="329" t="str">
        <f>IF(AND('MAPA DE RIESGOS'!$AP233="Baja",'MAPA DE RIESGOS'!$AR233="Menor"),CONCATENATE("R",'MAPA DE RIESGOS'!$H233,"C",'MAPA DE RIESGOS'!$AF233),"")</f>
        <v/>
      </c>
      <c r="AJ114" s="329" t="str">
        <f>IF(AND('MAPA DE RIESGOS'!$AP234="Baja",'MAPA DE RIESGOS'!$AR234="Menor"),CONCATENATE("R",'MAPA DE RIESGOS'!$H234,"C",'MAPA DE RIESGOS'!$AF234),"")</f>
        <v/>
      </c>
      <c r="AK114" s="329" t="str">
        <f>IF(AND('MAPA DE RIESGOS'!$AP235="Baja",'MAPA DE RIESGOS'!$AR235="Menor"),CONCATENATE("R",'MAPA DE RIESGOS'!$H235,"C",'MAPA DE RIESGOS'!$AF235),"")</f>
        <v/>
      </c>
      <c r="AL114" s="329" t="str">
        <f>IF(AND('MAPA DE RIESGOS'!$AP236="Baja",'MAPA DE RIESGOS'!$AR236="Menor"),CONCATENATE("R",'MAPA DE RIESGOS'!$H236,"C",'MAPA DE RIESGOS'!$AF236),"")</f>
        <v/>
      </c>
      <c r="AM114" s="329" t="str">
        <f>IF(AND('MAPA DE RIESGOS'!$AP237="Baja",'MAPA DE RIESGOS'!$AR237="Menor"),CONCATENATE("R",'MAPA DE RIESGOS'!$H237,"C",'MAPA DE RIESGOS'!$AF237),"")</f>
        <v/>
      </c>
      <c r="AN114" s="329" t="str">
        <f>IF(AND('MAPA DE RIESGOS'!$AP238="Baja",'MAPA DE RIESGOS'!$AR238="Menor"),CONCATENATE("R",'MAPA DE RIESGOS'!$H238,"C",'MAPA DE RIESGOS'!$AF238),"")</f>
        <v/>
      </c>
      <c r="AO114" s="329" t="str">
        <f>IF(AND('MAPA DE RIESGOS'!$AP239="Baja",'MAPA DE RIESGOS'!$AR239="Menor"),CONCATENATE("R",'MAPA DE RIESGOS'!$H239,"C",'MAPA DE RIESGOS'!$AF239),"")</f>
        <v/>
      </c>
      <c r="AP114" s="329" t="str">
        <f>IF(AND('MAPA DE RIESGOS'!$AP240="Baja",'MAPA DE RIESGOS'!$AR240="Menor"),CONCATENATE("R",'MAPA DE RIESGOS'!$H240,"C",'MAPA DE RIESGOS'!$AF240),"")</f>
        <v/>
      </c>
      <c r="AQ114" s="329" t="str">
        <f>IF(AND('MAPA DE RIESGOS'!$AP241="Baja",'MAPA DE RIESGOS'!$AR241="Menor"),CONCATENATE("R",'MAPA DE RIESGOS'!$H241,"C",'MAPA DE RIESGOS'!$AF241),"")</f>
        <v/>
      </c>
      <c r="AR114" s="329" t="str">
        <f>IF(AND('MAPA DE RIESGOS'!$AP242="Baja",'MAPA DE RIESGOS'!$AR242="Menor"),CONCATENATE("R",'MAPA DE RIESGOS'!$H242,"C",'MAPA DE RIESGOS'!$AF242),"")</f>
        <v/>
      </c>
      <c r="AS114" s="329" t="str">
        <f>IF(AND('MAPA DE RIESGOS'!$AP243="Baja",'MAPA DE RIESGOS'!$AR243="Menor"),CONCATENATE("R",'MAPA DE RIESGOS'!$H243,"C",'MAPA DE RIESGOS'!$AF243),"")</f>
        <v/>
      </c>
      <c r="AT114" s="328" t="str">
        <f>IF(AND('MAPA DE RIESGOS'!$AP226="Baja",'MAPA DE RIESGOS'!$AR226="Moderado"),CONCATENATE("R",'MAPA DE RIESGOS'!$H226,"C",'MAPA DE RIESGOS'!$AF226),"")</f>
        <v>R36C1</v>
      </c>
      <c r="AU114" s="329" t="str">
        <f>IF(AND('MAPA DE RIESGOS'!$AP227="Baja",'MAPA DE RIESGOS'!$AR227="Moderado"),CONCATENATE("R",'MAPA DE RIESGOS'!$H227,"C",'MAPA DE RIESGOS'!$AF227),"")</f>
        <v/>
      </c>
      <c r="AV114" s="329" t="str">
        <f>IF(AND('MAPA DE RIESGOS'!$AP228="Baja",'MAPA DE RIESGOS'!$AR228="Moderado"),CONCATENATE("R",'MAPA DE RIESGOS'!$H228,"C",'MAPA DE RIESGOS'!$AF228),"")</f>
        <v/>
      </c>
      <c r="AW114" s="329" t="str">
        <f>IF(AND('MAPA DE RIESGOS'!$AP229="Baja",'MAPA DE RIESGOS'!$AR229="Moderado"),CONCATENATE("R",'MAPA DE RIESGOS'!$H229,"C",'MAPA DE RIESGOS'!$AF229),"")</f>
        <v/>
      </c>
      <c r="AX114" s="329" t="str">
        <f>IF(AND('MAPA DE RIESGOS'!$AP230="Baja",'MAPA DE RIESGOS'!$AR230="Moderado"),CONCATENATE("R",'MAPA DE RIESGOS'!$H230,"C",'MAPA DE RIESGOS'!$AF230),"")</f>
        <v/>
      </c>
      <c r="AY114" s="329" t="str">
        <f>IF(AND('MAPA DE RIESGOS'!$AP231="Baja",'MAPA DE RIESGOS'!$AR231="Moderado"),CONCATENATE("R",'MAPA DE RIESGOS'!$H231,"C",'MAPA DE RIESGOS'!$AF231),"")</f>
        <v/>
      </c>
      <c r="AZ114" s="329" t="str">
        <f>IF(AND('MAPA DE RIESGOS'!$AP232="Baja",'MAPA DE RIESGOS'!$AR232="Moderado"),CONCATENATE("R",'MAPA DE RIESGOS'!$H232,"C",'MAPA DE RIESGOS'!$AF232),"")</f>
        <v>R37C1</v>
      </c>
      <c r="BA114" s="329" t="str">
        <f>IF(AND('MAPA DE RIESGOS'!$AP233="Baja",'MAPA DE RIESGOS'!$AR233="Moderado"),CONCATENATE("R",'MAPA DE RIESGOS'!$H233,"C",'MAPA DE RIESGOS'!$AF233),"")</f>
        <v/>
      </c>
      <c r="BB114" s="329" t="str">
        <f>IF(AND('MAPA DE RIESGOS'!$AP234="Baja",'MAPA DE RIESGOS'!$AR234="Moderado"),CONCATENATE("R",'MAPA DE RIESGOS'!$H234,"C",'MAPA DE RIESGOS'!$AF234),"")</f>
        <v/>
      </c>
      <c r="BC114" s="329" t="str">
        <f>IF(AND('MAPA DE RIESGOS'!$AP235="Baja",'MAPA DE RIESGOS'!$AR235="Moderado"),CONCATENATE("R",'MAPA DE RIESGOS'!$H235,"C",'MAPA DE RIESGOS'!$AF235),"")</f>
        <v/>
      </c>
      <c r="BD114" s="329" t="str">
        <f>IF(AND('MAPA DE RIESGOS'!$AP236="Baja",'MAPA DE RIESGOS'!$AR236="Moderado"),CONCATENATE("R",'MAPA DE RIESGOS'!$H236,"C",'MAPA DE RIESGOS'!$AF236),"")</f>
        <v/>
      </c>
      <c r="BE114" s="329" t="str">
        <f>IF(AND('MAPA DE RIESGOS'!$AP237="Baja",'MAPA DE RIESGOS'!$AR237="Moderado"),CONCATENATE("R",'MAPA DE RIESGOS'!$H237,"C",'MAPA DE RIESGOS'!$AF237),"")</f>
        <v/>
      </c>
      <c r="BF114" s="329" t="str">
        <f>IF(AND('MAPA DE RIESGOS'!$AP238="Baja",'MAPA DE RIESGOS'!$AR238="Moderado"),CONCATENATE("R",'MAPA DE RIESGOS'!$H238,"C",'MAPA DE RIESGOS'!$AF238),"")</f>
        <v>R38C1</v>
      </c>
      <c r="BG114" s="329" t="str">
        <f>IF(AND('MAPA DE RIESGOS'!$AP239="Baja",'MAPA DE RIESGOS'!$AR239="Moderado"),CONCATENATE("R",'MAPA DE RIESGOS'!$H239,"C",'MAPA DE RIESGOS'!$AF239),"")</f>
        <v>R38C2</v>
      </c>
      <c r="BH114" s="329" t="str">
        <f>IF(AND('MAPA DE RIESGOS'!$AP240="Baja",'MAPA DE RIESGOS'!$AR240="Moderado"),CONCATENATE("R",'MAPA DE RIESGOS'!$H240,"C",'MAPA DE RIESGOS'!$AF240),"")</f>
        <v/>
      </c>
      <c r="BI114" s="329" t="str">
        <f>IF(AND('MAPA DE RIESGOS'!$AP241="Baja",'MAPA DE RIESGOS'!$AR241="Moderado"),CONCATENATE("R",'MAPA DE RIESGOS'!$H241,"C",'MAPA DE RIESGOS'!$AF241),"")</f>
        <v/>
      </c>
      <c r="BJ114" s="329" t="str">
        <f>IF(AND('MAPA DE RIESGOS'!$AP242="Baja",'MAPA DE RIESGOS'!$AR242="Moderado"),CONCATENATE("R",'MAPA DE RIESGOS'!$H242,"C",'MAPA DE RIESGOS'!$AF242),"")</f>
        <v/>
      </c>
      <c r="BK114" s="330" t="str">
        <f>IF(AND('MAPA DE RIESGOS'!$AP243="Baja",'MAPA DE RIESGOS'!$AR243="Moderado"),CONCATENATE("R",'MAPA DE RIESGOS'!$H243,"C",'MAPA DE RIESGOS'!$AF243),"")</f>
        <v/>
      </c>
      <c r="BL114" s="316" t="str">
        <f>IF(AND('MAPA DE RIESGOS'!$AP226="Baja",'MAPA DE RIESGOS'!$AR226="Mayor"),CONCATENATE("R",'MAPA DE RIESGOS'!$H226,"C",'MAPA DE RIESGOS'!$AF226),"")</f>
        <v/>
      </c>
      <c r="BM114" s="316" t="str">
        <f>IF(AND('MAPA DE RIESGOS'!$AP227="Baja",'MAPA DE RIESGOS'!$AR227="Mayor"),CONCATENATE("R",'MAPA DE RIESGOS'!$H227,"C",'MAPA DE RIESGOS'!$AF227),"")</f>
        <v/>
      </c>
      <c r="BN114" s="316" t="str">
        <f>IF(AND('MAPA DE RIESGOS'!$AP228="Baja",'MAPA DE RIESGOS'!$AR228="Mayor"),CONCATENATE("R",'MAPA DE RIESGOS'!$H228,"C",'MAPA DE RIESGOS'!$AF228),"")</f>
        <v/>
      </c>
      <c r="BO114" s="316" t="str">
        <f>IF(AND('MAPA DE RIESGOS'!$AP229="Baja",'MAPA DE RIESGOS'!$AR229="Mayor"),CONCATENATE("R",'MAPA DE RIESGOS'!$H229,"C",'MAPA DE RIESGOS'!$AF229),"")</f>
        <v/>
      </c>
      <c r="BP114" s="316" t="str">
        <f>IF(AND('MAPA DE RIESGOS'!$AP230="Baja",'MAPA DE RIESGOS'!$AR230="Mayor"),CONCATENATE("R",'MAPA DE RIESGOS'!$H230,"C",'MAPA DE RIESGOS'!$AF230),"")</f>
        <v/>
      </c>
      <c r="BQ114" s="316" t="str">
        <f>IF(AND('MAPA DE RIESGOS'!$AP231="Baja",'MAPA DE RIESGOS'!$AR231="Mayor"),CONCATENATE("R",'MAPA DE RIESGOS'!$H231,"C",'MAPA DE RIESGOS'!$AF231),"")</f>
        <v/>
      </c>
      <c r="BR114" s="316" t="str">
        <f>IF(AND('MAPA DE RIESGOS'!$AP232="Baja",'MAPA DE RIESGOS'!$AR232="Mayor"),CONCATENATE("R",'MAPA DE RIESGOS'!$H232,"C",'MAPA DE RIESGOS'!$AF232),"")</f>
        <v/>
      </c>
      <c r="BS114" s="316" t="str">
        <f>IF(AND('MAPA DE RIESGOS'!$AP233="Baja",'MAPA DE RIESGOS'!$AR233="Mayor"),CONCATENATE("R",'MAPA DE RIESGOS'!$H233,"C",'MAPA DE RIESGOS'!$AF233),"")</f>
        <v/>
      </c>
      <c r="BT114" s="316" t="str">
        <f>IF(AND('MAPA DE RIESGOS'!$AP234="Baja",'MAPA DE RIESGOS'!$AR234="Mayor"),CONCATENATE("R",'MAPA DE RIESGOS'!$H234,"C",'MAPA DE RIESGOS'!$AF234),"")</f>
        <v/>
      </c>
      <c r="BU114" s="316" t="str">
        <f>IF(AND('MAPA DE RIESGOS'!$AP235="Baja",'MAPA DE RIESGOS'!$AR235="Mayor"),CONCATENATE("R",'MAPA DE RIESGOS'!$H235,"C",'MAPA DE RIESGOS'!$AF235),"")</f>
        <v/>
      </c>
      <c r="BV114" s="316" t="str">
        <f>IF(AND('MAPA DE RIESGOS'!$AP236="Baja",'MAPA DE RIESGOS'!$AR236="Mayor"),CONCATENATE("R",'MAPA DE RIESGOS'!$H236,"C",'MAPA DE RIESGOS'!$AF236),"")</f>
        <v/>
      </c>
      <c r="BW114" s="316" t="str">
        <f>IF(AND('MAPA DE RIESGOS'!$AP237="Baja",'MAPA DE RIESGOS'!$AR237="Mayor"),CONCATENATE("R",'MAPA DE RIESGOS'!$H237,"C",'MAPA DE RIESGOS'!$AF237),"")</f>
        <v/>
      </c>
      <c r="BX114" s="316" t="str">
        <f>IF(AND('MAPA DE RIESGOS'!$AP238="Baja",'MAPA DE RIESGOS'!$AR238="Mayor"),CONCATENATE("R",'MAPA DE RIESGOS'!$H238,"C",'MAPA DE RIESGOS'!$AF238),"")</f>
        <v/>
      </c>
      <c r="BY114" s="316" t="str">
        <f>IF(AND('MAPA DE RIESGOS'!$AP239="Baja",'MAPA DE RIESGOS'!$AR239="Mayor"),CONCATENATE("R",'MAPA DE RIESGOS'!$H239,"C",'MAPA DE RIESGOS'!$AF239),"")</f>
        <v/>
      </c>
      <c r="BZ114" s="316" t="str">
        <f>IF(AND('MAPA DE RIESGOS'!$AP240="Baja",'MAPA DE RIESGOS'!$AR240="Mayor"),CONCATENATE("R",'MAPA DE RIESGOS'!$H240,"C",'MAPA DE RIESGOS'!$AF240),"")</f>
        <v/>
      </c>
      <c r="CA114" s="316" t="str">
        <f>IF(AND('MAPA DE RIESGOS'!$AP241="Baja",'MAPA DE RIESGOS'!$AR241="Mayor"),CONCATENATE("R",'MAPA DE RIESGOS'!$H241,"C",'MAPA DE RIESGOS'!$AF241),"")</f>
        <v/>
      </c>
      <c r="CB114" s="316" t="str">
        <f>IF(AND('MAPA DE RIESGOS'!$AP242="Baja",'MAPA DE RIESGOS'!$AR242="Mayor"),CONCATENATE("R",'MAPA DE RIESGOS'!$H242,"C",'MAPA DE RIESGOS'!$AF242),"")</f>
        <v/>
      </c>
      <c r="CC114" s="317" t="str">
        <f>IF(AND('MAPA DE RIESGOS'!$AP243="Baja",'MAPA DE RIESGOS'!$AR243="Mayor"),CONCATENATE("R",'MAPA DE RIESGOS'!$H243,"C",'MAPA DE RIESGOS'!$AF243),"")</f>
        <v/>
      </c>
      <c r="CD114" s="318" t="str">
        <f>IF(AND('MAPA DE RIESGOS'!$AP226="Baja",'MAPA DE RIESGOS'!$AR226="Catastrófico"),CONCATENATE("R",'MAPA DE RIESGOS'!$H226,"C",'MAPA DE RIESGOS'!$AF226),"")</f>
        <v/>
      </c>
      <c r="CE114" s="318" t="str">
        <f>IF(AND('MAPA DE RIESGOS'!$AP227="Baja",'MAPA DE RIESGOS'!$AR227="Catastrófico"),CONCATENATE("R",'MAPA DE RIESGOS'!$H227,"C",'MAPA DE RIESGOS'!$AF227),"")</f>
        <v/>
      </c>
      <c r="CF114" s="318" t="str">
        <f>IF(AND('MAPA DE RIESGOS'!$AP228="Baja",'MAPA DE RIESGOS'!$AR228="Catastrófico"),CONCATENATE("R",'MAPA DE RIESGOS'!$H228,"C",'MAPA DE RIESGOS'!$AF228),"")</f>
        <v/>
      </c>
      <c r="CG114" s="318" t="str">
        <f>IF(AND('MAPA DE RIESGOS'!$AP229="Baja",'MAPA DE RIESGOS'!$AR229="Catastrófico"),CONCATENATE("R",'MAPA DE RIESGOS'!$H229,"C",'MAPA DE RIESGOS'!$AF229),"")</f>
        <v/>
      </c>
      <c r="CH114" s="318" t="str">
        <f>IF(AND('MAPA DE RIESGOS'!$AP230="Baja",'MAPA DE RIESGOS'!$AR230="Catastrófico"),CONCATENATE("R",'MAPA DE RIESGOS'!$H230,"C",'MAPA DE RIESGOS'!$AF230),"")</f>
        <v/>
      </c>
      <c r="CI114" s="318" t="str">
        <f>IF(AND('MAPA DE RIESGOS'!$AP231="Baja",'MAPA DE RIESGOS'!$AR231="Catastrófico"),CONCATENATE("R",'MAPA DE RIESGOS'!$H231,"C",'MAPA DE RIESGOS'!$AF231),"")</f>
        <v/>
      </c>
      <c r="CJ114" s="318" t="str">
        <f>IF(AND('MAPA DE RIESGOS'!$AP232="Baja",'MAPA DE RIESGOS'!$AR232="Catastrófico"),CONCATENATE("R",'MAPA DE RIESGOS'!$H232,"C",'MAPA DE RIESGOS'!$AF232),"")</f>
        <v/>
      </c>
      <c r="CK114" s="318" t="str">
        <f>IF(AND('MAPA DE RIESGOS'!$AP233="Baja",'MAPA DE RIESGOS'!$AR233="Catastrófico"),CONCATENATE("R",'MAPA DE RIESGOS'!$H233,"C",'MAPA DE RIESGOS'!$AF233),"")</f>
        <v/>
      </c>
      <c r="CL114" s="318" t="str">
        <f>IF(AND('MAPA DE RIESGOS'!$AP234="Baja",'MAPA DE RIESGOS'!$AR234="Catastrófico"),CONCATENATE("R",'MAPA DE RIESGOS'!$H234,"C",'MAPA DE RIESGOS'!$AF234),"")</f>
        <v/>
      </c>
      <c r="CM114" s="318" t="str">
        <f>IF(AND('MAPA DE RIESGOS'!$AP235="Baja",'MAPA DE RIESGOS'!$AR235="Catastrófico"),CONCATENATE("R",'MAPA DE RIESGOS'!$H235,"C",'MAPA DE RIESGOS'!$AF235),"")</f>
        <v/>
      </c>
      <c r="CN114" s="318" t="str">
        <f>IF(AND('MAPA DE RIESGOS'!$AP236="Baja",'MAPA DE RIESGOS'!$AR236="Catastrófico"),CONCATENATE("R",'MAPA DE RIESGOS'!$H236,"C",'MAPA DE RIESGOS'!$AF236),"")</f>
        <v/>
      </c>
      <c r="CO114" s="318" t="str">
        <f>IF(AND('MAPA DE RIESGOS'!$AP237="Baja",'MAPA DE RIESGOS'!$AR237="Catastrófico"),CONCATENATE("R",'MAPA DE RIESGOS'!$H237,"C",'MAPA DE RIESGOS'!$AF237),"")</f>
        <v/>
      </c>
      <c r="CP114" s="318" t="str">
        <f>IF(AND('MAPA DE RIESGOS'!$AP238="Baja",'MAPA DE RIESGOS'!$AR238="Catastrófico"),CONCATENATE("R",'MAPA DE RIESGOS'!$H238,"C",'MAPA DE RIESGOS'!$AF238),"")</f>
        <v/>
      </c>
      <c r="CQ114" s="318" t="str">
        <f>IF(AND('MAPA DE RIESGOS'!$AP239="Baja",'MAPA DE RIESGOS'!$AR239="Catastrófico"),CONCATENATE("R",'MAPA DE RIESGOS'!$H239,"C",'MAPA DE RIESGOS'!$AF239),"")</f>
        <v/>
      </c>
      <c r="CR114" s="318" t="str">
        <f>IF(AND('MAPA DE RIESGOS'!$AP240="Baja",'MAPA DE RIESGOS'!$AR240="Catastrófico"),CONCATENATE("R",'MAPA DE RIESGOS'!$H240,"C",'MAPA DE RIESGOS'!$AF240),"")</f>
        <v/>
      </c>
      <c r="CS114" s="318" t="str">
        <f>IF(AND('MAPA DE RIESGOS'!$AP241="Baja",'MAPA DE RIESGOS'!$AR241="Catastrófico"),CONCATENATE("R",'MAPA DE RIESGOS'!$H241,"C",'MAPA DE RIESGOS'!$AF241),"")</f>
        <v/>
      </c>
      <c r="CT114" s="318" t="str">
        <f>IF(AND('MAPA DE RIESGOS'!$AP242="Baja",'MAPA DE RIESGOS'!$AR242="Catastrófico"),CONCATENATE("R",'MAPA DE RIESGOS'!$H242,"C",'MAPA DE RIESGOS'!$AF242),"")</f>
        <v/>
      </c>
      <c r="CU114" s="319" t="str">
        <f>IF(AND('MAPA DE RIESGOS'!$AP243="Baja",'MAPA DE RIESGOS'!$AR243="Catastrófico"),CONCATENATE("R",'MAPA DE RIESGOS'!$H243,"C",'MAPA DE RIESGOS'!$AF243),"")</f>
        <v/>
      </c>
      <c r="CV114" s="57"/>
      <c r="CW114" s="845"/>
      <c r="CX114" s="845"/>
      <c r="CY114" s="845"/>
      <c r="CZ114" s="845"/>
      <c r="DA114" s="845"/>
      <c r="DB114" s="845"/>
    </row>
    <row r="115" spans="2:106" ht="32.450000000000003" customHeight="1">
      <c r="B115" s="878"/>
      <c r="C115" s="878"/>
      <c r="D115" s="879"/>
      <c r="E115" s="849"/>
      <c r="F115" s="850"/>
      <c r="G115" s="850"/>
      <c r="H115" s="850"/>
      <c r="I115" s="851"/>
      <c r="J115" s="337" t="str">
        <f>IF(AND('MAPA DE RIESGOS'!$AP244="Baja",'MAPA DE RIESGOS'!$AR244="Leve"),CONCATENATE("R",'MAPA DE RIESGOS'!$H244,"C",'MAPA DE RIESGOS'!$AF244),"")</f>
        <v/>
      </c>
      <c r="K115" s="338" t="str">
        <f>IF(AND('MAPA DE RIESGOS'!$AP245="Baja",'MAPA DE RIESGOS'!$AR245="Leve"),CONCATENATE("R",'MAPA DE RIESGOS'!$H245,"C",'MAPA DE RIESGOS'!$AF245),"")</f>
        <v/>
      </c>
      <c r="L115" s="338" t="str">
        <f>IF(AND('MAPA DE RIESGOS'!$AP246="Baja",'MAPA DE RIESGOS'!$AR246="Leve"),CONCATENATE("R",'MAPA DE RIESGOS'!$H246,"C",'MAPA DE RIESGOS'!$AF246),"")</f>
        <v/>
      </c>
      <c r="M115" s="338" t="str">
        <f>IF(AND('MAPA DE RIESGOS'!$AP247="Baja",'MAPA DE RIESGOS'!$AR247="Leve"),CONCATENATE("R",'MAPA DE RIESGOS'!$H247,"C",'MAPA DE RIESGOS'!$AF247),"")</f>
        <v/>
      </c>
      <c r="N115" s="338" t="str">
        <f>IF(AND('MAPA DE RIESGOS'!$AP248="Baja",'MAPA DE RIESGOS'!$AR248="Leve"),CONCATENATE("R",'MAPA DE RIESGOS'!$H248,"C",'MAPA DE RIESGOS'!$AF248),"")</f>
        <v/>
      </c>
      <c r="O115" s="338" t="str">
        <f>IF(AND('MAPA DE RIESGOS'!$AP249="Baja",'MAPA DE RIESGOS'!$AR249="Leve"),CONCATENATE("R",'MAPA DE RIESGOS'!$H249,"C",'MAPA DE RIESGOS'!$AF249),"")</f>
        <v/>
      </c>
      <c r="P115" s="338" t="str">
        <f>IF(AND('MAPA DE RIESGOS'!$AP250="Baja",'MAPA DE RIESGOS'!$AR250="Leve"),CONCATENATE("R",'MAPA DE RIESGOS'!$H250,"C",'MAPA DE RIESGOS'!$AF250),"")</f>
        <v/>
      </c>
      <c r="Q115" s="338" t="str">
        <f>IF(AND('MAPA DE RIESGOS'!$AP251="Baja",'MAPA DE RIESGOS'!$AR251="Leve"),CONCATENATE("R",'MAPA DE RIESGOS'!$H251,"C",'MAPA DE RIESGOS'!$AF251),"")</f>
        <v/>
      </c>
      <c r="R115" s="338" t="str">
        <f>IF(AND('MAPA DE RIESGOS'!$AP252="Baja",'MAPA DE RIESGOS'!$AR252="Leve"),CONCATENATE("R",'MAPA DE RIESGOS'!$H252,"C",'MAPA DE RIESGOS'!$AF252),"")</f>
        <v/>
      </c>
      <c r="S115" s="338" t="str">
        <f>IF(AND('MAPA DE RIESGOS'!$AP253="Baja",'MAPA DE RIESGOS'!$AR253="Leve"),CONCATENATE("R",'MAPA DE RIESGOS'!$H253,"C",'MAPA DE RIESGOS'!$AF253),"")</f>
        <v/>
      </c>
      <c r="T115" s="338" t="str">
        <f>IF(AND('MAPA DE RIESGOS'!$AP254="Baja",'MAPA DE RIESGOS'!$AR254="Leve"),CONCATENATE("R",'MAPA DE RIESGOS'!$H254,"C",'MAPA DE RIESGOS'!$AF254),"")</f>
        <v/>
      </c>
      <c r="U115" s="338" t="str">
        <f>IF(AND('MAPA DE RIESGOS'!$AP255="Baja",'MAPA DE RIESGOS'!$AR255="Leve"),CONCATENATE("R",'MAPA DE RIESGOS'!$H255,"C",'MAPA DE RIESGOS'!$AF255),"")</f>
        <v/>
      </c>
      <c r="V115" s="338" t="str">
        <f>IF(AND('MAPA DE RIESGOS'!$AP256="Baja",'MAPA DE RIESGOS'!$AR256="Leve"),CONCATENATE("R",'MAPA DE RIESGOS'!$H256,"C",'MAPA DE RIESGOS'!$AF256),"")</f>
        <v/>
      </c>
      <c r="W115" s="338" t="str">
        <f>IF(AND('MAPA DE RIESGOS'!$AP257="Baja",'MAPA DE RIESGOS'!$AR257="Leve"),CONCATENATE("R",'MAPA DE RIESGOS'!$H257,"C",'MAPA DE RIESGOS'!$AF257),"")</f>
        <v/>
      </c>
      <c r="X115" s="338" t="str">
        <f>IF(AND('MAPA DE RIESGOS'!$AP258="Baja",'MAPA DE RIESGOS'!$AR258="Leve"),CONCATENATE("R",'MAPA DE RIESGOS'!$H258,"C",'MAPA DE RIESGOS'!$AF258),"")</f>
        <v/>
      </c>
      <c r="Y115" s="338" t="str">
        <f>IF(AND('MAPA DE RIESGOS'!$AP259="Baja",'MAPA DE RIESGOS'!$AR259="Leve"),CONCATENATE("R",'MAPA DE RIESGOS'!$H259,"C",'MAPA DE RIESGOS'!$AF259),"")</f>
        <v/>
      </c>
      <c r="Z115" s="338" t="str">
        <f>IF(AND('MAPA DE RIESGOS'!$AP260="Baja",'MAPA DE RIESGOS'!$AR260="Leve"),CONCATENATE("R",'MAPA DE RIESGOS'!$H260,"C",'MAPA DE RIESGOS'!$AF260),"")</f>
        <v/>
      </c>
      <c r="AA115" s="339" t="str">
        <f>IF(AND('MAPA DE RIESGOS'!$AP261="Baja",'MAPA DE RIESGOS'!$AR261="Leve"),CONCATENATE("R",'MAPA DE RIESGOS'!$H261,"C",'MAPA DE RIESGOS'!$AF261),"")</f>
        <v/>
      </c>
      <c r="AB115" s="328" t="str">
        <f>IF(AND('MAPA DE RIESGOS'!$AP244="Baja",'MAPA DE RIESGOS'!$AR244="Menor"),CONCATENATE("R",'MAPA DE RIESGOS'!$H244,"C",'MAPA DE RIESGOS'!$AF244),"")</f>
        <v/>
      </c>
      <c r="AC115" s="329" t="str">
        <f>IF(AND('MAPA DE RIESGOS'!$AP245="Baja",'MAPA DE RIESGOS'!$AR245="Menor"),CONCATENATE("R",'MAPA DE RIESGOS'!$H245,"C",'MAPA DE RIESGOS'!$AF245),"")</f>
        <v/>
      </c>
      <c r="AD115" s="329" t="str">
        <f>IF(AND('MAPA DE RIESGOS'!$AP246="Baja",'MAPA DE RIESGOS'!$AR246="Menor"),CONCATENATE("R",'MAPA DE RIESGOS'!$H246,"C",'MAPA DE RIESGOS'!$AF246),"")</f>
        <v/>
      </c>
      <c r="AE115" s="329" t="str">
        <f>IF(AND('MAPA DE RIESGOS'!$AP247="Baja",'MAPA DE RIESGOS'!$AR247="Menor"),CONCATENATE("R",'MAPA DE RIESGOS'!$H247,"C",'MAPA DE RIESGOS'!$AF247),"")</f>
        <v/>
      </c>
      <c r="AF115" s="329" t="str">
        <f>IF(AND('MAPA DE RIESGOS'!$AP248="Baja",'MAPA DE RIESGOS'!$AR248="Menor"),CONCATENATE("R",'MAPA DE RIESGOS'!$H248,"C",'MAPA DE RIESGOS'!$AF248),"")</f>
        <v/>
      </c>
      <c r="AG115" s="329" t="str">
        <f>IF(AND('MAPA DE RIESGOS'!$AP249="Baja",'MAPA DE RIESGOS'!$AR249="Menor"),CONCATENATE("R",'MAPA DE RIESGOS'!$H249,"C",'MAPA DE RIESGOS'!$AF249),"")</f>
        <v/>
      </c>
      <c r="AH115" s="329" t="str">
        <f>IF(AND('MAPA DE RIESGOS'!$AP250="Baja",'MAPA DE RIESGOS'!$AR250="Menor"),CONCATENATE("R",'MAPA DE RIESGOS'!$H250,"C",'MAPA DE RIESGOS'!$AF250),"")</f>
        <v/>
      </c>
      <c r="AI115" s="329" t="str">
        <f>IF(AND('MAPA DE RIESGOS'!$AP251="Baja",'MAPA DE RIESGOS'!$AR251="Menor"),CONCATENATE("R",'MAPA DE RIESGOS'!$H251,"C",'MAPA DE RIESGOS'!$AF251),"")</f>
        <v/>
      </c>
      <c r="AJ115" s="329" t="str">
        <f>IF(AND('MAPA DE RIESGOS'!$AP252="Baja",'MAPA DE RIESGOS'!$AR252="Menor"),CONCATENATE("R",'MAPA DE RIESGOS'!$H252,"C",'MAPA DE RIESGOS'!$AF252),"")</f>
        <v/>
      </c>
      <c r="AK115" s="329" t="str">
        <f>IF(AND('MAPA DE RIESGOS'!$AP253="Baja",'MAPA DE RIESGOS'!$AR253="Menor"),CONCATENATE("R",'MAPA DE RIESGOS'!$H253,"C",'MAPA DE RIESGOS'!$AF253),"")</f>
        <v/>
      </c>
      <c r="AL115" s="329" t="str">
        <f>IF(AND('MAPA DE RIESGOS'!$AP254="Baja",'MAPA DE RIESGOS'!$AR254="Menor"),CONCATENATE("R",'MAPA DE RIESGOS'!$H254,"C",'MAPA DE RIESGOS'!$AF254),"")</f>
        <v/>
      </c>
      <c r="AM115" s="329" t="str">
        <f>IF(AND('MAPA DE RIESGOS'!$AP255="Baja",'MAPA DE RIESGOS'!$AR255="Menor"),CONCATENATE("R",'MAPA DE RIESGOS'!$H255,"C",'MAPA DE RIESGOS'!$AF255),"")</f>
        <v/>
      </c>
      <c r="AN115" s="329" t="str">
        <f>IF(AND('MAPA DE RIESGOS'!$AP256="Baja",'MAPA DE RIESGOS'!$AR256="Menor"),CONCATENATE("R",'MAPA DE RIESGOS'!$H256,"C",'MAPA DE RIESGOS'!$AF256),"")</f>
        <v/>
      </c>
      <c r="AO115" s="329" t="str">
        <f>IF(AND('MAPA DE RIESGOS'!$AP257="Baja",'MAPA DE RIESGOS'!$AR257="Menor"),CONCATENATE("R",'MAPA DE RIESGOS'!$H257,"C",'MAPA DE RIESGOS'!$AF257),"")</f>
        <v/>
      </c>
      <c r="AP115" s="329" t="str">
        <f>IF(AND('MAPA DE RIESGOS'!$AP258="Baja",'MAPA DE RIESGOS'!$AR258="Menor"),CONCATENATE("R",'MAPA DE RIESGOS'!$H258,"C",'MAPA DE RIESGOS'!$AF258),"")</f>
        <v/>
      </c>
      <c r="AQ115" s="329" t="str">
        <f>IF(AND('MAPA DE RIESGOS'!$AP259="Baja",'MAPA DE RIESGOS'!$AR259="Menor"),CONCATENATE("R",'MAPA DE RIESGOS'!$H259,"C",'MAPA DE RIESGOS'!$AF259),"")</f>
        <v/>
      </c>
      <c r="AR115" s="329" t="str">
        <f>IF(AND('MAPA DE RIESGOS'!$AP260="Baja",'MAPA DE RIESGOS'!$AR260="Menor"),CONCATENATE("R",'MAPA DE RIESGOS'!$H260,"C",'MAPA DE RIESGOS'!$AF260),"")</f>
        <v/>
      </c>
      <c r="AS115" s="329" t="str">
        <f>IF(AND('MAPA DE RIESGOS'!$AP261="Baja",'MAPA DE RIESGOS'!$AR261="Menor"),CONCATENATE("R",'MAPA DE RIESGOS'!$H261,"C",'MAPA DE RIESGOS'!$AF261),"")</f>
        <v/>
      </c>
      <c r="AT115" s="328" t="str">
        <f>IF(AND('MAPA DE RIESGOS'!$AP244="Baja",'MAPA DE RIESGOS'!$AR244="Moderado"),CONCATENATE("R",'MAPA DE RIESGOS'!$H244,"C",'MAPA DE RIESGOS'!$AF244),"")</f>
        <v>R39C1</v>
      </c>
      <c r="AU115" s="329" t="str">
        <f>IF(AND('MAPA DE RIESGOS'!$AP245="Baja",'MAPA DE RIESGOS'!$AR245="Moderado"),CONCATENATE("R",'MAPA DE RIESGOS'!$H245,"C",'MAPA DE RIESGOS'!$AF245),"")</f>
        <v>R39C2</v>
      </c>
      <c r="AV115" s="329" t="str">
        <f>IF(AND('MAPA DE RIESGOS'!$AP246="Baja",'MAPA DE RIESGOS'!$AR246="Moderado"),CONCATENATE("R",'MAPA DE RIESGOS'!$H246,"C",'MAPA DE RIESGOS'!$AF246),"")</f>
        <v/>
      </c>
      <c r="AW115" s="329" t="str">
        <f>IF(AND('MAPA DE RIESGOS'!$AP247="Baja",'MAPA DE RIESGOS'!$AR247="Moderado"),CONCATENATE("R",'MAPA DE RIESGOS'!$H247,"C",'MAPA DE RIESGOS'!$AF247),"")</f>
        <v/>
      </c>
      <c r="AX115" s="329" t="str">
        <f>IF(AND('MAPA DE RIESGOS'!$AP248="Baja",'MAPA DE RIESGOS'!$AR248="Moderado"),CONCATENATE("R",'MAPA DE RIESGOS'!$H248,"C",'MAPA DE RIESGOS'!$AF248),"")</f>
        <v/>
      </c>
      <c r="AY115" s="329" t="str">
        <f>IF(AND('MAPA DE RIESGOS'!$AP249="Baja",'MAPA DE RIESGOS'!$AR249="Moderado"),CONCATENATE("R",'MAPA DE RIESGOS'!$H249,"C",'MAPA DE RIESGOS'!$AF249),"")</f>
        <v/>
      </c>
      <c r="AZ115" s="329" t="str">
        <f>IF(AND('MAPA DE RIESGOS'!$AP250="Baja",'MAPA DE RIESGOS'!$AR250="Moderado"),CONCATENATE("R",'MAPA DE RIESGOS'!$H250,"C",'MAPA DE RIESGOS'!$AF250),"")</f>
        <v>R40C1</v>
      </c>
      <c r="BA115" s="329" t="str">
        <f>IF(AND('MAPA DE RIESGOS'!$AP251="Baja",'MAPA DE RIESGOS'!$AR251="Moderado"),CONCATENATE("R",'MAPA DE RIESGOS'!$H251,"C",'MAPA DE RIESGOS'!$AF251),"")</f>
        <v>R40C2</v>
      </c>
      <c r="BB115" s="329" t="str">
        <f>IF(AND('MAPA DE RIESGOS'!$AP252="Baja",'MAPA DE RIESGOS'!$AR252="Moderado"),CONCATENATE("R",'MAPA DE RIESGOS'!$H252,"C",'MAPA DE RIESGOS'!$AF252),"")</f>
        <v/>
      </c>
      <c r="BC115" s="329" t="str">
        <f>IF(AND('MAPA DE RIESGOS'!$AP253="Baja",'MAPA DE RIESGOS'!$AR253="Moderado"),CONCATENATE("R",'MAPA DE RIESGOS'!$H253,"C",'MAPA DE RIESGOS'!$AF253),"")</f>
        <v/>
      </c>
      <c r="BD115" s="329" t="str">
        <f>IF(AND('MAPA DE RIESGOS'!$AP254="Baja",'MAPA DE RIESGOS'!$AR254="Moderado"),CONCATENATE("R",'MAPA DE RIESGOS'!$H254,"C",'MAPA DE RIESGOS'!$AF254),"")</f>
        <v/>
      </c>
      <c r="BE115" s="329" t="str">
        <f>IF(AND('MAPA DE RIESGOS'!$AP255="Baja",'MAPA DE RIESGOS'!$AR255="Moderado"),CONCATENATE("R",'MAPA DE RIESGOS'!$H255,"C",'MAPA DE RIESGOS'!$AF255),"")</f>
        <v/>
      </c>
      <c r="BF115" s="329" t="str">
        <f>IF(AND('MAPA DE RIESGOS'!$AP256="Baja",'MAPA DE RIESGOS'!$AR256="Moderado"),CONCATENATE("R",'MAPA DE RIESGOS'!$H256,"C",'MAPA DE RIESGOS'!$AF256),"")</f>
        <v>R41C1</v>
      </c>
      <c r="BG115" s="329" t="str">
        <f>IF(AND('MAPA DE RIESGOS'!$AP257="Baja",'MAPA DE RIESGOS'!$AR257="Moderado"),CONCATENATE("R",'MAPA DE RIESGOS'!$H257,"C",'MAPA DE RIESGOS'!$AF257),"")</f>
        <v>R41C2</v>
      </c>
      <c r="BH115" s="329" t="str">
        <f>IF(AND('MAPA DE RIESGOS'!$AP258="Baja",'MAPA DE RIESGOS'!$AR258="Moderado"),CONCATENATE("R",'MAPA DE RIESGOS'!$H258,"C",'MAPA DE RIESGOS'!$AF258),"")</f>
        <v/>
      </c>
      <c r="BI115" s="329" t="str">
        <f>IF(AND('MAPA DE RIESGOS'!$AP259="Baja",'MAPA DE RIESGOS'!$AR259="Moderado"),CONCATENATE("R",'MAPA DE RIESGOS'!$H259,"C",'MAPA DE RIESGOS'!$AF259),"")</f>
        <v/>
      </c>
      <c r="BJ115" s="329" t="str">
        <f>IF(AND('MAPA DE RIESGOS'!$AP260="Baja",'MAPA DE RIESGOS'!$AR260="Moderado"),CONCATENATE("R",'MAPA DE RIESGOS'!$H260,"C",'MAPA DE RIESGOS'!$AF260),"")</f>
        <v/>
      </c>
      <c r="BK115" s="330" t="str">
        <f>IF(AND('MAPA DE RIESGOS'!$AP261="Baja",'MAPA DE RIESGOS'!$AR261="Moderado"),CONCATENATE("R",'MAPA DE RIESGOS'!$H261,"C",'MAPA DE RIESGOS'!$AF261),"")</f>
        <v/>
      </c>
      <c r="BL115" s="316" t="str">
        <f>IF(AND('MAPA DE RIESGOS'!$AP244="Baja",'MAPA DE RIESGOS'!$AR244="Mayor"),CONCATENATE("R",'MAPA DE RIESGOS'!$H244,"C",'MAPA DE RIESGOS'!$AF244),"")</f>
        <v/>
      </c>
      <c r="BM115" s="316" t="str">
        <f>IF(AND('MAPA DE RIESGOS'!$AP245="Baja",'MAPA DE RIESGOS'!$AR245="Mayor"),CONCATENATE("R",'MAPA DE RIESGOS'!$H245,"C",'MAPA DE RIESGOS'!$AF245),"")</f>
        <v/>
      </c>
      <c r="BN115" s="316" t="str">
        <f>IF(AND('MAPA DE RIESGOS'!$AP246="Baja",'MAPA DE RIESGOS'!$AR246="Mayor"),CONCATENATE("R",'MAPA DE RIESGOS'!$H246,"C",'MAPA DE RIESGOS'!$AF246),"")</f>
        <v/>
      </c>
      <c r="BO115" s="316" t="str">
        <f>IF(AND('MAPA DE RIESGOS'!$AP247="Baja",'MAPA DE RIESGOS'!$AR247="Mayor"),CONCATENATE("R",'MAPA DE RIESGOS'!$H247,"C",'MAPA DE RIESGOS'!$AF247),"")</f>
        <v/>
      </c>
      <c r="BP115" s="316" t="str">
        <f>IF(AND('MAPA DE RIESGOS'!$AP248="Baja",'MAPA DE RIESGOS'!$AR248="Mayor"),CONCATENATE("R",'MAPA DE RIESGOS'!$H248,"C",'MAPA DE RIESGOS'!$AF248),"")</f>
        <v/>
      </c>
      <c r="BQ115" s="316" t="str">
        <f>IF(AND('MAPA DE RIESGOS'!$AP249="Baja",'MAPA DE RIESGOS'!$AR249="Mayor"),CONCATENATE("R",'MAPA DE RIESGOS'!$H249,"C",'MAPA DE RIESGOS'!$AF249),"")</f>
        <v/>
      </c>
      <c r="BR115" s="316" t="str">
        <f>IF(AND('MAPA DE RIESGOS'!$AP250="Baja",'MAPA DE RIESGOS'!$AR250="Mayor"),CONCATENATE("R",'MAPA DE RIESGOS'!$H250,"C",'MAPA DE RIESGOS'!$AF250),"")</f>
        <v/>
      </c>
      <c r="BS115" s="316" t="str">
        <f>IF(AND('MAPA DE RIESGOS'!$AP251="Baja",'MAPA DE RIESGOS'!$AR251="Mayor"),CONCATENATE("R",'MAPA DE RIESGOS'!$H251,"C",'MAPA DE RIESGOS'!$AF251),"")</f>
        <v/>
      </c>
      <c r="BT115" s="316" t="str">
        <f>IF(AND('MAPA DE RIESGOS'!$AP252="Baja",'MAPA DE RIESGOS'!$AR252="Mayor"),CONCATENATE("R",'MAPA DE RIESGOS'!$H252,"C",'MAPA DE RIESGOS'!$AF252),"")</f>
        <v/>
      </c>
      <c r="BU115" s="316" t="str">
        <f>IF(AND('MAPA DE RIESGOS'!$AP253="Baja",'MAPA DE RIESGOS'!$AR253="Mayor"),CONCATENATE("R",'MAPA DE RIESGOS'!$H253,"C",'MAPA DE RIESGOS'!$AF253),"")</f>
        <v/>
      </c>
      <c r="BV115" s="316" t="str">
        <f>IF(AND('MAPA DE RIESGOS'!$AP254="Baja",'MAPA DE RIESGOS'!$AR254="Mayor"),CONCATENATE("R",'MAPA DE RIESGOS'!$H254,"C",'MAPA DE RIESGOS'!$AF254),"")</f>
        <v/>
      </c>
      <c r="BW115" s="316" t="str">
        <f>IF(AND('MAPA DE RIESGOS'!$AP255="Baja",'MAPA DE RIESGOS'!$AR255="Mayor"),CONCATENATE("R",'MAPA DE RIESGOS'!$H255,"C",'MAPA DE RIESGOS'!$AF255),"")</f>
        <v/>
      </c>
      <c r="BX115" s="316" t="str">
        <f>IF(AND('MAPA DE RIESGOS'!$AP256="Baja",'MAPA DE RIESGOS'!$AR256="Mayor"),CONCATENATE("R",'MAPA DE RIESGOS'!$H256,"C",'MAPA DE RIESGOS'!$AF256),"")</f>
        <v/>
      </c>
      <c r="BY115" s="316" t="str">
        <f>IF(AND('MAPA DE RIESGOS'!$AP257="Baja",'MAPA DE RIESGOS'!$AR257="Mayor"),CONCATENATE("R",'MAPA DE RIESGOS'!$H257,"C",'MAPA DE RIESGOS'!$AF257),"")</f>
        <v/>
      </c>
      <c r="BZ115" s="316" t="str">
        <f>IF(AND('MAPA DE RIESGOS'!$AP258="Baja",'MAPA DE RIESGOS'!$AR258="Mayor"),CONCATENATE("R",'MAPA DE RIESGOS'!$H258,"C",'MAPA DE RIESGOS'!$AF258),"")</f>
        <v/>
      </c>
      <c r="CA115" s="316" t="str">
        <f>IF(AND('MAPA DE RIESGOS'!$AP259="Baja",'MAPA DE RIESGOS'!$AR259="Mayor"),CONCATENATE("R",'MAPA DE RIESGOS'!$H259,"C",'MAPA DE RIESGOS'!$AF259),"")</f>
        <v/>
      </c>
      <c r="CB115" s="316" t="str">
        <f>IF(AND('MAPA DE RIESGOS'!$AP260="Baja",'MAPA DE RIESGOS'!$AR260="Mayor"),CONCATENATE("R",'MAPA DE RIESGOS'!$H260,"C",'MAPA DE RIESGOS'!$AF260),"")</f>
        <v/>
      </c>
      <c r="CC115" s="317" t="str">
        <f>IF(AND('MAPA DE RIESGOS'!$AP261="Baja",'MAPA DE RIESGOS'!$AR261="Mayor"),CONCATENATE("R",'MAPA DE RIESGOS'!$H261,"C",'MAPA DE RIESGOS'!$AF261),"")</f>
        <v/>
      </c>
      <c r="CD115" s="318" t="str">
        <f>IF(AND('MAPA DE RIESGOS'!$AP244="Baja",'MAPA DE RIESGOS'!$AR244="Catastrófico"),CONCATENATE("R",'MAPA DE RIESGOS'!$H244,"C",'MAPA DE RIESGOS'!$AF244),"")</f>
        <v/>
      </c>
      <c r="CE115" s="318" t="str">
        <f>IF(AND('MAPA DE RIESGOS'!$AP245="Baja",'MAPA DE RIESGOS'!$AR245="Catastrófico"),CONCATENATE("R",'MAPA DE RIESGOS'!$H245,"C",'MAPA DE RIESGOS'!$AF245),"")</f>
        <v/>
      </c>
      <c r="CF115" s="318" t="str">
        <f>IF(AND('MAPA DE RIESGOS'!$AP246="Baja",'MAPA DE RIESGOS'!$AR246="Catastrófico"),CONCATENATE("R",'MAPA DE RIESGOS'!$H246,"C",'MAPA DE RIESGOS'!$AF246),"")</f>
        <v/>
      </c>
      <c r="CG115" s="318" t="str">
        <f>IF(AND('MAPA DE RIESGOS'!$AP247="Baja",'MAPA DE RIESGOS'!$AR247="Catastrófico"),CONCATENATE("R",'MAPA DE RIESGOS'!$H247,"C",'MAPA DE RIESGOS'!$AF247),"")</f>
        <v/>
      </c>
      <c r="CH115" s="318" t="str">
        <f>IF(AND('MAPA DE RIESGOS'!$AP248="Baja",'MAPA DE RIESGOS'!$AR248="Catastrófico"),CONCATENATE("R",'MAPA DE RIESGOS'!$H248,"C",'MAPA DE RIESGOS'!$AF248),"")</f>
        <v/>
      </c>
      <c r="CI115" s="318" t="str">
        <f>IF(AND('MAPA DE RIESGOS'!$AP249="Baja",'MAPA DE RIESGOS'!$AR249="Catastrófico"),CONCATENATE("R",'MAPA DE RIESGOS'!$H249,"C",'MAPA DE RIESGOS'!$AF249),"")</f>
        <v/>
      </c>
      <c r="CJ115" s="318" t="str">
        <f>IF(AND('MAPA DE RIESGOS'!$AP250="Baja",'MAPA DE RIESGOS'!$AR250="Catastrófico"),CONCATENATE("R",'MAPA DE RIESGOS'!$H250,"C",'MAPA DE RIESGOS'!$AF250),"")</f>
        <v/>
      </c>
      <c r="CK115" s="318" t="str">
        <f>IF(AND('MAPA DE RIESGOS'!$AP251="Baja",'MAPA DE RIESGOS'!$AR251="Catastrófico"),CONCATENATE("R",'MAPA DE RIESGOS'!$H251,"C",'MAPA DE RIESGOS'!$AF251),"")</f>
        <v/>
      </c>
      <c r="CL115" s="318" t="str">
        <f>IF(AND('MAPA DE RIESGOS'!$AP252="Baja",'MAPA DE RIESGOS'!$AR252="Catastrófico"),CONCATENATE("R",'MAPA DE RIESGOS'!$H252,"C",'MAPA DE RIESGOS'!$AF252),"")</f>
        <v/>
      </c>
      <c r="CM115" s="318" t="str">
        <f>IF(AND('MAPA DE RIESGOS'!$AP253="Baja",'MAPA DE RIESGOS'!$AR253="Catastrófico"),CONCATENATE("R",'MAPA DE RIESGOS'!$H253,"C",'MAPA DE RIESGOS'!$AF253),"")</f>
        <v/>
      </c>
      <c r="CN115" s="318" t="str">
        <f>IF(AND('MAPA DE RIESGOS'!$AP254="Baja",'MAPA DE RIESGOS'!$AR254="Catastrófico"),CONCATENATE("R",'MAPA DE RIESGOS'!$H254,"C",'MAPA DE RIESGOS'!$AF254),"")</f>
        <v/>
      </c>
      <c r="CO115" s="318" t="str">
        <f>IF(AND('MAPA DE RIESGOS'!$AP255="Baja",'MAPA DE RIESGOS'!$AR255="Catastrófico"),CONCATENATE("R",'MAPA DE RIESGOS'!$H255,"C",'MAPA DE RIESGOS'!$AF255),"")</f>
        <v/>
      </c>
      <c r="CP115" s="318" t="str">
        <f>IF(AND('MAPA DE RIESGOS'!$AP256="Baja",'MAPA DE RIESGOS'!$AR256="Catastrófico"),CONCATENATE("R",'MAPA DE RIESGOS'!$H256,"C",'MAPA DE RIESGOS'!$AF256),"")</f>
        <v/>
      </c>
      <c r="CQ115" s="318" t="str">
        <f>IF(AND('MAPA DE RIESGOS'!$AP257="Baja",'MAPA DE RIESGOS'!$AR257="Catastrófico"),CONCATENATE("R",'MAPA DE RIESGOS'!$H257,"C",'MAPA DE RIESGOS'!$AF257),"")</f>
        <v/>
      </c>
      <c r="CR115" s="318" t="str">
        <f>IF(AND('MAPA DE RIESGOS'!$AP258="Baja",'MAPA DE RIESGOS'!$AR258="Catastrófico"),CONCATENATE("R",'MAPA DE RIESGOS'!$H258,"C",'MAPA DE RIESGOS'!$AF258),"")</f>
        <v/>
      </c>
      <c r="CS115" s="318" t="str">
        <f>IF(AND('MAPA DE RIESGOS'!$AP259="Baja",'MAPA DE RIESGOS'!$AR259="Catastrófico"),CONCATENATE("R",'MAPA DE RIESGOS'!$H259,"C",'MAPA DE RIESGOS'!$AF259),"")</f>
        <v/>
      </c>
      <c r="CT115" s="318" t="str">
        <f>IF(AND('MAPA DE RIESGOS'!$AP260="Baja",'MAPA DE RIESGOS'!$AR260="Catastrófico"),CONCATENATE("R",'MAPA DE RIESGOS'!$H260,"C",'MAPA DE RIESGOS'!$AF260),"")</f>
        <v/>
      </c>
      <c r="CU115" s="319" t="str">
        <f>IF(AND('MAPA DE RIESGOS'!$AP261="Baja",'MAPA DE RIESGOS'!$AR261="Catastrófico"),CONCATENATE("R",'MAPA DE RIESGOS'!$H261,"C",'MAPA DE RIESGOS'!$AF261),"")</f>
        <v/>
      </c>
      <c r="CV115" s="57"/>
      <c r="CW115" s="845"/>
      <c r="CX115" s="845"/>
      <c r="CY115" s="845"/>
      <c r="CZ115" s="845"/>
      <c r="DA115" s="845"/>
      <c r="DB115" s="845"/>
    </row>
    <row r="116" spans="2:106" ht="32.450000000000003" customHeight="1">
      <c r="B116" s="878"/>
      <c r="C116" s="878"/>
      <c r="D116" s="879"/>
      <c r="E116" s="849"/>
      <c r="F116" s="850"/>
      <c r="G116" s="850"/>
      <c r="H116" s="850"/>
      <c r="I116" s="851"/>
      <c r="J116" s="337" t="str">
        <f>IF(AND('MAPA DE RIESGOS'!$AP262="Baja",'MAPA DE RIESGOS'!$AR262="Leve"),CONCATENATE("R",'MAPA DE RIESGOS'!$H262,"C",'MAPA DE RIESGOS'!$AF262),"")</f>
        <v/>
      </c>
      <c r="K116" s="338" t="str">
        <f>IF(AND('MAPA DE RIESGOS'!$AP263="Baja",'MAPA DE RIESGOS'!$AR263="Leve"),CONCATENATE("R",'MAPA DE RIESGOS'!$H263,"C",'MAPA DE RIESGOS'!$AF263),"")</f>
        <v/>
      </c>
      <c r="L116" s="338" t="str">
        <f>IF(AND('MAPA DE RIESGOS'!$AP264="Baja",'MAPA DE RIESGOS'!$AR264="Leve"),CONCATENATE("R",'MAPA DE RIESGOS'!$H264,"C",'MAPA DE RIESGOS'!$AF264),"")</f>
        <v/>
      </c>
      <c r="M116" s="338" t="str">
        <f>IF(AND('MAPA DE RIESGOS'!$AP265="Baja",'MAPA DE RIESGOS'!$AR265="Leve"),CONCATENATE("R",'MAPA DE RIESGOS'!$H265,"C",'MAPA DE RIESGOS'!$AF265),"")</f>
        <v/>
      </c>
      <c r="N116" s="338" t="str">
        <f>IF(AND('MAPA DE RIESGOS'!$AP266="Baja",'MAPA DE RIESGOS'!$AR266="Leve"),CONCATENATE("R",'MAPA DE RIESGOS'!$H266,"C",'MAPA DE RIESGOS'!$AF266),"")</f>
        <v/>
      </c>
      <c r="O116" s="338" t="str">
        <f>IF(AND('MAPA DE RIESGOS'!$AP267="Baja",'MAPA DE RIESGOS'!$AR267="Leve"),CONCATENATE("R",'MAPA DE RIESGOS'!$H267,"C",'MAPA DE RIESGOS'!$AF267),"")</f>
        <v/>
      </c>
      <c r="P116" s="338" t="str">
        <f>IF(AND('MAPA DE RIESGOS'!$AP268="Baja",'MAPA DE RIESGOS'!$AR268="Leve"),CONCATENATE("R",'MAPA DE RIESGOS'!$H268,"C",'MAPA DE RIESGOS'!$AF268),"")</f>
        <v/>
      </c>
      <c r="Q116" s="338" t="str">
        <f>IF(AND('MAPA DE RIESGOS'!$AP269="Baja",'MAPA DE RIESGOS'!$AR269="Leve"),CONCATENATE("R",'MAPA DE RIESGOS'!$H269,"C",'MAPA DE RIESGOS'!$AF269),"")</f>
        <v/>
      </c>
      <c r="R116" s="338" t="str">
        <f>IF(AND('MAPA DE RIESGOS'!$AP270="Baja",'MAPA DE RIESGOS'!$AR270="Leve"),CONCATENATE("R",'MAPA DE RIESGOS'!$H270,"C",'MAPA DE RIESGOS'!$AF270),"")</f>
        <v/>
      </c>
      <c r="S116" s="338" t="str">
        <f>IF(AND('MAPA DE RIESGOS'!$AP271="Baja",'MAPA DE RIESGOS'!$AR271="Leve"),CONCATENATE("R",'MAPA DE RIESGOS'!$H271,"C",'MAPA DE RIESGOS'!$AF271),"")</f>
        <v/>
      </c>
      <c r="T116" s="338" t="str">
        <f>IF(AND('MAPA DE RIESGOS'!$AP272="Baja",'MAPA DE RIESGOS'!$AR272="Leve"),CONCATENATE("R",'MAPA DE RIESGOS'!$H272,"C",'MAPA DE RIESGOS'!$AF272),"")</f>
        <v/>
      </c>
      <c r="U116" s="338" t="str">
        <f>IF(AND('MAPA DE RIESGOS'!$AP273="Baja",'MAPA DE RIESGOS'!$AR273="Leve"),CONCATENATE("R",'MAPA DE RIESGOS'!$H273,"C",'MAPA DE RIESGOS'!$AF273),"")</f>
        <v/>
      </c>
      <c r="V116" s="338" t="str">
        <f>IF(AND('MAPA DE RIESGOS'!$AP274="Baja",'MAPA DE RIESGOS'!$AR274="Leve"),CONCATENATE("R",'MAPA DE RIESGOS'!$H274,"C",'MAPA DE RIESGOS'!$AF274),"")</f>
        <v/>
      </c>
      <c r="W116" s="338" t="str">
        <f>IF(AND('MAPA DE RIESGOS'!$AP275="Baja",'MAPA DE RIESGOS'!$AR275="Leve"),CONCATENATE("R",'MAPA DE RIESGOS'!$H275,"C",'MAPA DE RIESGOS'!$AF275),"")</f>
        <v/>
      </c>
      <c r="X116" s="338" t="str">
        <f>IF(AND('MAPA DE RIESGOS'!$AP276="Baja",'MAPA DE RIESGOS'!$AR276="Leve"),CONCATENATE("R",'MAPA DE RIESGOS'!$H276,"C",'MAPA DE RIESGOS'!$AF276),"")</f>
        <v/>
      </c>
      <c r="Y116" s="338" t="str">
        <f>IF(AND('MAPA DE RIESGOS'!$AP277="Baja",'MAPA DE RIESGOS'!$AR277="Leve"),CONCATENATE("R",'MAPA DE RIESGOS'!$H277,"C",'MAPA DE RIESGOS'!$AF277),"")</f>
        <v/>
      </c>
      <c r="Z116" s="338" t="str">
        <f>IF(AND('MAPA DE RIESGOS'!$AP278="Baja",'MAPA DE RIESGOS'!$AR278="Leve"),CONCATENATE("R",'MAPA DE RIESGOS'!$H278,"C",'MAPA DE RIESGOS'!$AF278),"")</f>
        <v/>
      </c>
      <c r="AA116" s="339" t="str">
        <f>IF(AND('MAPA DE RIESGOS'!$AP279="Baja",'MAPA DE RIESGOS'!$AR279="Leve"),CONCATENATE("R",'MAPA DE RIESGOS'!$H279,"C",'MAPA DE RIESGOS'!$AF279),"")</f>
        <v/>
      </c>
      <c r="AB116" s="328" t="str">
        <f>IF(AND('MAPA DE RIESGOS'!$AP262="Baja",'MAPA DE RIESGOS'!$AR262="Menor"),CONCATENATE("R",'MAPA DE RIESGOS'!$H262,"C",'MAPA DE RIESGOS'!$AF262),"")</f>
        <v/>
      </c>
      <c r="AC116" s="329" t="str">
        <f>IF(AND('MAPA DE RIESGOS'!$AP263="Baja",'MAPA DE RIESGOS'!$AR263="Menor"),CONCATENATE("R",'MAPA DE RIESGOS'!$H263,"C",'MAPA DE RIESGOS'!$AF263),"")</f>
        <v/>
      </c>
      <c r="AD116" s="329" t="str">
        <f>IF(AND('MAPA DE RIESGOS'!$AP264="Baja",'MAPA DE RIESGOS'!$AR264="Menor"),CONCATENATE("R",'MAPA DE RIESGOS'!$H264,"C",'MAPA DE RIESGOS'!$AF264),"")</f>
        <v/>
      </c>
      <c r="AE116" s="329" t="str">
        <f>IF(AND('MAPA DE RIESGOS'!$AP265="Baja",'MAPA DE RIESGOS'!$AR265="Menor"),CONCATENATE("R",'MAPA DE RIESGOS'!$H265,"C",'MAPA DE RIESGOS'!$AF265),"")</f>
        <v/>
      </c>
      <c r="AF116" s="329" t="str">
        <f>IF(AND('MAPA DE RIESGOS'!$AP266="Baja",'MAPA DE RIESGOS'!$AR266="Menor"),CONCATENATE("R",'MAPA DE RIESGOS'!$H266,"C",'MAPA DE RIESGOS'!$AF266),"")</f>
        <v/>
      </c>
      <c r="AG116" s="329" t="str">
        <f>IF(AND('MAPA DE RIESGOS'!$AP267="Baja",'MAPA DE RIESGOS'!$AR267="Menor"),CONCATENATE("R",'MAPA DE RIESGOS'!$H267,"C",'MAPA DE RIESGOS'!$AF267),"")</f>
        <v/>
      </c>
      <c r="AH116" s="329" t="str">
        <f>IF(AND('MAPA DE RIESGOS'!$AP268="Baja",'MAPA DE RIESGOS'!$AR268="Menor"),CONCATENATE("R",'MAPA DE RIESGOS'!$H268,"C",'MAPA DE RIESGOS'!$AF268),"")</f>
        <v/>
      </c>
      <c r="AI116" s="329" t="str">
        <f>IF(AND('MAPA DE RIESGOS'!$AP269="Baja",'MAPA DE RIESGOS'!$AR269="Menor"),CONCATENATE("R",'MAPA DE RIESGOS'!$H269,"C",'MAPA DE RIESGOS'!$AF269),"")</f>
        <v/>
      </c>
      <c r="AJ116" s="329" t="str">
        <f>IF(AND('MAPA DE RIESGOS'!$AP270="Baja",'MAPA DE RIESGOS'!$AR270="Menor"),CONCATENATE("R",'MAPA DE RIESGOS'!$H270,"C",'MAPA DE RIESGOS'!$AF270),"")</f>
        <v/>
      </c>
      <c r="AK116" s="329" t="str">
        <f>IF(AND('MAPA DE RIESGOS'!$AP271="Baja",'MAPA DE RIESGOS'!$AR271="Menor"),CONCATENATE("R",'MAPA DE RIESGOS'!$H271,"C",'MAPA DE RIESGOS'!$AF271),"")</f>
        <v/>
      </c>
      <c r="AL116" s="329" t="str">
        <f>IF(AND('MAPA DE RIESGOS'!$AP272="Baja",'MAPA DE RIESGOS'!$AR272="Menor"),CONCATENATE("R",'MAPA DE RIESGOS'!$H272,"C",'MAPA DE RIESGOS'!$AF272),"")</f>
        <v/>
      </c>
      <c r="AM116" s="329" t="str">
        <f>IF(AND('MAPA DE RIESGOS'!$AP273="Baja",'MAPA DE RIESGOS'!$AR273="Menor"),CONCATENATE("R",'MAPA DE RIESGOS'!$H273,"C",'MAPA DE RIESGOS'!$AF273),"")</f>
        <v/>
      </c>
      <c r="AN116" s="329" t="str">
        <f>IF(AND('MAPA DE RIESGOS'!$AP274="Baja",'MAPA DE RIESGOS'!$AR274="Menor"),CONCATENATE("R",'MAPA DE RIESGOS'!$H274,"C",'MAPA DE RIESGOS'!$AF274),"")</f>
        <v/>
      </c>
      <c r="AO116" s="329" t="str">
        <f>IF(AND('MAPA DE RIESGOS'!$AP275="Baja",'MAPA DE RIESGOS'!$AR275="Menor"),CONCATENATE("R",'MAPA DE RIESGOS'!$H275,"C",'MAPA DE RIESGOS'!$AF275),"")</f>
        <v/>
      </c>
      <c r="AP116" s="329" t="str">
        <f>IF(AND('MAPA DE RIESGOS'!$AP276="Baja",'MAPA DE RIESGOS'!$AR276="Menor"),CONCATENATE("R",'MAPA DE RIESGOS'!$H276,"C",'MAPA DE RIESGOS'!$AF276),"")</f>
        <v/>
      </c>
      <c r="AQ116" s="329" t="str">
        <f>IF(AND('MAPA DE RIESGOS'!$AP277="Baja",'MAPA DE RIESGOS'!$AR277="Menor"),CONCATENATE("R",'MAPA DE RIESGOS'!$H277,"C",'MAPA DE RIESGOS'!$AF277),"")</f>
        <v/>
      </c>
      <c r="AR116" s="329" t="str">
        <f>IF(AND('MAPA DE RIESGOS'!$AP278="Baja",'MAPA DE RIESGOS'!$AR278="Menor"),CONCATENATE("R",'MAPA DE RIESGOS'!$H278,"C",'MAPA DE RIESGOS'!$AF278),"")</f>
        <v/>
      </c>
      <c r="AS116" s="329" t="str">
        <f>IF(AND('MAPA DE RIESGOS'!$AP279="Baja",'MAPA DE RIESGOS'!$AR279="Menor"),CONCATENATE("R",'MAPA DE RIESGOS'!$H279,"C",'MAPA DE RIESGOS'!$AF279),"")</f>
        <v/>
      </c>
      <c r="AT116" s="328" t="str">
        <f>IF(AND('MAPA DE RIESGOS'!$AP262="Baja",'MAPA DE RIESGOS'!$AR262="Moderado"),CONCATENATE("R",'MAPA DE RIESGOS'!$H262,"C",'MAPA DE RIESGOS'!$AF262),"")</f>
        <v>R42C1</v>
      </c>
      <c r="AU116" s="329" t="str">
        <f>IF(AND('MAPA DE RIESGOS'!$AP263="Baja",'MAPA DE RIESGOS'!$AR263="Moderado"),CONCATENATE("R",'MAPA DE RIESGOS'!$H263,"C",'MAPA DE RIESGOS'!$AF263),"")</f>
        <v>R42C2</v>
      </c>
      <c r="AV116" s="329" t="str">
        <f>IF(AND('MAPA DE RIESGOS'!$AP264="Baja",'MAPA DE RIESGOS'!$AR264="Moderado"),CONCATENATE("R",'MAPA DE RIESGOS'!$H264,"C",'MAPA DE RIESGOS'!$AF264),"")</f>
        <v/>
      </c>
      <c r="AW116" s="329" t="str">
        <f>IF(AND('MAPA DE RIESGOS'!$AP265="Baja",'MAPA DE RIESGOS'!$AR265="Moderado"),CONCATENATE("R",'MAPA DE RIESGOS'!$H265,"C",'MAPA DE RIESGOS'!$AF265),"")</f>
        <v/>
      </c>
      <c r="AX116" s="329" t="str">
        <f>IF(AND('MAPA DE RIESGOS'!$AP266="Baja",'MAPA DE RIESGOS'!$AR266="Moderado"),CONCATENATE("R",'MAPA DE RIESGOS'!$H266,"C",'MAPA DE RIESGOS'!$AF266),"")</f>
        <v/>
      </c>
      <c r="AY116" s="329" t="str">
        <f>IF(AND('MAPA DE RIESGOS'!$AP267="Baja",'MAPA DE RIESGOS'!$AR267="Moderado"),CONCATENATE("R",'MAPA DE RIESGOS'!$H267,"C",'MAPA DE RIESGOS'!$AF267),"")</f>
        <v/>
      </c>
      <c r="AZ116" s="329" t="str">
        <f>IF(AND('MAPA DE RIESGOS'!$AP268="Baja",'MAPA DE RIESGOS'!$AR268="Moderado"),CONCATENATE("R",'MAPA DE RIESGOS'!$H268,"C",'MAPA DE RIESGOS'!$AF268),"")</f>
        <v>R43C1</v>
      </c>
      <c r="BA116" s="329" t="str">
        <f>IF(AND('MAPA DE RIESGOS'!$AP269="Baja",'MAPA DE RIESGOS'!$AR269="Moderado"),CONCATENATE("R",'MAPA DE RIESGOS'!$H269,"C",'MAPA DE RIESGOS'!$AF269),"")</f>
        <v>R43C2</v>
      </c>
      <c r="BB116" s="329" t="str">
        <f>IF(AND('MAPA DE RIESGOS'!$AP270="Baja",'MAPA DE RIESGOS'!$AR270="Moderado"),CONCATENATE("R",'MAPA DE RIESGOS'!$H270,"C",'MAPA DE RIESGOS'!$AF270),"")</f>
        <v/>
      </c>
      <c r="BC116" s="329" t="str">
        <f>IF(AND('MAPA DE RIESGOS'!$AP271="Baja",'MAPA DE RIESGOS'!$AR271="Moderado"),CONCATENATE("R",'MAPA DE RIESGOS'!$H271,"C",'MAPA DE RIESGOS'!$AF271),"")</f>
        <v/>
      </c>
      <c r="BD116" s="329" t="str">
        <f>IF(AND('MAPA DE RIESGOS'!$AP272="Baja",'MAPA DE RIESGOS'!$AR272="Moderado"),CONCATENATE("R",'MAPA DE RIESGOS'!$H272,"C",'MAPA DE RIESGOS'!$AF272),"")</f>
        <v/>
      </c>
      <c r="BE116" s="329" t="str">
        <f>IF(AND('MAPA DE RIESGOS'!$AP273="Baja",'MAPA DE RIESGOS'!$AR273="Moderado"),CONCATENATE("R",'MAPA DE RIESGOS'!$H273,"C",'MAPA DE RIESGOS'!$AF273),"")</f>
        <v/>
      </c>
      <c r="BF116" s="329" t="str">
        <f>IF(AND('MAPA DE RIESGOS'!$AP274="Baja",'MAPA DE RIESGOS'!$AR274="Moderado"),CONCATENATE("R",'MAPA DE RIESGOS'!$H274,"C",'MAPA DE RIESGOS'!$AF274),"")</f>
        <v>R44C1</v>
      </c>
      <c r="BG116" s="329" t="str">
        <f>IF(AND('MAPA DE RIESGOS'!$AP275="Baja",'MAPA DE RIESGOS'!$AR275="Moderado"),CONCATENATE("R",'MAPA DE RIESGOS'!$H275,"C",'MAPA DE RIESGOS'!$AF275),"")</f>
        <v>R44C2</v>
      </c>
      <c r="BH116" s="329" t="str">
        <f>IF(AND('MAPA DE RIESGOS'!$AP276="Baja",'MAPA DE RIESGOS'!$AR276="Moderado"),CONCATENATE("R",'MAPA DE RIESGOS'!$H276,"C",'MAPA DE RIESGOS'!$AF276),"")</f>
        <v/>
      </c>
      <c r="BI116" s="329" t="str">
        <f>IF(AND('MAPA DE RIESGOS'!$AP277="Baja",'MAPA DE RIESGOS'!$AR277="Moderado"),CONCATENATE("R",'MAPA DE RIESGOS'!$H277,"C",'MAPA DE RIESGOS'!$AF277),"")</f>
        <v/>
      </c>
      <c r="BJ116" s="329" t="str">
        <f>IF(AND('MAPA DE RIESGOS'!$AP278="Baja",'MAPA DE RIESGOS'!$AR278="Moderado"),CONCATENATE("R",'MAPA DE RIESGOS'!$H278,"C",'MAPA DE RIESGOS'!$AF278),"")</f>
        <v/>
      </c>
      <c r="BK116" s="330" t="str">
        <f>IF(AND('MAPA DE RIESGOS'!$AP279="Baja",'MAPA DE RIESGOS'!$AR279="Moderado"),CONCATENATE("R",'MAPA DE RIESGOS'!$H279,"C",'MAPA DE RIESGOS'!$AF279),"")</f>
        <v/>
      </c>
      <c r="BL116" s="316" t="str">
        <f>IF(AND('MAPA DE RIESGOS'!$AP262="Baja",'MAPA DE RIESGOS'!$AR262="Mayor"),CONCATENATE("R",'MAPA DE RIESGOS'!$H262,"C",'MAPA DE RIESGOS'!$AF262),"")</f>
        <v/>
      </c>
      <c r="BM116" s="316" t="str">
        <f>IF(AND('MAPA DE RIESGOS'!$AP263="Baja",'MAPA DE RIESGOS'!$AR263="Mayor"),CONCATENATE("R",'MAPA DE RIESGOS'!$H263,"C",'MAPA DE RIESGOS'!$AF263),"")</f>
        <v/>
      </c>
      <c r="BN116" s="316" t="str">
        <f>IF(AND('MAPA DE RIESGOS'!$AP264="Baja",'MAPA DE RIESGOS'!$AR264="Mayor"),CONCATENATE("R",'MAPA DE RIESGOS'!$H264,"C",'MAPA DE RIESGOS'!$AF264),"")</f>
        <v/>
      </c>
      <c r="BO116" s="316" t="str">
        <f>IF(AND('MAPA DE RIESGOS'!$AP265="Baja",'MAPA DE RIESGOS'!$AR265="Mayor"),CONCATENATE("R",'MAPA DE RIESGOS'!$H265,"C",'MAPA DE RIESGOS'!$AF265),"")</f>
        <v/>
      </c>
      <c r="BP116" s="316" t="str">
        <f>IF(AND('MAPA DE RIESGOS'!$AP266="Baja",'MAPA DE RIESGOS'!$AR266="Mayor"),CONCATENATE("R",'MAPA DE RIESGOS'!$H266,"C",'MAPA DE RIESGOS'!$AF266),"")</f>
        <v/>
      </c>
      <c r="BQ116" s="316" t="str">
        <f>IF(AND('MAPA DE RIESGOS'!$AP267="Baja",'MAPA DE RIESGOS'!$AR267="Mayor"),CONCATENATE("R",'MAPA DE RIESGOS'!$H267,"C",'MAPA DE RIESGOS'!$AF267),"")</f>
        <v/>
      </c>
      <c r="BR116" s="316" t="str">
        <f>IF(AND('MAPA DE RIESGOS'!$AP268="Baja",'MAPA DE RIESGOS'!$AR268="Mayor"),CONCATENATE("R",'MAPA DE RIESGOS'!$H268,"C",'MAPA DE RIESGOS'!$AF268),"")</f>
        <v/>
      </c>
      <c r="BS116" s="316" t="str">
        <f>IF(AND('MAPA DE RIESGOS'!$AP269="Baja",'MAPA DE RIESGOS'!$AR269="Mayor"),CONCATENATE("R",'MAPA DE RIESGOS'!$H269,"C",'MAPA DE RIESGOS'!$AF269),"")</f>
        <v/>
      </c>
      <c r="BT116" s="316" t="str">
        <f>IF(AND('MAPA DE RIESGOS'!$AP270="Baja",'MAPA DE RIESGOS'!$AR270="Mayor"),CONCATENATE("R",'MAPA DE RIESGOS'!$H270,"C",'MAPA DE RIESGOS'!$AF270),"")</f>
        <v/>
      </c>
      <c r="BU116" s="316" t="str">
        <f>IF(AND('MAPA DE RIESGOS'!$AP271="Baja",'MAPA DE RIESGOS'!$AR271="Mayor"),CONCATENATE("R",'MAPA DE RIESGOS'!$H271,"C",'MAPA DE RIESGOS'!$AF271),"")</f>
        <v/>
      </c>
      <c r="BV116" s="316" t="str">
        <f>IF(AND('MAPA DE RIESGOS'!$AP272="Baja",'MAPA DE RIESGOS'!$AR272="Mayor"),CONCATENATE("R",'MAPA DE RIESGOS'!$H272,"C",'MAPA DE RIESGOS'!$AF272),"")</f>
        <v/>
      </c>
      <c r="BW116" s="316" t="str">
        <f>IF(AND('MAPA DE RIESGOS'!$AP273="Baja",'MAPA DE RIESGOS'!$AR273="Mayor"),CONCATENATE("R",'MAPA DE RIESGOS'!$H273,"C",'MAPA DE RIESGOS'!$AF273),"")</f>
        <v/>
      </c>
      <c r="BX116" s="316" t="str">
        <f>IF(AND('MAPA DE RIESGOS'!$AP274="Baja",'MAPA DE RIESGOS'!$AR274="Mayor"),CONCATENATE("R",'MAPA DE RIESGOS'!$H274,"C",'MAPA DE RIESGOS'!$AF274),"")</f>
        <v/>
      </c>
      <c r="BY116" s="316" t="str">
        <f>IF(AND('MAPA DE RIESGOS'!$AP275="Baja",'MAPA DE RIESGOS'!$AR275="Mayor"),CONCATENATE("R",'MAPA DE RIESGOS'!$H275,"C",'MAPA DE RIESGOS'!$AF275),"")</f>
        <v/>
      </c>
      <c r="BZ116" s="316" t="str">
        <f>IF(AND('MAPA DE RIESGOS'!$AP276="Baja",'MAPA DE RIESGOS'!$AR276="Mayor"),CONCATENATE("R",'MAPA DE RIESGOS'!$H276,"C",'MAPA DE RIESGOS'!$AF276),"")</f>
        <v/>
      </c>
      <c r="CA116" s="316" t="str">
        <f>IF(AND('MAPA DE RIESGOS'!$AP277="Baja",'MAPA DE RIESGOS'!$AR277="Mayor"),CONCATENATE("R",'MAPA DE RIESGOS'!$H277,"C",'MAPA DE RIESGOS'!$AF277),"")</f>
        <v/>
      </c>
      <c r="CB116" s="316" t="str">
        <f>IF(AND('MAPA DE RIESGOS'!$AP278="Baja",'MAPA DE RIESGOS'!$AR278="Mayor"),CONCATENATE("R",'MAPA DE RIESGOS'!$H278,"C",'MAPA DE RIESGOS'!$AF278),"")</f>
        <v/>
      </c>
      <c r="CC116" s="317" t="str">
        <f>IF(AND('MAPA DE RIESGOS'!$AP279="Baja",'MAPA DE RIESGOS'!$AR279="Mayor"),CONCATENATE("R",'MAPA DE RIESGOS'!$H279,"C",'MAPA DE RIESGOS'!$AF279),"")</f>
        <v/>
      </c>
      <c r="CD116" s="318" t="str">
        <f>IF(AND('MAPA DE RIESGOS'!$AP262="Baja",'MAPA DE RIESGOS'!$AR262="Catastrófico"),CONCATENATE("R",'MAPA DE RIESGOS'!$H262,"C",'MAPA DE RIESGOS'!$AF262),"")</f>
        <v/>
      </c>
      <c r="CE116" s="318" t="str">
        <f>IF(AND('MAPA DE RIESGOS'!$AP263="Baja",'MAPA DE RIESGOS'!$AR263="Catastrófico"),CONCATENATE("R",'MAPA DE RIESGOS'!$H263,"C",'MAPA DE RIESGOS'!$AF263),"")</f>
        <v/>
      </c>
      <c r="CF116" s="318" t="str">
        <f>IF(AND('MAPA DE RIESGOS'!$AP264="Baja",'MAPA DE RIESGOS'!$AR264="Catastrófico"),CONCATENATE("R",'MAPA DE RIESGOS'!$H264,"C",'MAPA DE RIESGOS'!$AF264),"")</f>
        <v/>
      </c>
      <c r="CG116" s="318" t="str">
        <f>IF(AND('MAPA DE RIESGOS'!$AP265="Baja",'MAPA DE RIESGOS'!$AR265="Catastrófico"),CONCATENATE("R",'MAPA DE RIESGOS'!$H265,"C",'MAPA DE RIESGOS'!$AF265),"")</f>
        <v/>
      </c>
      <c r="CH116" s="318" t="str">
        <f>IF(AND('MAPA DE RIESGOS'!$AP266="Baja",'MAPA DE RIESGOS'!$AR266="Catastrófico"),CONCATENATE("R",'MAPA DE RIESGOS'!$H266,"C",'MAPA DE RIESGOS'!$AF266),"")</f>
        <v/>
      </c>
      <c r="CI116" s="318" t="str">
        <f>IF(AND('MAPA DE RIESGOS'!$AP267="Baja",'MAPA DE RIESGOS'!$AR267="Catastrófico"),CONCATENATE("R",'MAPA DE RIESGOS'!$H267,"C",'MAPA DE RIESGOS'!$AF267),"")</f>
        <v/>
      </c>
      <c r="CJ116" s="318" t="str">
        <f>IF(AND('MAPA DE RIESGOS'!$AP268="Baja",'MAPA DE RIESGOS'!$AR268="Catastrófico"),CONCATENATE("R",'MAPA DE RIESGOS'!$H268,"C",'MAPA DE RIESGOS'!$AF268),"")</f>
        <v/>
      </c>
      <c r="CK116" s="318" t="str">
        <f>IF(AND('MAPA DE RIESGOS'!$AP269="Baja",'MAPA DE RIESGOS'!$AR269="Catastrófico"),CONCATENATE("R",'MAPA DE RIESGOS'!$H269,"C",'MAPA DE RIESGOS'!$AF269),"")</f>
        <v/>
      </c>
      <c r="CL116" s="318" t="str">
        <f>IF(AND('MAPA DE RIESGOS'!$AP270="Baja",'MAPA DE RIESGOS'!$AR270="Catastrófico"),CONCATENATE("R",'MAPA DE RIESGOS'!$H270,"C",'MAPA DE RIESGOS'!$AF270),"")</f>
        <v/>
      </c>
      <c r="CM116" s="318" t="str">
        <f>IF(AND('MAPA DE RIESGOS'!$AP271="Baja",'MAPA DE RIESGOS'!$AR271="Catastrófico"),CONCATENATE("R",'MAPA DE RIESGOS'!$H271,"C",'MAPA DE RIESGOS'!$AF271),"")</f>
        <v/>
      </c>
      <c r="CN116" s="318" t="str">
        <f>IF(AND('MAPA DE RIESGOS'!$AP272="Baja",'MAPA DE RIESGOS'!$AR272="Catastrófico"),CONCATENATE("R",'MAPA DE RIESGOS'!$H272,"C",'MAPA DE RIESGOS'!$AF272),"")</f>
        <v/>
      </c>
      <c r="CO116" s="318" t="str">
        <f>IF(AND('MAPA DE RIESGOS'!$AP273="Baja",'MAPA DE RIESGOS'!$AR273="Catastrófico"),CONCATENATE("R",'MAPA DE RIESGOS'!$H273,"C",'MAPA DE RIESGOS'!$AF273),"")</f>
        <v/>
      </c>
      <c r="CP116" s="318" t="str">
        <f>IF(AND('MAPA DE RIESGOS'!$AP274="Baja",'MAPA DE RIESGOS'!$AR274="Catastrófico"),CONCATENATE("R",'MAPA DE RIESGOS'!$H274,"C",'MAPA DE RIESGOS'!$AF274),"")</f>
        <v/>
      </c>
      <c r="CQ116" s="318" t="str">
        <f>IF(AND('MAPA DE RIESGOS'!$AP275="Baja",'MAPA DE RIESGOS'!$AR275="Catastrófico"),CONCATENATE("R",'MAPA DE RIESGOS'!$H275,"C",'MAPA DE RIESGOS'!$AF275),"")</f>
        <v/>
      </c>
      <c r="CR116" s="318" t="str">
        <f>IF(AND('MAPA DE RIESGOS'!$AP276="Baja",'MAPA DE RIESGOS'!$AR276="Catastrófico"),CONCATENATE("R",'MAPA DE RIESGOS'!$H276,"C",'MAPA DE RIESGOS'!$AF276),"")</f>
        <v/>
      </c>
      <c r="CS116" s="318" t="str">
        <f>IF(AND('MAPA DE RIESGOS'!$AP277="Baja",'MAPA DE RIESGOS'!$AR277="Catastrófico"),CONCATENATE("R",'MAPA DE RIESGOS'!$H277,"C",'MAPA DE RIESGOS'!$AF277),"")</f>
        <v/>
      </c>
      <c r="CT116" s="318" t="str">
        <f>IF(AND('MAPA DE RIESGOS'!$AP278="Baja",'MAPA DE RIESGOS'!$AR278="Catastrófico"),CONCATENATE("R",'MAPA DE RIESGOS'!$H278,"C",'MAPA DE RIESGOS'!$AF278),"")</f>
        <v/>
      </c>
      <c r="CU116" s="319" t="str">
        <f>IF(AND('MAPA DE RIESGOS'!$AP279="Baja",'MAPA DE RIESGOS'!$AR279="Catastrófico"),CONCATENATE("R",'MAPA DE RIESGOS'!$H279,"C",'MAPA DE RIESGOS'!$AF279),"")</f>
        <v/>
      </c>
      <c r="CV116" s="57"/>
      <c r="CW116" s="845"/>
      <c r="CX116" s="845"/>
      <c r="CY116" s="845"/>
      <c r="CZ116" s="845"/>
      <c r="DA116" s="845"/>
      <c r="DB116" s="845"/>
    </row>
    <row r="117" spans="2:106" ht="32.450000000000003" customHeight="1">
      <c r="B117" s="878"/>
      <c r="C117" s="878"/>
      <c r="D117" s="879"/>
      <c r="E117" s="849"/>
      <c r="F117" s="850"/>
      <c r="G117" s="850"/>
      <c r="H117" s="850"/>
      <c r="I117" s="851"/>
      <c r="J117" s="337" t="str">
        <f>IF(AND('MAPA DE RIESGOS'!$AP280="Baja",'MAPA DE RIESGOS'!$AR280="Leve"),CONCATENATE("R",'MAPA DE RIESGOS'!$H280,"C",'MAPA DE RIESGOS'!$AF280),"")</f>
        <v/>
      </c>
      <c r="K117" s="338" t="str">
        <f>IF(AND('MAPA DE RIESGOS'!$AP281="Baja",'MAPA DE RIESGOS'!$AR281="Leve"),CONCATENATE("R",'MAPA DE RIESGOS'!$H281,"C",'MAPA DE RIESGOS'!$AF281),"")</f>
        <v/>
      </c>
      <c r="L117" s="338" t="str">
        <f>IF(AND('MAPA DE RIESGOS'!$AP282="Baja",'MAPA DE RIESGOS'!$AR282="Leve"),CONCATENATE("R",'MAPA DE RIESGOS'!$H282,"C",'MAPA DE RIESGOS'!$AF282),"")</f>
        <v/>
      </c>
      <c r="M117" s="338" t="str">
        <f>IF(AND('MAPA DE RIESGOS'!$AP283="Baja",'MAPA DE RIESGOS'!$AR283="Leve"),CONCATENATE("R",'MAPA DE RIESGOS'!$H283,"C",'MAPA DE RIESGOS'!$AF283),"")</f>
        <v/>
      </c>
      <c r="N117" s="338" t="str">
        <f>IF(AND('MAPA DE RIESGOS'!$AP284="Baja",'MAPA DE RIESGOS'!$AR284="Leve"),CONCATENATE("R",'MAPA DE RIESGOS'!$H284,"C",'MAPA DE RIESGOS'!$AF284),"")</f>
        <v/>
      </c>
      <c r="O117" s="338" t="str">
        <f>IF(AND('MAPA DE RIESGOS'!$AP285="Baja",'MAPA DE RIESGOS'!$AR285="Leve"),CONCATENATE("R",'MAPA DE RIESGOS'!$H285,"C",'MAPA DE RIESGOS'!$AF285),"")</f>
        <v/>
      </c>
      <c r="P117" s="338" t="str">
        <f>IF(AND('MAPA DE RIESGOS'!$AP286="Baja",'MAPA DE RIESGOS'!$AR286="Leve"),CONCATENATE("R",'MAPA DE RIESGOS'!$H286,"C",'MAPA DE RIESGOS'!$AF286),"")</f>
        <v/>
      </c>
      <c r="Q117" s="338" t="str">
        <f>IF(AND('MAPA DE RIESGOS'!$AP287="Baja",'MAPA DE RIESGOS'!$AR287="Leve"),CONCATENATE("R",'MAPA DE RIESGOS'!$H287,"C",'MAPA DE RIESGOS'!$AF287),"")</f>
        <v/>
      </c>
      <c r="R117" s="338" t="str">
        <f>IF(AND('MAPA DE RIESGOS'!$AP288="Baja",'MAPA DE RIESGOS'!$AR288="Leve"),CONCATENATE("R",'MAPA DE RIESGOS'!$H288,"C",'MAPA DE RIESGOS'!$AF288),"")</f>
        <v/>
      </c>
      <c r="S117" s="338" t="str">
        <f>IF(AND('MAPA DE RIESGOS'!$AP289="Baja",'MAPA DE RIESGOS'!$AR289="Leve"),CONCATENATE("R",'MAPA DE RIESGOS'!$H289,"C",'MAPA DE RIESGOS'!$AF289),"")</f>
        <v/>
      </c>
      <c r="T117" s="338" t="str">
        <f>IF(AND('MAPA DE RIESGOS'!$AP290="Baja",'MAPA DE RIESGOS'!$AR290="Leve"),CONCATENATE("R",'MAPA DE RIESGOS'!$H290,"C",'MAPA DE RIESGOS'!$AF290),"")</f>
        <v/>
      </c>
      <c r="U117" s="338" t="str">
        <f>IF(AND('MAPA DE RIESGOS'!$AP291="Baja",'MAPA DE RIESGOS'!$AR291="Leve"),CONCATENATE("R",'MAPA DE RIESGOS'!$H291,"C",'MAPA DE RIESGOS'!$AF291),"")</f>
        <v/>
      </c>
      <c r="V117" s="338" t="str">
        <f>IF(AND('MAPA DE RIESGOS'!$AP292="Baja",'MAPA DE RIESGOS'!$AR292="Leve"),CONCATENATE("R",'MAPA DE RIESGOS'!$H292,"C",'MAPA DE RIESGOS'!$AF292),"")</f>
        <v/>
      </c>
      <c r="W117" s="338" t="str">
        <f>IF(AND('MAPA DE RIESGOS'!$AP293="Baja",'MAPA DE RIESGOS'!$AR293="Leve"),CONCATENATE("R",'MAPA DE RIESGOS'!$H293,"C",'MAPA DE RIESGOS'!$AF293),"")</f>
        <v/>
      </c>
      <c r="X117" s="338" t="str">
        <f>IF(AND('MAPA DE RIESGOS'!$AP294="Baja",'MAPA DE RIESGOS'!$AR294="Leve"),CONCATENATE("R",'MAPA DE RIESGOS'!$H294,"C",'MAPA DE RIESGOS'!$AF294),"")</f>
        <v/>
      </c>
      <c r="Y117" s="338" t="str">
        <f>IF(AND('MAPA DE RIESGOS'!$AP295="Baja",'MAPA DE RIESGOS'!$AR295="Leve"),CONCATENATE("R",'MAPA DE RIESGOS'!$H295,"C",'MAPA DE RIESGOS'!$AF295),"")</f>
        <v/>
      </c>
      <c r="Z117" s="338" t="str">
        <f>IF(AND('MAPA DE RIESGOS'!$AP296="Baja",'MAPA DE RIESGOS'!$AR296="Leve"),CONCATENATE("R",'MAPA DE RIESGOS'!$H296,"C",'MAPA DE RIESGOS'!$AF296),"")</f>
        <v/>
      </c>
      <c r="AA117" s="339" t="str">
        <f>IF(AND('MAPA DE RIESGOS'!$AP297="Baja",'MAPA DE RIESGOS'!$AR297="Leve"),CONCATENATE("R",'MAPA DE RIESGOS'!$H297,"C",'MAPA DE RIESGOS'!$AF297),"")</f>
        <v/>
      </c>
      <c r="AB117" s="328" t="str">
        <f>IF(AND('MAPA DE RIESGOS'!$AP280="Baja",'MAPA DE RIESGOS'!$AR280="Menor"),CONCATENATE("R",'MAPA DE RIESGOS'!$H280,"C",'MAPA DE RIESGOS'!$AF280),"")</f>
        <v/>
      </c>
      <c r="AC117" s="329" t="str">
        <f>IF(AND('MAPA DE RIESGOS'!$AP281="Baja",'MAPA DE RIESGOS'!$AR281="Menor"),CONCATENATE("R",'MAPA DE RIESGOS'!$H281,"C",'MAPA DE RIESGOS'!$AF281),"")</f>
        <v/>
      </c>
      <c r="AD117" s="329" t="str">
        <f>IF(AND('MAPA DE RIESGOS'!$AP282="Baja",'MAPA DE RIESGOS'!$AR282="Menor"),CONCATENATE("R",'MAPA DE RIESGOS'!$H282,"C",'MAPA DE RIESGOS'!$AF282),"")</f>
        <v/>
      </c>
      <c r="AE117" s="329" t="str">
        <f>IF(AND('MAPA DE RIESGOS'!$AP283="Baja",'MAPA DE RIESGOS'!$AR283="Menor"),CONCATENATE("R",'MAPA DE RIESGOS'!$H283,"C",'MAPA DE RIESGOS'!$AF283),"")</f>
        <v/>
      </c>
      <c r="AF117" s="329" t="str">
        <f>IF(AND('MAPA DE RIESGOS'!$AP284="Baja",'MAPA DE RIESGOS'!$AR284="Menor"),CONCATENATE("R",'MAPA DE RIESGOS'!$H284,"C",'MAPA DE RIESGOS'!$AF284),"")</f>
        <v/>
      </c>
      <c r="AG117" s="329" t="str">
        <f>IF(AND('MAPA DE RIESGOS'!$AP285="Baja",'MAPA DE RIESGOS'!$AR285="Menor"),CONCATENATE("R",'MAPA DE RIESGOS'!$H285,"C",'MAPA DE RIESGOS'!$AF285),"")</f>
        <v/>
      </c>
      <c r="AH117" s="329" t="str">
        <f>IF(AND('MAPA DE RIESGOS'!$AP286="Baja",'MAPA DE RIESGOS'!$AR286="Menor"),CONCATENATE("R",'MAPA DE RIESGOS'!$H286,"C",'MAPA DE RIESGOS'!$AF286),"")</f>
        <v/>
      </c>
      <c r="AI117" s="329" t="str">
        <f>IF(AND('MAPA DE RIESGOS'!$AP287="Baja",'MAPA DE RIESGOS'!$AR287="Menor"),CONCATENATE("R",'MAPA DE RIESGOS'!$H287,"C",'MAPA DE RIESGOS'!$AF287),"")</f>
        <v/>
      </c>
      <c r="AJ117" s="329" t="str">
        <f>IF(AND('MAPA DE RIESGOS'!$AP288="Baja",'MAPA DE RIESGOS'!$AR288="Menor"),CONCATENATE("R",'MAPA DE RIESGOS'!$H288,"C",'MAPA DE RIESGOS'!$AF288),"")</f>
        <v/>
      </c>
      <c r="AK117" s="329" t="str">
        <f>IF(AND('MAPA DE RIESGOS'!$AP289="Baja",'MAPA DE RIESGOS'!$AR289="Menor"),CONCATENATE("R",'MAPA DE RIESGOS'!$H289,"C",'MAPA DE RIESGOS'!$AF289),"")</f>
        <v/>
      </c>
      <c r="AL117" s="329" t="str">
        <f>IF(AND('MAPA DE RIESGOS'!$AP290="Baja",'MAPA DE RIESGOS'!$AR290="Menor"),CONCATENATE("R",'MAPA DE RIESGOS'!$H290,"C",'MAPA DE RIESGOS'!$AF290),"")</f>
        <v/>
      </c>
      <c r="AM117" s="329" t="str">
        <f>IF(AND('MAPA DE RIESGOS'!$AP291="Baja",'MAPA DE RIESGOS'!$AR291="Menor"),CONCATENATE("R",'MAPA DE RIESGOS'!$H291,"C",'MAPA DE RIESGOS'!$AF291),"")</f>
        <v/>
      </c>
      <c r="AN117" s="329" t="str">
        <f>IF(AND('MAPA DE RIESGOS'!$AP292="Baja",'MAPA DE RIESGOS'!$AR292="Menor"),CONCATENATE("R",'MAPA DE RIESGOS'!$H292,"C",'MAPA DE RIESGOS'!$AF292),"")</f>
        <v/>
      </c>
      <c r="AO117" s="329" t="str">
        <f>IF(AND('MAPA DE RIESGOS'!$AP293="Baja",'MAPA DE RIESGOS'!$AR293="Menor"),CONCATENATE("R",'MAPA DE RIESGOS'!$H293,"C",'MAPA DE RIESGOS'!$AF293),"")</f>
        <v/>
      </c>
      <c r="AP117" s="329" t="str">
        <f>IF(AND('MAPA DE RIESGOS'!$AP294="Baja",'MAPA DE RIESGOS'!$AR294="Menor"),CONCATENATE("R",'MAPA DE RIESGOS'!$H294,"C",'MAPA DE RIESGOS'!$AF294),"")</f>
        <v/>
      </c>
      <c r="AQ117" s="329" t="str">
        <f>IF(AND('MAPA DE RIESGOS'!$AP295="Baja",'MAPA DE RIESGOS'!$AR295="Menor"),CONCATENATE("R",'MAPA DE RIESGOS'!$H295,"C",'MAPA DE RIESGOS'!$AF295),"")</f>
        <v/>
      </c>
      <c r="AR117" s="329" t="str">
        <f>IF(AND('MAPA DE RIESGOS'!$AP296="Baja",'MAPA DE RIESGOS'!$AR296="Menor"),CONCATENATE("R",'MAPA DE RIESGOS'!$H296,"C",'MAPA DE RIESGOS'!$AF296),"")</f>
        <v/>
      </c>
      <c r="AS117" s="329" t="str">
        <f>IF(AND('MAPA DE RIESGOS'!$AP297="Baja",'MAPA DE RIESGOS'!$AR297="Menor"),CONCATENATE("R",'MAPA DE RIESGOS'!$H297,"C",'MAPA DE RIESGOS'!$AF297),"")</f>
        <v/>
      </c>
      <c r="AT117" s="328" t="str">
        <f>IF(AND('MAPA DE RIESGOS'!$AP280="Baja",'MAPA DE RIESGOS'!$AR280="Moderado"),CONCATENATE("R",'MAPA DE RIESGOS'!$H280,"C",'MAPA DE RIESGOS'!$AF280),"")</f>
        <v/>
      </c>
      <c r="AU117" s="329" t="str">
        <f>IF(AND('MAPA DE RIESGOS'!$AP281="Baja",'MAPA DE RIESGOS'!$AR281="Moderado"),CONCATENATE("R",'MAPA DE RIESGOS'!$H281,"C",'MAPA DE RIESGOS'!$AF281),"")</f>
        <v/>
      </c>
      <c r="AV117" s="329" t="str">
        <f>IF(AND('MAPA DE RIESGOS'!$AP282="Baja",'MAPA DE RIESGOS'!$AR282="Moderado"),CONCATENATE("R",'MAPA DE RIESGOS'!$H282,"C",'MAPA DE RIESGOS'!$AF282),"")</f>
        <v/>
      </c>
      <c r="AW117" s="329" t="str">
        <f>IF(AND('MAPA DE RIESGOS'!$AP283="Baja",'MAPA DE RIESGOS'!$AR283="Moderado"),CONCATENATE("R",'MAPA DE RIESGOS'!$H283,"C",'MAPA DE RIESGOS'!$AF283),"")</f>
        <v/>
      </c>
      <c r="AX117" s="329" t="str">
        <f>IF(AND('MAPA DE RIESGOS'!$AP284="Baja",'MAPA DE RIESGOS'!$AR284="Moderado"),CONCATENATE("R",'MAPA DE RIESGOS'!$H284,"C",'MAPA DE RIESGOS'!$AF284),"")</f>
        <v/>
      </c>
      <c r="AY117" s="329" t="str">
        <f>IF(AND('MAPA DE RIESGOS'!$AP285="Baja",'MAPA DE RIESGOS'!$AR285="Moderado"),CONCATENATE("R",'MAPA DE RIESGOS'!$H285,"C",'MAPA DE RIESGOS'!$AF285),"")</f>
        <v/>
      </c>
      <c r="AZ117" s="329" t="str">
        <f>IF(AND('MAPA DE RIESGOS'!$AP286="Baja",'MAPA DE RIESGOS'!$AR286="Moderado"),CONCATENATE("R",'MAPA DE RIESGOS'!$H286,"C",'MAPA DE RIESGOS'!$AF286),"")</f>
        <v/>
      </c>
      <c r="BA117" s="329" t="str">
        <f>IF(AND('MAPA DE RIESGOS'!$AP287="Baja",'MAPA DE RIESGOS'!$AR287="Moderado"),CONCATENATE("R",'MAPA DE RIESGOS'!$H287,"C",'MAPA DE RIESGOS'!$AF287),"")</f>
        <v/>
      </c>
      <c r="BB117" s="329" t="str">
        <f>IF(AND('MAPA DE RIESGOS'!$AP288="Baja",'MAPA DE RIESGOS'!$AR288="Moderado"),CONCATENATE("R",'MAPA DE RIESGOS'!$H288,"C",'MAPA DE RIESGOS'!$AF288),"")</f>
        <v/>
      </c>
      <c r="BC117" s="329" t="str">
        <f>IF(AND('MAPA DE RIESGOS'!$AP289="Baja",'MAPA DE RIESGOS'!$AR289="Moderado"),CONCATENATE("R",'MAPA DE RIESGOS'!$H289,"C",'MAPA DE RIESGOS'!$AF289),"")</f>
        <v/>
      </c>
      <c r="BD117" s="329" t="str">
        <f>IF(AND('MAPA DE RIESGOS'!$AP290="Baja",'MAPA DE RIESGOS'!$AR290="Moderado"),CONCATENATE("R",'MAPA DE RIESGOS'!$H290,"C",'MAPA DE RIESGOS'!$AF290),"")</f>
        <v/>
      </c>
      <c r="BE117" s="329" t="str">
        <f>IF(AND('MAPA DE RIESGOS'!$AP291="Baja",'MAPA DE RIESGOS'!$AR291="Moderado"),CONCATENATE("R",'MAPA DE RIESGOS'!$H291,"C",'MAPA DE RIESGOS'!$AF291),"")</f>
        <v/>
      </c>
      <c r="BF117" s="329" t="str">
        <f>IF(AND('MAPA DE RIESGOS'!$AP292="Baja",'MAPA DE RIESGOS'!$AR292="Moderado"),CONCATENATE("R",'MAPA DE RIESGOS'!$H292,"C",'MAPA DE RIESGOS'!$AF292),"")</f>
        <v>R47C1</v>
      </c>
      <c r="BG117" s="329" t="str">
        <f>IF(AND('MAPA DE RIESGOS'!$AP293="Baja",'MAPA DE RIESGOS'!$AR293="Moderado"),CONCATENATE("R",'MAPA DE RIESGOS'!$H293,"C",'MAPA DE RIESGOS'!$AF293),"")</f>
        <v/>
      </c>
      <c r="BH117" s="329" t="str">
        <f>IF(AND('MAPA DE RIESGOS'!$AP294="Baja",'MAPA DE RIESGOS'!$AR294="Moderado"),CONCATENATE("R",'MAPA DE RIESGOS'!$H294,"C",'MAPA DE RIESGOS'!$AF294),"")</f>
        <v/>
      </c>
      <c r="BI117" s="329" t="str">
        <f>IF(AND('MAPA DE RIESGOS'!$AP295="Baja",'MAPA DE RIESGOS'!$AR295="Moderado"),CONCATENATE("R",'MAPA DE RIESGOS'!$H295,"C",'MAPA DE RIESGOS'!$AF295),"")</f>
        <v/>
      </c>
      <c r="BJ117" s="329" t="str">
        <f>IF(AND('MAPA DE RIESGOS'!$AP296="Baja",'MAPA DE RIESGOS'!$AR296="Moderado"),CONCATENATE("R",'MAPA DE RIESGOS'!$H296,"C",'MAPA DE RIESGOS'!$AF296),"")</f>
        <v/>
      </c>
      <c r="BK117" s="330" t="str">
        <f>IF(AND('MAPA DE RIESGOS'!$AP297="Baja",'MAPA DE RIESGOS'!$AR297="Moderado"),CONCATENATE("R",'MAPA DE RIESGOS'!$H297,"C",'MAPA DE RIESGOS'!$AF297),"")</f>
        <v/>
      </c>
      <c r="BL117" s="316" t="str">
        <f>IF(AND('MAPA DE RIESGOS'!$AP280="Baja",'MAPA DE RIESGOS'!$AR280="Mayor"),CONCATENATE("R",'MAPA DE RIESGOS'!$H280,"C",'MAPA DE RIESGOS'!$AF280),"")</f>
        <v/>
      </c>
      <c r="BM117" s="316" t="str">
        <f>IF(AND('MAPA DE RIESGOS'!$AP281="Baja",'MAPA DE RIESGOS'!$AR281="Mayor"),CONCATENATE("R",'MAPA DE RIESGOS'!$H281,"C",'MAPA DE RIESGOS'!$AF281),"")</f>
        <v/>
      </c>
      <c r="BN117" s="316" t="str">
        <f>IF(AND('MAPA DE RIESGOS'!$AP282="Baja",'MAPA DE RIESGOS'!$AR282="Mayor"),CONCATENATE("R",'MAPA DE RIESGOS'!$H282,"C",'MAPA DE RIESGOS'!$AF282),"")</f>
        <v/>
      </c>
      <c r="BO117" s="316" t="str">
        <f>IF(AND('MAPA DE RIESGOS'!$AP283="Baja",'MAPA DE RIESGOS'!$AR283="Mayor"),CONCATENATE("R",'MAPA DE RIESGOS'!$H283,"C",'MAPA DE RIESGOS'!$AF283),"")</f>
        <v/>
      </c>
      <c r="BP117" s="316" t="str">
        <f>IF(AND('MAPA DE RIESGOS'!$AP284="Baja",'MAPA DE RIESGOS'!$AR284="Mayor"),CONCATENATE("R",'MAPA DE RIESGOS'!$H284,"C",'MAPA DE RIESGOS'!$AF284),"")</f>
        <v/>
      </c>
      <c r="BQ117" s="316" t="str">
        <f>IF(AND('MAPA DE RIESGOS'!$AP285="Baja",'MAPA DE RIESGOS'!$AR285="Mayor"),CONCATENATE("R",'MAPA DE RIESGOS'!$H285,"C",'MAPA DE RIESGOS'!$AF285),"")</f>
        <v/>
      </c>
      <c r="BR117" s="316" t="str">
        <f>IF(AND('MAPA DE RIESGOS'!$AP286="Baja",'MAPA DE RIESGOS'!$AR286="Mayor"),CONCATENATE("R",'MAPA DE RIESGOS'!$H286,"C",'MAPA DE RIESGOS'!$AF286),"")</f>
        <v/>
      </c>
      <c r="BS117" s="316" t="str">
        <f>IF(AND('MAPA DE RIESGOS'!$AP287="Baja",'MAPA DE RIESGOS'!$AR287="Mayor"),CONCATENATE("R",'MAPA DE RIESGOS'!$H287,"C",'MAPA DE RIESGOS'!$AF287),"")</f>
        <v/>
      </c>
      <c r="BT117" s="316" t="str">
        <f>IF(AND('MAPA DE RIESGOS'!$AP288="Baja",'MAPA DE RIESGOS'!$AR288="Mayor"),CONCATENATE("R",'MAPA DE RIESGOS'!$H288,"C",'MAPA DE RIESGOS'!$AF288),"")</f>
        <v/>
      </c>
      <c r="BU117" s="316" t="str">
        <f>IF(AND('MAPA DE RIESGOS'!$AP289="Baja",'MAPA DE RIESGOS'!$AR289="Mayor"),CONCATENATE("R",'MAPA DE RIESGOS'!$H289,"C",'MAPA DE RIESGOS'!$AF289),"")</f>
        <v/>
      </c>
      <c r="BV117" s="316" t="str">
        <f>IF(AND('MAPA DE RIESGOS'!$AP290="Baja",'MAPA DE RIESGOS'!$AR290="Mayor"),CONCATENATE("R",'MAPA DE RIESGOS'!$H290,"C",'MAPA DE RIESGOS'!$AF290),"")</f>
        <v/>
      </c>
      <c r="BW117" s="316" t="str">
        <f>IF(AND('MAPA DE RIESGOS'!$AP291="Baja",'MAPA DE RIESGOS'!$AR291="Mayor"),CONCATENATE("R",'MAPA DE RIESGOS'!$H291,"C",'MAPA DE RIESGOS'!$AF291),"")</f>
        <v/>
      </c>
      <c r="BX117" s="316" t="str">
        <f>IF(AND('MAPA DE RIESGOS'!$AP292="Baja",'MAPA DE RIESGOS'!$AR292="Mayor"),CONCATENATE("R",'MAPA DE RIESGOS'!$H292,"C",'MAPA DE RIESGOS'!$AF292),"")</f>
        <v/>
      </c>
      <c r="BY117" s="316" t="str">
        <f>IF(AND('MAPA DE RIESGOS'!$AP293="Baja",'MAPA DE RIESGOS'!$AR293="Mayor"),CONCATENATE("R",'MAPA DE RIESGOS'!$H293,"C",'MAPA DE RIESGOS'!$AF293),"")</f>
        <v/>
      </c>
      <c r="BZ117" s="316" t="str">
        <f>IF(AND('MAPA DE RIESGOS'!$AP294="Baja",'MAPA DE RIESGOS'!$AR294="Mayor"),CONCATENATE("R",'MAPA DE RIESGOS'!$H294,"C",'MAPA DE RIESGOS'!$AF294),"")</f>
        <v/>
      </c>
      <c r="CA117" s="316" t="str">
        <f>IF(AND('MAPA DE RIESGOS'!$AP295="Baja",'MAPA DE RIESGOS'!$AR295="Mayor"),CONCATENATE("R",'MAPA DE RIESGOS'!$H295,"C",'MAPA DE RIESGOS'!$AF295),"")</f>
        <v/>
      </c>
      <c r="CB117" s="316" t="str">
        <f>IF(AND('MAPA DE RIESGOS'!$AP296="Baja",'MAPA DE RIESGOS'!$AR296="Mayor"),CONCATENATE("R",'MAPA DE RIESGOS'!$H296,"C",'MAPA DE RIESGOS'!$AF296),"")</f>
        <v/>
      </c>
      <c r="CC117" s="317" t="str">
        <f>IF(AND('MAPA DE RIESGOS'!$AP297="Baja",'MAPA DE RIESGOS'!$AR297="Mayor"),CONCATENATE("R",'MAPA DE RIESGOS'!$H297,"C",'MAPA DE RIESGOS'!$AF297),"")</f>
        <v/>
      </c>
      <c r="CD117" s="318" t="str">
        <f>IF(AND('MAPA DE RIESGOS'!$AP280="Baja",'MAPA DE RIESGOS'!$AR280="Catastrófico"),CONCATENATE("R",'MAPA DE RIESGOS'!$H280,"C",'MAPA DE RIESGOS'!$AF280),"")</f>
        <v/>
      </c>
      <c r="CE117" s="318" t="str">
        <f>IF(AND('MAPA DE RIESGOS'!$AP281="Baja",'MAPA DE RIESGOS'!$AR281="Catastrófico"),CONCATENATE("R",'MAPA DE RIESGOS'!$H281,"C",'MAPA DE RIESGOS'!$AF281),"")</f>
        <v/>
      </c>
      <c r="CF117" s="318" t="str">
        <f>IF(AND('MAPA DE RIESGOS'!$AP282="Baja",'MAPA DE RIESGOS'!$AR282="Catastrófico"),CONCATENATE("R",'MAPA DE RIESGOS'!$H282,"C",'MAPA DE RIESGOS'!$AF282),"")</f>
        <v/>
      </c>
      <c r="CG117" s="318" t="str">
        <f>IF(AND('MAPA DE RIESGOS'!$AP283="Baja",'MAPA DE RIESGOS'!$AR283="Catastrófico"),CONCATENATE("R",'MAPA DE RIESGOS'!$H283,"C",'MAPA DE RIESGOS'!$AF283),"")</f>
        <v/>
      </c>
      <c r="CH117" s="318" t="str">
        <f>IF(AND('MAPA DE RIESGOS'!$AP284="Baja",'MAPA DE RIESGOS'!$AR284="Catastrófico"),CONCATENATE("R",'MAPA DE RIESGOS'!$H284,"C",'MAPA DE RIESGOS'!$AF284),"")</f>
        <v/>
      </c>
      <c r="CI117" s="318" t="str">
        <f>IF(AND('MAPA DE RIESGOS'!$AP285="Baja",'MAPA DE RIESGOS'!$AR285="Catastrófico"),CONCATENATE("R",'MAPA DE RIESGOS'!$H285,"C",'MAPA DE RIESGOS'!$AF285),"")</f>
        <v/>
      </c>
      <c r="CJ117" s="318" t="str">
        <f>IF(AND('MAPA DE RIESGOS'!$AP286="Baja",'MAPA DE RIESGOS'!$AR286="Catastrófico"),CONCATENATE("R",'MAPA DE RIESGOS'!$H286,"C",'MAPA DE RIESGOS'!$AF286),"")</f>
        <v/>
      </c>
      <c r="CK117" s="318" t="str">
        <f>IF(AND('MAPA DE RIESGOS'!$AP287="Baja",'MAPA DE RIESGOS'!$AR287="Catastrófico"),CONCATENATE("R",'MAPA DE RIESGOS'!$H287,"C",'MAPA DE RIESGOS'!$AF287),"")</f>
        <v/>
      </c>
      <c r="CL117" s="318" t="str">
        <f>IF(AND('MAPA DE RIESGOS'!$AP288="Baja",'MAPA DE RIESGOS'!$AR288="Catastrófico"),CONCATENATE("R",'MAPA DE RIESGOS'!$H288,"C",'MAPA DE RIESGOS'!$AF288),"")</f>
        <v/>
      </c>
      <c r="CM117" s="318" t="str">
        <f>IF(AND('MAPA DE RIESGOS'!$AP289="Baja",'MAPA DE RIESGOS'!$AR289="Catastrófico"),CONCATENATE("R",'MAPA DE RIESGOS'!$H289,"C",'MAPA DE RIESGOS'!$AF289),"")</f>
        <v/>
      </c>
      <c r="CN117" s="318" t="str">
        <f>IF(AND('MAPA DE RIESGOS'!$AP290="Baja",'MAPA DE RIESGOS'!$AR290="Catastrófico"),CONCATENATE("R",'MAPA DE RIESGOS'!$H290,"C",'MAPA DE RIESGOS'!$AF290),"")</f>
        <v/>
      </c>
      <c r="CO117" s="318" t="str">
        <f>IF(AND('MAPA DE RIESGOS'!$AP291="Baja",'MAPA DE RIESGOS'!$AR291="Catastrófico"),CONCATENATE("R",'MAPA DE RIESGOS'!$H291,"C",'MAPA DE RIESGOS'!$AF291),"")</f>
        <v/>
      </c>
      <c r="CP117" s="318" t="str">
        <f>IF(AND('MAPA DE RIESGOS'!$AP292="Baja",'MAPA DE RIESGOS'!$AR292="Catastrófico"),CONCATENATE("R",'MAPA DE RIESGOS'!$H292,"C",'MAPA DE RIESGOS'!$AF292),"")</f>
        <v/>
      </c>
      <c r="CQ117" s="318" t="str">
        <f>IF(AND('MAPA DE RIESGOS'!$AP293="Baja",'MAPA DE RIESGOS'!$AR293="Catastrófico"),CONCATENATE("R",'MAPA DE RIESGOS'!$H293,"C",'MAPA DE RIESGOS'!$AF293),"")</f>
        <v/>
      </c>
      <c r="CR117" s="318" t="str">
        <f>IF(AND('MAPA DE RIESGOS'!$AP294="Baja",'MAPA DE RIESGOS'!$AR294="Catastrófico"),CONCATENATE("R",'MAPA DE RIESGOS'!$H294,"C",'MAPA DE RIESGOS'!$AF294),"")</f>
        <v/>
      </c>
      <c r="CS117" s="318" t="str">
        <f>IF(AND('MAPA DE RIESGOS'!$AP295="Baja",'MAPA DE RIESGOS'!$AR295="Catastrófico"),CONCATENATE("R",'MAPA DE RIESGOS'!$H295,"C",'MAPA DE RIESGOS'!$AF295),"")</f>
        <v/>
      </c>
      <c r="CT117" s="318" t="str">
        <f>IF(AND('MAPA DE RIESGOS'!$AP296="Baja",'MAPA DE RIESGOS'!$AR296="Catastrófico"),CONCATENATE("R",'MAPA DE RIESGOS'!$H296,"C",'MAPA DE RIESGOS'!$AF296),"")</f>
        <v/>
      </c>
      <c r="CU117" s="319" t="str">
        <f>IF(AND('MAPA DE RIESGOS'!$AP297="Baja",'MAPA DE RIESGOS'!$AR297="Catastrófico"),CONCATENATE("R",'MAPA DE RIESGOS'!$H297,"C",'MAPA DE RIESGOS'!$AF297),"")</f>
        <v/>
      </c>
      <c r="CV117" s="57"/>
      <c r="CW117" s="845"/>
      <c r="CX117" s="845"/>
      <c r="CY117" s="845"/>
      <c r="CZ117" s="845"/>
      <c r="DA117" s="845"/>
      <c r="DB117" s="845"/>
    </row>
    <row r="118" spans="2:106" ht="32.450000000000003" customHeight="1">
      <c r="B118" s="878"/>
      <c r="C118" s="878"/>
      <c r="D118" s="879"/>
      <c r="E118" s="849"/>
      <c r="F118" s="850"/>
      <c r="G118" s="850"/>
      <c r="H118" s="850"/>
      <c r="I118" s="851"/>
      <c r="J118" s="337" t="str">
        <f>IF(AND('MAPA DE RIESGOS'!$AP298="Baja",'MAPA DE RIESGOS'!$AR298="Leve"),CONCATENATE("R",'MAPA DE RIESGOS'!$H298,"C",'MAPA DE RIESGOS'!$AF298),"")</f>
        <v/>
      </c>
      <c r="K118" s="338" t="str">
        <f>IF(AND('MAPA DE RIESGOS'!$AP299="Baja",'MAPA DE RIESGOS'!$AR299="Leve"),CONCATENATE("R",'MAPA DE RIESGOS'!$H299,"C",'MAPA DE RIESGOS'!$AF299),"")</f>
        <v/>
      </c>
      <c r="L118" s="338" t="str">
        <f>IF(AND('MAPA DE RIESGOS'!$AP300="Baja",'MAPA DE RIESGOS'!$AR300="Leve"),CONCATENATE("R",'MAPA DE RIESGOS'!$H300,"C",'MAPA DE RIESGOS'!$AF300),"")</f>
        <v/>
      </c>
      <c r="M118" s="338" t="str">
        <f>IF(AND('MAPA DE RIESGOS'!$AP301="Baja",'MAPA DE RIESGOS'!$AR301="Leve"),CONCATENATE("R",'MAPA DE RIESGOS'!$H301,"C",'MAPA DE RIESGOS'!$AF301),"")</f>
        <v/>
      </c>
      <c r="N118" s="338" t="str">
        <f>IF(AND('MAPA DE RIESGOS'!$AP302="Baja",'MAPA DE RIESGOS'!$AR302="Leve"),CONCATENATE("R",'MAPA DE RIESGOS'!$H302,"C",'MAPA DE RIESGOS'!$AF302),"")</f>
        <v/>
      </c>
      <c r="O118" s="338" t="str">
        <f>IF(AND('MAPA DE RIESGOS'!$AP303="Baja",'MAPA DE RIESGOS'!$AR303="Leve"),CONCATENATE("R",'MAPA DE RIESGOS'!$H303,"C",'MAPA DE RIESGOS'!$AF303),"")</f>
        <v/>
      </c>
      <c r="P118" s="338" t="str">
        <f>IF(AND('MAPA DE RIESGOS'!$AP304="Baja",'MAPA DE RIESGOS'!$AR304="Leve"),CONCATENATE("R",'MAPA DE RIESGOS'!$H304,"C",'MAPA DE RIESGOS'!$AF304),"")</f>
        <v/>
      </c>
      <c r="Q118" s="338" t="str">
        <f>IF(AND('MAPA DE RIESGOS'!$AP305="Baja",'MAPA DE RIESGOS'!$AR305="Leve"),CONCATENATE("R",'MAPA DE RIESGOS'!$H305,"C",'MAPA DE RIESGOS'!$AF305),"")</f>
        <v/>
      </c>
      <c r="R118" s="338" t="str">
        <f>IF(AND('MAPA DE RIESGOS'!$AP306="Baja",'MAPA DE RIESGOS'!$AR306="Leve"),CONCATENATE("R",'MAPA DE RIESGOS'!$H306,"C",'MAPA DE RIESGOS'!$AF306),"")</f>
        <v/>
      </c>
      <c r="S118" s="338" t="str">
        <f>IF(AND('MAPA DE RIESGOS'!$AP307="Baja",'MAPA DE RIESGOS'!$AR307="Leve"),CONCATENATE("R",'MAPA DE RIESGOS'!$H307,"C",'MAPA DE RIESGOS'!$AF307),"")</f>
        <v/>
      </c>
      <c r="T118" s="338" t="str">
        <f>IF(AND('MAPA DE RIESGOS'!$AP308="Baja",'MAPA DE RIESGOS'!$AR308="Leve"),CONCATENATE("R",'MAPA DE RIESGOS'!$H308,"C",'MAPA DE RIESGOS'!$AF308),"")</f>
        <v/>
      </c>
      <c r="U118" s="338" t="str">
        <f>IF(AND('MAPA DE RIESGOS'!$AP309="Baja",'MAPA DE RIESGOS'!$AR309="Leve"),CONCATENATE("R",'MAPA DE RIESGOS'!$H309,"C",'MAPA DE RIESGOS'!$AF309),"")</f>
        <v/>
      </c>
      <c r="V118" s="338" t="str">
        <f>IF(AND('MAPA DE RIESGOS'!$AP310="Baja",'MAPA DE RIESGOS'!$AR310="Leve"),CONCATENATE("R",'MAPA DE RIESGOS'!$H310,"C",'MAPA DE RIESGOS'!$AF310),"")</f>
        <v/>
      </c>
      <c r="W118" s="338" t="str">
        <f>IF(AND('MAPA DE RIESGOS'!$AP311="Baja",'MAPA DE RIESGOS'!$AR311="Leve"),CONCATENATE("R",'MAPA DE RIESGOS'!$H311,"C",'MAPA DE RIESGOS'!$AF311),"")</f>
        <v/>
      </c>
      <c r="X118" s="338" t="str">
        <f>IF(AND('MAPA DE RIESGOS'!$AP312="Baja",'MAPA DE RIESGOS'!$AR312="Leve"),CONCATENATE("R",'MAPA DE RIESGOS'!$H312,"C",'MAPA DE RIESGOS'!$AF312),"")</f>
        <v/>
      </c>
      <c r="Y118" s="338" t="str">
        <f>IF(AND('MAPA DE RIESGOS'!$AP313="Baja",'MAPA DE RIESGOS'!$AR313="Leve"),CONCATENATE("R",'MAPA DE RIESGOS'!$H313,"C",'MAPA DE RIESGOS'!$AF313),"")</f>
        <v/>
      </c>
      <c r="Z118" s="338" t="str">
        <f>IF(AND('MAPA DE RIESGOS'!$AP314="Baja",'MAPA DE RIESGOS'!$AR314="Leve"),CONCATENATE("R",'MAPA DE RIESGOS'!$H314,"C",'MAPA DE RIESGOS'!$AF314),"")</f>
        <v/>
      </c>
      <c r="AA118" s="339" t="str">
        <f>IF(AND('MAPA DE RIESGOS'!$AP315="Baja",'MAPA DE RIESGOS'!$AR315="Leve"),CONCATENATE("R",'MAPA DE RIESGOS'!$H315,"C",'MAPA DE RIESGOS'!$AF315),"")</f>
        <v/>
      </c>
      <c r="AB118" s="328" t="str">
        <f>IF(AND('MAPA DE RIESGOS'!$AP298="Baja",'MAPA DE RIESGOS'!$AR298="Menor"),CONCATENATE("R",'MAPA DE RIESGOS'!$H298,"C",'MAPA DE RIESGOS'!$AF298),"")</f>
        <v/>
      </c>
      <c r="AC118" s="329" t="str">
        <f>IF(AND('MAPA DE RIESGOS'!$AP299="Baja",'MAPA DE RIESGOS'!$AR299="Menor"),CONCATENATE("R",'MAPA DE RIESGOS'!$H299,"C",'MAPA DE RIESGOS'!$AF299),"")</f>
        <v/>
      </c>
      <c r="AD118" s="329" t="str">
        <f>IF(AND('MAPA DE RIESGOS'!$AP300="Baja",'MAPA DE RIESGOS'!$AR300="Menor"),CONCATENATE("R",'MAPA DE RIESGOS'!$H300,"C",'MAPA DE RIESGOS'!$AF300),"")</f>
        <v/>
      </c>
      <c r="AE118" s="329" t="str">
        <f>IF(AND('MAPA DE RIESGOS'!$AP301="Baja",'MAPA DE RIESGOS'!$AR301="Menor"),CONCATENATE("R",'MAPA DE RIESGOS'!$H301,"C",'MAPA DE RIESGOS'!$AF301),"")</f>
        <v/>
      </c>
      <c r="AF118" s="329" t="str">
        <f>IF(AND('MAPA DE RIESGOS'!$AP302="Baja",'MAPA DE RIESGOS'!$AR302="Menor"),CONCATENATE("R",'MAPA DE RIESGOS'!$H302,"C",'MAPA DE RIESGOS'!$AF302),"")</f>
        <v/>
      </c>
      <c r="AG118" s="329" t="str">
        <f>IF(AND('MAPA DE RIESGOS'!$AP303="Baja",'MAPA DE RIESGOS'!$AR303="Menor"),CONCATENATE("R",'MAPA DE RIESGOS'!$H303,"C",'MAPA DE RIESGOS'!$AF303),"")</f>
        <v/>
      </c>
      <c r="AH118" s="329" t="str">
        <f>IF(AND('MAPA DE RIESGOS'!$AP304="Baja",'MAPA DE RIESGOS'!$AR304="Menor"),CONCATENATE("R",'MAPA DE RIESGOS'!$H304,"C",'MAPA DE RIESGOS'!$AF304),"")</f>
        <v/>
      </c>
      <c r="AI118" s="329" t="str">
        <f>IF(AND('MAPA DE RIESGOS'!$AP305="Baja",'MAPA DE RIESGOS'!$AR305="Menor"),CONCATENATE("R",'MAPA DE RIESGOS'!$H305,"C",'MAPA DE RIESGOS'!$AF305),"")</f>
        <v/>
      </c>
      <c r="AJ118" s="329" t="str">
        <f>IF(AND('MAPA DE RIESGOS'!$AP306="Baja",'MAPA DE RIESGOS'!$AR306="Menor"),CONCATENATE("R",'MAPA DE RIESGOS'!$H306,"C",'MAPA DE RIESGOS'!$AF306),"")</f>
        <v/>
      </c>
      <c r="AK118" s="329" t="str">
        <f>IF(AND('MAPA DE RIESGOS'!$AP307="Baja",'MAPA DE RIESGOS'!$AR307="Menor"),CONCATENATE("R",'MAPA DE RIESGOS'!$H307,"C",'MAPA DE RIESGOS'!$AF307),"")</f>
        <v/>
      </c>
      <c r="AL118" s="329" t="str">
        <f>IF(AND('MAPA DE RIESGOS'!$AP308="Baja",'MAPA DE RIESGOS'!$AR308="Menor"),CONCATENATE("R",'MAPA DE RIESGOS'!$H308,"C",'MAPA DE RIESGOS'!$AF308),"")</f>
        <v/>
      </c>
      <c r="AM118" s="329" t="str">
        <f>IF(AND('MAPA DE RIESGOS'!$AP309="Baja",'MAPA DE RIESGOS'!$AR309="Menor"),CONCATENATE("R",'MAPA DE RIESGOS'!$H309,"C",'MAPA DE RIESGOS'!$AF309),"")</f>
        <v/>
      </c>
      <c r="AN118" s="329" t="str">
        <f>IF(AND('MAPA DE RIESGOS'!$AP310="Baja",'MAPA DE RIESGOS'!$AR310="Menor"),CONCATENATE("R",'MAPA DE RIESGOS'!$H310,"C",'MAPA DE RIESGOS'!$AF310),"")</f>
        <v/>
      </c>
      <c r="AO118" s="329" t="str">
        <f>IF(AND('MAPA DE RIESGOS'!$AP311="Baja",'MAPA DE RIESGOS'!$AR311="Menor"),CONCATENATE("R",'MAPA DE RIESGOS'!$H311,"C",'MAPA DE RIESGOS'!$AF311),"")</f>
        <v/>
      </c>
      <c r="AP118" s="329" t="str">
        <f>IF(AND('MAPA DE RIESGOS'!$AP312="Baja",'MAPA DE RIESGOS'!$AR312="Menor"),CONCATENATE("R",'MAPA DE RIESGOS'!$H312,"C",'MAPA DE RIESGOS'!$AF312),"")</f>
        <v/>
      </c>
      <c r="AQ118" s="329" t="str">
        <f>IF(AND('MAPA DE RIESGOS'!$AP313="Baja",'MAPA DE RIESGOS'!$AR313="Menor"),CONCATENATE("R",'MAPA DE RIESGOS'!$H313,"C",'MAPA DE RIESGOS'!$AF313),"")</f>
        <v/>
      </c>
      <c r="AR118" s="329" t="str">
        <f>IF(AND('MAPA DE RIESGOS'!$AP314="Baja",'MAPA DE RIESGOS'!$AR314="Menor"),CONCATENATE("R",'MAPA DE RIESGOS'!$H314,"C",'MAPA DE RIESGOS'!$AF314),"")</f>
        <v/>
      </c>
      <c r="AS118" s="329" t="str">
        <f>IF(AND('MAPA DE RIESGOS'!$AP315="Baja",'MAPA DE RIESGOS'!$AR315="Menor"),CONCATENATE("R",'MAPA DE RIESGOS'!$H315,"C",'MAPA DE RIESGOS'!$AF315),"")</f>
        <v/>
      </c>
      <c r="AT118" s="328" t="str">
        <f>IF(AND('MAPA DE RIESGOS'!$AP298="Baja",'MAPA DE RIESGOS'!$AR298="Moderado"),CONCATENATE("R",'MAPA DE RIESGOS'!$H298,"C",'MAPA DE RIESGOS'!$AF298),"")</f>
        <v>R48C1</v>
      </c>
      <c r="AU118" s="329" t="str">
        <f>IF(AND('MAPA DE RIESGOS'!$AP299="Baja",'MAPA DE RIESGOS'!$AR299="Moderado"),CONCATENATE("R",'MAPA DE RIESGOS'!$H299,"C",'MAPA DE RIESGOS'!$AF299),"")</f>
        <v/>
      </c>
      <c r="AV118" s="329" t="str">
        <f>IF(AND('MAPA DE RIESGOS'!$AP300="Baja",'MAPA DE RIESGOS'!$AR300="Moderado"),CONCATENATE("R",'MAPA DE RIESGOS'!$H300,"C",'MAPA DE RIESGOS'!$AF300),"")</f>
        <v/>
      </c>
      <c r="AW118" s="329" t="str">
        <f>IF(AND('MAPA DE RIESGOS'!$AP301="Baja",'MAPA DE RIESGOS'!$AR301="Moderado"),CONCATENATE("R",'MAPA DE RIESGOS'!$H301,"C",'MAPA DE RIESGOS'!$AF301),"")</f>
        <v/>
      </c>
      <c r="AX118" s="329" t="str">
        <f>IF(AND('MAPA DE RIESGOS'!$AP302="Baja",'MAPA DE RIESGOS'!$AR302="Moderado"),CONCATENATE("R",'MAPA DE RIESGOS'!$H302,"C",'MAPA DE RIESGOS'!$AF302),"")</f>
        <v/>
      </c>
      <c r="AY118" s="329" t="str">
        <f>IF(AND('MAPA DE RIESGOS'!$AP303="Baja",'MAPA DE RIESGOS'!$AR303="Moderado"),CONCATENATE("R",'MAPA DE RIESGOS'!$H303,"C",'MAPA DE RIESGOS'!$AF303),"")</f>
        <v/>
      </c>
      <c r="AZ118" s="329" t="str">
        <f>IF(AND('MAPA DE RIESGOS'!$AP304="Baja",'MAPA DE RIESGOS'!$AR304="Moderado"),CONCATENATE("R",'MAPA DE RIESGOS'!$H304,"C",'MAPA DE RIESGOS'!$AF304),"")</f>
        <v>R49C1</v>
      </c>
      <c r="BA118" s="329" t="str">
        <f>IF(AND('MAPA DE RIESGOS'!$AP305="Baja",'MAPA DE RIESGOS'!$AR305="Moderado"),CONCATENATE("R",'MAPA DE RIESGOS'!$H305,"C",'MAPA DE RIESGOS'!$AF305),"")</f>
        <v/>
      </c>
      <c r="BB118" s="329" t="str">
        <f>IF(AND('MAPA DE RIESGOS'!$AP306="Baja",'MAPA DE RIESGOS'!$AR306="Moderado"),CONCATENATE("R",'MAPA DE RIESGOS'!$H306,"C",'MAPA DE RIESGOS'!$AF306),"")</f>
        <v/>
      </c>
      <c r="BC118" s="329" t="str">
        <f>IF(AND('MAPA DE RIESGOS'!$AP307="Baja",'MAPA DE RIESGOS'!$AR307="Moderado"),CONCATENATE("R",'MAPA DE RIESGOS'!$H307,"C",'MAPA DE RIESGOS'!$AF307),"")</f>
        <v/>
      </c>
      <c r="BD118" s="329" t="str">
        <f>IF(AND('MAPA DE RIESGOS'!$AP308="Baja",'MAPA DE RIESGOS'!$AR308="Moderado"),CONCATENATE("R",'MAPA DE RIESGOS'!$H308,"C",'MAPA DE RIESGOS'!$AF308),"")</f>
        <v/>
      </c>
      <c r="BE118" s="329" t="str">
        <f>IF(AND('MAPA DE RIESGOS'!$AP309="Baja",'MAPA DE RIESGOS'!$AR309="Moderado"),CONCATENATE("R",'MAPA DE RIESGOS'!$H309,"C",'MAPA DE RIESGOS'!$AF309),"")</f>
        <v/>
      </c>
      <c r="BF118" s="329" t="str">
        <f>IF(AND('MAPA DE RIESGOS'!$AP310="Baja",'MAPA DE RIESGOS'!$AR310="Moderado"),CONCATENATE("R",'MAPA DE RIESGOS'!$H310,"C",'MAPA DE RIESGOS'!$AF310),"")</f>
        <v>R50C1</v>
      </c>
      <c r="BG118" s="329" t="str">
        <f>IF(AND('MAPA DE RIESGOS'!$AP311="Baja",'MAPA DE RIESGOS'!$AR311="Moderado"),CONCATENATE("R",'MAPA DE RIESGOS'!$H311,"C",'MAPA DE RIESGOS'!$AF311),"")</f>
        <v>R50C2</v>
      </c>
      <c r="BH118" s="329" t="str">
        <f>IF(AND('MAPA DE RIESGOS'!$AP312="Baja",'MAPA DE RIESGOS'!$AR312="Moderado"),CONCATENATE("R",'MAPA DE RIESGOS'!$H312,"C",'MAPA DE RIESGOS'!$AF312),"")</f>
        <v/>
      </c>
      <c r="BI118" s="329" t="str">
        <f>IF(AND('MAPA DE RIESGOS'!$AP313="Baja",'MAPA DE RIESGOS'!$AR313="Moderado"),CONCATENATE("R",'MAPA DE RIESGOS'!$H313,"C",'MAPA DE RIESGOS'!$AF313),"")</f>
        <v/>
      </c>
      <c r="BJ118" s="329" t="str">
        <f>IF(AND('MAPA DE RIESGOS'!$AP314="Baja",'MAPA DE RIESGOS'!$AR314="Moderado"),CONCATENATE("R",'MAPA DE RIESGOS'!$H314,"C",'MAPA DE RIESGOS'!$AF314),"")</f>
        <v/>
      </c>
      <c r="BK118" s="330" t="str">
        <f>IF(AND('MAPA DE RIESGOS'!$AP315="Baja",'MAPA DE RIESGOS'!$AR315="Moderado"),CONCATENATE("R",'MAPA DE RIESGOS'!$H315,"C",'MAPA DE RIESGOS'!$AF315),"")</f>
        <v/>
      </c>
      <c r="BL118" s="316" t="str">
        <f>IF(AND('MAPA DE RIESGOS'!$AP298="Baja",'MAPA DE RIESGOS'!$AR298="Mayor"),CONCATENATE("R",'MAPA DE RIESGOS'!$H298,"C",'MAPA DE RIESGOS'!$AF298),"")</f>
        <v/>
      </c>
      <c r="BM118" s="316" t="str">
        <f>IF(AND('MAPA DE RIESGOS'!$AP299="Baja",'MAPA DE RIESGOS'!$AR299="Mayor"),CONCATENATE("R",'MAPA DE RIESGOS'!$H299,"C",'MAPA DE RIESGOS'!$AF299),"")</f>
        <v/>
      </c>
      <c r="BN118" s="316" t="str">
        <f>IF(AND('MAPA DE RIESGOS'!$AP300="Baja",'MAPA DE RIESGOS'!$AR300="Mayor"),CONCATENATE("R",'MAPA DE RIESGOS'!$H300,"C",'MAPA DE RIESGOS'!$AF300),"")</f>
        <v/>
      </c>
      <c r="BO118" s="316" t="str">
        <f>IF(AND('MAPA DE RIESGOS'!$AP301="Baja",'MAPA DE RIESGOS'!$AR301="Mayor"),CONCATENATE("R",'MAPA DE RIESGOS'!$H301,"C",'MAPA DE RIESGOS'!$AF301),"")</f>
        <v/>
      </c>
      <c r="BP118" s="316" t="str">
        <f>IF(AND('MAPA DE RIESGOS'!$AP302="Baja",'MAPA DE RIESGOS'!$AR302="Mayor"),CONCATENATE("R",'MAPA DE RIESGOS'!$H302,"C",'MAPA DE RIESGOS'!$AF302),"")</f>
        <v/>
      </c>
      <c r="BQ118" s="316" t="str">
        <f>IF(AND('MAPA DE RIESGOS'!$AP303="Baja",'MAPA DE RIESGOS'!$AR303="Mayor"),CONCATENATE("R",'MAPA DE RIESGOS'!$H303,"C",'MAPA DE RIESGOS'!$AF303),"")</f>
        <v/>
      </c>
      <c r="BR118" s="316" t="str">
        <f>IF(AND('MAPA DE RIESGOS'!$AP304="Baja",'MAPA DE RIESGOS'!$AR304="Mayor"),CONCATENATE("R",'MAPA DE RIESGOS'!$H304,"C",'MAPA DE RIESGOS'!$AF304),"")</f>
        <v/>
      </c>
      <c r="BS118" s="316" t="str">
        <f>IF(AND('MAPA DE RIESGOS'!$AP305="Baja",'MAPA DE RIESGOS'!$AR305="Mayor"),CONCATENATE("R",'MAPA DE RIESGOS'!$H305,"C",'MAPA DE RIESGOS'!$AF305),"")</f>
        <v/>
      </c>
      <c r="BT118" s="316" t="str">
        <f>IF(AND('MAPA DE RIESGOS'!$AP306="Baja",'MAPA DE RIESGOS'!$AR306="Mayor"),CONCATENATE("R",'MAPA DE RIESGOS'!$H306,"C",'MAPA DE RIESGOS'!$AF306),"")</f>
        <v/>
      </c>
      <c r="BU118" s="316" t="str">
        <f>IF(AND('MAPA DE RIESGOS'!$AP307="Baja",'MAPA DE RIESGOS'!$AR307="Mayor"),CONCATENATE("R",'MAPA DE RIESGOS'!$H307,"C",'MAPA DE RIESGOS'!$AF307),"")</f>
        <v/>
      </c>
      <c r="BV118" s="316" t="str">
        <f>IF(AND('MAPA DE RIESGOS'!$AP308="Baja",'MAPA DE RIESGOS'!$AR308="Mayor"),CONCATENATE("R",'MAPA DE RIESGOS'!$H308,"C",'MAPA DE RIESGOS'!$AF308),"")</f>
        <v/>
      </c>
      <c r="BW118" s="316" t="str">
        <f>IF(AND('MAPA DE RIESGOS'!$AP309="Baja",'MAPA DE RIESGOS'!$AR309="Mayor"),CONCATENATE("R",'MAPA DE RIESGOS'!$H309,"C",'MAPA DE RIESGOS'!$AF309),"")</f>
        <v/>
      </c>
      <c r="BX118" s="316" t="str">
        <f>IF(AND('MAPA DE RIESGOS'!$AP310="Baja",'MAPA DE RIESGOS'!$AR310="Mayor"),CONCATENATE("R",'MAPA DE RIESGOS'!$H310,"C",'MAPA DE RIESGOS'!$AF310),"")</f>
        <v/>
      </c>
      <c r="BY118" s="316" t="str">
        <f>IF(AND('MAPA DE RIESGOS'!$AP311="Baja",'MAPA DE RIESGOS'!$AR311="Mayor"),CONCATENATE("R",'MAPA DE RIESGOS'!$H311,"C",'MAPA DE RIESGOS'!$AF311),"")</f>
        <v/>
      </c>
      <c r="BZ118" s="316" t="str">
        <f>IF(AND('MAPA DE RIESGOS'!$AP312="Baja",'MAPA DE RIESGOS'!$AR312="Mayor"),CONCATENATE("R",'MAPA DE RIESGOS'!$H312,"C",'MAPA DE RIESGOS'!$AF312),"")</f>
        <v/>
      </c>
      <c r="CA118" s="316" t="str">
        <f>IF(AND('MAPA DE RIESGOS'!$AP313="Baja",'MAPA DE RIESGOS'!$AR313="Mayor"),CONCATENATE("R",'MAPA DE RIESGOS'!$H313,"C",'MAPA DE RIESGOS'!$AF313),"")</f>
        <v/>
      </c>
      <c r="CB118" s="316" t="str">
        <f>IF(AND('MAPA DE RIESGOS'!$AP314="Baja",'MAPA DE RIESGOS'!$AR314="Mayor"),CONCATENATE("R",'MAPA DE RIESGOS'!$H314,"C",'MAPA DE RIESGOS'!$AF314),"")</f>
        <v/>
      </c>
      <c r="CC118" s="317" t="str">
        <f>IF(AND('MAPA DE RIESGOS'!$AP315="Baja",'MAPA DE RIESGOS'!$AR315="Mayor"),CONCATENATE("R",'MAPA DE RIESGOS'!$H315,"C",'MAPA DE RIESGOS'!$AF315),"")</f>
        <v/>
      </c>
      <c r="CD118" s="318" t="str">
        <f>IF(AND('MAPA DE RIESGOS'!$AP298="Baja",'MAPA DE RIESGOS'!$AR298="Catastrófico"),CONCATENATE("R",'MAPA DE RIESGOS'!$H298,"C",'MAPA DE RIESGOS'!$AF298),"")</f>
        <v/>
      </c>
      <c r="CE118" s="318" t="str">
        <f>IF(AND('MAPA DE RIESGOS'!$AP299="Baja",'MAPA DE RIESGOS'!$AR299="Catastrófico"),CONCATENATE("R",'MAPA DE RIESGOS'!$H299,"C",'MAPA DE RIESGOS'!$AF299),"")</f>
        <v/>
      </c>
      <c r="CF118" s="318" t="str">
        <f>IF(AND('MAPA DE RIESGOS'!$AP300="Baja",'MAPA DE RIESGOS'!$AR300="Catastrófico"),CONCATENATE("R",'MAPA DE RIESGOS'!$H300,"C",'MAPA DE RIESGOS'!$AF300),"")</f>
        <v/>
      </c>
      <c r="CG118" s="318" t="str">
        <f>IF(AND('MAPA DE RIESGOS'!$AP301="Baja",'MAPA DE RIESGOS'!$AR301="Catastrófico"),CONCATENATE("R",'MAPA DE RIESGOS'!$H301,"C",'MAPA DE RIESGOS'!$AF301),"")</f>
        <v/>
      </c>
      <c r="CH118" s="318" t="str">
        <f>IF(AND('MAPA DE RIESGOS'!$AP302="Baja",'MAPA DE RIESGOS'!$AR302="Catastrófico"),CONCATENATE("R",'MAPA DE RIESGOS'!$H302,"C",'MAPA DE RIESGOS'!$AF302),"")</f>
        <v/>
      </c>
      <c r="CI118" s="318" t="str">
        <f>IF(AND('MAPA DE RIESGOS'!$AP303="Baja",'MAPA DE RIESGOS'!$AR303="Catastrófico"),CONCATENATE("R",'MAPA DE RIESGOS'!$H303,"C",'MAPA DE RIESGOS'!$AF303),"")</f>
        <v/>
      </c>
      <c r="CJ118" s="318" t="str">
        <f>IF(AND('MAPA DE RIESGOS'!$AP304="Baja",'MAPA DE RIESGOS'!$AR304="Catastrófico"),CONCATENATE("R",'MAPA DE RIESGOS'!$H304,"C",'MAPA DE RIESGOS'!$AF304),"")</f>
        <v/>
      </c>
      <c r="CK118" s="318" t="str">
        <f>IF(AND('MAPA DE RIESGOS'!$AP305="Baja",'MAPA DE RIESGOS'!$AR305="Catastrófico"),CONCATENATE("R",'MAPA DE RIESGOS'!$H305,"C",'MAPA DE RIESGOS'!$AF305),"")</f>
        <v/>
      </c>
      <c r="CL118" s="318" t="str">
        <f>IF(AND('MAPA DE RIESGOS'!$AP306="Baja",'MAPA DE RIESGOS'!$AR306="Catastrófico"),CONCATENATE("R",'MAPA DE RIESGOS'!$H306,"C",'MAPA DE RIESGOS'!$AF306),"")</f>
        <v/>
      </c>
      <c r="CM118" s="318" t="str">
        <f>IF(AND('MAPA DE RIESGOS'!$AP307="Baja",'MAPA DE RIESGOS'!$AR307="Catastrófico"),CONCATENATE("R",'MAPA DE RIESGOS'!$H307,"C",'MAPA DE RIESGOS'!$AF307),"")</f>
        <v/>
      </c>
      <c r="CN118" s="318" t="str">
        <f>IF(AND('MAPA DE RIESGOS'!$AP308="Baja",'MAPA DE RIESGOS'!$AR308="Catastrófico"),CONCATENATE("R",'MAPA DE RIESGOS'!$H308,"C",'MAPA DE RIESGOS'!$AF308),"")</f>
        <v/>
      </c>
      <c r="CO118" s="318" t="str">
        <f>IF(AND('MAPA DE RIESGOS'!$AP309="Baja",'MAPA DE RIESGOS'!$AR309="Catastrófico"),CONCATENATE("R",'MAPA DE RIESGOS'!$H309,"C",'MAPA DE RIESGOS'!$AF309),"")</f>
        <v/>
      </c>
      <c r="CP118" s="318" t="str">
        <f>IF(AND('MAPA DE RIESGOS'!$AP310="Baja",'MAPA DE RIESGOS'!$AR310="Catastrófico"),CONCATENATE("R",'MAPA DE RIESGOS'!$H310,"C",'MAPA DE RIESGOS'!$AF310),"")</f>
        <v/>
      </c>
      <c r="CQ118" s="318" t="str">
        <f>IF(AND('MAPA DE RIESGOS'!$AP311="Baja",'MAPA DE RIESGOS'!$AR311="Catastrófico"),CONCATENATE("R",'MAPA DE RIESGOS'!$H311,"C",'MAPA DE RIESGOS'!$AF311),"")</f>
        <v/>
      </c>
      <c r="CR118" s="318" t="str">
        <f>IF(AND('MAPA DE RIESGOS'!$AP312="Baja",'MAPA DE RIESGOS'!$AR312="Catastrófico"),CONCATENATE("R",'MAPA DE RIESGOS'!$H312,"C",'MAPA DE RIESGOS'!$AF312),"")</f>
        <v/>
      </c>
      <c r="CS118" s="318" t="str">
        <f>IF(AND('MAPA DE RIESGOS'!$AP313="Baja",'MAPA DE RIESGOS'!$AR313="Catastrófico"),CONCATENATE("R",'MAPA DE RIESGOS'!$H313,"C",'MAPA DE RIESGOS'!$AF313),"")</f>
        <v/>
      </c>
      <c r="CT118" s="318" t="str">
        <f>IF(AND('MAPA DE RIESGOS'!$AP314="Baja",'MAPA DE RIESGOS'!$AR314="Catastrófico"),CONCATENATE("R",'MAPA DE RIESGOS'!$H314,"C",'MAPA DE RIESGOS'!$AF314),"")</f>
        <v/>
      </c>
      <c r="CU118" s="319" t="str">
        <f>IF(AND('MAPA DE RIESGOS'!$AP315="Baja",'MAPA DE RIESGOS'!$AR315="Catastrófico"),CONCATENATE("R",'MAPA DE RIESGOS'!$H315,"C",'MAPA DE RIESGOS'!$AF315),"")</f>
        <v/>
      </c>
      <c r="CV118" s="57"/>
      <c r="CW118" s="845"/>
      <c r="CX118" s="845"/>
      <c r="CY118" s="845"/>
      <c r="CZ118" s="845"/>
      <c r="DA118" s="845"/>
      <c r="DB118" s="845"/>
    </row>
    <row r="119" spans="2:106" ht="32.450000000000003" customHeight="1">
      <c r="B119" s="878"/>
      <c r="C119" s="878"/>
      <c r="D119" s="879"/>
      <c r="E119" s="849"/>
      <c r="F119" s="850"/>
      <c r="G119" s="850"/>
      <c r="H119" s="850"/>
      <c r="I119" s="851"/>
      <c r="J119" s="337" t="str">
        <f>IF(AND('MAPA DE RIESGOS'!$AP316="Baja",'MAPA DE RIESGOS'!$AR316="Leve"),CONCATENATE("R",'MAPA DE RIESGOS'!$H316,"C",'MAPA DE RIESGOS'!$AF316),"")</f>
        <v/>
      </c>
      <c r="K119" s="338" t="str">
        <f>IF(AND('MAPA DE RIESGOS'!$AP317="Baja",'MAPA DE RIESGOS'!$AR317="Leve"),CONCATENATE("R",'MAPA DE RIESGOS'!$H317,"C",'MAPA DE RIESGOS'!$AF317),"")</f>
        <v/>
      </c>
      <c r="L119" s="338" t="str">
        <f>IF(AND('MAPA DE RIESGOS'!$AP318="Baja",'MAPA DE RIESGOS'!$AR318="Leve"),CONCATENATE("R",'MAPA DE RIESGOS'!$H318,"C",'MAPA DE RIESGOS'!$AF318),"")</f>
        <v/>
      </c>
      <c r="M119" s="338" t="str">
        <f>IF(AND('MAPA DE RIESGOS'!$AP319="Baja",'MAPA DE RIESGOS'!$AR319="Leve"),CONCATENATE("R",'MAPA DE RIESGOS'!$H319,"C",'MAPA DE RIESGOS'!$AF319),"")</f>
        <v/>
      </c>
      <c r="N119" s="338" t="str">
        <f>IF(AND('MAPA DE RIESGOS'!$AP320="Baja",'MAPA DE RIESGOS'!$AR320="Leve"),CONCATENATE("R",'MAPA DE RIESGOS'!$H320,"C",'MAPA DE RIESGOS'!$AF320),"")</f>
        <v/>
      </c>
      <c r="O119" s="338" t="str">
        <f>IF(AND('MAPA DE RIESGOS'!$AP321="Baja",'MAPA DE RIESGOS'!$AR321="Leve"),CONCATENATE("R",'MAPA DE RIESGOS'!$H321,"C",'MAPA DE RIESGOS'!$AF321),"")</f>
        <v/>
      </c>
      <c r="P119" s="338" t="str">
        <f>IF(AND('MAPA DE RIESGOS'!$AP322="Baja",'MAPA DE RIESGOS'!$AR322="Leve"),CONCATENATE("R",'MAPA DE RIESGOS'!$H322,"C",'MAPA DE RIESGOS'!$AF322),"")</f>
        <v/>
      </c>
      <c r="Q119" s="338" t="str">
        <f>IF(AND('MAPA DE RIESGOS'!$AP323="Baja",'MAPA DE RIESGOS'!$AR323="Leve"),CONCATENATE("R",'MAPA DE RIESGOS'!$H323,"C",'MAPA DE RIESGOS'!$AF323),"")</f>
        <v/>
      </c>
      <c r="R119" s="338" t="str">
        <f>IF(AND('MAPA DE RIESGOS'!$AP324="Baja",'MAPA DE RIESGOS'!$AR324="Leve"),CONCATENATE("R",'MAPA DE RIESGOS'!$H324,"C",'MAPA DE RIESGOS'!$AF324),"")</f>
        <v/>
      </c>
      <c r="S119" s="338" t="str">
        <f>IF(AND('MAPA DE RIESGOS'!$AP325="Baja",'MAPA DE RIESGOS'!$AR325="Leve"),CONCATENATE("R",'MAPA DE RIESGOS'!$H325,"C",'MAPA DE RIESGOS'!$AF325),"")</f>
        <v/>
      </c>
      <c r="T119" s="338" t="str">
        <f>IF(AND('MAPA DE RIESGOS'!$AP326="Baja",'MAPA DE RIESGOS'!$AR326="Leve"),CONCATENATE("R",'MAPA DE RIESGOS'!$H326,"C",'MAPA DE RIESGOS'!$AF326),"")</f>
        <v/>
      </c>
      <c r="U119" s="338" t="str">
        <f>IF(AND('MAPA DE RIESGOS'!$AP327="Baja",'MAPA DE RIESGOS'!$AR327="Leve"),CONCATENATE("R",'MAPA DE RIESGOS'!$H327,"C",'MAPA DE RIESGOS'!$AF327),"")</f>
        <v/>
      </c>
      <c r="V119" s="338" t="str">
        <f>IF(AND('MAPA DE RIESGOS'!$AP328="Baja",'MAPA DE RIESGOS'!$AR328="Leve"),CONCATENATE("R",'MAPA DE RIESGOS'!$H328,"C",'MAPA DE RIESGOS'!$AF328),"")</f>
        <v/>
      </c>
      <c r="W119" s="338" t="str">
        <f>IF(AND('MAPA DE RIESGOS'!$AP329="Baja",'MAPA DE RIESGOS'!$AR329="Leve"),CONCATENATE("R",'MAPA DE RIESGOS'!$H329,"C",'MAPA DE RIESGOS'!$AF329),"")</f>
        <v/>
      </c>
      <c r="X119" s="338" t="str">
        <f>IF(AND('MAPA DE RIESGOS'!$AP330="Baja",'MAPA DE RIESGOS'!$AR330="Leve"),CONCATENATE("R",'MAPA DE RIESGOS'!$H330,"C",'MAPA DE RIESGOS'!$AF330),"")</f>
        <v/>
      </c>
      <c r="Y119" s="338" t="str">
        <f>IF(AND('MAPA DE RIESGOS'!$AP331="Baja",'MAPA DE RIESGOS'!$AR331="Leve"),CONCATENATE("R",'MAPA DE RIESGOS'!$H331,"C",'MAPA DE RIESGOS'!$AF331),"")</f>
        <v/>
      </c>
      <c r="Z119" s="338" t="str">
        <f>IF(AND('MAPA DE RIESGOS'!$AP332="Baja",'MAPA DE RIESGOS'!$AR332="Leve"),CONCATENATE("R",'MAPA DE RIESGOS'!$H332,"C",'MAPA DE RIESGOS'!$AF332),"")</f>
        <v/>
      </c>
      <c r="AA119" s="339" t="str">
        <f>IF(AND('MAPA DE RIESGOS'!$AP333="Baja",'MAPA DE RIESGOS'!$AR333="Leve"),CONCATENATE("R",'MAPA DE RIESGOS'!$H333,"C",'MAPA DE RIESGOS'!$AF333),"")</f>
        <v/>
      </c>
      <c r="AB119" s="328" t="str">
        <f>IF(AND('MAPA DE RIESGOS'!$AP316="Baja",'MAPA DE RIESGOS'!$AR316="Menor"),CONCATENATE("R",'MAPA DE RIESGOS'!$H316,"C",'MAPA DE RIESGOS'!$AF316),"")</f>
        <v/>
      </c>
      <c r="AC119" s="329" t="str">
        <f>IF(AND('MAPA DE RIESGOS'!$AP317="Baja",'MAPA DE RIESGOS'!$AR317="Menor"),CONCATENATE("R",'MAPA DE RIESGOS'!$H317,"C",'MAPA DE RIESGOS'!$AF317),"")</f>
        <v/>
      </c>
      <c r="AD119" s="329" t="str">
        <f>IF(AND('MAPA DE RIESGOS'!$AP318="Baja",'MAPA DE RIESGOS'!$AR318="Menor"),CONCATENATE("R",'MAPA DE RIESGOS'!$H318,"C",'MAPA DE RIESGOS'!$AF318),"")</f>
        <v/>
      </c>
      <c r="AE119" s="329" t="str">
        <f>IF(AND('MAPA DE RIESGOS'!$AP319="Baja",'MAPA DE RIESGOS'!$AR319="Menor"),CONCATENATE("R",'MAPA DE RIESGOS'!$H319,"C",'MAPA DE RIESGOS'!$AF319),"")</f>
        <v/>
      </c>
      <c r="AF119" s="329" t="str">
        <f>IF(AND('MAPA DE RIESGOS'!$AP320="Baja",'MAPA DE RIESGOS'!$AR320="Menor"),CONCATENATE("R",'MAPA DE RIESGOS'!$H320,"C",'MAPA DE RIESGOS'!$AF320),"")</f>
        <v/>
      </c>
      <c r="AG119" s="329" t="str">
        <f>IF(AND('MAPA DE RIESGOS'!$AP321="Baja",'MAPA DE RIESGOS'!$AR321="Menor"),CONCATENATE("R",'MAPA DE RIESGOS'!$H321,"C",'MAPA DE RIESGOS'!$AF321),"")</f>
        <v/>
      </c>
      <c r="AH119" s="329" t="str">
        <f>IF(AND('MAPA DE RIESGOS'!$AP322="Baja",'MAPA DE RIESGOS'!$AR322="Menor"),CONCATENATE("R",'MAPA DE RIESGOS'!$H322,"C",'MAPA DE RIESGOS'!$AF322),"")</f>
        <v/>
      </c>
      <c r="AI119" s="329" t="str">
        <f>IF(AND('MAPA DE RIESGOS'!$AP323="Baja",'MAPA DE RIESGOS'!$AR323="Menor"),CONCATENATE("R",'MAPA DE RIESGOS'!$H323,"C",'MAPA DE RIESGOS'!$AF323),"")</f>
        <v/>
      </c>
      <c r="AJ119" s="329" t="str">
        <f>IF(AND('MAPA DE RIESGOS'!$AP324="Baja",'MAPA DE RIESGOS'!$AR324="Menor"),CONCATENATE("R",'MAPA DE RIESGOS'!$H324,"C",'MAPA DE RIESGOS'!$AF324),"")</f>
        <v/>
      </c>
      <c r="AK119" s="329" t="str">
        <f>IF(AND('MAPA DE RIESGOS'!$AP325="Baja",'MAPA DE RIESGOS'!$AR325="Menor"),CONCATENATE("R",'MAPA DE RIESGOS'!$H325,"C",'MAPA DE RIESGOS'!$AF325),"")</f>
        <v/>
      </c>
      <c r="AL119" s="329" t="str">
        <f>IF(AND('MAPA DE RIESGOS'!$AP326="Baja",'MAPA DE RIESGOS'!$AR326="Menor"),CONCATENATE("R",'MAPA DE RIESGOS'!$H326,"C",'MAPA DE RIESGOS'!$AF326),"")</f>
        <v/>
      </c>
      <c r="AM119" s="329" t="str">
        <f>IF(AND('MAPA DE RIESGOS'!$AP327="Baja",'MAPA DE RIESGOS'!$AR327="Menor"),CONCATENATE("R",'MAPA DE RIESGOS'!$H327,"C",'MAPA DE RIESGOS'!$AF327),"")</f>
        <v/>
      </c>
      <c r="AN119" s="329" t="str">
        <f>IF(AND('MAPA DE RIESGOS'!$AP328="Baja",'MAPA DE RIESGOS'!$AR328="Menor"),CONCATENATE("R",'MAPA DE RIESGOS'!$H328,"C",'MAPA DE RIESGOS'!$AF328),"")</f>
        <v/>
      </c>
      <c r="AO119" s="329" t="str">
        <f>IF(AND('MAPA DE RIESGOS'!$AP329="Baja",'MAPA DE RIESGOS'!$AR329="Menor"),CONCATENATE("R",'MAPA DE RIESGOS'!$H329,"C",'MAPA DE RIESGOS'!$AF329),"")</f>
        <v/>
      </c>
      <c r="AP119" s="329" t="str">
        <f>IF(AND('MAPA DE RIESGOS'!$AP330="Baja",'MAPA DE RIESGOS'!$AR330="Menor"),CONCATENATE("R",'MAPA DE RIESGOS'!$H330,"C",'MAPA DE RIESGOS'!$AF330),"")</f>
        <v/>
      </c>
      <c r="AQ119" s="329" t="str">
        <f>IF(AND('MAPA DE RIESGOS'!$AP331="Baja",'MAPA DE RIESGOS'!$AR331="Menor"),CONCATENATE("R",'MAPA DE RIESGOS'!$H331,"C",'MAPA DE RIESGOS'!$AF331),"")</f>
        <v/>
      </c>
      <c r="AR119" s="329" t="str">
        <f>IF(AND('MAPA DE RIESGOS'!$AP332="Baja",'MAPA DE RIESGOS'!$AR332="Menor"),CONCATENATE("R",'MAPA DE RIESGOS'!$H332,"C",'MAPA DE RIESGOS'!$AF332),"")</f>
        <v/>
      </c>
      <c r="AS119" s="329" t="str">
        <f>IF(AND('MAPA DE RIESGOS'!$AP333="Baja",'MAPA DE RIESGOS'!$AR333="Menor"),CONCATENATE("R",'MAPA DE RIESGOS'!$H333,"C",'MAPA DE RIESGOS'!$AF333),"")</f>
        <v/>
      </c>
      <c r="AT119" s="328" t="str">
        <f>IF(AND('MAPA DE RIESGOS'!$AP316="Baja",'MAPA DE RIESGOS'!$AR316="Moderado"),CONCATENATE("R",'MAPA DE RIESGOS'!$H316,"C",'MAPA DE RIESGOS'!$AF316),"")</f>
        <v>R51C1</v>
      </c>
      <c r="AU119" s="329" t="str">
        <f>IF(AND('MAPA DE RIESGOS'!$AP317="Baja",'MAPA DE RIESGOS'!$AR317="Moderado"),CONCATENATE("R",'MAPA DE RIESGOS'!$H317,"C",'MAPA DE RIESGOS'!$AF317),"")</f>
        <v/>
      </c>
      <c r="AV119" s="329" t="str">
        <f>IF(AND('MAPA DE RIESGOS'!$AP318="Baja",'MAPA DE RIESGOS'!$AR318="Moderado"),CONCATENATE("R",'MAPA DE RIESGOS'!$H318,"C",'MAPA DE RIESGOS'!$AF318),"")</f>
        <v/>
      </c>
      <c r="AW119" s="329" t="str">
        <f>IF(AND('MAPA DE RIESGOS'!$AP319="Baja",'MAPA DE RIESGOS'!$AR319="Moderado"),CONCATENATE("R",'MAPA DE RIESGOS'!$H319,"C",'MAPA DE RIESGOS'!$AF319),"")</f>
        <v/>
      </c>
      <c r="AX119" s="329" t="str">
        <f>IF(AND('MAPA DE RIESGOS'!$AP320="Baja",'MAPA DE RIESGOS'!$AR320="Moderado"),CONCATENATE("R",'MAPA DE RIESGOS'!$H320,"C",'MAPA DE RIESGOS'!$AF320),"")</f>
        <v/>
      </c>
      <c r="AY119" s="329" t="str">
        <f>IF(AND('MAPA DE RIESGOS'!$AP321="Baja",'MAPA DE RIESGOS'!$AR321="Moderado"),CONCATENATE("R",'MAPA DE RIESGOS'!$H321,"C",'MAPA DE RIESGOS'!$AF321),"")</f>
        <v/>
      </c>
      <c r="AZ119" s="329" t="str">
        <f>IF(AND('MAPA DE RIESGOS'!$AP322="Baja",'MAPA DE RIESGOS'!$AR322="Moderado"),CONCATENATE("R",'MAPA DE RIESGOS'!$H322,"C",'MAPA DE RIESGOS'!$AF322),"")</f>
        <v>R52C1</v>
      </c>
      <c r="BA119" s="329" t="str">
        <f>IF(AND('MAPA DE RIESGOS'!$AP323="Baja",'MAPA DE RIESGOS'!$AR323="Moderado"),CONCATENATE("R",'MAPA DE RIESGOS'!$H323,"C",'MAPA DE RIESGOS'!$AF323),"")</f>
        <v/>
      </c>
      <c r="BB119" s="329" t="str">
        <f>IF(AND('MAPA DE RIESGOS'!$AP324="Baja",'MAPA DE RIESGOS'!$AR324="Moderado"),CONCATENATE("R",'MAPA DE RIESGOS'!$H324,"C",'MAPA DE RIESGOS'!$AF324),"")</f>
        <v/>
      </c>
      <c r="BC119" s="329" t="str">
        <f>IF(AND('MAPA DE RIESGOS'!$AP325="Baja",'MAPA DE RIESGOS'!$AR325="Moderado"),CONCATENATE("R",'MAPA DE RIESGOS'!$H325,"C",'MAPA DE RIESGOS'!$AF325),"")</f>
        <v/>
      </c>
      <c r="BD119" s="329" t="str">
        <f>IF(AND('MAPA DE RIESGOS'!$AP326="Baja",'MAPA DE RIESGOS'!$AR326="Moderado"),CONCATENATE("R",'MAPA DE RIESGOS'!$H326,"C",'MAPA DE RIESGOS'!$AF326),"")</f>
        <v/>
      </c>
      <c r="BE119" s="329" t="str">
        <f>IF(AND('MAPA DE RIESGOS'!$AP327="Baja",'MAPA DE RIESGOS'!$AR327="Moderado"),CONCATENATE("R",'MAPA DE RIESGOS'!$H327,"C",'MAPA DE RIESGOS'!$AF327),"")</f>
        <v/>
      </c>
      <c r="BF119" s="329" t="str">
        <f>IF(AND('MAPA DE RIESGOS'!$AP328="Baja",'MAPA DE RIESGOS'!$AR328="Moderado"),CONCATENATE("R",'MAPA DE RIESGOS'!$H328,"C",'MAPA DE RIESGOS'!$AF328),"")</f>
        <v>R53C1</v>
      </c>
      <c r="BG119" s="329" t="str">
        <f>IF(AND('MAPA DE RIESGOS'!$AP329="Baja",'MAPA DE RIESGOS'!$AR329="Moderado"),CONCATENATE("R",'MAPA DE RIESGOS'!$H329,"C",'MAPA DE RIESGOS'!$AF329),"")</f>
        <v/>
      </c>
      <c r="BH119" s="329" t="str">
        <f>IF(AND('MAPA DE RIESGOS'!$AP330="Baja",'MAPA DE RIESGOS'!$AR330="Moderado"),CONCATENATE("R",'MAPA DE RIESGOS'!$H330,"C",'MAPA DE RIESGOS'!$AF330),"")</f>
        <v/>
      </c>
      <c r="BI119" s="329" t="str">
        <f>IF(AND('MAPA DE RIESGOS'!$AP331="Baja",'MAPA DE RIESGOS'!$AR331="Moderado"),CONCATENATE("R",'MAPA DE RIESGOS'!$H331,"C",'MAPA DE RIESGOS'!$AF331),"")</f>
        <v/>
      </c>
      <c r="BJ119" s="329" t="str">
        <f>IF(AND('MAPA DE RIESGOS'!$AP332="Baja",'MAPA DE RIESGOS'!$AR332="Moderado"),CONCATENATE("R",'MAPA DE RIESGOS'!$H332,"C",'MAPA DE RIESGOS'!$AF332),"")</f>
        <v/>
      </c>
      <c r="BK119" s="330" t="str">
        <f>IF(AND('MAPA DE RIESGOS'!$AP333="Baja",'MAPA DE RIESGOS'!$AR333="Moderado"),CONCATENATE("R",'MAPA DE RIESGOS'!$H333,"C",'MAPA DE RIESGOS'!$AF333),"")</f>
        <v/>
      </c>
      <c r="BL119" s="316" t="str">
        <f>IF(AND('MAPA DE RIESGOS'!$AP316="Baja",'MAPA DE RIESGOS'!$AR316="Mayor"),CONCATENATE("R",'MAPA DE RIESGOS'!$H316,"C",'MAPA DE RIESGOS'!$AF316),"")</f>
        <v/>
      </c>
      <c r="BM119" s="316" t="str">
        <f>IF(AND('MAPA DE RIESGOS'!$AP317="Baja",'MAPA DE RIESGOS'!$AR317="Mayor"),CONCATENATE("R",'MAPA DE RIESGOS'!$H317,"C",'MAPA DE RIESGOS'!$AF317),"")</f>
        <v/>
      </c>
      <c r="BN119" s="316" t="str">
        <f>IF(AND('MAPA DE RIESGOS'!$AP318="Baja",'MAPA DE RIESGOS'!$AR318="Mayor"),CONCATENATE("R",'MAPA DE RIESGOS'!$H318,"C",'MAPA DE RIESGOS'!$AF318),"")</f>
        <v/>
      </c>
      <c r="BO119" s="316" t="str">
        <f>IF(AND('MAPA DE RIESGOS'!$AP319="Baja",'MAPA DE RIESGOS'!$AR319="Mayor"),CONCATENATE("R",'MAPA DE RIESGOS'!$H319,"C",'MAPA DE RIESGOS'!$AF319),"")</f>
        <v/>
      </c>
      <c r="BP119" s="316" t="str">
        <f>IF(AND('MAPA DE RIESGOS'!$AP320="Baja",'MAPA DE RIESGOS'!$AR320="Mayor"),CONCATENATE("R",'MAPA DE RIESGOS'!$H320,"C",'MAPA DE RIESGOS'!$AF320),"")</f>
        <v/>
      </c>
      <c r="BQ119" s="316" t="str">
        <f>IF(AND('MAPA DE RIESGOS'!$AP321="Baja",'MAPA DE RIESGOS'!$AR321="Mayor"),CONCATENATE("R",'MAPA DE RIESGOS'!$H321,"C",'MAPA DE RIESGOS'!$AF321),"")</f>
        <v/>
      </c>
      <c r="BR119" s="316" t="str">
        <f>IF(AND('MAPA DE RIESGOS'!$AP322="Baja",'MAPA DE RIESGOS'!$AR322="Mayor"),CONCATENATE("R",'MAPA DE RIESGOS'!$H322,"C",'MAPA DE RIESGOS'!$AF322),"")</f>
        <v/>
      </c>
      <c r="BS119" s="316" t="str">
        <f>IF(AND('MAPA DE RIESGOS'!$AP323="Baja",'MAPA DE RIESGOS'!$AR323="Mayor"),CONCATENATE("R",'MAPA DE RIESGOS'!$H323,"C",'MAPA DE RIESGOS'!$AF323),"")</f>
        <v/>
      </c>
      <c r="BT119" s="316" t="str">
        <f>IF(AND('MAPA DE RIESGOS'!$AP324="Baja",'MAPA DE RIESGOS'!$AR324="Mayor"),CONCATENATE("R",'MAPA DE RIESGOS'!$H324,"C",'MAPA DE RIESGOS'!$AF324),"")</f>
        <v/>
      </c>
      <c r="BU119" s="316" t="str">
        <f>IF(AND('MAPA DE RIESGOS'!$AP325="Baja",'MAPA DE RIESGOS'!$AR325="Mayor"),CONCATENATE("R",'MAPA DE RIESGOS'!$H325,"C",'MAPA DE RIESGOS'!$AF325),"")</f>
        <v/>
      </c>
      <c r="BV119" s="316" t="str">
        <f>IF(AND('MAPA DE RIESGOS'!$AP326="Baja",'MAPA DE RIESGOS'!$AR326="Mayor"),CONCATENATE("R",'MAPA DE RIESGOS'!$H326,"C",'MAPA DE RIESGOS'!$AF326),"")</f>
        <v/>
      </c>
      <c r="BW119" s="316" t="str">
        <f>IF(AND('MAPA DE RIESGOS'!$AP327="Baja",'MAPA DE RIESGOS'!$AR327="Mayor"),CONCATENATE("R",'MAPA DE RIESGOS'!$H327,"C",'MAPA DE RIESGOS'!$AF327),"")</f>
        <v/>
      </c>
      <c r="BX119" s="316" t="str">
        <f>IF(AND('MAPA DE RIESGOS'!$AP328="Baja",'MAPA DE RIESGOS'!$AR328="Mayor"),CONCATENATE("R",'MAPA DE RIESGOS'!$H328,"C",'MAPA DE RIESGOS'!$AF328),"")</f>
        <v/>
      </c>
      <c r="BY119" s="316" t="str">
        <f>IF(AND('MAPA DE RIESGOS'!$AP329="Baja",'MAPA DE RIESGOS'!$AR329="Mayor"),CONCATENATE("R",'MAPA DE RIESGOS'!$H329,"C",'MAPA DE RIESGOS'!$AF329),"")</f>
        <v/>
      </c>
      <c r="BZ119" s="316" t="str">
        <f>IF(AND('MAPA DE RIESGOS'!$AP330="Baja",'MAPA DE RIESGOS'!$AR330="Mayor"),CONCATENATE("R",'MAPA DE RIESGOS'!$H330,"C",'MAPA DE RIESGOS'!$AF330),"")</f>
        <v/>
      </c>
      <c r="CA119" s="316" t="str">
        <f>IF(AND('MAPA DE RIESGOS'!$AP331="Baja",'MAPA DE RIESGOS'!$AR331="Mayor"),CONCATENATE("R",'MAPA DE RIESGOS'!$H331,"C",'MAPA DE RIESGOS'!$AF331),"")</f>
        <v/>
      </c>
      <c r="CB119" s="316" t="str">
        <f>IF(AND('MAPA DE RIESGOS'!$AP332="Baja",'MAPA DE RIESGOS'!$AR332="Mayor"),CONCATENATE("R",'MAPA DE RIESGOS'!$H332,"C",'MAPA DE RIESGOS'!$AF332),"")</f>
        <v/>
      </c>
      <c r="CC119" s="317" t="str">
        <f>IF(AND('MAPA DE RIESGOS'!$AP333="Baja",'MAPA DE RIESGOS'!$AR333="Mayor"),CONCATENATE("R",'MAPA DE RIESGOS'!$H333,"C",'MAPA DE RIESGOS'!$AF333),"")</f>
        <v/>
      </c>
      <c r="CD119" s="318" t="str">
        <f>IF(AND('MAPA DE RIESGOS'!$AP316="Baja",'MAPA DE RIESGOS'!$AR316="Catastrófico"),CONCATENATE("R",'MAPA DE RIESGOS'!$H316,"C",'MAPA DE RIESGOS'!$AF316),"")</f>
        <v/>
      </c>
      <c r="CE119" s="318" t="str">
        <f>IF(AND('MAPA DE RIESGOS'!$AP317="Baja",'MAPA DE RIESGOS'!$AR317="Catastrófico"),CONCATENATE("R",'MAPA DE RIESGOS'!$H317,"C",'MAPA DE RIESGOS'!$AF317),"")</f>
        <v/>
      </c>
      <c r="CF119" s="318" t="str">
        <f>IF(AND('MAPA DE RIESGOS'!$AP318="Baja",'MAPA DE RIESGOS'!$AR318="Catastrófico"),CONCATENATE("R",'MAPA DE RIESGOS'!$H318,"C",'MAPA DE RIESGOS'!$AF318),"")</f>
        <v/>
      </c>
      <c r="CG119" s="318" t="str">
        <f>IF(AND('MAPA DE RIESGOS'!$AP319="Baja",'MAPA DE RIESGOS'!$AR319="Catastrófico"),CONCATENATE("R",'MAPA DE RIESGOS'!$H319,"C",'MAPA DE RIESGOS'!$AF319),"")</f>
        <v/>
      </c>
      <c r="CH119" s="318" t="str">
        <f>IF(AND('MAPA DE RIESGOS'!$AP320="Baja",'MAPA DE RIESGOS'!$AR320="Catastrófico"),CONCATENATE("R",'MAPA DE RIESGOS'!$H320,"C",'MAPA DE RIESGOS'!$AF320),"")</f>
        <v/>
      </c>
      <c r="CI119" s="318" t="str">
        <f>IF(AND('MAPA DE RIESGOS'!$AP321="Baja",'MAPA DE RIESGOS'!$AR321="Catastrófico"),CONCATENATE("R",'MAPA DE RIESGOS'!$H321,"C",'MAPA DE RIESGOS'!$AF321),"")</f>
        <v/>
      </c>
      <c r="CJ119" s="318" t="str">
        <f>IF(AND('MAPA DE RIESGOS'!$AP322="Baja",'MAPA DE RIESGOS'!$AR322="Catastrófico"),CONCATENATE("R",'MAPA DE RIESGOS'!$H322,"C",'MAPA DE RIESGOS'!$AF322),"")</f>
        <v/>
      </c>
      <c r="CK119" s="318" t="str">
        <f>IF(AND('MAPA DE RIESGOS'!$AP323="Baja",'MAPA DE RIESGOS'!$AR323="Catastrófico"),CONCATENATE("R",'MAPA DE RIESGOS'!$H323,"C",'MAPA DE RIESGOS'!$AF323),"")</f>
        <v/>
      </c>
      <c r="CL119" s="318" t="str">
        <f>IF(AND('MAPA DE RIESGOS'!$AP324="Baja",'MAPA DE RIESGOS'!$AR324="Catastrófico"),CONCATENATE("R",'MAPA DE RIESGOS'!$H324,"C",'MAPA DE RIESGOS'!$AF324),"")</f>
        <v/>
      </c>
      <c r="CM119" s="318" t="str">
        <f>IF(AND('MAPA DE RIESGOS'!$AP325="Baja",'MAPA DE RIESGOS'!$AR325="Catastrófico"),CONCATENATE("R",'MAPA DE RIESGOS'!$H325,"C",'MAPA DE RIESGOS'!$AF325),"")</f>
        <v/>
      </c>
      <c r="CN119" s="318" t="str">
        <f>IF(AND('MAPA DE RIESGOS'!$AP326="Baja",'MAPA DE RIESGOS'!$AR326="Catastrófico"),CONCATENATE("R",'MAPA DE RIESGOS'!$H326,"C",'MAPA DE RIESGOS'!$AF326),"")</f>
        <v/>
      </c>
      <c r="CO119" s="318" t="str">
        <f>IF(AND('MAPA DE RIESGOS'!$AP327="Baja",'MAPA DE RIESGOS'!$AR327="Catastrófico"),CONCATENATE("R",'MAPA DE RIESGOS'!$H327,"C",'MAPA DE RIESGOS'!$AF327),"")</f>
        <v/>
      </c>
      <c r="CP119" s="318" t="str">
        <f>IF(AND('MAPA DE RIESGOS'!$AP328="Baja",'MAPA DE RIESGOS'!$AR328="Catastrófico"),CONCATENATE("R",'MAPA DE RIESGOS'!$H328,"C",'MAPA DE RIESGOS'!$AF328),"")</f>
        <v/>
      </c>
      <c r="CQ119" s="318" t="str">
        <f>IF(AND('MAPA DE RIESGOS'!$AP329="Baja",'MAPA DE RIESGOS'!$AR329="Catastrófico"),CONCATENATE("R",'MAPA DE RIESGOS'!$H329,"C",'MAPA DE RIESGOS'!$AF329),"")</f>
        <v/>
      </c>
      <c r="CR119" s="318" t="str">
        <f>IF(AND('MAPA DE RIESGOS'!$AP330="Baja",'MAPA DE RIESGOS'!$AR330="Catastrófico"),CONCATENATE("R",'MAPA DE RIESGOS'!$H330,"C",'MAPA DE RIESGOS'!$AF330),"")</f>
        <v/>
      </c>
      <c r="CS119" s="318" t="str">
        <f>IF(AND('MAPA DE RIESGOS'!$AP331="Baja",'MAPA DE RIESGOS'!$AR331="Catastrófico"),CONCATENATE("R",'MAPA DE RIESGOS'!$H331,"C",'MAPA DE RIESGOS'!$AF331),"")</f>
        <v/>
      </c>
      <c r="CT119" s="318" t="str">
        <f>IF(AND('MAPA DE RIESGOS'!$AP332="Baja",'MAPA DE RIESGOS'!$AR332="Catastrófico"),CONCATENATE("R",'MAPA DE RIESGOS'!$H332,"C",'MAPA DE RIESGOS'!$AF332),"")</f>
        <v/>
      </c>
      <c r="CU119" s="319" t="str">
        <f>IF(AND('MAPA DE RIESGOS'!$AP333="Baja",'MAPA DE RIESGOS'!$AR333="Catastrófico"),CONCATENATE("R",'MAPA DE RIESGOS'!$H333,"C",'MAPA DE RIESGOS'!$AF333),"")</f>
        <v/>
      </c>
      <c r="CV119" s="57"/>
      <c r="CW119" s="845"/>
      <c r="CX119" s="845"/>
      <c r="CY119" s="845"/>
      <c r="CZ119" s="845"/>
      <c r="DA119" s="845"/>
      <c r="DB119" s="845"/>
    </row>
    <row r="120" spans="2:106" ht="32.450000000000003" customHeight="1">
      <c r="B120" s="878"/>
      <c r="C120" s="878"/>
      <c r="D120" s="879"/>
      <c r="E120" s="849"/>
      <c r="F120" s="850"/>
      <c r="G120" s="850"/>
      <c r="H120" s="850"/>
      <c r="I120" s="851"/>
      <c r="J120" s="337" t="str">
        <f>IF(AND('MAPA DE RIESGOS'!$AP334="Baja",'MAPA DE RIESGOS'!$AR334="Leve"),CONCATENATE("R",'MAPA DE RIESGOS'!$H334,"C",'MAPA DE RIESGOS'!$AF334),"")</f>
        <v/>
      </c>
      <c r="K120" s="338" t="str">
        <f>IF(AND('MAPA DE RIESGOS'!$AP335="Baja",'MAPA DE RIESGOS'!$AR335="Leve"),CONCATENATE("R",'MAPA DE RIESGOS'!$H335,"C",'MAPA DE RIESGOS'!$AF335),"")</f>
        <v/>
      </c>
      <c r="L120" s="338" t="str">
        <f>IF(AND('MAPA DE RIESGOS'!$AP336="Baja",'MAPA DE RIESGOS'!$AR336="Leve"),CONCATENATE("R",'MAPA DE RIESGOS'!$H336,"C",'MAPA DE RIESGOS'!$AF336),"")</f>
        <v/>
      </c>
      <c r="M120" s="338" t="str">
        <f>IF(AND('MAPA DE RIESGOS'!$AP337="Baja",'MAPA DE RIESGOS'!$AR337="Leve"),CONCATENATE("R",'MAPA DE RIESGOS'!$H337,"C",'MAPA DE RIESGOS'!$AF337),"")</f>
        <v/>
      </c>
      <c r="N120" s="338" t="str">
        <f>IF(AND('MAPA DE RIESGOS'!$AP338="Baja",'MAPA DE RIESGOS'!$AR338="Leve"),CONCATENATE("R",'MAPA DE RIESGOS'!$H338,"C",'MAPA DE RIESGOS'!$AF338),"")</f>
        <v/>
      </c>
      <c r="O120" s="338" t="str">
        <f>IF(AND('MAPA DE RIESGOS'!$AP339="Baja",'MAPA DE RIESGOS'!$AR339="Leve"),CONCATENATE("R",'MAPA DE RIESGOS'!$H339,"C",'MAPA DE RIESGOS'!$AF339),"")</f>
        <v/>
      </c>
      <c r="P120" s="338" t="str">
        <f>IF(AND('MAPA DE RIESGOS'!$AP340="Baja",'MAPA DE RIESGOS'!$AR340="Leve"),CONCATENATE("R",'MAPA DE RIESGOS'!$H340,"C",'MAPA DE RIESGOS'!$AF340),"")</f>
        <v/>
      </c>
      <c r="Q120" s="338" t="str">
        <f>IF(AND('MAPA DE RIESGOS'!$AP341="Baja",'MAPA DE RIESGOS'!$AR341="Leve"),CONCATENATE("R",'MAPA DE RIESGOS'!$H341,"C",'MAPA DE RIESGOS'!$AF341),"")</f>
        <v/>
      </c>
      <c r="R120" s="338" t="str">
        <f>IF(AND('MAPA DE RIESGOS'!$AP342="Baja",'MAPA DE RIESGOS'!$AR342="Leve"),CONCATENATE("R",'MAPA DE RIESGOS'!$H342,"C",'MAPA DE RIESGOS'!$AF342),"")</f>
        <v/>
      </c>
      <c r="S120" s="338" t="str">
        <f>IF(AND('MAPA DE RIESGOS'!$AP343="Baja",'MAPA DE RIESGOS'!$AR343="Leve"),CONCATENATE("R",'MAPA DE RIESGOS'!$H343,"C",'MAPA DE RIESGOS'!$AF343),"")</f>
        <v/>
      </c>
      <c r="T120" s="338" t="str">
        <f>IF(AND('MAPA DE RIESGOS'!$AP344="Baja",'MAPA DE RIESGOS'!$AR344="Leve"),CONCATENATE("R",'MAPA DE RIESGOS'!$H344,"C",'MAPA DE RIESGOS'!$AF344),"")</f>
        <v/>
      </c>
      <c r="U120" s="338" t="str">
        <f>IF(AND('MAPA DE RIESGOS'!$AP345="Baja",'MAPA DE RIESGOS'!$AR345="Leve"),CONCATENATE("R",'MAPA DE RIESGOS'!$H345,"C",'MAPA DE RIESGOS'!$AF345),"")</f>
        <v/>
      </c>
      <c r="V120" s="338" t="str">
        <f>IF(AND('MAPA DE RIESGOS'!$AP346="Baja",'MAPA DE RIESGOS'!$AR346="Leve"),CONCATENATE("R",'MAPA DE RIESGOS'!$H346,"C",'MAPA DE RIESGOS'!$AF346),"")</f>
        <v/>
      </c>
      <c r="W120" s="338" t="str">
        <f>IF(AND('MAPA DE RIESGOS'!$AP347="Baja",'MAPA DE RIESGOS'!$AR347="Leve"),CONCATENATE("R",'MAPA DE RIESGOS'!$H347,"C",'MAPA DE RIESGOS'!$AF347),"")</f>
        <v/>
      </c>
      <c r="X120" s="338" t="str">
        <f>IF(AND('MAPA DE RIESGOS'!$AP348="Baja",'MAPA DE RIESGOS'!$AR348="Leve"),CONCATENATE("R",'MAPA DE RIESGOS'!$H348,"C",'MAPA DE RIESGOS'!$AF348),"")</f>
        <v/>
      </c>
      <c r="Y120" s="338" t="str">
        <f>IF(AND('MAPA DE RIESGOS'!$AP349="Baja",'MAPA DE RIESGOS'!$AR349="Leve"),CONCATENATE("R",'MAPA DE RIESGOS'!$H349,"C",'MAPA DE RIESGOS'!$AF349),"")</f>
        <v/>
      </c>
      <c r="Z120" s="338" t="str">
        <f>IF(AND('MAPA DE RIESGOS'!$AP350="Baja",'MAPA DE RIESGOS'!$AR350="Leve"),CONCATENATE("R",'MAPA DE RIESGOS'!$H350,"C",'MAPA DE RIESGOS'!$AF350),"")</f>
        <v/>
      </c>
      <c r="AA120" s="339" t="str">
        <f>IF(AND('MAPA DE RIESGOS'!$AP351="Baja",'MAPA DE RIESGOS'!$AR351="Leve"),CONCATENATE("R",'MAPA DE RIESGOS'!$H351,"C",'MAPA DE RIESGOS'!$AF351),"")</f>
        <v/>
      </c>
      <c r="AB120" s="328" t="str">
        <f>IF(AND('MAPA DE RIESGOS'!$AP334="Baja",'MAPA DE RIESGOS'!$AR334="Menor"),CONCATENATE("R",'MAPA DE RIESGOS'!$H334,"C",'MAPA DE RIESGOS'!$AF334),"")</f>
        <v/>
      </c>
      <c r="AC120" s="329" t="str">
        <f>IF(AND('MAPA DE RIESGOS'!$AP335="Baja",'MAPA DE RIESGOS'!$AR335="Menor"),CONCATENATE("R",'MAPA DE RIESGOS'!$H335,"C",'MAPA DE RIESGOS'!$AF335),"")</f>
        <v/>
      </c>
      <c r="AD120" s="329" t="str">
        <f>IF(AND('MAPA DE RIESGOS'!$AP336="Baja",'MAPA DE RIESGOS'!$AR336="Menor"),CONCATENATE("R",'MAPA DE RIESGOS'!$H336,"C",'MAPA DE RIESGOS'!$AF336),"")</f>
        <v/>
      </c>
      <c r="AE120" s="329" t="str">
        <f>IF(AND('MAPA DE RIESGOS'!$AP337="Baja",'MAPA DE RIESGOS'!$AR337="Menor"),CONCATENATE("R",'MAPA DE RIESGOS'!$H337,"C",'MAPA DE RIESGOS'!$AF337),"")</f>
        <v/>
      </c>
      <c r="AF120" s="329" t="str">
        <f>IF(AND('MAPA DE RIESGOS'!$AP338="Baja",'MAPA DE RIESGOS'!$AR338="Menor"),CONCATENATE("R",'MAPA DE RIESGOS'!$H338,"C",'MAPA DE RIESGOS'!$AF338),"")</f>
        <v/>
      </c>
      <c r="AG120" s="329" t="str">
        <f>IF(AND('MAPA DE RIESGOS'!$AP339="Baja",'MAPA DE RIESGOS'!$AR339="Menor"),CONCATENATE("R",'MAPA DE RIESGOS'!$H339,"C",'MAPA DE RIESGOS'!$AF339),"")</f>
        <v/>
      </c>
      <c r="AH120" s="329" t="str">
        <f>IF(AND('MAPA DE RIESGOS'!$AP340="Baja",'MAPA DE RIESGOS'!$AR340="Menor"),CONCATENATE("R",'MAPA DE RIESGOS'!$H340,"C",'MAPA DE RIESGOS'!$AF340),"")</f>
        <v/>
      </c>
      <c r="AI120" s="329" t="str">
        <f>IF(AND('MAPA DE RIESGOS'!$AP341="Baja",'MAPA DE RIESGOS'!$AR341="Menor"),CONCATENATE("R",'MAPA DE RIESGOS'!$H341,"C",'MAPA DE RIESGOS'!$AF341),"")</f>
        <v/>
      </c>
      <c r="AJ120" s="329" t="str">
        <f>IF(AND('MAPA DE RIESGOS'!$AP342="Baja",'MAPA DE RIESGOS'!$AR342="Menor"),CONCATENATE("R",'MAPA DE RIESGOS'!$H342,"C",'MAPA DE RIESGOS'!$AF342),"")</f>
        <v/>
      </c>
      <c r="AK120" s="329" t="str">
        <f>IF(AND('MAPA DE RIESGOS'!$AP343="Baja",'MAPA DE RIESGOS'!$AR343="Menor"),CONCATENATE("R",'MAPA DE RIESGOS'!$H343,"C",'MAPA DE RIESGOS'!$AF343),"")</f>
        <v/>
      </c>
      <c r="AL120" s="329" t="str">
        <f>IF(AND('MAPA DE RIESGOS'!$AP344="Baja",'MAPA DE RIESGOS'!$AR344="Menor"),CONCATENATE("R",'MAPA DE RIESGOS'!$H344,"C",'MAPA DE RIESGOS'!$AF344),"")</f>
        <v/>
      </c>
      <c r="AM120" s="329" t="str">
        <f>IF(AND('MAPA DE RIESGOS'!$AP345="Baja",'MAPA DE RIESGOS'!$AR345="Menor"),CONCATENATE("R",'MAPA DE RIESGOS'!$H345,"C",'MAPA DE RIESGOS'!$AF345),"")</f>
        <v/>
      </c>
      <c r="AN120" s="329" t="str">
        <f>IF(AND('MAPA DE RIESGOS'!$AP346="Baja",'MAPA DE RIESGOS'!$AR346="Menor"),CONCATENATE("R",'MAPA DE RIESGOS'!$H346,"C",'MAPA DE RIESGOS'!$AF346),"")</f>
        <v/>
      </c>
      <c r="AO120" s="329" t="str">
        <f>IF(AND('MAPA DE RIESGOS'!$AP347="Baja",'MAPA DE RIESGOS'!$AR347="Menor"),CONCATENATE("R",'MAPA DE RIESGOS'!$H347,"C",'MAPA DE RIESGOS'!$AF347),"")</f>
        <v/>
      </c>
      <c r="AP120" s="329" t="str">
        <f>IF(AND('MAPA DE RIESGOS'!$AP348="Baja",'MAPA DE RIESGOS'!$AR348="Menor"),CONCATENATE("R",'MAPA DE RIESGOS'!$H348,"C",'MAPA DE RIESGOS'!$AF348),"")</f>
        <v/>
      </c>
      <c r="AQ120" s="329" t="str">
        <f>IF(AND('MAPA DE RIESGOS'!$AP349="Baja",'MAPA DE RIESGOS'!$AR349="Menor"),CONCATENATE("R",'MAPA DE RIESGOS'!$H349,"C",'MAPA DE RIESGOS'!$AF349),"")</f>
        <v/>
      </c>
      <c r="AR120" s="329" t="str">
        <f>IF(AND('MAPA DE RIESGOS'!$AP350="Baja",'MAPA DE RIESGOS'!$AR350="Menor"),CONCATENATE("R",'MAPA DE RIESGOS'!$H350,"C",'MAPA DE RIESGOS'!$AF350),"")</f>
        <v/>
      </c>
      <c r="AS120" s="329" t="str">
        <f>IF(AND('MAPA DE RIESGOS'!$AP351="Baja",'MAPA DE RIESGOS'!$AR351="Menor"),CONCATENATE("R",'MAPA DE RIESGOS'!$H351,"C",'MAPA DE RIESGOS'!$AF351),"")</f>
        <v/>
      </c>
      <c r="AT120" s="328" t="str">
        <f>IF(AND('MAPA DE RIESGOS'!$AP334="Baja",'MAPA DE RIESGOS'!$AR334="Moderado"),CONCATENATE("R",'MAPA DE RIESGOS'!$H334,"C",'MAPA DE RIESGOS'!$AF334),"")</f>
        <v/>
      </c>
      <c r="AU120" s="329" t="str">
        <f>IF(AND('MAPA DE RIESGOS'!$AP335="Baja",'MAPA DE RIESGOS'!$AR335="Moderado"),CONCATENATE("R",'MAPA DE RIESGOS'!$H335,"C",'MAPA DE RIESGOS'!$AF335),"")</f>
        <v/>
      </c>
      <c r="AV120" s="329" t="str">
        <f>IF(AND('MAPA DE RIESGOS'!$AP336="Baja",'MAPA DE RIESGOS'!$AR336="Moderado"),CONCATENATE("R",'MAPA DE RIESGOS'!$H336,"C",'MAPA DE RIESGOS'!$AF336),"")</f>
        <v/>
      </c>
      <c r="AW120" s="329" t="str">
        <f>IF(AND('MAPA DE RIESGOS'!$AP337="Baja",'MAPA DE RIESGOS'!$AR337="Moderado"),CONCATENATE("R",'MAPA DE RIESGOS'!$H337,"C",'MAPA DE RIESGOS'!$AF337),"")</f>
        <v/>
      </c>
      <c r="AX120" s="329" t="str">
        <f>IF(AND('MAPA DE RIESGOS'!$AP338="Baja",'MAPA DE RIESGOS'!$AR338="Moderado"),CONCATENATE("R",'MAPA DE RIESGOS'!$H338,"C",'MAPA DE RIESGOS'!$AF338),"")</f>
        <v/>
      </c>
      <c r="AY120" s="329" t="str">
        <f>IF(AND('MAPA DE RIESGOS'!$AP339="Baja",'MAPA DE RIESGOS'!$AR339="Moderado"),CONCATENATE("R",'MAPA DE RIESGOS'!$H339,"C",'MAPA DE RIESGOS'!$AF339),"")</f>
        <v/>
      </c>
      <c r="AZ120" s="329" t="str">
        <f>IF(AND('MAPA DE RIESGOS'!$AP340="Baja",'MAPA DE RIESGOS'!$AR340="Moderado"),CONCATENATE("R",'MAPA DE RIESGOS'!$H340,"C",'MAPA DE RIESGOS'!$AF340),"")</f>
        <v/>
      </c>
      <c r="BA120" s="329" t="str">
        <f>IF(AND('MAPA DE RIESGOS'!$AP341="Baja",'MAPA DE RIESGOS'!$AR341="Moderado"),CONCATENATE("R",'MAPA DE RIESGOS'!$H341,"C",'MAPA DE RIESGOS'!$AF341),"")</f>
        <v/>
      </c>
      <c r="BB120" s="329" t="str">
        <f>IF(AND('MAPA DE RIESGOS'!$AP342="Baja",'MAPA DE RIESGOS'!$AR342="Moderado"),CONCATENATE("R",'MAPA DE RIESGOS'!$H342,"C",'MAPA DE RIESGOS'!$AF342),"")</f>
        <v/>
      </c>
      <c r="BC120" s="329" t="str">
        <f>IF(AND('MAPA DE RIESGOS'!$AP343="Baja",'MAPA DE RIESGOS'!$AR343="Moderado"),CONCATENATE("R",'MAPA DE RIESGOS'!$H343,"C",'MAPA DE RIESGOS'!$AF343),"")</f>
        <v/>
      </c>
      <c r="BD120" s="329" t="str">
        <f>IF(AND('MAPA DE RIESGOS'!$AP344="Baja",'MAPA DE RIESGOS'!$AR344="Moderado"),CONCATENATE("R",'MAPA DE RIESGOS'!$H344,"C",'MAPA DE RIESGOS'!$AF344),"")</f>
        <v/>
      </c>
      <c r="BE120" s="329" t="str">
        <f>IF(AND('MAPA DE RIESGOS'!$AP345="Baja",'MAPA DE RIESGOS'!$AR345="Moderado"),CONCATENATE("R",'MAPA DE RIESGOS'!$H345,"C",'MAPA DE RIESGOS'!$AF345),"")</f>
        <v/>
      </c>
      <c r="BF120" s="329" t="str">
        <f>IF(AND('MAPA DE RIESGOS'!$AP346="Baja",'MAPA DE RIESGOS'!$AR346="Moderado"),CONCATENATE("R",'MAPA DE RIESGOS'!$H346,"C",'MAPA DE RIESGOS'!$AF346),"")</f>
        <v/>
      </c>
      <c r="BG120" s="329" t="str">
        <f>IF(AND('MAPA DE RIESGOS'!$AP347="Baja",'MAPA DE RIESGOS'!$AR347="Moderado"),CONCATENATE("R",'MAPA DE RIESGOS'!$H347,"C",'MAPA DE RIESGOS'!$AF347),"")</f>
        <v/>
      </c>
      <c r="BH120" s="329" t="str">
        <f>IF(AND('MAPA DE RIESGOS'!$AP348="Baja",'MAPA DE RIESGOS'!$AR348="Moderado"),CONCATENATE("R",'MAPA DE RIESGOS'!$H348,"C",'MAPA DE RIESGOS'!$AF348),"")</f>
        <v/>
      </c>
      <c r="BI120" s="329" t="str">
        <f>IF(AND('MAPA DE RIESGOS'!$AP349="Baja",'MAPA DE RIESGOS'!$AR349="Moderado"),CONCATENATE("R",'MAPA DE RIESGOS'!$H349,"C",'MAPA DE RIESGOS'!$AF349),"")</f>
        <v/>
      </c>
      <c r="BJ120" s="329" t="str">
        <f>IF(AND('MAPA DE RIESGOS'!$AP350="Baja",'MAPA DE RIESGOS'!$AR350="Moderado"),CONCATENATE("R",'MAPA DE RIESGOS'!$H350,"C",'MAPA DE RIESGOS'!$AF350),"")</f>
        <v/>
      </c>
      <c r="BK120" s="330" t="str">
        <f>IF(AND('MAPA DE RIESGOS'!$AP351="Baja",'MAPA DE RIESGOS'!$AR351="Moderado"),CONCATENATE("R",'MAPA DE RIESGOS'!$H351,"C",'MAPA DE RIESGOS'!$AF351),"")</f>
        <v/>
      </c>
      <c r="BL120" s="316" t="str">
        <f>IF(AND('MAPA DE RIESGOS'!$AP334="Baja",'MAPA DE RIESGOS'!$AR334="Mayor"),CONCATENATE("R",'MAPA DE RIESGOS'!$H334,"C",'MAPA DE RIESGOS'!$AF334),"")</f>
        <v/>
      </c>
      <c r="BM120" s="316" t="str">
        <f>IF(AND('MAPA DE RIESGOS'!$AP335="Baja",'MAPA DE RIESGOS'!$AR335="Mayor"),CONCATENATE("R",'MAPA DE RIESGOS'!$H335,"C",'MAPA DE RIESGOS'!$AF335),"")</f>
        <v/>
      </c>
      <c r="BN120" s="316" t="str">
        <f>IF(AND('MAPA DE RIESGOS'!$AP336="Baja",'MAPA DE RIESGOS'!$AR336="Mayor"),CONCATENATE("R",'MAPA DE RIESGOS'!$H336,"C",'MAPA DE RIESGOS'!$AF336),"")</f>
        <v/>
      </c>
      <c r="BO120" s="316" t="str">
        <f>IF(AND('MAPA DE RIESGOS'!$AP337="Baja",'MAPA DE RIESGOS'!$AR337="Mayor"),CONCATENATE("R",'MAPA DE RIESGOS'!$H337,"C",'MAPA DE RIESGOS'!$AF337),"")</f>
        <v/>
      </c>
      <c r="BP120" s="316" t="str">
        <f>IF(AND('MAPA DE RIESGOS'!$AP338="Baja",'MAPA DE RIESGOS'!$AR338="Mayor"),CONCATENATE("R",'MAPA DE RIESGOS'!$H338,"C",'MAPA DE RIESGOS'!$AF338),"")</f>
        <v/>
      </c>
      <c r="BQ120" s="316" t="str">
        <f>IF(AND('MAPA DE RIESGOS'!$AP339="Baja",'MAPA DE RIESGOS'!$AR339="Mayor"),CONCATENATE("R",'MAPA DE RIESGOS'!$H339,"C",'MAPA DE RIESGOS'!$AF339),"")</f>
        <v/>
      </c>
      <c r="BR120" s="316" t="str">
        <f>IF(AND('MAPA DE RIESGOS'!$AP340="Baja",'MAPA DE RIESGOS'!$AR340="Mayor"),CONCATENATE("R",'MAPA DE RIESGOS'!$H340,"C",'MAPA DE RIESGOS'!$AF340),"")</f>
        <v/>
      </c>
      <c r="BS120" s="316" t="str">
        <f>IF(AND('MAPA DE RIESGOS'!$AP341="Baja",'MAPA DE RIESGOS'!$AR341="Mayor"),CONCATENATE("R",'MAPA DE RIESGOS'!$H341,"C",'MAPA DE RIESGOS'!$AF341),"")</f>
        <v/>
      </c>
      <c r="BT120" s="316" t="str">
        <f>IF(AND('MAPA DE RIESGOS'!$AP342="Baja",'MAPA DE RIESGOS'!$AR342="Mayor"),CONCATENATE("R",'MAPA DE RIESGOS'!$H342,"C",'MAPA DE RIESGOS'!$AF342),"")</f>
        <v/>
      </c>
      <c r="BU120" s="316" t="str">
        <f>IF(AND('MAPA DE RIESGOS'!$AP343="Baja",'MAPA DE RIESGOS'!$AR343="Mayor"),CONCATENATE("R",'MAPA DE RIESGOS'!$H343,"C",'MAPA DE RIESGOS'!$AF343),"")</f>
        <v/>
      </c>
      <c r="BV120" s="316" t="str">
        <f>IF(AND('MAPA DE RIESGOS'!$AP344="Baja",'MAPA DE RIESGOS'!$AR344="Mayor"),CONCATENATE("R",'MAPA DE RIESGOS'!$H344,"C",'MAPA DE RIESGOS'!$AF344),"")</f>
        <v/>
      </c>
      <c r="BW120" s="316" t="str">
        <f>IF(AND('MAPA DE RIESGOS'!$AP345="Baja",'MAPA DE RIESGOS'!$AR345="Mayor"),CONCATENATE("R",'MAPA DE RIESGOS'!$H345,"C",'MAPA DE RIESGOS'!$AF345),"")</f>
        <v/>
      </c>
      <c r="BX120" s="316" t="str">
        <f>IF(AND('MAPA DE RIESGOS'!$AP346="Baja",'MAPA DE RIESGOS'!$AR346="Mayor"),CONCATENATE("R",'MAPA DE RIESGOS'!$H346,"C",'MAPA DE RIESGOS'!$AF346),"")</f>
        <v/>
      </c>
      <c r="BY120" s="316" t="str">
        <f>IF(AND('MAPA DE RIESGOS'!$AP347="Baja",'MAPA DE RIESGOS'!$AR347="Mayor"),CONCATENATE("R",'MAPA DE RIESGOS'!$H347,"C",'MAPA DE RIESGOS'!$AF347),"")</f>
        <v/>
      </c>
      <c r="BZ120" s="316" t="str">
        <f>IF(AND('MAPA DE RIESGOS'!$AP348="Baja",'MAPA DE RIESGOS'!$AR348="Mayor"),CONCATENATE("R",'MAPA DE RIESGOS'!$H348,"C",'MAPA DE RIESGOS'!$AF348),"")</f>
        <v/>
      </c>
      <c r="CA120" s="316" t="str">
        <f>IF(AND('MAPA DE RIESGOS'!$AP349="Baja",'MAPA DE RIESGOS'!$AR349="Mayor"),CONCATENATE("R",'MAPA DE RIESGOS'!$H349,"C",'MAPA DE RIESGOS'!$AF349),"")</f>
        <v/>
      </c>
      <c r="CB120" s="316" t="str">
        <f>IF(AND('MAPA DE RIESGOS'!$AP350="Baja",'MAPA DE RIESGOS'!$AR350="Mayor"),CONCATENATE("R",'MAPA DE RIESGOS'!$H350,"C",'MAPA DE RIESGOS'!$AF350),"")</f>
        <v/>
      </c>
      <c r="CC120" s="317" t="str">
        <f>IF(AND('MAPA DE RIESGOS'!$AP351="Baja",'MAPA DE RIESGOS'!$AR351="Mayor"),CONCATENATE("R",'MAPA DE RIESGOS'!$H351,"C",'MAPA DE RIESGOS'!$AF351),"")</f>
        <v/>
      </c>
      <c r="CD120" s="318" t="str">
        <f>IF(AND('MAPA DE RIESGOS'!$AP334="Baja",'MAPA DE RIESGOS'!$AR334="Catastrófico"),CONCATENATE("R",'MAPA DE RIESGOS'!$H334,"C",'MAPA DE RIESGOS'!$AF334),"")</f>
        <v/>
      </c>
      <c r="CE120" s="318" t="str">
        <f>IF(AND('MAPA DE RIESGOS'!$AP335="Baja",'MAPA DE RIESGOS'!$AR335="Catastrófico"),CONCATENATE("R",'MAPA DE RIESGOS'!$H335,"C",'MAPA DE RIESGOS'!$AF335),"")</f>
        <v/>
      </c>
      <c r="CF120" s="318" t="str">
        <f>IF(AND('MAPA DE RIESGOS'!$AP336="Baja",'MAPA DE RIESGOS'!$AR336="Catastrófico"),CONCATENATE("R",'MAPA DE RIESGOS'!$H336,"C",'MAPA DE RIESGOS'!$AF336),"")</f>
        <v/>
      </c>
      <c r="CG120" s="318" t="str">
        <f>IF(AND('MAPA DE RIESGOS'!$AP337="Baja",'MAPA DE RIESGOS'!$AR337="Catastrófico"),CONCATENATE("R",'MAPA DE RIESGOS'!$H337,"C",'MAPA DE RIESGOS'!$AF337),"")</f>
        <v/>
      </c>
      <c r="CH120" s="318" t="str">
        <f>IF(AND('MAPA DE RIESGOS'!$AP338="Baja",'MAPA DE RIESGOS'!$AR338="Catastrófico"),CONCATENATE("R",'MAPA DE RIESGOS'!$H338,"C",'MAPA DE RIESGOS'!$AF338),"")</f>
        <v/>
      </c>
      <c r="CI120" s="318" t="str">
        <f>IF(AND('MAPA DE RIESGOS'!$AP339="Baja",'MAPA DE RIESGOS'!$AR339="Catastrófico"),CONCATENATE("R",'MAPA DE RIESGOS'!$H339,"C",'MAPA DE RIESGOS'!$AF339),"")</f>
        <v/>
      </c>
      <c r="CJ120" s="318" t="str">
        <f>IF(AND('MAPA DE RIESGOS'!$AP340="Baja",'MAPA DE RIESGOS'!$AR340="Catastrófico"),CONCATENATE("R",'MAPA DE RIESGOS'!$H340,"C",'MAPA DE RIESGOS'!$AF340),"")</f>
        <v/>
      </c>
      <c r="CK120" s="318" t="str">
        <f>IF(AND('MAPA DE RIESGOS'!$AP341="Baja",'MAPA DE RIESGOS'!$AR341="Catastrófico"),CONCATENATE("R",'MAPA DE RIESGOS'!$H341,"C",'MAPA DE RIESGOS'!$AF341),"")</f>
        <v/>
      </c>
      <c r="CL120" s="318" t="str">
        <f>IF(AND('MAPA DE RIESGOS'!$AP342="Baja",'MAPA DE RIESGOS'!$AR342="Catastrófico"),CONCATENATE("R",'MAPA DE RIESGOS'!$H342,"C",'MAPA DE RIESGOS'!$AF342),"")</f>
        <v/>
      </c>
      <c r="CM120" s="318" t="str">
        <f>IF(AND('MAPA DE RIESGOS'!$AP343="Baja",'MAPA DE RIESGOS'!$AR343="Catastrófico"),CONCATENATE("R",'MAPA DE RIESGOS'!$H343,"C",'MAPA DE RIESGOS'!$AF343),"")</f>
        <v/>
      </c>
      <c r="CN120" s="318" t="str">
        <f>IF(AND('MAPA DE RIESGOS'!$AP344="Baja",'MAPA DE RIESGOS'!$AR344="Catastrófico"),CONCATENATE("R",'MAPA DE RIESGOS'!$H344,"C",'MAPA DE RIESGOS'!$AF344),"")</f>
        <v/>
      </c>
      <c r="CO120" s="318" t="str">
        <f>IF(AND('MAPA DE RIESGOS'!$AP345="Baja",'MAPA DE RIESGOS'!$AR345="Catastrófico"),CONCATENATE("R",'MAPA DE RIESGOS'!$H345,"C",'MAPA DE RIESGOS'!$AF345),"")</f>
        <v/>
      </c>
      <c r="CP120" s="318" t="str">
        <f>IF(AND('MAPA DE RIESGOS'!$AP346="Baja",'MAPA DE RIESGOS'!$AR346="Catastrófico"),CONCATENATE("R",'MAPA DE RIESGOS'!$H346,"C",'MAPA DE RIESGOS'!$AF346),"")</f>
        <v/>
      </c>
      <c r="CQ120" s="318" t="str">
        <f>IF(AND('MAPA DE RIESGOS'!$AP347="Baja",'MAPA DE RIESGOS'!$AR347="Catastrófico"),CONCATENATE("R",'MAPA DE RIESGOS'!$H347,"C",'MAPA DE RIESGOS'!$AF347),"")</f>
        <v/>
      </c>
      <c r="CR120" s="318" t="str">
        <f>IF(AND('MAPA DE RIESGOS'!$AP348="Baja",'MAPA DE RIESGOS'!$AR348="Catastrófico"),CONCATENATE("R",'MAPA DE RIESGOS'!$H348,"C",'MAPA DE RIESGOS'!$AF348),"")</f>
        <v/>
      </c>
      <c r="CS120" s="318" t="str">
        <f>IF(AND('MAPA DE RIESGOS'!$AP349="Baja",'MAPA DE RIESGOS'!$AR349="Catastrófico"),CONCATENATE("R",'MAPA DE RIESGOS'!$H349,"C",'MAPA DE RIESGOS'!$AF349),"")</f>
        <v/>
      </c>
      <c r="CT120" s="318" t="str">
        <f>IF(AND('MAPA DE RIESGOS'!$AP350="Baja",'MAPA DE RIESGOS'!$AR350="Catastrófico"),CONCATENATE("R",'MAPA DE RIESGOS'!$H350,"C",'MAPA DE RIESGOS'!$AF350),"")</f>
        <v/>
      </c>
      <c r="CU120" s="319" t="str">
        <f>IF(AND('MAPA DE RIESGOS'!$AP351="Baja",'MAPA DE RIESGOS'!$AR351="Catastrófico"),CONCATENATE("R",'MAPA DE RIESGOS'!$H351,"C",'MAPA DE RIESGOS'!$AF351),"")</f>
        <v/>
      </c>
      <c r="CV120" s="57"/>
      <c r="CW120" s="845"/>
      <c r="CX120" s="845"/>
      <c r="CY120" s="845"/>
      <c r="CZ120" s="845"/>
      <c r="DA120" s="845"/>
      <c r="DB120" s="845"/>
    </row>
    <row r="121" spans="2:106" ht="32.450000000000003" customHeight="1">
      <c r="B121" s="878"/>
      <c r="C121" s="878"/>
      <c r="D121" s="879"/>
      <c r="E121" s="849"/>
      <c r="F121" s="850"/>
      <c r="G121" s="850"/>
      <c r="H121" s="850"/>
      <c r="I121" s="851"/>
      <c r="J121" s="337" t="str">
        <f>IF(AND('MAPA DE RIESGOS'!$AP352="Baja",'MAPA DE RIESGOS'!$AR352="Leve"),CONCATENATE("R",'MAPA DE RIESGOS'!$H352,"C",'MAPA DE RIESGOS'!$AF352),"")</f>
        <v/>
      </c>
      <c r="K121" s="338" t="str">
        <f>IF(AND('MAPA DE RIESGOS'!$AP353="Baja",'MAPA DE RIESGOS'!$AR353="Leve"),CONCATENATE("R",'MAPA DE RIESGOS'!$H353,"C",'MAPA DE RIESGOS'!$AF353),"")</f>
        <v/>
      </c>
      <c r="L121" s="338" t="str">
        <f>IF(AND('MAPA DE RIESGOS'!$AP354="Baja",'MAPA DE RIESGOS'!$AR354="Leve"),CONCATENATE("R",'MAPA DE RIESGOS'!$H354,"C",'MAPA DE RIESGOS'!$AF354),"")</f>
        <v/>
      </c>
      <c r="M121" s="338" t="str">
        <f>IF(AND('MAPA DE RIESGOS'!$AP355="Baja",'MAPA DE RIESGOS'!$AR355="Leve"),CONCATENATE("R",'MAPA DE RIESGOS'!$H355,"C",'MAPA DE RIESGOS'!$AF355),"")</f>
        <v/>
      </c>
      <c r="N121" s="338" t="str">
        <f>IF(AND('MAPA DE RIESGOS'!$AP356="Baja",'MAPA DE RIESGOS'!$AR356="Leve"),CONCATENATE("R",'MAPA DE RIESGOS'!$H356,"C",'MAPA DE RIESGOS'!$AF356),"")</f>
        <v/>
      </c>
      <c r="O121" s="338" t="str">
        <f>IF(AND('MAPA DE RIESGOS'!$AP357="Baja",'MAPA DE RIESGOS'!$AR357="Leve"),CONCATENATE("R",'MAPA DE RIESGOS'!$H357,"C",'MAPA DE RIESGOS'!$AF357),"")</f>
        <v/>
      </c>
      <c r="P121" s="338" t="str">
        <f>IF(AND('MAPA DE RIESGOS'!$AP358="Baja",'MAPA DE RIESGOS'!$AR358="Leve"),CONCATENATE("R",'MAPA DE RIESGOS'!$H358,"C",'MAPA DE RIESGOS'!$AF358),"")</f>
        <v/>
      </c>
      <c r="Q121" s="338" t="str">
        <f>IF(AND('MAPA DE RIESGOS'!$AP359="Baja",'MAPA DE RIESGOS'!$AR359="Leve"),CONCATENATE("R",'MAPA DE RIESGOS'!$H359,"C",'MAPA DE RIESGOS'!$AF359),"")</f>
        <v/>
      </c>
      <c r="R121" s="338" t="str">
        <f>IF(AND('MAPA DE RIESGOS'!$AP360="Baja",'MAPA DE RIESGOS'!$AR360="Leve"),CONCATENATE("R",'MAPA DE RIESGOS'!$H360,"C",'MAPA DE RIESGOS'!$AF360),"")</f>
        <v/>
      </c>
      <c r="S121" s="338" t="str">
        <f>IF(AND('MAPA DE RIESGOS'!$AP361="Baja",'MAPA DE RIESGOS'!$AR361="Leve"),CONCATENATE("R",'MAPA DE RIESGOS'!$H361,"C",'MAPA DE RIESGOS'!$AF361),"")</f>
        <v/>
      </c>
      <c r="T121" s="338" t="str">
        <f>IF(AND('MAPA DE RIESGOS'!$AP362="Baja",'MAPA DE RIESGOS'!$AR362="Leve"),CONCATENATE("R",'MAPA DE RIESGOS'!$H362,"C",'MAPA DE RIESGOS'!$AF362),"")</f>
        <v/>
      </c>
      <c r="U121" s="338" t="str">
        <f>IF(AND('MAPA DE RIESGOS'!$AP363="Baja",'MAPA DE RIESGOS'!$AR363="Leve"),CONCATENATE("R",'MAPA DE RIESGOS'!$H363,"C",'MAPA DE RIESGOS'!$AF363),"")</f>
        <v/>
      </c>
      <c r="V121" s="338" t="str">
        <f>IF(AND('MAPA DE RIESGOS'!$AP364="Baja",'MAPA DE RIESGOS'!$AR364="Leve"),CONCATENATE("R",'MAPA DE RIESGOS'!$H364,"C",'MAPA DE RIESGOS'!$AF364),"")</f>
        <v/>
      </c>
      <c r="W121" s="338" t="str">
        <f>IF(AND('MAPA DE RIESGOS'!$AP365="Baja",'MAPA DE RIESGOS'!$AR365="Leve"),CONCATENATE("R",'MAPA DE RIESGOS'!$H365,"C",'MAPA DE RIESGOS'!$AF365),"")</f>
        <v/>
      </c>
      <c r="X121" s="338" t="str">
        <f>IF(AND('MAPA DE RIESGOS'!$AP366="Baja",'MAPA DE RIESGOS'!$AR366="Leve"),CONCATENATE("R",'MAPA DE RIESGOS'!$H366,"C",'MAPA DE RIESGOS'!$AF366),"")</f>
        <v/>
      </c>
      <c r="Y121" s="338" t="str">
        <f>IF(AND('MAPA DE RIESGOS'!$AP367="Baja",'MAPA DE RIESGOS'!$AR367="Leve"),CONCATENATE("R",'MAPA DE RIESGOS'!$H367,"C",'MAPA DE RIESGOS'!$AF367),"")</f>
        <v/>
      </c>
      <c r="Z121" s="338" t="str">
        <f>IF(AND('MAPA DE RIESGOS'!$AP368="Baja",'MAPA DE RIESGOS'!$AR368="Leve"),CONCATENATE("R",'MAPA DE RIESGOS'!$H368,"C",'MAPA DE RIESGOS'!$AF368),"")</f>
        <v/>
      </c>
      <c r="AA121" s="339" t="str">
        <f>IF(AND('MAPA DE RIESGOS'!$AP369="Baja",'MAPA DE RIESGOS'!$AR369="Leve"),CONCATENATE("R",'MAPA DE RIESGOS'!$H369,"C",'MAPA DE RIESGOS'!$AF369),"")</f>
        <v/>
      </c>
      <c r="AB121" s="328" t="str">
        <f>IF(AND('MAPA DE RIESGOS'!$AP352="Baja",'MAPA DE RIESGOS'!$AR352="Menor"),CONCATENATE("R",'MAPA DE RIESGOS'!$H352,"C",'MAPA DE RIESGOS'!$AF352),"")</f>
        <v/>
      </c>
      <c r="AC121" s="329" t="str">
        <f>IF(AND('MAPA DE RIESGOS'!$AP353="Baja",'MAPA DE RIESGOS'!$AR353="Menor"),CONCATENATE("R",'MAPA DE RIESGOS'!$H353,"C",'MAPA DE RIESGOS'!$AF353),"")</f>
        <v/>
      </c>
      <c r="AD121" s="329" t="str">
        <f>IF(AND('MAPA DE RIESGOS'!$AP354="Baja",'MAPA DE RIESGOS'!$AR354="Menor"),CONCATENATE("R",'MAPA DE RIESGOS'!$H354,"C",'MAPA DE RIESGOS'!$AF354),"")</f>
        <v/>
      </c>
      <c r="AE121" s="329" t="str">
        <f>IF(AND('MAPA DE RIESGOS'!$AP355="Baja",'MAPA DE RIESGOS'!$AR355="Menor"),CONCATENATE("R",'MAPA DE RIESGOS'!$H355,"C",'MAPA DE RIESGOS'!$AF355),"")</f>
        <v/>
      </c>
      <c r="AF121" s="329" t="str">
        <f>IF(AND('MAPA DE RIESGOS'!$AP356="Baja",'MAPA DE RIESGOS'!$AR356="Menor"),CONCATENATE("R",'MAPA DE RIESGOS'!$H356,"C",'MAPA DE RIESGOS'!$AF356),"")</f>
        <v/>
      </c>
      <c r="AG121" s="329" t="str">
        <f>IF(AND('MAPA DE RIESGOS'!$AP357="Baja",'MAPA DE RIESGOS'!$AR357="Menor"),CONCATENATE("R",'MAPA DE RIESGOS'!$H357,"C",'MAPA DE RIESGOS'!$AF357),"")</f>
        <v/>
      </c>
      <c r="AH121" s="329" t="str">
        <f>IF(AND('MAPA DE RIESGOS'!$AP358="Baja",'MAPA DE RIESGOS'!$AR358="Menor"),CONCATENATE("R",'MAPA DE RIESGOS'!$H358,"C",'MAPA DE RIESGOS'!$AF358),"")</f>
        <v/>
      </c>
      <c r="AI121" s="329" t="str">
        <f>IF(AND('MAPA DE RIESGOS'!$AP359="Baja",'MAPA DE RIESGOS'!$AR359="Menor"),CONCATENATE("R",'MAPA DE RIESGOS'!$H359,"C",'MAPA DE RIESGOS'!$AF359),"")</f>
        <v/>
      </c>
      <c r="AJ121" s="329" t="str">
        <f>IF(AND('MAPA DE RIESGOS'!$AP360="Baja",'MAPA DE RIESGOS'!$AR360="Menor"),CONCATENATE("R",'MAPA DE RIESGOS'!$H360,"C",'MAPA DE RIESGOS'!$AF360),"")</f>
        <v/>
      </c>
      <c r="AK121" s="329" t="str">
        <f>IF(AND('MAPA DE RIESGOS'!$AP361="Baja",'MAPA DE RIESGOS'!$AR361="Menor"),CONCATENATE("R",'MAPA DE RIESGOS'!$H361,"C",'MAPA DE RIESGOS'!$AF361),"")</f>
        <v/>
      </c>
      <c r="AL121" s="329" t="str">
        <f>IF(AND('MAPA DE RIESGOS'!$AP362="Baja",'MAPA DE RIESGOS'!$AR362="Menor"),CONCATENATE("R",'MAPA DE RIESGOS'!$H362,"C",'MAPA DE RIESGOS'!$AF362),"")</f>
        <v/>
      </c>
      <c r="AM121" s="329" t="str">
        <f>IF(AND('MAPA DE RIESGOS'!$AP363="Baja",'MAPA DE RIESGOS'!$AR363="Menor"),CONCATENATE("R",'MAPA DE RIESGOS'!$H363,"C",'MAPA DE RIESGOS'!$AF363),"")</f>
        <v/>
      </c>
      <c r="AN121" s="329" t="str">
        <f>IF(AND('MAPA DE RIESGOS'!$AP364="Baja",'MAPA DE RIESGOS'!$AR364="Menor"),CONCATENATE("R",'MAPA DE RIESGOS'!$H364,"C",'MAPA DE RIESGOS'!$AF364),"")</f>
        <v/>
      </c>
      <c r="AO121" s="329" t="str">
        <f>IF(AND('MAPA DE RIESGOS'!$AP365="Baja",'MAPA DE RIESGOS'!$AR365="Menor"),CONCATENATE("R",'MAPA DE RIESGOS'!$H365,"C",'MAPA DE RIESGOS'!$AF365),"")</f>
        <v/>
      </c>
      <c r="AP121" s="329" t="str">
        <f>IF(AND('MAPA DE RIESGOS'!$AP366="Baja",'MAPA DE RIESGOS'!$AR366="Menor"),CONCATENATE("R",'MAPA DE RIESGOS'!$H366,"C",'MAPA DE RIESGOS'!$AF366),"")</f>
        <v/>
      </c>
      <c r="AQ121" s="329" t="str">
        <f>IF(AND('MAPA DE RIESGOS'!$AP367="Baja",'MAPA DE RIESGOS'!$AR367="Menor"),CONCATENATE("R",'MAPA DE RIESGOS'!$H367,"C",'MAPA DE RIESGOS'!$AF367),"")</f>
        <v/>
      </c>
      <c r="AR121" s="329" t="str">
        <f>IF(AND('MAPA DE RIESGOS'!$AP368="Baja",'MAPA DE RIESGOS'!$AR368="Menor"),CONCATENATE("R",'MAPA DE RIESGOS'!$H368,"C",'MAPA DE RIESGOS'!$AF368),"")</f>
        <v/>
      </c>
      <c r="AS121" s="329" t="str">
        <f>IF(AND('MAPA DE RIESGOS'!$AP369="Baja",'MAPA DE RIESGOS'!$AR369="Menor"),CONCATENATE("R",'MAPA DE RIESGOS'!$H369,"C",'MAPA DE RIESGOS'!$AF369),"")</f>
        <v/>
      </c>
      <c r="AT121" s="328" t="str">
        <f>IF(AND('MAPA DE RIESGOS'!$AP352="Baja",'MAPA DE RIESGOS'!$AR352="Moderado"),CONCATENATE("R",'MAPA DE RIESGOS'!$H352,"C",'MAPA DE RIESGOS'!$AF352),"")</f>
        <v/>
      </c>
      <c r="AU121" s="329" t="str">
        <f>IF(AND('MAPA DE RIESGOS'!$AP353="Baja",'MAPA DE RIESGOS'!$AR353="Moderado"),CONCATENATE("R",'MAPA DE RIESGOS'!$H353,"C",'MAPA DE RIESGOS'!$AF353),"")</f>
        <v/>
      </c>
      <c r="AV121" s="329" t="str">
        <f>IF(AND('MAPA DE RIESGOS'!$AP354="Baja",'MAPA DE RIESGOS'!$AR354="Moderado"),CONCATENATE("R",'MAPA DE RIESGOS'!$H354,"C",'MAPA DE RIESGOS'!$AF354),"")</f>
        <v/>
      </c>
      <c r="AW121" s="329" t="str">
        <f>IF(AND('MAPA DE RIESGOS'!$AP355="Baja",'MAPA DE RIESGOS'!$AR355="Moderado"),CONCATENATE("R",'MAPA DE RIESGOS'!$H355,"C",'MAPA DE RIESGOS'!$AF355),"")</f>
        <v/>
      </c>
      <c r="AX121" s="329" t="str">
        <f>IF(AND('MAPA DE RIESGOS'!$AP356="Baja",'MAPA DE RIESGOS'!$AR356="Moderado"),CONCATENATE("R",'MAPA DE RIESGOS'!$H356,"C",'MAPA DE RIESGOS'!$AF356),"")</f>
        <v/>
      </c>
      <c r="AY121" s="329" t="str">
        <f>IF(AND('MAPA DE RIESGOS'!$AP357="Baja",'MAPA DE RIESGOS'!$AR357="Moderado"),CONCATENATE("R",'MAPA DE RIESGOS'!$H357,"C",'MAPA DE RIESGOS'!$AF357),"")</f>
        <v/>
      </c>
      <c r="AZ121" s="329" t="str">
        <f>IF(AND('MAPA DE RIESGOS'!$AP358="Baja",'MAPA DE RIESGOS'!$AR358="Moderado"),CONCATENATE("R",'MAPA DE RIESGOS'!$H358,"C",'MAPA DE RIESGOS'!$AF358),"")</f>
        <v/>
      </c>
      <c r="BA121" s="329" t="str">
        <f>IF(AND('MAPA DE RIESGOS'!$AP359="Baja",'MAPA DE RIESGOS'!$AR359="Moderado"),CONCATENATE("R",'MAPA DE RIESGOS'!$H359,"C",'MAPA DE RIESGOS'!$AF359),"")</f>
        <v/>
      </c>
      <c r="BB121" s="329" t="str">
        <f>IF(AND('MAPA DE RIESGOS'!$AP360="Baja",'MAPA DE RIESGOS'!$AR360="Moderado"),CONCATENATE("R",'MAPA DE RIESGOS'!$H360,"C",'MAPA DE RIESGOS'!$AF360),"")</f>
        <v/>
      </c>
      <c r="BC121" s="329" t="str">
        <f>IF(AND('MAPA DE RIESGOS'!$AP361="Baja",'MAPA DE RIESGOS'!$AR361="Moderado"),CONCATENATE("R",'MAPA DE RIESGOS'!$H361,"C",'MAPA DE RIESGOS'!$AF361),"")</f>
        <v/>
      </c>
      <c r="BD121" s="329" t="str">
        <f>IF(AND('MAPA DE RIESGOS'!$AP362="Baja",'MAPA DE RIESGOS'!$AR362="Moderado"),CONCATENATE("R",'MAPA DE RIESGOS'!$H362,"C",'MAPA DE RIESGOS'!$AF362),"")</f>
        <v/>
      </c>
      <c r="BE121" s="329" t="str">
        <f>IF(AND('MAPA DE RIESGOS'!$AP363="Baja",'MAPA DE RIESGOS'!$AR363="Moderado"),CONCATENATE("R",'MAPA DE RIESGOS'!$H363,"C",'MAPA DE RIESGOS'!$AF363),"")</f>
        <v/>
      </c>
      <c r="BF121" s="329" t="str">
        <f>IF(AND('MAPA DE RIESGOS'!$AP364="Baja",'MAPA DE RIESGOS'!$AR364="Moderado"),CONCATENATE("R",'MAPA DE RIESGOS'!$H364,"C",'MAPA DE RIESGOS'!$AF364),"")</f>
        <v/>
      </c>
      <c r="BG121" s="329" t="str">
        <f>IF(AND('MAPA DE RIESGOS'!$AP365="Baja",'MAPA DE RIESGOS'!$AR365="Moderado"),CONCATENATE("R",'MAPA DE RIESGOS'!$H365,"C",'MAPA DE RIESGOS'!$AF365),"")</f>
        <v/>
      </c>
      <c r="BH121" s="329" t="str">
        <f>IF(AND('MAPA DE RIESGOS'!$AP366="Baja",'MAPA DE RIESGOS'!$AR366="Moderado"),CONCATENATE("R",'MAPA DE RIESGOS'!$H366,"C",'MAPA DE RIESGOS'!$AF366),"")</f>
        <v/>
      </c>
      <c r="BI121" s="329" t="str">
        <f>IF(AND('MAPA DE RIESGOS'!$AP367="Baja",'MAPA DE RIESGOS'!$AR367="Moderado"),CONCATENATE("R",'MAPA DE RIESGOS'!$H367,"C",'MAPA DE RIESGOS'!$AF367),"")</f>
        <v/>
      </c>
      <c r="BJ121" s="329" t="str">
        <f>IF(AND('MAPA DE RIESGOS'!$AP368="Baja",'MAPA DE RIESGOS'!$AR368="Moderado"),CONCATENATE("R",'MAPA DE RIESGOS'!$H368,"C",'MAPA DE RIESGOS'!$AF368),"")</f>
        <v/>
      </c>
      <c r="BK121" s="330" t="str">
        <f>IF(AND('MAPA DE RIESGOS'!$AP369="Baja",'MAPA DE RIESGOS'!$AR369="Moderado"),CONCATENATE("R",'MAPA DE RIESGOS'!$H369,"C",'MAPA DE RIESGOS'!$AF369),"")</f>
        <v/>
      </c>
      <c r="BL121" s="316" t="str">
        <f>IF(AND('MAPA DE RIESGOS'!$AP352="Baja",'MAPA DE RIESGOS'!$AR352="Mayor"),CONCATENATE("R",'MAPA DE RIESGOS'!$H352,"C",'MAPA DE RIESGOS'!$AF352),"")</f>
        <v/>
      </c>
      <c r="BM121" s="316" t="str">
        <f>IF(AND('MAPA DE RIESGOS'!$AP353="Baja",'MAPA DE RIESGOS'!$AR353="Mayor"),CONCATENATE("R",'MAPA DE RIESGOS'!$H353,"C",'MAPA DE RIESGOS'!$AF353),"")</f>
        <v/>
      </c>
      <c r="BN121" s="316" t="str">
        <f>IF(AND('MAPA DE RIESGOS'!$AP354="Baja",'MAPA DE RIESGOS'!$AR354="Mayor"),CONCATENATE("R",'MAPA DE RIESGOS'!$H354,"C",'MAPA DE RIESGOS'!$AF354),"")</f>
        <v/>
      </c>
      <c r="BO121" s="316" t="str">
        <f>IF(AND('MAPA DE RIESGOS'!$AP355="Baja",'MAPA DE RIESGOS'!$AR355="Mayor"),CONCATENATE("R",'MAPA DE RIESGOS'!$H355,"C",'MAPA DE RIESGOS'!$AF355),"")</f>
        <v/>
      </c>
      <c r="BP121" s="316" t="str">
        <f>IF(AND('MAPA DE RIESGOS'!$AP356="Baja",'MAPA DE RIESGOS'!$AR356="Mayor"),CONCATENATE("R",'MAPA DE RIESGOS'!$H356,"C",'MAPA DE RIESGOS'!$AF356),"")</f>
        <v/>
      </c>
      <c r="BQ121" s="316" t="str">
        <f>IF(AND('MAPA DE RIESGOS'!$AP357="Baja",'MAPA DE RIESGOS'!$AR357="Mayor"),CONCATENATE("R",'MAPA DE RIESGOS'!$H357,"C",'MAPA DE RIESGOS'!$AF357),"")</f>
        <v/>
      </c>
      <c r="BR121" s="316" t="str">
        <f>IF(AND('MAPA DE RIESGOS'!$AP358="Baja",'MAPA DE RIESGOS'!$AR358="Mayor"),CONCATENATE("R",'MAPA DE RIESGOS'!$H358,"C",'MAPA DE RIESGOS'!$AF358),"")</f>
        <v/>
      </c>
      <c r="BS121" s="316" t="str">
        <f>IF(AND('MAPA DE RIESGOS'!$AP359="Baja",'MAPA DE RIESGOS'!$AR359="Mayor"),CONCATENATE("R",'MAPA DE RIESGOS'!$H359,"C",'MAPA DE RIESGOS'!$AF359),"")</f>
        <v/>
      </c>
      <c r="BT121" s="316" t="str">
        <f>IF(AND('MAPA DE RIESGOS'!$AP360="Baja",'MAPA DE RIESGOS'!$AR360="Mayor"),CONCATENATE("R",'MAPA DE RIESGOS'!$H360,"C",'MAPA DE RIESGOS'!$AF360),"")</f>
        <v/>
      </c>
      <c r="BU121" s="316" t="str">
        <f>IF(AND('MAPA DE RIESGOS'!$AP361="Baja",'MAPA DE RIESGOS'!$AR361="Mayor"),CONCATENATE("R",'MAPA DE RIESGOS'!$H361,"C",'MAPA DE RIESGOS'!$AF361),"")</f>
        <v/>
      </c>
      <c r="BV121" s="316" t="str">
        <f>IF(AND('MAPA DE RIESGOS'!$AP362="Baja",'MAPA DE RIESGOS'!$AR362="Mayor"),CONCATENATE("R",'MAPA DE RIESGOS'!$H362,"C",'MAPA DE RIESGOS'!$AF362),"")</f>
        <v/>
      </c>
      <c r="BW121" s="316" t="str">
        <f>IF(AND('MAPA DE RIESGOS'!$AP363="Baja",'MAPA DE RIESGOS'!$AR363="Mayor"),CONCATENATE("R",'MAPA DE RIESGOS'!$H363,"C",'MAPA DE RIESGOS'!$AF363),"")</f>
        <v/>
      </c>
      <c r="BX121" s="316" t="str">
        <f>IF(AND('MAPA DE RIESGOS'!$AP364="Baja",'MAPA DE RIESGOS'!$AR364="Mayor"),CONCATENATE("R",'MAPA DE RIESGOS'!$H364,"C",'MAPA DE RIESGOS'!$AF364),"")</f>
        <v/>
      </c>
      <c r="BY121" s="316" t="str">
        <f>IF(AND('MAPA DE RIESGOS'!$AP365="Baja",'MAPA DE RIESGOS'!$AR365="Mayor"),CONCATENATE("R",'MAPA DE RIESGOS'!$H365,"C",'MAPA DE RIESGOS'!$AF365),"")</f>
        <v/>
      </c>
      <c r="BZ121" s="316" t="str">
        <f>IF(AND('MAPA DE RIESGOS'!$AP366="Baja",'MAPA DE RIESGOS'!$AR366="Mayor"),CONCATENATE("R",'MAPA DE RIESGOS'!$H366,"C",'MAPA DE RIESGOS'!$AF366),"")</f>
        <v/>
      </c>
      <c r="CA121" s="316" t="str">
        <f>IF(AND('MAPA DE RIESGOS'!$AP367="Baja",'MAPA DE RIESGOS'!$AR367="Mayor"),CONCATENATE("R",'MAPA DE RIESGOS'!$H367,"C",'MAPA DE RIESGOS'!$AF367),"")</f>
        <v/>
      </c>
      <c r="CB121" s="316" t="str">
        <f>IF(AND('MAPA DE RIESGOS'!$AP368="Baja",'MAPA DE RIESGOS'!$AR368="Mayor"),CONCATENATE("R",'MAPA DE RIESGOS'!$H368,"C",'MAPA DE RIESGOS'!$AF368),"")</f>
        <v/>
      </c>
      <c r="CC121" s="317" t="str">
        <f>IF(AND('MAPA DE RIESGOS'!$AP369="Baja",'MAPA DE RIESGOS'!$AR369="Mayor"),CONCATENATE("R",'MAPA DE RIESGOS'!$H369,"C",'MAPA DE RIESGOS'!$AF369),"")</f>
        <v/>
      </c>
      <c r="CD121" s="318" t="str">
        <f>IF(AND('MAPA DE RIESGOS'!$AP352="Baja",'MAPA DE RIESGOS'!$AR352="Catastrófico"),CONCATENATE("R",'MAPA DE RIESGOS'!$H352,"C",'MAPA DE RIESGOS'!$AF352),"")</f>
        <v/>
      </c>
      <c r="CE121" s="318" t="str">
        <f>IF(AND('MAPA DE RIESGOS'!$AP353="Baja",'MAPA DE RIESGOS'!$AR353="Catastrófico"),CONCATENATE("R",'MAPA DE RIESGOS'!$H353,"C",'MAPA DE RIESGOS'!$AF353),"")</f>
        <v/>
      </c>
      <c r="CF121" s="318" t="str">
        <f>IF(AND('MAPA DE RIESGOS'!$AP354="Baja",'MAPA DE RIESGOS'!$AR354="Catastrófico"),CONCATENATE("R",'MAPA DE RIESGOS'!$H354,"C",'MAPA DE RIESGOS'!$AF354),"")</f>
        <v/>
      </c>
      <c r="CG121" s="318" t="str">
        <f>IF(AND('MAPA DE RIESGOS'!$AP355="Baja",'MAPA DE RIESGOS'!$AR355="Catastrófico"),CONCATENATE("R",'MAPA DE RIESGOS'!$H355,"C",'MAPA DE RIESGOS'!$AF355),"")</f>
        <v/>
      </c>
      <c r="CH121" s="318" t="str">
        <f>IF(AND('MAPA DE RIESGOS'!$AP356="Baja",'MAPA DE RIESGOS'!$AR356="Catastrófico"),CONCATENATE("R",'MAPA DE RIESGOS'!$H356,"C",'MAPA DE RIESGOS'!$AF356),"")</f>
        <v/>
      </c>
      <c r="CI121" s="318" t="str">
        <f>IF(AND('MAPA DE RIESGOS'!$AP357="Baja",'MAPA DE RIESGOS'!$AR357="Catastrófico"),CONCATENATE("R",'MAPA DE RIESGOS'!$H357,"C",'MAPA DE RIESGOS'!$AF357),"")</f>
        <v/>
      </c>
      <c r="CJ121" s="318" t="str">
        <f>IF(AND('MAPA DE RIESGOS'!$AP358="Baja",'MAPA DE RIESGOS'!$AR358="Catastrófico"),CONCATENATE("R",'MAPA DE RIESGOS'!$H358,"C",'MAPA DE RIESGOS'!$AF358),"")</f>
        <v/>
      </c>
      <c r="CK121" s="318" t="str">
        <f>IF(AND('MAPA DE RIESGOS'!$AP359="Baja",'MAPA DE RIESGOS'!$AR359="Catastrófico"),CONCATENATE("R",'MAPA DE RIESGOS'!$H359,"C",'MAPA DE RIESGOS'!$AF359),"")</f>
        <v/>
      </c>
      <c r="CL121" s="318" t="str">
        <f>IF(AND('MAPA DE RIESGOS'!$AP360="Baja",'MAPA DE RIESGOS'!$AR360="Catastrófico"),CONCATENATE("R",'MAPA DE RIESGOS'!$H360,"C",'MAPA DE RIESGOS'!$AF360),"")</f>
        <v/>
      </c>
      <c r="CM121" s="318" t="str">
        <f>IF(AND('MAPA DE RIESGOS'!$AP361="Baja",'MAPA DE RIESGOS'!$AR361="Catastrófico"),CONCATENATE("R",'MAPA DE RIESGOS'!$H361,"C",'MAPA DE RIESGOS'!$AF361),"")</f>
        <v/>
      </c>
      <c r="CN121" s="318" t="str">
        <f>IF(AND('MAPA DE RIESGOS'!$AP362="Baja",'MAPA DE RIESGOS'!$AR362="Catastrófico"),CONCATENATE("R",'MAPA DE RIESGOS'!$H362,"C",'MAPA DE RIESGOS'!$AF362),"")</f>
        <v/>
      </c>
      <c r="CO121" s="318" t="str">
        <f>IF(AND('MAPA DE RIESGOS'!$AP363="Baja",'MAPA DE RIESGOS'!$AR363="Catastrófico"),CONCATENATE("R",'MAPA DE RIESGOS'!$H363,"C",'MAPA DE RIESGOS'!$AF363),"")</f>
        <v/>
      </c>
      <c r="CP121" s="318" t="str">
        <f>IF(AND('MAPA DE RIESGOS'!$AP364="Baja",'MAPA DE RIESGOS'!$AR364="Catastrófico"),CONCATENATE("R",'MAPA DE RIESGOS'!$H364,"C",'MAPA DE RIESGOS'!$AF364),"")</f>
        <v/>
      </c>
      <c r="CQ121" s="318" t="str">
        <f>IF(AND('MAPA DE RIESGOS'!$AP365="Baja",'MAPA DE RIESGOS'!$AR365="Catastrófico"),CONCATENATE("R",'MAPA DE RIESGOS'!$H365,"C",'MAPA DE RIESGOS'!$AF365),"")</f>
        <v/>
      </c>
      <c r="CR121" s="318" t="str">
        <f>IF(AND('MAPA DE RIESGOS'!$AP366="Baja",'MAPA DE RIESGOS'!$AR366="Catastrófico"),CONCATENATE("R",'MAPA DE RIESGOS'!$H366,"C",'MAPA DE RIESGOS'!$AF366),"")</f>
        <v/>
      </c>
      <c r="CS121" s="318" t="str">
        <f>IF(AND('MAPA DE RIESGOS'!$AP367="Baja",'MAPA DE RIESGOS'!$AR367="Catastrófico"),CONCATENATE("R",'MAPA DE RIESGOS'!$H367,"C",'MAPA DE RIESGOS'!$AF367),"")</f>
        <v/>
      </c>
      <c r="CT121" s="318" t="str">
        <f>IF(AND('MAPA DE RIESGOS'!$AP368="Baja",'MAPA DE RIESGOS'!$AR368="Catastrófico"),CONCATENATE("R",'MAPA DE RIESGOS'!$H368,"C",'MAPA DE RIESGOS'!$AF368),"")</f>
        <v/>
      </c>
      <c r="CU121" s="319" t="str">
        <f>IF(AND('MAPA DE RIESGOS'!$AP369="Baja",'MAPA DE RIESGOS'!$AR369="Catastrófico"),CONCATENATE("R",'MAPA DE RIESGOS'!$H369,"C",'MAPA DE RIESGOS'!$AF369),"")</f>
        <v/>
      </c>
      <c r="CV121" s="57"/>
      <c r="CW121" s="845"/>
      <c r="CX121" s="845"/>
      <c r="CY121" s="845"/>
      <c r="CZ121" s="845"/>
      <c r="DA121" s="845"/>
      <c r="DB121" s="845"/>
    </row>
    <row r="122" spans="2:106" ht="32.450000000000003" customHeight="1">
      <c r="B122" s="878"/>
      <c r="C122" s="878"/>
      <c r="D122" s="879"/>
      <c r="E122" s="849"/>
      <c r="F122" s="850"/>
      <c r="G122" s="850"/>
      <c r="H122" s="850"/>
      <c r="I122" s="851"/>
      <c r="J122" s="337" t="str">
        <f>IF(AND('MAPA DE RIESGOS'!$AP370="Baja",'MAPA DE RIESGOS'!$AR370="Leve"),CONCATENATE("R",'MAPA DE RIESGOS'!$H370,"C",'MAPA DE RIESGOS'!$AF370),"")</f>
        <v/>
      </c>
      <c r="K122" s="338" t="str">
        <f>IF(AND('MAPA DE RIESGOS'!$AP371="Baja",'MAPA DE RIESGOS'!$AR371="Leve"),CONCATENATE("R",'MAPA DE RIESGOS'!$H371,"C",'MAPA DE RIESGOS'!$AF371),"")</f>
        <v/>
      </c>
      <c r="L122" s="338" t="str">
        <f>IF(AND('MAPA DE RIESGOS'!$AP372="Baja",'MAPA DE RIESGOS'!$AR372="Leve"),CONCATENATE("R",'MAPA DE RIESGOS'!$H372,"C",'MAPA DE RIESGOS'!$AF372),"")</f>
        <v/>
      </c>
      <c r="M122" s="338" t="str">
        <f>IF(AND('MAPA DE RIESGOS'!$AP373="Baja",'MAPA DE RIESGOS'!$AR373="Leve"),CONCATENATE("R",'MAPA DE RIESGOS'!$H373,"C",'MAPA DE RIESGOS'!$AF373),"")</f>
        <v/>
      </c>
      <c r="N122" s="338" t="str">
        <f>IF(AND('MAPA DE RIESGOS'!$AP374="Baja",'MAPA DE RIESGOS'!$AR374="Leve"),CONCATENATE("R",'MAPA DE RIESGOS'!$H374,"C",'MAPA DE RIESGOS'!$AF374),"")</f>
        <v/>
      </c>
      <c r="O122" s="338" t="str">
        <f>IF(AND('MAPA DE RIESGOS'!$AP375="Baja",'MAPA DE RIESGOS'!$AR375="Leve"),CONCATENATE("R",'MAPA DE RIESGOS'!$H375,"C",'MAPA DE RIESGOS'!$AF375),"")</f>
        <v/>
      </c>
      <c r="P122" s="338" t="str">
        <f>IF(AND('MAPA DE RIESGOS'!$AP376="Baja",'MAPA DE RIESGOS'!$AR376="Leve"),CONCATENATE("R",'MAPA DE RIESGOS'!$H376,"C",'MAPA DE RIESGOS'!$AF376),"")</f>
        <v/>
      </c>
      <c r="Q122" s="338" t="str">
        <f>IF(AND('MAPA DE RIESGOS'!$AP377="Baja",'MAPA DE RIESGOS'!$AR377="Leve"),CONCATENATE("R",'MAPA DE RIESGOS'!$H377,"C",'MAPA DE RIESGOS'!$AF377),"")</f>
        <v/>
      </c>
      <c r="R122" s="338" t="str">
        <f>IF(AND('MAPA DE RIESGOS'!$AP378="Baja",'MAPA DE RIESGOS'!$AR378="Leve"),CONCATENATE("R",'MAPA DE RIESGOS'!$H378,"C",'MAPA DE RIESGOS'!$AF378),"")</f>
        <v/>
      </c>
      <c r="S122" s="338" t="str">
        <f>IF(AND('MAPA DE RIESGOS'!$AP379="Baja",'MAPA DE RIESGOS'!$AR379="Leve"),CONCATENATE("R",'MAPA DE RIESGOS'!$H379,"C",'MAPA DE RIESGOS'!$AF379),"")</f>
        <v/>
      </c>
      <c r="T122" s="338" t="str">
        <f>IF(AND('MAPA DE RIESGOS'!$AP380="Baja",'MAPA DE RIESGOS'!$AR380="Leve"),CONCATENATE("R",'MAPA DE RIESGOS'!$H380,"C",'MAPA DE RIESGOS'!$AF380),"")</f>
        <v/>
      </c>
      <c r="U122" s="338" t="str">
        <f>IF(AND('MAPA DE RIESGOS'!$AP381="Baja",'MAPA DE RIESGOS'!$AR381="Leve"),CONCATENATE("R",'MAPA DE RIESGOS'!$H381,"C",'MAPA DE RIESGOS'!$AF381),"")</f>
        <v/>
      </c>
      <c r="V122" s="338" t="str">
        <f>IF(AND('MAPA DE RIESGOS'!$AP382="Baja",'MAPA DE RIESGOS'!$AR382="Leve"),CONCATENATE("R",'MAPA DE RIESGOS'!$H382,"C",'MAPA DE RIESGOS'!$AF382),"")</f>
        <v/>
      </c>
      <c r="W122" s="338" t="str">
        <f>IF(AND('MAPA DE RIESGOS'!$AP383="Baja",'MAPA DE RIESGOS'!$AR383="Leve"),CONCATENATE("R",'MAPA DE RIESGOS'!$H383,"C",'MAPA DE RIESGOS'!$AF383),"")</f>
        <v/>
      </c>
      <c r="X122" s="338" t="str">
        <f>IF(AND('MAPA DE RIESGOS'!$AP384="Baja",'MAPA DE RIESGOS'!$AR384="Leve"),CONCATENATE("R",'MAPA DE RIESGOS'!$H384,"C",'MAPA DE RIESGOS'!$AF384),"")</f>
        <v/>
      </c>
      <c r="Y122" s="338" t="str">
        <f>IF(AND('MAPA DE RIESGOS'!$AP385="Baja",'MAPA DE RIESGOS'!$AR385="Leve"),CONCATENATE("R",'MAPA DE RIESGOS'!$H385,"C",'MAPA DE RIESGOS'!$AF385),"")</f>
        <v/>
      </c>
      <c r="Z122" s="338" t="str">
        <f>IF(AND('MAPA DE RIESGOS'!$AP386="Baja",'MAPA DE RIESGOS'!$AR386="Leve"),CONCATENATE("R",'MAPA DE RIESGOS'!$H386,"C",'MAPA DE RIESGOS'!$AF386),"")</f>
        <v/>
      </c>
      <c r="AA122" s="339" t="str">
        <f>IF(AND('MAPA DE RIESGOS'!$AP387="Baja",'MAPA DE RIESGOS'!$AR387="Leve"),CONCATENATE("R",'MAPA DE RIESGOS'!$H387,"C",'MAPA DE RIESGOS'!$AF387),"")</f>
        <v/>
      </c>
      <c r="AB122" s="328" t="str">
        <f>IF(AND('MAPA DE RIESGOS'!$AP370="Baja",'MAPA DE RIESGOS'!$AR370="Menor"),CONCATENATE("R",'MAPA DE RIESGOS'!$H370,"C",'MAPA DE RIESGOS'!$AF370),"")</f>
        <v/>
      </c>
      <c r="AC122" s="329" t="str">
        <f>IF(AND('MAPA DE RIESGOS'!$AP371="Baja",'MAPA DE RIESGOS'!$AR371="Menor"),CONCATENATE("R",'MAPA DE RIESGOS'!$H371,"C",'MAPA DE RIESGOS'!$AF371),"")</f>
        <v/>
      </c>
      <c r="AD122" s="329" t="str">
        <f>IF(AND('MAPA DE RIESGOS'!$AP372="Baja",'MAPA DE RIESGOS'!$AR372="Menor"),CONCATENATE("R",'MAPA DE RIESGOS'!$H372,"C",'MAPA DE RIESGOS'!$AF372),"")</f>
        <v/>
      </c>
      <c r="AE122" s="329" t="str">
        <f>IF(AND('MAPA DE RIESGOS'!$AP373="Baja",'MAPA DE RIESGOS'!$AR373="Menor"),CONCATENATE("R",'MAPA DE RIESGOS'!$H373,"C",'MAPA DE RIESGOS'!$AF373),"")</f>
        <v/>
      </c>
      <c r="AF122" s="329" t="str">
        <f>IF(AND('MAPA DE RIESGOS'!$AP374="Baja",'MAPA DE RIESGOS'!$AR374="Menor"),CONCATENATE("R",'MAPA DE RIESGOS'!$H374,"C",'MAPA DE RIESGOS'!$AF374),"")</f>
        <v/>
      </c>
      <c r="AG122" s="329" t="str">
        <f>IF(AND('MAPA DE RIESGOS'!$AP375="Baja",'MAPA DE RIESGOS'!$AR375="Menor"),CONCATENATE("R",'MAPA DE RIESGOS'!$H375,"C",'MAPA DE RIESGOS'!$AF375),"")</f>
        <v/>
      </c>
      <c r="AH122" s="329" t="str">
        <f>IF(AND('MAPA DE RIESGOS'!$AP376="Baja",'MAPA DE RIESGOS'!$AR376="Menor"),CONCATENATE("R",'MAPA DE RIESGOS'!$H376,"C",'MAPA DE RIESGOS'!$AF376),"")</f>
        <v/>
      </c>
      <c r="AI122" s="329" t="str">
        <f>IF(AND('MAPA DE RIESGOS'!$AP377="Baja",'MAPA DE RIESGOS'!$AR377="Menor"),CONCATENATE("R",'MAPA DE RIESGOS'!$H377,"C",'MAPA DE RIESGOS'!$AF377),"")</f>
        <v/>
      </c>
      <c r="AJ122" s="329" t="str">
        <f>IF(AND('MAPA DE RIESGOS'!$AP378="Baja",'MAPA DE RIESGOS'!$AR378="Menor"),CONCATENATE("R",'MAPA DE RIESGOS'!$H378,"C",'MAPA DE RIESGOS'!$AF378),"")</f>
        <v/>
      </c>
      <c r="AK122" s="329" t="str">
        <f>IF(AND('MAPA DE RIESGOS'!$AP379="Baja",'MAPA DE RIESGOS'!$AR379="Menor"),CONCATENATE("R",'MAPA DE RIESGOS'!$H379,"C",'MAPA DE RIESGOS'!$AF379),"")</f>
        <v/>
      </c>
      <c r="AL122" s="329" t="str">
        <f>IF(AND('MAPA DE RIESGOS'!$AP380="Baja",'MAPA DE RIESGOS'!$AR380="Menor"),CONCATENATE("R",'MAPA DE RIESGOS'!$H380,"C",'MAPA DE RIESGOS'!$AF380),"")</f>
        <v/>
      </c>
      <c r="AM122" s="329" t="str">
        <f>IF(AND('MAPA DE RIESGOS'!$AP381="Baja",'MAPA DE RIESGOS'!$AR381="Menor"),CONCATENATE("R",'MAPA DE RIESGOS'!$H381,"C",'MAPA DE RIESGOS'!$AF381),"")</f>
        <v/>
      </c>
      <c r="AN122" s="329" t="str">
        <f>IF(AND('MAPA DE RIESGOS'!$AP382="Baja",'MAPA DE RIESGOS'!$AR382="Menor"),CONCATENATE("R",'MAPA DE RIESGOS'!$H382,"C",'MAPA DE RIESGOS'!$AF382),"")</f>
        <v/>
      </c>
      <c r="AO122" s="329" t="str">
        <f>IF(AND('MAPA DE RIESGOS'!$AP383="Baja",'MAPA DE RIESGOS'!$AR383="Menor"),CONCATENATE("R",'MAPA DE RIESGOS'!$H383,"C",'MAPA DE RIESGOS'!$AF383),"")</f>
        <v/>
      </c>
      <c r="AP122" s="329" t="str">
        <f>IF(AND('MAPA DE RIESGOS'!$AP384="Baja",'MAPA DE RIESGOS'!$AR384="Menor"),CONCATENATE("R",'MAPA DE RIESGOS'!$H384,"C",'MAPA DE RIESGOS'!$AF384),"")</f>
        <v/>
      </c>
      <c r="AQ122" s="329" t="str">
        <f>IF(AND('MAPA DE RIESGOS'!$AP385="Baja",'MAPA DE RIESGOS'!$AR385="Menor"),CONCATENATE("R",'MAPA DE RIESGOS'!$H385,"C",'MAPA DE RIESGOS'!$AF385),"")</f>
        <v/>
      </c>
      <c r="AR122" s="329" t="str">
        <f>IF(AND('MAPA DE RIESGOS'!$AP386="Baja",'MAPA DE RIESGOS'!$AR386="Menor"),CONCATENATE("R",'MAPA DE RIESGOS'!$H386,"C",'MAPA DE RIESGOS'!$AF386),"")</f>
        <v/>
      </c>
      <c r="AS122" s="329" t="str">
        <f>IF(AND('MAPA DE RIESGOS'!$AP387="Baja",'MAPA DE RIESGOS'!$AR387="Menor"),CONCATENATE("R",'MAPA DE RIESGOS'!$H387,"C",'MAPA DE RIESGOS'!$AF387),"")</f>
        <v/>
      </c>
      <c r="AT122" s="328" t="str">
        <f>IF(AND('MAPA DE RIESGOS'!$AP370="Baja",'MAPA DE RIESGOS'!$AR370="Moderado"),CONCATENATE("R",'MAPA DE RIESGOS'!$H370,"C",'MAPA DE RIESGOS'!$AF370),"")</f>
        <v>R60C1</v>
      </c>
      <c r="AU122" s="329" t="str">
        <f>IF(AND('MAPA DE RIESGOS'!$AP371="Baja",'MAPA DE RIESGOS'!$AR371="Moderado"),CONCATENATE("R",'MAPA DE RIESGOS'!$H371,"C",'MAPA DE RIESGOS'!$AF371),"")</f>
        <v>R60C2</v>
      </c>
      <c r="AV122" s="329" t="str">
        <f>IF(AND('MAPA DE RIESGOS'!$AP372="Baja",'MAPA DE RIESGOS'!$AR372="Moderado"),CONCATENATE("R",'MAPA DE RIESGOS'!$H372,"C",'MAPA DE RIESGOS'!$AF372),"")</f>
        <v/>
      </c>
      <c r="AW122" s="329" t="str">
        <f>IF(AND('MAPA DE RIESGOS'!$AP373="Baja",'MAPA DE RIESGOS'!$AR373="Moderado"),CONCATENATE("R",'MAPA DE RIESGOS'!$H373,"C",'MAPA DE RIESGOS'!$AF373),"")</f>
        <v/>
      </c>
      <c r="AX122" s="329" t="str">
        <f>IF(AND('MAPA DE RIESGOS'!$AP374="Baja",'MAPA DE RIESGOS'!$AR374="Moderado"),CONCATENATE("R",'MAPA DE RIESGOS'!$H374,"C",'MAPA DE RIESGOS'!$AF374),"")</f>
        <v/>
      </c>
      <c r="AY122" s="329" t="str">
        <f>IF(AND('MAPA DE RIESGOS'!$AP375="Baja",'MAPA DE RIESGOS'!$AR375="Moderado"),CONCATENATE("R",'MAPA DE RIESGOS'!$H375,"C",'MAPA DE RIESGOS'!$AF375),"")</f>
        <v/>
      </c>
      <c r="AZ122" s="329" t="str">
        <f>IF(AND('MAPA DE RIESGOS'!$AP376="Baja",'MAPA DE RIESGOS'!$AR376="Moderado"),CONCATENATE("R",'MAPA DE RIESGOS'!$H376,"C",'MAPA DE RIESGOS'!$AF376),"")</f>
        <v>R61C1</v>
      </c>
      <c r="BA122" s="329" t="str">
        <f>IF(AND('MAPA DE RIESGOS'!$AP377="Baja",'MAPA DE RIESGOS'!$AR377="Moderado"),CONCATENATE("R",'MAPA DE RIESGOS'!$H377,"C",'MAPA DE RIESGOS'!$AF377),"")</f>
        <v>R61C2</v>
      </c>
      <c r="BB122" s="329" t="str">
        <f>IF(AND('MAPA DE RIESGOS'!$AP378="Baja",'MAPA DE RIESGOS'!$AR378="Moderado"),CONCATENATE("R",'MAPA DE RIESGOS'!$H378,"C",'MAPA DE RIESGOS'!$AF378),"")</f>
        <v/>
      </c>
      <c r="BC122" s="329" t="str">
        <f>IF(AND('MAPA DE RIESGOS'!$AP379="Baja",'MAPA DE RIESGOS'!$AR379="Moderado"),CONCATENATE("R",'MAPA DE RIESGOS'!$H379,"C",'MAPA DE RIESGOS'!$AF379),"")</f>
        <v/>
      </c>
      <c r="BD122" s="329" t="str">
        <f>IF(AND('MAPA DE RIESGOS'!$AP380="Baja",'MAPA DE RIESGOS'!$AR380="Moderado"),CONCATENATE("R",'MAPA DE RIESGOS'!$H380,"C",'MAPA DE RIESGOS'!$AF380),"")</f>
        <v/>
      </c>
      <c r="BE122" s="329" t="str">
        <f>IF(AND('MAPA DE RIESGOS'!$AP381="Baja",'MAPA DE RIESGOS'!$AR381="Moderado"),CONCATENATE("R",'MAPA DE RIESGOS'!$H381,"C",'MAPA DE RIESGOS'!$AF381),"")</f>
        <v/>
      </c>
      <c r="BF122" s="329" t="str">
        <f>IF(AND('MAPA DE RIESGOS'!$AP382="Baja",'MAPA DE RIESGOS'!$AR382="Moderado"),CONCATENATE("R",'MAPA DE RIESGOS'!$H382,"C",'MAPA DE RIESGOS'!$AF382),"")</f>
        <v>R62C1</v>
      </c>
      <c r="BG122" s="329" t="str">
        <f>IF(AND('MAPA DE RIESGOS'!$AP383="Baja",'MAPA DE RIESGOS'!$AR383="Moderado"),CONCATENATE("R",'MAPA DE RIESGOS'!$H383,"C",'MAPA DE RIESGOS'!$AF383),"")</f>
        <v/>
      </c>
      <c r="BH122" s="329" t="str">
        <f>IF(AND('MAPA DE RIESGOS'!$AP384="Baja",'MAPA DE RIESGOS'!$AR384="Moderado"),CONCATENATE("R",'MAPA DE RIESGOS'!$H384,"C",'MAPA DE RIESGOS'!$AF384),"")</f>
        <v/>
      </c>
      <c r="BI122" s="329" t="str">
        <f>IF(AND('MAPA DE RIESGOS'!$AP385="Baja",'MAPA DE RIESGOS'!$AR385="Moderado"),CONCATENATE("R",'MAPA DE RIESGOS'!$H385,"C",'MAPA DE RIESGOS'!$AF385),"")</f>
        <v/>
      </c>
      <c r="BJ122" s="329" t="str">
        <f>IF(AND('MAPA DE RIESGOS'!$AP386="Baja",'MAPA DE RIESGOS'!$AR386="Moderado"),CONCATENATE("R",'MAPA DE RIESGOS'!$H386,"C",'MAPA DE RIESGOS'!$AF386),"")</f>
        <v/>
      </c>
      <c r="BK122" s="330" t="str">
        <f>IF(AND('MAPA DE RIESGOS'!$AP387="Baja",'MAPA DE RIESGOS'!$AR387="Moderado"),CONCATENATE("R",'MAPA DE RIESGOS'!$H387,"C",'MAPA DE RIESGOS'!$AF387),"")</f>
        <v/>
      </c>
      <c r="BL122" s="316" t="str">
        <f>IF(AND('MAPA DE RIESGOS'!$AP370="Baja",'MAPA DE RIESGOS'!$AR370="Mayor"),CONCATENATE("R",'MAPA DE RIESGOS'!$H370,"C",'MAPA DE RIESGOS'!$AF370),"")</f>
        <v/>
      </c>
      <c r="BM122" s="316" t="str">
        <f>IF(AND('MAPA DE RIESGOS'!$AP371="Baja",'MAPA DE RIESGOS'!$AR371="Mayor"),CONCATENATE("R",'MAPA DE RIESGOS'!$H371,"C",'MAPA DE RIESGOS'!$AF371),"")</f>
        <v/>
      </c>
      <c r="BN122" s="316" t="str">
        <f>IF(AND('MAPA DE RIESGOS'!$AP372="Baja",'MAPA DE RIESGOS'!$AR372="Mayor"),CONCATENATE("R",'MAPA DE RIESGOS'!$H372,"C",'MAPA DE RIESGOS'!$AF372),"")</f>
        <v/>
      </c>
      <c r="BO122" s="316" t="str">
        <f>IF(AND('MAPA DE RIESGOS'!$AP373="Baja",'MAPA DE RIESGOS'!$AR373="Mayor"),CONCATENATE("R",'MAPA DE RIESGOS'!$H373,"C",'MAPA DE RIESGOS'!$AF373),"")</f>
        <v/>
      </c>
      <c r="BP122" s="316" t="str">
        <f>IF(AND('MAPA DE RIESGOS'!$AP374="Baja",'MAPA DE RIESGOS'!$AR374="Mayor"),CONCATENATE("R",'MAPA DE RIESGOS'!$H374,"C",'MAPA DE RIESGOS'!$AF374),"")</f>
        <v/>
      </c>
      <c r="BQ122" s="316" t="str">
        <f>IF(AND('MAPA DE RIESGOS'!$AP375="Baja",'MAPA DE RIESGOS'!$AR375="Mayor"),CONCATENATE("R",'MAPA DE RIESGOS'!$H375,"C",'MAPA DE RIESGOS'!$AF375),"")</f>
        <v/>
      </c>
      <c r="BR122" s="316" t="str">
        <f>IF(AND('MAPA DE RIESGOS'!$AP376="Baja",'MAPA DE RIESGOS'!$AR376="Mayor"),CONCATENATE("R",'MAPA DE RIESGOS'!$H376,"C",'MAPA DE RIESGOS'!$AF376),"")</f>
        <v/>
      </c>
      <c r="BS122" s="316" t="str">
        <f>IF(AND('MAPA DE RIESGOS'!$AP377="Baja",'MAPA DE RIESGOS'!$AR377="Mayor"),CONCATENATE("R",'MAPA DE RIESGOS'!$H377,"C",'MAPA DE RIESGOS'!$AF377),"")</f>
        <v/>
      </c>
      <c r="BT122" s="316" t="str">
        <f>IF(AND('MAPA DE RIESGOS'!$AP378="Baja",'MAPA DE RIESGOS'!$AR378="Mayor"),CONCATENATE("R",'MAPA DE RIESGOS'!$H378,"C",'MAPA DE RIESGOS'!$AF378),"")</f>
        <v/>
      </c>
      <c r="BU122" s="316" t="str">
        <f>IF(AND('MAPA DE RIESGOS'!$AP379="Baja",'MAPA DE RIESGOS'!$AR379="Mayor"),CONCATENATE("R",'MAPA DE RIESGOS'!$H379,"C",'MAPA DE RIESGOS'!$AF379),"")</f>
        <v/>
      </c>
      <c r="BV122" s="316" t="str">
        <f>IF(AND('MAPA DE RIESGOS'!$AP380="Baja",'MAPA DE RIESGOS'!$AR380="Mayor"),CONCATENATE("R",'MAPA DE RIESGOS'!$H380,"C",'MAPA DE RIESGOS'!$AF380),"")</f>
        <v/>
      </c>
      <c r="BW122" s="316" t="str">
        <f>IF(AND('MAPA DE RIESGOS'!$AP381="Baja",'MAPA DE RIESGOS'!$AR381="Mayor"),CONCATENATE("R",'MAPA DE RIESGOS'!$H381,"C",'MAPA DE RIESGOS'!$AF381),"")</f>
        <v/>
      </c>
      <c r="BX122" s="316" t="str">
        <f>IF(AND('MAPA DE RIESGOS'!$AP382="Baja",'MAPA DE RIESGOS'!$AR382="Mayor"),CONCATENATE("R",'MAPA DE RIESGOS'!$H382,"C",'MAPA DE RIESGOS'!$AF382),"")</f>
        <v/>
      </c>
      <c r="BY122" s="316" t="str">
        <f>IF(AND('MAPA DE RIESGOS'!$AP383="Baja",'MAPA DE RIESGOS'!$AR383="Mayor"),CONCATENATE("R",'MAPA DE RIESGOS'!$H383,"C",'MAPA DE RIESGOS'!$AF383),"")</f>
        <v/>
      </c>
      <c r="BZ122" s="316" t="str">
        <f>IF(AND('MAPA DE RIESGOS'!$AP384="Baja",'MAPA DE RIESGOS'!$AR384="Mayor"),CONCATENATE("R",'MAPA DE RIESGOS'!$H384,"C",'MAPA DE RIESGOS'!$AF384),"")</f>
        <v/>
      </c>
      <c r="CA122" s="316" t="str">
        <f>IF(AND('MAPA DE RIESGOS'!$AP385="Baja",'MAPA DE RIESGOS'!$AR385="Mayor"),CONCATENATE("R",'MAPA DE RIESGOS'!$H385,"C",'MAPA DE RIESGOS'!$AF385),"")</f>
        <v/>
      </c>
      <c r="CB122" s="316" t="str">
        <f>IF(AND('MAPA DE RIESGOS'!$AP386="Baja",'MAPA DE RIESGOS'!$AR386="Mayor"),CONCATENATE("R",'MAPA DE RIESGOS'!$H386,"C",'MAPA DE RIESGOS'!$AF386),"")</f>
        <v/>
      </c>
      <c r="CC122" s="317" t="str">
        <f>IF(AND('MAPA DE RIESGOS'!$AP387="Baja",'MAPA DE RIESGOS'!$AR387="Mayor"),CONCATENATE("R",'MAPA DE RIESGOS'!$H387,"C",'MAPA DE RIESGOS'!$AF387),"")</f>
        <v/>
      </c>
      <c r="CD122" s="318" t="str">
        <f>IF(AND('MAPA DE RIESGOS'!$AP370="Baja",'MAPA DE RIESGOS'!$AR370="Catastrófico"),CONCATENATE("R",'MAPA DE RIESGOS'!$H370,"C",'MAPA DE RIESGOS'!$AF370),"")</f>
        <v/>
      </c>
      <c r="CE122" s="318" t="str">
        <f>IF(AND('MAPA DE RIESGOS'!$AP371="Baja",'MAPA DE RIESGOS'!$AR371="Catastrófico"),CONCATENATE("R",'MAPA DE RIESGOS'!$H371,"C",'MAPA DE RIESGOS'!$AF371),"")</f>
        <v/>
      </c>
      <c r="CF122" s="318" t="str">
        <f>IF(AND('MAPA DE RIESGOS'!$AP372="Baja",'MAPA DE RIESGOS'!$AR372="Catastrófico"),CONCATENATE("R",'MAPA DE RIESGOS'!$H372,"C",'MAPA DE RIESGOS'!$AF372),"")</f>
        <v/>
      </c>
      <c r="CG122" s="318" t="str">
        <f>IF(AND('MAPA DE RIESGOS'!$AP373="Baja",'MAPA DE RIESGOS'!$AR373="Catastrófico"),CONCATENATE("R",'MAPA DE RIESGOS'!$H373,"C",'MAPA DE RIESGOS'!$AF373),"")</f>
        <v/>
      </c>
      <c r="CH122" s="318" t="str">
        <f>IF(AND('MAPA DE RIESGOS'!$AP374="Baja",'MAPA DE RIESGOS'!$AR374="Catastrófico"),CONCATENATE("R",'MAPA DE RIESGOS'!$H374,"C",'MAPA DE RIESGOS'!$AF374),"")</f>
        <v/>
      </c>
      <c r="CI122" s="318" t="str">
        <f>IF(AND('MAPA DE RIESGOS'!$AP375="Baja",'MAPA DE RIESGOS'!$AR375="Catastrófico"),CONCATENATE("R",'MAPA DE RIESGOS'!$H375,"C",'MAPA DE RIESGOS'!$AF375),"")</f>
        <v/>
      </c>
      <c r="CJ122" s="318" t="str">
        <f>IF(AND('MAPA DE RIESGOS'!$AP376="Baja",'MAPA DE RIESGOS'!$AR376="Catastrófico"),CONCATENATE("R",'MAPA DE RIESGOS'!$H376,"C",'MAPA DE RIESGOS'!$AF376),"")</f>
        <v/>
      </c>
      <c r="CK122" s="318" t="str">
        <f>IF(AND('MAPA DE RIESGOS'!$AP377="Baja",'MAPA DE RIESGOS'!$AR377="Catastrófico"),CONCATENATE("R",'MAPA DE RIESGOS'!$H377,"C",'MAPA DE RIESGOS'!$AF377),"")</f>
        <v/>
      </c>
      <c r="CL122" s="318" t="str">
        <f>IF(AND('MAPA DE RIESGOS'!$AP378="Baja",'MAPA DE RIESGOS'!$AR378="Catastrófico"),CONCATENATE("R",'MAPA DE RIESGOS'!$H378,"C",'MAPA DE RIESGOS'!$AF378),"")</f>
        <v/>
      </c>
      <c r="CM122" s="318" t="str">
        <f>IF(AND('MAPA DE RIESGOS'!$AP379="Baja",'MAPA DE RIESGOS'!$AR379="Catastrófico"),CONCATENATE("R",'MAPA DE RIESGOS'!$H379,"C",'MAPA DE RIESGOS'!$AF379),"")</f>
        <v/>
      </c>
      <c r="CN122" s="318" t="str">
        <f>IF(AND('MAPA DE RIESGOS'!$AP380="Baja",'MAPA DE RIESGOS'!$AR380="Catastrófico"),CONCATENATE("R",'MAPA DE RIESGOS'!$H380,"C",'MAPA DE RIESGOS'!$AF380),"")</f>
        <v/>
      </c>
      <c r="CO122" s="318" t="str">
        <f>IF(AND('MAPA DE RIESGOS'!$AP381="Baja",'MAPA DE RIESGOS'!$AR381="Catastrófico"),CONCATENATE("R",'MAPA DE RIESGOS'!$H381,"C",'MAPA DE RIESGOS'!$AF381),"")</f>
        <v/>
      </c>
      <c r="CP122" s="318" t="str">
        <f>IF(AND('MAPA DE RIESGOS'!$AP382="Baja",'MAPA DE RIESGOS'!$AR382="Catastrófico"),CONCATENATE("R",'MAPA DE RIESGOS'!$H382,"C",'MAPA DE RIESGOS'!$AF382),"")</f>
        <v/>
      </c>
      <c r="CQ122" s="318" t="str">
        <f>IF(AND('MAPA DE RIESGOS'!$AP383="Baja",'MAPA DE RIESGOS'!$AR383="Catastrófico"),CONCATENATE("R",'MAPA DE RIESGOS'!$H383,"C",'MAPA DE RIESGOS'!$AF383),"")</f>
        <v/>
      </c>
      <c r="CR122" s="318" t="str">
        <f>IF(AND('MAPA DE RIESGOS'!$AP384="Baja",'MAPA DE RIESGOS'!$AR384="Catastrófico"),CONCATENATE("R",'MAPA DE RIESGOS'!$H384,"C",'MAPA DE RIESGOS'!$AF384),"")</f>
        <v/>
      </c>
      <c r="CS122" s="318" t="str">
        <f>IF(AND('MAPA DE RIESGOS'!$AP385="Baja",'MAPA DE RIESGOS'!$AR385="Catastrófico"),CONCATENATE("R",'MAPA DE RIESGOS'!$H385,"C",'MAPA DE RIESGOS'!$AF385),"")</f>
        <v/>
      </c>
      <c r="CT122" s="318" t="str">
        <f>IF(AND('MAPA DE RIESGOS'!$AP386="Baja",'MAPA DE RIESGOS'!$AR386="Catastrófico"),CONCATENATE("R",'MAPA DE RIESGOS'!$H386,"C",'MAPA DE RIESGOS'!$AF386),"")</f>
        <v/>
      </c>
      <c r="CU122" s="319" t="str">
        <f>IF(AND('MAPA DE RIESGOS'!$AP387="Baja",'MAPA DE RIESGOS'!$AR387="Catastrófico"),CONCATENATE("R",'MAPA DE RIESGOS'!$H387,"C",'MAPA DE RIESGOS'!$AF387),"")</f>
        <v/>
      </c>
      <c r="CV122" s="57"/>
      <c r="CW122" s="845"/>
      <c r="CX122" s="845"/>
      <c r="CY122" s="845"/>
      <c r="CZ122" s="845"/>
      <c r="DA122" s="845"/>
      <c r="DB122" s="845"/>
    </row>
    <row r="123" spans="2:106" ht="32.450000000000003" customHeight="1">
      <c r="B123" s="878"/>
      <c r="C123" s="878"/>
      <c r="D123" s="879"/>
      <c r="E123" s="849"/>
      <c r="F123" s="850"/>
      <c r="G123" s="850"/>
      <c r="H123" s="850"/>
      <c r="I123" s="851"/>
      <c r="J123" s="337" t="str">
        <f>IF(AND('MAPA DE RIESGOS'!$AP388="Baja",'MAPA DE RIESGOS'!$AR388="Leve"),CONCATENATE("R",'MAPA DE RIESGOS'!$H388,"C",'MAPA DE RIESGOS'!$AF388),"")</f>
        <v/>
      </c>
      <c r="K123" s="338" t="str">
        <f>IF(AND('MAPA DE RIESGOS'!$AP389="Baja",'MAPA DE RIESGOS'!$AR389="Leve"),CONCATENATE("R",'MAPA DE RIESGOS'!$H389,"C",'MAPA DE RIESGOS'!$AF389),"")</f>
        <v/>
      </c>
      <c r="L123" s="338" t="str">
        <f>IF(AND('MAPA DE RIESGOS'!$AP390="Baja",'MAPA DE RIESGOS'!$AR390="Leve"),CONCATENATE("R",'MAPA DE RIESGOS'!$H390,"C",'MAPA DE RIESGOS'!$AF390),"")</f>
        <v/>
      </c>
      <c r="M123" s="338" t="str">
        <f>IF(AND('MAPA DE RIESGOS'!$AP391="Baja",'MAPA DE RIESGOS'!$AR391="Leve"),CONCATENATE("R",'MAPA DE RIESGOS'!$H391,"C",'MAPA DE RIESGOS'!$AF391),"")</f>
        <v/>
      </c>
      <c r="N123" s="338" t="str">
        <f>IF(AND('MAPA DE RIESGOS'!$AP392="Baja",'MAPA DE RIESGOS'!$AR392="Leve"),CONCATENATE("R",'MAPA DE RIESGOS'!$H392,"C",'MAPA DE RIESGOS'!$AF392),"")</f>
        <v/>
      </c>
      <c r="O123" s="338" t="str">
        <f>IF(AND('MAPA DE RIESGOS'!$AP393="Baja",'MAPA DE RIESGOS'!$AR393="Leve"),CONCATENATE("R",'MAPA DE RIESGOS'!$H393,"C",'MAPA DE RIESGOS'!$AF393),"")</f>
        <v/>
      </c>
      <c r="P123" s="338" t="str">
        <f>IF(AND('MAPA DE RIESGOS'!$AP394="Baja",'MAPA DE RIESGOS'!$AR394="Leve"),CONCATENATE("R",'MAPA DE RIESGOS'!$H394,"C",'MAPA DE RIESGOS'!$AF394),"")</f>
        <v/>
      </c>
      <c r="Q123" s="338" t="str">
        <f>IF(AND('MAPA DE RIESGOS'!$AP395="Baja",'MAPA DE RIESGOS'!$AR395="Leve"),CONCATENATE("R",'MAPA DE RIESGOS'!$H395,"C",'MAPA DE RIESGOS'!$AF395),"")</f>
        <v/>
      </c>
      <c r="R123" s="338" t="str">
        <f>IF(AND('MAPA DE RIESGOS'!$AP396="Baja",'MAPA DE RIESGOS'!$AR396="Leve"),CONCATENATE("R",'MAPA DE RIESGOS'!$H396,"C",'MAPA DE RIESGOS'!$AF396),"")</f>
        <v/>
      </c>
      <c r="S123" s="338" t="str">
        <f>IF(AND('MAPA DE RIESGOS'!$AP397="Baja",'MAPA DE RIESGOS'!$AR397="Leve"),CONCATENATE("R",'MAPA DE RIESGOS'!$H397,"C",'MAPA DE RIESGOS'!$AF397),"")</f>
        <v/>
      </c>
      <c r="T123" s="338" t="str">
        <f>IF(AND('MAPA DE RIESGOS'!$AP398="Baja",'MAPA DE RIESGOS'!$AR398="Leve"),CONCATENATE("R",'MAPA DE RIESGOS'!$H398,"C",'MAPA DE RIESGOS'!$AF398),"")</f>
        <v/>
      </c>
      <c r="U123" s="338" t="str">
        <f>IF(AND('MAPA DE RIESGOS'!$AP399="Baja",'MAPA DE RIESGOS'!$AR399="Leve"),CONCATENATE("R",'MAPA DE RIESGOS'!$H399,"C",'MAPA DE RIESGOS'!$AF399),"")</f>
        <v/>
      </c>
      <c r="V123" s="338" t="str">
        <f>IF(AND('MAPA DE RIESGOS'!$AP400="Baja",'MAPA DE RIESGOS'!$AR400="Leve"),CONCATENATE("R",'MAPA DE RIESGOS'!$H400,"C",'MAPA DE RIESGOS'!$AF400),"")</f>
        <v/>
      </c>
      <c r="W123" s="338" t="str">
        <f>IF(AND('MAPA DE RIESGOS'!$AP401="Baja",'MAPA DE RIESGOS'!$AR401="Leve"),CONCATENATE("R",'MAPA DE RIESGOS'!$H401,"C",'MAPA DE RIESGOS'!$AF401),"")</f>
        <v/>
      </c>
      <c r="X123" s="338" t="str">
        <f>IF(AND('MAPA DE RIESGOS'!$AP402="Baja",'MAPA DE RIESGOS'!$AR402="Leve"),CONCATENATE("R",'MAPA DE RIESGOS'!$H402,"C",'MAPA DE RIESGOS'!$AF402),"")</f>
        <v/>
      </c>
      <c r="Y123" s="338" t="str">
        <f>IF(AND('MAPA DE RIESGOS'!$AP403="Baja",'MAPA DE RIESGOS'!$AR403="Leve"),CONCATENATE("R",'MAPA DE RIESGOS'!$H403,"C",'MAPA DE RIESGOS'!$AF403),"")</f>
        <v/>
      </c>
      <c r="Z123" s="338" t="str">
        <f>IF(AND('MAPA DE RIESGOS'!$AP404="Baja",'MAPA DE RIESGOS'!$AR404="Leve"),CONCATENATE("R",'MAPA DE RIESGOS'!$H404,"C",'MAPA DE RIESGOS'!$AF404),"")</f>
        <v/>
      </c>
      <c r="AA123" s="339" t="str">
        <f>IF(AND('MAPA DE RIESGOS'!$AP405="Baja",'MAPA DE RIESGOS'!$AR405="Leve"),CONCATENATE("R",'MAPA DE RIESGOS'!$H405,"C",'MAPA DE RIESGOS'!$AF405),"")</f>
        <v/>
      </c>
      <c r="AB123" s="328" t="str">
        <f>IF(AND('MAPA DE RIESGOS'!$AP388="Baja",'MAPA DE RIESGOS'!$AR388="Menor"),CONCATENATE("R",'MAPA DE RIESGOS'!$H388,"C",'MAPA DE RIESGOS'!$AF388),"")</f>
        <v/>
      </c>
      <c r="AC123" s="329" t="str">
        <f>IF(AND('MAPA DE RIESGOS'!$AP389="Baja",'MAPA DE RIESGOS'!$AR389="Menor"),CONCATENATE("R",'MAPA DE RIESGOS'!$H389,"C",'MAPA DE RIESGOS'!$AF389),"")</f>
        <v/>
      </c>
      <c r="AD123" s="329" t="str">
        <f>IF(AND('MAPA DE RIESGOS'!$AP390="Baja",'MAPA DE RIESGOS'!$AR390="Menor"),CONCATENATE("R",'MAPA DE RIESGOS'!$H390,"C",'MAPA DE RIESGOS'!$AF390),"")</f>
        <v/>
      </c>
      <c r="AE123" s="329" t="str">
        <f>IF(AND('MAPA DE RIESGOS'!$AP391="Baja",'MAPA DE RIESGOS'!$AR391="Menor"),CONCATENATE("R",'MAPA DE RIESGOS'!$H391,"C",'MAPA DE RIESGOS'!$AF391),"")</f>
        <v/>
      </c>
      <c r="AF123" s="329" t="str">
        <f>IF(AND('MAPA DE RIESGOS'!$AP392="Baja",'MAPA DE RIESGOS'!$AR392="Menor"),CONCATENATE("R",'MAPA DE RIESGOS'!$H392,"C",'MAPA DE RIESGOS'!$AF392),"")</f>
        <v/>
      </c>
      <c r="AG123" s="329" t="str">
        <f>IF(AND('MAPA DE RIESGOS'!$AP393="Baja",'MAPA DE RIESGOS'!$AR393="Menor"),CONCATENATE("R",'MAPA DE RIESGOS'!$H393,"C",'MAPA DE RIESGOS'!$AF393),"")</f>
        <v/>
      </c>
      <c r="AH123" s="329" t="str">
        <f>IF(AND('MAPA DE RIESGOS'!$AP394="Baja",'MAPA DE RIESGOS'!$AR394="Menor"),CONCATENATE("R",'MAPA DE RIESGOS'!$H394,"C",'MAPA DE RIESGOS'!$AF394),"")</f>
        <v/>
      </c>
      <c r="AI123" s="329" t="str">
        <f>IF(AND('MAPA DE RIESGOS'!$AP395="Baja",'MAPA DE RIESGOS'!$AR395="Menor"),CONCATENATE("R",'MAPA DE RIESGOS'!$H395,"C",'MAPA DE RIESGOS'!$AF395),"")</f>
        <v/>
      </c>
      <c r="AJ123" s="329" t="str">
        <f>IF(AND('MAPA DE RIESGOS'!$AP396="Baja",'MAPA DE RIESGOS'!$AR396="Menor"),CONCATENATE("R",'MAPA DE RIESGOS'!$H396,"C",'MAPA DE RIESGOS'!$AF396),"")</f>
        <v/>
      </c>
      <c r="AK123" s="329" t="str">
        <f>IF(AND('MAPA DE RIESGOS'!$AP397="Baja",'MAPA DE RIESGOS'!$AR397="Menor"),CONCATENATE("R",'MAPA DE RIESGOS'!$H397,"C",'MAPA DE RIESGOS'!$AF397),"")</f>
        <v/>
      </c>
      <c r="AL123" s="329" t="str">
        <f>IF(AND('MAPA DE RIESGOS'!$AP398="Baja",'MAPA DE RIESGOS'!$AR398="Menor"),CONCATENATE("R",'MAPA DE RIESGOS'!$H398,"C",'MAPA DE RIESGOS'!$AF398),"")</f>
        <v/>
      </c>
      <c r="AM123" s="329" t="str">
        <f>IF(AND('MAPA DE RIESGOS'!$AP399="Baja",'MAPA DE RIESGOS'!$AR399="Menor"),CONCATENATE("R",'MAPA DE RIESGOS'!$H399,"C",'MAPA DE RIESGOS'!$AF399),"")</f>
        <v/>
      </c>
      <c r="AN123" s="329" t="str">
        <f>IF(AND('MAPA DE RIESGOS'!$AP400="Baja",'MAPA DE RIESGOS'!$AR400="Menor"),CONCATENATE("R",'MAPA DE RIESGOS'!$H400,"C",'MAPA DE RIESGOS'!$AF400),"")</f>
        <v/>
      </c>
      <c r="AO123" s="329" t="str">
        <f>IF(AND('MAPA DE RIESGOS'!$AP401="Baja",'MAPA DE RIESGOS'!$AR401="Menor"),CONCATENATE("R",'MAPA DE RIESGOS'!$H401,"C",'MAPA DE RIESGOS'!$AF401),"")</f>
        <v/>
      </c>
      <c r="AP123" s="329" t="str">
        <f>IF(AND('MAPA DE RIESGOS'!$AP402="Baja",'MAPA DE RIESGOS'!$AR402="Menor"),CONCATENATE("R",'MAPA DE RIESGOS'!$H402,"C",'MAPA DE RIESGOS'!$AF402),"")</f>
        <v/>
      </c>
      <c r="AQ123" s="329" t="str">
        <f>IF(AND('MAPA DE RIESGOS'!$AP403="Baja",'MAPA DE RIESGOS'!$AR403="Menor"),CONCATENATE("R",'MAPA DE RIESGOS'!$H403,"C",'MAPA DE RIESGOS'!$AF403),"")</f>
        <v/>
      </c>
      <c r="AR123" s="329" t="str">
        <f>IF(AND('MAPA DE RIESGOS'!$AP404="Baja",'MAPA DE RIESGOS'!$AR404="Menor"),CONCATENATE("R",'MAPA DE RIESGOS'!$H404,"C",'MAPA DE RIESGOS'!$AF404),"")</f>
        <v/>
      </c>
      <c r="AS123" s="329" t="str">
        <f>IF(AND('MAPA DE RIESGOS'!$AP405="Baja",'MAPA DE RIESGOS'!$AR405="Menor"),CONCATENATE("R",'MAPA DE RIESGOS'!$H405,"C",'MAPA DE RIESGOS'!$AF405),"")</f>
        <v/>
      </c>
      <c r="AT123" s="328" t="str">
        <f>IF(AND('MAPA DE RIESGOS'!$AP388="Baja",'MAPA DE RIESGOS'!$AR388="Moderado"),CONCATENATE("R",'MAPA DE RIESGOS'!$H388,"C",'MAPA DE RIESGOS'!$AF388),"")</f>
        <v/>
      </c>
      <c r="AU123" s="329" t="str">
        <f>IF(AND('MAPA DE RIESGOS'!$AP389="Baja",'MAPA DE RIESGOS'!$AR389="Moderado"),CONCATENATE("R",'MAPA DE RIESGOS'!$H389,"C",'MAPA DE RIESGOS'!$AF389),"")</f>
        <v/>
      </c>
      <c r="AV123" s="329" t="str">
        <f>IF(AND('MAPA DE RIESGOS'!$AP390="Baja",'MAPA DE RIESGOS'!$AR390="Moderado"),CONCATENATE("R",'MAPA DE RIESGOS'!$H390,"C",'MAPA DE RIESGOS'!$AF390),"")</f>
        <v/>
      </c>
      <c r="AW123" s="329" t="str">
        <f>IF(AND('MAPA DE RIESGOS'!$AP391="Baja",'MAPA DE RIESGOS'!$AR391="Moderado"),CONCATENATE("R",'MAPA DE RIESGOS'!$H391,"C",'MAPA DE RIESGOS'!$AF391),"")</f>
        <v/>
      </c>
      <c r="AX123" s="329" t="str">
        <f>IF(AND('MAPA DE RIESGOS'!$AP392="Baja",'MAPA DE RIESGOS'!$AR392="Moderado"),CONCATENATE("R",'MAPA DE RIESGOS'!$H392,"C",'MAPA DE RIESGOS'!$AF392),"")</f>
        <v/>
      </c>
      <c r="AY123" s="329" t="str">
        <f>IF(AND('MAPA DE RIESGOS'!$AP393="Baja",'MAPA DE RIESGOS'!$AR393="Moderado"),CONCATENATE("R",'MAPA DE RIESGOS'!$H393,"C",'MAPA DE RIESGOS'!$AF393),"")</f>
        <v/>
      </c>
      <c r="AZ123" s="329" t="str">
        <f>IF(AND('MAPA DE RIESGOS'!$AP394="Baja",'MAPA DE RIESGOS'!$AR394="Moderado"),CONCATENATE("R",'MAPA DE RIESGOS'!$H394,"C",'MAPA DE RIESGOS'!$AF394),"")</f>
        <v>R64C1</v>
      </c>
      <c r="BA123" s="329" t="str">
        <f>IF(AND('MAPA DE RIESGOS'!$AP395="Baja",'MAPA DE RIESGOS'!$AR395="Moderado"),CONCATENATE("R",'MAPA DE RIESGOS'!$H395,"C",'MAPA DE RIESGOS'!$AF395),"")</f>
        <v>R64C2</v>
      </c>
      <c r="BB123" s="329" t="str">
        <f>IF(AND('MAPA DE RIESGOS'!$AP396="Baja",'MAPA DE RIESGOS'!$AR396="Moderado"),CONCATENATE("R",'MAPA DE RIESGOS'!$H396,"C",'MAPA DE RIESGOS'!$AF396),"")</f>
        <v/>
      </c>
      <c r="BC123" s="329" t="str">
        <f>IF(AND('MAPA DE RIESGOS'!$AP397="Baja",'MAPA DE RIESGOS'!$AR397="Moderado"),CONCATENATE("R",'MAPA DE RIESGOS'!$H397,"C",'MAPA DE RIESGOS'!$AF397),"")</f>
        <v/>
      </c>
      <c r="BD123" s="329" t="str">
        <f>IF(AND('MAPA DE RIESGOS'!$AP398="Baja",'MAPA DE RIESGOS'!$AR398="Moderado"),CONCATENATE("R",'MAPA DE RIESGOS'!$H398,"C",'MAPA DE RIESGOS'!$AF398),"")</f>
        <v/>
      </c>
      <c r="BE123" s="329" t="str">
        <f>IF(AND('MAPA DE RIESGOS'!$AP399="Baja",'MAPA DE RIESGOS'!$AR399="Moderado"),CONCATENATE("R",'MAPA DE RIESGOS'!$H399,"C",'MAPA DE RIESGOS'!$AF399),"")</f>
        <v/>
      </c>
      <c r="BF123" s="329" t="str">
        <f>IF(AND('MAPA DE RIESGOS'!$AP400="Baja",'MAPA DE RIESGOS'!$AR400="Moderado"),CONCATENATE("R",'MAPA DE RIESGOS'!$H400,"C",'MAPA DE RIESGOS'!$AF400),"")</f>
        <v>R65C1</v>
      </c>
      <c r="BG123" s="329" t="str">
        <f>IF(AND('MAPA DE RIESGOS'!$AP401="Baja",'MAPA DE RIESGOS'!$AR401="Moderado"),CONCATENATE("R",'MAPA DE RIESGOS'!$H401,"C",'MAPA DE RIESGOS'!$AF401),"")</f>
        <v>R65C2</v>
      </c>
      <c r="BH123" s="329" t="str">
        <f>IF(AND('MAPA DE RIESGOS'!$AP402="Baja",'MAPA DE RIESGOS'!$AR402="Moderado"),CONCATENATE("R",'MAPA DE RIESGOS'!$H402,"C",'MAPA DE RIESGOS'!$AF402),"")</f>
        <v/>
      </c>
      <c r="BI123" s="329" t="str">
        <f>IF(AND('MAPA DE RIESGOS'!$AP403="Baja",'MAPA DE RIESGOS'!$AR403="Moderado"),CONCATENATE("R",'MAPA DE RIESGOS'!$H403,"C",'MAPA DE RIESGOS'!$AF403),"")</f>
        <v/>
      </c>
      <c r="BJ123" s="329" t="str">
        <f>IF(AND('MAPA DE RIESGOS'!$AP404="Baja",'MAPA DE RIESGOS'!$AR404="Moderado"),CONCATENATE("R",'MAPA DE RIESGOS'!$H404,"C",'MAPA DE RIESGOS'!$AF404),"")</f>
        <v/>
      </c>
      <c r="BK123" s="330" t="str">
        <f>IF(AND('MAPA DE RIESGOS'!$AP405="Baja",'MAPA DE RIESGOS'!$AR405="Moderado"),CONCATENATE("R",'MAPA DE RIESGOS'!$H405,"C",'MAPA DE RIESGOS'!$AF405),"")</f>
        <v/>
      </c>
      <c r="BL123" s="316" t="str">
        <f>IF(AND('MAPA DE RIESGOS'!$AP388="Baja",'MAPA DE RIESGOS'!$AR388="Mayor"),CONCATENATE("R",'MAPA DE RIESGOS'!$H388,"C",'MAPA DE RIESGOS'!$AF388),"")</f>
        <v/>
      </c>
      <c r="BM123" s="316" t="str">
        <f>IF(AND('MAPA DE RIESGOS'!$AP389="Baja",'MAPA DE RIESGOS'!$AR389="Mayor"),CONCATENATE("R",'MAPA DE RIESGOS'!$H389,"C",'MAPA DE RIESGOS'!$AF389),"")</f>
        <v/>
      </c>
      <c r="BN123" s="316" t="str">
        <f>IF(AND('MAPA DE RIESGOS'!$AP390="Baja",'MAPA DE RIESGOS'!$AR390="Mayor"),CONCATENATE("R",'MAPA DE RIESGOS'!$H390,"C",'MAPA DE RIESGOS'!$AF390),"")</f>
        <v/>
      </c>
      <c r="BO123" s="316" t="str">
        <f>IF(AND('MAPA DE RIESGOS'!$AP391="Baja",'MAPA DE RIESGOS'!$AR391="Mayor"),CONCATENATE("R",'MAPA DE RIESGOS'!$H391,"C",'MAPA DE RIESGOS'!$AF391),"")</f>
        <v/>
      </c>
      <c r="BP123" s="316" t="str">
        <f>IF(AND('MAPA DE RIESGOS'!$AP392="Baja",'MAPA DE RIESGOS'!$AR392="Mayor"),CONCATENATE("R",'MAPA DE RIESGOS'!$H392,"C",'MAPA DE RIESGOS'!$AF392),"")</f>
        <v/>
      </c>
      <c r="BQ123" s="316" t="str">
        <f>IF(AND('MAPA DE RIESGOS'!$AP393="Baja",'MAPA DE RIESGOS'!$AR393="Mayor"),CONCATENATE("R",'MAPA DE RIESGOS'!$H393,"C",'MAPA DE RIESGOS'!$AF393),"")</f>
        <v/>
      </c>
      <c r="BR123" s="316" t="str">
        <f>IF(AND('MAPA DE RIESGOS'!$AP394="Baja",'MAPA DE RIESGOS'!$AR394="Mayor"),CONCATENATE("R",'MAPA DE RIESGOS'!$H394,"C",'MAPA DE RIESGOS'!$AF394),"")</f>
        <v/>
      </c>
      <c r="BS123" s="316" t="str">
        <f>IF(AND('MAPA DE RIESGOS'!$AP395="Baja",'MAPA DE RIESGOS'!$AR395="Mayor"),CONCATENATE("R",'MAPA DE RIESGOS'!$H395,"C",'MAPA DE RIESGOS'!$AF395),"")</f>
        <v/>
      </c>
      <c r="BT123" s="316" t="str">
        <f>IF(AND('MAPA DE RIESGOS'!$AP396="Baja",'MAPA DE RIESGOS'!$AR396="Mayor"),CONCATENATE("R",'MAPA DE RIESGOS'!$H396,"C",'MAPA DE RIESGOS'!$AF396),"")</f>
        <v/>
      </c>
      <c r="BU123" s="316" t="str">
        <f>IF(AND('MAPA DE RIESGOS'!$AP397="Baja",'MAPA DE RIESGOS'!$AR397="Mayor"),CONCATENATE("R",'MAPA DE RIESGOS'!$H397,"C",'MAPA DE RIESGOS'!$AF397),"")</f>
        <v/>
      </c>
      <c r="BV123" s="316" t="str">
        <f>IF(AND('MAPA DE RIESGOS'!$AP398="Baja",'MAPA DE RIESGOS'!$AR398="Mayor"),CONCATENATE("R",'MAPA DE RIESGOS'!$H398,"C",'MAPA DE RIESGOS'!$AF398),"")</f>
        <v/>
      </c>
      <c r="BW123" s="316" t="str">
        <f>IF(AND('MAPA DE RIESGOS'!$AP399="Baja",'MAPA DE RIESGOS'!$AR399="Mayor"),CONCATENATE("R",'MAPA DE RIESGOS'!$H399,"C",'MAPA DE RIESGOS'!$AF399),"")</f>
        <v/>
      </c>
      <c r="BX123" s="316" t="str">
        <f>IF(AND('MAPA DE RIESGOS'!$AP400="Baja",'MAPA DE RIESGOS'!$AR400="Mayor"),CONCATENATE("R",'MAPA DE RIESGOS'!$H400,"C",'MAPA DE RIESGOS'!$AF400),"")</f>
        <v/>
      </c>
      <c r="BY123" s="316" t="str">
        <f>IF(AND('MAPA DE RIESGOS'!$AP401="Baja",'MAPA DE RIESGOS'!$AR401="Mayor"),CONCATENATE("R",'MAPA DE RIESGOS'!$H401,"C",'MAPA DE RIESGOS'!$AF401),"")</f>
        <v/>
      </c>
      <c r="BZ123" s="316" t="str">
        <f>IF(AND('MAPA DE RIESGOS'!$AP402="Baja",'MAPA DE RIESGOS'!$AR402="Mayor"),CONCATENATE("R",'MAPA DE RIESGOS'!$H402,"C",'MAPA DE RIESGOS'!$AF402),"")</f>
        <v/>
      </c>
      <c r="CA123" s="316" t="str">
        <f>IF(AND('MAPA DE RIESGOS'!$AP403="Baja",'MAPA DE RIESGOS'!$AR403="Mayor"),CONCATENATE("R",'MAPA DE RIESGOS'!$H403,"C",'MAPA DE RIESGOS'!$AF403),"")</f>
        <v/>
      </c>
      <c r="CB123" s="316" t="str">
        <f>IF(AND('MAPA DE RIESGOS'!$AP404="Baja",'MAPA DE RIESGOS'!$AR404="Mayor"),CONCATENATE("R",'MAPA DE RIESGOS'!$H404,"C",'MAPA DE RIESGOS'!$AF404),"")</f>
        <v/>
      </c>
      <c r="CC123" s="317" t="str">
        <f>IF(AND('MAPA DE RIESGOS'!$AP405="Baja",'MAPA DE RIESGOS'!$AR405="Mayor"),CONCATENATE("R",'MAPA DE RIESGOS'!$H405,"C",'MAPA DE RIESGOS'!$AF405),"")</f>
        <v/>
      </c>
      <c r="CD123" s="318" t="str">
        <f>IF(AND('MAPA DE RIESGOS'!$AP388="Baja",'MAPA DE RIESGOS'!$AR388="Catastrófico"),CONCATENATE("R",'MAPA DE RIESGOS'!$H388,"C",'MAPA DE RIESGOS'!$AF388),"")</f>
        <v/>
      </c>
      <c r="CE123" s="318" t="str">
        <f>IF(AND('MAPA DE RIESGOS'!$AP389="Baja",'MAPA DE RIESGOS'!$AR389="Catastrófico"),CONCATENATE("R",'MAPA DE RIESGOS'!$H389,"C",'MAPA DE RIESGOS'!$AF389),"")</f>
        <v/>
      </c>
      <c r="CF123" s="318" t="str">
        <f>IF(AND('MAPA DE RIESGOS'!$AP390="Baja",'MAPA DE RIESGOS'!$AR390="Catastrófico"),CONCATENATE("R",'MAPA DE RIESGOS'!$H390,"C",'MAPA DE RIESGOS'!$AF390),"")</f>
        <v/>
      </c>
      <c r="CG123" s="318" t="str">
        <f>IF(AND('MAPA DE RIESGOS'!$AP391="Baja",'MAPA DE RIESGOS'!$AR391="Catastrófico"),CONCATENATE("R",'MAPA DE RIESGOS'!$H391,"C",'MAPA DE RIESGOS'!$AF391),"")</f>
        <v/>
      </c>
      <c r="CH123" s="318" t="str">
        <f>IF(AND('MAPA DE RIESGOS'!$AP392="Baja",'MAPA DE RIESGOS'!$AR392="Catastrófico"),CONCATENATE("R",'MAPA DE RIESGOS'!$H392,"C",'MAPA DE RIESGOS'!$AF392),"")</f>
        <v/>
      </c>
      <c r="CI123" s="318" t="str">
        <f>IF(AND('MAPA DE RIESGOS'!$AP393="Baja",'MAPA DE RIESGOS'!$AR393="Catastrófico"),CONCATENATE("R",'MAPA DE RIESGOS'!$H393,"C",'MAPA DE RIESGOS'!$AF393),"")</f>
        <v/>
      </c>
      <c r="CJ123" s="318" t="str">
        <f>IF(AND('MAPA DE RIESGOS'!$AP394="Baja",'MAPA DE RIESGOS'!$AR394="Catastrófico"),CONCATENATE("R",'MAPA DE RIESGOS'!$H394,"C",'MAPA DE RIESGOS'!$AF394),"")</f>
        <v/>
      </c>
      <c r="CK123" s="318" t="str">
        <f>IF(AND('MAPA DE RIESGOS'!$AP395="Baja",'MAPA DE RIESGOS'!$AR395="Catastrófico"),CONCATENATE("R",'MAPA DE RIESGOS'!$H395,"C",'MAPA DE RIESGOS'!$AF395),"")</f>
        <v/>
      </c>
      <c r="CL123" s="318" t="str">
        <f>IF(AND('MAPA DE RIESGOS'!$AP396="Baja",'MAPA DE RIESGOS'!$AR396="Catastrófico"),CONCATENATE("R",'MAPA DE RIESGOS'!$H396,"C",'MAPA DE RIESGOS'!$AF396),"")</f>
        <v/>
      </c>
      <c r="CM123" s="318" t="str">
        <f>IF(AND('MAPA DE RIESGOS'!$AP397="Baja",'MAPA DE RIESGOS'!$AR397="Catastrófico"),CONCATENATE("R",'MAPA DE RIESGOS'!$H397,"C",'MAPA DE RIESGOS'!$AF397),"")</f>
        <v/>
      </c>
      <c r="CN123" s="318" t="str">
        <f>IF(AND('MAPA DE RIESGOS'!$AP398="Baja",'MAPA DE RIESGOS'!$AR398="Catastrófico"),CONCATENATE("R",'MAPA DE RIESGOS'!$H398,"C",'MAPA DE RIESGOS'!$AF398),"")</f>
        <v/>
      </c>
      <c r="CO123" s="318" t="str">
        <f>IF(AND('MAPA DE RIESGOS'!$AP399="Baja",'MAPA DE RIESGOS'!$AR399="Catastrófico"),CONCATENATE("R",'MAPA DE RIESGOS'!$H399,"C",'MAPA DE RIESGOS'!$AF399),"")</f>
        <v/>
      </c>
      <c r="CP123" s="318" t="str">
        <f>IF(AND('MAPA DE RIESGOS'!$AP400="Baja",'MAPA DE RIESGOS'!$AR400="Catastrófico"),CONCATENATE("R",'MAPA DE RIESGOS'!$H400,"C",'MAPA DE RIESGOS'!$AF400),"")</f>
        <v/>
      </c>
      <c r="CQ123" s="318" t="str">
        <f>IF(AND('MAPA DE RIESGOS'!$AP401="Baja",'MAPA DE RIESGOS'!$AR401="Catastrófico"),CONCATENATE("R",'MAPA DE RIESGOS'!$H401,"C",'MAPA DE RIESGOS'!$AF401),"")</f>
        <v/>
      </c>
      <c r="CR123" s="318" t="str">
        <f>IF(AND('MAPA DE RIESGOS'!$AP402="Baja",'MAPA DE RIESGOS'!$AR402="Catastrófico"),CONCATENATE("R",'MAPA DE RIESGOS'!$H402,"C",'MAPA DE RIESGOS'!$AF402),"")</f>
        <v/>
      </c>
      <c r="CS123" s="318" t="str">
        <f>IF(AND('MAPA DE RIESGOS'!$AP403="Baja",'MAPA DE RIESGOS'!$AR403="Catastrófico"),CONCATENATE("R",'MAPA DE RIESGOS'!$H403,"C",'MAPA DE RIESGOS'!$AF403),"")</f>
        <v/>
      </c>
      <c r="CT123" s="318" t="str">
        <f>IF(AND('MAPA DE RIESGOS'!$AP404="Baja",'MAPA DE RIESGOS'!$AR404="Catastrófico"),CONCATENATE("R",'MAPA DE RIESGOS'!$H404,"C",'MAPA DE RIESGOS'!$AF404),"")</f>
        <v/>
      </c>
      <c r="CU123" s="319" t="str">
        <f>IF(AND('MAPA DE RIESGOS'!$AP405="Baja",'MAPA DE RIESGOS'!$AR405="Catastrófico"),CONCATENATE("R",'MAPA DE RIESGOS'!$H405,"C",'MAPA DE RIESGOS'!$AF405),"")</f>
        <v/>
      </c>
      <c r="CV123" s="57"/>
      <c r="CW123" s="845"/>
      <c r="CX123" s="845"/>
      <c r="CY123" s="845"/>
      <c r="CZ123" s="845"/>
      <c r="DA123" s="845"/>
      <c r="DB123" s="845"/>
    </row>
    <row r="124" spans="2:106" ht="32.450000000000003" customHeight="1">
      <c r="B124" s="878"/>
      <c r="C124" s="878"/>
      <c r="D124" s="879"/>
      <c r="E124" s="849"/>
      <c r="F124" s="850"/>
      <c r="G124" s="850"/>
      <c r="H124" s="850"/>
      <c r="I124" s="851"/>
      <c r="J124" s="337" t="str">
        <f>IF(AND('MAPA DE RIESGOS'!$AP406="Baja",'MAPA DE RIESGOS'!$AR406="Leve"),CONCATENATE("R",'MAPA DE RIESGOS'!$H406,"C",'MAPA DE RIESGOS'!$AF406),"")</f>
        <v/>
      </c>
      <c r="K124" s="338" t="str">
        <f>IF(AND('MAPA DE RIESGOS'!$AP407="Baja",'MAPA DE RIESGOS'!$AR407="Leve"),CONCATENATE("R",'MAPA DE RIESGOS'!$H407,"C",'MAPA DE RIESGOS'!$AF407),"")</f>
        <v/>
      </c>
      <c r="L124" s="338" t="str">
        <f>IF(AND('MAPA DE RIESGOS'!$AP408="Baja",'MAPA DE RIESGOS'!$AR408="Leve"),CONCATENATE("R",'MAPA DE RIESGOS'!$H408,"C",'MAPA DE RIESGOS'!$AF408),"")</f>
        <v/>
      </c>
      <c r="M124" s="338" t="str">
        <f>IF(AND('MAPA DE RIESGOS'!$AP409="Baja",'MAPA DE RIESGOS'!$AR409="Leve"),CONCATENATE("R",'MAPA DE RIESGOS'!$H409,"C",'MAPA DE RIESGOS'!$AF409),"")</f>
        <v/>
      </c>
      <c r="N124" s="338" t="str">
        <f>IF(AND('MAPA DE RIESGOS'!$AP410="Baja",'MAPA DE RIESGOS'!$AR410="Leve"),CONCATENATE("R",'MAPA DE RIESGOS'!$H410,"C",'MAPA DE RIESGOS'!$AF410),"")</f>
        <v/>
      </c>
      <c r="O124" s="338" t="str">
        <f>IF(AND('MAPA DE RIESGOS'!$AP411="Baja",'MAPA DE RIESGOS'!$AR411="Leve"),CONCATENATE("R",'MAPA DE RIESGOS'!$H411,"C",'MAPA DE RIESGOS'!$AF411),"")</f>
        <v/>
      </c>
      <c r="P124" s="338" t="str">
        <f>IF(AND('MAPA DE RIESGOS'!$AP412="Baja",'MAPA DE RIESGOS'!$AR412="Leve"),CONCATENATE("R",'MAPA DE RIESGOS'!$H412,"C",'MAPA DE RIESGOS'!$AF412),"")</f>
        <v/>
      </c>
      <c r="Q124" s="338" t="str">
        <f>IF(AND('MAPA DE RIESGOS'!$AP413="Baja",'MAPA DE RIESGOS'!$AR413="Leve"),CONCATENATE("R",'MAPA DE RIESGOS'!$H413,"C",'MAPA DE RIESGOS'!$AF413),"")</f>
        <v/>
      </c>
      <c r="R124" s="338" t="str">
        <f>IF(AND('MAPA DE RIESGOS'!$AP414="Baja",'MAPA DE RIESGOS'!$AR414="Leve"),CONCATENATE("R",'MAPA DE RIESGOS'!$H414,"C",'MAPA DE RIESGOS'!$AF414),"")</f>
        <v/>
      </c>
      <c r="S124" s="338" t="str">
        <f>IF(AND('MAPA DE RIESGOS'!$AP415="Baja",'MAPA DE RIESGOS'!$AR415="Leve"),CONCATENATE("R",'MAPA DE RIESGOS'!$H415,"C",'MAPA DE RIESGOS'!$AF415),"")</f>
        <v/>
      </c>
      <c r="T124" s="338" t="str">
        <f>IF(AND('MAPA DE RIESGOS'!$AP416="Baja",'MAPA DE RIESGOS'!$AR416="Leve"),CONCATENATE("R",'MAPA DE RIESGOS'!$H416,"C",'MAPA DE RIESGOS'!$AF416),"")</f>
        <v/>
      </c>
      <c r="U124" s="338" t="str">
        <f>IF(AND('MAPA DE RIESGOS'!$AP417="Baja",'MAPA DE RIESGOS'!$AR417="Leve"),CONCATENATE("R",'MAPA DE RIESGOS'!$H417,"C",'MAPA DE RIESGOS'!$AF417),"")</f>
        <v/>
      </c>
      <c r="V124" s="338" t="str">
        <f>IF(AND('MAPA DE RIESGOS'!$AP418="Baja",'MAPA DE RIESGOS'!$AR418="Leve"),CONCATENATE("R",'MAPA DE RIESGOS'!$H418,"C",'MAPA DE RIESGOS'!$AF418),"")</f>
        <v/>
      </c>
      <c r="W124" s="338" t="str">
        <f>IF(AND('MAPA DE RIESGOS'!$AP419="Baja",'MAPA DE RIESGOS'!$AR419="Leve"),CONCATENATE("R",'MAPA DE RIESGOS'!$H419,"C",'MAPA DE RIESGOS'!$AF419),"")</f>
        <v/>
      </c>
      <c r="X124" s="338" t="str">
        <f>IF(AND('MAPA DE RIESGOS'!$AP420="Baja",'MAPA DE RIESGOS'!$AR420="Leve"),CONCATENATE("R",'MAPA DE RIESGOS'!$H420,"C",'MAPA DE RIESGOS'!$AF420),"")</f>
        <v/>
      </c>
      <c r="Y124" s="338" t="str">
        <f>IF(AND('MAPA DE RIESGOS'!$AP421="Baja",'MAPA DE RIESGOS'!$AR421="Leve"),CONCATENATE("R",'MAPA DE RIESGOS'!$H421,"C",'MAPA DE RIESGOS'!$AF421),"")</f>
        <v/>
      </c>
      <c r="Z124" s="338" t="str">
        <f>IF(AND('MAPA DE RIESGOS'!$AP422="Baja",'MAPA DE RIESGOS'!$AR422="Leve"),CONCATENATE("R",'MAPA DE RIESGOS'!$H422,"C",'MAPA DE RIESGOS'!$AF422),"")</f>
        <v/>
      </c>
      <c r="AA124" s="339" t="str">
        <f>IF(AND('MAPA DE RIESGOS'!$AP423="Baja",'MAPA DE RIESGOS'!$AR423="Leve"),CONCATENATE("R",'MAPA DE RIESGOS'!$H423,"C",'MAPA DE RIESGOS'!$AF423),"")</f>
        <v/>
      </c>
      <c r="AB124" s="328" t="str">
        <f>IF(AND('MAPA DE RIESGOS'!$AP406="Baja",'MAPA DE RIESGOS'!$AR406="Menor"),CONCATENATE("R",'MAPA DE RIESGOS'!$H406,"C",'MAPA DE RIESGOS'!$AF406),"")</f>
        <v/>
      </c>
      <c r="AC124" s="329" t="str">
        <f>IF(AND('MAPA DE RIESGOS'!$AP407="Baja",'MAPA DE RIESGOS'!$AR407="Menor"),CONCATENATE("R",'MAPA DE RIESGOS'!$H407,"C",'MAPA DE RIESGOS'!$AF407),"")</f>
        <v/>
      </c>
      <c r="AD124" s="329" t="str">
        <f>IF(AND('MAPA DE RIESGOS'!$AP408="Baja",'MAPA DE RIESGOS'!$AR408="Menor"),CONCATENATE("R",'MAPA DE RIESGOS'!$H408,"C",'MAPA DE RIESGOS'!$AF408),"")</f>
        <v/>
      </c>
      <c r="AE124" s="329" t="str">
        <f>IF(AND('MAPA DE RIESGOS'!$AP409="Baja",'MAPA DE RIESGOS'!$AR409="Menor"),CONCATENATE("R",'MAPA DE RIESGOS'!$H409,"C",'MAPA DE RIESGOS'!$AF409),"")</f>
        <v/>
      </c>
      <c r="AF124" s="329" t="str">
        <f>IF(AND('MAPA DE RIESGOS'!$AP410="Baja",'MAPA DE RIESGOS'!$AR410="Menor"),CONCATENATE("R",'MAPA DE RIESGOS'!$H410,"C",'MAPA DE RIESGOS'!$AF410),"")</f>
        <v/>
      </c>
      <c r="AG124" s="329" t="str">
        <f>IF(AND('MAPA DE RIESGOS'!$AP411="Baja",'MAPA DE RIESGOS'!$AR411="Menor"),CONCATENATE("R",'MAPA DE RIESGOS'!$H411,"C",'MAPA DE RIESGOS'!$AF411),"")</f>
        <v/>
      </c>
      <c r="AH124" s="329" t="str">
        <f>IF(AND('MAPA DE RIESGOS'!$AP412="Baja",'MAPA DE RIESGOS'!$AR412="Menor"),CONCATENATE("R",'MAPA DE RIESGOS'!$H412,"C",'MAPA DE RIESGOS'!$AF412),"")</f>
        <v/>
      </c>
      <c r="AI124" s="329" t="str">
        <f>IF(AND('MAPA DE RIESGOS'!$AP413="Baja",'MAPA DE RIESGOS'!$AR413="Menor"),CONCATENATE("R",'MAPA DE RIESGOS'!$H413,"C",'MAPA DE RIESGOS'!$AF413),"")</f>
        <v/>
      </c>
      <c r="AJ124" s="329" t="str">
        <f>IF(AND('MAPA DE RIESGOS'!$AP414="Baja",'MAPA DE RIESGOS'!$AR414="Menor"),CONCATENATE("R",'MAPA DE RIESGOS'!$H414,"C",'MAPA DE RIESGOS'!$AF414),"")</f>
        <v/>
      </c>
      <c r="AK124" s="329" t="str">
        <f>IF(AND('MAPA DE RIESGOS'!$AP415="Baja",'MAPA DE RIESGOS'!$AR415="Menor"),CONCATENATE("R",'MAPA DE RIESGOS'!$H415,"C",'MAPA DE RIESGOS'!$AF415),"")</f>
        <v/>
      </c>
      <c r="AL124" s="329" t="str">
        <f>IF(AND('MAPA DE RIESGOS'!$AP416="Baja",'MAPA DE RIESGOS'!$AR416="Menor"),CONCATENATE("R",'MAPA DE RIESGOS'!$H416,"C",'MAPA DE RIESGOS'!$AF416),"")</f>
        <v/>
      </c>
      <c r="AM124" s="329" t="str">
        <f>IF(AND('MAPA DE RIESGOS'!$AP417="Baja",'MAPA DE RIESGOS'!$AR417="Menor"),CONCATENATE("R",'MAPA DE RIESGOS'!$H417,"C",'MAPA DE RIESGOS'!$AF417),"")</f>
        <v/>
      </c>
      <c r="AN124" s="329" t="str">
        <f>IF(AND('MAPA DE RIESGOS'!$AP418="Baja",'MAPA DE RIESGOS'!$AR418="Menor"),CONCATENATE("R",'MAPA DE RIESGOS'!$H418,"C",'MAPA DE RIESGOS'!$AF418),"")</f>
        <v/>
      </c>
      <c r="AO124" s="329" t="str">
        <f>IF(AND('MAPA DE RIESGOS'!$AP419="Baja",'MAPA DE RIESGOS'!$AR419="Menor"),CONCATENATE("R",'MAPA DE RIESGOS'!$H419,"C",'MAPA DE RIESGOS'!$AF419),"")</f>
        <v/>
      </c>
      <c r="AP124" s="329" t="str">
        <f>IF(AND('MAPA DE RIESGOS'!$AP420="Baja",'MAPA DE RIESGOS'!$AR420="Menor"),CONCATENATE("R",'MAPA DE RIESGOS'!$H420,"C",'MAPA DE RIESGOS'!$AF420),"")</f>
        <v/>
      </c>
      <c r="AQ124" s="329" t="str">
        <f>IF(AND('MAPA DE RIESGOS'!$AP421="Baja",'MAPA DE RIESGOS'!$AR421="Menor"),CONCATENATE("R",'MAPA DE RIESGOS'!$H421,"C",'MAPA DE RIESGOS'!$AF421),"")</f>
        <v/>
      </c>
      <c r="AR124" s="329" t="str">
        <f>IF(AND('MAPA DE RIESGOS'!$AP422="Baja",'MAPA DE RIESGOS'!$AR422="Menor"),CONCATENATE("R",'MAPA DE RIESGOS'!$H422,"C",'MAPA DE RIESGOS'!$AF422),"")</f>
        <v/>
      </c>
      <c r="AS124" s="329" t="str">
        <f>IF(AND('MAPA DE RIESGOS'!$AP423="Baja",'MAPA DE RIESGOS'!$AR423="Menor"),CONCATENATE("R",'MAPA DE RIESGOS'!$H423,"C",'MAPA DE RIESGOS'!$AF423),"")</f>
        <v/>
      </c>
      <c r="AT124" s="328" t="str">
        <f>IF(AND('MAPA DE RIESGOS'!$AP406="Baja",'MAPA DE RIESGOS'!$AR406="Moderado"),CONCATENATE("R",'MAPA DE RIESGOS'!$H406,"C",'MAPA DE RIESGOS'!$AF406),"")</f>
        <v>R66C1</v>
      </c>
      <c r="AU124" s="329" t="str">
        <f>IF(AND('MAPA DE RIESGOS'!$AP407="Baja",'MAPA DE RIESGOS'!$AR407="Moderado"),CONCATENATE("R",'MAPA DE RIESGOS'!$H407,"C",'MAPA DE RIESGOS'!$AF407),"")</f>
        <v/>
      </c>
      <c r="AV124" s="329" t="str">
        <f>IF(AND('MAPA DE RIESGOS'!$AP408="Baja",'MAPA DE RIESGOS'!$AR408="Moderado"),CONCATENATE("R",'MAPA DE RIESGOS'!$H408,"C",'MAPA DE RIESGOS'!$AF408),"")</f>
        <v/>
      </c>
      <c r="AW124" s="329" t="str">
        <f>IF(AND('MAPA DE RIESGOS'!$AP409="Baja",'MAPA DE RIESGOS'!$AR409="Moderado"),CONCATENATE("R",'MAPA DE RIESGOS'!$H409,"C",'MAPA DE RIESGOS'!$AF409),"")</f>
        <v/>
      </c>
      <c r="AX124" s="329" t="str">
        <f>IF(AND('MAPA DE RIESGOS'!$AP410="Baja",'MAPA DE RIESGOS'!$AR410="Moderado"),CONCATENATE("R",'MAPA DE RIESGOS'!$H410,"C",'MAPA DE RIESGOS'!$AF410),"")</f>
        <v/>
      </c>
      <c r="AY124" s="329" t="str">
        <f>IF(AND('MAPA DE RIESGOS'!$AP411="Baja",'MAPA DE RIESGOS'!$AR411="Moderado"),CONCATENATE("R",'MAPA DE RIESGOS'!$H411,"C",'MAPA DE RIESGOS'!$AF411),"")</f>
        <v/>
      </c>
      <c r="AZ124" s="329" t="str">
        <f>IF(AND('MAPA DE RIESGOS'!$AP412="Baja",'MAPA DE RIESGOS'!$AR412="Moderado"),CONCATENATE("R",'MAPA DE RIESGOS'!$H412,"C",'MAPA DE RIESGOS'!$AF412),"")</f>
        <v/>
      </c>
      <c r="BA124" s="329" t="str">
        <f>IF(AND('MAPA DE RIESGOS'!$AP413="Baja",'MAPA DE RIESGOS'!$AR413="Moderado"),CONCATENATE("R",'MAPA DE RIESGOS'!$H413,"C",'MAPA DE RIESGOS'!$AF413),"")</f>
        <v/>
      </c>
      <c r="BB124" s="329" t="str">
        <f>IF(AND('MAPA DE RIESGOS'!$AP414="Baja",'MAPA DE RIESGOS'!$AR414="Moderado"),CONCATENATE("R",'MAPA DE RIESGOS'!$H414,"C",'MAPA DE RIESGOS'!$AF414),"")</f>
        <v/>
      </c>
      <c r="BC124" s="329" t="str">
        <f>IF(AND('MAPA DE RIESGOS'!$AP415="Baja",'MAPA DE RIESGOS'!$AR415="Moderado"),CONCATENATE("R",'MAPA DE RIESGOS'!$H415,"C",'MAPA DE RIESGOS'!$AF415),"")</f>
        <v/>
      </c>
      <c r="BD124" s="329" t="str">
        <f>IF(AND('MAPA DE RIESGOS'!$AP416="Baja",'MAPA DE RIESGOS'!$AR416="Moderado"),CONCATENATE("R",'MAPA DE RIESGOS'!$H416,"C",'MAPA DE RIESGOS'!$AF416),"")</f>
        <v/>
      </c>
      <c r="BE124" s="329" t="str">
        <f>IF(AND('MAPA DE RIESGOS'!$AP417="Baja",'MAPA DE RIESGOS'!$AR417="Moderado"),CONCATENATE("R",'MAPA DE RIESGOS'!$H417,"C",'MAPA DE RIESGOS'!$AF417),"")</f>
        <v/>
      </c>
      <c r="BF124" s="329" t="str">
        <f>IF(AND('MAPA DE RIESGOS'!$AP418="Baja",'MAPA DE RIESGOS'!$AR418="Moderado"),CONCATENATE("R",'MAPA DE RIESGOS'!$H418,"C",'MAPA DE RIESGOS'!$AF418),"")</f>
        <v>R68C1</v>
      </c>
      <c r="BG124" s="329" t="str">
        <f>IF(AND('MAPA DE RIESGOS'!$AP419="Baja",'MAPA DE RIESGOS'!$AR419="Moderado"),CONCATENATE("R",'MAPA DE RIESGOS'!$H419,"C",'MAPA DE RIESGOS'!$AF419),"")</f>
        <v>R68C2</v>
      </c>
      <c r="BH124" s="329" t="str">
        <f>IF(AND('MAPA DE RIESGOS'!$AP420="Baja",'MAPA DE RIESGOS'!$AR420="Moderado"),CONCATENATE("R",'MAPA DE RIESGOS'!$H420,"C",'MAPA DE RIESGOS'!$AF420),"")</f>
        <v/>
      </c>
      <c r="BI124" s="329" t="str">
        <f>IF(AND('MAPA DE RIESGOS'!$AP421="Baja",'MAPA DE RIESGOS'!$AR421="Moderado"),CONCATENATE("R",'MAPA DE RIESGOS'!$H421,"C",'MAPA DE RIESGOS'!$AF421),"")</f>
        <v/>
      </c>
      <c r="BJ124" s="329" t="str">
        <f>IF(AND('MAPA DE RIESGOS'!$AP422="Baja",'MAPA DE RIESGOS'!$AR422="Moderado"),CONCATENATE("R",'MAPA DE RIESGOS'!$H422,"C",'MAPA DE RIESGOS'!$AF422),"")</f>
        <v/>
      </c>
      <c r="BK124" s="330" t="str">
        <f>IF(AND('MAPA DE RIESGOS'!$AP423="Baja",'MAPA DE RIESGOS'!$AR423="Moderado"),CONCATENATE("R",'MAPA DE RIESGOS'!$H423,"C",'MAPA DE RIESGOS'!$AF423),"")</f>
        <v/>
      </c>
      <c r="BL124" s="316" t="str">
        <f>IF(AND('MAPA DE RIESGOS'!$AP406="Baja",'MAPA DE RIESGOS'!$AR406="Mayor"),CONCATENATE("R",'MAPA DE RIESGOS'!$H406,"C",'MAPA DE RIESGOS'!$AF406),"")</f>
        <v/>
      </c>
      <c r="BM124" s="316" t="str">
        <f>IF(AND('MAPA DE RIESGOS'!$AP407="Baja",'MAPA DE RIESGOS'!$AR407="Mayor"),CONCATENATE("R",'MAPA DE RIESGOS'!$H407,"C",'MAPA DE RIESGOS'!$AF407),"")</f>
        <v/>
      </c>
      <c r="BN124" s="316" t="str">
        <f>IF(AND('MAPA DE RIESGOS'!$AP408="Baja",'MAPA DE RIESGOS'!$AR408="Mayor"),CONCATENATE("R",'MAPA DE RIESGOS'!$H408,"C",'MAPA DE RIESGOS'!$AF408),"")</f>
        <v/>
      </c>
      <c r="BO124" s="316" t="str">
        <f>IF(AND('MAPA DE RIESGOS'!$AP409="Baja",'MAPA DE RIESGOS'!$AR409="Mayor"),CONCATENATE("R",'MAPA DE RIESGOS'!$H409,"C",'MAPA DE RIESGOS'!$AF409),"")</f>
        <v/>
      </c>
      <c r="BP124" s="316" t="str">
        <f>IF(AND('MAPA DE RIESGOS'!$AP410="Baja",'MAPA DE RIESGOS'!$AR410="Mayor"),CONCATENATE("R",'MAPA DE RIESGOS'!$H410,"C",'MAPA DE RIESGOS'!$AF410),"")</f>
        <v/>
      </c>
      <c r="BQ124" s="316" t="str">
        <f>IF(AND('MAPA DE RIESGOS'!$AP411="Baja",'MAPA DE RIESGOS'!$AR411="Mayor"),CONCATENATE("R",'MAPA DE RIESGOS'!$H411,"C",'MAPA DE RIESGOS'!$AF411),"")</f>
        <v/>
      </c>
      <c r="BR124" s="316" t="str">
        <f>IF(AND('MAPA DE RIESGOS'!$AP412="Baja",'MAPA DE RIESGOS'!$AR412="Mayor"),CONCATENATE("R",'MAPA DE RIESGOS'!$H412,"C",'MAPA DE RIESGOS'!$AF412),"")</f>
        <v/>
      </c>
      <c r="BS124" s="316" t="str">
        <f>IF(AND('MAPA DE RIESGOS'!$AP413="Baja",'MAPA DE RIESGOS'!$AR413="Mayor"),CONCATENATE("R",'MAPA DE RIESGOS'!$H413,"C",'MAPA DE RIESGOS'!$AF413),"")</f>
        <v/>
      </c>
      <c r="BT124" s="316" t="str">
        <f>IF(AND('MAPA DE RIESGOS'!$AP414="Baja",'MAPA DE RIESGOS'!$AR414="Mayor"),CONCATENATE("R",'MAPA DE RIESGOS'!$H414,"C",'MAPA DE RIESGOS'!$AF414),"")</f>
        <v/>
      </c>
      <c r="BU124" s="316" t="str">
        <f>IF(AND('MAPA DE RIESGOS'!$AP415="Baja",'MAPA DE RIESGOS'!$AR415="Mayor"),CONCATENATE("R",'MAPA DE RIESGOS'!$H415,"C",'MAPA DE RIESGOS'!$AF415),"")</f>
        <v/>
      </c>
      <c r="BV124" s="316" t="str">
        <f>IF(AND('MAPA DE RIESGOS'!$AP416="Baja",'MAPA DE RIESGOS'!$AR416="Mayor"),CONCATENATE("R",'MAPA DE RIESGOS'!$H416,"C",'MAPA DE RIESGOS'!$AF416),"")</f>
        <v/>
      </c>
      <c r="BW124" s="316" t="str">
        <f>IF(AND('MAPA DE RIESGOS'!$AP417="Baja",'MAPA DE RIESGOS'!$AR417="Mayor"),CONCATENATE("R",'MAPA DE RIESGOS'!$H417,"C",'MAPA DE RIESGOS'!$AF417),"")</f>
        <v/>
      </c>
      <c r="BX124" s="316" t="str">
        <f>IF(AND('MAPA DE RIESGOS'!$AP418="Baja",'MAPA DE RIESGOS'!$AR418="Mayor"),CONCATENATE("R",'MAPA DE RIESGOS'!$H418,"C",'MAPA DE RIESGOS'!$AF418),"")</f>
        <v/>
      </c>
      <c r="BY124" s="316" t="str">
        <f>IF(AND('MAPA DE RIESGOS'!$AP419="Baja",'MAPA DE RIESGOS'!$AR419="Mayor"),CONCATENATE("R",'MAPA DE RIESGOS'!$H419,"C",'MAPA DE RIESGOS'!$AF419),"")</f>
        <v/>
      </c>
      <c r="BZ124" s="316" t="str">
        <f>IF(AND('MAPA DE RIESGOS'!$AP420="Baja",'MAPA DE RIESGOS'!$AR420="Mayor"),CONCATENATE("R",'MAPA DE RIESGOS'!$H420,"C",'MAPA DE RIESGOS'!$AF420),"")</f>
        <v/>
      </c>
      <c r="CA124" s="316" t="str">
        <f>IF(AND('MAPA DE RIESGOS'!$AP421="Baja",'MAPA DE RIESGOS'!$AR421="Mayor"),CONCATENATE("R",'MAPA DE RIESGOS'!$H421,"C",'MAPA DE RIESGOS'!$AF421),"")</f>
        <v/>
      </c>
      <c r="CB124" s="316" t="str">
        <f>IF(AND('MAPA DE RIESGOS'!$AP422="Baja",'MAPA DE RIESGOS'!$AR422="Mayor"),CONCATENATE("R",'MAPA DE RIESGOS'!$H422,"C",'MAPA DE RIESGOS'!$AF422),"")</f>
        <v/>
      </c>
      <c r="CC124" s="317" t="str">
        <f>IF(AND('MAPA DE RIESGOS'!$AP423="Baja",'MAPA DE RIESGOS'!$AR423="Mayor"),CONCATENATE("R",'MAPA DE RIESGOS'!$H423,"C",'MAPA DE RIESGOS'!$AF423),"")</f>
        <v/>
      </c>
      <c r="CD124" s="318" t="str">
        <f>IF(AND('MAPA DE RIESGOS'!$AP406="Baja",'MAPA DE RIESGOS'!$AR406="Catastrófico"),CONCATENATE("R",'MAPA DE RIESGOS'!$H406,"C",'MAPA DE RIESGOS'!$AF406),"")</f>
        <v/>
      </c>
      <c r="CE124" s="318" t="str">
        <f>IF(AND('MAPA DE RIESGOS'!$AP407="Baja",'MAPA DE RIESGOS'!$AR407="Catastrófico"),CONCATENATE("R",'MAPA DE RIESGOS'!$H407,"C",'MAPA DE RIESGOS'!$AF407),"")</f>
        <v/>
      </c>
      <c r="CF124" s="318" t="str">
        <f>IF(AND('MAPA DE RIESGOS'!$AP408="Baja",'MAPA DE RIESGOS'!$AR408="Catastrófico"),CONCATENATE("R",'MAPA DE RIESGOS'!$H408,"C",'MAPA DE RIESGOS'!$AF408),"")</f>
        <v/>
      </c>
      <c r="CG124" s="318" t="str">
        <f>IF(AND('MAPA DE RIESGOS'!$AP409="Baja",'MAPA DE RIESGOS'!$AR409="Catastrófico"),CONCATENATE("R",'MAPA DE RIESGOS'!$H409,"C",'MAPA DE RIESGOS'!$AF409),"")</f>
        <v/>
      </c>
      <c r="CH124" s="318" t="str">
        <f>IF(AND('MAPA DE RIESGOS'!$AP410="Baja",'MAPA DE RIESGOS'!$AR410="Catastrófico"),CONCATENATE("R",'MAPA DE RIESGOS'!$H410,"C",'MAPA DE RIESGOS'!$AF410),"")</f>
        <v/>
      </c>
      <c r="CI124" s="318" t="str">
        <f>IF(AND('MAPA DE RIESGOS'!$AP411="Baja",'MAPA DE RIESGOS'!$AR411="Catastrófico"),CONCATENATE("R",'MAPA DE RIESGOS'!$H411,"C",'MAPA DE RIESGOS'!$AF411),"")</f>
        <v/>
      </c>
      <c r="CJ124" s="318" t="str">
        <f>IF(AND('MAPA DE RIESGOS'!$AP412="Baja",'MAPA DE RIESGOS'!$AR412="Catastrófico"),CONCATENATE("R",'MAPA DE RIESGOS'!$H412,"C",'MAPA DE RIESGOS'!$AF412),"")</f>
        <v/>
      </c>
      <c r="CK124" s="318" t="str">
        <f>IF(AND('MAPA DE RIESGOS'!$AP413="Baja",'MAPA DE RIESGOS'!$AR413="Catastrófico"),CONCATENATE("R",'MAPA DE RIESGOS'!$H413,"C",'MAPA DE RIESGOS'!$AF413),"")</f>
        <v/>
      </c>
      <c r="CL124" s="318" t="str">
        <f>IF(AND('MAPA DE RIESGOS'!$AP414="Baja",'MAPA DE RIESGOS'!$AR414="Catastrófico"),CONCATENATE("R",'MAPA DE RIESGOS'!$H414,"C",'MAPA DE RIESGOS'!$AF414),"")</f>
        <v/>
      </c>
      <c r="CM124" s="318" t="str">
        <f>IF(AND('MAPA DE RIESGOS'!$AP415="Baja",'MAPA DE RIESGOS'!$AR415="Catastrófico"),CONCATENATE("R",'MAPA DE RIESGOS'!$H415,"C",'MAPA DE RIESGOS'!$AF415),"")</f>
        <v/>
      </c>
      <c r="CN124" s="318" t="str">
        <f>IF(AND('MAPA DE RIESGOS'!$AP416="Baja",'MAPA DE RIESGOS'!$AR416="Catastrófico"),CONCATENATE("R",'MAPA DE RIESGOS'!$H416,"C",'MAPA DE RIESGOS'!$AF416),"")</f>
        <v/>
      </c>
      <c r="CO124" s="318" t="str">
        <f>IF(AND('MAPA DE RIESGOS'!$AP417="Baja",'MAPA DE RIESGOS'!$AR417="Catastrófico"),CONCATENATE("R",'MAPA DE RIESGOS'!$H417,"C",'MAPA DE RIESGOS'!$AF417),"")</f>
        <v/>
      </c>
      <c r="CP124" s="318" t="str">
        <f>IF(AND('MAPA DE RIESGOS'!$AP418="Baja",'MAPA DE RIESGOS'!$AR418="Catastrófico"),CONCATENATE("R",'MAPA DE RIESGOS'!$H418,"C",'MAPA DE RIESGOS'!$AF418),"")</f>
        <v/>
      </c>
      <c r="CQ124" s="318" t="str">
        <f>IF(AND('MAPA DE RIESGOS'!$AP419="Baja",'MAPA DE RIESGOS'!$AR419="Catastrófico"),CONCATENATE("R",'MAPA DE RIESGOS'!$H419,"C",'MAPA DE RIESGOS'!$AF419),"")</f>
        <v/>
      </c>
      <c r="CR124" s="318" t="str">
        <f>IF(AND('MAPA DE RIESGOS'!$AP420="Baja",'MAPA DE RIESGOS'!$AR420="Catastrófico"),CONCATENATE("R",'MAPA DE RIESGOS'!$H420,"C",'MAPA DE RIESGOS'!$AF420),"")</f>
        <v/>
      </c>
      <c r="CS124" s="318" t="str">
        <f>IF(AND('MAPA DE RIESGOS'!$AP421="Baja",'MAPA DE RIESGOS'!$AR421="Catastrófico"),CONCATENATE("R",'MAPA DE RIESGOS'!$H421,"C",'MAPA DE RIESGOS'!$AF421),"")</f>
        <v/>
      </c>
      <c r="CT124" s="318" t="str">
        <f>IF(AND('MAPA DE RIESGOS'!$AP422="Baja",'MAPA DE RIESGOS'!$AR422="Catastrófico"),CONCATENATE("R",'MAPA DE RIESGOS'!$H422,"C",'MAPA DE RIESGOS'!$AF422),"")</f>
        <v/>
      </c>
      <c r="CU124" s="319" t="str">
        <f>IF(AND('MAPA DE RIESGOS'!$AP423="Baja",'MAPA DE RIESGOS'!$AR423="Catastrófico"),CONCATENATE("R",'MAPA DE RIESGOS'!$H423,"C",'MAPA DE RIESGOS'!$AF423),"")</f>
        <v/>
      </c>
      <c r="CV124" s="57"/>
      <c r="CW124" s="845"/>
      <c r="CX124" s="845"/>
      <c r="CY124" s="845"/>
      <c r="CZ124" s="845"/>
      <c r="DA124" s="845"/>
      <c r="DB124" s="845"/>
    </row>
    <row r="125" spans="2:106" ht="32.450000000000003" customHeight="1">
      <c r="B125" s="878"/>
      <c r="C125" s="878"/>
      <c r="D125" s="879"/>
      <c r="E125" s="849"/>
      <c r="F125" s="850"/>
      <c r="G125" s="850"/>
      <c r="H125" s="850"/>
      <c r="I125" s="851"/>
      <c r="J125" s="337" t="str">
        <f>IF(AND('MAPA DE RIESGOS'!$AP424="Baja",'MAPA DE RIESGOS'!$AR424="Leve"),CONCATENATE("R",'MAPA DE RIESGOS'!$H424,"C",'MAPA DE RIESGOS'!$AF424),"")</f>
        <v/>
      </c>
      <c r="K125" s="338" t="str">
        <f>IF(AND('MAPA DE RIESGOS'!$AP425="Baja",'MAPA DE RIESGOS'!$AR425="Leve"),CONCATENATE("R",'MAPA DE RIESGOS'!$H425,"C",'MAPA DE RIESGOS'!$AF425),"")</f>
        <v/>
      </c>
      <c r="L125" s="338" t="str">
        <f>IF(AND('MAPA DE RIESGOS'!$AP426="Baja",'MAPA DE RIESGOS'!$AR426="Leve"),CONCATENATE("R",'MAPA DE RIESGOS'!$H426,"C",'MAPA DE RIESGOS'!$AF426),"")</f>
        <v/>
      </c>
      <c r="M125" s="338" t="str">
        <f>IF(AND('MAPA DE RIESGOS'!$AP427="Baja",'MAPA DE RIESGOS'!$AR427="Leve"),CONCATENATE("R",'MAPA DE RIESGOS'!$H427,"C",'MAPA DE RIESGOS'!$AF427),"")</f>
        <v/>
      </c>
      <c r="N125" s="338" t="str">
        <f>IF(AND('MAPA DE RIESGOS'!$AP428="Baja",'MAPA DE RIESGOS'!$AR428="Leve"),CONCATENATE("R",'MAPA DE RIESGOS'!$H428,"C",'MAPA DE RIESGOS'!$AF428),"")</f>
        <v/>
      </c>
      <c r="O125" s="338" t="str">
        <f>IF(AND('MAPA DE RIESGOS'!$AP429="Baja",'MAPA DE RIESGOS'!$AR429="Leve"),CONCATENATE("R",'MAPA DE RIESGOS'!$H429,"C",'MAPA DE RIESGOS'!$AF429),"")</f>
        <v/>
      </c>
      <c r="P125" s="338" t="str">
        <f>IF(AND('MAPA DE RIESGOS'!$AP430="Baja",'MAPA DE RIESGOS'!$AR430="Leve"),CONCATENATE("R",'MAPA DE RIESGOS'!$H430,"C",'MAPA DE RIESGOS'!$AF430),"")</f>
        <v/>
      </c>
      <c r="Q125" s="338" t="str">
        <f>IF(AND('MAPA DE RIESGOS'!$AP431="Baja",'MAPA DE RIESGOS'!$AR431="Leve"),CONCATENATE("R",'MAPA DE RIESGOS'!$H431,"C",'MAPA DE RIESGOS'!$AF431),"")</f>
        <v/>
      </c>
      <c r="R125" s="338" t="str">
        <f>IF(AND('MAPA DE RIESGOS'!$AP432="Baja",'MAPA DE RIESGOS'!$AR432="Leve"),CONCATENATE("R",'MAPA DE RIESGOS'!$H432,"C",'MAPA DE RIESGOS'!$AF432),"")</f>
        <v/>
      </c>
      <c r="S125" s="338" t="str">
        <f>IF(AND('MAPA DE RIESGOS'!$AP433="Baja",'MAPA DE RIESGOS'!$AR433="Leve"),CONCATENATE("R",'MAPA DE RIESGOS'!$H433,"C",'MAPA DE RIESGOS'!$AF433),"")</f>
        <v/>
      </c>
      <c r="T125" s="338" t="str">
        <f>IF(AND('MAPA DE RIESGOS'!$AP434="Baja",'MAPA DE RIESGOS'!$AR434="Leve"),CONCATENATE("R",'MAPA DE RIESGOS'!$H434,"C",'MAPA DE RIESGOS'!$AF434),"")</f>
        <v/>
      </c>
      <c r="U125" s="338" t="str">
        <f>IF(AND('MAPA DE RIESGOS'!$AP435="Baja",'MAPA DE RIESGOS'!$AR435="Leve"),CONCATENATE("R",'MAPA DE RIESGOS'!$H435,"C",'MAPA DE RIESGOS'!$AF435),"")</f>
        <v/>
      </c>
      <c r="V125" s="338" t="str">
        <f>IF(AND('MAPA DE RIESGOS'!$AP436="Baja",'MAPA DE RIESGOS'!$AR436="Leve"),CONCATENATE("R",'MAPA DE RIESGOS'!$H436,"C",'MAPA DE RIESGOS'!$AF436),"")</f>
        <v/>
      </c>
      <c r="W125" s="338" t="str">
        <f>IF(AND('MAPA DE RIESGOS'!$AP437="Baja",'MAPA DE RIESGOS'!$AR437="Leve"),CONCATENATE("R",'MAPA DE RIESGOS'!$H437,"C",'MAPA DE RIESGOS'!$AF437),"")</f>
        <v/>
      </c>
      <c r="X125" s="338" t="str">
        <f>IF(AND('MAPA DE RIESGOS'!$AP438="Baja",'MAPA DE RIESGOS'!$AR438="Leve"),CONCATENATE("R",'MAPA DE RIESGOS'!$H438,"C",'MAPA DE RIESGOS'!$AF438),"")</f>
        <v/>
      </c>
      <c r="Y125" s="338" t="str">
        <f>IF(AND('MAPA DE RIESGOS'!$AP439="Baja",'MAPA DE RIESGOS'!$AR439="Leve"),CONCATENATE("R",'MAPA DE RIESGOS'!$H439,"C",'MAPA DE RIESGOS'!$AF439),"")</f>
        <v/>
      </c>
      <c r="Z125" s="338" t="str">
        <f>IF(AND('MAPA DE RIESGOS'!$AP440="Baja",'MAPA DE RIESGOS'!$AR440="Leve"),CONCATENATE("R",'MAPA DE RIESGOS'!$H440,"C",'MAPA DE RIESGOS'!$AF440),"")</f>
        <v/>
      </c>
      <c r="AA125" s="339" t="str">
        <f>IF(AND('MAPA DE RIESGOS'!$AP441="Baja",'MAPA DE RIESGOS'!$AR441="Leve"),CONCATENATE("R",'MAPA DE RIESGOS'!$H441,"C",'MAPA DE RIESGOS'!$AF441),"")</f>
        <v/>
      </c>
      <c r="AB125" s="328" t="str">
        <f>IF(AND('MAPA DE RIESGOS'!$AP424="Baja",'MAPA DE RIESGOS'!$AR424="Menor"),CONCATENATE("R",'MAPA DE RIESGOS'!$H424,"C",'MAPA DE RIESGOS'!$AF424),"")</f>
        <v/>
      </c>
      <c r="AC125" s="329" t="str">
        <f>IF(AND('MAPA DE RIESGOS'!$AP425="Baja",'MAPA DE RIESGOS'!$AR425="Menor"),CONCATENATE("R",'MAPA DE RIESGOS'!$H425,"C",'MAPA DE RIESGOS'!$AF425),"")</f>
        <v/>
      </c>
      <c r="AD125" s="329" t="str">
        <f>IF(AND('MAPA DE RIESGOS'!$AP426="Baja",'MAPA DE RIESGOS'!$AR426="Menor"),CONCATENATE("R",'MAPA DE RIESGOS'!$H426,"C",'MAPA DE RIESGOS'!$AF426),"")</f>
        <v/>
      </c>
      <c r="AE125" s="329" t="str">
        <f>IF(AND('MAPA DE RIESGOS'!$AP427="Baja",'MAPA DE RIESGOS'!$AR427="Menor"),CONCATENATE("R",'MAPA DE RIESGOS'!$H427,"C",'MAPA DE RIESGOS'!$AF427),"")</f>
        <v/>
      </c>
      <c r="AF125" s="329" t="str">
        <f>IF(AND('MAPA DE RIESGOS'!$AP428="Baja",'MAPA DE RIESGOS'!$AR428="Menor"),CONCATENATE("R",'MAPA DE RIESGOS'!$H428,"C",'MAPA DE RIESGOS'!$AF428),"")</f>
        <v/>
      </c>
      <c r="AG125" s="329" t="str">
        <f>IF(AND('MAPA DE RIESGOS'!$AP429="Baja",'MAPA DE RIESGOS'!$AR429="Menor"),CONCATENATE("R",'MAPA DE RIESGOS'!$H429,"C",'MAPA DE RIESGOS'!$AF429),"")</f>
        <v/>
      </c>
      <c r="AH125" s="329" t="str">
        <f>IF(AND('MAPA DE RIESGOS'!$AP430="Baja",'MAPA DE RIESGOS'!$AR430="Menor"),CONCATENATE("R",'MAPA DE RIESGOS'!$H430,"C",'MAPA DE RIESGOS'!$AF430),"")</f>
        <v/>
      </c>
      <c r="AI125" s="329" t="str">
        <f>IF(AND('MAPA DE RIESGOS'!$AP431="Baja",'MAPA DE RIESGOS'!$AR431="Menor"),CONCATENATE("R",'MAPA DE RIESGOS'!$H431,"C",'MAPA DE RIESGOS'!$AF431),"")</f>
        <v/>
      </c>
      <c r="AJ125" s="329" t="str">
        <f>IF(AND('MAPA DE RIESGOS'!$AP432="Baja",'MAPA DE RIESGOS'!$AR432="Menor"),CONCATENATE("R",'MAPA DE RIESGOS'!$H432,"C",'MAPA DE RIESGOS'!$AF432),"")</f>
        <v/>
      </c>
      <c r="AK125" s="329" t="str">
        <f>IF(AND('MAPA DE RIESGOS'!$AP433="Baja",'MAPA DE RIESGOS'!$AR433="Menor"),CONCATENATE("R",'MAPA DE RIESGOS'!$H433,"C",'MAPA DE RIESGOS'!$AF433),"")</f>
        <v/>
      </c>
      <c r="AL125" s="329" t="str">
        <f>IF(AND('MAPA DE RIESGOS'!$AP434="Baja",'MAPA DE RIESGOS'!$AR434="Menor"),CONCATENATE("R",'MAPA DE RIESGOS'!$H434,"C",'MAPA DE RIESGOS'!$AF434),"")</f>
        <v/>
      </c>
      <c r="AM125" s="329" t="str">
        <f>IF(AND('MAPA DE RIESGOS'!$AP435="Baja",'MAPA DE RIESGOS'!$AR435="Menor"),CONCATENATE("R",'MAPA DE RIESGOS'!$H435,"C",'MAPA DE RIESGOS'!$AF435),"")</f>
        <v/>
      </c>
      <c r="AN125" s="329" t="str">
        <f>IF(AND('MAPA DE RIESGOS'!$AP436="Baja",'MAPA DE RIESGOS'!$AR436="Menor"),CONCATENATE("R",'MAPA DE RIESGOS'!$H436,"C",'MAPA DE RIESGOS'!$AF436),"")</f>
        <v/>
      </c>
      <c r="AO125" s="329" t="str">
        <f>IF(AND('MAPA DE RIESGOS'!$AP437="Baja",'MAPA DE RIESGOS'!$AR437="Menor"),CONCATENATE("R",'MAPA DE RIESGOS'!$H437,"C",'MAPA DE RIESGOS'!$AF437),"")</f>
        <v/>
      </c>
      <c r="AP125" s="329" t="str">
        <f>IF(AND('MAPA DE RIESGOS'!$AP438="Baja",'MAPA DE RIESGOS'!$AR438="Menor"),CONCATENATE("R",'MAPA DE RIESGOS'!$H438,"C",'MAPA DE RIESGOS'!$AF438),"")</f>
        <v/>
      </c>
      <c r="AQ125" s="329" t="str">
        <f>IF(AND('MAPA DE RIESGOS'!$AP439="Baja",'MAPA DE RIESGOS'!$AR439="Menor"),CONCATENATE("R",'MAPA DE RIESGOS'!$H439,"C",'MAPA DE RIESGOS'!$AF439),"")</f>
        <v/>
      </c>
      <c r="AR125" s="329" t="str">
        <f>IF(AND('MAPA DE RIESGOS'!$AP440="Baja",'MAPA DE RIESGOS'!$AR440="Menor"),CONCATENATE("R",'MAPA DE RIESGOS'!$H440,"C",'MAPA DE RIESGOS'!$AF440),"")</f>
        <v/>
      </c>
      <c r="AS125" s="329" t="str">
        <f>IF(AND('MAPA DE RIESGOS'!$AP441="Baja",'MAPA DE RIESGOS'!$AR441="Menor"),CONCATENATE("R",'MAPA DE RIESGOS'!$H441,"C",'MAPA DE RIESGOS'!$AF441),"")</f>
        <v/>
      </c>
      <c r="AT125" s="328" t="str">
        <f>IF(AND('MAPA DE RIESGOS'!$AP424="Baja",'MAPA DE RIESGOS'!$AR424="Moderado"),CONCATENATE("R",'MAPA DE RIESGOS'!$H424,"C",'MAPA DE RIESGOS'!$AF424),"")</f>
        <v>R69C1</v>
      </c>
      <c r="AU125" s="329" t="str">
        <f>IF(AND('MAPA DE RIESGOS'!$AP425="Baja",'MAPA DE RIESGOS'!$AR425="Moderado"),CONCATENATE("R",'MAPA DE RIESGOS'!$H425,"C",'MAPA DE RIESGOS'!$AF425),"")</f>
        <v/>
      </c>
      <c r="AV125" s="329" t="str">
        <f>IF(AND('MAPA DE RIESGOS'!$AP426="Baja",'MAPA DE RIESGOS'!$AR426="Moderado"),CONCATENATE("R",'MAPA DE RIESGOS'!$H426,"C",'MAPA DE RIESGOS'!$AF426),"")</f>
        <v/>
      </c>
      <c r="AW125" s="329" t="str">
        <f>IF(AND('MAPA DE RIESGOS'!$AP427="Baja",'MAPA DE RIESGOS'!$AR427="Moderado"),CONCATENATE("R",'MAPA DE RIESGOS'!$H427,"C",'MAPA DE RIESGOS'!$AF427),"")</f>
        <v/>
      </c>
      <c r="AX125" s="329" t="str">
        <f>IF(AND('MAPA DE RIESGOS'!$AP428="Baja",'MAPA DE RIESGOS'!$AR428="Moderado"),CONCATENATE("R",'MAPA DE RIESGOS'!$H428,"C",'MAPA DE RIESGOS'!$AF428),"")</f>
        <v/>
      </c>
      <c r="AY125" s="329" t="str">
        <f>IF(AND('MAPA DE RIESGOS'!$AP429="Baja",'MAPA DE RIESGOS'!$AR429="Moderado"),CONCATENATE("R",'MAPA DE RIESGOS'!$H429,"C",'MAPA DE RIESGOS'!$AF429),"")</f>
        <v/>
      </c>
      <c r="AZ125" s="329" t="str">
        <f>IF(AND('MAPA DE RIESGOS'!$AP430="Baja",'MAPA DE RIESGOS'!$AR430="Moderado"),CONCATENATE("R",'MAPA DE RIESGOS'!$H430,"C",'MAPA DE RIESGOS'!$AF430),"")</f>
        <v>R70C1</v>
      </c>
      <c r="BA125" s="329" t="str">
        <f>IF(AND('MAPA DE RIESGOS'!$AP431="Baja",'MAPA DE RIESGOS'!$AR431="Moderado"),CONCATENATE("R",'MAPA DE RIESGOS'!$H431,"C",'MAPA DE RIESGOS'!$AF431),"")</f>
        <v/>
      </c>
      <c r="BB125" s="329" t="str">
        <f>IF(AND('MAPA DE RIESGOS'!$AP432="Baja",'MAPA DE RIESGOS'!$AR432="Moderado"),CONCATENATE("R",'MAPA DE RIESGOS'!$H432,"C",'MAPA DE RIESGOS'!$AF432),"")</f>
        <v/>
      </c>
      <c r="BC125" s="329" t="str">
        <f>IF(AND('MAPA DE RIESGOS'!$AP433="Baja",'MAPA DE RIESGOS'!$AR433="Moderado"),CONCATENATE("R",'MAPA DE RIESGOS'!$H433,"C",'MAPA DE RIESGOS'!$AF433),"")</f>
        <v/>
      </c>
      <c r="BD125" s="329" t="str">
        <f>IF(AND('MAPA DE RIESGOS'!$AP434="Baja",'MAPA DE RIESGOS'!$AR434="Moderado"),CONCATENATE("R",'MAPA DE RIESGOS'!$H434,"C",'MAPA DE RIESGOS'!$AF434),"")</f>
        <v/>
      </c>
      <c r="BE125" s="329" t="str">
        <f>IF(AND('MAPA DE RIESGOS'!$AP435="Baja",'MAPA DE RIESGOS'!$AR435="Moderado"),CONCATENATE("R",'MAPA DE RIESGOS'!$H435,"C",'MAPA DE RIESGOS'!$AF435),"")</f>
        <v/>
      </c>
      <c r="BF125" s="329" t="str">
        <f>IF(AND('MAPA DE RIESGOS'!$AP436="Baja",'MAPA DE RIESGOS'!$AR436="Moderado"),CONCATENATE("R",'MAPA DE RIESGOS'!$H436,"C",'MAPA DE RIESGOS'!$AF436),"")</f>
        <v>R71C1</v>
      </c>
      <c r="BG125" s="329" t="str">
        <f>IF(AND('MAPA DE RIESGOS'!$AP437="Baja",'MAPA DE RIESGOS'!$AR437="Moderado"),CONCATENATE("R",'MAPA DE RIESGOS'!$H437,"C",'MAPA DE RIESGOS'!$AF437),"")</f>
        <v/>
      </c>
      <c r="BH125" s="329" t="str">
        <f>IF(AND('MAPA DE RIESGOS'!$AP438="Baja",'MAPA DE RIESGOS'!$AR438="Moderado"),CONCATENATE("R",'MAPA DE RIESGOS'!$H438,"C",'MAPA DE RIESGOS'!$AF438),"")</f>
        <v/>
      </c>
      <c r="BI125" s="329" t="str">
        <f>IF(AND('MAPA DE RIESGOS'!$AP439="Baja",'MAPA DE RIESGOS'!$AR439="Moderado"),CONCATENATE("R",'MAPA DE RIESGOS'!$H439,"C",'MAPA DE RIESGOS'!$AF439),"")</f>
        <v/>
      </c>
      <c r="BJ125" s="329" t="str">
        <f>IF(AND('MAPA DE RIESGOS'!$AP440="Baja",'MAPA DE RIESGOS'!$AR440="Moderado"),CONCATENATE("R",'MAPA DE RIESGOS'!$H440,"C",'MAPA DE RIESGOS'!$AF440),"")</f>
        <v/>
      </c>
      <c r="BK125" s="330" t="str">
        <f>IF(AND('MAPA DE RIESGOS'!$AP441="Baja",'MAPA DE RIESGOS'!$AR441="Moderado"),CONCATENATE("R",'MAPA DE RIESGOS'!$H441,"C",'MAPA DE RIESGOS'!$AF441),"")</f>
        <v/>
      </c>
      <c r="BL125" s="316" t="str">
        <f>IF(AND('MAPA DE RIESGOS'!$AP424="Baja",'MAPA DE RIESGOS'!$AR424="Mayor"),CONCATENATE("R",'MAPA DE RIESGOS'!$H424,"C",'MAPA DE RIESGOS'!$AF424),"")</f>
        <v/>
      </c>
      <c r="BM125" s="316" t="str">
        <f>IF(AND('MAPA DE RIESGOS'!$AP425="Baja",'MAPA DE RIESGOS'!$AR425="Mayor"),CONCATENATE("R",'MAPA DE RIESGOS'!$H425,"C",'MAPA DE RIESGOS'!$AF425),"")</f>
        <v/>
      </c>
      <c r="BN125" s="316" t="str">
        <f>IF(AND('MAPA DE RIESGOS'!$AP426="Baja",'MAPA DE RIESGOS'!$AR426="Mayor"),CONCATENATE("R",'MAPA DE RIESGOS'!$H426,"C",'MAPA DE RIESGOS'!$AF426),"")</f>
        <v/>
      </c>
      <c r="BO125" s="316" t="str">
        <f>IF(AND('MAPA DE RIESGOS'!$AP427="Baja",'MAPA DE RIESGOS'!$AR427="Mayor"),CONCATENATE("R",'MAPA DE RIESGOS'!$H427,"C",'MAPA DE RIESGOS'!$AF427),"")</f>
        <v/>
      </c>
      <c r="BP125" s="316" t="str">
        <f>IF(AND('MAPA DE RIESGOS'!$AP428="Baja",'MAPA DE RIESGOS'!$AR428="Mayor"),CONCATENATE("R",'MAPA DE RIESGOS'!$H428,"C",'MAPA DE RIESGOS'!$AF428),"")</f>
        <v/>
      </c>
      <c r="BQ125" s="316" t="str">
        <f>IF(AND('MAPA DE RIESGOS'!$AP429="Baja",'MAPA DE RIESGOS'!$AR429="Mayor"),CONCATENATE("R",'MAPA DE RIESGOS'!$H429,"C",'MAPA DE RIESGOS'!$AF429),"")</f>
        <v/>
      </c>
      <c r="BR125" s="316" t="str">
        <f>IF(AND('MAPA DE RIESGOS'!$AP430="Baja",'MAPA DE RIESGOS'!$AR430="Mayor"),CONCATENATE("R",'MAPA DE RIESGOS'!$H430,"C",'MAPA DE RIESGOS'!$AF430),"")</f>
        <v/>
      </c>
      <c r="BS125" s="316" t="str">
        <f>IF(AND('MAPA DE RIESGOS'!$AP431="Baja",'MAPA DE RIESGOS'!$AR431="Mayor"),CONCATENATE("R",'MAPA DE RIESGOS'!$H431,"C",'MAPA DE RIESGOS'!$AF431),"")</f>
        <v/>
      </c>
      <c r="BT125" s="316" t="str">
        <f>IF(AND('MAPA DE RIESGOS'!$AP432="Baja",'MAPA DE RIESGOS'!$AR432="Mayor"),CONCATENATE("R",'MAPA DE RIESGOS'!$H432,"C",'MAPA DE RIESGOS'!$AF432),"")</f>
        <v/>
      </c>
      <c r="BU125" s="316" t="str">
        <f>IF(AND('MAPA DE RIESGOS'!$AP433="Baja",'MAPA DE RIESGOS'!$AR433="Mayor"),CONCATENATE("R",'MAPA DE RIESGOS'!$H433,"C",'MAPA DE RIESGOS'!$AF433),"")</f>
        <v/>
      </c>
      <c r="BV125" s="316" t="str">
        <f>IF(AND('MAPA DE RIESGOS'!$AP434="Baja",'MAPA DE RIESGOS'!$AR434="Mayor"),CONCATENATE("R",'MAPA DE RIESGOS'!$H434,"C",'MAPA DE RIESGOS'!$AF434),"")</f>
        <v/>
      </c>
      <c r="BW125" s="316" t="str">
        <f>IF(AND('MAPA DE RIESGOS'!$AP435="Baja",'MAPA DE RIESGOS'!$AR435="Mayor"),CONCATENATE("R",'MAPA DE RIESGOS'!$H435,"C",'MAPA DE RIESGOS'!$AF435),"")</f>
        <v/>
      </c>
      <c r="BX125" s="316" t="str">
        <f>IF(AND('MAPA DE RIESGOS'!$AP436="Baja",'MAPA DE RIESGOS'!$AR436="Mayor"),CONCATENATE("R",'MAPA DE RIESGOS'!$H436,"C",'MAPA DE RIESGOS'!$AF436),"")</f>
        <v/>
      </c>
      <c r="BY125" s="316" t="str">
        <f>IF(AND('MAPA DE RIESGOS'!$AP437="Baja",'MAPA DE RIESGOS'!$AR437="Mayor"),CONCATENATE("R",'MAPA DE RIESGOS'!$H437,"C",'MAPA DE RIESGOS'!$AF437),"")</f>
        <v/>
      </c>
      <c r="BZ125" s="316" t="str">
        <f>IF(AND('MAPA DE RIESGOS'!$AP438="Baja",'MAPA DE RIESGOS'!$AR438="Mayor"),CONCATENATE("R",'MAPA DE RIESGOS'!$H438,"C",'MAPA DE RIESGOS'!$AF438),"")</f>
        <v/>
      </c>
      <c r="CA125" s="316" t="str">
        <f>IF(AND('MAPA DE RIESGOS'!$AP439="Baja",'MAPA DE RIESGOS'!$AR439="Mayor"),CONCATENATE("R",'MAPA DE RIESGOS'!$H439,"C",'MAPA DE RIESGOS'!$AF439),"")</f>
        <v/>
      </c>
      <c r="CB125" s="316" t="str">
        <f>IF(AND('MAPA DE RIESGOS'!$AP440="Baja",'MAPA DE RIESGOS'!$AR440="Mayor"),CONCATENATE("R",'MAPA DE RIESGOS'!$H440,"C",'MAPA DE RIESGOS'!$AF440),"")</f>
        <v/>
      </c>
      <c r="CC125" s="317" t="str">
        <f>IF(AND('MAPA DE RIESGOS'!$AP441="Baja",'MAPA DE RIESGOS'!$AR441="Mayor"),CONCATENATE("R",'MAPA DE RIESGOS'!$H441,"C",'MAPA DE RIESGOS'!$AF441),"")</f>
        <v/>
      </c>
      <c r="CD125" s="318" t="str">
        <f>IF(AND('MAPA DE RIESGOS'!$AP424="Baja",'MAPA DE RIESGOS'!$AR424="Catastrófico"),CONCATENATE("R",'MAPA DE RIESGOS'!$H424,"C",'MAPA DE RIESGOS'!$AF424),"")</f>
        <v/>
      </c>
      <c r="CE125" s="318" t="str">
        <f>IF(AND('MAPA DE RIESGOS'!$AP425="Baja",'MAPA DE RIESGOS'!$AR425="Catastrófico"),CONCATENATE("R",'MAPA DE RIESGOS'!$H425,"C",'MAPA DE RIESGOS'!$AF425),"")</f>
        <v/>
      </c>
      <c r="CF125" s="318" t="str">
        <f>IF(AND('MAPA DE RIESGOS'!$AP426="Baja",'MAPA DE RIESGOS'!$AR426="Catastrófico"),CONCATENATE("R",'MAPA DE RIESGOS'!$H426,"C",'MAPA DE RIESGOS'!$AF426),"")</f>
        <v/>
      </c>
      <c r="CG125" s="318" t="str">
        <f>IF(AND('MAPA DE RIESGOS'!$AP427="Baja",'MAPA DE RIESGOS'!$AR427="Catastrófico"),CONCATENATE("R",'MAPA DE RIESGOS'!$H427,"C",'MAPA DE RIESGOS'!$AF427),"")</f>
        <v/>
      </c>
      <c r="CH125" s="318" t="str">
        <f>IF(AND('MAPA DE RIESGOS'!$AP428="Baja",'MAPA DE RIESGOS'!$AR428="Catastrófico"),CONCATENATE("R",'MAPA DE RIESGOS'!$H428,"C",'MAPA DE RIESGOS'!$AF428),"")</f>
        <v/>
      </c>
      <c r="CI125" s="318" t="str">
        <f>IF(AND('MAPA DE RIESGOS'!$AP429="Baja",'MAPA DE RIESGOS'!$AR429="Catastrófico"),CONCATENATE("R",'MAPA DE RIESGOS'!$H429,"C",'MAPA DE RIESGOS'!$AF429),"")</f>
        <v/>
      </c>
      <c r="CJ125" s="318" t="str">
        <f>IF(AND('MAPA DE RIESGOS'!$AP430="Baja",'MAPA DE RIESGOS'!$AR430="Catastrófico"),CONCATENATE("R",'MAPA DE RIESGOS'!$H430,"C",'MAPA DE RIESGOS'!$AF430),"")</f>
        <v/>
      </c>
      <c r="CK125" s="318" t="str">
        <f>IF(AND('MAPA DE RIESGOS'!$AP431="Baja",'MAPA DE RIESGOS'!$AR431="Catastrófico"),CONCATENATE("R",'MAPA DE RIESGOS'!$H431,"C",'MAPA DE RIESGOS'!$AF431),"")</f>
        <v/>
      </c>
      <c r="CL125" s="318" t="str">
        <f>IF(AND('MAPA DE RIESGOS'!$AP432="Baja",'MAPA DE RIESGOS'!$AR432="Catastrófico"),CONCATENATE("R",'MAPA DE RIESGOS'!$H432,"C",'MAPA DE RIESGOS'!$AF432),"")</f>
        <v/>
      </c>
      <c r="CM125" s="318" t="str">
        <f>IF(AND('MAPA DE RIESGOS'!$AP433="Baja",'MAPA DE RIESGOS'!$AR433="Catastrófico"),CONCATENATE("R",'MAPA DE RIESGOS'!$H433,"C",'MAPA DE RIESGOS'!$AF433),"")</f>
        <v/>
      </c>
      <c r="CN125" s="318" t="str">
        <f>IF(AND('MAPA DE RIESGOS'!$AP434="Baja",'MAPA DE RIESGOS'!$AR434="Catastrófico"),CONCATENATE("R",'MAPA DE RIESGOS'!$H434,"C",'MAPA DE RIESGOS'!$AF434),"")</f>
        <v/>
      </c>
      <c r="CO125" s="318" t="str">
        <f>IF(AND('MAPA DE RIESGOS'!$AP435="Baja",'MAPA DE RIESGOS'!$AR435="Catastrófico"),CONCATENATE("R",'MAPA DE RIESGOS'!$H435,"C",'MAPA DE RIESGOS'!$AF435),"")</f>
        <v/>
      </c>
      <c r="CP125" s="318" t="str">
        <f>IF(AND('MAPA DE RIESGOS'!$AP436="Baja",'MAPA DE RIESGOS'!$AR436="Catastrófico"),CONCATENATE("R",'MAPA DE RIESGOS'!$H436,"C",'MAPA DE RIESGOS'!$AF436),"")</f>
        <v/>
      </c>
      <c r="CQ125" s="318" t="str">
        <f>IF(AND('MAPA DE RIESGOS'!$AP437="Baja",'MAPA DE RIESGOS'!$AR437="Catastrófico"),CONCATENATE("R",'MAPA DE RIESGOS'!$H437,"C",'MAPA DE RIESGOS'!$AF437),"")</f>
        <v/>
      </c>
      <c r="CR125" s="318" t="str">
        <f>IF(AND('MAPA DE RIESGOS'!$AP438="Baja",'MAPA DE RIESGOS'!$AR438="Catastrófico"),CONCATENATE("R",'MAPA DE RIESGOS'!$H438,"C",'MAPA DE RIESGOS'!$AF438),"")</f>
        <v/>
      </c>
      <c r="CS125" s="318" t="str">
        <f>IF(AND('MAPA DE RIESGOS'!$AP439="Baja",'MAPA DE RIESGOS'!$AR439="Catastrófico"),CONCATENATE("R",'MAPA DE RIESGOS'!$H439,"C",'MAPA DE RIESGOS'!$AF439),"")</f>
        <v/>
      </c>
      <c r="CT125" s="318" t="str">
        <f>IF(AND('MAPA DE RIESGOS'!$AP440="Baja",'MAPA DE RIESGOS'!$AR440="Catastrófico"),CONCATENATE("R",'MAPA DE RIESGOS'!$H440,"C",'MAPA DE RIESGOS'!$AF440),"")</f>
        <v/>
      </c>
      <c r="CU125" s="319" t="str">
        <f>IF(AND('MAPA DE RIESGOS'!$AP441="Baja",'MAPA DE RIESGOS'!$AR441="Catastrófico"),CONCATENATE("R",'MAPA DE RIESGOS'!$H441,"C",'MAPA DE RIESGOS'!$AF441),"")</f>
        <v/>
      </c>
      <c r="CV125" s="57"/>
      <c r="CW125" s="845"/>
      <c r="CX125" s="845"/>
      <c r="CY125" s="845"/>
      <c r="CZ125" s="845"/>
      <c r="DA125" s="845"/>
      <c r="DB125" s="845"/>
    </row>
    <row r="126" spans="2:106" ht="32.450000000000003" customHeight="1">
      <c r="B126" s="878"/>
      <c r="C126" s="878"/>
      <c r="D126" s="879"/>
      <c r="E126" s="849"/>
      <c r="F126" s="850"/>
      <c r="G126" s="850"/>
      <c r="H126" s="850"/>
      <c r="I126" s="851"/>
      <c r="J126" s="337" t="str">
        <f>IF(AND('MAPA DE RIESGOS'!$AP442="Baja",'MAPA DE RIESGOS'!$AR442="Leve"),CONCATENATE("R",'MAPA DE RIESGOS'!$H442,"C",'MAPA DE RIESGOS'!$AF442),"")</f>
        <v/>
      </c>
      <c r="K126" s="338" t="str">
        <f>IF(AND('MAPA DE RIESGOS'!$AP443="Baja",'MAPA DE RIESGOS'!$AR443="Leve"),CONCATENATE("R",'MAPA DE RIESGOS'!$H443,"C",'MAPA DE RIESGOS'!$AF443),"")</f>
        <v/>
      </c>
      <c r="L126" s="338" t="str">
        <f>IF(AND('MAPA DE RIESGOS'!$AP444="Baja",'MAPA DE RIESGOS'!$AR444="Leve"),CONCATENATE("R",'MAPA DE RIESGOS'!$H444,"C",'MAPA DE RIESGOS'!$AF444),"")</f>
        <v/>
      </c>
      <c r="M126" s="338" t="str">
        <f>IF(AND('MAPA DE RIESGOS'!$AP445="Baja",'MAPA DE RIESGOS'!$AR445="Leve"),CONCATENATE("R",'MAPA DE RIESGOS'!$H445,"C",'MAPA DE RIESGOS'!$AF445),"")</f>
        <v/>
      </c>
      <c r="N126" s="338" t="str">
        <f>IF(AND('MAPA DE RIESGOS'!$AP446="Baja",'MAPA DE RIESGOS'!$AR446="Leve"),CONCATENATE("R",'MAPA DE RIESGOS'!$H446,"C",'MAPA DE RIESGOS'!$AF446),"")</f>
        <v/>
      </c>
      <c r="O126" s="338" t="str">
        <f>IF(AND('MAPA DE RIESGOS'!$AP447="Baja",'MAPA DE RIESGOS'!$AR447="Leve"),CONCATENATE("R",'MAPA DE RIESGOS'!$H447,"C",'MAPA DE RIESGOS'!$AF447),"")</f>
        <v/>
      </c>
      <c r="P126" s="338" t="str">
        <f>IF(AND('MAPA DE RIESGOS'!$AP448="Baja",'MAPA DE RIESGOS'!$AR448="Leve"),CONCATENATE("R",'MAPA DE RIESGOS'!$H448,"C",'MAPA DE RIESGOS'!$AF448),"")</f>
        <v/>
      </c>
      <c r="Q126" s="338" t="str">
        <f>IF(AND('MAPA DE RIESGOS'!$AP449="Baja",'MAPA DE RIESGOS'!$AR449="Leve"),CONCATENATE("R",'MAPA DE RIESGOS'!$H449,"C",'MAPA DE RIESGOS'!$AF449),"")</f>
        <v/>
      </c>
      <c r="R126" s="338" t="str">
        <f>IF(AND('MAPA DE RIESGOS'!$AP450="Baja",'MAPA DE RIESGOS'!$AR450="Leve"),CONCATENATE("R",'MAPA DE RIESGOS'!$H450,"C",'MAPA DE RIESGOS'!$AF450),"")</f>
        <v/>
      </c>
      <c r="S126" s="338" t="str">
        <f>IF(AND('MAPA DE RIESGOS'!$AP451="Baja",'MAPA DE RIESGOS'!$AR451="Leve"),CONCATENATE("R",'MAPA DE RIESGOS'!$H451,"C",'MAPA DE RIESGOS'!$AF451),"")</f>
        <v/>
      </c>
      <c r="T126" s="338" t="str">
        <f>IF(AND('MAPA DE RIESGOS'!$AP452="Baja",'MAPA DE RIESGOS'!$AR452="Leve"),CONCATENATE("R",'MAPA DE RIESGOS'!$H452,"C",'MAPA DE RIESGOS'!$AF452),"")</f>
        <v/>
      </c>
      <c r="U126" s="338" t="str">
        <f>IF(AND('MAPA DE RIESGOS'!$AP453="Baja",'MAPA DE RIESGOS'!$AR453="Leve"),CONCATENATE("R",'MAPA DE RIESGOS'!$H453,"C",'MAPA DE RIESGOS'!$AF453),"")</f>
        <v/>
      </c>
      <c r="V126" s="338" t="str">
        <f>IF(AND('MAPA DE RIESGOS'!$AP454="Baja",'MAPA DE RIESGOS'!$AR454="Leve"),CONCATENATE("R",'MAPA DE RIESGOS'!$H454,"C",'MAPA DE RIESGOS'!$AF454),"")</f>
        <v/>
      </c>
      <c r="W126" s="338" t="str">
        <f>IF(AND('MAPA DE RIESGOS'!$AP455="Baja",'MAPA DE RIESGOS'!$AR455="Leve"),CONCATENATE("R",'MAPA DE RIESGOS'!$H455,"C",'MAPA DE RIESGOS'!$AF455),"")</f>
        <v/>
      </c>
      <c r="X126" s="338" t="str">
        <f>IF(AND('MAPA DE RIESGOS'!$AP456="Baja",'MAPA DE RIESGOS'!$AR456="Leve"),CONCATENATE("R",'MAPA DE RIESGOS'!$H456,"C",'MAPA DE RIESGOS'!$AF456),"")</f>
        <v/>
      </c>
      <c r="Y126" s="338" t="str">
        <f>IF(AND('MAPA DE RIESGOS'!$AP457="Baja",'MAPA DE RIESGOS'!$AR457="Leve"),CONCATENATE("R",'MAPA DE RIESGOS'!$H457,"C",'MAPA DE RIESGOS'!$AF457),"")</f>
        <v/>
      </c>
      <c r="Z126" s="338" t="str">
        <f>IF(AND('MAPA DE RIESGOS'!$AP458="Baja",'MAPA DE RIESGOS'!$AR458="Leve"),CONCATENATE("R",'MAPA DE RIESGOS'!$H458,"C",'MAPA DE RIESGOS'!$AF458),"")</f>
        <v/>
      </c>
      <c r="AA126" s="339" t="str">
        <f>IF(AND('MAPA DE RIESGOS'!$AP459="Baja",'MAPA DE RIESGOS'!$AR459="Leve"),CONCATENATE("R",'MAPA DE RIESGOS'!$H459,"C",'MAPA DE RIESGOS'!$AF459),"")</f>
        <v/>
      </c>
      <c r="AB126" s="328" t="str">
        <f>IF(AND('MAPA DE RIESGOS'!$AP442="Baja",'MAPA DE RIESGOS'!$AR442="Menor"),CONCATENATE("R",'MAPA DE RIESGOS'!$H442,"C",'MAPA DE RIESGOS'!$AF442),"")</f>
        <v/>
      </c>
      <c r="AC126" s="329" t="str">
        <f>IF(AND('MAPA DE RIESGOS'!$AP443="Baja",'MAPA DE RIESGOS'!$AR443="Menor"),CONCATENATE("R",'MAPA DE RIESGOS'!$H443,"C",'MAPA DE RIESGOS'!$AF443),"")</f>
        <v/>
      </c>
      <c r="AD126" s="329" t="str">
        <f>IF(AND('MAPA DE RIESGOS'!$AP444="Baja",'MAPA DE RIESGOS'!$AR444="Menor"),CONCATENATE("R",'MAPA DE RIESGOS'!$H444,"C",'MAPA DE RIESGOS'!$AF444),"")</f>
        <v/>
      </c>
      <c r="AE126" s="329" t="str">
        <f>IF(AND('MAPA DE RIESGOS'!$AP445="Baja",'MAPA DE RIESGOS'!$AR445="Menor"),CONCATENATE("R",'MAPA DE RIESGOS'!$H445,"C",'MAPA DE RIESGOS'!$AF445),"")</f>
        <v/>
      </c>
      <c r="AF126" s="329" t="str">
        <f>IF(AND('MAPA DE RIESGOS'!$AP446="Baja",'MAPA DE RIESGOS'!$AR446="Menor"),CONCATENATE("R",'MAPA DE RIESGOS'!$H446,"C",'MAPA DE RIESGOS'!$AF446),"")</f>
        <v/>
      </c>
      <c r="AG126" s="329" t="str">
        <f>IF(AND('MAPA DE RIESGOS'!$AP447="Baja",'MAPA DE RIESGOS'!$AR447="Menor"),CONCATENATE("R",'MAPA DE RIESGOS'!$H447,"C",'MAPA DE RIESGOS'!$AF447),"")</f>
        <v/>
      </c>
      <c r="AH126" s="329" t="str">
        <f>IF(AND('MAPA DE RIESGOS'!$AP448="Baja",'MAPA DE RIESGOS'!$AR448="Menor"),CONCATENATE("R",'MAPA DE RIESGOS'!$H448,"C",'MAPA DE RIESGOS'!$AF448),"")</f>
        <v/>
      </c>
      <c r="AI126" s="329" t="str">
        <f>IF(AND('MAPA DE RIESGOS'!$AP449="Baja",'MAPA DE RIESGOS'!$AR449="Menor"),CONCATENATE("R",'MAPA DE RIESGOS'!$H449,"C",'MAPA DE RIESGOS'!$AF449),"")</f>
        <v/>
      </c>
      <c r="AJ126" s="329" t="str">
        <f>IF(AND('MAPA DE RIESGOS'!$AP450="Baja",'MAPA DE RIESGOS'!$AR450="Menor"),CONCATENATE("R",'MAPA DE RIESGOS'!$H450,"C",'MAPA DE RIESGOS'!$AF450),"")</f>
        <v/>
      </c>
      <c r="AK126" s="329" t="str">
        <f>IF(AND('MAPA DE RIESGOS'!$AP451="Baja",'MAPA DE RIESGOS'!$AR451="Menor"),CONCATENATE("R",'MAPA DE RIESGOS'!$H451,"C",'MAPA DE RIESGOS'!$AF451),"")</f>
        <v/>
      </c>
      <c r="AL126" s="329" t="str">
        <f>IF(AND('MAPA DE RIESGOS'!$AP452="Baja",'MAPA DE RIESGOS'!$AR452="Menor"),CONCATENATE("R",'MAPA DE RIESGOS'!$H452,"C",'MAPA DE RIESGOS'!$AF452),"")</f>
        <v/>
      </c>
      <c r="AM126" s="329" t="str">
        <f>IF(AND('MAPA DE RIESGOS'!$AP453="Baja",'MAPA DE RIESGOS'!$AR453="Menor"),CONCATENATE("R",'MAPA DE RIESGOS'!$H453,"C",'MAPA DE RIESGOS'!$AF453),"")</f>
        <v/>
      </c>
      <c r="AN126" s="329" t="str">
        <f>IF(AND('MAPA DE RIESGOS'!$AP454="Baja",'MAPA DE RIESGOS'!$AR454="Menor"),CONCATENATE("R",'MAPA DE RIESGOS'!$H454,"C",'MAPA DE RIESGOS'!$AF454),"")</f>
        <v/>
      </c>
      <c r="AO126" s="329" t="str">
        <f>IF(AND('MAPA DE RIESGOS'!$AP455="Baja",'MAPA DE RIESGOS'!$AR455="Menor"),CONCATENATE("R",'MAPA DE RIESGOS'!$H455,"C",'MAPA DE RIESGOS'!$AF455),"")</f>
        <v/>
      </c>
      <c r="AP126" s="329" t="str">
        <f>IF(AND('MAPA DE RIESGOS'!$AP456="Baja",'MAPA DE RIESGOS'!$AR456="Menor"),CONCATENATE("R",'MAPA DE RIESGOS'!$H456,"C",'MAPA DE RIESGOS'!$AF456),"")</f>
        <v/>
      </c>
      <c r="AQ126" s="329" t="str">
        <f>IF(AND('MAPA DE RIESGOS'!$AP457="Baja",'MAPA DE RIESGOS'!$AR457="Menor"),CONCATENATE("R",'MAPA DE RIESGOS'!$H457,"C",'MAPA DE RIESGOS'!$AF457),"")</f>
        <v/>
      </c>
      <c r="AR126" s="329" t="str">
        <f>IF(AND('MAPA DE RIESGOS'!$AP458="Baja",'MAPA DE RIESGOS'!$AR458="Menor"),CONCATENATE("R",'MAPA DE RIESGOS'!$H458,"C",'MAPA DE RIESGOS'!$AF458),"")</f>
        <v/>
      </c>
      <c r="AS126" s="329" t="str">
        <f>IF(AND('MAPA DE RIESGOS'!$AP459="Baja",'MAPA DE RIESGOS'!$AR459="Menor"),CONCATENATE("R",'MAPA DE RIESGOS'!$H459,"C",'MAPA DE RIESGOS'!$AF459),"")</f>
        <v/>
      </c>
      <c r="AT126" s="328" t="str">
        <f>IF(AND('MAPA DE RIESGOS'!$AP442="Baja",'MAPA DE RIESGOS'!$AR442="Moderado"),CONCATENATE("R",'MAPA DE RIESGOS'!$H442,"C",'MAPA DE RIESGOS'!$AF442),"")</f>
        <v/>
      </c>
      <c r="AU126" s="329" t="str">
        <f>IF(AND('MAPA DE RIESGOS'!$AP443="Baja",'MAPA DE RIESGOS'!$AR443="Moderado"),CONCATENATE("R",'MAPA DE RIESGOS'!$H443,"C",'MAPA DE RIESGOS'!$AF443),"")</f>
        <v/>
      </c>
      <c r="AV126" s="329" t="str">
        <f>IF(AND('MAPA DE RIESGOS'!$AP444="Baja",'MAPA DE RIESGOS'!$AR444="Moderado"),CONCATENATE("R",'MAPA DE RIESGOS'!$H444,"C",'MAPA DE RIESGOS'!$AF444),"")</f>
        <v/>
      </c>
      <c r="AW126" s="329" t="str">
        <f>IF(AND('MAPA DE RIESGOS'!$AP445="Baja",'MAPA DE RIESGOS'!$AR445="Moderado"),CONCATENATE("R",'MAPA DE RIESGOS'!$H445,"C",'MAPA DE RIESGOS'!$AF445),"")</f>
        <v/>
      </c>
      <c r="AX126" s="329" t="str">
        <f>IF(AND('MAPA DE RIESGOS'!$AP446="Baja",'MAPA DE RIESGOS'!$AR446="Moderado"),CONCATENATE("R",'MAPA DE RIESGOS'!$H446,"C",'MAPA DE RIESGOS'!$AF446),"")</f>
        <v/>
      </c>
      <c r="AY126" s="329" t="str">
        <f>IF(AND('MAPA DE RIESGOS'!$AP447="Baja",'MAPA DE RIESGOS'!$AR447="Moderado"),CONCATENATE("R",'MAPA DE RIESGOS'!$H447,"C",'MAPA DE RIESGOS'!$AF447),"")</f>
        <v/>
      </c>
      <c r="AZ126" s="329" t="str">
        <f>IF(AND('MAPA DE RIESGOS'!$AP448="Baja",'MAPA DE RIESGOS'!$AR448="Moderado"),CONCATENATE("R",'MAPA DE RIESGOS'!$H448,"C",'MAPA DE RIESGOS'!$AF448),"")</f>
        <v/>
      </c>
      <c r="BA126" s="329" t="str">
        <f>IF(AND('MAPA DE RIESGOS'!$AP449="Baja",'MAPA DE RIESGOS'!$AR449="Moderado"),CONCATENATE("R",'MAPA DE RIESGOS'!$H449,"C",'MAPA DE RIESGOS'!$AF449),"")</f>
        <v/>
      </c>
      <c r="BB126" s="329" t="str">
        <f>IF(AND('MAPA DE RIESGOS'!$AP450="Baja",'MAPA DE RIESGOS'!$AR450="Moderado"),CONCATENATE("R",'MAPA DE RIESGOS'!$H450,"C",'MAPA DE RIESGOS'!$AF450),"")</f>
        <v/>
      </c>
      <c r="BC126" s="329" t="str">
        <f>IF(AND('MAPA DE RIESGOS'!$AP451="Baja",'MAPA DE RIESGOS'!$AR451="Moderado"),CONCATENATE("R",'MAPA DE RIESGOS'!$H451,"C",'MAPA DE RIESGOS'!$AF451),"")</f>
        <v/>
      </c>
      <c r="BD126" s="329" t="str">
        <f>IF(AND('MAPA DE RIESGOS'!$AP452="Baja",'MAPA DE RIESGOS'!$AR452="Moderado"),CONCATENATE("R",'MAPA DE RIESGOS'!$H452,"C",'MAPA DE RIESGOS'!$AF452),"")</f>
        <v/>
      </c>
      <c r="BE126" s="329" t="str">
        <f>IF(AND('MAPA DE RIESGOS'!$AP453="Baja",'MAPA DE RIESGOS'!$AR453="Moderado"),CONCATENATE("R",'MAPA DE RIESGOS'!$H453,"C",'MAPA DE RIESGOS'!$AF453),"")</f>
        <v/>
      </c>
      <c r="BF126" s="329" t="str">
        <f>IF(AND('MAPA DE RIESGOS'!$AP454="Baja",'MAPA DE RIESGOS'!$AR454="Moderado"),CONCATENATE("R",'MAPA DE RIESGOS'!$H454,"C",'MAPA DE RIESGOS'!$AF454),"")</f>
        <v>R74C1</v>
      </c>
      <c r="BG126" s="329" t="str">
        <f>IF(AND('MAPA DE RIESGOS'!$AP455="Baja",'MAPA DE RIESGOS'!$AR455="Moderado"),CONCATENATE("R",'MAPA DE RIESGOS'!$H455,"C",'MAPA DE RIESGOS'!$AF455),"")</f>
        <v>R74C2</v>
      </c>
      <c r="BH126" s="329" t="str">
        <f>IF(AND('MAPA DE RIESGOS'!$AP456="Baja",'MAPA DE RIESGOS'!$AR456="Moderado"),CONCATENATE("R",'MAPA DE RIESGOS'!$H456,"C",'MAPA DE RIESGOS'!$AF456),"")</f>
        <v/>
      </c>
      <c r="BI126" s="329" t="str">
        <f>IF(AND('MAPA DE RIESGOS'!$AP457="Baja",'MAPA DE RIESGOS'!$AR457="Moderado"),CONCATENATE("R",'MAPA DE RIESGOS'!$H457,"C",'MAPA DE RIESGOS'!$AF457),"")</f>
        <v/>
      </c>
      <c r="BJ126" s="329" t="str">
        <f>IF(AND('MAPA DE RIESGOS'!$AP458="Baja",'MAPA DE RIESGOS'!$AR458="Moderado"),CONCATENATE("R",'MAPA DE RIESGOS'!$H458,"C",'MAPA DE RIESGOS'!$AF458),"")</f>
        <v/>
      </c>
      <c r="BK126" s="330" t="str">
        <f>IF(AND('MAPA DE RIESGOS'!$AP459="Baja",'MAPA DE RIESGOS'!$AR459="Moderado"),CONCATENATE("R",'MAPA DE RIESGOS'!$H459,"C",'MAPA DE RIESGOS'!$AF459),"")</f>
        <v/>
      </c>
      <c r="BL126" s="316" t="str">
        <f>IF(AND('MAPA DE RIESGOS'!$AP442="Baja",'MAPA DE RIESGOS'!$AR442="Mayor"),CONCATENATE("R",'MAPA DE RIESGOS'!$H442,"C",'MAPA DE RIESGOS'!$AF442),"")</f>
        <v/>
      </c>
      <c r="BM126" s="316" t="str">
        <f>IF(AND('MAPA DE RIESGOS'!$AP443="Baja",'MAPA DE RIESGOS'!$AR443="Mayor"),CONCATENATE("R",'MAPA DE RIESGOS'!$H443,"C",'MAPA DE RIESGOS'!$AF443),"")</f>
        <v/>
      </c>
      <c r="BN126" s="316" t="str">
        <f>IF(AND('MAPA DE RIESGOS'!$AP444="Baja",'MAPA DE RIESGOS'!$AR444="Mayor"),CONCATENATE("R",'MAPA DE RIESGOS'!$H444,"C",'MAPA DE RIESGOS'!$AF444),"")</f>
        <v/>
      </c>
      <c r="BO126" s="316" t="str">
        <f>IF(AND('MAPA DE RIESGOS'!$AP445="Baja",'MAPA DE RIESGOS'!$AR445="Mayor"),CONCATENATE("R",'MAPA DE RIESGOS'!$H445,"C",'MAPA DE RIESGOS'!$AF445),"")</f>
        <v/>
      </c>
      <c r="BP126" s="316" t="str">
        <f>IF(AND('MAPA DE RIESGOS'!$AP446="Baja",'MAPA DE RIESGOS'!$AR446="Mayor"),CONCATENATE("R",'MAPA DE RIESGOS'!$H446,"C",'MAPA DE RIESGOS'!$AF446),"")</f>
        <v/>
      </c>
      <c r="BQ126" s="316" t="str">
        <f>IF(AND('MAPA DE RIESGOS'!$AP447="Baja",'MAPA DE RIESGOS'!$AR447="Mayor"),CONCATENATE("R",'MAPA DE RIESGOS'!$H447,"C",'MAPA DE RIESGOS'!$AF447),"")</f>
        <v/>
      </c>
      <c r="BR126" s="316" t="str">
        <f>IF(AND('MAPA DE RIESGOS'!$AP448="Baja",'MAPA DE RIESGOS'!$AR448="Mayor"),CONCATENATE("R",'MAPA DE RIESGOS'!$H448,"C",'MAPA DE RIESGOS'!$AF448),"")</f>
        <v/>
      </c>
      <c r="BS126" s="316" t="str">
        <f>IF(AND('MAPA DE RIESGOS'!$AP449="Baja",'MAPA DE RIESGOS'!$AR449="Mayor"),CONCATENATE("R",'MAPA DE RIESGOS'!$H449,"C",'MAPA DE RIESGOS'!$AF449),"")</f>
        <v/>
      </c>
      <c r="BT126" s="316" t="str">
        <f>IF(AND('MAPA DE RIESGOS'!$AP450="Baja",'MAPA DE RIESGOS'!$AR450="Mayor"),CONCATENATE("R",'MAPA DE RIESGOS'!$H450,"C",'MAPA DE RIESGOS'!$AF450),"")</f>
        <v/>
      </c>
      <c r="BU126" s="316" t="str">
        <f>IF(AND('MAPA DE RIESGOS'!$AP451="Baja",'MAPA DE RIESGOS'!$AR451="Mayor"),CONCATENATE("R",'MAPA DE RIESGOS'!$H451,"C",'MAPA DE RIESGOS'!$AF451),"")</f>
        <v/>
      </c>
      <c r="BV126" s="316" t="str">
        <f>IF(AND('MAPA DE RIESGOS'!$AP452="Baja",'MAPA DE RIESGOS'!$AR452="Mayor"),CONCATENATE("R",'MAPA DE RIESGOS'!$H452,"C",'MAPA DE RIESGOS'!$AF452),"")</f>
        <v/>
      </c>
      <c r="BW126" s="316" t="str">
        <f>IF(AND('MAPA DE RIESGOS'!$AP453="Baja",'MAPA DE RIESGOS'!$AR453="Mayor"),CONCATENATE("R",'MAPA DE RIESGOS'!$H453,"C",'MAPA DE RIESGOS'!$AF453),"")</f>
        <v/>
      </c>
      <c r="BX126" s="316" t="str">
        <f>IF(AND('MAPA DE RIESGOS'!$AP454="Baja",'MAPA DE RIESGOS'!$AR454="Mayor"),CONCATENATE("R",'MAPA DE RIESGOS'!$H454,"C",'MAPA DE RIESGOS'!$AF454),"")</f>
        <v/>
      </c>
      <c r="BY126" s="316" t="str">
        <f>IF(AND('MAPA DE RIESGOS'!$AP455="Baja",'MAPA DE RIESGOS'!$AR455="Mayor"),CONCATENATE("R",'MAPA DE RIESGOS'!$H455,"C",'MAPA DE RIESGOS'!$AF455),"")</f>
        <v/>
      </c>
      <c r="BZ126" s="316" t="str">
        <f>IF(AND('MAPA DE RIESGOS'!$AP456="Baja",'MAPA DE RIESGOS'!$AR456="Mayor"),CONCATENATE("R",'MAPA DE RIESGOS'!$H456,"C",'MAPA DE RIESGOS'!$AF456),"")</f>
        <v/>
      </c>
      <c r="CA126" s="316" t="str">
        <f>IF(AND('MAPA DE RIESGOS'!$AP457="Baja",'MAPA DE RIESGOS'!$AR457="Mayor"),CONCATENATE("R",'MAPA DE RIESGOS'!$H457,"C",'MAPA DE RIESGOS'!$AF457),"")</f>
        <v/>
      </c>
      <c r="CB126" s="316" t="str">
        <f>IF(AND('MAPA DE RIESGOS'!$AP458="Baja",'MAPA DE RIESGOS'!$AR458="Mayor"),CONCATENATE("R",'MAPA DE RIESGOS'!$H458,"C",'MAPA DE RIESGOS'!$AF458),"")</f>
        <v/>
      </c>
      <c r="CC126" s="317" t="str">
        <f>IF(AND('MAPA DE RIESGOS'!$AP459="Baja",'MAPA DE RIESGOS'!$AR459="Mayor"),CONCATENATE("R",'MAPA DE RIESGOS'!$H459,"C",'MAPA DE RIESGOS'!$AF459),"")</f>
        <v/>
      </c>
      <c r="CD126" s="318" t="str">
        <f>IF(AND('MAPA DE RIESGOS'!$AP442="Baja",'MAPA DE RIESGOS'!$AR442="Catastrófico"),CONCATENATE("R",'MAPA DE RIESGOS'!$H442,"C",'MAPA DE RIESGOS'!$AF442),"")</f>
        <v/>
      </c>
      <c r="CE126" s="318" t="str">
        <f>IF(AND('MAPA DE RIESGOS'!$AP443="Baja",'MAPA DE RIESGOS'!$AR443="Catastrófico"),CONCATENATE("R",'MAPA DE RIESGOS'!$H443,"C",'MAPA DE RIESGOS'!$AF443),"")</f>
        <v/>
      </c>
      <c r="CF126" s="318" t="str">
        <f>IF(AND('MAPA DE RIESGOS'!$AP444="Baja",'MAPA DE RIESGOS'!$AR444="Catastrófico"),CONCATENATE("R",'MAPA DE RIESGOS'!$H444,"C",'MAPA DE RIESGOS'!$AF444),"")</f>
        <v/>
      </c>
      <c r="CG126" s="318" t="str">
        <f>IF(AND('MAPA DE RIESGOS'!$AP445="Baja",'MAPA DE RIESGOS'!$AR445="Catastrófico"),CONCATENATE("R",'MAPA DE RIESGOS'!$H445,"C",'MAPA DE RIESGOS'!$AF445),"")</f>
        <v/>
      </c>
      <c r="CH126" s="318" t="str">
        <f>IF(AND('MAPA DE RIESGOS'!$AP446="Baja",'MAPA DE RIESGOS'!$AR446="Catastrófico"),CONCATENATE("R",'MAPA DE RIESGOS'!$H446,"C",'MAPA DE RIESGOS'!$AF446),"")</f>
        <v/>
      </c>
      <c r="CI126" s="318" t="str">
        <f>IF(AND('MAPA DE RIESGOS'!$AP447="Baja",'MAPA DE RIESGOS'!$AR447="Catastrófico"),CONCATENATE("R",'MAPA DE RIESGOS'!$H447,"C",'MAPA DE RIESGOS'!$AF447),"")</f>
        <v/>
      </c>
      <c r="CJ126" s="318" t="str">
        <f>IF(AND('MAPA DE RIESGOS'!$AP448="Baja",'MAPA DE RIESGOS'!$AR448="Catastrófico"),CONCATENATE("R",'MAPA DE RIESGOS'!$H448,"C",'MAPA DE RIESGOS'!$AF448),"")</f>
        <v/>
      </c>
      <c r="CK126" s="318" t="str">
        <f>IF(AND('MAPA DE RIESGOS'!$AP449="Baja",'MAPA DE RIESGOS'!$AR449="Catastrófico"),CONCATENATE("R",'MAPA DE RIESGOS'!$H449,"C",'MAPA DE RIESGOS'!$AF449),"")</f>
        <v/>
      </c>
      <c r="CL126" s="318" t="str">
        <f>IF(AND('MAPA DE RIESGOS'!$AP450="Baja",'MAPA DE RIESGOS'!$AR450="Catastrófico"),CONCATENATE("R",'MAPA DE RIESGOS'!$H450,"C",'MAPA DE RIESGOS'!$AF450),"")</f>
        <v/>
      </c>
      <c r="CM126" s="318" t="str">
        <f>IF(AND('MAPA DE RIESGOS'!$AP451="Baja",'MAPA DE RIESGOS'!$AR451="Catastrófico"),CONCATENATE("R",'MAPA DE RIESGOS'!$H451,"C",'MAPA DE RIESGOS'!$AF451),"")</f>
        <v/>
      </c>
      <c r="CN126" s="318" t="str">
        <f>IF(AND('MAPA DE RIESGOS'!$AP452="Baja",'MAPA DE RIESGOS'!$AR452="Catastrófico"),CONCATENATE("R",'MAPA DE RIESGOS'!$H452,"C",'MAPA DE RIESGOS'!$AF452),"")</f>
        <v/>
      </c>
      <c r="CO126" s="318" t="str">
        <f>IF(AND('MAPA DE RIESGOS'!$AP453="Baja",'MAPA DE RIESGOS'!$AR453="Catastrófico"),CONCATENATE("R",'MAPA DE RIESGOS'!$H453,"C",'MAPA DE RIESGOS'!$AF453),"")</f>
        <v/>
      </c>
      <c r="CP126" s="318" t="str">
        <f>IF(AND('MAPA DE RIESGOS'!$AP454="Baja",'MAPA DE RIESGOS'!$AR454="Catastrófico"),CONCATENATE("R",'MAPA DE RIESGOS'!$H454,"C",'MAPA DE RIESGOS'!$AF454),"")</f>
        <v/>
      </c>
      <c r="CQ126" s="318" t="str">
        <f>IF(AND('MAPA DE RIESGOS'!$AP455="Baja",'MAPA DE RIESGOS'!$AR455="Catastrófico"),CONCATENATE("R",'MAPA DE RIESGOS'!$H455,"C",'MAPA DE RIESGOS'!$AF455),"")</f>
        <v/>
      </c>
      <c r="CR126" s="318" t="str">
        <f>IF(AND('MAPA DE RIESGOS'!$AP456="Baja",'MAPA DE RIESGOS'!$AR456="Catastrófico"),CONCATENATE("R",'MAPA DE RIESGOS'!$H456,"C",'MAPA DE RIESGOS'!$AF456),"")</f>
        <v/>
      </c>
      <c r="CS126" s="318" t="str">
        <f>IF(AND('MAPA DE RIESGOS'!$AP457="Baja",'MAPA DE RIESGOS'!$AR457="Catastrófico"),CONCATENATE("R",'MAPA DE RIESGOS'!$H457,"C",'MAPA DE RIESGOS'!$AF457),"")</f>
        <v/>
      </c>
      <c r="CT126" s="318" t="str">
        <f>IF(AND('MAPA DE RIESGOS'!$AP458="Baja",'MAPA DE RIESGOS'!$AR458="Catastrófico"),CONCATENATE("R",'MAPA DE RIESGOS'!$H458,"C",'MAPA DE RIESGOS'!$AF458),"")</f>
        <v/>
      </c>
      <c r="CU126" s="319" t="str">
        <f>IF(AND('MAPA DE RIESGOS'!$AP459="Baja",'MAPA DE RIESGOS'!$AR459="Catastrófico"),CONCATENATE("R",'MAPA DE RIESGOS'!$H459,"C",'MAPA DE RIESGOS'!$AF459),"")</f>
        <v/>
      </c>
      <c r="CV126" s="57"/>
      <c r="CW126" s="845"/>
      <c r="CX126" s="845"/>
      <c r="CY126" s="845"/>
      <c r="CZ126" s="845"/>
      <c r="DA126" s="845"/>
      <c r="DB126" s="845"/>
    </row>
    <row r="127" spans="2:106" ht="32.450000000000003" customHeight="1">
      <c r="B127" s="878"/>
      <c r="C127" s="878"/>
      <c r="D127" s="879"/>
      <c r="E127" s="849"/>
      <c r="F127" s="850"/>
      <c r="G127" s="850"/>
      <c r="H127" s="850"/>
      <c r="I127" s="851"/>
      <c r="J127" s="337" t="str">
        <f>IF(AND('MAPA DE RIESGOS'!$AP460="Baja",'MAPA DE RIESGOS'!$AR460="Leve"),CONCATENATE("R",'MAPA DE RIESGOS'!$H460,"C",'MAPA DE RIESGOS'!$AF460),"")</f>
        <v/>
      </c>
      <c r="K127" s="338" t="str">
        <f>IF(AND('MAPA DE RIESGOS'!$AP461="Baja",'MAPA DE RIESGOS'!$AR461="Leve"),CONCATENATE("R",'MAPA DE RIESGOS'!$H461,"C",'MAPA DE RIESGOS'!$AF461),"")</f>
        <v/>
      </c>
      <c r="L127" s="338" t="str">
        <f>IF(AND('MAPA DE RIESGOS'!$AP462="Baja",'MAPA DE RIESGOS'!$AR462="Leve"),CONCATENATE("R",'MAPA DE RIESGOS'!$H462,"C",'MAPA DE RIESGOS'!$AF462),"")</f>
        <v/>
      </c>
      <c r="M127" s="338" t="str">
        <f>IF(AND('MAPA DE RIESGOS'!$AP463="Baja",'MAPA DE RIESGOS'!$AR463="Leve"),CONCATENATE("R",'MAPA DE RIESGOS'!$H463,"C",'MAPA DE RIESGOS'!$AF463),"")</f>
        <v/>
      </c>
      <c r="N127" s="338" t="str">
        <f>IF(AND('MAPA DE RIESGOS'!$AP464="Baja",'MAPA DE RIESGOS'!$AR464="Leve"),CONCATENATE("R",'MAPA DE RIESGOS'!$H464,"C",'MAPA DE RIESGOS'!$AF464),"")</f>
        <v/>
      </c>
      <c r="O127" s="338" t="str">
        <f>IF(AND('MAPA DE RIESGOS'!$AP465="Baja",'MAPA DE RIESGOS'!$AR465="Leve"),CONCATENATE("R",'MAPA DE RIESGOS'!$H465,"C",'MAPA DE RIESGOS'!$AF465),"")</f>
        <v/>
      </c>
      <c r="P127" s="338" t="str">
        <f>IF(AND('MAPA DE RIESGOS'!$AP466="Baja",'MAPA DE RIESGOS'!$AR466="Leve"),CONCATENATE("R",'MAPA DE RIESGOS'!$H466,"C",'MAPA DE RIESGOS'!$AF466),"")</f>
        <v/>
      </c>
      <c r="Q127" s="338" t="str">
        <f>IF(AND('MAPA DE RIESGOS'!$AP467="Baja",'MAPA DE RIESGOS'!$AR467="Leve"),CONCATENATE("R",'MAPA DE RIESGOS'!$H467,"C",'MAPA DE RIESGOS'!$AF467),"")</f>
        <v/>
      </c>
      <c r="R127" s="338" t="str">
        <f>IF(AND('MAPA DE RIESGOS'!$AP468="Baja",'MAPA DE RIESGOS'!$AR468="Leve"),CONCATENATE("R",'MAPA DE RIESGOS'!$H468,"C",'MAPA DE RIESGOS'!$AF468),"")</f>
        <v/>
      </c>
      <c r="S127" s="338" t="str">
        <f>IF(AND('MAPA DE RIESGOS'!$AP469="Baja",'MAPA DE RIESGOS'!$AR469="Leve"),CONCATENATE("R",'MAPA DE RIESGOS'!$H469,"C",'MAPA DE RIESGOS'!$AF469),"")</f>
        <v/>
      </c>
      <c r="T127" s="338" t="str">
        <f>IF(AND('MAPA DE RIESGOS'!$AP470="Baja",'MAPA DE RIESGOS'!$AR470="Leve"),CONCATENATE("R",'MAPA DE RIESGOS'!$H470,"C",'MAPA DE RIESGOS'!$AF470),"")</f>
        <v/>
      </c>
      <c r="U127" s="338" t="str">
        <f>IF(AND('MAPA DE RIESGOS'!$AP471="Baja",'MAPA DE RIESGOS'!$AR471="Leve"),CONCATENATE("R",'MAPA DE RIESGOS'!$H471,"C",'MAPA DE RIESGOS'!$AF471),"")</f>
        <v/>
      </c>
      <c r="V127" s="338" t="str">
        <f>IF(AND('MAPA DE RIESGOS'!$AP472="Baja",'MAPA DE RIESGOS'!$AR472="Leve"),CONCATENATE("R",'MAPA DE RIESGOS'!$H472,"C",'MAPA DE RIESGOS'!$AF472),"")</f>
        <v/>
      </c>
      <c r="W127" s="338" t="str">
        <f>IF(AND('MAPA DE RIESGOS'!$AP473="Baja",'MAPA DE RIESGOS'!$AR473="Leve"),CONCATENATE("R",'MAPA DE RIESGOS'!$H473,"C",'MAPA DE RIESGOS'!$AF473),"")</f>
        <v/>
      </c>
      <c r="X127" s="338" t="str">
        <f>IF(AND('MAPA DE RIESGOS'!$AP474="Baja",'MAPA DE RIESGOS'!$AR474="Leve"),CONCATENATE("R",'MAPA DE RIESGOS'!$H474,"C",'MAPA DE RIESGOS'!$AF474),"")</f>
        <v/>
      </c>
      <c r="Y127" s="338" t="str">
        <f>IF(AND('MAPA DE RIESGOS'!$AP475="Baja",'MAPA DE RIESGOS'!$AR475="Leve"),CONCATENATE("R",'MAPA DE RIESGOS'!$H475,"C",'MAPA DE RIESGOS'!$AF475),"")</f>
        <v/>
      </c>
      <c r="Z127" s="338" t="str">
        <f>IF(AND('MAPA DE RIESGOS'!$AP476="Baja",'MAPA DE RIESGOS'!$AR476="Leve"),CONCATENATE("R",'MAPA DE RIESGOS'!$H476,"C",'MAPA DE RIESGOS'!$AF476),"")</f>
        <v/>
      </c>
      <c r="AA127" s="339" t="str">
        <f>IF(AND('MAPA DE RIESGOS'!$AP477="Baja",'MAPA DE RIESGOS'!$AR477="Leve"),CONCATENATE("R",'MAPA DE RIESGOS'!$H477,"C",'MAPA DE RIESGOS'!$AF477),"")</f>
        <v/>
      </c>
      <c r="AB127" s="328" t="str">
        <f>IF(AND('MAPA DE RIESGOS'!$AP460="Baja",'MAPA DE RIESGOS'!$AR460="Menor"),CONCATENATE("R",'MAPA DE RIESGOS'!$H460,"C",'MAPA DE RIESGOS'!$AF460),"")</f>
        <v/>
      </c>
      <c r="AC127" s="329" t="str">
        <f>IF(AND('MAPA DE RIESGOS'!$AP461="Baja",'MAPA DE RIESGOS'!$AR461="Menor"),CONCATENATE("R",'MAPA DE RIESGOS'!$H461,"C",'MAPA DE RIESGOS'!$AF461),"")</f>
        <v/>
      </c>
      <c r="AD127" s="329" t="str">
        <f>IF(AND('MAPA DE RIESGOS'!$AP462="Baja",'MAPA DE RIESGOS'!$AR462="Menor"),CONCATENATE("R",'MAPA DE RIESGOS'!$H462,"C",'MAPA DE RIESGOS'!$AF462),"")</f>
        <v/>
      </c>
      <c r="AE127" s="329" t="str">
        <f>IF(AND('MAPA DE RIESGOS'!$AP463="Baja",'MAPA DE RIESGOS'!$AR463="Menor"),CONCATENATE("R",'MAPA DE RIESGOS'!$H463,"C",'MAPA DE RIESGOS'!$AF463),"")</f>
        <v/>
      </c>
      <c r="AF127" s="329" t="str">
        <f>IF(AND('MAPA DE RIESGOS'!$AP464="Baja",'MAPA DE RIESGOS'!$AR464="Menor"),CONCATENATE("R",'MAPA DE RIESGOS'!$H464,"C",'MAPA DE RIESGOS'!$AF464),"")</f>
        <v/>
      </c>
      <c r="AG127" s="329" t="str">
        <f>IF(AND('MAPA DE RIESGOS'!$AP465="Baja",'MAPA DE RIESGOS'!$AR465="Menor"),CONCATENATE("R",'MAPA DE RIESGOS'!$H465,"C",'MAPA DE RIESGOS'!$AF465),"")</f>
        <v/>
      </c>
      <c r="AH127" s="329" t="str">
        <f>IF(AND('MAPA DE RIESGOS'!$AP466="Baja",'MAPA DE RIESGOS'!$AR466="Menor"),CONCATENATE("R",'MAPA DE RIESGOS'!$H466,"C",'MAPA DE RIESGOS'!$AF466),"")</f>
        <v/>
      </c>
      <c r="AI127" s="329" t="str">
        <f>IF(AND('MAPA DE RIESGOS'!$AP467="Baja",'MAPA DE RIESGOS'!$AR467="Menor"),CONCATENATE("R",'MAPA DE RIESGOS'!$H467,"C",'MAPA DE RIESGOS'!$AF467),"")</f>
        <v/>
      </c>
      <c r="AJ127" s="329" t="str">
        <f>IF(AND('MAPA DE RIESGOS'!$AP468="Baja",'MAPA DE RIESGOS'!$AR468="Menor"),CONCATENATE("R",'MAPA DE RIESGOS'!$H468,"C",'MAPA DE RIESGOS'!$AF468),"")</f>
        <v/>
      </c>
      <c r="AK127" s="329" t="str">
        <f>IF(AND('MAPA DE RIESGOS'!$AP469="Baja",'MAPA DE RIESGOS'!$AR469="Menor"),CONCATENATE("R",'MAPA DE RIESGOS'!$H469,"C",'MAPA DE RIESGOS'!$AF469),"")</f>
        <v/>
      </c>
      <c r="AL127" s="329" t="str">
        <f>IF(AND('MAPA DE RIESGOS'!$AP470="Baja",'MAPA DE RIESGOS'!$AR470="Menor"),CONCATENATE("R",'MAPA DE RIESGOS'!$H470,"C",'MAPA DE RIESGOS'!$AF470),"")</f>
        <v/>
      </c>
      <c r="AM127" s="329" t="str">
        <f>IF(AND('MAPA DE RIESGOS'!$AP471="Baja",'MAPA DE RIESGOS'!$AR471="Menor"),CONCATENATE("R",'MAPA DE RIESGOS'!$H471,"C",'MAPA DE RIESGOS'!$AF471),"")</f>
        <v/>
      </c>
      <c r="AN127" s="329" t="str">
        <f>IF(AND('MAPA DE RIESGOS'!$AP472="Baja",'MAPA DE RIESGOS'!$AR472="Menor"),CONCATENATE("R",'MAPA DE RIESGOS'!$H472,"C",'MAPA DE RIESGOS'!$AF472),"")</f>
        <v/>
      </c>
      <c r="AO127" s="329" t="str">
        <f>IF(AND('MAPA DE RIESGOS'!$AP473="Baja",'MAPA DE RIESGOS'!$AR473="Menor"),CONCATENATE("R",'MAPA DE RIESGOS'!$H473,"C",'MAPA DE RIESGOS'!$AF473),"")</f>
        <v/>
      </c>
      <c r="AP127" s="329" t="str">
        <f>IF(AND('MAPA DE RIESGOS'!$AP474="Baja",'MAPA DE RIESGOS'!$AR474="Menor"),CONCATENATE("R",'MAPA DE RIESGOS'!$H474,"C",'MAPA DE RIESGOS'!$AF474),"")</f>
        <v/>
      </c>
      <c r="AQ127" s="329" t="str">
        <f>IF(AND('MAPA DE RIESGOS'!$AP475="Baja",'MAPA DE RIESGOS'!$AR475="Menor"),CONCATENATE("R",'MAPA DE RIESGOS'!$H475,"C",'MAPA DE RIESGOS'!$AF475),"")</f>
        <v/>
      </c>
      <c r="AR127" s="329" t="str">
        <f>IF(AND('MAPA DE RIESGOS'!$AP476="Baja",'MAPA DE RIESGOS'!$AR476="Menor"),CONCATENATE("R",'MAPA DE RIESGOS'!$H476,"C",'MAPA DE RIESGOS'!$AF476),"")</f>
        <v/>
      </c>
      <c r="AS127" s="329" t="str">
        <f>IF(AND('MAPA DE RIESGOS'!$AP477="Baja",'MAPA DE RIESGOS'!$AR477="Menor"),CONCATENATE("R",'MAPA DE RIESGOS'!$H477,"C",'MAPA DE RIESGOS'!$AF477),"")</f>
        <v/>
      </c>
      <c r="AT127" s="328" t="str">
        <f>IF(AND('MAPA DE RIESGOS'!$AP460="Baja",'MAPA DE RIESGOS'!$AR460="Moderado"),CONCATENATE("R",'MAPA DE RIESGOS'!$H460,"C",'MAPA DE RIESGOS'!$AF460),"")</f>
        <v>R75C1</v>
      </c>
      <c r="AU127" s="329" t="str">
        <f>IF(AND('MAPA DE RIESGOS'!$AP461="Baja",'MAPA DE RIESGOS'!$AR461="Moderado"),CONCATENATE("R",'MAPA DE RIESGOS'!$H461,"C",'MAPA DE RIESGOS'!$AF461),"")</f>
        <v/>
      </c>
      <c r="AV127" s="329" t="str">
        <f>IF(AND('MAPA DE RIESGOS'!$AP462="Baja",'MAPA DE RIESGOS'!$AR462="Moderado"),CONCATENATE("R",'MAPA DE RIESGOS'!$H462,"C",'MAPA DE RIESGOS'!$AF462),"")</f>
        <v/>
      </c>
      <c r="AW127" s="329" t="str">
        <f>IF(AND('MAPA DE RIESGOS'!$AP463="Baja",'MAPA DE RIESGOS'!$AR463="Moderado"),CONCATENATE("R",'MAPA DE RIESGOS'!$H463,"C",'MAPA DE RIESGOS'!$AF463),"")</f>
        <v/>
      </c>
      <c r="AX127" s="329" t="str">
        <f>IF(AND('MAPA DE RIESGOS'!$AP464="Baja",'MAPA DE RIESGOS'!$AR464="Moderado"),CONCATENATE("R",'MAPA DE RIESGOS'!$H464,"C",'MAPA DE RIESGOS'!$AF464),"")</f>
        <v/>
      </c>
      <c r="AY127" s="329" t="str">
        <f>IF(AND('MAPA DE RIESGOS'!$AP465="Baja",'MAPA DE RIESGOS'!$AR465="Moderado"),CONCATENATE("R",'MAPA DE RIESGOS'!$H465,"C",'MAPA DE RIESGOS'!$AF465),"")</f>
        <v/>
      </c>
      <c r="AZ127" s="329" t="str">
        <f>IF(AND('MAPA DE RIESGOS'!$AP466="Baja",'MAPA DE RIESGOS'!$AR466="Moderado"),CONCATENATE("R",'MAPA DE RIESGOS'!$H466,"C",'MAPA DE RIESGOS'!$AF466),"")</f>
        <v>R76C1</v>
      </c>
      <c r="BA127" s="329" t="str">
        <f>IF(AND('MAPA DE RIESGOS'!$AP467="Baja",'MAPA DE RIESGOS'!$AR467="Moderado"),CONCATENATE("R",'MAPA DE RIESGOS'!$H467,"C",'MAPA DE RIESGOS'!$AF467),"")</f>
        <v>R76C2</v>
      </c>
      <c r="BB127" s="329" t="str">
        <f>IF(AND('MAPA DE RIESGOS'!$AP468="Baja",'MAPA DE RIESGOS'!$AR468="Moderado"),CONCATENATE("R",'MAPA DE RIESGOS'!$H468,"C",'MAPA DE RIESGOS'!$AF468),"")</f>
        <v/>
      </c>
      <c r="BC127" s="329" t="str">
        <f>IF(AND('MAPA DE RIESGOS'!$AP469="Baja",'MAPA DE RIESGOS'!$AR469="Moderado"),CONCATENATE("R",'MAPA DE RIESGOS'!$H469,"C",'MAPA DE RIESGOS'!$AF469),"")</f>
        <v/>
      </c>
      <c r="BD127" s="329" t="str">
        <f>IF(AND('MAPA DE RIESGOS'!$AP470="Baja",'MAPA DE RIESGOS'!$AR470="Moderado"),CONCATENATE("R",'MAPA DE RIESGOS'!$H470,"C",'MAPA DE RIESGOS'!$AF470),"")</f>
        <v/>
      </c>
      <c r="BE127" s="329" t="str">
        <f>IF(AND('MAPA DE RIESGOS'!$AP471="Baja",'MAPA DE RIESGOS'!$AR471="Moderado"),CONCATENATE("R",'MAPA DE RIESGOS'!$H471,"C",'MAPA DE RIESGOS'!$AF471),"")</f>
        <v/>
      </c>
      <c r="BF127" s="329" t="str">
        <f>IF(AND('MAPA DE RIESGOS'!$AP472="Baja",'MAPA DE RIESGOS'!$AR472="Moderado"),CONCATENATE("R",'MAPA DE RIESGOS'!$H472,"C",'MAPA DE RIESGOS'!$AF472),"")</f>
        <v/>
      </c>
      <c r="BG127" s="329" t="str">
        <f>IF(AND('MAPA DE RIESGOS'!$AP473="Baja",'MAPA DE RIESGOS'!$AR473="Moderado"),CONCATENATE("R",'MAPA DE RIESGOS'!$H473,"C",'MAPA DE RIESGOS'!$AF473),"")</f>
        <v/>
      </c>
      <c r="BH127" s="329" t="str">
        <f>IF(AND('MAPA DE RIESGOS'!$AP474="Baja",'MAPA DE RIESGOS'!$AR474="Moderado"),CONCATENATE("R",'MAPA DE RIESGOS'!$H474,"C",'MAPA DE RIESGOS'!$AF474),"")</f>
        <v/>
      </c>
      <c r="BI127" s="329" t="str">
        <f>IF(AND('MAPA DE RIESGOS'!$AP475="Baja",'MAPA DE RIESGOS'!$AR475="Moderado"),CONCATENATE("R",'MAPA DE RIESGOS'!$H475,"C",'MAPA DE RIESGOS'!$AF475),"")</f>
        <v/>
      </c>
      <c r="BJ127" s="329" t="str">
        <f>IF(AND('MAPA DE RIESGOS'!$AP476="Baja",'MAPA DE RIESGOS'!$AR476="Moderado"),CONCATENATE("R",'MAPA DE RIESGOS'!$H476,"C",'MAPA DE RIESGOS'!$AF476),"")</f>
        <v/>
      </c>
      <c r="BK127" s="330" t="str">
        <f>IF(AND('MAPA DE RIESGOS'!$AP477="Baja",'MAPA DE RIESGOS'!$AR477="Moderado"),CONCATENATE("R",'MAPA DE RIESGOS'!$H477,"C",'MAPA DE RIESGOS'!$AF477),"")</f>
        <v/>
      </c>
      <c r="BL127" s="316" t="str">
        <f>IF(AND('MAPA DE RIESGOS'!$AP460="Baja",'MAPA DE RIESGOS'!$AR460="Mayor"),CONCATENATE("R",'MAPA DE RIESGOS'!$H460,"C",'MAPA DE RIESGOS'!$AF460),"")</f>
        <v/>
      </c>
      <c r="BM127" s="316" t="str">
        <f>IF(AND('MAPA DE RIESGOS'!$AP461="Baja",'MAPA DE RIESGOS'!$AR461="Mayor"),CONCATENATE("R",'MAPA DE RIESGOS'!$H461,"C",'MAPA DE RIESGOS'!$AF461),"")</f>
        <v/>
      </c>
      <c r="BN127" s="316" t="str">
        <f>IF(AND('MAPA DE RIESGOS'!$AP462="Baja",'MAPA DE RIESGOS'!$AR462="Mayor"),CONCATENATE("R",'MAPA DE RIESGOS'!$H462,"C",'MAPA DE RIESGOS'!$AF462),"")</f>
        <v/>
      </c>
      <c r="BO127" s="316" t="str">
        <f>IF(AND('MAPA DE RIESGOS'!$AP463="Baja",'MAPA DE RIESGOS'!$AR463="Mayor"),CONCATENATE("R",'MAPA DE RIESGOS'!$H463,"C",'MAPA DE RIESGOS'!$AF463),"")</f>
        <v/>
      </c>
      <c r="BP127" s="316" t="str">
        <f>IF(AND('MAPA DE RIESGOS'!$AP464="Baja",'MAPA DE RIESGOS'!$AR464="Mayor"),CONCATENATE("R",'MAPA DE RIESGOS'!$H464,"C",'MAPA DE RIESGOS'!$AF464),"")</f>
        <v/>
      </c>
      <c r="BQ127" s="316" t="str">
        <f>IF(AND('MAPA DE RIESGOS'!$AP465="Baja",'MAPA DE RIESGOS'!$AR465="Mayor"),CONCATENATE("R",'MAPA DE RIESGOS'!$H465,"C",'MAPA DE RIESGOS'!$AF465),"")</f>
        <v/>
      </c>
      <c r="BR127" s="316" t="str">
        <f>IF(AND('MAPA DE RIESGOS'!$AP466="Baja",'MAPA DE RIESGOS'!$AR466="Mayor"),CONCATENATE("R",'MAPA DE RIESGOS'!$H466,"C",'MAPA DE RIESGOS'!$AF466),"")</f>
        <v/>
      </c>
      <c r="BS127" s="316" t="str">
        <f>IF(AND('MAPA DE RIESGOS'!$AP467="Baja",'MAPA DE RIESGOS'!$AR467="Mayor"),CONCATENATE("R",'MAPA DE RIESGOS'!$H467,"C",'MAPA DE RIESGOS'!$AF467),"")</f>
        <v/>
      </c>
      <c r="BT127" s="316" t="str">
        <f>IF(AND('MAPA DE RIESGOS'!$AP468="Baja",'MAPA DE RIESGOS'!$AR468="Mayor"),CONCATENATE("R",'MAPA DE RIESGOS'!$H468,"C",'MAPA DE RIESGOS'!$AF468),"")</f>
        <v/>
      </c>
      <c r="BU127" s="316" t="str">
        <f>IF(AND('MAPA DE RIESGOS'!$AP469="Baja",'MAPA DE RIESGOS'!$AR469="Mayor"),CONCATENATE("R",'MAPA DE RIESGOS'!$H469,"C",'MAPA DE RIESGOS'!$AF469),"")</f>
        <v/>
      </c>
      <c r="BV127" s="316" t="str">
        <f>IF(AND('MAPA DE RIESGOS'!$AP470="Baja",'MAPA DE RIESGOS'!$AR470="Mayor"),CONCATENATE("R",'MAPA DE RIESGOS'!$H470,"C",'MAPA DE RIESGOS'!$AF470),"")</f>
        <v/>
      </c>
      <c r="BW127" s="316" t="str">
        <f>IF(AND('MAPA DE RIESGOS'!$AP471="Baja",'MAPA DE RIESGOS'!$AR471="Mayor"),CONCATENATE("R",'MAPA DE RIESGOS'!$H471,"C",'MAPA DE RIESGOS'!$AF471),"")</f>
        <v/>
      </c>
      <c r="BX127" s="316" t="str">
        <f>IF(AND('MAPA DE RIESGOS'!$AP472="Baja",'MAPA DE RIESGOS'!$AR472="Mayor"),CONCATENATE("R",'MAPA DE RIESGOS'!$H472,"C",'MAPA DE RIESGOS'!$AF472),"")</f>
        <v/>
      </c>
      <c r="BY127" s="316" t="str">
        <f>IF(AND('MAPA DE RIESGOS'!$AP473="Baja",'MAPA DE RIESGOS'!$AR473="Mayor"),CONCATENATE("R",'MAPA DE RIESGOS'!$H473,"C",'MAPA DE RIESGOS'!$AF473),"")</f>
        <v/>
      </c>
      <c r="BZ127" s="316" t="str">
        <f>IF(AND('MAPA DE RIESGOS'!$AP474="Baja",'MAPA DE RIESGOS'!$AR474="Mayor"),CONCATENATE("R",'MAPA DE RIESGOS'!$H474,"C",'MAPA DE RIESGOS'!$AF474),"")</f>
        <v/>
      </c>
      <c r="CA127" s="316" t="str">
        <f>IF(AND('MAPA DE RIESGOS'!$AP475="Baja",'MAPA DE RIESGOS'!$AR475="Mayor"),CONCATENATE("R",'MAPA DE RIESGOS'!$H475,"C",'MAPA DE RIESGOS'!$AF475),"")</f>
        <v/>
      </c>
      <c r="CB127" s="316" t="str">
        <f>IF(AND('MAPA DE RIESGOS'!$AP476="Baja",'MAPA DE RIESGOS'!$AR476="Mayor"),CONCATENATE("R",'MAPA DE RIESGOS'!$H476,"C",'MAPA DE RIESGOS'!$AF476),"")</f>
        <v/>
      </c>
      <c r="CC127" s="317" t="str">
        <f>IF(AND('MAPA DE RIESGOS'!$AP477="Baja",'MAPA DE RIESGOS'!$AR477="Mayor"),CONCATENATE("R",'MAPA DE RIESGOS'!$H477,"C",'MAPA DE RIESGOS'!$AF477),"")</f>
        <v/>
      </c>
      <c r="CD127" s="318" t="str">
        <f>IF(AND('MAPA DE RIESGOS'!$AP460="Baja",'MAPA DE RIESGOS'!$AR460="Catastrófico"),CONCATENATE("R",'MAPA DE RIESGOS'!$H460,"C",'MAPA DE RIESGOS'!$AF460),"")</f>
        <v/>
      </c>
      <c r="CE127" s="318" t="str">
        <f>IF(AND('MAPA DE RIESGOS'!$AP461="Baja",'MAPA DE RIESGOS'!$AR461="Catastrófico"),CONCATENATE("R",'MAPA DE RIESGOS'!$H461,"C",'MAPA DE RIESGOS'!$AF461),"")</f>
        <v/>
      </c>
      <c r="CF127" s="318" t="str">
        <f>IF(AND('MAPA DE RIESGOS'!$AP462="Baja",'MAPA DE RIESGOS'!$AR462="Catastrófico"),CONCATENATE("R",'MAPA DE RIESGOS'!$H462,"C",'MAPA DE RIESGOS'!$AF462),"")</f>
        <v/>
      </c>
      <c r="CG127" s="318" t="str">
        <f>IF(AND('MAPA DE RIESGOS'!$AP463="Baja",'MAPA DE RIESGOS'!$AR463="Catastrófico"),CONCATENATE("R",'MAPA DE RIESGOS'!$H463,"C",'MAPA DE RIESGOS'!$AF463),"")</f>
        <v/>
      </c>
      <c r="CH127" s="318" t="str">
        <f>IF(AND('MAPA DE RIESGOS'!$AP464="Baja",'MAPA DE RIESGOS'!$AR464="Catastrófico"),CONCATENATE("R",'MAPA DE RIESGOS'!$H464,"C",'MAPA DE RIESGOS'!$AF464),"")</f>
        <v/>
      </c>
      <c r="CI127" s="318" t="str">
        <f>IF(AND('MAPA DE RIESGOS'!$AP465="Baja",'MAPA DE RIESGOS'!$AR465="Catastrófico"),CONCATENATE("R",'MAPA DE RIESGOS'!$H465,"C",'MAPA DE RIESGOS'!$AF465),"")</f>
        <v/>
      </c>
      <c r="CJ127" s="318" t="str">
        <f>IF(AND('MAPA DE RIESGOS'!$AP466="Baja",'MAPA DE RIESGOS'!$AR466="Catastrófico"),CONCATENATE("R",'MAPA DE RIESGOS'!$H466,"C",'MAPA DE RIESGOS'!$AF466),"")</f>
        <v/>
      </c>
      <c r="CK127" s="318" t="str">
        <f>IF(AND('MAPA DE RIESGOS'!$AP467="Baja",'MAPA DE RIESGOS'!$AR467="Catastrófico"),CONCATENATE("R",'MAPA DE RIESGOS'!$H467,"C",'MAPA DE RIESGOS'!$AF467),"")</f>
        <v/>
      </c>
      <c r="CL127" s="318" t="str">
        <f>IF(AND('MAPA DE RIESGOS'!$AP468="Baja",'MAPA DE RIESGOS'!$AR468="Catastrófico"),CONCATENATE("R",'MAPA DE RIESGOS'!$H468,"C",'MAPA DE RIESGOS'!$AF468),"")</f>
        <v/>
      </c>
      <c r="CM127" s="318" t="str">
        <f>IF(AND('MAPA DE RIESGOS'!$AP469="Baja",'MAPA DE RIESGOS'!$AR469="Catastrófico"),CONCATENATE("R",'MAPA DE RIESGOS'!$H469,"C",'MAPA DE RIESGOS'!$AF469),"")</f>
        <v/>
      </c>
      <c r="CN127" s="318" t="str">
        <f>IF(AND('MAPA DE RIESGOS'!$AP470="Baja",'MAPA DE RIESGOS'!$AR470="Catastrófico"),CONCATENATE("R",'MAPA DE RIESGOS'!$H470,"C",'MAPA DE RIESGOS'!$AF470),"")</f>
        <v/>
      </c>
      <c r="CO127" s="318" t="str">
        <f>IF(AND('MAPA DE RIESGOS'!$AP471="Baja",'MAPA DE RIESGOS'!$AR471="Catastrófico"),CONCATENATE("R",'MAPA DE RIESGOS'!$H471,"C",'MAPA DE RIESGOS'!$AF471),"")</f>
        <v/>
      </c>
      <c r="CP127" s="318" t="str">
        <f>IF(AND('MAPA DE RIESGOS'!$AP472="Baja",'MAPA DE RIESGOS'!$AR472="Catastrófico"),CONCATENATE("R",'MAPA DE RIESGOS'!$H472,"C",'MAPA DE RIESGOS'!$AF472),"")</f>
        <v/>
      </c>
      <c r="CQ127" s="318" t="str">
        <f>IF(AND('MAPA DE RIESGOS'!$AP473="Baja",'MAPA DE RIESGOS'!$AR473="Catastrófico"),CONCATENATE("R",'MAPA DE RIESGOS'!$H473,"C",'MAPA DE RIESGOS'!$AF473),"")</f>
        <v/>
      </c>
      <c r="CR127" s="318" t="str">
        <f>IF(AND('MAPA DE RIESGOS'!$AP474="Baja",'MAPA DE RIESGOS'!$AR474="Catastrófico"),CONCATENATE("R",'MAPA DE RIESGOS'!$H474,"C",'MAPA DE RIESGOS'!$AF474),"")</f>
        <v/>
      </c>
      <c r="CS127" s="318" t="str">
        <f>IF(AND('MAPA DE RIESGOS'!$AP475="Baja",'MAPA DE RIESGOS'!$AR475="Catastrófico"),CONCATENATE("R",'MAPA DE RIESGOS'!$H475,"C",'MAPA DE RIESGOS'!$AF475),"")</f>
        <v/>
      </c>
      <c r="CT127" s="318" t="str">
        <f>IF(AND('MAPA DE RIESGOS'!$AP476="Baja",'MAPA DE RIESGOS'!$AR476="Catastrófico"),CONCATENATE("R",'MAPA DE RIESGOS'!$H476,"C",'MAPA DE RIESGOS'!$AF476),"")</f>
        <v/>
      </c>
      <c r="CU127" s="319" t="str">
        <f>IF(AND('MAPA DE RIESGOS'!$AP477="Baja",'MAPA DE RIESGOS'!$AR477="Catastrófico"),CONCATENATE("R",'MAPA DE RIESGOS'!$H477,"C",'MAPA DE RIESGOS'!$AF477),"")</f>
        <v/>
      </c>
      <c r="CV127" s="57"/>
      <c r="CW127" s="845"/>
      <c r="CX127" s="845"/>
      <c r="CY127" s="845"/>
      <c r="CZ127" s="845"/>
      <c r="DA127" s="845"/>
      <c r="DB127" s="845"/>
    </row>
    <row r="128" spans="2:106" ht="32.450000000000003" customHeight="1">
      <c r="B128" s="878"/>
      <c r="C128" s="878"/>
      <c r="D128" s="879"/>
      <c r="E128" s="849"/>
      <c r="F128" s="850"/>
      <c r="G128" s="850"/>
      <c r="H128" s="850"/>
      <c r="I128" s="851"/>
      <c r="J128" s="337" t="str">
        <f>IF(AND('MAPA DE RIESGOS'!$AP478="Baja",'MAPA DE RIESGOS'!$AR478="Leve"),CONCATENATE("R",'MAPA DE RIESGOS'!$H478,"C",'MAPA DE RIESGOS'!$AF478),"")</f>
        <v/>
      </c>
      <c r="K128" s="338" t="str">
        <f>IF(AND('MAPA DE RIESGOS'!$AP479="Baja",'MAPA DE RIESGOS'!$AR479="Leve"),CONCATENATE("R",'MAPA DE RIESGOS'!$H479,"C",'MAPA DE RIESGOS'!$AF479),"")</f>
        <v/>
      </c>
      <c r="L128" s="338" t="str">
        <f>IF(AND('MAPA DE RIESGOS'!$AP480="Baja",'MAPA DE RIESGOS'!$AR480="Leve"),CONCATENATE("R",'MAPA DE RIESGOS'!$H480,"C",'MAPA DE RIESGOS'!$AF480),"")</f>
        <v/>
      </c>
      <c r="M128" s="338" t="str">
        <f>IF(AND('MAPA DE RIESGOS'!$AP481="Baja",'MAPA DE RIESGOS'!$AR481="Leve"),CONCATENATE("R",'MAPA DE RIESGOS'!$H481,"C",'MAPA DE RIESGOS'!$AF481),"")</f>
        <v/>
      </c>
      <c r="N128" s="338" t="str">
        <f>IF(AND('MAPA DE RIESGOS'!$AP482="Baja",'MAPA DE RIESGOS'!$AR482="Leve"),CONCATENATE("R",'MAPA DE RIESGOS'!$H482,"C",'MAPA DE RIESGOS'!$AF482),"")</f>
        <v/>
      </c>
      <c r="O128" s="338" t="str">
        <f>IF(AND('MAPA DE RIESGOS'!$AP483="Baja",'MAPA DE RIESGOS'!$AR483="Leve"),CONCATENATE("R",'MAPA DE RIESGOS'!$H483,"C",'MAPA DE RIESGOS'!$AF483),"")</f>
        <v/>
      </c>
      <c r="P128" s="338" t="str">
        <f>IF(AND('MAPA DE RIESGOS'!$AP484="Baja",'MAPA DE RIESGOS'!$AR484="Leve"),CONCATENATE("R",'MAPA DE RIESGOS'!$H484,"C",'MAPA DE RIESGOS'!$AF484),"")</f>
        <v/>
      </c>
      <c r="Q128" s="338" t="str">
        <f>IF(AND('MAPA DE RIESGOS'!$AP485="Baja",'MAPA DE RIESGOS'!$AR485="Leve"),CONCATENATE("R",'MAPA DE RIESGOS'!$H485,"C",'MAPA DE RIESGOS'!$AF485),"")</f>
        <v/>
      </c>
      <c r="R128" s="338" t="str">
        <f>IF(AND('MAPA DE RIESGOS'!$AP486="Baja",'MAPA DE RIESGOS'!$AR486="Leve"),CONCATENATE("R",'MAPA DE RIESGOS'!$H486,"C",'MAPA DE RIESGOS'!$AF486),"")</f>
        <v/>
      </c>
      <c r="S128" s="338" t="str">
        <f>IF(AND('MAPA DE RIESGOS'!$AP487="Baja",'MAPA DE RIESGOS'!$AR487="Leve"),CONCATENATE("R",'MAPA DE RIESGOS'!$H487,"C",'MAPA DE RIESGOS'!$AF487),"")</f>
        <v/>
      </c>
      <c r="T128" s="338" t="str">
        <f>IF(AND('MAPA DE RIESGOS'!$AP488="Baja",'MAPA DE RIESGOS'!$AR488="Leve"),CONCATENATE("R",'MAPA DE RIESGOS'!$H488,"C",'MAPA DE RIESGOS'!$AF488),"")</f>
        <v/>
      </c>
      <c r="U128" s="338" t="str">
        <f>IF(AND('MAPA DE RIESGOS'!$AP489="Baja",'MAPA DE RIESGOS'!$AR489="Leve"),CONCATENATE("R",'MAPA DE RIESGOS'!$H489,"C",'MAPA DE RIESGOS'!$AF489),"")</f>
        <v/>
      </c>
      <c r="V128" s="338" t="str">
        <f>IF(AND('MAPA DE RIESGOS'!$AP490="Baja",'MAPA DE RIESGOS'!$AR490="Leve"),CONCATENATE("R",'MAPA DE RIESGOS'!$H490,"C",'MAPA DE RIESGOS'!$AF490),"")</f>
        <v/>
      </c>
      <c r="W128" s="338" t="str">
        <f>IF(AND('MAPA DE RIESGOS'!$AP491="Baja",'MAPA DE RIESGOS'!$AR491="Leve"),CONCATENATE("R",'MAPA DE RIESGOS'!$H491,"C",'MAPA DE RIESGOS'!$AF491),"")</f>
        <v/>
      </c>
      <c r="X128" s="338" t="str">
        <f>IF(AND('MAPA DE RIESGOS'!$AP492="Baja",'MAPA DE RIESGOS'!$AR492="Leve"),CONCATENATE("R",'MAPA DE RIESGOS'!$H492,"C",'MAPA DE RIESGOS'!$AF492),"")</f>
        <v/>
      </c>
      <c r="Y128" s="338" t="str">
        <f>IF(AND('MAPA DE RIESGOS'!$AP493="Baja",'MAPA DE RIESGOS'!$AR493="Leve"),CONCATENATE("R",'MAPA DE RIESGOS'!$H493,"C",'MAPA DE RIESGOS'!$AF493),"")</f>
        <v/>
      </c>
      <c r="Z128" s="338" t="str">
        <f>IF(AND('MAPA DE RIESGOS'!$AP494="Baja",'MAPA DE RIESGOS'!$AR494="Leve"),CONCATENATE("R",'MAPA DE RIESGOS'!$H494,"C",'MAPA DE RIESGOS'!$AF494),"")</f>
        <v/>
      </c>
      <c r="AA128" s="339" t="str">
        <f>IF(AND('MAPA DE RIESGOS'!$AP495="Baja",'MAPA DE RIESGOS'!$AR495="Leve"),CONCATENATE("R",'MAPA DE RIESGOS'!$H495,"C",'MAPA DE RIESGOS'!$AF495),"")</f>
        <v/>
      </c>
      <c r="AB128" s="328" t="str">
        <f>IF(AND('MAPA DE RIESGOS'!$AP478="Baja",'MAPA DE RIESGOS'!$AR478="Menor"),CONCATENATE("R",'MAPA DE RIESGOS'!$H478,"C",'MAPA DE RIESGOS'!$AF478),"")</f>
        <v/>
      </c>
      <c r="AC128" s="329" t="str">
        <f>IF(AND('MAPA DE RIESGOS'!$AP479="Baja",'MAPA DE RIESGOS'!$AR479="Menor"),CONCATENATE("R",'MAPA DE RIESGOS'!$H479,"C",'MAPA DE RIESGOS'!$AF479),"")</f>
        <v/>
      </c>
      <c r="AD128" s="329" t="str">
        <f>IF(AND('MAPA DE RIESGOS'!$AP480="Baja",'MAPA DE RIESGOS'!$AR480="Menor"),CONCATENATE("R",'MAPA DE RIESGOS'!$H480,"C",'MAPA DE RIESGOS'!$AF480),"")</f>
        <v/>
      </c>
      <c r="AE128" s="329" t="str">
        <f>IF(AND('MAPA DE RIESGOS'!$AP481="Baja",'MAPA DE RIESGOS'!$AR481="Menor"),CONCATENATE("R",'MAPA DE RIESGOS'!$H481,"C",'MAPA DE RIESGOS'!$AF481),"")</f>
        <v/>
      </c>
      <c r="AF128" s="329" t="str">
        <f>IF(AND('MAPA DE RIESGOS'!$AP482="Baja",'MAPA DE RIESGOS'!$AR482="Menor"),CONCATENATE("R",'MAPA DE RIESGOS'!$H482,"C",'MAPA DE RIESGOS'!$AF482),"")</f>
        <v/>
      </c>
      <c r="AG128" s="329" t="str">
        <f>IF(AND('MAPA DE RIESGOS'!$AP483="Baja",'MAPA DE RIESGOS'!$AR483="Menor"),CONCATENATE("R",'MAPA DE RIESGOS'!$H483,"C",'MAPA DE RIESGOS'!$AF483),"")</f>
        <v/>
      </c>
      <c r="AH128" s="329" t="str">
        <f>IF(AND('MAPA DE RIESGOS'!$AP484="Baja",'MAPA DE RIESGOS'!$AR484="Menor"),CONCATENATE("R",'MAPA DE RIESGOS'!$H484,"C",'MAPA DE RIESGOS'!$AF484),"")</f>
        <v/>
      </c>
      <c r="AI128" s="329" t="str">
        <f>IF(AND('MAPA DE RIESGOS'!$AP485="Baja",'MAPA DE RIESGOS'!$AR485="Menor"),CONCATENATE("R",'MAPA DE RIESGOS'!$H485,"C",'MAPA DE RIESGOS'!$AF485),"")</f>
        <v/>
      </c>
      <c r="AJ128" s="329" t="str">
        <f>IF(AND('MAPA DE RIESGOS'!$AP486="Baja",'MAPA DE RIESGOS'!$AR486="Menor"),CONCATENATE("R",'MAPA DE RIESGOS'!$H486,"C",'MAPA DE RIESGOS'!$AF486),"")</f>
        <v/>
      </c>
      <c r="AK128" s="329" t="str">
        <f>IF(AND('MAPA DE RIESGOS'!$AP487="Baja",'MAPA DE RIESGOS'!$AR487="Menor"),CONCATENATE("R",'MAPA DE RIESGOS'!$H487,"C",'MAPA DE RIESGOS'!$AF487),"")</f>
        <v/>
      </c>
      <c r="AL128" s="329" t="str">
        <f>IF(AND('MAPA DE RIESGOS'!$AP488="Baja",'MAPA DE RIESGOS'!$AR488="Menor"),CONCATENATE("R",'MAPA DE RIESGOS'!$H488,"C",'MAPA DE RIESGOS'!$AF488),"")</f>
        <v/>
      </c>
      <c r="AM128" s="329" t="str">
        <f>IF(AND('MAPA DE RIESGOS'!$AP489="Baja",'MAPA DE RIESGOS'!$AR489="Menor"),CONCATENATE("R",'MAPA DE RIESGOS'!$H489,"C",'MAPA DE RIESGOS'!$AF489),"")</f>
        <v/>
      </c>
      <c r="AN128" s="329" t="str">
        <f>IF(AND('MAPA DE RIESGOS'!$AP490="Baja",'MAPA DE RIESGOS'!$AR490="Menor"),CONCATENATE("R",'MAPA DE RIESGOS'!$H490,"C",'MAPA DE RIESGOS'!$AF490),"")</f>
        <v/>
      </c>
      <c r="AO128" s="329" t="str">
        <f>IF(AND('MAPA DE RIESGOS'!$AP491="Baja",'MAPA DE RIESGOS'!$AR491="Menor"),CONCATENATE("R",'MAPA DE RIESGOS'!$H491,"C",'MAPA DE RIESGOS'!$AF491),"")</f>
        <v/>
      </c>
      <c r="AP128" s="329" t="str">
        <f>IF(AND('MAPA DE RIESGOS'!$AP492="Baja",'MAPA DE RIESGOS'!$AR492="Menor"),CONCATENATE("R",'MAPA DE RIESGOS'!$H492,"C",'MAPA DE RIESGOS'!$AF492),"")</f>
        <v/>
      </c>
      <c r="AQ128" s="329" t="str">
        <f>IF(AND('MAPA DE RIESGOS'!$AP493="Baja",'MAPA DE RIESGOS'!$AR493="Menor"),CONCATENATE("R",'MAPA DE RIESGOS'!$H493,"C",'MAPA DE RIESGOS'!$AF493),"")</f>
        <v/>
      </c>
      <c r="AR128" s="329" t="str">
        <f>IF(AND('MAPA DE RIESGOS'!$AP494="Baja",'MAPA DE RIESGOS'!$AR494="Menor"),CONCATENATE("R",'MAPA DE RIESGOS'!$H494,"C",'MAPA DE RIESGOS'!$AF494),"")</f>
        <v/>
      </c>
      <c r="AS128" s="329" t="str">
        <f>IF(AND('MAPA DE RIESGOS'!$AP495="Baja",'MAPA DE RIESGOS'!$AR495="Menor"),CONCATENATE("R",'MAPA DE RIESGOS'!$H495,"C",'MAPA DE RIESGOS'!$AF495),"")</f>
        <v/>
      </c>
      <c r="AT128" s="328" t="str">
        <f>IF(AND('MAPA DE RIESGOS'!$AP478="Baja",'MAPA DE RIESGOS'!$AR478="Moderado"),CONCATENATE("R",'MAPA DE RIESGOS'!$H478,"C",'MAPA DE RIESGOS'!$AF478),"")</f>
        <v>R78C1</v>
      </c>
      <c r="AU128" s="329" t="str">
        <f>IF(AND('MAPA DE RIESGOS'!$AP479="Baja",'MAPA DE RIESGOS'!$AR479="Moderado"),CONCATENATE("R",'MAPA DE RIESGOS'!$H479,"C",'MAPA DE RIESGOS'!$AF479),"")</f>
        <v/>
      </c>
      <c r="AV128" s="329" t="str">
        <f>IF(AND('MAPA DE RIESGOS'!$AP480="Baja",'MAPA DE RIESGOS'!$AR480="Moderado"),CONCATENATE("R",'MAPA DE RIESGOS'!$H480,"C",'MAPA DE RIESGOS'!$AF480),"")</f>
        <v/>
      </c>
      <c r="AW128" s="329" t="str">
        <f>IF(AND('MAPA DE RIESGOS'!$AP481="Baja",'MAPA DE RIESGOS'!$AR481="Moderado"),CONCATENATE("R",'MAPA DE RIESGOS'!$H481,"C",'MAPA DE RIESGOS'!$AF481),"")</f>
        <v/>
      </c>
      <c r="AX128" s="329" t="str">
        <f>IF(AND('MAPA DE RIESGOS'!$AP482="Baja",'MAPA DE RIESGOS'!$AR482="Moderado"),CONCATENATE("R",'MAPA DE RIESGOS'!$H482,"C",'MAPA DE RIESGOS'!$AF482),"")</f>
        <v/>
      </c>
      <c r="AY128" s="329" t="str">
        <f>IF(AND('MAPA DE RIESGOS'!$AP483="Baja",'MAPA DE RIESGOS'!$AR483="Moderado"),CONCATENATE("R",'MAPA DE RIESGOS'!$H483,"C",'MAPA DE RIESGOS'!$AF483),"")</f>
        <v/>
      </c>
      <c r="AZ128" s="329" t="str">
        <f>IF(AND('MAPA DE RIESGOS'!$AP484="Baja",'MAPA DE RIESGOS'!$AR484="Moderado"),CONCATENATE("R",'MAPA DE RIESGOS'!$H484,"C",'MAPA DE RIESGOS'!$AF484),"")</f>
        <v>R79C1</v>
      </c>
      <c r="BA128" s="329" t="str">
        <f>IF(AND('MAPA DE RIESGOS'!$AP485="Baja",'MAPA DE RIESGOS'!$AR485="Moderado"),CONCATENATE("R",'MAPA DE RIESGOS'!$H485,"C",'MAPA DE RIESGOS'!$AF485),"")</f>
        <v>R79C2</v>
      </c>
      <c r="BB128" s="329" t="str">
        <f>IF(AND('MAPA DE RIESGOS'!$AP486="Baja",'MAPA DE RIESGOS'!$AR486="Moderado"),CONCATENATE("R",'MAPA DE RIESGOS'!$H486,"C",'MAPA DE RIESGOS'!$AF486),"")</f>
        <v/>
      </c>
      <c r="BC128" s="329" t="str">
        <f>IF(AND('MAPA DE RIESGOS'!$AP487="Baja",'MAPA DE RIESGOS'!$AR487="Moderado"),CONCATENATE("R",'MAPA DE RIESGOS'!$H487,"C",'MAPA DE RIESGOS'!$AF487),"")</f>
        <v/>
      </c>
      <c r="BD128" s="329" t="str">
        <f>IF(AND('MAPA DE RIESGOS'!$AP488="Baja",'MAPA DE RIESGOS'!$AR488="Moderado"),CONCATENATE("R",'MAPA DE RIESGOS'!$H488,"C",'MAPA DE RIESGOS'!$AF488),"")</f>
        <v/>
      </c>
      <c r="BE128" s="329" t="str">
        <f>IF(AND('MAPA DE RIESGOS'!$AP489="Baja",'MAPA DE RIESGOS'!$AR489="Moderado"),CONCATENATE("R",'MAPA DE RIESGOS'!$H489,"C",'MAPA DE RIESGOS'!$AF489),"")</f>
        <v/>
      </c>
      <c r="BF128" s="329" t="str">
        <f>IF(AND('MAPA DE RIESGOS'!$AP490="Baja",'MAPA DE RIESGOS'!$AR490="Moderado"),CONCATENATE("R",'MAPA DE RIESGOS'!$H490,"C",'MAPA DE RIESGOS'!$AF490),"")</f>
        <v>R80C1</v>
      </c>
      <c r="BG128" s="329" t="str">
        <f>IF(AND('MAPA DE RIESGOS'!$AP491="Baja",'MAPA DE RIESGOS'!$AR491="Moderado"),CONCATENATE("R",'MAPA DE RIESGOS'!$H491,"C",'MAPA DE RIESGOS'!$AF491),"")</f>
        <v>R80C2</v>
      </c>
      <c r="BH128" s="329" t="str">
        <f>IF(AND('MAPA DE RIESGOS'!$AP492="Baja",'MAPA DE RIESGOS'!$AR492="Moderado"),CONCATENATE("R",'MAPA DE RIESGOS'!$H492,"C",'MAPA DE RIESGOS'!$AF492),"")</f>
        <v/>
      </c>
      <c r="BI128" s="329" t="str">
        <f>IF(AND('MAPA DE RIESGOS'!$AP493="Baja",'MAPA DE RIESGOS'!$AR493="Moderado"),CONCATENATE("R",'MAPA DE RIESGOS'!$H493,"C",'MAPA DE RIESGOS'!$AF493),"")</f>
        <v/>
      </c>
      <c r="BJ128" s="329" t="str">
        <f>IF(AND('MAPA DE RIESGOS'!$AP494="Baja",'MAPA DE RIESGOS'!$AR494="Moderado"),CONCATENATE("R",'MAPA DE RIESGOS'!$H494,"C",'MAPA DE RIESGOS'!$AF494),"")</f>
        <v/>
      </c>
      <c r="BK128" s="330" t="str">
        <f>IF(AND('MAPA DE RIESGOS'!$AP495="Baja",'MAPA DE RIESGOS'!$AR495="Moderado"),CONCATENATE("R",'MAPA DE RIESGOS'!$H495,"C",'MAPA DE RIESGOS'!$AF495),"")</f>
        <v/>
      </c>
      <c r="BL128" s="316" t="str">
        <f>IF(AND('MAPA DE RIESGOS'!$AP478="Baja",'MAPA DE RIESGOS'!$AR478="Mayor"),CONCATENATE("R",'MAPA DE RIESGOS'!$H478,"C",'MAPA DE RIESGOS'!$AF478),"")</f>
        <v/>
      </c>
      <c r="BM128" s="316" t="str">
        <f>IF(AND('MAPA DE RIESGOS'!$AP479="Baja",'MAPA DE RIESGOS'!$AR479="Mayor"),CONCATENATE("R",'MAPA DE RIESGOS'!$H479,"C",'MAPA DE RIESGOS'!$AF479),"")</f>
        <v/>
      </c>
      <c r="BN128" s="316" t="str">
        <f>IF(AND('MAPA DE RIESGOS'!$AP480="Baja",'MAPA DE RIESGOS'!$AR480="Mayor"),CONCATENATE("R",'MAPA DE RIESGOS'!$H480,"C",'MAPA DE RIESGOS'!$AF480),"")</f>
        <v/>
      </c>
      <c r="BO128" s="316" t="str">
        <f>IF(AND('MAPA DE RIESGOS'!$AP481="Baja",'MAPA DE RIESGOS'!$AR481="Mayor"),CONCATENATE("R",'MAPA DE RIESGOS'!$H481,"C",'MAPA DE RIESGOS'!$AF481),"")</f>
        <v/>
      </c>
      <c r="BP128" s="316" t="str">
        <f>IF(AND('MAPA DE RIESGOS'!$AP482="Baja",'MAPA DE RIESGOS'!$AR482="Mayor"),CONCATENATE("R",'MAPA DE RIESGOS'!$H482,"C",'MAPA DE RIESGOS'!$AF482),"")</f>
        <v/>
      </c>
      <c r="BQ128" s="316" t="str">
        <f>IF(AND('MAPA DE RIESGOS'!$AP483="Baja",'MAPA DE RIESGOS'!$AR483="Mayor"),CONCATENATE("R",'MAPA DE RIESGOS'!$H483,"C",'MAPA DE RIESGOS'!$AF483),"")</f>
        <v/>
      </c>
      <c r="BR128" s="316" t="str">
        <f>IF(AND('MAPA DE RIESGOS'!$AP484="Baja",'MAPA DE RIESGOS'!$AR484="Mayor"),CONCATENATE("R",'MAPA DE RIESGOS'!$H484,"C",'MAPA DE RIESGOS'!$AF484),"")</f>
        <v/>
      </c>
      <c r="BS128" s="316" t="str">
        <f>IF(AND('MAPA DE RIESGOS'!$AP485="Baja",'MAPA DE RIESGOS'!$AR485="Mayor"),CONCATENATE("R",'MAPA DE RIESGOS'!$H485,"C",'MAPA DE RIESGOS'!$AF485),"")</f>
        <v/>
      </c>
      <c r="BT128" s="316" t="str">
        <f>IF(AND('MAPA DE RIESGOS'!$AP486="Baja",'MAPA DE RIESGOS'!$AR486="Mayor"),CONCATENATE("R",'MAPA DE RIESGOS'!$H486,"C",'MAPA DE RIESGOS'!$AF486),"")</f>
        <v/>
      </c>
      <c r="BU128" s="316" t="str">
        <f>IF(AND('MAPA DE RIESGOS'!$AP487="Baja",'MAPA DE RIESGOS'!$AR487="Mayor"),CONCATENATE("R",'MAPA DE RIESGOS'!$H487,"C",'MAPA DE RIESGOS'!$AF487),"")</f>
        <v/>
      </c>
      <c r="BV128" s="316" t="str">
        <f>IF(AND('MAPA DE RIESGOS'!$AP488="Baja",'MAPA DE RIESGOS'!$AR488="Mayor"),CONCATENATE("R",'MAPA DE RIESGOS'!$H488,"C",'MAPA DE RIESGOS'!$AF488),"")</f>
        <v/>
      </c>
      <c r="BW128" s="316" t="str">
        <f>IF(AND('MAPA DE RIESGOS'!$AP489="Baja",'MAPA DE RIESGOS'!$AR489="Mayor"),CONCATENATE("R",'MAPA DE RIESGOS'!$H489,"C",'MAPA DE RIESGOS'!$AF489),"")</f>
        <v/>
      </c>
      <c r="BX128" s="316" t="str">
        <f>IF(AND('MAPA DE RIESGOS'!$AP490="Baja",'MAPA DE RIESGOS'!$AR490="Mayor"),CONCATENATE("R",'MAPA DE RIESGOS'!$H490,"C",'MAPA DE RIESGOS'!$AF490),"")</f>
        <v/>
      </c>
      <c r="BY128" s="316" t="str">
        <f>IF(AND('MAPA DE RIESGOS'!$AP491="Baja",'MAPA DE RIESGOS'!$AR491="Mayor"),CONCATENATE("R",'MAPA DE RIESGOS'!$H491,"C",'MAPA DE RIESGOS'!$AF491),"")</f>
        <v/>
      </c>
      <c r="BZ128" s="316" t="str">
        <f>IF(AND('MAPA DE RIESGOS'!$AP492="Baja",'MAPA DE RIESGOS'!$AR492="Mayor"),CONCATENATE("R",'MAPA DE RIESGOS'!$H492,"C",'MAPA DE RIESGOS'!$AF492),"")</f>
        <v/>
      </c>
      <c r="CA128" s="316" t="str">
        <f>IF(AND('MAPA DE RIESGOS'!$AP493="Baja",'MAPA DE RIESGOS'!$AR493="Mayor"),CONCATENATE("R",'MAPA DE RIESGOS'!$H493,"C",'MAPA DE RIESGOS'!$AF493),"")</f>
        <v/>
      </c>
      <c r="CB128" s="316" t="str">
        <f>IF(AND('MAPA DE RIESGOS'!$AP494="Baja",'MAPA DE RIESGOS'!$AR494="Mayor"),CONCATENATE("R",'MAPA DE RIESGOS'!$H494,"C",'MAPA DE RIESGOS'!$AF494),"")</f>
        <v/>
      </c>
      <c r="CC128" s="317" t="str">
        <f>IF(AND('MAPA DE RIESGOS'!$AP495="Baja",'MAPA DE RIESGOS'!$AR495="Mayor"),CONCATENATE("R",'MAPA DE RIESGOS'!$H495,"C",'MAPA DE RIESGOS'!$AF495),"")</f>
        <v/>
      </c>
      <c r="CD128" s="318" t="str">
        <f>IF(AND('MAPA DE RIESGOS'!$AP478="Baja",'MAPA DE RIESGOS'!$AR478="Catastrófico"),CONCATENATE("R",'MAPA DE RIESGOS'!$H478,"C",'MAPA DE RIESGOS'!$AF478),"")</f>
        <v/>
      </c>
      <c r="CE128" s="318" t="str">
        <f>IF(AND('MAPA DE RIESGOS'!$AP479="Baja",'MAPA DE RIESGOS'!$AR479="Catastrófico"),CONCATENATE("R",'MAPA DE RIESGOS'!$H479,"C",'MAPA DE RIESGOS'!$AF479),"")</f>
        <v/>
      </c>
      <c r="CF128" s="318" t="str">
        <f>IF(AND('MAPA DE RIESGOS'!$AP480="Baja",'MAPA DE RIESGOS'!$AR480="Catastrófico"),CONCATENATE("R",'MAPA DE RIESGOS'!$H480,"C",'MAPA DE RIESGOS'!$AF480),"")</f>
        <v/>
      </c>
      <c r="CG128" s="318" t="str">
        <f>IF(AND('MAPA DE RIESGOS'!$AP481="Baja",'MAPA DE RIESGOS'!$AR481="Catastrófico"),CONCATENATE("R",'MAPA DE RIESGOS'!$H481,"C",'MAPA DE RIESGOS'!$AF481),"")</f>
        <v/>
      </c>
      <c r="CH128" s="318" t="str">
        <f>IF(AND('MAPA DE RIESGOS'!$AP482="Baja",'MAPA DE RIESGOS'!$AR482="Catastrófico"),CONCATENATE("R",'MAPA DE RIESGOS'!$H482,"C",'MAPA DE RIESGOS'!$AF482),"")</f>
        <v/>
      </c>
      <c r="CI128" s="318" t="str">
        <f>IF(AND('MAPA DE RIESGOS'!$AP483="Baja",'MAPA DE RIESGOS'!$AR483="Catastrófico"),CONCATENATE("R",'MAPA DE RIESGOS'!$H483,"C",'MAPA DE RIESGOS'!$AF483),"")</f>
        <v/>
      </c>
      <c r="CJ128" s="318" t="str">
        <f>IF(AND('MAPA DE RIESGOS'!$AP484="Baja",'MAPA DE RIESGOS'!$AR484="Catastrófico"),CONCATENATE("R",'MAPA DE RIESGOS'!$H484,"C",'MAPA DE RIESGOS'!$AF484),"")</f>
        <v/>
      </c>
      <c r="CK128" s="318" t="str">
        <f>IF(AND('MAPA DE RIESGOS'!$AP485="Baja",'MAPA DE RIESGOS'!$AR485="Catastrófico"),CONCATENATE("R",'MAPA DE RIESGOS'!$H485,"C",'MAPA DE RIESGOS'!$AF485),"")</f>
        <v/>
      </c>
      <c r="CL128" s="318" t="str">
        <f>IF(AND('MAPA DE RIESGOS'!$AP486="Baja",'MAPA DE RIESGOS'!$AR486="Catastrófico"),CONCATENATE("R",'MAPA DE RIESGOS'!$H486,"C",'MAPA DE RIESGOS'!$AF486),"")</f>
        <v/>
      </c>
      <c r="CM128" s="318" t="str">
        <f>IF(AND('MAPA DE RIESGOS'!$AP487="Baja",'MAPA DE RIESGOS'!$AR487="Catastrófico"),CONCATENATE("R",'MAPA DE RIESGOS'!$H487,"C",'MAPA DE RIESGOS'!$AF487),"")</f>
        <v/>
      </c>
      <c r="CN128" s="318" t="str">
        <f>IF(AND('MAPA DE RIESGOS'!$AP488="Baja",'MAPA DE RIESGOS'!$AR488="Catastrófico"),CONCATENATE("R",'MAPA DE RIESGOS'!$H488,"C",'MAPA DE RIESGOS'!$AF488),"")</f>
        <v/>
      </c>
      <c r="CO128" s="318" t="str">
        <f>IF(AND('MAPA DE RIESGOS'!$AP489="Baja",'MAPA DE RIESGOS'!$AR489="Catastrófico"),CONCATENATE("R",'MAPA DE RIESGOS'!$H489,"C",'MAPA DE RIESGOS'!$AF489),"")</f>
        <v/>
      </c>
      <c r="CP128" s="318" t="str">
        <f>IF(AND('MAPA DE RIESGOS'!$AP490="Baja",'MAPA DE RIESGOS'!$AR490="Catastrófico"),CONCATENATE("R",'MAPA DE RIESGOS'!$H490,"C",'MAPA DE RIESGOS'!$AF490),"")</f>
        <v/>
      </c>
      <c r="CQ128" s="318" t="str">
        <f>IF(AND('MAPA DE RIESGOS'!$AP491="Baja",'MAPA DE RIESGOS'!$AR491="Catastrófico"),CONCATENATE("R",'MAPA DE RIESGOS'!$H491,"C",'MAPA DE RIESGOS'!$AF491),"")</f>
        <v/>
      </c>
      <c r="CR128" s="318" t="str">
        <f>IF(AND('MAPA DE RIESGOS'!$AP492="Baja",'MAPA DE RIESGOS'!$AR492="Catastrófico"),CONCATENATE("R",'MAPA DE RIESGOS'!$H492,"C",'MAPA DE RIESGOS'!$AF492),"")</f>
        <v/>
      </c>
      <c r="CS128" s="318" t="str">
        <f>IF(AND('MAPA DE RIESGOS'!$AP493="Baja",'MAPA DE RIESGOS'!$AR493="Catastrófico"),CONCATENATE("R",'MAPA DE RIESGOS'!$H493,"C",'MAPA DE RIESGOS'!$AF493),"")</f>
        <v/>
      </c>
      <c r="CT128" s="318" t="str">
        <f>IF(AND('MAPA DE RIESGOS'!$AP494="Baja",'MAPA DE RIESGOS'!$AR494="Catastrófico"),CONCATENATE("R",'MAPA DE RIESGOS'!$H494,"C",'MAPA DE RIESGOS'!$AF494),"")</f>
        <v/>
      </c>
      <c r="CU128" s="319" t="str">
        <f>IF(AND('MAPA DE RIESGOS'!$AP495="Baja",'MAPA DE RIESGOS'!$AR495="Catastrófico"),CONCATENATE("R",'MAPA DE RIESGOS'!$H495,"C",'MAPA DE RIESGOS'!$AF495),"")</f>
        <v/>
      </c>
      <c r="CV128" s="57"/>
      <c r="CW128" s="845"/>
      <c r="CX128" s="845"/>
      <c r="CY128" s="845"/>
      <c r="CZ128" s="845"/>
      <c r="DA128" s="845"/>
      <c r="DB128" s="845"/>
    </row>
    <row r="129" spans="2:106" ht="32.450000000000003" customHeight="1">
      <c r="B129" s="878"/>
      <c r="C129" s="878"/>
      <c r="D129" s="879"/>
      <c r="E129" s="849"/>
      <c r="F129" s="850"/>
      <c r="G129" s="850"/>
      <c r="H129" s="850"/>
      <c r="I129" s="851"/>
      <c r="J129" s="337" t="str">
        <f>IF(AND('MAPA DE RIESGOS'!$AP496="Baja",'MAPA DE RIESGOS'!$AR496="Leve"),CONCATENATE("R",'MAPA DE RIESGOS'!$H496,"C",'MAPA DE RIESGOS'!$AF496),"")</f>
        <v/>
      </c>
      <c r="K129" s="338" t="str">
        <f>IF(AND('MAPA DE RIESGOS'!$AP497="Baja",'MAPA DE RIESGOS'!$AR497="Leve"),CONCATENATE("R",'MAPA DE RIESGOS'!$H497,"C",'MAPA DE RIESGOS'!$AF497),"")</f>
        <v/>
      </c>
      <c r="L129" s="338" t="str">
        <f>IF(AND('MAPA DE RIESGOS'!$AP498="Baja",'MAPA DE RIESGOS'!$AR498="Leve"),CONCATENATE("R",'MAPA DE RIESGOS'!$H498,"C",'MAPA DE RIESGOS'!$AF498),"")</f>
        <v/>
      </c>
      <c r="M129" s="338" t="str">
        <f>IF(AND('MAPA DE RIESGOS'!$AP499="Baja",'MAPA DE RIESGOS'!$AR499="Leve"),CONCATENATE("R",'MAPA DE RIESGOS'!$H499,"C",'MAPA DE RIESGOS'!$AF499),"")</f>
        <v/>
      </c>
      <c r="N129" s="338" t="str">
        <f>IF(AND('MAPA DE RIESGOS'!$AP500="Baja",'MAPA DE RIESGOS'!$AR500="Leve"),CONCATENATE("R",'MAPA DE RIESGOS'!$H500,"C",'MAPA DE RIESGOS'!$AF500),"")</f>
        <v/>
      </c>
      <c r="O129" s="338" t="str">
        <f>IF(AND('MAPA DE RIESGOS'!$AP501="Baja",'MAPA DE RIESGOS'!$AR501="Leve"),CONCATENATE("R",'MAPA DE RIESGOS'!$H501,"C",'MAPA DE RIESGOS'!$AF501),"")</f>
        <v/>
      </c>
      <c r="P129" s="338" t="str">
        <f>IF(AND('MAPA DE RIESGOS'!$AP502="Baja",'MAPA DE RIESGOS'!$AR502="Leve"),CONCATENATE("R",'MAPA DE RIESGOS'!$H502,"C",'MAPA DE RIESGOS'!$AF502),"")</f>
        <v/>
      </c>
      <c r="Q129" s="338" t="str">
        <f>IF(AND('MAPA DE RIESGOS'!$AP503="Baja",'MAPA DE RIESGOS'!$AR503="Leve"),CONCATENATE("R",'MAPA DE RIESGOS'!$H503,"C",'MAPA DE RIESGOS'!$AF503),"")</f>
        <v/>
      </c>
      <c r="R129" s="338" t="str">
        <f>IF(AND('MAPA DE RIESGOS'!$AP504="Baja",'MAPA DE RIESGOS'!$AR504="Leve"),CONCATENATE("R",'MAPA DE RIESGOS'!$H504,"C",'MAPA DE RIESGOS'!$AF504),"")</f>
        <v/>
      </c>
      <c r="S129" s="338" t="str">
        <f>IF(AND('MAPA DE RIESGOS'!$AP505="Baja",'MAPA DE RIESGOS'!$AR505="Leve"),CONCATENATE("R",'MAPA DE RIESGOS'!$H505,"C",'MAPA DE RIESGOS'!$AF505),"")</f>
        <v/>
      </c>
      <c r="T129" s="338" t="str">
        <f>IF(AND('MAPA DE RIESGOS'!$AP506="Baja",'MAPA DE RIESGOS'!$AR506="Leve"),CONCATENATE("R",'MAPA DE RIESGOS'!$H506,"C",'MAPA DE RIESGOS'!$AF506),"")</f>
        <v/>
      </c>
      <c r="U129" s="338" t="str">
        <f>IF(AND('MAPA DE RIESGOS'!$AP507="Baja",'MAPA DE RIESGOS'!$AR507="Leve"),CONCATENATE("R",'MAPA DE RIESGOS'!$H507,"C",'MAPA DE RIESGOS'!$AF507),"")</f>
        <v/>
      </c>
      <c r="V129" s="338" t="str">
        <f>IF(AND('MAPA DE RIESGOS'!$AP508="Baja",'MAPA DE RIESGOS'!$AR508="Leve"),CONCATENATE("R",'MAPA DE RIESGOS'!$H508,"C",'MAPA DE RIESGOS'!$AF508),"")</f>
        <v/>
      </c>
      <c r="W129" s="338" t="str">
        <f>IF(AND('MAPA DE RIESGOS'!$AP509="Baja",'MAPA DE RIESGOS'!$AR509="Leve"),CONCATENATE("R",'MAPA DE RIESGOS'!$H509,"C",'MAPA DE RIESGOS'!$AF509),"")</f>
        <v/>
      </c>
      <c r="X129" s="338" t="str">
        <f>IF(AND('MAPA DE RIESGOS'!$AP510="Baja",'MAPA DE RIESGOS'!$AR510="Leve"),CONCATENATE("R",'MAPA DE RIESGOS'!$H510,"C",'MAPA DE RIESGOS'!$AF510),"")</f>
        <v/>
      </c>
      <c r="Y129" s="338" t="str">
        <f>IF(AND('MAPA DE RIESGOS'!$AP511="Baja",'MAPA DE RIESGOS'!$AR511="Leve"),CONCATENATE("R",'MAPA DE RIESGOS'!$H511,"C",'MAPA DE RIESGOS'!$AF511),"")</f>
        <v/>
      </c>
      <c r="Z129" s="338" t="str">
        <f>IF(AND('MAPA DE RIESGOS'!$AP512="Baja",'MAPA DE RIESGOS'!$AR512="Leve"),CONCATENATE("R",'MAPA DE RIESGOS'!$H512,"C",'MAPA DE RIESGOS'!$AF512),"")</f>
        <v/>
      </c>
      <c r="AA129" s="339" t="str">
        <f>IF(AND('MAPA DE RIESGOS'!$AP513="Baja",'MAPA DE RIESGOS'!$AR513="Leve"),CONCATENATE("R",'MAPA DE RIESGOS'!$H513,"C",'MAPA DE RIESGOS'!$AF513),"")</f>
        <v/>
      </c>
      <c r="AB129" s="328" t="str">
        <f>IF(AND('MAPA DE RIESGOS'!$AP496="Baja",'MAPA DE RIESGOS'!$AR496="Menor"),CONCATENATE("R",'MAPA DE RIESGOS'!$H496,"C",'MAPA DE RIESGOS'!$AF496),"")</f>
        <v/>
      </c>
      <c r="AC129" s="329" t="str">
        <f>IF(AND('MAPA DE RIESGOS'!$AP497="Baja",'MAPA DE RIESGOS'!$AR497="Menor"),CONCATENATE("R",'MAPA DE RIESGOS'!$H497,"C",'MAPA DE RIESGOS'!$AF497),"")</f>
        <v/>
      </c>
      <c r="AD129" s="329" t="str">
        <f>IF(AND('MAPA DE RIESGOS'!$AP498="Baja",'MAPA DE RIESGOS'!$AR498="Menor"),CONCATENATE("R",'MAPA DE RIESGOS'!$H498,"C",'MAPA DE RIESGOS'!$AF498),"")</f>
        <v/>
      </c>
      <c r="AE129" s="329" t="str">
        <f>IF(AND('MAPA DE RIESGOS'!$AP499="Baja",'MAPA DE RIESGOS'!$AR499="Menor"),CONCATENATE("R",'MAPA DE RIESGOS'!$H499,"C",'MAPA DE RIESGOS'!$AF499),"")</f>
        <v/>
      </c>
      <c r="AF129" s="329" t="str">
        <f>IF(AND('MAPA DE RIESGOS'!$AP500="Baja",'MAPA DE RIESGOS'!$AR500="Menor"),CONCATENATE("R",'MAPA DE RIESGOS'!$H500,"C",'MAPA DE RIESGOS'!$AF500),"")</f>
        <v/>
      </c>
      <c r="AG129" s="329" t="str">
        <f>IF(AND('MAPA DE RIESGOS'!$AP501="Baja",'MAPA DE RIESGOS'!$AR501="Menor"),CONCATENATE("R",'MAPA DE RIESGOS'!$H501,"C",'MAPA DE RIESGOS'!$AF501),"")</f>
        <v/>
      </c>
      <c r="AH129" s="329" t="str">
        <f>IF(AND('MAPA DE RIESGOS'!$AP502="Baja",'MAPA DE RIESGOS'!$AR502="Menor"),CONCATENATE("R",'MAPA DE RIESGOS'!$H502,"C",'MAPA DE RIESGOS'!$AF502),"")</f>
        <v/>
      </c>
      <c r="AI129" s="329" t="str">
        <f>IF(AND('MAPA DE RIESGOS'!$AP503="Baja",'MAPA DE RIESGOS'!$AR503="Menor"),CONCATENATE("R",'MAPA DE RIESGOS'!$H503,"C",'MAPA DE RIESGOS'!$AF503),"")</f>
        <v/>
      </c>
      <c r="AJ129" s="329" t="str">
        <f>IF(AND('MAPA DE RIESGOS'!$AP504="Baja",'MAPA DE RIESGOS'!$AR504="Menor"),CONCATENATE("R",'MAPA DE RIESGOS'!$H504,"C",'MAPA DE RIESGOS'!$AF504),"")</f>
        <v/>
      </c>
      <c r="AK129" s="329" t="str">
        <f>IF(AND('MAPA DE RIESGOS'!$AP505="Baja",'MAPA DE RIESGOS'!$AR505="Menor"),CONCATENATE("R",'MAPA DE RIESGOS'!$H505,"C",'MAPA DE RIESGOS'!$AF505),"")</f>
        <v/>
      </c>
      <c r="AL129" s="329" t="str">
        <f>IF(AND('MAPA DE RIESGOS'!$AP506="Baja",'MAPA DE RIESGOS'!$AR506="Menor"),CONCATENATE("R",'MAPA DE RIESGOS'!$H506,"C",'MAPA DE RIESGOS'!$AF506),"")</f>
        <v/>
      </c>
      <c r="AM129" s="329" t="str">
        <f>IF(AND('MAPA DE RIESGOS'!$AP507="Baja",'MAPA DE RIESGOS'!$AR507="Menor"),CONCATENATE("R",'MAPA DE RIESGOS'!$H507,"C",'MAPA DE RIESGOS'!$AF507),"")</f>
        <v/>
      </c>
      <c r="AN129" s="329" t="str">
        <f>IF(AND('MAPA DE RIESGOS'!$AP508="Baja",'MAPA DE RIESGOS'!$AR508="Menor"),CONCATENATE("R",'MAPA DE RIESGOS'!$H508,"C",'MAPA DE RIESGOS'!$AF508),"")</f>
        <v/>
      </c>
      <c r="AO129" s="329" t="str">
        <f>IF(AND('MAPA DE RIESGOS'!$AP509="Baja",'MAPA DE RIESGOS'!$AR509="Menor"),CONCATENATE("R",'MAPA DE RIESGOS'!$H509,"C",'MAPA DE RIESGOS'!$AF509),"")</f>
        <v/>
      </c>
      <c r="AP129" s="329" t="str">
        <f>IF(AND('MAPA DE RIESGOS'!$AP510="Baja",'MAPA DE RIESGOS'!$AR510="Menor"),CONCATENATE("R",'MAPA DE RIESGOS'!$H510,"C",'MAPA DE RIESGOS'!$AF510),"")</f>
        <v/>
      </c>
      <c r="AQ129" s="329" t="str">
        <f>IF(AND('MAPA DE RIESGOS'!$AP511="Baja",'MAPA DE RIESGOS'!$AR511="Menor"),CONCATENATE("R",'MAPA DE RIESGOS'!$H511,"C",'MAPA DE RIESGOS'!$AF511),"")</f>
        <v/>
      </c>
      <c r="AR129" s="329" t="str">
        <f>IF(AND('MAPA DE RIESGOS'!$AP512="Baja",'MAPA DE RIESGOS'!$AR512="Menor"),CONCATENATE("R",'MAPA DE RIESGOS'!$H512,"C",'MAPA DE RIESGOS'!$AF512),"")</f>
        <v/>
      </c>
      <c r="AS129" s="329" t="str">
        <f>IF(AND('MAPA DE RIESGOS'!$AP513="Baja",'MAPA DE RIESGOS'!$AR513="Menor"),CONCATENATE("R",'MAPA DE RIESGOS'!$H513,"C",'MAPA DE RIESGOS'!$AF513),"")</f>
        <v/>
      </c>
      <c r="AT129" s="328" t="str">
        <f>IF(AND('MAPA DE RIESGOS'!$AP496="Baja",'MAPA DE RIESGOS'!$AR496="Moderado"),CONCATENATE("R",'MAPA DE RIESGOS'!$H496,"C",'MAPA DE RIESGOS'!$AF496),"")</f>
        <v>R81C1</v>
      </c>
      <c r="AU129" s="329" t="str">
        <f>IF(AND('MAPA DE RIESGOS'!$AP497="Baja",'MAPA DE RIESGOS'!$AR497="Moderado"),CONCATENATE("R",'MAPA DE RIESGOS'!$H497,"C",'MAPA DE RIESGOS'!$AF497),"")</f>
        <v/>
      </c>
      <c r="AV129" s="329" t="str">
        <f>IF(AND('MAPA DE RIESGOS'!$AP498="Baja",'MAPA DE RIESGOS'!$AR498="Moderado"),CONCATENATE("R",'MAPA DE RIESGOS'!$H498,"C",'MAPA DE RIESGOS'!$AF498),"")</f>
        <v/>
      </c>
      <c r="AW129" s="329" t="str">
        <f>IF(AND('MAPA DE RIESGOS'!$AP499="Baja",'MAPA DE RIESGOS'!$AR499="Moderado"),CONCATENATE("R",'MAPA DE RIESGOS'!$H499,"C",'MAPA DE RIESGOS'!$AF499),"")</f>
        <v/>
      </c>
      <c r="AX129" s="329" t="str">
        <f>IF(AND('MAPA DE RIESGOS'!$AP500="Baja",'MAPA DE RIESGOS'!$AR500="Moderado"),CONCATENATE("R",'MAPA DE RIESGOS'!$H500,"C",'MAPA DE RIESGOS'!$AF500),"")</f>
        <v/>
      </c>
      <c r="AY129" s="329" t="str">
        <f>IF(AND('MAPA DE RIESGOS'!$AP501="Baja",'MAPA DE RIESGOS'!$AR501="Moderado"),CONCATENATE("R",'MAPA DE RIESGOS'!$H501,"C",'MAPA DE RIESGOS'!$AF501),"")</f>
        <v/>
      </c>
      <c r="AZ129" s="329" t="str">
        <f>IF(AND('MAPA DE RIESGOS'!$AP502="Baja",'MAPA DE RIESGOS'!$AR502="Moderado"),CONCATENATE("R",'MAPA DE RIESGOS'!$H502,"C",'MAPA DE RIESGOS'!$AF502),"")</f>
        <v>R82C1</v>
      </c>
      <c r="BA129" s="329" t="str">
        <f>IF(AND('MAPA DE RIESGOS'!$AP503="Baja",'MAPA DE RIESGOS'!$AR503="Moderado"),CONCATENATE("R",'MAPA DE RIESGOS'!$H503,"C",'MAPA DE RIESGOS'!$AF503),"")</f>
        <v>R82C2</v>
      </c>
      <c r="BB129" s="329" t="str">
        <f>IF(AND('MAPA DE RIESGOS'!$AP504="Baja",'MAPA DE RIESGOS'!$AR504="Moderado"),CONCATENATE("R",'MAPA DE RIESGOS'!$H504,"C",'MAPA DE RIESGOS'!$AF504),"")</f>
        <v/>
      </c>
      <c r="BC129" s="329" t="str">
        <f>IF(AND('MAPA DE RIESGOS'!$AP505="Baja",'MAPA DE RIESGOS'!$AR505="Moderado"),CONCATENATE("R",'MAPA DE RIESGOS'!$H505,"C",'MAPA DE RIESGOS'!$AF505),"")</f>
        <v/>
      </c>
      <c r="BD129" s="329" t="str">
        <f>IF(AND('MAPA DE RIESGOS'!$AP506="Baja",'MAPA DE RIESGOS'!$AR506="Moderado"),CONCATENATE("R",'MAPA DE RIESGOS'!$H506,"C",'MAPA DE RIESGOS'!$AF506),"")</f>
        <v/>
      </c>
      <c r="BE129" s="329" t="str">
        <f>IF(AND('MAPA DE RIESGOS'!$AP507="Baja",'MAPA DE RIESGOS'!$AR507="Moderado"),CONCATENATE("R",'MAPA DE RIESGOS'!$H507,"C",'MAPA DE RIESGOS'!$AF507),"")</f>
        <v/>
      </c>
      <c r="BF129" s="329" t="str">
        <f>IF(AND('MAPA DE RIESGOS'!$AP508="Baja",'MAPA DE RIESGOS'!$AR508="Moderado"),CONCATENATE("R",'MAPA DE RIESGOS'!$H508,"C",'MAPA DE RIESGOS'!$AF508),"")</f>
        <v>R83C1</v>
      </c>
      <c r="BG129" s="329" t="str">
        <f>IF(AND('MAPA DE RIESGOS'!$AP509="Baja",'MAPA DE RIESGOS'!$AR509="Moderado"),CONCATENATE("R",'MAPA DE RIESGOS'!$H509,"C",'MAPA DE RIESGOS'!$AF509),"")</f>
        <v>R83C2</v>
      </c>
      <c r="BH129" s="329" t="str">
        <f>IF(AND('MAPA DE RIESGOS'!$AP510="Baja",'MAPA DE RIESGOS'!$AR510="Moderado"),CONCATENATE("R",'MAPA DE RIESGOS'!$H510,"C",'MAPA DE RIESGOS'!$AF510),"")</f>
        <v/>
      </c>
      <c r="BI129" s="329" t="str">
        <f>IF(AND('MAPA DE RIESGOS'!$AP511="Baja",'MAPA DE RIESGOS'!$AR511="Moderado"),CONCATENATE("R",'MAPA DE RIESGOS'!$H511,"C",'MAPA DE RIESGOS'!$AF511),"")</f>
        <v/>
      </c>
      <c r="BJ129" s="329" t="str">
        <f>IF(AND('MAPA DE RIESGOS'!$AP512="Baja",'MAPA DE RIESGOS'!$AR512="Moderado"),CONCATENATE("R",'MAPA DE RIESGOS'!$H512,"C",'MAPA DE RIESGOS'!$AF512),"")</f>
        <v/>
      </c>
      <c r="BK129" s="330" t="str">
        <f>IF(AND('MAPA DE RIESGOS'!$AP513="Baja",'MAPA DE RIESGOS'!$AR513="Moderado"),CONCATENATE("R",'MAPA DE RIESGOS'!$H513,"C",'MAPA DE RIESGOS'!$AF513),"")</f>
        <v/>
      </c>
      <c r="BL129" s="316" t="str">
        <f>IF(AND('MAPA DE RIESGOS'!$AP496="Baja",'MAPA DE RIESGOS'!$AR496="Mayor"),CONCATENATE("R",'MAPA DE RIESGOS'!$H496,"C",'MAPA DE RIESGOS'!$AF496),"")</f>
        <v/>
      </c>
      <c r="BM129" s="316" t="str">
        <f>IF(AND('MAPA DE RIESGOS'!$AP497="Baja",'MAPA DE RIESGOS'!$AR497="Mayor"),CONCATENATE("R",'MAPA DE RIESGOS'!$H497,"C",'MAPA DE RIESGOS'!$AF497),"")</f>
        <v/>
      </c>
      <c r="BN129" s="316" t="str">
        <f>IF(AND('MAPA DE RIESGOS'!$AP498="Baja",'MAPA DE RIESGOS'!$AR498="Mayor"),CONCATENATE("R",'MAPA DE RIESGOS'!$H498,"C",'MAPA DE RIESGOS'!$AF498),"")</f>
        <v/>
      </c>
      <c r="BO129" s="316" t="str">
        <f>IF(AND('MAPA DE RIESGOS'!$AP499="Baja",'MAPA DE RIESGOS'!$AR499="Mayor"),CONCATENATE("R",'MAPA DE RIESGOS'!$H499,"C",'MAPA DE RIESGOS'!$AF499),"")</f>
        <v/>
      </c>
      <c r="BP129" s="316" t="str">
        <f>IF(AND('MAPA DE RIESGOS'!$AP500="Baja",'MAPA DE RIESGOS'!$AR500="Mayor"),CONCATENATE("R",'MAPA DE RIESGOS'!$H500,"C",'MAPA DE RIESGOS'!$AF500),"")</f>
        <v/>
      </c>
      <c r="BQ129" s="316" t="str">
        <f>IF(AND('MAPA DE RIESGOS'!$AP501="Baja",'MAPA DE RIESGOS'!$AR501="Mayor"),CONCATENATE("R",'MAPA DE RIESGOS'!$H501,"C",'MAPA DE RIESGOS'!$AF501),"")</f>
        <v/>
      </c>
      <c r="BR129" s="316" t="str">
        <f>IF(AND('MAPA DE RIESGOS'!$AP502="Baja",'MAPA DE RIESGOS'!$AR502="Mayor"),CONCATENATE("R",'MAPA DE RIESGOS'!$H502,"C",'MAPA DE RIESGOS'!$AF502),"")</f>
        <v/>
      </c>
      <c r="BS129" s="316" t="str">
        <f>IF(AND('MAPA DE RIESGOS'!$AP503="Baja",'MAPA DE RIESGOS'!$AR503="Mayor"),CONCATENATE("R",'MAPA DE RIESGOS'!$H503,"C",'MAPA DE RIESGOS'!$AF503),"")</f>
        <v/>
      </c>
      <c r="BT129" s="316" t="str">
        <f>IF(AND('MAPA DE RIESGOS'!$AP504="Baja",'MAPA DE RIESGOS'!$AR504="Mayor"),CONCATENATE("R",'MAPA DE RIESGOS'!$H504,"C",'MAPA DE RIESGOS'!$AF504),"")</f>
        <v/>
      </c>
      <c r="BU129" s="316" t="str">
        <f>IF(AND('MAPA DE RIESGOS'!$AP505="Baja",'MAPA DE RIESGOS'!$AR505="Mayor"),CONCATENATE("R",'MAPA DE RIESGOS'!$H505,"C",'MAPA DE RIESGOS'!$AF505),"")</f>
        <v/>
      </c>
      <c r="BV129" s="316" t="str">
        <f>IF(AND('MAPA DE RIESGOS'!$AP506="Baja",'MAPA DE RIESGOS'!$AR506="Mayor"),CONCATENATE("R",'MAPA DE RIESGOS'!$H506,"C",'MAPA DE RIESGOS'!$AF506),"")</f>
        <v/>
      </c>
      <c r="BW129" s="316" t="str">
        <f>IF(AND('MAPA DE RIESGOS'!$AP507="Baja",'MAPA DE RIESGOS'!$AR507="Mayor"),CONCATENATE("R",'MAPA DE RIESGOS'!$H507,"C",'MAPA DE RIESGOS'!$AF507),"")</f>
        <v/>
      </c>
      <c r="BX129" s="316" t="str">
        <f>IF(AND('MAPA DE RIESGOS'!$AP508="Baja",'MAPA DE RIESGOS'!$AR508="Mayor"),CONCATENATE("R",'MAPA DE RIESGOS'!$H508,"C",'MAPA DE RIESGOS'!$AF508),"")</f>
        <v/>
      </c>
      <c r="BY129" s="316" t="str">
        <f>IF(AND('MAPA DE RIESGOS'!$AP509="Baja",'MAPA DE RIESGOS'!$AR509="Mayor"),CONCATENATE("R",'MAPA DE RIESGOS'!$H509,"C",'MAPA DE RIESGOS'!$AF509),"")</f>
        <v/>
      </c>
      <c r="BZ129" s="316" t="str">
        <f>IF(AND('MAPA DE RIESGOS'!$AP510="Baja",'MAPA DE RIESGOS'!$AR510="Mayor"),CONCATENATE("R",'MAPA DE RIESGOS'!$H510,"C",'MAPA DE RIESGOS'!$AF510),"")</f>
        <v/>
      </c>
      <c r="CA129" s="316" t="str">
        <f>IF(AND('MAPA DE RIESGOS'!$AP511="Baja",'MAPA DE RIESGOS'!$AR511="Mayor"),CONCATENATE("R",'MAPA DE RIESGOS'!$H511,"C",'MAPA DE RIESGOS'!$AF511),"")</f>
        <v/>
      </c>
      <c r="CB129" s="316" t="str">
        <f>IF(AND('MAPA DE RIESGOS'!$AP512="Baja",'MAPA DE RIESGOS'!$AR512="Mayor"),CONCATENATE("R",'MAPA DE RIESGOS'!$H512,"C",'MAPA DE RIESGOS'!$AF512),"")</f>
        <v/>
      </c>
      <c r="CC129" s="317" t="str">
        <f>IF(AND('MAPA DE RIESGOS'!$AP513="Baja",'MAPA DE RIESGOS'!$AR513="Mayor"),CONCATENATE("R",'MAPA DE RIESGOS'!$H513,"C",'MAPA DE RIESGOS'!$AF513),"")</f>
        <v/>
      </c>
      <c r="CD129" s="318" t="str">
        <f>IF(AND('MAPA DE RIESGOS'!$AP496="Baja",'MAPA DE RIESGOS'!$AR496="Catastrófico"),CONCATENATE("R",'MAPA DE RIESGOS'!$H496,"C",'MAPA DE RIESGOS'!$AF496),"")</f>
        <v/>
      </c>
      <c r="CE129" s="318" t="str">
        <f>IF(AND('MAPA DE RIESGOS'!$AP497="Baja",'MAPA DE RIESGOS'!$AR497="Catastrófico"),CONCATENATE("R",'MAPA DE RIESGOS'!$H497,"C",'MAPA DE RIESGOS'!$AF497),"")</f>
        <v/>
      </c>
      <c r="CF129" s="318" t="str">
        <f>IF(AND('MAPA DE RIESGOS'!$AP498="Baja",'MAPA DE RIESGOS'!$AR498="Catastrófico"),CONCATENATE("R",'MAPA DE RIESGOS'!$H498,"C",'MAPA DE RIESGOS'!$AF498),"")</f>
        <v/>
      </c>
      <c r="CG129" s="318" t="str">
        <f>IF(AND('MAPA DE RIESGOS'!$AP499="Baja",'MAPA DE RIESGOS'!$AR499="Catastrófico"),CONCATENATE("R",'MAPA DE RIESGOS'!$H499,"C",'MAPA DE RIESGOS'!$AF499),"")</f>
        <v/>
      </c>
      <c r="CH129" s="318" t="str">
        <f>IF(AND('MAPA DE RIESGOS'!$AP500="Baja",'MAPA DE RIESGOS'!$AR500="Catastrófico"),CONCATENATE("R",'MAPA DE RIESGOS'!$H500,"C",'MAPA DE RIESGOS'!$AF500),"")</f>
        <v/>
      </c>
      <c r="CI129" s="318" t="str">
        <f>IF(AND('MAPA DE RIESGOS'!$AP501="Baja",'MAPA DE RIESGOS'!$AR501="Catastrófico"),CONCATENATE("R",'MAPA DE RIESGOS'!$H501,"C",'MAPA DE RIESGOS'!$AF501),"")</f>
        <v/>
      </c>
      <c r="CJ129" s="318" t="str">
        <f>IF(AND('MAPA DE RIESGOS'!$AP502="Baja",'MAPA DE RIESGOS'!$AR502="Catastrófico"),CONCATENATE("R",'MAPA DE RIESGOS'!$H502,"C",'MAPA DE RIESGOS'!$AF502),"")</f>
        <v/>
      </c>
      <c r="CK129" s="318" t="str">
        <f>IF(AND('MAPA DE RIESGOS'!$AP503="Baja",'MAPA DE RIESGOS'!$AR503="Catastrófico"),CONCATENATE("R",'MAPA DE RIESGOS'!$H503,"C",'MAPA DE RIESGOS'!$AF503),"")</f>
        <v/>
      </c>
      <c r="CL129" s="318" t="str">
        <f>IF(AND('MAPA DE RIESGOS'!$AP504="Baja",'MAPA DE RIESGOS'!$AR504="Catastrófico"),CONCATENATE("R",'MAPA DE RIESGOS'!$H504,"C",'MAPA DE RIESGOS'!$AF504),"")</f>
        <v/>
      </c>
      <c r="CM129" s="318" t="str">
        <f>IF(AND('MAPA DE RIESGOS'!$AP505="Baja",'MAPA DE RIESGOS'!$AR505="Catastrófico"),CONCATENATE("R",'MAPA DE RIESGOS'!$H505,"C",'MAPA DE RIESGOS'!$AF505),"")</f>
        <v/>
      </c>
      <c r="CN129" s="318" t="str">
        <f>IF(AND('MAPA DE RIESGOS'!$AP506="Baja",'MAPA DE RIESGOS'!$AR506="Catastrófico"),CONCATENATE("R",'MAPA DE RIESGOS'!$H506,"C",'MAPA DE RIESGOS'!$AF506),"")</f>
        <v/>
      </c>
      <c r="CO129" s="318" t="str">
        <f>IF(AND('MAPA DE RIESGOS'!$AP507="Baja",'MAPA DE RIESGOS'!$AR507="Catastrófico"),CONCATENATE("R",'MAPA DE RIESGOS'!$H507,"C",'MAPA DE RIESGOS'!$AF507),"")</f>
        <v/>
      </c>
      <c r="CP129" s="318" t="str">
        <f>IF(AND('MAPA DE RIESGOS'!$AP508="Baja",'MAPA DE RIESGOS'!$AR508="Catastrófico"),CONCATENATE("R",'MAPA DE RIESGOS'!$H508,"C",'MAPA DE RIESGOS'!$AF508),"")</f>
        <v/>
      </c>
      <c r="CQ129" s="318" t="str">
        <f>IF(AND('MAPA DE RIESGOS'!$AP509="Baja",'MAPA DE RIESGOS'!$AR509="Catastrófico"),CONCATENATE("R",'MAPA DE RIESGOS'!$H509,"C",'MAPA DE RIESGOS'!$AF509),"")</f>
        <v/>
      </c>
      <c r="CR129" s="318" t="str">
        <f>IF(AND('MAPA DE RIESGOS'!$AP510="Baja",'MAPA DE RIESGOS'!$AR510="Catastrófico"),CONCATENATE("R",'MAPA DE RIESGOS'!$H510,"C",'MAPA DE RIESGOS'!$AF510),"")</f>
        <v/>
      </c>
      <c r="CS129" s="318" t="str">
        <f>IF(AND('MAPA DE RIESGOS'!$AP511="Baja",'MAPA DE RIESGOS'!$AR511="Catastrófico"),CONCATENATE("R",'MAPA DE RIESGOS'!$H511,"C",'MAPA DE RIESGOS'!$AF511),"")</f>
        <v/>
      </c>
      <c r="CT129" s="318" t="str">
        <f>IF(AND('MAPA DE RIESGOS'!$AP512="Baja",'MAPA DE RIESGOS'!$AR512="Catastrófico"),CONCATENATE("R",'MAPA DE RIESGOS'!$H512,"C",'MAPA DE RIESGOS'!$AF512),"")</f>
        <v/>
      </c>
      <c r="CU129" s="319" t="str">
        <f>IF(AND('MAPA DE RIESGOS'!$AP513="Baja",'MAPA DE RIESGOS'!$AR513="Catastrófico"),CONCATENATE("R",'MAPA DE RIESGOS'!$H513,"C",'MAPA DE RIESGOS'!$AF513),"")</f>
        <v/>
      </c>
      <c r="CV129" s="57"/>
      <c r="CW129" s="845"/>
      <c r="CX129" s="845"/>
      <c r="CY129" s="845"/>
      <c r="CZ129" s="845"/>
      <c r="DA129" s="845"/>
      <c r="DB129" s="845"/>
    </row>
    <row r="130" spans="2:106" ht="32.450000000000003" customHeight="1">
      <c r="B130" s="878"/>
      <c r="C130" s="878"/>
      <c r="D130" s="879"/>
      <c r="E130" s="849"/>
      <c r="F130" s="850"/>
      <c r="G130" s="850"/>
      <c r="H130" s="850"/>
      <c r="I130" s="851"/>
      <c r="J130" s="337" t="str">
        <f>IF(AND('MAPA DE RIESGOS'!$AP514="Baja",'MAPA DE RIESGOS'!$AR514="Leve"),CONCATENATE("R",'MAPA DE RIESGOS'!$H514,"C",'MAPA DE RIESGOS'!$AF514),"")</f>
        <v/>
      </c>
      <c r="K130" s="338" t="str">
        <f>IF(AND('MAPA DE RIESGOS'!$AP515="Baja",'MAPA DE RIESGOS'!$AR515="Leve"),CONCATENATE("R",'MAPA DE RIESGOS'!$H515,"C",'MAPA DE RIESGOS'!$AF515),"")</f>
        <v/>
      </c>
      <c r="L130" s="338" t="str">
        <f>IF(AND('MAPA DE RIESGOS'!$AP516="Baja",'MAPA DE RIESGOS'!$AR516="Leve"),CONCATENATE("R",'MAPA DE RIESGOS'!$H516,"C",'MAPA DE RIESGOS'!$AF516),"")</f>
        <v/>
      </c>
      <c r="M130" s="338" t="str">
        <f>IF(AND('MAPA DE RIESGOS'!$AP517="Baja",'MAPA DE RIESGOS'!$AR517="Leve"),CONCATENATE("R",'MAPA DE RIESGOS'!$H517,"C",'MAPA DE RIESGOS'!$AF517),"")</f>
        <v/>
      </c>
      <c r="N130" s="338" t="str">
        <f>IF(AND('MAPA DE RIESGOS'!$AP518="Baja",'MAPA DE RIESGOS'!$AR518="Leve"),CONCATENATE("R",'MAPA DE RIESGOS'!$H518,"C",'MAPA DE RIESGOS'!$AF518),"")</f>
        <v/>
      </c>
      <c r="O130" s="338" t="str">
        <f>IF(AND('MAPA DE RIESGOS'!$AP519="Baja",'MAPA DE RIESGOS'!$AR519="Leve"),CONCATENATE("R",'MAPA DE RIESGOS'!$H519,"C",'MAPA DE RIESGOS'!$AF519),"")</f>
        <v/>
      </c>
      <c r="P130" s="338" t="str">
        <f>IF(AND('MAPA DE RIESGOS'!$AP520="Baja",'MAPA DE RIESGOS'!$AR520="Leve"),CONCATENATE("R",'MAPA DE RIESGOS'!$H520,"C",'MAPA DE RIESGOS'!$AF520),"")</f>
        <v/>
      </c>
      <c r="Q130" s="338" t="str">
        <f>IF(AND('MAPA DE RIESGOS'!$AP521="Baja",'MAPA DE RIESGOS'!$AR521="Leve"),CONCATENATE("R",'MAPA DE RIESGOS'!$H521,"C",'MAPA DE RIESGOS'!$AF521),"")</f>
        <v/>
      </c>
      <c r="R130" s="338" t="str">
        <f>IF(AND('MAPA DE RIESGOS'!$AP522="Baja",'MAPA DE RIESGOS'!$AR522="Leve"),CONCATENATE("R",'MAPA DE RIESGOS'!$H522,"C",'MAPA DE RIESGOS'!$AF522),"")</f>
        <v/>
      </c>
      <c r="S130" s="338" t="str">
        <f>IF(AND('MAPA DE RIESGOS'!$AP523="Baja",'MAPA DE RIESGOS'!$AR523="Leve"),CONCATENATE("R",'MAPA DE RIESGOS'!$H523,"C",'MAPA DE RIESGOS'!$AF523),"")</f>
        <v/>
      </c>
      <c r="T130" s="338" t="str">
        <f>IF(AND('MAPA DE RIESGOS'!$AP524="Baja",'MAPA DE RIESGOS'!$AR524="Leve"),CONCATENATE("R",'MAPA DE RIESGOS'!$H524,"C",'MAPA DE RIESGOS'!$AF524),"")</f>
        <v/>
      </c>
      <c r="U130" s="338" t="str">
        <f>IF(AND('MAPA DE RIESGOS'!$AP525="Baja",'MAPA DE RIESGOS'!$AR525="Leve"),CONCATENATE("R",'MAPA DE RIESGOS'!$H525,"C",'MAPA DE RIESGOS'!$AF525),"")</f>
        <v/>
      </c>
      <c r="V130" s="338" t="str">
        <f>IF(AND('MAPA DE RIESGOS'!$AP526="Baja",'MAPA DE RIESGOS'!$AR526="Leve"),CONCATENATE("R",'MAPA DE RIESGOS'!$H526,"C",'MAPA DE RIESGOS'!$AF526),"")</f>
        <v/>
      </c>
      <c r="W130" s="338" t="str">
        <f>IF(AND('MAPA DE RIESGOS'!$AP527="Baja",'MAPA DE RIESGOS'!$AR527="Leve"),CONCATENATE("R",'MAPA DE RIESGOS'!$H527,"C",'MAPA DE RIESGOS'!$AF527),"")</f>
        <v/>
      </c>
      <c r="X130" s="338" t="str">
        <f>IF(AND('MAPA DE RIESGOS'!$AP528="Baja",'MAPA DE RIESGOS'!$AR528="Leve"),CONCATENATE("R",'MAPA DE RIESGOS'!$H528,"C",'MAPA DE RIESGOS'!$AF528),"")</f>
        <v/>
      </c>
      <c r="Y130" s="338" t="str">
        <f>IF(AND('MAPA DE RIESGOS'!$AP529="Baja",'MAPA DE RIESGOS'!$AR529="Leve"),CONCATENATE("R",'MAPA DE RIESGOS'!$H529,"C",'MAPA DE RIESGOS'!$AF529),"")</f>
        <v/>
      </c>
      <c r="Z130" s="338" t="str">
        <f>IF(AND('MAPA DE RIESGOS'!$AP530="Baja",'MAPA DE RIESGOS'!$AR530="Leve"),CONCATENATE("R",'MAPA DE RIESGOS'!$H530,"C",'MAPA DE RIESGOS'!$AF530),"")</f>
        <v/>
      </c>
      <c r="AA130" s="339" t="str">
        <f>IF(AND('MAPA DE RIESGOS'!$AP531="Baja",'MAPA DE RIESGOS'!$AR531="Leve"),CONCATENATE("R",'MAPA DE RIESGOS'!$H531,"C",'MAPA DE RIESGOS'!$AF531),"")</f>
        <v/>
      </c>
      <c r="AB130" s="328" t="str">
        <f>IF(AND('MAPA DE RIESGOS'!$AP514="Baja",'MAPA DE RIESGOS'!$AR514="Menor"),CONCATENATE("R",'MAPA DE RIESGOS'!$H514,"C",'MAPA DE RIESGOS'!$AF514),"")</f>
        <v/>
      </c>
      <c r="AC130" s="329" t="str">
        <f>IF(AND('MAPA DE RIESGOS'!$AP515="Baja",'MAPA DE RIESGOS'!$AR515="Menor"),CONCATENATE("R",'MAPA DE RIESGOS'!$H515,"C",'MAPA DE RIESGOS'!$AF515),"")</f>
        <v/>
      </c>
      <c r="AD130" s="329" t="str">
        <f>IF(AND('MAPA DE RIESGOS'!$AP516="Baja",'MAPA DE RIESGOS'!$AR516="Menor"),CONCATENATE("R",'MAPA DE RIESGOS'!$H516,"C",'MAPA DE RIESGOS'!$AF516),"")</f>
        <v/>
      </c>
      <c r="AE130" s="329" t="str">
        <f>IF(AND('MAPA DE RIESGOS'!$AP517="Baja",'MAPA DE RIESGOS'!$AR517="Menor"),CONCATENATE("R",'MAPA DE RIESGOS'!$H517,"C",'MAPA DE RIESGOS'!$AF517),"")</f>
        <v/>
      </c>
      <c r="AF130" s="329" t="str">
        <f>IF(AND('MAPA DE RIESGOS'!$AP518="Baja",'MAPA DE RIESGOS'!$AR518="Menor"),CONCATENATE("R",'MAPA DE RIESGOS'!$H518,"C",'MAPA DE RIESGOS'!$AF518),"")</f>
        <v/>
      </c>
      <c r="AG130" s="329" t="str">
        <f>IF(AND('MAPA DE RIESGOS'!$AP519="Baja",'MAPA DE RIESGOS'!$AR519="Menor"),CONCATENATE("R",'MAPA DE RIESGOS'!$H519,"C",'MAPA DE RIESGOS'!$AF519),"")</f>
        <v/>
      </c>
      <c r="AH130" s="329" t="str">
        <f>IF(AND('MAPA DE RIESGOS'!$AP520="Baja",'MAPA DE RIESGOS'!$AR520="Menor"),CONCATENATE("R",'MAPA DE RIESGOS'!$H520,"C",'MAPA DE RIESGOS'!$AF520),"")</f>
        <v/>
      </c>
      <c r="AI130" s="329" t="str">
        <f>IF(AND('MAPA DE RIESGOS'!$AP521="Baja",'MAPA DE RIESGOS'!$AR521="Menor"),CONCATENATE("R",'MAPA DE RIESGOS'!$H521,"C",'MAPA DE RIESGOS'!$AF521),"")</f>
        <v/>
      </c>
      <c r="AJ130" s="329" t="str">
        <f>IF(AND('MAPA DE RIESGOS'!$AP522="Baja",'MAPA DE RIESGOS'!$AR522="Menor"),CONCATENATE("R",'MAPA DE RIESGOS'!$H522,"C",'MAPA DE RIESGOS'!$AF522),"")</f>
        <v/>
      </c>
      <c r="AK130" s="329" t="str">
        <f>IF(AND('MAPA DE RIESGOS'!$AP523="Baja",'MAPA DE RIESGOS'!$AR523="Menor"),CONCATENATE("R",'MAPA DE RIESGOS'!$H523,"C",'MAPA DE RIESGOS'!$AF523),"")</f>
        <v/>
      </c>
      <c r="AL130" s="329" t="str">
        <f>IF(AND('MAPA DE RIESGOS'!$AP524="Baja",'MAPA DE RIESGOS'!$AR524="Menor"),CONCATENATE("R",'MAPA DE RIESGOS'!$H524,"C",'MAPA DE RIESGOS'!$AF524),"")</f>
        <v/>
      </c>
      <c r="AM130" s="329" t="str">
        <f>IF(AND('MAPA DE RIESGOS'!$AP525="Baja",'MAPA DE RIESGOS'!$AR525="Menor"),CONCATENATE("R",'MAPA DE RIESGOS'!$H525,"C",'MAPA DE RIESGOS'!$AF525),"")</f>
        <v/>
      </c>
      <c r="AN130" s="329" t="str">
        <f>IF(AND('MAPA DE RIESGOS'!$AP526="Baja",'MAPA DE RIESGOS'!$AR526="Menor"),CONCATENATE("R",'MAPA DE RIESGOS'!$H526,"C",'MAPA DE RIESGOS'!$AF526),"")</f>
        <v/>
      </c>
      <c r="AO130" s="329" t="str">
        <f>IF(AND('MAPA DE RIESGOS'!$AP527="Baja",'MAPA DE RIESGOS'!$AR527="Menor"),CONCATENATE("R",'MAPA DE RIESGOS'!$H527,"C",'MAPA DE RIESGOS'!$AF527),"")</f>
        <v/>
      </c>
      <c r="AP130" s="329" t="str">
        <f>IF(AND('MAPA DE RIESGOS'!$AP528="Baja",'MAPA DE RIESGOS'!$AR528="Menor"),CONCATENATE("R",'MAPA DE RIESGOS'!$H528,"C",'MAPA DE RIESGOS'!$AF528),"")</f>
        <v/>
      </c>
      <c r="AQ130" s="329" t="str">
        <f>IF(AND('MAPA DE RIESGOS'!$AP529="Baja",'MAPA DE RIESGOS'!$AR529="Menor"),CONCATENATE("R",'MAPA DE RIESGOS'!$H529,"C",'MAPA DE RIESGOS'!$AF529),"")</f>
        <v/>
      </c>
      <c r="AR130" s="329" t="str">
        <f>IF(AND('MAPA DE RIESGOS'!$AP530="Baja",'MAPA DE RIESGOS'!$AR530="Menor"),CONCATENATE("R",'MAPA DE RIESGOS'!$H530,"C",'MAPA DE RIESGOS'!$AF530),"")</f>
        <v/>
      </c>
      <c r="AS130" s="329" t="str">
        <f>IF(AND('MAPA DE RIESGOS'!$AP531="Baja",'MAPA DE RIESGOS'!$AR531="Menor"),CONCATENATE("R",'MAPA DE RIESGOS'!$H531,"C",'MAPA DE RIESGOS'!$AF531),"")</f>
        <v/>
      </c>
      <c r="AT130" s="328" t="str">
        <f>IF(AND('MAPA DE RIESGOS'!$AP514="Baja",'MAPA DE RIESGOS'!$AR514="Moderado"),CONCATENATE("R",'MAPA DE RIESGOS'!$H514,"C",'MAPA DE RIESGOS'!$AF514),"")</f>
        <v/>
      </c>
      <c r="AU130" s="329" t="str">
        <f>IF(AND('MAPA DE RIESGOS'!$AP515="Baja",'MAPA DE RIESGOS'!$AR515="Moderado"),CONCATENATE("R",'MAPA DE RIESGOS'!$H515,"C",'MAPA DE RIESGOS'!$AF515),"")</f>
        <v/>
      </c>
      <c r="AV130" s="329" t="str">
        <f>IF(AND('MAPA DE RIESGOS'!$AP516="Baja",'MAPA DE RIESGOS'!$AR516="Moderado"),CONCATENATE("R",'MAPA DE RIESGOS'!$H516,"C",'MAPA DE RIESGOS'!$AF516),"")</f>
        <v/>
      </c>
      <c r="AW130" s="329" t="str">
        <f>IF(AND('MAPA DE RIESGOS'!$AP517="Baja",'MAPA DE RIESGOS'!$AR517="Moderado"),CONCATENATE("R",'MAPA DE RIESGOS'!$H517,"C",'MAPA DE RIESGOS'!$AF517),"")</f>
        <v/>
      </c>
      <c r="AX130" s="329" t="str">
        <f>IF(AND('MAPA DE RIESGOS'!$AP518="Baja",'MAPA DE RIESGOS'!$AR518="Moderado"),CONCATENATE("R",'MAPA DE RIESGOS'!$H518,"C",'MAPA DE RIESGOS'!$AF518),"")</f>
        <v/>
      </c>
      <c r="AY130" s="329" t="str">
        <f>IF(AND('MAPA DE RIESGOS'!$AP519="Baja",'MAPA DE RIESGOS'!$AR519="Moderado"),CONCATENATE("R",'MAPA DE RIESGOS'!$H519,"C",'MAPA DE RIESGOS'!$AF519),"")</f>
        <v/>
      </c>
      <c r="AZ130" s="329" t="str">
        <f>IF(AND('MAPA DE RIESGOS'!$AP520="Baja",'MAPA DE RIESGOS'!$AR520="Moderado"),CONCATENATE("R",'MAPA DE RIESGOS'!$H520,"C",'MAPA DE RIESGOS'!$AF520),"")</f>
        <v/>
      </c>
      <c r="BA130" s="329" t="str">
        <f>IF(AND('MAPA DE RIESGOS'!$AP521="Baja",'MAPA DE RIESGOS'!$AR521="Moderado"),CONCATENATE("R",'MAPA DE RIESGOS'!$H521,"C",'MAPA DE RIESGOS'!$AF521),"")</f>
        <v/>
      </c>
      <c r="BB130" s="329" t="str">
        <f>IF(AND('MAPA DE RIESGOS'!$AP522="Baja",'MAPA DE RIESGOS'!$AR522="Moderado"),CONCATENATE("R",'MAPA DE RIESGOS'!$H522,"C",'MAPA DE RIESGOS'!$AF522),"")</f>
        <v/>
      </c>
      <c r="BC130" s="329" t="str">
        <f>IF(AND('MAPA DE RIESGOS'!$AP523="Baja",'MAPA DE RIESGOS'!$AR523="Moderado"),CONCATENATE("R",'MAPA DE RIESGOS'!$H523,"C",'MAPA DE RIESGOS'!$AF523),"")</f>
        <v/>
      </c>
      <c r="BD130" s="329" t="str">
        <f>IF(AND('MAPA DE RIESGOS'!$AP524="Baja",'MAPA DE RIESGOS'!$AR524="Moderado"),CONCATENATE("R",'MAPA DE RIESGOS'!$H524,"C",'MAPA DE RIESGOS'!$AF524),"")</f>
        <v/>
      </c>
      <c r="BE130" s="329" t="str">
        <f>IF(AND('MAPA DE RIESGOS'!$AP525="Baja",'MAPA DE RIESGOS'!$AR525="Moderado"),CONCATENATE("R",'MAPA DE RIESGOS'!$H525,"C",'MAPA DE RIESGOS'!$AF525),"")</f>
        <v/>
      </c>
      <c r="BF130" s="329" t="str">
        <f>IF(AND('MAPA DE RIESGOS'!$AP526="Baja",'MAPA DE RIESGOS'!$AR526="Moderado"),CONCATENATE("R",'MAPA DE RIESGOS'!$H526,"C",'MAPA DE RIESGOS'!$AF526),"")</f>
        <v/>
      </c>
      <c r="BG130" s="329" t="str">
        <f>IF(AND('MAPA DE RIESGOS'!$AP527="Baja",'MAPA DE RIESGOS'!$AR527="Moderado"),CONCATENATE("R",'MAPA DE RIESGOS'!$H527,"C",'MAPA DE RIESGOS'!$AF527),"")</f>
        <v/>
      </c>
      <c r="BH130" s="329" t="str">
        <f>IF(AND('MAPA DE RIESGOS'!$AP528="Baja",'MAPA DE RIESGOS'!$AR528="Moderado"),CONCATENATE("R",'MAPA DE RIESGOS'!$H528,"C",'MAPA DE RIESGOS'!$AF528),"")</f>
        <v/>
      </c>
      <c r="BI130" s="329" t="str">
        <f>IF(AND('MAPA DE RIESGOS'!$AP529="Baja",'MAPA DE RIESGOS'!$AR529="Moderado"),CONCATENATE("R",'MAPA DE RIESGOS'!$H529,"C",'MAPA DE RIESGOS'!$AF529),"")</f>
        <v/>
      </c>
      <c r="BJ130" s="329" t="str">
        <f>IF(AND('MAPA DE RIESGOS'!$AP530="Baja",'MAPA DE RIESGOS'!$AR530="Moderado"),CONCATENATE("R",'MAPA DE RIESGOS'!$H530,"C",'MAPA DE RIESGOS'!$AF530),"")</f>
        <v/>
      </c>
      <c r="BK130" s="330" t="str">
        <f>IF(AND('MAPA DE RIESGOS'!$AP531="Baja",'MAPA DE RIESGOS'!$AR531="Moderado"),CONCATENATE("R",'MAPA DE RIESGOS'!$H531,"C",'MAPA DE RIESGOS'!$AF531),"")</f>
        <v/>
      </c>
      <c r="BL130" s="316" t="str">
        <f>IF(AND('MAPA DE RIESGOS'!$AP514="Baja",'MAPA DE RIESGOS'!$AR514="Mayor"),CONCATENATE("R",'MAPA DE RIESGOS'!$H514,"C",'MAPA DE RIESGOS'!$AF514),"")</f>
        <v/>
      </c>
      <c r="BM130" s="316" t="str">
        <f>IF(AND('MAPA DE RIESGOS'!$AP515="Baja",'MAPA DE RIESGOS'!$AR515="Mayor"),CONCATENATE("R",'MAPA DE RIESGOS'!$H515,"C",'MAPA DE RIESGOS'!$AF515),"")</f>
        <v/>
      </c>
      <c r="BN130" s="316" t="str">
        <f>IF(AND('MAPA DE RIESGOS'!$AP516="Baja",'MAPA DE RIESGOS'!$AR516="Mayor"),CONCATENATE("R",'MAPA DE RIESGOS'!$H516,"C",'MAPA DE RIESGOS'!$AF516),"")</f>
        <v/>
      </c>
      <c r="BO130" s="316" t="str">
        <f>IF(AND('MAPA DE RIESGOS'!$AP517="Baja",'MAPA DE RIESGOS'!$AR517="Mayor"),CONCATENATE("R",'MAPA DE RIESGOS'!$H517,"C",'MAPA DE RIESGOS'!$AF517),"")</f>
        <v/>
      </c>
      <c r="BP130" s="316" t="str">
        <f>IF(AND('MAPA DE RIESGOS'!$AP518="Baja",'MAPA DE RIESGOS'!$AR518="Mayor"),CONCATENATE("R",'MAPA DE RIESGOS'!$H518,"C",'MAPA DE RIESGOS'!$AF518),"")</f>
        <v/>
      </c>
      <c r="BQ130" s="316" t="str">
        <f>IF(AND('MAPA DE RIESGOS'!$AP519="Baja",'MAPA DE RIESGOS'!$AR519="Mayor"),CONCATENATE("R",'MAPA DE RIESGOS'!$H519,"C",'MAPA DE RIESGOS'!$AF519),"")</f>
        <v/>
      </c>
      <c r="BR130" s="316" t="str">
        <f>IF(AND('MAPA DE RIESGOS'!$AP520="Baja",'MAPA DE RIESGOS'!$AR520="Mayor"),CONCATENATE("R",'MAPA DE RIESGOS'!$H520,"C",'MAPA DE RIESGOS'!$AF520),"")</f>
        <v/>
      </c>
      <c r="BS130" s="316" t="str">
        <f>IF(AND('MAPA DE RIESGOS'!$AP521="Baja",'MAPA DE RIESGOS'!$AR521="Mayor"),CONCATENATE("R",'MAPA DE RIESGOS'!$H521,"C",'MAPA DE RIESGOS'!$AF521),"")</f>
        <v/>
      </c>
      <c r="BT130" s="316" t="str">
        <f>IF(AND('MAPA DE RIESGOS'!$AP522="Baja",'MAPA DE RIESGOS'!$AR522="Mayor"),CONCATENATE("R",'MAPA DE RIESGOS'!$H522,"C",'MAPA DE RIESGOS'!$AF522),"")</f>
        <v/>
      </c>
      <c r="BU130" s="316" t="str">
        <f>IF(AND('MAPA DE RIESGOS'!$AP523="Baja",'MAPA DE RIESGOS'!$AR523="Mayor"),CONCATENATE("R",'MAPA DE RIESGOS'!$H523,"C",'MAPA DE RIESGOS'!$AF523),"")</f>
        <v/>
      </c>
      <c r="BV130" s="316" t="str">
        <f>IF(AND('MAPA DE RIESGOS'!$AP524="Baja",'MAPA DE RIESGOS'!$AR524="Mayor"),CONCATENATE("R",'MAPA DE RIESGOS'!$H524,"C",'MAPA DE RIESGOS'!$AF524),"")</f>
        <v/>
      </c>
      <c r="BW130" s="316" t="str">
        <f>IF(AND('MAPA DE RIESGOS'!$AP525="Baja",'MAPA DE RIESGOS'!$AR525="Mayor"),CONCATENATE("R",'MAPA DE RIESGOS'!$H525,"C",'MAPA DE RIESGOS'!$AF525),"")</f>
        <v/>
      </c>
      <c r="BX130" s="316" t="str">
        <f>IF(AND('MAPA DE RIESGOS'!$AP526="Baja",'MAPA DE RIESGOS'!$AR526="Mayor"),CONCATENATE("R",'MAPA DE RIESGOS'!$H526,"C",'MAPA DE RIESGOS'!$AF526),"")</f>
        <v/>
      </c>
      <c r="BY130" s="316" t="str">
        <f>IF(AND('MAPA DE RIESGOS'!$AP527="Baja",'MAPA DE RIESGOS'!$AR527="Mayor"),CONCATENATE("R",'MAPA DE RIESGOS'!$H527,"C",'MAPA DE RIESGOS'!$AF527),"")</f>
        <v/>
      </c>
      <c r="BZ130" s="316" t="str">
        <f>IF(AND('MAPA DE RIESGOS'!$AP528="Baja",'MAPA DE RIESGOS'!$AR528="Mayor"),CONCATENATE("R",'MAPA DE RIESGOS'!$H528,"C",'MAPA DE RIESGOS'!$AF528),"")</f>
        <v/>
      </c>
      <c r="CA130" s="316" t="str">
        <f>IF(AND('MAPA DE RIESGOS'!$AP529="Baja",'MAPA DE RIESGOS'!$AR529="Mayor"),CONCATENATE("R",'MAPA DE RIESGOS'!$H529,"C",'MAPA DE RIESGOS'!$AF529),"")</f>
        <v/>
      </c>
      <c r="CB130" s="316" t="str">
        <f>IF(AND('MAPA DE RIESGOS'!$AP530="Baja",'MAPA DE RIESGOS'!$AR530="Mayor"),CONCATENATE("R",'MAPA DE RIESGOS'!$H530,"C",'MAPA DE RIESGOS'!$AF530),"")</f>
        <v/>
      </c>
      <c r="CC130" s="317" t="str">
        <f>IF(AND('MAPA DE RIESGOS'!$AP531="Baja",'MAPA DE RIESGOS'!$AR531="Mayor"),CONCATENATE("R",'MAPA DE RIESGOS'!$H531,"C",'MAPA DE RIESGOS'!$AF531),"")</f>
        <v/>
      </c>
      <c r="CD130" s="318" t="str">
        <f>IF(AND('MAPA DE RIESGOS'!$AP514="Baja",'MAPA DE RIESGOS'!$AR514="Catastrófico"),CONCATENATE("R",'MAPA DE RIESGOS'!$H514,"C",'MAPA DE RIESGOS'!$AF514),"")</f>
        <v/>
      </c>
      <c r="CE130" s="318" t="str">
        <f>IF(AND('MAPA DE RIESGOS'!$AP515="Baja",'MAPA DE RIESGOS'!$AR515="Catastrófico"),CONCATENATE("R",'MAPA DE RIESGOS'!$H515,"C",'MAPA DE RIESGOS'!$AF515),"")</f>
        <v/>
      </c>
      <c r="CF130" s="318" t="str">
        <f>IF(AND('MAPA DE RIESGOS'!$AP516="Baja",'MAPA DE RIESGOS'!$AR516="Catastrófico"),CONCATENATE("R",'MAPA DE RIESGOS'!$H516,"C",'MAPA DE RIESGOS'!$AF516),"")</f>
        <v/>
      </c>
      <c r="CG130" s="318" t="str">
        <f>IF(AND('MAPA DE RIESGOS'!$AP517="Baja",'MAPA DE RIESGOS'!$AR517="Catastrófico"),CONCATENATE("R",'MAPA DE RIESGOS'!$H517,"C",'MAPA DE RIESGOS'!$AF517),"")</f>
        <v/>
      </c>
      <c r="CH130" s="318" t="str">
        <f>IF(AND('MAPA DE RIESGOS'!$AP518="Baja",'MAPA DE RIESGOS'!$AR518="Catastrófico"),CONCATENATE("R",'MAPA DE RIESGOS'!$H518,"C",'MAPA DE RIESGOS'!$AF518),"")</f>
        <v/>
      </c>
      <c r="CI130" s="318" t="str">
        <f>IF(AND('MAPA DE RIESGOS'!$AP519="Baja",'MAPA DE RIESGOS'!$AR519="Catastrófico"),CONCATENATE("R",'MAPA DE RIESGOS'!$H519,"C",'MAPA DE RIESGOS'!$AF519),"")</f>
        <v/>
      </c>
      <c r="CJ130" s="318" t="str">
        <f>IF(AND('MAPA DE RIESGOS'!$AP520="Baja",'MAPA DE RIESGOS'!$AR520="Catastrófico"),CONCATENATE("R",'MAPA DE RIESGOS'!$H520,"C",'MAPA DE RIESGOS'!$AF520),"")</f>
        <v/>
      </c>
      <c r="CK130" s="318" t="str">
        <f>IF(AND('MAPA DE RIESGOS'!$AP521="Baja",'MAPA DE RIESGOS'!$AR521="Catastrófico"),CONCATENATE("R",'MAPA DE RIESGOS'!$H521,"C",'MAPA DE RIESGOS'!$AF521),"")</f>
        <v/>
      </c>
      <c r="CL130" s="318" t="str">
        <f>IF(AND('MAPA DE RIESGOS'!$AP522="Baja",'MAPA DE RIESGOS'!$AR522="Catastrófico"),CONCATENATE("R",'MAPA DE RIESGOS'!$H522,"C",'MAPA DE RIESGOS'!$AF522),"")</f>
        <v/>
      </c>
      <c r="CM130" s="318" t="str">
        <f>IF(AND('MAPA DE RIESGOS'!$AP523="Baja",'MAPA DE RIESGOS'!$AR523="Catastrófico"),CONCATENATE("R",'MAPA DE RIESGOS'!$H523,"C",'MAPA DE RIESGOS'!$AF523),"")</f>
        <v/>
      </c>
      <c r="CN130" s="318" t="str">
        <f>IF(AND('MAPA DE RIESGOS'!$AP524="Baja",'MAPA DE RIESGOS'!$AR524="Catastrófico"),CONCATENATE("R",'MAPA DE RIESGOS'!$H524,"C",'MAPA DE RIESGOS'!$AF524),"")</f>
        <v/>
      </c>
      <c r="CO130" s="318" t="str">
        <f>IF(AND('MAPA DE RIESGOS'!$AP525="Baja",'MAPA DE RIESGOS'!$AR525="Catastrófico"),CONCATENATE("R",'MAPA DE RIESGOS'!$H525,"C",'MAPA DE RIESGOS'!$AF525),"")</f>
        <v/>
      </c>
      <c r="CP130" s="318" t="str">
        <f>IF(AND('MAPA DE RIESGOS'!$AP526="Baja",'MAPA DE RIESGOS'!$AR526="Catastrófico"),CONCATENATE("R",'MAPA DE RIESGOS'!$H526,"C",'MAPA DE RIESGOS'!$AF526),"")</f>
        <v/>
      </c>
      <c r="CQ130" s="318" t="str">
        <f>IF(AND('MAPA DE RIESGOS'!$AP527="Baja",'MAPA DE RIESGOS'!$AR527="Catastrófico"),CONCATENATE("R",'MAPA DE RIESGOS'!$H527,"C",'MAPA DE RIESGOS'!$AF527),"")</f>
        <v/>
      </c>
      <c r="CR130" s="318" t="str">
        <f>IF(AND('MAPA DE RIESGOS'!$AP528="Baja",'MAPA DE RIESGOS'!$AR528="Catastrófico"),CONCATENATE("R",'MAPA DE RIESGOS'!$H528,"C",'MAPA DE RIESGOS'!$AF528),"")</f>
        <v/>
      </c>
      <c r="CS130" s="318" t="str">
        <f>IF(AND('MAPA DE RIESGOS'!$AP529="Baja",'MAPA DE RIESGOS'!$AR529="Catastrófico"),CONCATENATE("R",'MAPA DE RIESGOS'!$H529,"C",'MAPA DE RIESGOS'!$AF529),"")</f>
        <v/>
      </c>
      <c r="CT130" s="318" t="str">
        <f>IF(AND('MAPA DE RIESGOS'!$AP530="Baja",'MAPA DE RIESGOS'!$AR530="Catastrófico"),CONCATENATE("R",'MAPA DE RIESGOS'!$H530,"C",'MAPA DE RIESGOS'!$AF530),"")</f>
        <v/>
      </c>
      <c r="CU130" s="319" t="str">
        <f>IF(AND('MAPA DE RIESGOS'!$AP531="Baja",'MAPA DE RIESGOS'!$AR531="Catastrófico"),CONCATENATE("R",'MAPA DE RIESGOS'!$H531,"C",'MAPA DE RIESGOS'!$AF531),"")</f>
        <v/>
      </c>
      <c r="CV130" s="57"/>
      <c r="CW130" s="845"/>
      <c r="CX130" s="845"/>
      <c r="CY130" s="845"/>
      <c r="CZ130" s="845"/>
      <c r="DA130" s="845"/>
      <c r="DB130" s="845"/>
    </row>
    <row r="131" spans="2:106" ht="32.450000000000003" customHeight="1">
      <c r="B131" s="878"/>
      <c r="C131" s="878"/>
      <c r="D131" s="879"/>
      <c r="E131" s="849"/>
      <c r="F131" s="850"/>
      <c r="G131" s="850"/>
      <c r="H131" s="850"/>
      <c r="I131" s="851"/>
      <c r="J131" s="337" t="str">
        <f>IF(AND('MAPA DE RIESGOS'!$AP532="Baja",'MAPA DE RIESGOS'!$AR532="Leve"),CONCATENATE("R",'MAPA DE RIESGOS'!$H532,"C",'MAPA DE RIESGOS'!$AF532),"")</f>
        <v/>
      </c>
      <c r="K131" s="338" t="str">
        <f>IF(AND('MAPA DE RIESGOS'!$AP533="Baja",'MAPA DE RIESGOS'!$AR533="Leve"),CONCATENATE("R",'MAPA DE RIESGOS'!$H533,"C",'MAPA DE RIESGOS'!$AF533),"")</f>
        <v/>
      </c>
      <c r="L131" s="338" t="str">
        <f>IF(AND('MAPA DE RIESGOS'!$AP534="Baja",'MAPA DE RIESGOS'!$AR534="Leve"),CONCATENATE("R",'MAPA DE RIESGOS'!$H534,"C",'MAPA DE RIESGOS'!$AF534),"")</f>
        <v/>
      </c>
      <c r="M131" s="338" t="str">
        <f>IF(AND('MAPA DE RIESGOS'!$AP535="Baja",'MAPA DE RIESGOS'!$AR535="Leve"),CONCATENATE("R",'MAPA DE RIESGOS'!$H535,"C",'MAPA DE RIESGOS'!$AF535),"")</f>
        <v/>
      </c>
      <c r="N131" s="338" t="str">
        <f>IF(AND('MAPA DE RIESGOS'!$AP536="Baja",'MAPA DE RIESGOS'!$AR536="Leve"),CONCATENATE("R",'MAPA DE RIESGOS'!$H536,"C",'MAPA DE RIESGOS'!$AF536),"")</f>
        <v/>
      </c>
      <c r="O131" s="338" t="str">
        <f>IF(AND('MAPA DE RIESGOS'!$AP537="Baja",'MAPA DE RIESGOS'!$AR537="Leve"),CONCATENATE("R",'MAPA DE RIESGOS'!$H537,"C",'MAPA DE RIESGOS'!$AF537),"")</f>
        <v/>
      </c>
      <c r="P131" s="338" t="str">
        <f>IF(AND('MAPA DE RIESGOS'!$AP538="Baja",'MAPA DE RIESGOS'!$AR538="Leve"),CONCATENATE("R",'MAPA DE RIESGOS'!$H538,"C",'MAPA DE RIESGOS'!$AF538),"")</f>
        <v/>
      </c>
      <c r="Q131" s="338" t="str">
        <f>IF(AND('MAPA DE RIESGOS'!$AP539="Baja",'MAPA DE RIESGOS'!$AR539="Leve"),CONCATENATE("R",'MAPA DE RIESGOS'!$H539,"C",'MAPA DE RIESGOS'!$AF539),"")</f>
        <v/>
      </c>
      <c r="R131" s="338" t="str">
        <f>IF(AND('MAPA DE RIESGOS'!$AP540="Baja",'MAPA DE RIESGOS'!$AR540="Leve"),CONCATENATE("R",'MAPA DE RIESGOS'!$H540,"C",'MAPA DE RIESGOS'!$AF540),"")</f>
        <v/>
      </c>
      <c r="S131" s="338" t="str">
        <f>IF(AND('MAPA DE RIESGOS'!$AP541="Baja",'MAPA DE RIESGOS'!$AR541="Leve"),CONCATENATE("R",'MAPA DE RIESGOS'!$H541,"C",'MAPA DE RIESGOS'!$AF541),"")</f>
        <v/>
      </c>
      <c r="T131" s="338" t="str">
        <f>IF(AND('MAPA DE RIESGOS'!$AP542="Baja",'MAPA DE RIESGOS'!$AR542="Leve"),CONCATENATE("R",'MAPA DE RIESGOS'!$H542,"C",'MAPA DE RIESGOS'!$AF542),"")</f>
        <v/>
      </c>
      <c r="U131" s="338" t="str">
        <f>IF(AND('MAPA DE RIESGOS'!$AP543="Baja",'MAPA DE RIESGOS'!$AR543="Leve"),CONCATENATE("R",'MAPA DE RIESGOS'!$H543,"C",'MAPA DE RIESGOS'!$AF543),"")</f>
        <v/>
      </c>
      <c r="V131" s="338" t="str">
        <f>IF(AND('MAPA DE RIESGOS'!$AP544="Baja",'MAPA DE RIESGOS'!$AR544="Leve"),CONCATENATE("R",'MAPA DE RIESGOS'!$H544,"C",'MAPA DE RIESGOS'!$AF544),"")</f>
        <v/>
      </c>
      <c r="W131" s="338" t="str">
        <f>IF(AND('MAPA DE RIESGOS'!$AP545="Baja",'MAPA DE RIESGOS'!$AR545="Leve"),CONCATENATE("R",'MAPA DE RIESGOS'!$H545,"C",'MAPA DE RIESGOS'!$AF545),"")</f>
        <v/>
      </c>
      <c r="X131" s="338" t="str">
        <f>IF(AND('MAPA DE RIESGOS'!$AP546="Baja",'MAPA DE RIESGOS'!$AR546="Leve"),CONCATENATE("R",'MAPA DE RIESGOS'!$H546,"C",'MAPA DE RIESGOS'!$AF546),"")</f>
        <v/>
      </c>
      <c r="Y131" s="338" t="str">
        <f>IF(AND('MAPA DE RIESGOS'!$AP547="Baja",'MAPA DE RIESGOS'!$AR547="Leve"),CONCATENATE("R",'MAPA DE RIESGOS'!$H547,"C",'MAPA DE RIESGOS'!$AF547),"")</f>
        <v/>
      </c>
      <c r="Z131" s="338" t="str">
        <f>IF(AND('MAPA DE RIESGOS'!$AP548="Baja",'MAPA DE RIESGOS'!$AR548="Leve"),CONCATENATE("R",'MAPA DE RIESGOS'!$H548,"C",'MAPA DE RIESGOS'!$AF548),"")</f>
        <v/>
      </c>
      <c r="AA131" s="339" t="str">
        <f>IF(AND('MAPA DE RIESGOS'!$AP549="Baja",'MAPA DE RIESGOS'!$AR549="Leve"),CONCATENATE("R",'MAPA DE RIESGOS'!$H549,"C",'MAPA DE RIESGOS'!$AF549),"")</f>
        <v/>
      </c>
      <c r="AB131" s="328" t="str">
        <f>IF(AND('MAPA DE RIESGOS'!$AP532="Baja",'MAPA DE RIESGOS'!$AR532="Menor"),CONCATENATE("R",'MAPA DE RIESGOS'!$H532,"C",'MAPA DE RIESGOS'!$AF532),"")</f>
        <v/>
      </c>
      <c r="AC131" s="329" t="str">
        <f>IF(AND('MAPA DE RIESGOS'!$AP533="Baja",'MAPA DE RIESGOS'!$AR533="Menor"),CONCATENATE("R",'MAPA DE RIESGOS'!$H533,"C",'MAPA DE RIESGOS'!$AF533),"")</f>
        <v/>
      </c>
      <c r="AD131" s="329" t="str">
        <f>IF(AND('MAPA DE RIESGOS'!$AP534="Baja",'MAPA DE RIESGOS'!$AR534="Menor"),CONCATENATE("R",'MAPA DE RIESGOS'!$H534,"C",'MAPA DE RIESGOS'!$AF534),"")</f>
        <v/>
      </c>
      <c r="AE131" s="329" t="str">
        <f>IF(AND('MAPA DE RIESGOS'!$AP535="Baja",'MAPA DE RIESGOS'!$AR535="Menor"),CONCATENATE("R",'MAPA DE RIESGOS'!$H535,"C",'MAPA DE RIESGOS'!$AF535),"")</f>
        <v/>
      </c>
      <c r="AF131" s="329" t="str">
        <f>IF(AND('MAPA DE RIESGOS'!$AP536="Baja",'MAPA DE RIESGOS'!$AR536="Menor"),CONCATENATE("R",'MAPA DE RIESGOS'!$H536,"C",'MAPA DE RIESGOS'!$AF536),"")</f>
        <v/>
      </c>
      <c r="AG131" s="329" t="str">
        <f>IF(AND('MAPA DE RIESGOS'!$AP537="Baja",'MAPA DE RIESGOS'!$AR537="Menor"),CONCATENATE("R",'MAPA DE RIESGOS'!$H537,"C",'MAPA DE RIESGOS'!$AF537),"")</f>
        <v/>
      </c>
      <c r="AH131" s="329" t="str">
        <f>IF(AND('MAPA DE RIESGOS'!$AP538="Baja",'MAPA DE RIESGOS'!$AR538="Menor"),CONCATENATE("R",'MAPA DE RIESGOS'!$H538,"C",'MAPA DE RIESGOS'!$AF538),"")</f>
        <v/>
      </c>
      <c r="AI131" s="329" t="str">
        <f>IF(AND('MAPA DE RIESGOS'!$AP539="Baja",'MAPA DE RIESGOS'!$AR539="Menor"),CONCATENATE("R",'MAPA DE RIESGOS'!$H539,"C",'MAPA DE RIESGOS'!$AF539),"")</f>
        <v/>
      </c>
      <c r="AJ131" s="329" t="str">
        <f>IF(AND('MAPA DE RIESGOS'!$AP540="Baja",'MAPA DE RIESGOS'!$AR540="Menor"),CONCATENATE("R",'MAPA DE RIESGOS'!$H540,"C",'MAPA DE RIESGOS'!$AF540),"")</f>
        <v/>
      </c>
      <c r="AK131" s="329" t="str">
        <f>IF(AND('MAPA DE RIESGOS'!$AP541="Baja",'MAPA DE RIESGOS'!$AR541="Menor"),CONCATENATE("R",'MAPA DE RIESGOS'!$H541,"C",'MAPA DE RIESGOS'!$AF541),"")</f>
        <v/>
      </c>
      <c r="AL131" s="329" t="str">
        <f>IF(AND('MAPA DE RIESGOS'!$AP542="Baja",'MAPA DE RIESGOS'!$AR542="Menor"),CONCATENATE("R",'MAPA DE RIESGOS'!$H542,"C",'MAPA DE RIESGOS'!$AF542),"")</f>
        <v/>
      </c>
      <c r="AM131" s="329" t="str">
        <f>IF(AND('MAPA DE RIESGOS'!$AP543="Baja",'MAPA DE RIESGOS'!$AR543="Menor"),CONCATENATE("R",'MAPA DE RIESGOS'!$H543,"C",'MAPA DE RIESGOS'!$AF543),"")</f>
        <v/>
      </c>
      <c r="AN131" s="329" t="str">
        <f>IF(AND('MAPA DE RIESGOS'!$AP544="Baja",'MAPA DE RIESGOS'!$AR544="Menor"),CONCATENATE("R",'MAPA DE RIESGOS'!$H544,"C",'MAPA DE RIESGOS'!$AF544),"")</f>
        <v/>
      </c>
      <c r="AO131" s="329" t="str">
        <f>IF(AND('MAPA DE RIESGOS'!$AP545="Baja",'MAPA DE RIESGOS'!$AR545="Menor"),CONCATENATE("R",'MAPA DE RIESGOS'!$H545,"C",'MAPA DE RIESGOS'!$AF545),"")</f>
        <v/>
      </c>
      <c r="AP131" s="329" t="str">
        <f>IF(AND('MAPA DE RIESGOS'!$AP546="Baja",'MAPA DE RIESGOS'!$AR546="Menor"),CONCATENATE("R",'MAPA DE RIESGOS'!$H546,"C",'MAPA DE RIESGOS'!$AF546),"")</f>
        <v/>
      </c>
      <c r="AQ131" s="329" t="str">
        <f>IF(AND('MAPA DE RIESGOS'!$AP547="Baja",'MAPA DE RIESGOS'!$AR547="Menor"),CONCATENATE("R",'MAPA DE RIESGOS'!$H547,"C",'MAPA DE RIESGOS'!$AF547),"")</f>
        <v/>
      </c>
      <c r="AR131" s="329" t="str">
        <f>IF(AND('MAPA DE RIESGOS'!$AP548="Baja",'MAPA DE RIESGOS'!$AR548="Menor"),CONCATENATE("R",'MAPA DE RIESGOS'!$H548,"C",'MAPA DE RIESGOS'!$AF548),"")</f>
        <v/>
      </c>
      <c r="AS131" s="329" t="str">
        <f>IF(AND('MAPA DE RIESGOS'!$AP549="Baja",'MAPA DE RIESGOS'!$AR549="Menor"),CONCATENATE("R",'MAPA DE RIESGOS'!$H549,"C",'MAPA DE RIESGOS'!$AF549),"")</f>
        <v/>
      </c>
      <c r="AT131" s="328" t="str">
        <f>IF(AND('MAPA DE RIESGOS'!$AP532="Baja",'MAPA DE RIESGOS'!$AR532="Moderado"),CONCATENATE("R",'MAPA DE RIESGOS'!$H532,"C",'MAPA DE RIESGOS'!$AF532),"")</f>
        <v/>
      </c>
      <c r="AU131" s="329" t="str">
        <f>IF(AND('MAPA DE RIESGOS'!$AP533="Baja",'MAPA DE RIESGOS'!$AR533="Moderado"),CONCATENATE("R",'MAPA DE RIESGOS'!$H533,"C",'MAPA DE RIESGOS'!$AF533),"")</f>
        <v/>
      </c>
      <c r="AV131" s="329" t="str">
        <f>IF(AND('MAPA DE RIESGOS'!$AP534="Baja",'MAPA DE RIESGOS'!$AR534="Moderado"),CONCATENATE("R",'MAPA DE RIESGOS'!$H534,"C",'MAPA DE RIESGOS'!$AF534),"")</f>
        <v/>
      </c>
      <c r="AW131" s="329" t="str">
        <f>IF(AND('MAPA DE RIESGOS'!$AP535="Baja",'MAPA DE RIESGOS'!$AR535="Moderado"),CONCATENATE("R",'MAPA DE RIESGOS'!$H535,"C",'MAPA DE RIESGOS'!$AF535),"")</f>
        <v/>
      </c>
      <c r="AX131" s="329" t="str">
        <f>IF(AND('MAPA DE RIESGOS'!$AP536="Baja",'MAPA DE RIESGOS'!$AR536="Moderado"),CONCATENATE("R",'MAPA DE RIESGOS'!$H536,"C",'MAPA DE RIESGOS'!$AF536),"")</f>
        <v/>
      </c>
      <c r="AY131" s="329" t="str">
        <f>IF(AND('MAPA DE RIESGOS'!$AP537="Baja",'MAPA DE RIESGOS'!$AR537="Moderado"),CONCATENATE("R",'MAPA DE RIESGOS'!$H537,"C",'MAPA DE RIESGOS'!$AF537),"")</f>
        <v/>
      </c>
      <c r="AZ131" s="329" t="str">
        <f>IF(AND('MAPA DE RIESGOS'!$AP538="Baja",'MAPA DE RIESGOS'!$AR538="Moderado"),CONCATENATE("R",'MAPA DE RIESGOS'!$H538,"C",'MAPA DE RIESGOS'!$AF538),"")</f>
        <v/>
      </c>
      <c r="BA131" s="329" t="str">
        <f>IF(AND('MAPA DE RIESGOS'!$AP539="Baja",'MAPA DE RIESGOS'!$AR539="Moderado"),CONCATENATE("R",'MAPA DE RIESGOS'!$H539,"C",'MAPA DE RIESGOS'!$AF539),"")</f>
        <v/>
      </c>
      <c r="BB131" s="329" t="str">
        <f>IF(AND('MAPA DE RIESGOS'!$AP540="Baja",'MAPA DE RIESGOS'!$AR540="Moderado"),CONCATENATE("R",'MAPA DE RIESGOS'!$H540,"C",'MAPA DE RIESGOS'!$AF540),"")</f>
        <v/>
      </c>
      <c r="BC131" s="329" t="str">
        <f>IF(AND('MAPA DE RIESGOS'!$AP541="Baja",'MAPA DE RIESGOS'!$AR541="Moderado"),CONCATENATE("R",'MAPA DE RIESGOS'!$H541,"C",'MAPA DE RIESGOS'!$AF541),"")</f>
        <v/>
      </c>
      <c r="BD131" s="329" t="str">
        <f>IF(AND('MAPA DE RIESGOS'!$AP542="Baja",'MAPA DE RIESGOS'!$AR542="Moderado"),CONCATENATE("R",'MAPA DE RIESGOS'!$H542,"C",'MAPA DE RIESGOS'!$AF542),"")</f>
        <v/>
      </c>
      <c r="BE131" s="329" t="str">
        <f>IF(AND('MAPA DE RIESGOS'!$AP543="Baja",'MAPA DE RIESGOS'!$AR543="Moderado"),CONCATENATE("R",'MAPA DE RIESGOS'!$H543,"C",'MAPA DE RIESGOS'!$AF543),"")</f>
        <v/>
      </c>
      <c r="BF131" s="329" t="str">
        <f>IF(AND('MAPA DE RIESGOS'!$AP544="Baja",'MAPA DE RIESGOS'!$AR544="Moderado"),CONCATENATE("R",'MAPA DE RIESGOS'!$H544,"C",'MAPA DE RIESGOS'!$AF544),"")</f>
        <v/>
      </c>
      <c r="BG131" s="329" t="str">
        <f>IF(AND('MAPA DE RIESGOS'!$AP545="Baja",'MAPA DE RIESGOS'!$AR545="Moderado"),CONCATENATE("R",'MAPA DE RIESGOS'!$H545,"C",'MAPA DE RIESGOS'!$AF545),"")</f>
        <v/>
      </c>
      <c r="BH131" s="329" t="str">
        <f>IF(AND('MAPA DE RIESGOS'!$AP546="Baja",'MAPA DE RIESGOS'!$AR546="Moderado"),CONCATENATE("R",'MAPA DE RIESGOS'!$H546,"C",'MAPA DE RIESGOS'!$AF546),"")</f>
        <v/>
      </c>
      <c r="BI131" s="329" t="str">
        <f>IF(AND('MAPA DE RIESGOS'!$AP547="Baja",'MAPA DE RIESGOS'!$AR547="Moderado"),CONCATENATE("R",'MAPA DE RIESGOS'!$H547,"C",'MAPA DE RIESGOS'!$AF547),"")</f>
        <v/>
      </c>
      <c r="BJ131" s="329" t="str">
        <f>IF(AND('MAPA DE RIESGOS'!$AP548="Baja",'MAPA DE RIESGOS'!$AR548="Moderado"),CONCATENATE("R",'MAPA DE RIESGOS'!$H548,"C",'MAPA DE RIESGOS'!$AF548),"")</f>
        <v/>
      </c>
      <c r="BK131" s="330" t="str">
        <f>IF(AND('MAPA DE RIESGOS'!$AP549="Baja",'MAPA DE RIESGOS'!$AR549="Moderado"),CONCATENATE("R",'MAPA DE RIESGOS'!$H549,"C",'MAPA DE RIESGOS'!$AF549),"")</f>
        <v/>
      </c>
      <c r="BL131" s="316" t="str">
        <f>IF(AND('MAPA DE RIESGOS'!$AP532="Baja",'MAPA DE RIESGOS'!$AR532="Mayor"),CONCATENATE("R",'MAPA DE RIESGOS'!$H532,"C",'MAPA DE RIESGOS'!$AF532),"")</f>
        <v/>
      </c>
      <c r="BM131" s="316" t="str">
        <f>IF(AND('MAPA DE RIESGOS'!$AP533="Baja",'MAPA DE RIESGOS'!$AR533="Mayor"),CONCATENATE("R",'MAPA DE RIESGOS'!$H533,"C",'MAPA DE RIESGOS'!$AF533),"")</f>
        <v/>
      </c>
      <c r="BN131" s="316" t="str">
        <f>IF(AND('MAPA DE RIESGOS'!$AP534="Baja",'MAPA DE RIESGOS'!$AR534="Mayor"),CONCATENATE("R",'MAPA DE RIESGOS'!$H534,"C",'MAPA DE RIESGOS'!$AF534),"")</f>
        <v/>
      </c>
      <c r="BO131" s="316" t="str">
        <f>IF(AND('MAPA DE RIESGOS'!$AP535="Baja",'MAPA DE RIESGOS'!$AR535="Mayor"),CONCATENATE("R",'MAPA DE RIESGOS'!$H535,"C",'MAPA DE RIESGOS'!$AF535),"")</f>
        <v/>
      </c>
      <c r="BP131" s="316" t="str">
        <f>IF(AND('MAPA DE RIESGOS'!$AP536="Baja",'MAPA DE RIESGOS'!$AR536="Mayor"),CONCATENATE("R",'MAPA DE RIESGOS'!$H536,"C",'MAPA DE RIESGOS'!$AF536),"")</f>
        <v/>
      </c>
      <c r="BQ131" s="316" t="str">
        <f>IF(AND('MAPA DE RIESGOS'!$AP537="Baja",'MAPA DE RIESGOS'!$AR537="Mayor"),CONCATENATE("R",'MAPA DE RIESGOS'!$H537,"C",'MAPA DE RIESGOS'!$AF537),"")</f>
        <v/>
      </c>
      <c r="BR131" s="316" t="str">
        <f>IF(AND('MAPA DE RIESGOS'!$AP538="Baja",'MAPA DE RIESGOS'!$AR538="Mayor"),CONCATENATE("R",'MAPA DE RIESGOS'!$H538,"C",'MAPA DE RIESGOS'!$AF538),"")</f>
        <v/>
      </c>
      <c r="BS131" s="316" t="str">
        <f>IF(AND('MAPA DE RIESGOS'!$AP539="Baja",'MAPA DE RIESGOS'!$AR539="Mayor"),CONCATENATE("R",'MAPA DE RIESGOS'!$H539,"C",'MAPA DE RIESGOS'!$AF539),"")</f>
        <v/>
      </c>
      <c r="BT131" s="316" t="str">
        <f>IF(AND('MAPA DE RIESGOS'!$AP540="Baja",'MAPA DE RIESGOS'!$AR540="Mayor"),CONCATENATE("R",'MAPA DE RIESGOS'!$H540,"C",'MAPA DE RIESGOS'!$AF540),"")</f>
        <v/>
      </c>
      <c r="BU131" s="316" t="str">
        <f>IF(AND('MAPA DE RIESGOS'!$AP541="Baja",'MAPA DE RIESGOS'!$AR541="Mayor"),CONCATENATE("R",'MAPA DE RIESGOS'!$H541,"C",'MAPA DE RIESGOS'!$AF541),"")</f>
        <v/>
      </c>
      <c r="BV131" s="316" t="str">
        <f>IF(AND('MAPA DE RIESGOS'!$AP542="Baja",'MAPA DE RIESGOS'!$AR542="Mayor"),CONCATENATE("R",'MAPA DE RIESGOS'!$H542,"C",'MAPA DE RIESGOS'!$AF542),"")</f>
        <v/>
      </c>
      <c r="BW131" s="316" t="str">
        <f>IF(AND('MAPA DE RIESGOS'!$AP543="Baja",'MAPA DE RIESGOS'!$AR543="Mayor"),CONCATENATE("R",'MAPA DE RIESGOS'!$H543,"C",'MAPA DE RIESGOS'!$AF543),"")</f>
        <v/>
      </c>
      <c r="BX131" s="316" t="str">
        <f>IF(AND('MAPA DE RIESGOS'!$AP544="Baja",'MAPA DE RIESGOS'!$AR544="Mayor"),CONCATENATE("R",'MAPA DE RIESGOS'!$H544,"C",'MAPA DE RIESGOS'!$AF544),"")</f>
        <v/>
      </c>
      <c r="BY131" s="316" t="str">
        <f>IF(AND('MAPA DE RIESGOS'!$AP545="Baja",'MAPA DE RIESGOS'!$AR545="Mayor"),CONCATENATE("R",'MAPA DE RIESGOS'!$H545,"C",'MAPA DE RIESGOS'!$AF545),"")</f>
        <v/>
      </c>
      <c r="BZ131" s="316" t="str">
        <f>IF(AND('MAPA DE RIESGOS'!$AP546="Baja",'MAPA DE RIESGOS'!$AR546="Mayor"),CONCATENATE("R",'MAPA DE RIESGOS'!$H546,"C",'MAPA DE RIESGOS'!$AF546),"")</f>
        <v/>
      </c>
      <c r="CA131" s="316" t="str">
        <f>IF(AND('MAPA DE RIESGOS'!$AP547="Baja",'MAPA DE RIESGOS'!$AR547="Mayor"),CONCATENATE("R",'MAPA DE RIESGOS'!$H547,"C",'MAPA DE RIESGOS'!$AF547),"")</f>
        <v/>
      </c>
      <c r="CB131" s="316" t="str">
        <f>IF(AND('MAPA DE RIESGOS'!$AP548="Baja",'MAPA DE RIESGOS'!$AR548="Mayor"),CONCATENATE("R",'MAPA DE RIESGOS'!$H548,"C",'MAPA DE RIESGOS'!$AF548),"")</f>
        <v/>
      </c>
      <c r="CC131" s="317" t="str">
        <f>IF(AND('MAPA DE RIESGOS'!$AP549="Baja",'MAPA DE RIESGOS'!$AR549="Mayor"),CONCATENATE("R",'MAPA DE RIESGOS'!$H549,"C",'MAPA DE RIESGOS'!$AF549),"")</f>
        <v/>
      </c>
      <c r="CD131" s="318" t="str">
        <f>IF(AND('MAPA DE RIESGOS'!$AP532="Baja",'MAPA DE RIESGOS'!$AR532="Catastrófico"),CONCATENATE("R",'MAPA DE RIESGOS'!$H532,"C",'MAPA DE RIESGOS'!$AF532),"")</f>
        <v/>
      </c>
      <c r="CE131" s="318" t="str">
        <f>IF(AND('MAPA DE RIESGOS'!$AP533="Baja",'MAPA DE RIESGOS'!$AR533="Catastrófico"),CONCATENATE("R",'MAPA DE RIESGOS'!$H533,"C",'MAPA DE RIESGOS'!$AF533),"")</f>
        <v/>
      </c>
      <c r="CF131" s="318" t="str">
        <f>IF(AND('MAPA DE RIESGOS'!$AP534="Baja",'MAPA DE RIESGOS'!$AR534="Catastrófico"),CONCATENATE("R",'MAPA DE RIESGOS'!$H534,"C",'MAPA DE RIESGOS'!$AF534),"")</f>
        <v/>
      </c>
      <c r="CG131" s="318" t="str">
        <f>IF(AND('MAPA DE RIESGOS'!$AP535="Baja",'MAPA DE RIESGOS'!$AR535="Catastrófico"),CONCATENATE("R",'MAPA DE RIESGOS'!$H535,"C",'MAPA DE RIESGOS'!$AF535),"")</f>
        <v/>
      </c>
      <c r="CH131" s="318" t="str">
        <f>IF(AND('MAPA DE RIESGOS'!$AP536="Baja",'MAPA DE RIESGOS'!$AR536="Catastrófico"),CONCATENATE("R",'MAPA DE RIESGOS'!$H536,"C",'MAPA DE RIESGOS'!$AF536),"")</f>
        <v/>
      </c>
      <c r="CI131" s="318" t="str">
        <f>IF(AND('MAPA DE RIESGOS'!$AP537="Baja",'MAPA DE RIESGOS'!$AR537="Catastrófico"),CONCATENATE("R",'MAPA DE RIESGOS'!$H537,"C",'MAPA DE RIESGOS'!$AF537),"")</f>
        <v/>
      </c>
      <c r="CJ131" s="318" t="str">
        <f>IF(AND('MAPA DE RIESGOS'!$AP538="Baja",'MAPA DE RIESGOS'!$AR538="Catastrófico"),CONCATENATE("R",'MAPA DE RIESGOS'!$H538,"C",'MAPA DE RIESGOS'!$AF538),"")</f>
        <v/>
      </c>
      <c r="CK131" s="318" t="str">
        <f>IF(AND('MAPA DE RIESGOS'!$AP539="Baja",'MAPA DE RIESGOS'!$AR539="Catastrófico"),CONCATENATE("R",'MAPA DE RIESGOS'!$H539,"C",'MAPA DE RIESGOS'!$AF539),"")</f>
        <v/>
      </c>
      <c r="CL131" s="318" t="str">
        <f>IF(AND('MAPA DE RIESGOS'!$AP540="Baja",'MAPA DE RIESGOS'!$AR540="Catastrófico"),CONCATENATE("R",'MAPA DE RIESGOS'!$H540,"C",'MAPA DE RIESGOS'!$AF540),"")</f>
        <v/>
      </c>
      <c r="CM131" s="318" t="str">
        <f>IF(AND('MAPA DE RIESGOS'!$AP541="Baja",'MAPA DE RIESGOS'!$AR541="Catastrófico"),CONCATENATE("R",'MAPA DE RIESGOS'!$H541,"C",'MAPA DE RIESGOS'!$AF541),"")</f>
        <v/>
      </c>
      <c r="CN131" s="318" t="str">
        <f>IF(AND('MAPA DE RIESGOS'!$AP542="Baja",'MAPA DE RIESGOS'!$AR542="Catastrófico"),CONCATENATE("R",'MAPA DE RIESGOS'!$H542,"C",'MAPA DE RIESGOS'!$AF542),"")</f>
        <v/>
      </c>
      <c r="CO131" s="318" t="str">
        <f>IF(AND('MAPA DE RIESGOS'!$AP543="Baja",'MAPA DE RIESGOS'!$AR543="Catastrófico"),CONCATENATE("R",'MAPA DE RIESGOS'!$H543,"C",'MAPA DE RIESGOS'!$AF543),"")</f>
        <v/>
      </c>
      <c r="CP131" s="318" t="str">
        <f>IF(AND('MAPA DE RIESGOS'!$AP544="Baja",'MAPA DE RIESGOS'!$AR544="Catastrófico"),CONCATENATE("R",'MAPA DE RIESGOS'!$H544,"C",'MAPA DE RIESGOS'!$AF544),"")</f>
        <v/>
      </c>
      <c r="CQ131" s="318" t="str">
        <f>IF(AND('MAPA DE RIESGOS'!$AP545="Baja",'MAPA DE RIESGOS'!$AR545="Catastrófico"),CONCATENATE("R",'MAPA DE RIESGOS'!$H545,"C",'MAPA DE RIESGOS'!$AF545),"")</f>
        <v/>
      </c>
      <c r="CR131" s="318" t="str">
        <f>IF(AND('MAPA DE RIESGOS'!$AP546="Baja",'MAPA DE RIESGOS'!$AR546="Catastrófico"),CONCATENATE("R",'MAPA DE RIESGOS'!$H546,"C",'MAPA DE RIESGOS'!$AF546),"")</f>
        <v/>
      </c>
      <c r="CS131" s="318" t="str">
        <f>IF(AND('MAPA DE RIESGOS'!$AP547="Baja",'MAPA DE RIESGOS'!$AR547="Catastrófico"),CONCATENATE("R",'MAPA DE RIESGOS'!$H547,"C",'MAPA DE RIESGOS'!$AF547),"")</f>
        <v/>
      </c>
      <c r="CT131" s="318" t="str">
        <f>IF(AND('MAPA DE RIESGOS'!$AP548="Baja",'MAPA DE RIESGOS'!$AR548="Catastrófico"),CONCATENATE("R",'MAPA DE RIESGOS'!$H548,"C",'MAPA DE RIESGOS'!$AF548),"")</f>
        <v/>
      </c>
      <c r="CU131" s="319" t="str">
        <f>IF(AND('MAPA DE RIESGOS'!$AP549="Baja",'MAPA DE RIESGOS'!$AR549="Catastrófico"),CONCATENATE("R",'MAPA DE RIESGOS'!$H549,"C",'MAPA DE RIESGOS'!$AF549),"")</f>
        <v/>
      </c>
      <c r="CV131" s="57"/>
      <c r="CW131" s="845"/>
      <c r="CX131" s="845"/>
      <c r="CY131" s="845"/>
      <c r="CZ131" s="845"/>
      <c r="DA131" s="845"/>
      <c r="DB131" s="845"/>
    </row>
    <row r="132" spans="2:106" ht="32.450000000000003" customHeight="1">
      <c r="B132" s="878"/>
      <c r="C132" s="878"/>
      <c r="D132" s="879"/>
      <c r="E132" s="849"/>
      <c r="F132" s="850"/>
      <c r="G132" s="850"/>
      <c r="H132" s="850"/>
      <c r="I132" s="851"/>
      <c r="J132" s="337" t="str">
        <f>IF(AND('MAPA DE RIESGOS'!$AP550="Baja",'MAPA DE RIESGOS'!$AR550="Leve"),CONCATENATE("R",'MAPA DE RIESGOS'!$H550,"C",'MAPA DE RIESGOS'!$AF550),"")</f>
        <v/>
      </c>
      <c r="K132" s="338" t="str">
        <f>IF(AND('MAPA DE RIESGOS'!$AP551="Baja",'MAPA DE RIESGOS'!$AR551="Leve"),CONCATENATE("R",'MAPA DE RIESGOS'!$H551,"C",'MAPA DE RIESGOS'!$AF551),"")</f>
        <v/>
      </c>
      <c r="L132" s="338" t="str">
        <f>IF(AND('MAPA DE RIESGOS'!$AP552="Baja",'MAPA DE RIESGOS'!$AR552="Leve"),CONCATENATE("R",'MAPA DE RIESGOS'!$H552,"C",'MAPA DE RIESGOS'!$AF552),"")</f>
        <v/>
      </c>
      <c r="M132" s="338" t="str">
        <f>IF(AND('MAPA DE RIESGOS'!$AP553="Baja",'MAPA DE RIESGOS'!$AR553="Leve"),CONCATENATE("R",'MAPA DE RIESGOS'!$H553,"C",'MAPA DE RIESGOS'!$AF553),"")</f>
        <v/>
      </c>
      <c r="N132" s="338" t="str">
        <f>IF(AND('MAPA DE RIESGOS'!$AP554="Baja",'MAPA DE RIESGOS'!$AR554="Leve"),CONCATENATE("R",'MAPA DE RIESGOS'!$H554,"C",'MAPA DE RIESGOS'!$AF554),"")</f>
        <v/>
      </c>
      <c r="O132" s="338" t="str">
        <f>IF(AND('MAPA DE RIESGOS'!$AP555="Baja",'MAPA DE RIESGOS'!$AR555="Leve"),CONCATENATE("R",'MAPA DE RIESGOS'!$H555,"C",'MAPA DE RIESGOS'!$AF555),"")</f>
        <v/>
      </c>
      <c r="P132" s="338" t="str">
        <f>IF(AND('MAPA DE RIESGOS'!$AP556="Baja",'MAPA DE RIESGOS'!$AR556="Leve"),CONCATENATE("R",'MAPA DE RIESGOS'!$H556,"C",'MAPA DE RIESGOS'!$AF556),"")</f>
        <v/>
      </c>
      <c r="Q132" s="338" t="str">
        <f>IF(AND('MAPA DE RIESGOS'!$AP557="Baja",'MAPA DE RIESGOS'!$AR557="Leve"),CONCATENATE("R",'MAPA DE RIESGOS'!$H557,"C",'MAPA DE RIESGOS'!$AF557),"")</f>
        <v/>
      </c>
      <c r="R132" s="338" t="str">
        <f>IF(AND('MAPA DE RIESGOS'!$AP558="Baja",'MAPA DE RIESGOS'!$AR558="Leve"),CONCATENATE("R",'MAPA DE RIESGOS'!$H558,"C",'MAPA DE RIESGOS'!$AF558),"")</f>
        <v/>
      </c>
      <c r="S132" s="338" t="str">
        <f>IF(AND('MAPA DE RIESGOS'!$AP559="Baja",'MAPA DE RIESGOS'!$AR559="Leve"),CONCATENATE("R",'MAPA DE RIESGOS'!$H559,"C",'MAPA DE RIESGOS'!$AF559),"")</f>
        <v/>
      </c>
      <c r="T132" s="338" t="str">
        <f>IF(AND('MAPA DE RIESGOS'!$AP560="Baja",'MAPA DE RIESGOS'!$AR560="Leve"),CONCATENATE("R",'MAPA DE RIESGOS'!$H560,"C",'MAPA DE RIESGOS'!$AF560),"")</f>
        <v/>
      </c>
      <c r="U132" s="338" t="str">
        <f>IF(AND('MAPA DE RIESGOS'!$AP561="Baja",'MAPA DE RIESGOS'!$AR561="Leve"),CONCATENATE("R",'MAPA DE RIESGOS'!$H561,"C",'MAPA DE RIESGOS'!$AF561),"")</f>
        <v/>
      </c>
      <c r="V132" s="338" t="str">
        <f>IF(AND('MAPA DE RIESGOS'!$AP562="Baja",'MAPA DE RIESGOS'!$AR562="Leve"),CONCATENATE("R",'MAPA DE RIESGOS'!$H562,"C",'MAPA DE RIESGOS'!$AF562),"")</f>
        <v/>
      </c>
      <c r="W132" s="338" t="str">
        <f>IF(AND('MAPA DE RIESGOS'!$AP563="Baja",'MAPA DE RIESGOS'!$AR563="Leve"),CONCATENATE("R",'MAPA DE RIESGOS'!$H563,"C",'MAPA DE RIESGOS'!$AF563),"")</f>
        <v/>
      </c>
      <c r="X132" s="338" t="str">
        <f>IF(AND('MAPA DE RIESGOS'!$AP564="Baja",'MAPA DE RIESGOS'!$AR564="Leve"),CONCATENATE("R",'MAPA DE RIESGOS'!$H564,"C",'MAPA DE RIESGOS'!$AF564),"")</f>
        <v/>
      </c>
      <c r="Y132" s="338" t="str">
        <f>IF(AND('MAPA DE RIESGOS'!$AP565="Baja",'MAPA DE RIESGOS'!$AR565="Leve"),CONCATENATE("R",'MAPA DE RIESGOS'!$H565,"C",'MAPA DE RIESGOS'!$AF565),"")</f>
        <v/>
      </c>
      <c r="Z132" s="338" t="str">
        <f>IF(AND('MAPA DE RIESGOS'!$AP566="Baja",'MAPA DE RIESGOS'!$AR566="Leve"),CONCATENATE("R",'MAPA DE RIESGOS'!$H566,"C",'MAPA DE RIESGOS'!$AF566),"")</f>
        <v/>
      </c>
      <c r="AA132" s="339" t="str">
        <f>IF(AND('MAPA DE RIESGOS'!$AP567="Baja",'MAPA DE RIESGOS'!$AR567="Leve"),CONCATENATE("R",'MAPA DE RIESGOS'!$H567,"C",'MAPA DE RIESGOS'!$AF567),"")</f>
        <v/>
      </c>
      <c r="AB132" s="328" t="str">
        <f>IF(AND('MAPA DE RIESGOS'!$AP550="Baja",'MAPA DE RIESGOS'!$AR550="Menor"),CONCATENATE("R",'MAPA DE RIESGOS'!$H550,"C",'MAPA DE RIESGOS'!$AF550),"")</f>
        <v/>
      </c>
      <c r="AC132" s="329" t="str">
        <f>IF(AND('MAPA DE RIESGOS'!$AP551="Baja",'MAPA DE RIESGOS'!$AR551="Menor"),CONCATENATE("R",'MAPA DE RIESGOS'!$H551,"C",'MAPA DE RIESGOS'!$AF551),"")</f>
        <v/>
      </c>
      <c r="AD132" s="329" t="str">
        <f>IF(AND('MAPA DE RIESGOS'!$AP552="Baja",'MAPA DE RIESGOS'!$AR552="Menor"),CONCATENATE("R",'MAPA DE RIESGOS'!$H552,"C",'MAPA DE RIESGOS'!$AF552),"")</f>
        <v/>
      </c>
      <c r="AE132" s="329" t="str">
        <f>IF(AND('MAPA DE RIESGOS'!$AP553="Baja",'MAPA DE RIESGOS'!$AR553="Menor"),CONCATENATE("R",'MAPA DE RIESGOS'!$H553,"C",'MAPA DE RIESGOS'!$AF553),"")</f>
        <v/>
      </c>
      <c r="AF132" s="329" t="str">
        <f>IF(AND('MAPA DE RIESGOS'!$AP554="Baja",'MAPA DE RIESGOS'!$AR554="Menor"),CONCATENATE("R",'MAPA DE RIESGOS'!$H554,"C",'MAPA DE RIESGOS'!$AF554),"")</f>
        <v/>
      </c>
      <c r="AG132" s="329" t="str">
        <f>IF(AND('MAPA DE RIESGOS'!$AP555="Baja",'MAPA DE RIESGOS'!$AR555="Menor"),CONCATENATE("R",'MAPA DE RIESGOS'!$H555,"C",'MAPA DE RIESGOS'!$AF555),"")</f>
        <v/>
      </c>
      <c r="AH132" s="329" t="str">
        <f>IF(AND('MAPA DE RIESGOS'!$AP556="Baja",'MAPA DE RIESGOS'!$AR556="Menor"),CONCATENATE("R",'MAPA DE RIESGOS'!$H556,"C",'MAPA DE RIESGOS'!$AF556),"")</f>
        <v/>
      </c>
      <c r="AI132" s="329" t="str">
        <f>IF(AND('MAPA DE RIESGOS'!$AP557="Baja",'MAPA DE RIESGOS'!$AR557="Menor"),CONCATENATE("R",'MAPA DE RIESGOS'!$H557,"C",'MAPA DE RIESGOS'!$AF557),"")</f>
        <v/>
      </c>
      <c r="AJ132" s="329" t="str">
        <f>IF(AND('MAPA DE RIESGOS'!$AP558="Baja",'MAPA DE RIESGOS'!$AR558="Menor"),CONCATENATE("R",'MAPA DE RIESGOS'!$H558,"C",'MAPA DE RIESGOS'!$AF558),"")</f>
        <v/>
      </c>
      <c r="AK132" s="329" t="str">
        <f>IF(AND('MAPA DE RIESGOS'!$AP559="Baja",'MAPA DE RIESGOS'!$AR559="Menor"),CONCATENATE("R",'MAPA DE RIESGOS'!$H559,"C",'MAPA DE RIESGOS'!$AF559),"")</f>
        <v/>
      </c>
      <c r="AL132" s="329" t="str">
        <f>IF(AND('MAPA DE RIESGOS'!$AP560="Baja",'MAPA DE RIESGOS'!$AR560="Menor"),CONCATENATE("R",'MAPA DE RIESGOS'!$H560,"C",'MAPA DE RIESGOS'!$AF560),"")</f>
        <v/>
      </c>
      <c r="AM132" s="329" t="str">
        <f>IF(AND('MAPA DE RIESGOS'!$AP561="Baja",'MAPA DE RIESGOS'!$AR561="Menor"),CONCATENATE("R",'MAPA DE RIESGOS'!$H561,"C",'MAPA DE RIESGOS'!$AF561),"")</f>
        <v/>
      </c>
      <c r="AN132" s="329" t="str">
        <f>IF(AND('MAPA DE RIESGOS'!$AP562="Baja",'MAPA DE RIESGOS'!$AR562="Menor"),CONCATENATE("R",'MAPA DE RIESGOS'!$H562,"C",'MAPA DE RIESGOS'!$AF562),"")</f>
        <v/>
      </c>
      <c r="AO132" s="329" t="str">
        <f>IF(AND('MAPA DE RIESGOS'!$AP563="Baja",'MAPA DE RIESGOS'!$AR563="Menor"),CONCATENATE("R",'MAPA DE RIESGOS'!$H563,"C",'MAPA DE RIESGOS'!$AF563),"")</f>
        <v/>
      </c>
      <c r="AP132" s="329" t="str">
        <f>IF(AND('MAPA DE RIESGOS'!$AP564="Baja",'MAPA DE RIESGOS'!$AR564="Menor"),CONCATENATE("R",'MAPA DE RIESGOS'!$H564,"C",'MAPA DE RIESGOS'!$AF564),"")</f>
        <v/>
      </c>
      <c r="AQ132" s="329" t="str">
        <f>IF(AND('MAPA DE RIESGOS'!$AP565="Baja",'MAPA DE RIESGOS'!$AR565="Menor"),CONCATENATE("R",'MAPA DE RIESGOS'!$H565,"C",'MAPA DE RIESGOS'!$AF565),"")</f>
        <v/>
      </c>
      <c r="AR132" s="329" t="str">
        <f>IF(AND('MAPA DE RIESGOS'!$AP566="Baja",'MAPA DE RIESGOS'!$AR566="Menor"),CONCATENATE("R",'MAPA DE RIESGOS'!$H566,"C",'MAPA DE RIESGOS'!$AF566),"")</f>
        <v/>
      </c>
      <c r="AS132" s="329" t="str">
        <f>IF(AND('MAPA DE RIESGOS'!$AP567="Baja",'MAPA DE RIESGOS'!$AR567="Menor"),CONCATENATE("R",'MAPA DE RIESGOS'!$H567,"C",'MAPA DE RIESGOS'!$AF567),"")</f>
        <v/>
      </c>
      <c r="AT132" s="328" t="str">
        <f>IF(AND('MAPA DE RIESGOS'!$AP550="Baja",'MAPA DE RIESGOS'!$AR550="Moderado"),CONCATENATE("R",'MAPA DE RIESGOS'!$H550,"C",'MAPA DE RIESGOS'!$AF550),"")</f>
        <v/>
      </c>
      <c r="AU132" s="329" t="str">
        <f>IF(AND('MAPA DE RIESGOS'!$AP551="Baja",'MAPA DE RIESGOS'!$AR551="Moderado"),CONCATENATE("R",'MAPA DE RIESGOS'!$H551,"C",'MAPA DE RIESGOS'!$AF551),"")</f>
        <v/>
      </c>
      <c r="AV132" s="329" t="str">
        <f>IF(AND('MAPA DE RIESGOS'!$AP552="Baja",'MAPA DE RIESGOS'!$AR552="Moderado"),CONCATENATE("R",'MAPA DE RIESGOS'!$H552,"C",'MAPA DE RIESGOS'!$AF552),"")</f>
        <v/>
      </c>
      <c r="AW132" s="329" t="str">
        <f>IF(AND('MAPA DE RIESGOS'!$AP553="Baja",'MAPA DE RIESGOS'!$AR553="Moderado"),CONCATENATE("R",'MAPA DE RIESGOS'!$H553,"C",'MAPA DE RIESGOS'!$AF553),"")</f>
        <v/>
      </c>
      <c r="AX132" s="329" t="str">
        <f>IF(AND('MAPA DE RIESGOS'!$AP554="Baja",'MAPA DE RIESGOS'!$AR554="Moderado"),CONCATENATE("R",'MAPA DE RIESGOS'!$H554,"C",'MAPA DE RIESGOS'!$AF554),"")</f>
        <v/>
      </c>
      <c r="AY132" s="329" t="str">
        <f>IF(AND('MAPA DE RIESGOS'!$AP555="Baja",'MAPA DE RIESGOS'!$AR555="Moderado"),CONCATENATE("R",'MAPA DE RIESGOS'!$H555,"C",'MAPA DE RIESGOS'!$AF555),"")</f>
        <v/>
      </c>
      <c r="AZ132" s="329" t="str">
        <f>IF(AND('MAPA DE RIESGOS'!$AP556="Baja",'MAPA DE RIESGOS'!$AR556="Moderado"),CONCATENATE("R",'MAPA DE RIESGOS'!$H556,"C",'MAPA DE RIESGOS'!$AF556),"")</f>
        <v/>
      </c>
      <c r="BA132" s="329" t="str">
        <f>IF(AND('MAPA DE RIESGOS'!$AP557="Baja",'MAPA DE RIESGOS'!$AR557="Moderado"),CONCATENATE("R",'MAPA DE RIESGOS'!$H557,"C",'MAPA DE RIESGOS'!$AF557),"")</f>
        <v/>
      </c>
      <c r="BB132" s="329" t="str">
        <f>IF(AND('MAPA DE RIESGOS'!$AP558="Baja",'MAPA DE RIESGOS'!$AR558="Moderado"),CONCATENATE("R",'MAPA DE RIESGOS'!$H558,"C",'MAPA DE RIESGOS'!$AF558),"")</f>
        <v/>
      </c>
      <c r="BC132" s="329" t="str">
        <f>IF(AND('MAPA DE RIESGOS'!$AP559="Baja",'MAPA DE RIESGOS'!$AR559="Moderado"),CONCATENATE("R",'MAPA DE RIESGOS'!$H559,"C",'MAPA DE RIESGOS'!$AF559),"")</f>
        <v/>
      </c>
      <c r="BD132" s="329" t="str">
        <f>IF(AND('MAPA DE RIESGOS'!$AP560="Baja",'MAPA DE RIESGOS'!$AR560="Moderado"),CONCATENATE("R",'MAPA DE RIESGOS'!$H560,"C",'MAPA DE RIESGOS'!$AF560),"")</f>
        <v/>
      </c>
      <c r="BE132" s="329" t="str">
        <f>IF(AND('MAPA DE RIESGOS'!$AP561="Baja",'MAPA DE RIESGOS'!$AR561="Moderado"),CONCATENATE("R",'MAPA DE RIESGOS'!$H561,"C",'MAPA DE RIESGOS'!$AF561),"")</f>
        <v/>
      </c>
      <c r="BF132" s="329" t="str">
        <f>IF(AND('MAPA DE RIESGOS'!$AP562="Baja",'MAPA DE RIESGOS'!$AR562="Moderado"),CONCATENATE("R",'MAPA DE RIESGOS'!$H562,"C",'MAPA DE RIESGOS'!$AF562),"")</f>
        <v/>
      </c>
      <c r="BG132" s="329" t="str">
        <f>IF(AND('MAPA DE RIESGOS'!$AP563="Baja",'MAPA DE RIESGOS'!$AR563="Moderado"),CONCATENATE("R",'MAPA DE RIESGOS'!$H563,"C",'MAPA DE RIESGOS'!$AF563),"")</f>
        <v/>
      </c>
      <c r="BH132" s="329" t="str">
        <f>IF(AND('MAPA DE RIESGOS'!$AP564="Baja",'MAPA DE RIESGOS'!$AR564="Moderado"),CONCATENATE("R",'MAPA DE RIESGOS'!$H564,"C",'MAPA DE RIESGOS'!$AF564),"")</f>
        <v/>
      </c>
      <c r="BI132" s="329" t="str">
        <f>IF(AND('MAPA DE RIESGOS'!$AP565="Baja",'MAPA DE RIESGOS'!$AR565="Moderado"),CONCATENATE("R",'MAPA DE RIESGOS'!$H565,"C",'MAPA DE RIESGOS'!$AF565),"")</f>
        <v/>
      </c>
      <c r="BJ132" s="329" t="str">
        <f>IF(AND('MAPA DE RIESGOS'!$AP566="Baja",'MAPA DE RIESGOS'!$AR566="Moderado"),CONCATENATE("R",'MAPA DE RIESGOS'!$H566,"C",'MAPA DE RIESGOS'!$AF566),"")</f>
        <v/>
      </c>
      <c r="BK132" s="330" t="str">
        <f>IF(AND('MAPA DE RIESGOS'!$AP567="Baja",'MAPA DE RIESGOS'!$AR567="Moderado"),CONCATENATE("R",'MAPA DE RIESGOS'!$H567,"C",'MAPA DE RIESGOS'!$AF567),"")</f>
        <v/>
      </c>
      <c r="BL132" s="316" t="str">
        <f>IF(AND('MAPA DE RIESGOS'!$AP550="Baja",'MAPA DE RIESGOS'!$AR550="Mayor"),CONCATENATE("R",'MAPA DE RIESGOS'!$H550,"C",'MAPA DE RIESGOS'!$AF550),"")</f>
        <v/>
      </c>
      <c r="BM132" s="316" t="str">
        <f>IF(AND('MAPA DE RIESGOS'!$AP551="Baja",'MAPA DE RIESGOS'!$AR551="Mayor"),CONCATENATE("R",'MAPA DE RIESGOS'!$H551,"C",'MAPA DE RIESGOS'!$AF551),"")</f>
        <v/>
      </c>
      <c r="BN132" s="316" t="str">
        <f>IF(AND('MAPA DE RIESGOS'!$AP552="Baja",'MAPA DE RIESGOS'!$AR552="Mayor"),CONCATENATE("R",'MAPA DE RIESGOS'!$H552,"C",'MAPA DE RIESGOS'!$AF552),"")</f>
        <v/>
      </c>
      <c r="BO132" s="316" t="str">
        <f>IF(AND('MAPA DE RIESGOS'!$AP553="Baja",'MAPA DE RIESGOS'!$AR553="Mayor"),CONCATENATE("R",'MAPA DE RIESGOS'!$H553,"C",'MAPA DE RIESGOS'!$AF553),"")</f>
        <v/>
      </c>
      <c r="BP132" s="316" t="str">
        <f>IF(AND('MAPA DE RIESGOS'!$AP554="Baja",'MAPA DE RIESGOS'!$AR554="Mayor"),CONCATENATE("R",'MAPA DE RIESGOS'!$H554,"C",'MAPA DE RIESGOS'!$AF554),"")</f>
        <v/>
      </c>
      <c r="BQ132" s="316" t="str">
        <f>IF(AND('MAPA DE RIESGOS'!$AP555="Baja",'MAPA DE RIESGOS'!$AR555="Mayor"),CONCATENATE("R",'MAPA DE RIESGOS'!$H555,"C",'MAPA DE RIESGOS'!$AF555),"")</f>
        <v/>
      </c>
      <c r="BR132" s="316" t="str">
        <f>IF(AND('MAPA DE RIESGOS'!$AP556="Baja",'MAPA DE RIESGOS'!$AR556="Mayor"),CONCATENATE("R",'MAPA DE RIESGOS'!$H556,"C",'MAPA DE RIESGOS'!$AF556),"")</f>
        <v/>
      </c>
      <c r="BS132" s="316" t="str">
        <f>IF(AND('MAPA DE RIESGOS'!$AP557="Baja",'MAPA DE RIESGOS'!$AR557="Mayor"),CONCATENATE("R",'MAPA DE RIESGOS'!$H557,"C",'MAPA DE RIESGOS'!$AF557),"")</f>
        <v/>
      </c>
      <c r="BT132" s="316" t="str">
        <f>IF(AND('MAPA DE RIESGOS'!$AP558="Baja",'MAPA DE RIESGOS'!$AR558="Mayor"),CONCATENATE("R",'MAPA DE RIESGOS'!$H558,"C",'MAPA DE RIESGOS'!$AF558),"")</f>
        <v/>
      </c>
      <c r="BU132" s="316" t="str">
        <f>IF(AND('MAPA DE RIESGOS'!$AP559="Baja",'MAPA DE RIESGOS'!$AR559="Mayor"),CONCATENATE("R",'MAPA DE RIESGOS'!$H559,"C",'MAPA DE RIESGOS'!$AF559),"")</f>
        <v/>
      </c>
      <c r="BV132" s="316" t="str">
        <f>IF(AND('MAPA DE RIESGOS'!$AP560="Baja",'MAPA DE RIESGOS'!$AR560="Mayor"),CONCATENATE("R",'MAPA DE RIESGOS'!$H560,"C",'MAPA DE RIESGOS'!$AF560),"")</f>
        <v/>
      </c>
      <c r="BW132" s="316" t="str">
        <f>IF(AND('MAPA DE RIESGOS'!$AP561="Baja",'MAPA DE RIESGOS'!$AR561="Mayor"),CONCATENATE("R",'MAPA DE RIESGOS'!$H561,"C",'MAPA DE RIESGOS'!$AF561),"")</f>
        <v/>
      </c>
      <c r="BX132" s="316" t="str">
        <f>IF(AND('MAPA DE RIESGOS'!$AP562="Baja",'MAPA DE RIESGOS'!$AR562="Mayor"),CONCATENATE("R",'MAPA DE RIESGOS'!$H562,"C",'MAPA DE RIESGOS'!$AF562),"")</f>
        <v/>
      </c>
      <c r="BY132" s="316" t="str">
        <f>IF(AND('MAPA DE RIESGOS'!$AP563="Baja",'MAPA DE RIESGOS'!$AR563="Mayor"),CONCATENATE("R",'MAPA DE RIESGOS'!$H563,"C",'MAPA DE RIESGOS'!$AF563),"")</f>
        <v/>
      </c>
      <c r="BZ132" s="316" t="str">
        <f>IF(AND('MAPA DE RIESGOS'!$AP564="Baja",'MAPA DE RIESGOS'!$AR564="Mayor"),CONCATENATE("R",'MAPA DE RIESGOS'!$H564,"C",'MAPA DE RIESGOS'!$AF564),"")</f>
        <v/>
      </c>
      <c r="CA132" s="316" t="str">
        <f>IF(AND('MAPA DE RIESGOS'!$AP565="Baja",'MAPA DE RIESGOS'!$AR565="Mayor"),CONCATENATE("R",'MAPA DE RIESGOS'!$H565,"C",'MAPA DE RIESGOS'!$AF565),"")</f>
        <v/>
      </c>
      <c r="CB132" s="316" t="str">
        <f>IF(AND('MAPA DE RIESGOS'!$AP566="Baja",'MAPA DE RIESGOS'!$AR566="Mayor"),CONCATENATE("R",'MAPA DE RIESGOS'!$H566,"C",'MAPA DE RIESGOS'!$AF566),"")</f>
        <v/>
      </c>
      <c r="CC132" s="317" t="str">
        <f>IF(AND('MAPA DE RIESGOS'!$AP567="Baja",'MAPA DE RIESGOS'!$AR567="Mayor"),CONCATENATE("R",'MAPA DE RIESGOS'!$H567,"C",'MAPA DE RIESGOS'!$AF567),"")</f>
        <v/>
      </c>
      <c r="CD132" s="318" t="str">
        <f>IF(AND('MAPA DE RIESGOS'!$AP550="Baja",'MAPA DE RIESGOS'!$AR550="Catastrófico"),CONCATENATE("R",'MAPA DE RIESGOS'!$H550,"C",'MAPA DE RIESGOS'!$AF550),"")</f>
        <v/>
      </c>
      <c r="CE132" s="318" t="str">
        <f>IF(AND('MAPA DE RIESGOS'!$AP551="Baja",'MAPA DE RIESGOS'!$AR551="Catastrófico"),CONCATENATE("R",'MAPA DE RIESGOS'!$H551,"C",'MAPA DE RIESGOS'!$AF551),"")</f>
        <v/>
      </c>
      <c r="CF132" s="318" t="str">
        <f>IF(AND('MAPA DE RIESGOS'!$AP552="Baja",'MAPA DE RIESGOS'!$AR552="Catastrófico"),CONCATENATE("R",'MAPA DE RIESGOS'!$H552,"C",'MAPA DE RIESGOS'!$AF552),"")</f>
        <v/>
      </c>
      <c r="CG132" s="318" t="str">
        <f>IF(AND('MAPA DE RIESGOS'!$AP553="Baja",'MAPA DE RIESGOS'!$AR553="Catastrófico"),CONCATENATE("R",'MAPA DE RIESGOS'!$H553,"C",'MAPA DE RIESGOS'!$AF553),"")</f>
        <v/>
      </c>
      <c r="CH132" s="318" t="str">
        <f>IF(AND('MAPA DE RIESGOS'!$AP554="Baja",'MAPA DE RIESGOS'!$AR554="Catastrófico"),CONCATENATE("R",'MAPA DE RIESGOS'!$H554,"C",'MAPA DE RIESGOS'!$AF554),"")</f>
        <v/>
      </c>
      <c r="CI132" s="318" t="str">
        <f>IF(AND('MAPA DE RIESGOS'!$AP555="Baja",'MAPA DE RIESGOS'!$AR555="Catastrófico"),CONCATENATE("R",'MAPA DE RIESGOS'!$H555,"C",'MAPA DE RIESGOS'!$AF555),"")</f>
        <v/>
      </c>
      <c r="CJ132" s="318" t="str">
        <f>IF(AND('MAPA DE RIESGOS'!$AP556="Baja",'MAPA DE RIESGOS'!$AR556="Catastrófico"),CONCATENATE("R",'MAPA DE RIESGOS'!$H556,"C",'MAPA DE RIESGOS'!$AF556),"")</f>
        <v/>
      </c>
      <c r="CK132" s="318" t="str">
        <f>IF(AND('MAPA DE RIESGOS'!$AP557="Baja",'MAPA DE RIESGOS'!$AR557="Catastrófico"),CONCATENATE("R",'MAPA DE RIESGOS'!$H557,"C",'MAPA DE RIESGOS'!$AF557),"")</f>
        <v/>
      </c>
      <c r="CL132" s="318" t="str">
        <f>IF(AND('MAPA DE RIESGOS'!$AP558="Baja",'MAPA DE RIESGOS'!$AR558="Catastrófico"),CONCATENATE("R",'MAPA DE RIESGOS'!$H558,"C",'MAPA DE RIESGOS'!$AF558),"")</f>
        <v/>
      </c>
      <c r="CM132" s="318" t="str">
        <f>IF(AND('MAPA DE RIESGOS'!$AP559="Baja",'MAPA DE RIESGOS'!$AR559="Catastrófico"),CONCATENATE("R",'MAPA DE RIESGOS'!$H559,"C",'MAPA DE RIESGOS'!$AF559),"")</f>
        <v/>
      </c>
      <c r="CN132" s="318" t="str">
        <f>IF(AND('MAPA DE RIESGOS'!$AP560="Baja",'MAPA DE RIESGOS'!$AR560="Catastrófico"),CONCATENATE("R",'MAPA DE RIESGOS'!$H560,"C",'MAPA DE RIESGOS'!$AF560),"")</f>
        <v/>
      </c>
      <c r="CO132" s="318" t="str">
        <f>IF(AND('MAPA DE RIESGOS'!$AP561="Baja",'MAPA DE RIESGOS'!$AR561="Catastrófico"),CONCATENATE("R",'MAPA DE RIESGOS'!$H561,"C",'MAPA DE RIESGOS'!$AF561),"")</f>
        <v/>
      </c>
      <c r="CP132" s="318" t="str">
        <f>IF(AND('MAPA DE RIESGOS'!$AP562="Baja",'MAPA DE RIESGOS'!$AR562="Catastrófico"),CONCATENATE("R",'MAPA DE RIESGOS'!$H562,"C",'MAPA DE RIESGOS'!$AF562),"")</f>
        <v/>
      </c>
      <c r="CQ132" s="318" t="str">
        <f>IF(AND('MAPA DE RIESGOS'!$AP563="Baja",'MAPA DE RIESGOS'!$AR563="Catastrófico"),CONCATENATE("R",'MAPA DE RIESGOS'!$H563,"C",'MAPA DE RIESGOS'!$AF563),"")</f>
        <v/>
      </c>
      <c r="CR132" s="318" t="str">
        <f>IF(AND('MAPA DE RIESGOS'!$AP564="Baja",'MAPA DE RIESGOS'!$AR564="Catastrófico"),CONCATENATE("R",'MAPA DE RIESGOS'!$H564,"C",'MAPA DE RIESGOS'!$AF564),"")</f>
        <v/>
      </c>
      <c r="CS132" s="318" t="str">
        <f>IF(AND('MAPA DE RIESGOS'!$AP565="Baja",'MAPA DE RIESGOS'!$AR565="Catastrófico"),CONCATENATE("R",'MAPA DE RIESGOS'!$H565,"C",'MAPA DE RIESGOS'!$AF565),"")</f>
        <v/>
      </c>
      <c r="CT132" s="318" t="str">
        <f>IF(AND('MAPA DE RIESGOS'!$AP566="Baja",'MAPA DE RIESGOS'!$AR566="Catastrófico"),CONCATENATE("R",'MAPA DE RIESGOS'!$H566,"C",'MAPA DE RIESGOS'!$AF566),"")</f>
        <v/>
      </c>
      <c r="CU132" s="319" t="str">
        <f>IF(AND('MAPA DE RIESGOS'!$AP567="Baja",'MAPA DE RIESGOS'!$AR567="Catastrófico"),CONCATENATE("R",'MAPA DE RIESGOS'!$H567,"C",'MAPA DE RIESGOS'!$AF567),"")</f>
        <v/>
      </c>
      <c r="CV132" s="57"/>
      <c r="CW132" s="845"/>
      <c r="CX132" s="845"/>
      <c r="CY132" s="845"/>
      <c r="CZ132" s="845"/>
      <c r="DA132" s="845"/>
      <c r="DB132" s="845"/>
    </row>
    <row r="133" spans="2:106" ht="32.450000000000003" customHeight="1">
      <c r="B133" s="878"/>
      <c r="C133" s="878"/>
      <c r="D133" s="879"/>
      <c r="E133" s="849"/>
      <c r="F133" s="850"/>
      <c r="G133" s="850"/>
      <c r="H133" s="850"/>
      <c r="I133" s="851"/>
      <c r="J133" s="337" t="str">
        <f>IF(AND('MAPA DE RIESGOS'!$AP568="Baja",'MAPA DE RIESGOS'!$AR568="Leve"),CONCATENATE("R",'MAPA DE RIESGOS'!$H568,"C",'MAPA DE RIESGOS'!$AF568),"")</f>
        <v/>
      </c>
      <c r="K133" s="338" t="str">
        <f>IF(AND('MAPA DE RIESGOS'!$AP569="Baja",'MAPA DE RIESGOS'!$AR569="Leve"),CONCATENATE("R",'MAPA DE RIESGOS'!$H569,"C",'MAPA DE RIESGOS'!$AF569),"")</f>
        <v/>
      </c>
      <c r="L133" s="338" t="str">
        <f>IF(AND('MAPA DE RIESGOS'!$AP570="Baja",'MAPA DE RIESGOS'!$AR570="Leve"),CONCATENATE("R",'MAPA DE RIESGOS'!$H570,"C",'MAPA DE RIESGOS'!$AF570),"")</f>
        <v/>
      </c>
      <c r="M133" s="338" t="str">
        <f>IF(AND('MAPA DE RIESGOS'!$AP571="Baja",'MAPA DE RIESGOS'!$AR571="Leve"),CONCATENATE("R",'MAPA DE RIESGOS'!$H571,"C",'MAPA DE RIESGOS'!$AF571),"")</f>
        <v/>
      </c>
      <c r="N133" s="338" t="str">
        <f>IF(AND('MAPA DE RIESGOS'!$AP572="Baja",'MAPA DE RIESGOS'!$AR572="Leve"),CONCATENATE("R",'MAPA DE RIESGOS'!$H572,"C",'MAPA DE RIESGOS'!$AF572),"")</f>
        <v/>
      </c>
      <c r="O133" s="338" t="str">
        <f>IF(AND('MAPA DE RIESGOS'!$AP573="Baja",'MAPA DE RIESGOS'!$AR573="Leve"),CONCATENATE("R",'MAPA DE RIESGOS'!$H573,"C",'MAPA DE RIESGOS'!$AF573),"")</f>
        <v/>
      </c>
      <c r="P133" s="338" t="str">
        <f>IF(AND('MAPA DE RIESGOS'!$AP574="Baja",'MAPA DE RIESGOS'!$AR574="Leve"),CONCATENATE("R",'MAPA DE RIESGOS'!$H574,"C",'MAPA DE RIESGOS'!$AF574),"")</f>
        <v/>
      </c>
      <c r="Q133" s="338" t="str">
        <f>IF(AND('MAPA DE RIESGOS'!$AP575="Baja",'MAPA DE RIESGOS'!$AR575="Leve"),CONCATENATE("R",'MAPA DE RIESGOS'!$H575,"C",'MAPA DE RIESGOS'!$AF575),"")</f>
        <v/>
      </c>
      <c r="R133" s="338" t="str">
        <f>IF(AND('MAPA DE RIESGOS'!$AP576="Baja",'MAPA DE RIESGOS'!$AR576="Leve"),CONCATENATE("R",'MAPA DE RIESGOS'!$H576,"C",'MAPA DE RIESGOS'!$AF576),"")</f>
        <v/>
      </c>
      <c r="S133" s="338" t="str">
        <f>IF(AND('MAPA DE RIESGOS'!$AP577="Baja",'MAPA DE RIESGOS'!$AR577="Leve"),CONCATENATE("R",'MAPA DE RIESGOS'!$H577,"C",'MAPA DE RIESGOS'!$AF577),"")</f>
        <v/>
      </c>
      <c r="T133" s="338" t="str">
        <f>IF(AND('MAPA DE RIESGOS'!$AP578="Baja",'MAPA DE RIESGOS'!$AR578="Leve"),CONCATENATE("R",'MAPA DE RIESGOS'!$H578,"C",'MAPA DE RIESGOS'!$AF578),"")</f>
        <v/>
      </c>
      <c r="U133" s="338" t="str">
        <f>IF(AND('MAPA DE RIESGOS'!$AP579="Baja",'MAPA DE RIESGOS'!$AR579="Leve"),CONCATENATE("R",'MAPA DE RIESGOS'!$H579,"C",'MAPA DE RIESGOS'!$AF579),"")</f>
        <v/>
      </c>
      <c r="V133" s="338" t="str">
        <f>IF(AND('MAPA DE RIESGOS'!$AP580="Baja",'MAPA DE RIESGOS'!$AR580="Leve"),CONCATENATE("R",'MAPA DE RIESGOS'!$H580,"C",'MAPA DE RIESGOS'!$AF580),"")</f>
        <v/>
      </c>
      <c r="W133" s="338" t="str">
        <f>IF(AND('MAPA DE RIESGOS'!$AP581="Baja",'MAPA DE RIESGOS'!$AR581="Leve"),CONCATENATE("R",'MAPA DE RIESGOS'!$H581,"C",'MAPA DE RIESGOS'!$AF581),"")</f>
        <v/>
      </c>
      <c r="X133" s="338" t="str">
        <f>IF(AND('MAPA DE RIESGOS'!$AP582="Baja",'MAPA DE RIESGOS'!$AR582="Leve"),CONCATENATE("R",'MAPA DE RIESGOS'!$H582,"C",'MAPA DE RIESGOS'!$AF582),"")</f>
        <v/>
      </c>
      <c r="Y133" s="338" t="str">
        <f>IF(AND('MAPA DE RIESGOS'!$AP583="Baja",'MAPA DE RIESGOS'!$AR583="Leve"),CONCATENATE("R",'MAPA DE RIESGOS'!$H583,"C",'MAPA DE RIESGOS'!$AF583),"")</f>
        <v/>
      </c>
      <c r="Z133" s="338" t="str">
        <f>IF(AND('MAPA DE RIESGOS'!$AP584="Baja",'MAPA DE RIESGOS'!$AR584="Leve"),CONCATENATE("R",'MAPA DE RIESGOS'!$H584,"C",'MAPA DE RIESGOS'!$AF584),"")</f>
        <v/>
      </c>
      <c r="AA133" s="339" t="str">
        <f>IF(AND('MAPA DE RIESGOS'!$AP585="Baja",'MAPA DE RIESGOS'!$AR585="Leve"),CONCATENATE("R",'MAPA DE RIESGOS'!$H585,"C",'MAPA DE RIESGOS'!$AF585),"")</f>
        <v/>
      </c>
      <c r="AB133" s="328" t="str">
        <f>IF(AND('MAPA DE RIESGOS'!$AP568="Baja",'MAPA DE RIESGOS'!$AR568="Menor"),CONCATENATE("R",'MAPA DE RIESGOS'!$H568,"C",'MAPA DE RIESGOS'!$AF568),"")</f>
        <v/>
      </c>
      <c r="AC133" s="329" t="str">
        <f>IF(AND('MAPA DE RIESGOS'!$AP569="Baja",'MAPA DE RIESGOS'!$AR569="Menor"),CONCATENATE("R",'MAPA DE RIESGOS'!$H569,"C",'MAPA DE RIESGOS'!$AF569),"")</f>
        <v/>
      </c>
      <c r="AD133" s="329" t="str">
        <f>IF(AND('MAPA DE RIESGOS'!$AP570="Baja",'MAPA DE RIESGOS'!$AR570="Menor"),CONCATENATE("R",'MAPA DE RIESGOS'!$H570,"C",'MAPA DE RIESGOS'!$AF570),"")</f>
        <v/>
      </c>
      <c r="AE133" s="329" t="str">
        <f>IF(AND('MAPA DE RIESGOS'!$AP571="Baja",'MAPA DE RIESGOS'!$AR571="Menor"),CONCATENATE("R",'MAPA DE RIESGOS'!$H571,"C",'MAPA DE RIESGOS'!$AF571),"")</f>
        <v/>
      </c>
      <c r="AF133" s="329" t="str">
        <f>IF(AND('MAPA DE RIESGOS'!$AP572="Baja",'MAPA DE RIESGOS'!$AR572="Menor"),CONCATENATE("R",'MAPA DE RIESGOS'!$H572,"C",'MAPA DE RIESGOS'!$AF572),"")</f>
        <v/>
      </c>
      <c r="AG133" s="329" t="str">
        <f>IF(AND('MAPA DE RIESGOS'!$AP573="Baja",'MAPA DE RIESGOS'!$AR573="Menor"),CONCATENATE("R",'MAPA DE RIESGOS'!$H573,"C",'MAPA DE RIESGOS'!$AF573),"")</f>
        <v/>
      </c>
      <c r="AH133" s="329" t="str">
        <f>IF(AND('MAPA DE RIESGOS'!$AP574="Baja",'MAPA DE RIESGOS'!$AR574="Menor"),CONCATENATE("R",'MAPA DE RIESGOS'!$H574,"C",'MAPA DE RIESGOS'!$AF574),"")</f>
        <v/>
      </c>
      <c r="AI133" s="329" t="str">
        <f>IF(AND('MAPA DE RIESGOS'!$AP575="Baja",'MAPA DE RIESGOS'!$AR575="Menor"),CONCATENATE("R",'MAPA DE RIESGOS'!$H575,"C",'MAPA DE RIESGOS'!$AF575),"")</f>
        <v/>
      </c>
      <c r="AJ133" s="329" t="str">
        <f>IF(AND('MAPA DE RIESGOS'!$AP576="Baja",'MAPA DE RIESGOS'!$AR576="Menor"),CONCATENATE("R",'MAPA DE RIESGOS'!$H576,"C",'MAPA DE RIESGOS'!$AF576),"")</f>
        <v/>
      </c>
      <c r="AK133" s="329" t="str">
        <f>IF(AND('MAPA DE RIESGOS'!$AP577="Baja",'MAPA DE RIESGOS'!$AR577="Menor"),CONCATENATE("R",'MAPA DE RIESGOS'!$H577,"C",'MAPA DE RIESGOS'!$AF577),"")</f>
        <v/>
      </c>
      <c r="AL133" s="329" t="str">
        <f>IF(AND('MAPA DE RIESGOS'!$AP578="Baja",'MAPA DE RIESGOS'!$AR578="Menor"),CONCATENATE("R",'MAPA DE RIESGOS'!$H578,"C",'MAPA DE RIESGOS'!$AF578),"")</f>
        <v/>
      </c>
      <c r="AM133" s="329" t="str">
        <f>IF(AND('MAPA DE RIESGOS'!$AP579="Baja",'MAPA DE RIESGOS'!$AR579="Menor"),CONCATENATE("R",'MAPA DE RIESGOS'!$H579,"C",'MAPA DE RIESGOS'!$AF579),"")</f>
        <v/>
      </c>
      <c r="AN133" s="329" t="str">
        <f>IF(AND('MAPA DE RIESGOS'!$AP580="Baja",'MAPA DE RIESGOS'!$AR580="Menor"),CONCATENATE("R",'MAPA DE RIESGOS'!$H580,"C",'MAPA DE RIESGOS'!$AF580),"")</f>
        <v/>
      </c>
      <c r="AO133" s="329" t="str">
        <f>IF(AND('MAPA DE RIESGOS'!$AP581="Baja",'MAPA DE RIESGOS'!$AR581="Menor"),CONCATENATE("R",'MAPA DE RIESGOS'!$H581,"C",'MAPA DE RIESGOS'!$AF581),"")</f>
        <v/>
      </c>
      <c r="AP133" s="329" t="str">
        <f>IF(AND('MAPA DE RIESGOS'!$AP582="Baja",'MAPA DE RIESGOS'!$AR582="Menor"),CONCATENATE("R",'MAPA DE RIESGOS'!$H582,"C",'MAPA DE RIESGOS'!$AF582),"")</f>
        <v/>
      </c>
      <c r="AQ133" s="329" t="str">
        <f>IF(AND('MAPA DE RIESGOS'!$AP583="Baja",'MAPA DE RIESGOS'!$AR583="Menor"),CONCATENATE("R",'MAPA DE RIESGOS'!$H583,"C",'MAPA DE RIESGOS'!$AF583),"")</f>
        <v/>
      </c>
      <c r="AR133" s="329" t="str">
        <f>IF(AND('MAPA DE RIESGOS'!$AP584="Baja",'MAPA DE RIESGOS'!$AR584="Menor"),CONCATENATE("R",'MAPA DE RIESGOS'!$H584,"C",'MAPA DE RIESGOS'!$AF584),"")</f>
        <v/>
      </c>
      <c r="AS133" s="329" t="str">
        <f>IF(AND('MAPA DE RIESGOS'!$AP585="Baja",'MAPA DE RIESGOS'!$AR585="Menor"),CONCATENATE("R",'MAPA DE RIESGOS'!$H585,"C",'MAPA DE RIESGOS'!$AF585),"")</f>
        <v/>
      </c>
      <c r="AT133" s="328" t="str">
        <f>IF(AND('MAPA DE RIESGOS'!$AP568="Baja",'MAPA DE RIESGOS'!$AR568="Moderado"),CONCATENATE("R",'MAPA DE RIESGOS'!$H568,"C",'MAPA DE RIESGOS'!$AF568),"")</f>
        <v/>
      </c>
      <c r="AU133" s="329" t="str">
        <f>IF(AND('MAPA DE RIESGOS'!$AP569="Baja",'MAPA DE RIESGOS'!$AR569="Moderado"),CONCATENATE("R",'MAPA DE RIESGOS'!$H569,"C",'MAPA DE RIESGOS'!$AF569),"")</f>
        <v/>
      </c>
      <c r="AV133" s="329" t="str">
        <f>IF(AND('MAPA DE RIESGOS'!$AP570="Baja",'MAPA DE RIESGOS'!$AR570="Moderado"),CONCATENATE("R",'MAPA DE RIESGOS'!$H570,"C",'MAPA DE RIESGOS'!$AF570),"")</f>
        <v/>
      </c>
      <c r="AW133" s="329" t="str">
        <f>IF(AND('MAPA DE RIESGOS'!$AP571="Baja",'MAPA DE RIESGOS'!$AR571="Moderado"),CONCATENATE("R",'MAPA DE RIESGOS'!$H571,"C",'MAPA DE RIESGOS'!$AF571),"")</f>
        <v/>
      </c>
      <c r="AX133" s="329" t="str">
        <f>IF(AND('MAPA DE RIESGOS'!$AP572="Baja",'MAPA DE RIESGOS'!$AR572="Moderado"),CONCATENATE("R",'MAPA DE RIESGOS'!$H572,"C",'MAPA DE RIESGOS'!$AF572),"")</f>
        <v/>
      </c>
      <c r="AY133" s="329" t="str">
        <f>IF(AND('MAPA DE RIESGOS'!$AP573="Baja",'MAPA DE RIESGOS'!$AR573="Moderado"),CONCATENATE("R",'MAPA DE RIESGOS'!$H573,"C",'MAPA DE RIESGOS'!$AF573),"")</f>
        <v/>
      </c>
      <c r="AZ133" s="329" t="str">
        <f>IF(AND('MAPA DE RIESGOS'!$AP574="Baja",'MAPA DE RIESGOS'!$AR574="Moderado"),CONCATENATE("R",'MAPA DE RIESGOS'!$H574,"C",'MAPA DE RIESGOS'!$AF574),"")</f>
        <v/>
      </c>
      <c r="BA133" s="329" t="str">
        <f>IF(AND('MAPA DE RIESGOS'!$AP575="Baja",'MAPA DE RIESGOS'!$AR575="Moderado"),CONCATENATE("R",'MAPA DE RIESGOS'!$H575,"C",'MAPA DE RIESGOS'!$AF575),"")</f>
        <v/>
      </c>
      <c r="BB133" s="329" t="str">
        <f>IF(AND('MAPA DE RIESGOS'!$AP576="Baja",'MAPA DE RIESGOS'!$AR576="Moderado"),CONCATENATE("R",'MAPA DE RIESGOS'!$H576,"C",'MAPA DE RIESGOS'!$AF576),"")</f>
        <v/>
      </c>
      <c r="BC133" s="329" t="str">
        <f>IF(AND('MAPA DE RIESGOS'!$AP577="Baja",'MAPA DE RIESGOS'!$AR577="Moderado"),CONCATENATE("R",'MAPA DE RIESGOS'!$H577,"C",'MAPA DE RIESGOS'!$AF577),"")</f>
        <v/>
      </c>
      <c r="BD133" s="329" t="str">
        <f>IF(AND('MAPA DE RIESGOS'!$AP578="Baja",'MAPA DE RIESGOS'!$AR578="Moderado"),CONCATENATE("R",'MAPA DE RIESGOS'!$H578,"C",'MAPA DE RIESGOS'!$AF578),"")</f>
        <v/>
      </c>
      <c r="BE133" s="329" t="str">
        <f>IF(AND('MAPA DE RIESGOS'!$AP579="Baja",'MAPA DE RIESGOS'!$AR579="Moderado"),CONCATENATE("R",'MAPA DE RIESGOS'!$H579,"C",'MAPA DE RIESGOS'!$AF579),"")</f>
        <v/>
      </c>
      <c r="BF133" s="329" t="str">
        <f>IF(AND('MAPA DE RIESGOS'!$AP580="Baja",'MAPA DE RIESGOS'!$AR580="Moderado"),CONCATENATE("R",'MAPA DE RIESGOS'!$H580,"C",'MAPA DE RIESGOS'!$AF580),"")</f>
        <v/>
      </c>
      <c r="BG133" s="329" t="str">
        <f>IF(AND('MAPA DE RIESGOS'!$AP581="Baja",'MAPA DE RIESGOS'!$AR581="Moderado"),CONCATENATE("R",'MAPA DE RIESGOS'!$H581,"C",'MAPA DE RIESGOS'!$AF581),"")</f>
        <v/>
      </c>
      <c r="BH133" s="329" t="str">
        <f>IF(AND('MAPA DE RIESGOS'!$AP582="Baja",'MAPA DE RIESGOS'!$AR582="Moderado"),CONCATENATE("R",'MAPA DE RIESGOS'!$H582,"C",'MAPA DE RIESGOS'!$AF582),"")</f>
        <v/>
      </c>
      <c r="BI133" s="329" t="str">
        <f>IF(AND('MAPA DE RIESGOS'!$AP583="Baja",'MAPA DE RIESGOS'!$AR583="Moderado"),CONCATENATE("R",'MAPA DE RIESGOS'!$H583,"C",'MAPA DE RIESGOS'!$AF583),"")</f>
        <v/>
      </c>
      <c r="BJ133" s="329" t="str">
        <f>IF(AND('MAPA DE RIESGOS'!$AP584="Baja",'MAPA DE RIESGOS'!$AR584="Moderado"),CONCATENATE("R",'MAPA DE RIESGOS'!$H584,"C",'MAPA DE RIESGOS'!$AF584),"")</f>
        <v/>
      </c>
      <c r="BK133" s="330" t="str">
        <f>IF(AND('MAPA DE RIESGOS'!$AP585="Baja",'MAPA DE RIESGOS'!$AR585="Moderado"),CONCATENATE("R",'MAPA DE RIESGOS'!$H585,"C",'MAPA DE RIESGOS'!$AF585),"")</f>
        <v/>
      </c>
      <c r="BL133" s="316" t="str">
        <f>IF(AND('MAPA DE RIESGOS'!$AP568="Baja",'MAPA DE RIESGOS'!$AR568="Mayor"),CONCATENATE("R",'MAPA DE RIESGOS'!$H568,"C",'MAPA DE RIESGOS'!$AF568),"")</f>
        <v/>
      </c>
      <c r="BM133" s="316" t="str">
        <f>IF(AND('MAPA DE RIESGOS'!$AP569="Baja",'MAPA DE RIESGOS'!$AR569="Mayor"),CONCATENATE("R",'MAPA DE RIESGOS'!$H569,"C",'MAPA DE RIESGOS'!$AF569),"")</f>
        <v/>
      </c>
      <c r="BN133" s="316" t="str">
        <f>IF(AND('MAPA DE RIESGOS'!$AP570="Baja",'MAPA DE RIESGOS'!$AR570="Mayor"),CONCATENATE("R",'MAPA DE RIESGOS'!$H570,"C",'MAPA DE RIESGOS'!$AF570),"")</f>
        <v/>
      </c>
      <c r="BO133" s="316" t="str">
        <f>IF(AND('MAPA DE RIESGOS'!$AP571="Baja",'MAPA DE RIESGOS'!$AR571="Mayor"),CONCATENATE("R",'MAPA DE RIESGOS'!$H571,"C",'MAPA DE RIESGOS'!$AF571),"")</f>
        <v/>
      </c>
      <c r="BP133" s="316" t="str">
        <f>IF(AND('MAPA DE RIESGOS'!$AP572="Baja",'MAPA DE RIESGOS'!$AR572="Mayor"),CONCATENATE("R",'MAPA DE RIESGOS'!$H572,"C",'MAPA DE RIESGOS'!$AF572),"")</f>
        <v/>
      </c>
      <c r="BQ133" s="316" t="str">
        <f>IF(AND('MAPA DE RIESGOS'!$AP573="Baja",'MAPA DE RIESGOS'!$AR573="Mayor"),CONCATENATE("R",'MAPA DE RIESGOS'!$H573,"C",'MAPA DE RIESGOS'!$AF573),"")</f>
        <v/>
      </c>
      <c r="BR133" s="316" t="str">
        <f>IF(AND('MAPA DE RIESGOS'!$AP574="Baja",'MAPA DE RIESGOS'!$AR574="Mayor"),CONCATENATE("R",'MAPA DE RIESGOS'!$H574,"C",'MAPA DE RIESGOS'!$AF574),"")</f>
        <v/>
      </c>
      <c r="BS133" s="316" t="str">
        <f>IF(AND('MAPA DE RIESGOS'!$AP575="Baja",'MAPA DE RIESGOS'!$AR575="Mayor"),CONCATENATE("R",'MAPA DE RIESGOS'!$H575,"C",'MAPA DE RIESGOS'!$AF575),"")</f>
        <v/>
      </c>
      <c r="BT133" s="316" t="str">
        <f>IF(AND('MAPA DE RIESGOS'!$AP576="Baja",'MAPA DE RIESGOS'!$AR576="Mayor"),CONCATENATE("R",'MAPA DE RIESGOS'!$H576,"C",'MAPA DE RIESGOS'!$AF576),"")</f>
        <v/>
      </c>
      <c r="BU133" s="316" t="str">
        <f>IF(AND('MAPA DE RIESGOS'!$AP577="Baja",'MAPA DE RIESGOS'!$AR577="Mayor"),CONCATENATE("R",'MAPA DE RIESGOS'!$H577,"C",'MAPA DE RIESGOS'!$AF577),"")</f>
        <v/>
      </c>
      <c r="BV133" s="316" t="str">
        <f>IF(AND('MAPA DE RIESGOS'!$AP578="Baja",'MAPA DE RIESGOS'!$AR578="Mayor"),CONCATENATE("R",'MAPA DE RIESGOS'!$H578,"C",'MAPA DE RIESGOS'!$AF578),"")</f>
        <v/>
      </c>
      <c r="BW133" s="316" t="str">
        <f>IF(AND('MAPA DE RIESGOS'!$AP579="Baja",'MAPA DE RIESGOS'!$AR579="Mayor"),CONCATENATE("R",'MAPA DE RIESGOS'!$H579,"C",'MAPA DE RIESGOS'!$AF579),"")</f>
        <v/>
      </c>
      <c r="BX133" s="316" t="str">
        <f>IF(AND('MAPA DE RIESGOS'!$AP580="Baja",'MAPA DE RIESGOS'!$AR580="Mayor"),CONCATENATE("R",'MAPA DE RIESGOS'!$H580,"C",'MAPA DE RIESGOS'!$AF580),"")</f>
        <v/>
      </c>
      <c r="BY133" s="316" t="str">
        <f>IF(AND('MAPA DE RIESGOS'!$AP581="Baja",'MAPA DE RIESGOS'!$AR581="Mayor"),CONCATENATE("R",'MAPA DE RIESGOS'!$H581,"C",'MAPA DE RIESGOS'!$AF581),"")</f>
        <v/>
      </c>
      <c r="BZ133" s="316" t="str">
        <f>IF(AND('MAPA DE RIESGOS'!$AP582="Baja",'MAPA DE RIESGOS'!$AR582="Mayor"),CONCATENATE("R",'MAPA DE RIESGOS'!$H582,"C",'MAPA DE RIESGOS'!$AF582),"")</f>
        <v/>
      </c>
      <c r="CA133" s="316" t="str">
        <f>IF(AND('MAPA DE RIESGOS'!$AP583="Baja",'MAPA DE RIESGOS'!$AR583="Mayor"),CONCATENATE("R",'MAPA DE RIESGOS'!$H583,"C",'MAPA DE RIESGOS'!$AF583),"")</f>
        <v/>
      </c>
      <c r="CB133" s="316" t="str">
        <f>IF(AND('MAPA DE RIESGOS'!$AP584="Baja",'MAPA DE RIESGOS'!$AR584="Mayor"),CONCATENATE("R",'MAPA DE RIESGOS'!$H584,"C",'MAPA DE RIESGOS'!$AF584),"")</f>
        <v/>
      </c>
      <c r="CC133" s="317" t="str">
        <f>IF(AND('MAPA DE RIESGOS'!$AP585="Baja",'MAPA DE RIESGOS'!$AR585="Mayor"),CONCATENATE("R",'MAPA DE RIESGOS'!$H585,"C",'MAPA DE RIESGOS'!$AF585),"")</f>
        <v/>
      </c>
      <c r="CD133" s="318" t="str">
        <f>IF(AND('MAPA DE RIESGOS'!$AP568="Baja",'MAPA DE RIESGOS'!$AR568="Catastrófico"),CONCATENATE("R",'MAPA DE RIESGOS'!$H568,"C",'MAPA DE RIESGOS'!$AF568),"")</f>
        <v/>
      </c>
      <c r="CE133" s="318" t="str">
        <f>IF(AND('MAPA DE RIESGOS'!$AP569="Baja",'MAPA DE RIESGOS'!$AR569="Catastrófico"),CONCATENATE("R",'MAPA DE RIESGOS'!$H569,"C",'MAPA DE RIESGOS'!$AF569),"")</f>
        <v/>
      </c>
      <c r="CF133" s="318" t="str">
        <f>IF(AND('MAPA DE RIESGOS'!$AP570="Baja",'MAPA DE RIESGOS'!$AR570="Catastrófico"),CONCATENATE("R",'MAPA DE RIESGOS'!$H570,"C",'MAPA DE RIESGOS'!$AF570),"")</f>
        <v/>
      </c>
      <c r="CG133" s="318" t="str">
        <f>IF(AND('MAPA DE RIESGOS'!$AP571="Baja",'MAPA DE RIESGOS'!$AR571="Catastrófico"),CONCATENATE("R",'MAPA DE RIESGOS'!$H571,"C",'MAPA DE RIESGOS'!$AF571),"")</f>
        <v/>
      </c>
      <c r="CH133" s="318" t="str">
        <f>IF(AND('MAPA DE RIESGOS'!$AP572="Baja",'MAPA DE RIESGOS'!$AR572="Catastrófico"),CONCATENATE("R",'MAPA DE RIESGOS'!$H572,"C",'MAPA DE RIESGOS'!$AF572),"")</f>
        <v/>
      </c>
      <c r="CI133" s="318" t="str">
        <f>IF(AND('MAPA DE RIESGOS'!$AP573="Baja",'MAPA DE RIESGOS'!$AR573="Catastrófico"),CONCATENATE("R",'MAPA DE RIESGOS'!$H573,"C",'MAPA DE RIESGOS'!$AF573),"")</f>
        <v/>
      </c>
      <c r="CJ133" s="318" t="str">
        <f>IF(AND('MAPA DE RIESGOS'!$AP574="Baja",'MAPA DE RIESGOS'!$AR574="Catastrófico"),CONCATENATE("R",'MAPA DE RIESGOS'!$H574,"C",'MAPA DE RIESGOS'!$AF574),"")</f>
        <v/>
      </c>
      <c r="CK133" s="318" t="str">
        <f>IF(AND('MAPA DE RIESGOS'!$AP575="Baja",'MAPA DE RIESGOS'!$AR575="Catastrófico"),CONCATENATE("R",'MAPA DE RIESGOS'!$H575,"C",'MAPA DE RIESGOS'!$AF575),"")</f>
        <v/>
      </c>
      <c r="CL133" s="318" t="str">
        <f>IF(AND('MAPA DE RIESGOS'!$AP576="Baja",'MAPA DE RIESGOS'!$AR576="Catastrófico"),CONCATENATE("R",'MAPA DE RIESGOS'!$H576,"C",'MAPA DE RIESGOS'!$AF576),"")</f>
        <v/>
      </c>
      <c r="CM133" s="318" t="str">
        <f>IF(AND('MAPA DE RIESGOS'!$AP577="Baja",'MAPA DE RIESGOS'!$AR577="Catastrófico"),CONCATENATE("R",'MAPA DE RIESGOS'!$H577,"C",'MAPA DE RIESGOS'!$AF577),"")</f>
        <v/>
      </c>
      <c r="CN133" s="318" t="str">
        <f>IF(AND('MAPA DE RIESGOS'!$AP578="Baja",'MAPA DE RIESGOS'!$AR578="Catastrófico"),CONCATENATE("R",'MAPA DE RIESGOS'!$H578,"C",'MAPA DE RIESGOS'!$AF578),"")</f>
        <v/>
      </c>
      <c r="CO133" s="318" t="str">
        <f>IF(AND('MAPA DE RIESGOS'!$AP579="Baja",'MAPA DE RIESGOS'!$AR579="Catastrófico"),CONCATENATE("R",'MAPA DE RIESGOS'!$H579,"C",'MAPA DE RIESGOS'!$AF579),"")</f>
        <v/>
      </c>
      <c r="CP133" s="318" t="str">
        <f>IF(AND('MAPA DE RIESGOS'!$AP580="Baja",'MAPA DE RIESGOS'!$AR580="Catastrófico"),CONCATENATE("R",'MAPA DE RIESGOS'!$H580,"C",'MAPA DE RIESGOS'!$AF580),"")</f>
        <v/>
      </c>
      <c r="CQ133" s="318" t="str">
        <f>IF(AND('MAPA DE RIESGOS'!$AP581="Baja",'MAPA DE RIESGOS'!$AR581="Catastrófico"),CONCATENATE("R",'MAPA DE RIESGOS'!$H581,"C",'MAPA DE RIESGOS'!$AF581),"")</f>
        <v/>
      </c>
      <c r="CR133" s="318" t="str">
        <f>IF(AND('MAPA DE RIESGOS'!$AP582="Baja",'MAPA DE RIESGOS'!$AR582="Catastrófico"),CONCATENATE("R",'MAPA DE RIESGOS'!$H582,"C",'MAPA DE RIESGOS'!$AF582),"")</f>
        <v/>
      </c>
      <c r="CS133" s="318" t="str">
        <f>IF(AND('MAPA DE RIESGOS'!$AP583="Baja",'MAPA DE RIESGOS'!$AR583="Catastrófico"),CONCATENATE("R",'MAPA DE RIESGOS'!$H583,"C",'MAPA DE RIESGOS'!$AF583),"")</f>
        <v/>
      </c>
      <c r="CT133" s="318" t="str">
        <f>IF(AND('MAPA DE RIESGOS'!$AP584="Baja",'MAPA DE RIESGOS'!$AR584="Catastrófico"),CONCATENATE("R",'MAPA DE RIESGOS'!$H584,"C",'MAPA DE RIESGOS'!$AF584),"")</f>
        <v/>
      </c>
      <c r="CU133" s="319" t="str">
        <f>IF(AND('MAPA DE RIESGOS'!$AP585="Baja",'MAPA DE RIESGOS'!$AR585="Catastrófico"),CONCATENATE("R",'MAPA DE RIESGOS'!$H585,"C",'MAPA DE RIESGOS'!$AF585),"")</f>
        <v/>
      </c>
      <c r="CV133" s="57"/>
      <c r="CW133" s="845"/>
      <c r="CX133" s="845"/>
      <c r="CY133" s="845"/>
      <c r="CZ133" s="845"/>
      <c r="DA133" s="845"/>
      <c r="DB133" s="845"/>
    </row>
    <row r="134" spans="2:106" ht="32.450000000000003" customHeight="1">
      <c r="B134" s="878"/>
      <c r="C134" s="878"/>
      <c r="D134" s="879"/>
      <c r="E134" s="849"/>
      <c r="F134" s="850"/>
      <c r="G134" s="850"/>
      <c r="H134" s="850"/>
      <c r="I134" s="851"/>
      <c r="J134" s="337" t="str">
        <f>IF(AND('MAPA DE RIESGOS'!$AP586="Baja",'MAPA DE RIESGOS'!$AR586="Leve"),CONCATENATE("R",'MAPA DE RIESGOS'!$H586,"C",'MAPA DE RIESGOS'!$AF586),"")</f>
        <v/>
      </c>
      <c r="K134" s="338" t="str">
        <f>IF(AND('MAPA DE RIESGOS'!$AP587="Baja",'MAPA DE RIESGOS'!$AR587="Leve"),CONCATENATE("R",'MAPA DE RIESGOS'!$H587,"C",'MAPA DE RIESGOS'!$AF587),"")</f>
        <v/>
      </c>
      <c r="L134" s="338" t="str">
        <f>IF(AND('MAPA DE RIESGOS'!$AP588="Baja",'MAPA DE RIESGOS'!$AR588="Leve"),CONCATENATE("R",'MAPA DE RIESGOS'!$H588,"C",'MAPA DE RIESGOS'!$AF588),"")</f>
        <v/>
      </c>
      <c r="M134" s="338" t="str">
        <f>IF(AND('MAPA DE RIESGOS'!$AP589="Baja",'MAPA DE RIESGOS'!$AR589="Leve"),CONCATENATE("R",'MAPA DE RIESGOS'!$H589,"C",'MAPA DE RIESGOS'!$AF589),"")</f>
        <v/>
      </c>
      <c r="N134" s="338" t="str">
        <f>IF(AND('MAPA DE RIESGOS'!$AP590="Baja",'MAPA DE RIESGOS'!$AR590="Leve"),CONCATENATE("R",'MAPA DE RIESGOS'!$H590,"C",'MAPA DE RIESGOS'!$AF590),"")</f>
        <v/>
      </c>
      <c r="O134" s="338" t="str">
        <f>IF(AND('MAPA DE RIESGOS'!$AP591="Baja",'MAPA DE RIESGOS'!$AR591="Leve"),CONCATENATE("R",'MAPA DE RIESGOS'!$H591,"C",'MAPA DE RIESGOS'!$AF591),"")</f>
        <v/>
      </c>
      <c r="P134" s="338" t="str">
        <f>IF(AND('MAPA DE RIESGOS'!$AP592="Baja",'MAPA DE RIESGOS'!$AR592="Leve"),CONCATENATE("R",'MAPA DE RIESGOS'!$H592,"C",'MAPA DE RIESGOS'!$AF592),"")</f>
        <v/>
      </c>
      <c r="Q134" s="338" t="str">
        <f>IF(AND('MAPA DE RIESGOS'!$AP593="Baja",'MAPA DE RIESGOS'!$AR593="Leve"),CONCATENATE("R",'MAPA DE RIESGOS'!$H593,"C",'MAPA DE RIESGOS'!$AF593),"")</f>
        <v/>
      </c>
      <c r="R134" s="338" t="str">
        <f>IF(AND('MAPA DE RIESGOS'!$AP594="Baja",'MAPA DE RIESGOS'!$AR594="Leve"),CONCATENATE("R",'MAPA DE RIESGOS'!$H594,"C",'MAPA DE RIESGOS'!$AF594),"")</f>
        <v/>
      </c>
      <c r="S134" s="338" t="str">
        <f>IF(AND('MAPA DE RIESGOS'!$AP595="Baja",'MAPA DE RIESGOS'!$AR595="Leve"),CONCATENATE("R",'MAPA DE RIESGOS'!$H595,"C",'MAPA DE RIESGOS'!$AF595),"")</f>
        <v/>
      </c>
      <c r="T134" s="338" t="str">
        <f>IF(AND('MAPA DE RIESGOS'!$AP596="Baja",'MAPA DE RIESGOS'!$AR596="Leve"),CONCATENATE("R",'MAPA DE RIESGOS'!$H596,"C",'MAPA DE RIESGOS'!$AF596),"")</f>
        <v/>
      </c>
      <c r="U134" s="338" t="str">
        <f>IF(AND('MAPA DE RIESGOS'!$AP597="Baja",'MAPA DE RIESGOS'!$AR597="Leve"),CONCATENATE("R",'MAPA DE RIESGOS'!$H597,"C",'MAPA DE RIESGOS'!$AF597),"")</f>
        <v/>
      </c>
      <c r="V134" s="338" t="str">
        <f>IF(AND('MAPA DE RIESGOS'!$AP598="Baja",'MAPA DE RIESGOS'!$AR598="Leve"),CONCATENATE("R",'MAPA DE RIESGOS'!$H598,"C",'MAPA DE RIESGOS'!$AF598),"")</f>
        <v/>
      </c>
      <c r="W134" s="338" t="str">
        <f>IF(AND('MAPA DE RIESGOS'!$AP599="Baja",'MAPA DE RIESGOS'!$AR599="Leve"),CONCATENATE("R",'MAPA DE RIESGOS'!$H599,"C",'MAPA DE RIESGOS'!$AF599),"")</f>
        <v/>
      </c>
      <c r="X134" s="338" t="str">
        <f>IF(AND('MAPA DE RIESGOS'!$AP600="Baja",'MAPA DE RIESGOS'!$AR600="Leve"),CONCATENATE("R",'MAPA DE RIESGOS'!$H600,"C",'MAPA DE RIESGOS'!$AF600),"")</f>
        <v/>
      </c>
      <c r="Y134" s="338" t="str">
        <f>IF(AND('MAPA DE RIESGOS'!$AP601="Baja",'MAPA DE RIESGOS'!$AR601="Leve"),CONCATENATE("R",'MAPA DE RIESGOS'!$H601,"C",'MAPA DE RIESGOS'!$AF601),"")</f>
        <v/>
      </c>
      <c r="Z134" s="338" t="str">
        <f>IF(AND('MAPA DE RIESGOS'!$AP602="Baja",'MAPA DE RIESGOS'!$AR602="Leve"),CONCATENATE("R",'MAPA DE RIESGOS'!$H602,"C",'MAPA DE RIESGOS'!$AF602),"")</f>
        <v/>
      </c>
      <c r="AA134" s="339" t="str">
        <f>IF(AND('MAPA DE RIESGOS'!$AP603="Baja",'MAPA DE RIESGOS'!$AR603="Leve"),CONCATENATE("R",'MAPA DE RIESGOS'!$H603,"C",'MAPA DE RIESGOS'!$AF603),"")</f>
        <v/>
      </c>
      <c r="AB134" s="328" t="str">
        <f>IF(AND('MAPA DE RIESGOS'!$AP586="Baja",'MAPA DE RIESGOS'!$AR586="Menor"),CONCATENATE("R",'MAPA DE RIESGOS'!$H586,"C",'MAPA DE RIESGOS'!$AF586),"")</f>
        <v/>
      </c>
      <c r="AC134" s="329" t="str">
        <f>IF(AND('MAPA DE RIESGOS'!$AP587="Baja",'MAPA DE RIESGOS'!$AR587="Menor"),CONCATENATE("R",'MAPA DE RIESGOS'!$H587,"C",'MAPA DE RIESGOS'!$AF587),"")</f>
        <v/>
      </c>
      <c r="AD134" s="329" t="str">
        <f>IF(AND('MAPA DE RIESGOS'!$AP588="Baja",'MAPA DE RIESGOS'!$AR588="Menor"),CONCATENATE("R",'MAPA DE RIESGOS'!$H588,"C",'MAPA DE RIESGOS'!$AF588),"")</f>
        <v/>
      </c>
      <c r="AE134" s="329" t="str">
        <f>IF(AND('MAPA DE RIESGOS'!$AP589="Baja",'MAPA DE RIESGOS'!$AR589="Menor"),CONCATENATE("R",'MAPA DE RIESGOS'!$H589,"C",'MAPA DE RIESGOS'!$AF589),"")</f>
        <v/>
      </c>
      <c r="AF134" s="329" t="str">
        <f>IF(AND('MAPA DE RIESGOS'!$AP590="Baja",'MAPA DE RIESGOS'!$AR590="Menor"),CONCATENATE("R",'MAPA DE RIESGOS'!$H590,"C",'MAPA DE RIESGOS'!$AF590),"")</f>
        <v/>
      </c>
      <c r="AG134" s="329" t="str">
        <f>IF(AND('MAPA DE RIESGOS'!$AP591="Baja",'MAPA DE RIESGOS'!$AR591="Menor"),CONCATENATE("R",'MAPA DE RIESGOS'!$H591,"C",'MAPA DE RIESGOS'!$AF591),"")</f>
        <v/>
      </c>
      <c r="AH134" s="329" t="str">
        <f>IF(AND('MAPA DE RIESGOS'!$AP592="Baja",'MAPA DE RIESGOS'!$AR592="Menor"),CONCATENATE("R",'MAPA DE RIESGOS'!$H592,"C",'MAPA DE RIESGOS'!$AF592),"")</f>
        <v/>
      </c>
      <c r="AI134" s="329" t="str">
        <f>IF(AND('MAPA DE RIESGOS'!$AP593="Baja",'MAPA DE RIESGOS'!$AR593="Menor"),CONCATENATE("R",'MAPA DE RIESGOS'!$H593,"C",'MAPA DE RIESGOS'!$AF593),"")</f>
        <v/>
      </c>
      <c r="AJ134" s="329" t="str">
        <f>IF(AND('MAPA DE RIESGOS'!$AP594="Baja",'MAPA DE RIESGOS'!$AR594="Menor"),CONCATENATE("R",'MAPA DE RIESGOS'!$H594,"C",'MAPA DE RIESGOS'!$AF594),"")</f>
        <v/>
      </c>
      <c r="AK134" s="329" t="str">
        <f>IF(AND('MAPA DE RIESGOS'!$AP595="Baja",'MAPA DE RIESGOS'!$AR595="Menor"),CONCATENATE("R",'MAPA DE RIESGOS'!$H595,"C",'MAPA DE RIESGOS'!$AF595),"")</f>
        <v/>
      </c>
      <c r="AL134" s="329" t="str">
        <f>IF(AND('MAPA DE RIESGOS'!$AP596="Baja",'MAPA DE RIESGOS'!$AR596="Menor"),CONCATENATE("R",'MAPA DE RIESGOS'!$H596,"C",'MAPA DE RIESGOS'!$AF596),"")</f>
        <v/>
      </c>
      <c r="AM134" s="329" t="str">
        <f>IF(AND('MAPA DE RIESGOS'!$AP597="Baja",'MAPA DE RIESGOS'!$AR597="Menor"),CONCATENATE("R",'MAPA DE RIESGOS'!$H597,"C",'MAPA DE RIESGOS'!$AF597),"")</f>
        <v/>
      </c>
      <c r="AN134" s="329" t="str">
        <f>IF(AND('MAPA DE RIESGOS'!$AP598="Baja",'MAPA DE RIESGOS'!$AR598="Menor"),CONCATENATE("R",'MAPA DE RIESGOS'!$H598,"C",'MAPA DE RIESGOS'!$AF598),"")</f>
        <v/>
      </c>
      <c r="AO134" s="329" t="str">
        <f>IF(AND('MAPA DE RIESGOS'!$AP599="Baja",'MAPA DE RIESGOS'!$AR599="Menor"),CONCATENATE("R",'MAPA DE RIESGOS'!$H599,"C",'MAPA DE RIESGOS'!$AF599),"")</f>
        <v/>
      </c>
      <c r="AP134" s="329" t="str">
        <f>IF(AND('MAPA DE RIESGOS'!$AP600="Baja",'MAPA DE RIESGOS'!$AR600="Menor"),CONCATENATE("R",'MAPA DE RIESGOS'!$H600,"C",'MAPA DE RIESGOS'!$AF600),"")</f>
        <v/>
      </c>
      <c r="AQ134" s="329" t="str">
        <f>IF(AND('MAPA DE RIESGOS'!$AP601="Baja",'MAPA DE RIESGOS'!$AR601="Menor"),CONCATENATE("R",'MAPA DE RIESGOS'!$H601,"C",'MAPA DE RIESGOS'!$AF601),"")</f>
        <v/>
      </c>
      <c r="AR134" s="329" t="str">
        <f>IF(AND('MAPA DE RIESGOS'!$AP602="Baja",'MAPA DE RIESGOS'!$AR602="Menor"),CONCATENATE("R",'MAPA DE RIESGOS'!$H602,"C",'MAPA DE RIESGOS'!$AF602),"")</f>
        <v/>
      </c>
      <c r="AS134" s="329" t="str">
        <f>IF(AND('MAPA DE RIESGOS'!$AP603="Baja",'MAPA DE RIESGOS'!$AR603="Menor"),CONCATENATE("R",'MAPA DE RIESGOS'!$H603,"C",'MAPA DE RIESGOS'!$AF603),"")</f>
        <v/>
      </c>
      <c r="AT134" s="328" t="str">
        <f>IF(AND('MAPA DE RIESGOS'!$AP586="Baja",'MAPA DE RIESGOS'!$AR586="Moderado"),CONCATENATE("R",'MAPA DE RIESGOS'!$H586,"C",'MAPA DE RIESGOS'!$AF586),"")</f>
        <v/>
      </c>
      <c r="AU134" s="329" t="str">
        <f>IF(AND('MAPA DE RIESGOS'!$AP587="Baja",'MAPA DE RIESGOS'!$AR587="Moderado"),CONCATENATE("R",'MAPA DE RIESGOS'!$H587,"C",'MAPA DE RIESGOS'!$AF587),"")</f>
        <v/>
      </c>
      <c r="AV134" s="329" t="str">
        <f>IF(AND('MAPA DE RIESGOS'!$AP588="Baja",'MAPA DE RIESGOS'!$AR588="Moderado"),CONCATENATE("R",'MAPA DE RIESGOS'!$H588,"C",'MAPA DE RIESGOS'!$AF588),"")</f>
        <v/>
      </c>
      <c r="AW134" s="329" t="str">
        <f>IF(AND('MAPA DE RIESGOS'!$AP589="Baja",'MAPA DE RIESGOS'!$AR589="Moderado"),CONCATENATE("R",'MAPA DE RIESGOS'!$H589,"C",'MAPA DE RIESGOS'!$AF589),"")</f>
        <v/>
      </c>
      <c r="AX134" s="329" t="str">
        <f>IF(AND('MAPA DE RIESGOS'!$AP590="Baja",'MAPA DE RIESGOS'!$AR590="Moderado"),CONCATENATE("R",'MAPA DE RIESGOS'!$H590,"C",'MAPA DE RIESGOS'!$AF590),"")</f>
        <v/>
      </c>
      <c r="AY134" s="329" t="str">
        <f>IF(AND('MAPA DE RIESGOS'!$AP591="Baja",'MAPA DE RIESGOS'!$AR591="Moderado"),CONCATENATE("R",'MAPA DE RIESGOS'!$H591,"C",'MAPA DE RIESGOS'!$AF591),"")</f>
        <v/>
      </c>
      <c r="AZ134" s="329" t="str">
        <f>IF(AND('MAPA DE RIESGOS'!$AP592="Baja",'MAPA DE RIESGOS'!$AR592="Moderado"),CONCATENATE("R",'MAPA DE RIESGOS'!$H592,"C",'MAPA DE RIESGOS'!$AF592),"")</f>
        <v/>
      </c>
      <c r="BA134" s="329" t="str">
        <f>IF(AND('MAPA DE RIESGOS'!$AP593="Baja",'MAPA DE RIESGOS'!$AR593="Moderado"),CONCATENATE("R",'MAPA DE RIESGOS'!$H593,"C",'MAPA DE RIESGOS'!$AF593),"")</f>
        <v/>
      </c>
      <c r="BB134" s="329" t="str">
        <f>IF(AND('MAPA DE RIESGOS'!$AP594="Baja",'MAPA DE RIESGOS'!$AR594="Moderado"),CONCATENATE("R",'MAPA DE RIESGOS'!$H594,"C",'MAPA DE RIESGOS'!$AF594),"")</f>
        <v/>
      </c>
      <c r="BC134" s="329" t="str">
        <f>IF(AND('MAPA DE RIESGOS'!$AP595="Baja",'MAPA DE RIESGOS'!$AR595="Moderado"),CONCATENATE("R",'MAPA DE RIESGOS'!$H595,"C",'MAPA DE RIESGOS'!$AF595),"")</f>
        <v/>
      </c>
      <c r="BD134" s="329" t="str">
        <f>IF(AND('MAPA DE RIESGOS'!$AP596="Baja",'MAPA DE RIESGOS'!$AR596="Moderado"),CONCATENATE("R",'MAPA DE RIESGOS'!$H596,"C",'MAPA DE RIESGOS'!$AF596),"")</f>
        <v/>
      </c>
      <c r="BE134" s="329" t="str">
        <f>IF(AND('MAPA DE RIESGOS'!$AP597="Baja",'MAPA DE RIESGOS'!$AR597="Moderado"),CONCATENATE("R",'MAPA DE RIESGOS'!$H597,"C",'MAPA DE RIESGOS'!$AF597),"")</f>
        <v/>
      </c>
      <c r="BF134" s="329" t="str">
        <f>IF(AND('MAPA DE RIESGOS'!$AP598="Baja",'MAPA DE RIESGOS'!$AR598="Moderado"),CONCATENATE("R",'MAPA DE RIESGOS'!$H598,"C",'MAPA DE RIESGOS'!$AF598),"")</f>
        <v/>
      </c>
      <c r="BG134" s="329" t="str">
        <f>IF(AND('MAPA DE RIESGOS'!$AP599="Baja",'MAPA DE RIESGOS'!$AR599="Moderado"),CONCATENATE("R",'MAPA DE RIESGOS'!$H599,"C",'MAPA DE RIESGOS'!$AF599),"")</f>
        <v/>
      </c>
      <c r="BH134" s="329" t="str">
        <f>IF(AND('MAPA DE RIESGOS'!$AP600="Baja",'MAPA DE RIESGOS'!$AR600="Moderado"),CONCATENATE("R",'MAPA DE RIESGOS'!$H600,"C",'MAPA DE RIESGOS'!$AF600),"")</f>
        <v/>
      </c>
      <c r="BI134" s="329" t="str">
        <f>IF(AND('MAPA DE RIESGOS'!$AP601="Baja",'MAPA DE RIESGOS'!$AR601="Moderado"),CONCATENATE("R",'MAPA DE RIESGOS'!$H601,"C",'MAPA DE RIESGOS'!$AF601),"")</f>
        <v/>
      </c>
      <c r="BJ134" s="329" t="str">
        <f>IF(AND('MAPA DE RIESGOS'!$AP602="Baja",'MAPA DE RIESGOS'!$AR602="Moderado"),CONCATENATE("R",'MAPA DE RIESGOS'!$H602,"C",'MAPA DE RIESGOS'!$AF602),"")</f>
        <v/>
      </c>
      <c r="BK134" s="330" t="str">
        <f>IF(AND('MAPA DE RIESGOS'!$AP603="Baja",'MAPA DE RIESGOS'!$AR603="Moderado"),CONCATENATE("R",'MAPA DE RIESGOS'!$H603,"C",'MAPA DE RIESGOS'!$AF603),"")</f>
        <v/>
      </c>
      <c r="BL134" s="316" t="str">
        <f>IF(AND('MAPA DE RIESGOS'!$AP586="Baja",'MAPA DE RIESGOS'!$AR586="Mayor"),CONCATENATE("R",'MAPA DE RIESGOS'!$H586,"C",'MAPA DE RIESGOS'!$AF586),"")</f>
        <v/>
      </c>
      <c r="BM134" s="316" t="str">
        <f>IF(AND('MAPA DE RIESGOS'!$AP587="Baja",'MAPA DE RIESGOS'!$AR587="Mayor"),CONCATENATE("R",'MAPA DE RIESGOS'!$H587,"C",'MAPA DE RIESGOS'!$AF587),"")</f>
        <v/>
      </c>
      <c r="BN134" s="316" t="str">
        <f>IF(AND('MAPA DE RIESGOS'!$AP588="Baja",'MAPA DE RIESGOS'!$AR588="Mayor"),CONCATENATE("R",'MAPA DE RIESGOS'!$H588,"C",'MAPA DE RIESGOS'!$AF588),"")</f>
        <v/>
      </c>
      <c r="BO134" s="316" t="str">
        <f>IF(AND('MAPA DE RIESGOS'!$AP589="Baja",'MAPA DE RIESGOS'!$AR589="Mayor"),CONCATENATE("R",'MAPA DE RIESGOS'!$H589,"C",'MAPA DE RIESGOS'!$AF589),"")</f>
        <v/>
      </c>
      <c r="BP134" s="316" t="str">
        <f>IF(AND('MAPA DE RIESGOS'!$AP590="Baja",'MAPA DE RIESGOS'!$AR590="Mayor"),CONCATENATE("R",'MAPA DE RIESGOS'!$H590,"C",'MAPA DE RIESGOS'!$AF590),"")</f>
        <v/>
      </c>
      <c r="BQ134" s="316" t="str">
        <f>IF(AND('MAPA DE RIESGOS'!$AP591="Baja",'MAPA DE RIESGOS'!$AR591="Mayor"),CONCATENATE("R",'MAPA DE RIESGOS'!$H591,"C",'MAPA DE RIESGOS'!$AF591),"")</f>
        <v/>
      </c>
      <c r="BR134" s="316" t="str">
        <f>IF(AND('MAPA DE RIESGOS'!$AP592="Baja",'MAPA DE RIESGOS'!$AR592="Mayor"),CONCATENATE("R",'MAPA DE RIESGOS'!$H592,"C",'MAPA DE RIESGOS'!$AF592),"")</f>
        <v/>
      </c>
      <c r="BS134" s="316" t="str">
        <f>IF(AND('MAPA DE RIESGOS'!$AP593="Baja",'MAPA DE RIESGOS'!$AR593="Mayor"),CONCATENATE("R",'MAPA DE RIESGOS'!$H593,"C",'MAPA DE RIESGOS'!$AF593),"")</f>
        <v/>
      </c>
      <c r="BT134" s="316" t="str">
        <f>IF(AND('MAPA DE RIESGOS'!$AP594="Baja",'MAPA DE RIESGOS'!$AR594="Mayor"),CONCATENATE("R",'MAPA DE RIESGOS'!$H594,"C",'MAPA DE RIESGOS'!$AF594),"")</f>
        <v/>
      </c>
      <c r="BU134" s="316" t="str">
        <f>IF(AND('MAPA DE RIESGOS'!$AP595="Baja",'MAPA DE RIESGOS'!$AR595="Mayor"),CONCATENATE("R",'MAPA DE RIESGOS'!$H595,"C",'MAPA DE RIESGOS'!$AF595),"")</f>
        <v/>
      </c>
      <c r="BV134" s="316" t="str">
        <f>IF(AND('MAPA DE RIESGOS'!$AP596="Baja",'MAPA DE RIESGOS'!$AR596="Mayor"),CONCATENATE("R",'MAPA DE RIESGOS'!$H596,"C",'MAPA DE RIESGOS'!$AF596),"")</f>
        <v/>
      </c>
      <c r="BW134" s="316" t="str">
        <f>IF(AND('MAPA DE RIESGOS'!$AP597="Baja",'MAPA DE RIESGOS'!$AR597="Mayor"),CONCATENATE("R",'MAPA DE RIESGOS'!$H597,"C",'MAPA DE RIESGOS'!$AF597),"")</f>
        <v/>
      </c>
      <c r="BX134" s="316" t="str">
        <f>IF(AND('MAPA DE RIESGOS'!$AP598="Baja",'MAPA DE RIESGOS'!$AR598="Mayor"),CONCATENATE("R",'MAPA DE RIESGOS'!$H598,"C",'MAPA DE RIESGOS'!$AF598),"")</f>
        <v/>
      </c>
      <c r="BY134" s="316" t="str">
        <f>IF(AND('MAPA DE RIESGOS'!$AP599="Baja",'MAPA DE RIESGOS'!$AR599="Mayor"),CONCATENATE("R",'MAPA DE RIESGOS'!$H599,"C",'MAPA DE RIESGOS'!$AF599),"")</f>
        <v/>
      </c>
      <c r="BZ134" s="316" t="str">
        <f>IF(AND('MAPA DE RIESGOS'!$AP600="Baja",'MAPA DE RIESGOS'!$AR600="Mayor"),CONCATENATE("R",'MAPA DE RIESGOS'!$H600,"C",'MAPA DE RIESGOS'!$AF600),"")</f>
        <v/>
      </c>
      <c r="CA134" s="316" t="str">
        <f>IF(AND('MAPA DE RIESGOS'!$AP601="Baja",'MAPA DE RIESGOS'!$AR601="Mayor"),CONCATENATE("R",'MAPA DE RIESGOS'!$H601,"C",'MAPA DE RIESGOS'!$AF601),"")</f>
        <v/>
      </c>
      <c r="CB134" s="316" t="str">
        <f>IF(AND('MAPA DE RIESGOS'!$AP602="Baja",'MAPA DE RIESGOS'!$AR602="Mayor"),CONCATENATE("R",'MAPA DE RIESGOS'!$H602,"C",'MAPA DE RIESGOS'!$AF602),"")</f>
        <v/>
      </c>
      <c r="CC134" s="317" t="str">
        <f>IF(AND('MAPA DE RIESGOS'!$AP603="Baja",'MAPA DE RIESGOS'!$AR603="Mayor"),CONCATENATE("R",'MAPA DE RIESGOS'!$H603,"C",'MAPA DE RIESGOS'!$AF603),"")</f>
        <v/>
      </c>
      <c r="CD134" s="318" t="str">
        <f>IF(AND('MAPA DE RIESGOS'!$AP586="Baja",'MAPA DE RIESGOS'!$AR586="Catastrófico"),CONCATENATE("R",'MAPA DE RIESGOS'!$H586,"C",'MAPA DE RIESGOS'!$AF586),"")</f>
        <v/>
      </c>
      <c r="CE134" s="318" t="str">
        <f>IF(AND('MAPA DE RIESGOS'!$AP587="Baja",'MAPA DE RIESGOS'!$AR587="Catastrófico"),CONCATENATE("R",'MAPA DE RIESGOS'!$H587,"C",'MAPA DE RIESGOS'!$AF587),"")</f>
        <v/>
      </c>
      <c r="CF134" s="318" t="str">
        <f>IF(AND('MAPA DE RIESGOS'!$AP588="Baja",'MAPA DE RIESGOS'!$AR588="Catastrófico"),CONCATENATE("R",'MAPA DE RIESGOS'!$H588,"C",'MAPA DE RIESGOS'!$AF588),"")</f>
        <v/>
      </c>
      <c r="CG134" s="318" t="str">
        <f>IF(AND('MAPA DE RIESGOS'!$AP589="Baja",'MAPA DE RIESGOS'!$AR589="Catastrófico"),CONCATENATE("R",'MAPA DE RIESGOS'!$H589,"C",'MAPA DE RIESGOS'!$AF589),"")</f>
        <v/>
      </c>
      <c r="CH134" s="318" t="str">
        <f>IF(AND('MAPA DE RIESGOS'!$AP590="Baja",'MAPA DE RIESGOS'!$AR590="Catastrófico"),CONCATENATE("R",'MAPA DE RIESGOS'!$H590,"C",'MAPA DE RIESGOS'!$AF590),"")</f>
        <v/>
      </c>
      <c r="CI134" s="318" t="str">
        <f>IF(AND('MAPA DE RIESGOS'!$AP591="Baja",'MAPA DE RIESGOS'!$AR591="Catastrófico"),CONCATENATE("R",'MAPA DE RIESGOS'!$H591,"C",'MAPA DE RIESGOS'!$AF591),"")</f>
        <v/>
      </c>
      <c r="CJ134" s="318" t="str">
        <f>IF(AND('MAPA DE RIESGOS'!$AP592="Baja",'MAPA DE RIESGOS'!$AR592="Catastrófico"),CONCATENATE("R",'MAPA DE RIESGOS'!$H592,"C",'MAPA DE RIESGOS'!$AF592),"")</f>
        <v/>
      </c>
      <c r="CK134" s="318" t="str">
        <f>IF(AND('MAPA DE RIESGOS'!$AP593="Baja",'MAPA DE RIESGOS'!$AR593="Catastrófico"),CONCATENATE("R",'MAPA DE RIESGOS'!$H593,"C",'MAPA DE RIESGOS'!$AF593),"")</f>
        <v/>
      </c>
      <c r="CL134" s="318" t="str">
        <f>IF(AND('MAPA DE RIESGOS'!$AP594="Baja",'MAPA DE RIESGOS'!$AR594="Catastrófico"),CONCATENATE("R",'MAPA DE RIESGOS'!$H594,"C",'MAPA DE RIESGOS'!$AF594),"")</f>
        <v/>
      </c>
      <c r="CM134" s="318" t="str">
        <f>IF(AND('MAPA DE RIESGOS'!$AP595="Baja",'MAPA DE RIESGOS'!$AR595="Catastrófico"),CONCATENATE("R",'MAPA DE RIESGOS'!$H595,"C",'MAPA DE RIESGOS'!$AF595),"")</f>
        <v/>
      </c>
      <c r="CN134" s="318" t="str">
        <f>IF(AND('MAPA DE RIESGOS'!$AP596="Baja",'MAPA DE RIESGOS'!$AR596="Catastrófico"),CONCATENATE("R",'MAPA DE RIESGOS'!$H596,"C",'MAPA DE RIESGOS'!$AF596),"")</f>
        <v/>
      </c>
      <c r="CO134" s="318" t="str">
        <f>IF(AND('MAPA DE RIESGOS'!$AP597="Baja",'MAPA DE RIESGOS'!$AR597="Catastrófico"),CONCATENATE("R",'MAPA DE RIESGOS'!$H597,"C",'MAPA DE RIESGOS'!$AF597),"")</f>
        <v/>
      </c>
      <c r="CP134" s="318" t="str">
        <f>IF(AND('MAPA DE RIESGOS'!$AP598="Baja",'MAPA DE RIESGOS'!$AR598="Catastrófico"),CONCATENATE("R",'MAPA DE RIESGOS'!$H598,"C",'MAPA DE RIESGOS'!$AF598),"")</f>
        <v/>
      </c>
      <c r="CQ134" s="318" t="str">
        <f>IF(AND('MAPA DE RIESGOS'!$AP599="Baja",'MAPA DE RIESGOS'!$AR599="Catastrófico"),CONCATENATE("R",'MAPA DE RIESGOS'!$H599,"C",'MAPA DE RIESGOS'!$AF599),"")</f>
        <v/>
      </c>
      <c r="CR134" s="318" t="str">
        <f>IF(AND('MAPA DE RIESGOS'!$AP600="Baja",'MAPA DE RIESGOS'!$AR600="Catastrófico"),CONCATENATE("R",'MAPA DE RIESGOS'!$H600,"C",'MAPA DE RIESGOS'!$AF600),"")</f>
        <v/>
      </c>
      <c r="CS134" s="318" t="str">
        <f>IF(AND('MAPA DE RIESGOS'!$AP601="Baja",'MAPA DE RIESGOS'!$AR601="Catastrófico"),CONCATENATE("R",'MAPA DE RIESGOS'!$H601,"C",'MAPA DE RIESGOS'!$AF601),"")</f>
        <v/>
      </c>
      <c r="CT134" s="318" t="str">
        <f>IF(AND('MAPA DE RIESGOS'!$AP602="Baja",'MAPA DE RIESGOS'!$AR602="Catastrófico"),CONCATENATE("R",'MAPA DE RIESGOS'!$H602,"C",'MAPA DE RIESGOS'!$AF602),"")</f>
        <v/>
      </c>
      <c r="CU134" s="319" t="str">
        <f>IF(AND('MAPA DE RIESGOS'!$AP603="Baja",'MAPA DE RIESGOS'!$AR603="Catastrófico"),CONCATENATE("R",'MAPA DE RIESGOS'!$H603,"C",'MAPA DE RIESGOS'!$AF603),"")</f>
        <v/>
      </c>
      <c r="CV134" s="57"/>
      <c r="CW134" s="845"/>
      <c r="CX134" s="845"/>
      <c r="CY134" s="845"/>
      <c r="CZ134" s="845"/>
      <c r="DA134" s="845"/>
      <c r="DB134" s="845"/>
    </row>
    <row r="135" spans="2:106" ht="32.450000000000003" customHeight="1">
      <c r="B135" s="878"/>
      <c r="C135" s="878"/>
      <c r="D135" s="879"/>
      <c r="E135" s="849"/>
      <c r="F135" s="850"/>
      <c r="G135" s="850"/>
      <c r="H135" s="850"/>
      <c r="I135" s="851"/>
      <c r="J135" s="337" t="str">
        <f>IF(AND('MAPA DE RIESGOS'!$AP604="Baja",'MAPA DE RIESGOS'!$AR604="Leve"),CONCATENATE("R",'MAPA DE RIESGOS'!$H604,"C",'MAPA DE RIESGOS'!$AF604),"")</f>
        <v/>
      </c>
      <c r="K135" s="338" t="str">
        <f>IF(AND('MAPA DE RIESGOS'!$AP605="Baja",'MAPA DE RIESGOS'!$AR605="Leve"),CONCATENATE("R",'MAPA DE RIESGOS'!$H605,"C",'MAPA DE RIESGOS'!$AF605),"")</f>
        <v/>
      </c>
      <c r="L135" s="338" t="str">
        <f>IF(AND('MAPA DE RIESGOS'!$AP606="Baja",'MAPA DE RIESGOS'!$AR606="Leve"),CONCATENATE("R",'MAPA DE RIESGOS'!$H606,"C",'MAPA DE RIESGOS'!$AF606),"")</f>
        <v/>
      </c>
      <c r="M135" s="338" t="str">
        <f>IF(AND('MAPA DE RIESGOS'!$AP607="Baja",'MAPA DE RIESGOS'!$AR607="Leve"),CONCATENATE("R",'MAPA DE RIESGOS'!$H607,"C",'MAPA DE RIESGOS'!$AF607),"")</f>
        <v/>
      </c>
      <c r="N135" s="338" t="str">
        <f>IF(AND('MAPA DE RIESGOS'!$AP608="Baja",'MAPA DE RIESGOS'!$AR608="Leve"),CONCATENATE("R",'MAPA DE RIESGOS'!$H608,"C",'MAPA DE RIESGOS'!$AF608),"")</f>
        <v/>
      </c>
      <c r="O135" s="338" t="str">
        <f>IF(AND('MAPA DE RIESGOS'!$AP609="Baja",'MAPA DE RIESGOS'!$AR609="Leve"),CONCATENATE("R",'MAPA DE RIESGOS'!$H609,"C",'MAPA DE RIESGOS'!$AF609),"")</f>
        <v/>
      </c>
      <c r="P135" s="338" t="str">
        <f>IF(AND('MAPA DE RIESGOS'!$AP610="Baja",'MAPA DE RIESGOS'!$AR610="Leve"),CONCATENATE("R",'MAPA DE RIESGOS'!$H610,"C",'MAPA DE RIESGOS'!$AF610),"")</f>
        <v/>
      </c>
      <c r="Q135" s="338" t="str">
        <f>IF(AND('MAPA DE RIESGOS'!$AP611="Baja",'MAPA DE RIESGOS'!$AR611="Leve"),CONCATENATE("R",'MAPA DE RIESGOS'!$H611,"C",'MAPA DE RIESGOS'!$AF611),"")</f>
        <v/>
      </c>
      <c r="R135" s="338" t="str">
        <f>IF(AND('MAPA DE RIESGOS'!$AP612="Baja",'MAPA DE RIESGOS'!$AR612="Leve"),CONCATENATE("R",'MAPA DE RIESGOS'!$H612,"C",'MAPA DE RIESGOS'!$AF612),"")</f>
        <v/>
      </c>
      <c r="S135" s="338" t="str">
        <f>IF(AND('MAPA DE RIESGOS'!$AP613="Baja",'MAPA DE RIESGOS'!$AR613="Leve"),CONCATENATE("R",'MAPA DE RIESGOS'!$H613,"C",'MAPA DE RIESGOS'!$AF613),"")</f>
        <v/>
      </c>
      <c r="T135" s="338" t="str">
        <f>IF(AND('MAPA DE RIESGOS'!$AP614="Baja",'MAPA DE RIESGOS'!$AR614="Leve"),CONCATENATE("R",'MAPA DE RIESGOS'!$H614,"C",'MAPA DE RIESGOS'!$AF614),"")</f>
        <v/>
      </c>
      <c r="U135" s="338" t="str">
        <f>IF(AND('MAPA DE RIESGOS'!$AP615="Baja",'MAPA DE RIESGOS'!$AR615="Leve"),CONCATENATE("R",'MAPA DE RIESGOS'!$H615,"C",'MAPA DE RIESGOS'!$AF615),"")</f>
        <v/>
      </c>
      <c r="V135" s="338" t="e">
        <f>IF(AND('MAPA DE RIESGOS'!#REF!="Baja",'MAPA DE RIESGOS'!#REF!="Leve"),CONCATENATE("R",'MAPA DE RIESGOS'!#REF!,"C",'MAPA DE RIESGOS'!#REF!),"")</f>
        <v>#REF!</v>
      </c>
      <c r="W135" s="338" t="e">
        <f>IF(AND('MAPA DE RIESGOS'!#REF!="Baja",'MAPA DE RIESGOS'!#REF!="Leve"),CONCATENATE("R",'MAPA DE RIESGOS'!#REF!,"C",'MAPA DE RIESGOS'!#REF!),"")</f>
        <v>#REF!</v>
      </c>
      <c r="X135" s="338" t="e">
        <f>IF(AND('MAPA DE RIESGOS'!#REF!="Baja",'MAPA DE RIESGOS'!#REF!="Leve"),CONCATENATE("R",'MAPA DE RIESGOS'!#REF!,"C",'MAPA DE RIESGOS'!#REF!),"")</f>
        <v>#REF!</v>
      </c>
      <c r="Y135" s="338" t="e">
        <f>IF(AND('MAPA DE RIESGOS'!#REF!="Baja",'MAPA DE RIESGOS'!#REF!="Leve"),CONCATENATE("R",'MAPA DE RIESGOS'!#REF!,"C",'MAPA DE RIESGOS'!#REF!),"")</f>
        <v>#REF!</v>
      </c>
      <c r="Z135" s="338" t="e">
        <f>IF(AND('MAPA DE RIESGOS'!#REF!="Baja",'MAPA DE RIESGOS'!#REF!="Leve"),CONCATENATE("R",'MAPA DE RIESGOS'!#REF!,"C",'MAPA DE RIESGOS'!#REF!),"")</f>
        <v>#REF!</v>
      </c>
      <c r="AA135" s="339" t="str">
        <f>IF(AND('MAPA DE RIESGOS'!$AP616="Baja",'MAPA DE RIESGOS'!$AR616="Leve"),CONCATENATE("R",'MAPA DE RIESGOS'!$H616,"C",'MAPA DE RIESGOS'!$AF616),"")</f>
        <v/>
      </c>
      <c r="AB135" s="328" t="str">
        <f>IF(AND('MAPA DE RIESGOS'!$AP604="Baja",'MAPA DE RIESGOS'!$AR604="Menor"),CONCATENATE("R",'MAPA DE RIESGOS'!$H604,"C",'MAPA DE RIESGOS'!$AF604),"")</f>
        <v/>
      </c>
      <c r="AC135" s="329" t="str">
        <f>IF(AND('MAPA DE RIESGOS'!$AP605="Baja",'MAPA DE RIESGOS'!$AR605="Menor"),CONCATENATE("R",'MAPA DE RIESGOS'!$H605,"C",'MAPA DE RIESGOS'!$AF605),"")</f>
        <v/>
      </c>
      <c r="AD135" s="329" t="str">
        <f>IF(AND('MAPA DE RIESGOS'!$AP606="Baja",'MAPA DE RIESGOS'!$AR606="Menor"),CONCATENATE("R",'MAPA DE RIESGOS'!$H606,"C",'MAPA DE RIESGOS'!$AF606),"")</f>
        <v/>
      </c>
      <c r="AE135" s="329" t="str">
        <f>IF(AND('MAPA DE RIESGOS'!$AP607="Baja",'MAPA DE RIESGOS'!$AR607="Menor"),CONCATENATE("R",'MAPA DE RIESGOS'!$H607,"C",'MAPA DE RIESGOS'!$AF607),"")</f>
        <v/>
      </c>
      <c r="AF135" s="329" t="str">
        <f>IF(AND('MAPA DE RIESGOS'!$AP608="Baja",'MAPA DE RIESGOS'!$AR608="Menor"),CONCATENATE("R",'MAPA DE RIESGOS'!$H608,"C",'MAPA DE RIESGOS'!$AF608),"")</f>
        <v/>
      </c>
      <c r="AG135" s="329" t="str">
        <f>IF(AND('MAPA DE RIESGOS'!$AP609="Baja",'MAPA DE RIESGOS'!$AR609="Menor"),CONCATENATE("R",'MAPA DE RIESGOS'!$H609,"C",'MAPA DE RIESGOS'!$AF609),"")</f>
        <v/>
      </c>
      <c r="AH135" s="329" t="str">
        <f>IF(AND('MAPA DE RIESGOS'!$AP610="Baja",'MAPA DE RIESGOS'!$AR610="Menor"),CONCATENATE("R",'MAPA DE RIESGOS'!$H610,"C",'MAPA DE RIESGOS'!$AF610),"")</f>
        <v/>
      </c>
      <c r="AI135" s="329" t="str">
        <f>IF(AND('MAPA DE RIESGOS'!$AP611="Baja",'MAPA DE RIESGOS'!$AR611="Menor"),CONCATENATE("R",'MAPA DE RIESGOS'!$H611,"C",'MAPA DE RIESGOS'!$AF611),"")</f>
        <v/>
      </c>
      <c r="AJ135" s="329" t="str">
        <f>IF(AND('MAPA DE RIESGOS'!$AP612="Baja",'MAPA DE RIESGOS'!$AR612="Menor"),CONCATENATE("R",'MAPA DE RIESGOS'!$H612,"C",'MAPA DE RIESGOS'!$AF612),"")</f>
        <v/>
      </c>
      <c r="AK135" s="329" t="str">
        <f>IF(AND('MAPA DE RIESGOS'!$AP613="Baja",'MAPA DE RIESGOS'!$AR613="Menor"),CONCATENATE("R",'MAPA DE RIESGOS'!$H613,"C",'MAPA DE RIESGOS'!$AF613),"")</f>
        <v/>
      </c>
      <c r="AL135" s="329" t="str">
        <f>IF(AND('MAPA DE RIESGOS'!$AP614="Baja",'MAPA DE RIESGOS'!$AR614="Menor"),CONCATENATE("R",'MAPA DE RIESGOS'!$H614,"C",'MAPA DE RIESGOS'!$AF614),"")</f>
        <v/>
      </c>
      <c r="AM135" s="329" t="str">
        <f>IF(AND('MAPA DE RIESGOS'!$AP615="Baja",'MAPA DE RIESGOS'!$AR615="Menor"),CONCATENATE("R",'MAPA DE RIESGOS'!$H615,"C",'MAPA DE RIESGOS'!$AF615),"")</f>
        <v/>
      </c>
      <c r="AN135" s="329" t="e">
        <f>IF(AND('MAPA DE RIESGOS'!#REF!="Baja",'MAPA DE RIESGOS'!#REF!="Menor"),CONCATENATE("R",'MAPA DE RIESGOS'!#REF!,"C",'MAPA DE RIESGOS'!#REF!),"")</f>
        <v>#REF!</v>
      </c>
      <c r="AO135" s="329" t="e">
        <f>IF(AND('MAPA DE RIESGOS'!#REF!="Baja",'MAPA DE RIESGOS'!#REF!="Menor"),CONCATENATE("R",'MAPA DE RIESGOS'!#REF!,"C",'MAPA DE RIESGOS'!#REF!),"")</f>
        <v>#REF!</v>
      </c>
      <c r="AP135" s="329" t="e">
        <f>IF(AND('MAPA DE RIESGOS'!#REF!="Baja",'MAPA DE RIESGOS'!#REF!="Menor"),CONCATENATE("R",'MAPA DE RIESGOS'!#REF!,"C",'MAPA DE RIESGOS'!#REF!),"")</f>
        <v>#REF!</v>
      </c>
      <c r="AQ135" s="329" t="e">
        <f>IF(AND('MAPA DE RIESGOS'!#REF!="Baja",'MAPA DE RIESGOS'!#REF!="Menor"),CONCATENATE("R",'MAPA DE RIESGOS'!#REF!,"C",'MAPA DE RIESGOS'!#REF!),"")</f>
        <v>#REF!</v>
      </c>
      <c r="AR135" s="329" t="e">
        <f>IF(AND('MAPA DE RIESGOS'!#REF!="Baja",'MAPA DE RIESGOS'!#REF!="Menor"),CONCATENATE("R",'MAPA DE RIESGOS'!#REF!,"C",'MAPA DE RIESGOS'!#REF!),"")</f>
        <v>#REF!</v>
      </c>
      <c r="AS135" s="329" t="str">
        <f>IF(AND('MAPA DE RIESGOS'!$AP616="Baja",'MAPA DE RIESGOS'!$AR616="Menor"),CONCATENATE("R",'MAPA DE RIESGOS'!$H616,"C",'MAPA DE RIESGOS'!$AF616),"")</f>
        <v/>
      </c>
      <c r="AT135" s="328" t="str">
        <f>IF(AND('MAPA DE RIESGOS'!$AP604="Baja",'MAPA DE RIESGOS'!$AR604="Moderado"),CONCATENATE("R",'MAPA DE RIESGOS'!$H604,"C",'MAPA DE RIESGOS'!$AF604),"")</f>
        <v/>
      </c>
      <c r="AU135" s="329" t="str">
        <f>IF(AND('MAPA DE RIESGOS'!$AP605="Baja",'MAPA DE RIESGOS'!$AR605="Moderado"),CONCATENATE("R",'MAPA DE RIESGOS'!$H605,"C",'MAPA DE RIESGOS'!$AF605),"")</f>
        <v/>
      </c>
      <c r="AV135" s="329" t="str">
        <f>IF(AND('MAPA DE RIESGOS'!$AP606="Baja",'MAPA DE RIESGOS'!$AR606="Moderado"),CONCATENATE("R",'MAPA DE RIESGOS'!$H606,"C",'MAPA DE RIESGOS'!$AF606),"")</f>
        <v/>
      </c>
      <c r="AW135" s="329" t="str">
        <f>IF(AND('MAPA DE RIESGOS'!$AP607="Baja",'MAPA DE RIESGOS'!$AR607="Moderado"),CONCATENATE("R",'MAPA DE RIESGOS'!$H607,"C",'MAPA DE RIESGOS'!$AF607),"")</f>
        <v/>
      </c>
      <c r="AX135" s="329" t="str">
        <f>IF(AND('MAPA DE RIESGOS'!$AP608="Baja",'MAPA DE RIESGOS'!$AR608="Moderado"),CONCATENATE("R",'MAPA DE RIESGOS'!$H608,"C",'MAPA DE RIESGOS'!$AF608),"")</f>
        <v/>
      </c>
      <c r="AY135" s="329" t="str">
        <f>IF(AND('MAPA DE RIESGOS'!$AP609="Baja",'MAPA DE RIESGOS'!$AR609="Moderado"),CONCATENATE("R",'MAPA DE RIESGOS'!$H609,"C",'MAPA DE RIESGOS'!$AF609),"")</f>
        <v/>
      </c>
      <c r="AZ135" s="329" t="str">
        <f>IF(AND('MAPA DE RIESGOS'!$AP610="Baja",'MAPA DE RIESGOS'!$AR610="Moderado"),CONCATENATE("R",'MAPA DE RIESGOS'!$H610,"C",'MAPA DE RIESGOS'!$AF610),"")</f>
        <v/>
      </c>
      <c r="BA135" s="329" t="str">
        <f>IF(AND('MAPA DE RIESGOS'!$AP611="Baja",'MAPA DE RIESGOS'!$AR611="Moderado"),CONCATENATE("R",'MAPA DE RIESGOS'!$H611,"C",'MAPA DE RIESGOS'!$AF611),"")</f>
        <v/>
      </c>
      <c r="BB135" s="329" t="str">
        <f>IF(AND('MAPA DE RIESGOS'!$AP612="Baja",'MAPA DE RIESGOS'!$AR612="Moderado"),CONCATENATE("R",'MAPA DE RIESGOS'!$H612,"C",'MAPA DE RIESGOS'!$AF612),"")</f>
        <v/>
      </c>
      <c r="BC135" s="329" t="str">
        <f>IF(AND('MAPA DE RIESGOS'!$AP613="Baja",'MAPA DE RIESGOS'!$AR613="Moderado"),CONCATENATE("R",'MAPA DE RIESGOS'!$H613,"C",'MAPA DE RIESGOS'!$AF613),"")</f>
        <v/>
      </c>
      <c r="BD135" s="329" t="str">
        <f>IF(AND('MAPA DE RIESGOS'!$AP614="Baja",'MAPA DE RIESGOS'!$AR614="Moderado"),CONCATENATE("R",'MAPA DE RIESGOS'!$H614,"C",'MAPA DE RIESGOS'!$AF614),"")</f>
        <v/>
      </c>
      <c r="BE135" s="329" t="str">
        <f>IF(AND('MAPA DE RIESGOS'!$AP615="Baja",'MAPA DE RIESGOS'!$AR615="Moderado"),CONCATENATE("R",'MAPA DE RIESGOS'!$H615,"C",'MAPA DE RIESGOS'!$AF615),"")</f>
        <v/>
      </c>
      <c r="BF135" s="329" t="e">
        <f>IF(AND('MAPA DE RIESGOS'!#REF!="Baja",'MAPA DE RIESGOS'!#REF!="Moderado"),CONCATENATE("R",'MAPA DE RIESGOS'!#REF!,"C",'MAPA DE RIESGOS'!#REF!),"")</f>
        <v>#REF!</v>
      </c>
      <c r="BG135" s="329" t="e">
        <f>IF(AND('MAPA DE RIESGOS'!#REF!="Baja",'MAPA DE RIESGOS'!#REF!="Moderado"),CONCATENATE("R",'MAPA DE RIESGOS'!#REF!,"C",'MAPA DE RIESGOS'!#REF!),"")</f>
        <v>#REF!</v>
      </c>
      <c r="BH135" s="329" t="e">
        <f>IF(AND('MAPA DE RIESGOS'!#REF!="Baja",'MAPA DE RIESGOS'!#REF!="Moderado"),CONCATENATE("R",'MAPA DE RIESGOS'!#REF!,"C",'MAPA DE RIESGOS'!#REF!),"")</f>
        <v>#REF!</v>
      </c>
      <c r="BI135" s="329" t="e">
        <f>IF(AND('MAPA DE RIESGOS'!#REF!="Baja",'MAPA DE RIESGOS'!#REF!="Moderado"),CONCATENATE("R",'MAPA DE RIESGOS'!#REF!,"C",'MAPA DE RIESGOS'!#REF!),"")</f>
        <v>#REF!</v>
      </c>
      <c r="BJ135" s="329" t="e">
        <f>IF(AND('MAPA DE RIESGOS'!#REF!="Baja",'MAPA DE RIESGOS'!#REF!="Moderado"),CONCATENATE("R",'MAPA DE RIESGOS'!#REF!,"C",'MAPA DE RIESGOS'!#REF!),"")</f>
        <v>#REF!</v>
      </c>
      <c r="BK135" s="330" t="str">
        <f>IF(AND('MAPA DE RIESGOS'!$AP616="Baja",'MAPA DE RIESGOS'!$AR616="Moderado"),CONCATENATE("R",'MAPA DE RIESGOS'!$H616,"C",'MAPA DE RIESGOS'!$AF616),"")</f>
        <v/>
      </c>
      <c r="BL135" s="316" t="str">
        <f>IF(AND('MAPA DE RIESGOS'!$AP604="Baja",'MAPA DE RIESGOS'!$AR604="Mayor"),CONCATENATE("R",'MAPA DE RIESGOS'!$H604,"C",'MAPA DE RIESGOS'!$AF604),"")</f>
        <v/>
      </c>
      <c r="BM135" s="316" t="str">
        <f>IF(AND('MAPA DE RIESGOS'!$AP605="Baja",'MAPA DE RIESGOS'!$AR605="Mayor"),CONCATENATE("R",'MAPA DE RIESGOS'!$H605,"C",'MAPA DE RIESGOS'!$AF605),"")</f>
        <v/>
      </c>
      <c r="BN135" s="316" t="str">
        <f>IF(AND('MAPA DE RIESGOS'!$AP606="Baja",'MAPA DE RIESGOS'!$AR606="Mayor"),CONCATENATE("R",'MAPA DE RIESGOS'!$H606,"C",'MAPA DE RIESGOS'!$AF606),"")</f>
        <v/>
      </c>
      <c r="BO135" s="316" t="str">
        <f>IF(AND('MAPA DE RIESGOS'!$AP607="Baja",'MAPA DE RIESGOS'!$AR607="Mayor"),CONCATENATE("R",'MAPA DE RIESGOS'!$H607,"C",'MAPA DE RIESGOS'!$AF607),"")</f>
        <v/>
      </c>
      <c r="BP135" s="316" t="str">
        <f>IF(AND('MAPA DE RIESGOS'!$AP608="Baja",'MAPA DE RIESGOS'!$AR608="Mayor"),CONCATENATE("R",'MAPA DE RIESGOS'!$H608,"C",'MAPA DE RIESGOS'!$AF608),"")</f>
        <v/>
      </c>
      <c r="BQ135" s="316" t="str">
        <f>IF(AND('MAPA DE RIESGOS'!$AP609="Baja",'MAPA DE RIESGOS'!$AR609="Mayor"),CONCATENATE("R",'MAPA DE RIESGOS'!$H609,"C",'MAPA DE RIESGOS'!$AF609),"")</f>
        <v/>
      </c>
      <c r="BR135" s="316" t="str">
        <f>IF(AND('MAPA DE RIESGOS'!$AP610="Baja",'MAPA DE RIESGOS'!$AR610="Mayor"),CONCATENATE("R",'MAPA DE RIESGOS'!$H610,"C",'MAPA DE RIESGOS'!$AF610),"")</f>
        <v/>
      </c>
      <c r="BS135" s="316" t="str">
        <f>IF(AND('MAPA DE RIESGOS'!$AP611="Baja",'MAPA DE RIESGOS'!$AR611="Mayor"),CONCATENATE("R",'MAPA DE RIESGOS'!$H611,"C",'MAPA DE RIESGOS'!$AF611),"")</f>
        <v/>
      </c>
      <c r="BT135" s="316" t="str">
        <f>IF(AND('MAPA DE RIESGOS'!$AP612="Baja",'MAPA DE RIESGOS'!$AR612="Mayor"),CONCATENATE("R",'MAPA DE RIESGOS'!$H612,"C",'MAPA DE RIESGOS'!$AF612),"")</f>
        <v/>
      </c>
      <c r="BU135" s="316" t="str">
        <f>IF(AND('MAPA DE RIESGOS'!$AP613="Baja",'MAPA DE RIESGOS'!$AR613="Mayor"),CONCATENATE("R",'MAPA DE RIESGOS'!$H613,"C",'MAPA DE RIESGOS'!$AF613),"")</f>
        <v/>
      </c>
      <c r="BV135" s="316" t="str">
        <f>IF(AND('MAPA DE RIESGOS'!$AP614="Baja",'MAPA DE RIESGOS'!$AR614="Mayor"),CONCATENATE("R",'MAPA DE RIESGOS'!$H614,"C",'MAPA DE RIESGOS'!$AF614),"")</f>
        <v/>
      </c>
      <c r="BW135" s="316" t="str">
        <f>IF(AND('MAPA DE RIESGOS'!$AP615="Baja",'MAPA DE RIESGOS'!$AR615="Mayor"),CONCATENATE("R",'MAPA DE RIESGOS'!$H615,"C",'MAPA DE RIESGOS'!$AF615),"")</f>
        <v/>
      </c>
      <c r="BX135" s="316" t="e">
        <f>IF(AND('MAPA DE RIESGOS'!#REF!="Baja",'MAPA DE RIESGOS'!#REF!="Mayor"),CONCATENATE("R",'MAPA DE RIESGOS'!#REF!,"C",'MAPA DE RIESGOS'!#REF!),"")</f>
        <v>#REF!</v>
      </c>
      <c r="BY135" s="316" t="e">
        <f>IF(AND('MAPA DE RIESGOS'!#REF!="Baja",'MAPA DE RIESGOS'!#REF!="Mayor"),CONCATENATE("R",'MAPA DE RIESGOS'!#REF!,"C",'MAPA DE RIESGOS'!#REF!),"")</f>
        <v>#REF!</v>
      </c>
      <c r="BZ135" s="316" t="e">
        <f>IF(AND('MAPA DE RIESGOS'!#REF!="Baja",'MAPA DE RIESGOS'!#REF!="Mayor"),CONCATENATE("R",'MAPA DE RIESGOS'!#REF!,"C",'MAPA DE RIESGOS'!#REF!),"")</f>
        <v>#REF!</v>
      </c>
      <c r="CA135" s="316" t="e">
        <f>IF(AND('MAPA DE RIESGOS'!#REF!="Baja",'MAPA DE RIESGOS'!#REF!="Mayor"),CONCATENATE("R",'MAPA DE RIESGOS'!#REF!,"C",'MAPA DE RIESGOS'!#REF!),"")</f>
        <v>#REF!</v>
      </c>
      <c r="CB135" s="316" t="e">
        <f>IF(AND('MAPA DE RIESGOS'!#REF!="Baja",'MAPA DE RIESGOS'!#REF!="Mayor"),CONCATENATE("R",'MAPA DE RIESGOS'!#REF!,"C",'MAPA DE RIESGOS'!#REF!),"")</f>
        <v>#REF!</v>
      </c>
      <c r="CC135" s="317" t="str">
        <f>IF(AND('MAPA DE RIESGOS'!$AP616="Baja",'MAPA DE RIESGOS'!$AR616="Mayor"),CONCATENATE("R",'MAPA DE RIESGOS'!$H616,"C",'MAPA DE RIESGOS'!$AF616),"")</f>
        <v/>
      </c>
      <c r="CD135" s="318" t="str">
        <f>IF(AND('MAPA DE RIESGOS'!$AP604="Baja",'MAPA DE RIESGOS'!$AR604="Catastrófico"),CONCATENATE("R",'MAPA DE RIESGOS'!$H604,"C",'MAPA DE RIESGOS'!$AF604),"")</f>
        <v/>
      </c>
      <c r="CE135" s="318" t="str">
        <f>IF(AND('MAPA DE RIESGOS'!$AP605="Baja",'MAPA DE RIESGOS'!$AR605="Catastrófico"),CONCATENATE("R",'MAPA DE RIESGOS'!$H605,"C",'MAPA DE RIESGOS'!$AF605),"")</f>
        <v/>
      </c>
      <c r="CF135" s="318" t="str">
        <f>IF(AND('MAPA DE RIESGOS'!$AP606="Baja",'MAPA DE RIESGOS'!$AR606="Catastrófico"),CONCATENATE("R",'MAPA DE RIESGOS'!$H606,"C",'MAPA DE RIESGOS'!$AF606),"")</f>
        <v/>
      </c>
      <c r="CG135" s="318" t="str">
        <f>IF(AND('MAPA DE RIESGOS'!$AP607="Baja",'MAPA DE RIESGOS'!$AR607="Catastrófico"),CONCATENATE("R",'MAPA DE RIESGOS'!$H607,"C",'MAPA DE RIESGOS'!$AF607),"")</f>
        <v/>
      </c>
      <c r="CH135" s="318" t="str">
        <f>IF(AND('MAPA DE RIESGOS'!$AP608="Baja",'MAPA DE RIESGOS'!$AR608="Catastrófico"),CONCATENATE("R",'MAPA DE RIESGOS'!$H608,"C",'MAPA DE RIESGOS'!$AF608),"")</f>
        <v/>
      </c>
      <c r="CI135" s="318" t="str">
        <f>IF(AND('MAPA DE RIESGOS'!$AP609="Baja",'MAPA DE RIESGOS'!$AR609="Catastrófico"),CONCATENATE("R",'MAPA DE RIESGOS'!$H609,"C",'MAPA DE RIESGOS'!$AF609),"")</f>
        <v/>
      </c>
      <c r="CJ135" s="318" t="str">
        <f>IF(AND('MAPA DE RIESGOS'!$AP610="Baja",'MAPA DE RIESGOS'!$AR610="Catastrófico"),CONCATENATE("R",'MAPA DE RIESGOS'!$H610,"C",'MAPA DE RIESGOS'!$AF610),"")</f>
        <v/>
      </c>
      <c r="CK135" s="318" t="str">
        <f>IF(AND('MAPA DE RIESGOS'!$AP611="Baja",'MAPA DE RIESGOS'!$AR611="Catastrófico"),CONCATENATE("R",'MAPA DE RIESGOS'!$H611,"C",'MAPA DE RIESGOS'!$AF611),"")</f>
        <v/>
      </c>
      <c r="CL135" s="318" t="str">
        <f>IF(AND('MAPA DE RIESGOS'!$AP612="Baja",'MAPA DE RIESGOS'!$AR612="Catastrófico"),CONCATENATE("R",'MAPA DE RIESGOS'!$H612,"C",'MAPA DE RIESGOS'!$AF612),"")</f>
        <v/>
      </c>
      <c r="CM135" s="318" t="str">
        <f>IF(AND('MAPA DE RIESGOS'!$AP613="Baja",'MAPA DE RIESGOS'!$AR613="Catastrófico"),CONCATENATE("R",'MAPA DE RIESGOS'!$H613,"C",'MAPA DE RIESGOS'!$AF613),"")</f>
        <v/>
      </c>
      <c r="CN135" s="318" t="str">
        <f>IF(AND('MAPA DE RIESGOS'!$AP614="Baja",'MAPA DE RIESGOS'!$AR614="Catastrófico"),CONCATENATE("R",'MAPA DE RIESGOS'!$H614,"C",'MAPA DE RIESGOS'!$AF614),"")</f>
        <v/>
      </c>
      <c r="CO135" s="318" t="str">
        <f>IF(AND('MAPA DE RIESGOS'!$AP615="Baja",'MAPA DE RIESGOS'!$AR615="Catastrófico"),CONCATENATE("R",'MAPA DE RIESGOS'!$H615,"C",'MAPA DE RIESGOS'!$AF615),"")</f>
        <v/>
      </c>
      <c r="CP135" s="318" t="e">
        <f>IF(AND('MAPA DE RIESGOS'!#REF!="Baja",'MAPA DE RIESGOS'!#REF!="Catastrófico"),CONCATENATE("R",'MAPA DE RIESGOS'!#REF!,"C",'MAPA DE RIESGOS'!#REF!),"")</f>
        <v>#REF!</v>
      </c>
      <c r="CQ135" s="318" t="e">
        <f>IF(AND('MAPA DE RIESGOS'!#REF!="Baja",'MAPA DE RIESGOS'!#REF!="Catastrófico"),CONCATENATE("R",'MAPA DE RIESGOS'!#REF!,"C",'MAPA DE RIESGOS'!#REF!),"")</f>
        <v>#REF!</v>
      </c>
      <c r="CR135" s="318" t="e">
        <f>IF(AND('MAPA DE RIESGOS'!#REF!="Baja",'MAPA DE RIESGOS'!#REF!="Catastrófico"),CONCATENATE("R",'MAPA DE RIESGOS'!#REF!,"C",'MAPA DE RIESGOS'!#REF!),"")</f>
        <v>#REF!</v>
      </c>
      <c r="CS135" s="318" t="e">
        <f>IF(AND('MAPA DE RIESGOS'!#REF!="Baja",'MAPA DE RIESGOS'!#REF!="Catastrófico"),CONCATENATE("R",'MAPA DE RIESGOS'!#REF!,"C",'MAPA DE RIESGOS'!#REF!),"")</f>
        <v>#REF!</v>
      </c>
      <c r="CT135" s="318" t="e">
        <f>IF(AND('MAPA DE RIESGOS'!#REF!="Baja",'MAPA DE RIESGOS'!#REF!="Catastrófico"),CONCATENATE("R",'MAPA DE RIESGOS'!#REF!,"C",'MAPA DE RIESGOS'!#REF!),"")</f>
        <v>#REF!</v>
      </c>
      <c r="CU135" s="319" t="str">
        <f>IF(AND('MAPA DE RIESGOS'!$AP616="Baja",'MAPA DE RIESGOS'!$AR616="Catastrófico"),CONCATENATE("R",'MAPA DE RIESGOS'!$H616,"C",'MAPA DE RIESGOS'!$AF616),"")</f>
        <v/>
      </c>
      <c r="CV135" s="57"/>
      <c r="CW135" s="845"/>
      <c r="CX135" s="845"/>
      <c r="CY135" s="845"/>
      <c r="CZ135" s="845"/>
      <c r="DA135" s="845"/>
      <c r="DB135" s="845"/>
    </row>
    <row r="136" spans="2:106" ht="32.450000000000003" customHeight="1">
      <c r="B136" s="878"/>
      <c r="C136" s="878"/>
      <c r="D136" s="879"/>
      <c r="E136" s="849"/>
      <c r="F136" s="850"/>
      <c r="G136" s="850"/>
      <c r="H136" s="850"/>
      <c r="I136" s="851"/>
      <c r="J136" s="337" t="str">
        <f>IF(AND('MAPA DE RIESGOS'!$AP617="Baja",'MAPA DE RIESGOS'!$AR617="Leve"),CONCATENATE("R",'MAPA DE RIESGOS'!$H617,"C",'MAPA DE RIESGOS'!$AF617),"")</f>
        <v/>
      </c>
      <c r="K136" s="338" t="str">
        <f>IF(AND('MAPA DE RIESGOS'!$AP618="Baja",'MAPA DE RIESGOS'!$AR618="Leve"),CONCATENATE("R",'MAPA DE RIESGOS'!$H618,"C",'MAPA DE RIESGOS'!$AF618),"")</f>
        <v/>
      </c>
      <c r="L136" s="338" t="str">
        <f>IF(AND('MAPA DE RIESGOS'!$AP619="Baja",'MAPA DE RIESGOS'!$AR619="Leve"),CONCATENATE("R",'MAPA DE RIESGOS'!$H619,"C",'MAPA DE RIESGOS'!$AF619),"")</f>
        <v/>
      </c>
      <c r="M136" s="338" t="str">
        <f>IF(AND('MAPA DE RIESGOS'!$AP620="Baja",'MAPA DE RIESGOS'!$AR620="Leve"),CONCATENATE("R",'MAPA DE RIESGOS'!$H620,"C",'MAPA DE RIESGOS'!$AF620),"")</f>
        <v/>
      </c>
      <c r="N136" s="338" t="str">
        <f>IF(AND('MAPA DE RIESGOS'!$AP621="Baja",'MAPA DE RIESGOS'!$AR621="Leve"),CONCATENATE("R",'MAPA DE RIESGOS'!$H621,"C",'MAPA DE RIESGOS'!$AF621),"")</f>
        <v/>
      </c>
      <c r="O136" s="338" t="str">
        <f>IF(AND('MAPA DE RIESGOS'!$AP622="Baja",'MAPA DE RIESGOS'!$AR622="Leve"),CONCATENATE("R",'MAPA DE RIESGOS'!$H622,"C",'MAPA DE RIESGOS'!$AF622),"")</f>
        <v/>
      </c>
      <c r="P136" s="338" t="str">
        <f>IF(AND('MAPA DE RIESGOS'!$AP623="Baja",'MAPA DE RIESGOS'!$AR623="Leve"),CONCATENATE("R",'MAPA DE RIESGOS'!$H623,"C",'MAPA DE RIESGOS'!$AF623),"")</f>
        <v/>
      </c>
      <c r="Q136" s="338" t="str">
        <f>IF(AND('MAPA DE RIESGOS'!$AP624="Baja",'MAPA DE RIESGOS'!$AR624="Leve"),CONCATENATE("R",'MAPA DE RIESGOS'!$H624,"C",'MAPA DE RIESGOS'!$AF624),"")</f>
        <v/>
      </c>
      <c r="R136" s="338" t="str">
        <f>IF(AND('MAPA DE RIESGOS'!$AP625="Baja",'MAPA DE RIESGOS'!$AR625="Leve"),CONCATENATE("R",'MAPA DE RIESGOS'!$H625,"C",'MAPA DE RIESGOS'!$AF625),"")</f>
        <v/>
      </c>
      <c r="S136" s="338" t="str">
        <f>IF(AND('MAPA DE RIESGOS'!$AP626="Baja",'MAPA DE RIESGOS'!$AR626="Leve"),CONCATENATE("R",'MAPA DE RIESGOS'!$H626,"C",'MAPA DE RIESGOS'!$AF626),"")</f>
        <v/>
      </c>
      <c r="T136" s="338" t="str">
        <f>IF(AND('MAPA DE RIESGOS'!$AP627="Baja",'MAPA DE RIESGOS'!$AR627="Leve"),CONCATENATE("R",'MAPA DE RIESGOS'!$H627,"C",'MAPA DE RIESGOS'!$AF627),"")</f>
        <v/>
      </c>
      <c r="U136" s="338" t="str">
        <f>IF(AND('MAPA DE RIESGOS'!$AP628="Baja",'MAPA DE RIESGOS'!$AR628="Leve"),CONCATENATE("R",'MAPA DE RIESGOS'!$H628,"C",'MAPA DE RIESGOS'!$AF628),"")</f>
        <v/>
      </c>
      <c r="V136" s="338" t="str">
        <f>IF(AND('MAPA DE RIESGOS'!$AP629="Baja",'MAPA DE RIESGOS'!$AR629="Leve"),CONCATENATE("R",'MAPA DE RIESGOS'!$H629,"C",'MAPA DE RIESGOS'!$AF629),"")</f>
        <v/>
      </c>
      <c r="W136" s="338" t="str">
        <f>IF(AND('MAPA DE RIESGOS'!$AP630="Baja",'MAPA DE RIESGOS'!$AR630="Leve"),CONCATENATE("R",'MAPA DE RIESGOS'!$H630,"C",'MAPA DE RIESGOS'!$AF630),"")</f>
        <v/>
      </c>
      <c r="X136" s="338" t="str">
        <f>IF(AND('MAPA DE RIESGOS'!$AP631="Baja",'MAPA DE RIESGOS'!$AR631="Leve"),CONCATENATE("R",'MAPA DE RIESGOS'!$H631,"C",'MAPA DE RIESGOS'!$AF631),"")</f>
        <v/>
      </c>
      <c r="Y136" s="338" t="str">
        <f>IF(AND('MAPA DE RIESGOS'!$AP632="Baja",'MAPA DE RIESGOS'!$AR632="Leve"),CONCATENATE("R",'MAPA DE RIESGOS'!$H632,"C",'MAPA DE RIESGOS'!$AF632),"")</f>
        <v/>
      </c>
      <c r="Z136" s="338" t="str">
        <f>IF(AND('MAPA DE RIESGOS'!$AP633="Baja",'MAPA DE RIESGOS'!$AR633="Leve"),CONCATENATE("R",'MAPA DE RIESGOS'!$H633,"C",'MAPA DE RIESGOS'!$AF633),"")</f>
        <v/>
      </c>
      <c r="AA136" s="339" t="str">
        <f>IF(AND('MAPA DE RIESGOS'!$AP634="Baja",'MAPA DE RIESGOS'!$AR634="Leve"),CONCATENATE("R",'MAPA DE RIESGOS'!$H634,"C",'MAPA DE RIESGOS'!$AF634),"")</f>
        <v/>
      </c>
      <c r="AB136" s="328" t="str">
        <f>IF(AND('MAPA DE RIESGOS'!$AP617="Baja",'MAPA DE RIESGOS'!$AR617="Menor"),CONCATENATE("R",'MAPA DE RIESGOS'!$H617,"C",'MAPA DE RIESGOS'!$AF617),"")</f>
        <v/>
      </c>
      <c r="AC136" s="329" t="str">
        <f>IF(AND('MAPA DE RIESGOS'!$AP618="Baja",'MAPA DE RIESGOS'!$AR618="Menor"),CONCATENATE("R",'MAPA DE RIESGOS'!$H618,"C",'MAPA DE RIESGOS'!$AF618),"")</f>
        <v/>
      </c>
      <c r="AD136" s="329" t="str">
        <f>IF(AND('MAPA DE RIESGOS'!$AP619="Baja",'MAPA DE RIESGOS'!$AR619="Menor"),CONCATENATE("R",'MAPA DE RIESGOS'!$H619,"C",'MAPA DE RIESGOS'!$AF619),"")</f>
        <v/>
      </c>
      <c r="AE136" s="329" t="str">
        <f>IF(AND('MAPA DE RIESGOS'!$AP620="Baja",'MAPA DE RIESGOS'!$AR620="Menor"),CONCATENATE("R",'MAPA DE RIESGOS'!$H620,"C",'MAPA DE RIESGOS'!$AF620),"")</f>
        <v/>
      </c>
      <c r="AF136" s="329" t="str">
        <f>IF(AND('MAPA DE RIESGOS'!$AP621="Baja",'MAPA DE RIESGOS'!$AR621="Menor"),CONCATENATE("R",'MAPA DE RIESGOS'!$H621,"C",'MAPA DE RIESGOS'!$AF621),"")</f>
        <v/>
      </c>
      <c r="AG136" s="329" t="str">
        <f>IF(AND('MAPA DE RIESGOS'!$AP622="Baja",'MAPA DE RIESGOS'!$AR622="Menor"),CONCATENATE("R",'MAPA DE RIESGOS'!$H622,"C",'MAPA DE RIESGOS'!$AF622),"")</f>
        <v/>
      </c>
      <c r="AH136" s="329" t="str">
        <f>IF(AND('MAPA DE RIESGOS'!$AP623="Baja",'MAPA DE RIESGOS'!$AR623="Menor"),CONCATENATE("R",'MAPA DE RIESGOS'!$H623,"C",'MAPA DE RIESGOS'!$AF623),"")</f>
        <v/>
      </c>
      <c r="AI136" s="329" t="str">
        <f>IF(AND('MAPA DE RIESGOS'!$AP624="Baja",'MAPA DE RIESGOS'!$AR624="Menor"),CONCATENATE("R",'MAPA DE RIESGOS'!$H624,"C",'MAPA DE RIESGOS'!$AF624),"")</f>
        <v/>
      </c>
      <c r="AJ136" s="329" t="str">
        <f>IF(AND('MAPA DE RIESGOS'!$AP625="Baja",'MAPA DE RIESGOS'!$AR625="Menor"),CONCATENATE("R",'MAPA DE RIESGOS'!$H625,"C",'MAPA DE RIESGOS'!$AF625),"")</f>
        <v/>
      </c>
      <c r="AK136" s="329" t="str">
        <f>IF(AND('MAPA DE RIESGOS'!$AP626="Baja",'MAPA DE RIESGOS'!$AR626="Menor"),CONCATENATE("R",'MAPA DE RIESGOS'!$H626,"C",'MAPA DE RIESGOS'!$AF626),"")</f>
        <v/>
      </c>
      <c r="AL136" s="329" t="str">
        <f>IF(AND('MAPA DE RIESGOS'!$AP627="Baja",'MAPA DE RIESGOS'!$AR627="Menor"),CONCATENATE("R",'MAPA DE RIESGOS'!$H627,"C",'MAPA DE RIESGOS'!$AF627),"")</f>
        <v/>
      </c>
      <c r="AM136" s="329" t="str">
        <f>IF(AND('MAPA DE RIESGOS'!$AP628="Baja",'MAPA DE RIESGOS'!$AR628="Menor"),CONCATENATE("R",'MAPA DE RIESGOS'!$H628,"C",'MAPA DE RIESGOS'!$AF628),"")</f>
        <v/>
      </c>
      <c r="AN136" s="329" t="str">
        <f>IF(AND('MAPA DE RIESGOS'!$AP629="Baja",'MAPA DE RIESGOS'!$AR629="Menor"),CONCATENATE("R",'MAPA DE RIESGOS'!$H629,"C",'MAPA DE RIESGOS'!$AF629),"")</f>
        <v/>
      </c>
      <c r="AO136" s="329" t="str">
        <f>IF(AND('MAPA DE RIESGOS'!$AP630="Baja",'MAPA DE RIESGOS'!$AR630="Menor"),CONCATENATE("R",'MAPA DE RIESGOS'!$H630,"C",'MAPA DE RIESGOS'!$AF630),"")</f>
        <v/>
      </c>
      <c r="AP136" s="329" t="str">
        <f>IF(AND('MAPA DE RIESGOS'!$AP631="Baja",'MAPA DE RIESGOS'!$AR631="Menor"),CONCATENATE("R",'MAPA DE RIESGOS'!$H631,"C",'MAPA DE RIESGOS'!$AF631),"")</f>
        <v/>
      </c>
      <c r="AQ136" s="329" t="str">
        <f>IF(AND('MAPA DE RIESGOS'!$AP632="Baja",'MAPA DE RIESGOS'!$AR632="Menor"),CONCATENATE("R",'MAPA DE RIESGOS'!$H632,"C",'MAPA DE RIESGOS'!$AF632),"")</f>
        <v/>
      </c>
      <c r="AR136" s="329" t="str">
        <f>IF(AND('MAPA DE RIESGOS'!$AP633="Baja",'MAPA DE RIESGOS'!$AR633="Menor"),CONCATENATE("R",'MAPA DE RIESGOS'!$H633,"C",'MAPA DE RIESGOS'!$AF633),"")</f>
        <v/>
      </c>
      <c r="AS136" s="329" t="str">
        <f>IF(AND('MAPA DE RIESGOS'!$AP634="Baja",'MAPA DE RIESGOS'!$AR634="Menor"),CONCATENATE("R",'MAPA DE RIESGOS'!$H634,"C",'MAPA DE RIESGOS'!$AF634),"")</f>
        <v/>
      </c>
      <c r="AT136" s="328" t="str">
        <f>IF(AND('MAPA DE RIESGOS'!$AP617="Baja",'MAPA DE RIESGOS'!$AR617="Moderado"),CONCATENATE("R",'MAPA DE RIESGOS'!$H617,"C",'MAPA DE RIESGOS'!$AF617),"")</f>
        <v/>
      </c>
      <c r="AU136" s="329" t="str">
        <f>IF(AND('MAPA DE RIESGOS'!$AP618="Baja",'MAPA DE RIESGOS'!$AR618="Moderado"),CONCATENATE("R",'MAPA DE RIESGOS'!$H618,"C",'MAPA DE RIESGOS'!$AF618),"")</f>
        <v/>
      </c>
      <c r="AV136" s="329" t="str">
        <f>IF(AND('MAPA DE RIESGOS'!$AP619="Baja",'MAPA DE RIESGOS'!$AR619="Moderado"),CONCATENATE("R",'MAPA DE RIESGOS'!$H619,"C",'MAPA DE RIESGOS'!$AF619),"")</f>
        <v/>
      </c>
      <c r="AW136" s="329" t="str">
        <f>IF(AND('MAPA DE RIESGOS'!$AP620="Baja",'MAPA DE RIESGOS'!$AR620="Moderado"),CONCATENATE("R",'MAPA DE RIESGOS'!$H620,"C",'MAPA DE RIESGOS'!$AF620),"")</f>
        <v/>
      </c>
      <c r="AX136" s="329" t="str">
        <f>IF(AND('MAPA DE RIESGOS'!$AP621="Baja",'MAPA DE RIESGOS'!$AR621="Moderado"),CONCATENATE("R",'MAPA DE RIESGOS'!$H621,"C",'MAPA DE RIESGOS'!$AF621),"")</f>
        <v/>
      </c>
      <c r="AY136" s="329" t="str">
        <f>IF(AND('MAPA DE RIESGOS'!$AP622="Baja",'MAPA DE RIESGOS'!$AR622="Moderado"),CONCATENATE("R",'MAPA DE RIESGOS'!$H622,"C",'MAPA DE RIESGOS'!$AF622),"")</f>
        <v/>
      </c>
      <c r="AZ136" s="329" t="str">
        <f>IF(AND('MAPA DE RIESGOS'!$AP623="Baja",'MAPA DE RIESGOS'!$AR623="Moderado"),CONCATENATE("R",'MAPA DE RIESGOS'!$H623,"C",'MAPA DE RIESGOS'!$AF623),"")</f>
        <v/>
      </c>
      <c r="BA136" s="329" t="str">
        <f>IF(AND('MAPA DE RIESGOS'!$AP624="Baja",'MAPA DE RIESGOS'!$AR624="Moderado"),CONCATENATE("R",'MAPA DE RIESGOS'!$H624,"C",'MAPA DE RIESGOS'!$AF624),"")</f>
        <v/>
      </c>
      <c r="BB136" s="329" t="str">
        <f>IF(AND('MAPA DE RIESGOS'!$AP625="Baja",'MAPA DE RIESGOS'!$AR625="Moderado"),CONCATENATE("R",'MAPA DE RIESGOS'!$H625,"C",'MAPA DE RIESGOS'!$AF625),"")</f>
        <v/>
      </c>
      <c r="BC136" s="329" t="str">
        <f>IF(AND('MAPA DE RIESGOS'!$AP626="Baja",'MAPA DE RIESGOS'!$AR626="Moderado"),CONCATENATE("R",'MAPA DE RIESGOS'!$H626,"C",'MAPA DE RIESGOS'!$AF626),"")</f>
        <v/>
      </c>
      <c r="BD136" s="329" t="str">
        <f>IF(AND('MAPA DE RIESGOS'!$AP627="Baja",'MAPA DE RIESGOS'!$AR627="Moderado"),CONCATENATE("R",'MAPA DE RIESGOS'!$H627,"C",'MAPA DE RIESGOS'!$AF627),"")</f>
        <v/>
      </c>
      <c r="BE136" s="329" t="str">
        <f>IF(AND('MAPA DE RIESGOS'!$AP628="Baja",'MAPA DE RIESGOS'!$AR628="Moderado"),CONCATENATE("R",'MAPA DE RIESGOS'!$H628,"C",'MAPA DE RIESGOS'!$AF628),"")</f>
        <v/>
      </c>
      <c r="BF136" s="329" t="str">
        <f>IF(AND('MAPA DE RIESGOS'!$AP629="Baja",'MAPA DE RIESGOS'!$AR629="Moderado"),CONCATENATE("R",'MAPA DE RIESGOS'!$H629,"C",'MAPA DE RIESGOS'!$AF629),"")</f>
        <v/>
      </c>
      <c r="BG136" s="329" t="str">
        <f>IF(AND('MAPA DE RIESGOS'!$AP630="Baja",'MAPA DE RIESGOS'!$AR630="Moderado"),CONCATENATE("R",'MAPA DE RIESGOS'!$H630,"C",'MAPA DE RIESGOS'!$AF630),"")</f>
        <v/>
      </c>
      <c r="BH136" s="329" t="str">
        <f>IF(AND('MAPA DE RIESGOS'!$AP631="Baja",'MAPA DE RIESGOS'!$AR631="Moderado"),CONCATENATE("R",'MAPA DE RIESGOS'!$H631,"C",'MAPA DE RIESGOS'!$AF631),"")</f>
        <v/>
      </c>
      <c r="BI136" s="329" t="str">
        <f>IF(AND('MAPA DE RIESGOS'!$AP632="Baja",'MAPA DE RIESGOS'!$AR632="Moderado"),CONCATENATE("R",'MAPA DE RIESGOS'!$H632,"C",'MAPA DE RIESGOS'!$AF632),"")</f>
        <v/>
      </c>
      <c r="BJ136" s="329" t="str">
        <f>IF(AND('MAPA DE RIESGOS'!$AP633="Baja",'MAPA DE RIESGOS'!$AR633="Moderado"),CONCATENATE("R",'MAPA DE RIESGOS'!$H633,"C",'MAPA DE RIESGOS'!$AF633),"")</f>
        <v/>
      </c>
      <c r="BK136" s="330" t="str">
        <f>IF(AND('MAPA DE RIESGOS'!$AP634="Baja",'MAPA DE RIESGOS'!$AR634="Moderado"),CONCATENATE("R",'MAPA DE RIESGOS'!$H634,"C",'MAPA DE RIESGOS'!$AF634),"")</f>
        <v/>
      </c>
      <c r="BL136" s="316" t="str">
        <f>IF(AND('MAPA DE RIESGOS'!$AP617="Baja",'MAPA DE RIESGOS'!$AR617="Mayor"),CONCATENATE("R",'MAPA DE RIESGOS'!$H617,"C",'MAPA DE RIESGOS'!$AF617),"")</f>
        <v/>
      </c>
      <c r="BM136" s="316" t="str">
        <f>IF(AND('MAPA DE RIESGOS'!$AP618="Baja",'MAPA DE RIESGOS'!$AR618="Mayor"),CONCATENATE("R",'MAPA DE RIESGOS'!$H618,"C",'MAPA DE RIESGOS'!$AF618),"")</f>
        <v/>
      </c>
      <c r="BN136" s="316" t="str">
        <f>IF(AND('MAPA DE RIESGOS'!$AP619="Baja",'MAPA DE RIESGOS'!$AR619="Mayor"),CONCATENATE("R",'MAPA DE RIESGOS'!$H619,"C",'MAPA DE RIESGOS'!$AF619),"")</f>
        <v/>
      </c>
      <c r="BO136" s="316" t="str">
        <f>IF(AND('MAPA DE RIESGOS'!$AP620="Baja",'MAPA DE RIESGOS'!$AR620="Mayor"),CONCATENATE("R",'MAPA DE RIESGOS'!$H620,"C",'MAPA DE RIESGOS'!$AF620),"")</f>
        <v/>
      </c>
      <c r="BP136" s="316" t="str">
        <f>IF(AND('MAPA DE RIESGOS'!$AP621="Baja",'MAPA DE RIESGOS'!$AR621="Mayor"),CONCATENATE("R",'MAPA DE RIESGOS'!$H621,"C",'MAPA DE RIESGOS'!$AF621),"")</f>
        <v/>
      </c>
      <c r="BQ136" s="316" t="str">
        <f>IF(AND('MAPA DE RIESGOS'!$AP622="Baja",'MAPA DE RIESGOS'!$AR622="Mayor"),CONCATENATE("R",'MAPA DE RIESGOS'!$H622,"C",'MAPA DE RIESGOS'!$AF622),"")</f>
        <v/>
      </c>
      <c r="BR136" s="316" t="str">
        <f>IF(AND('MAPA DE RIESGOS'!$AP623="Baja",'MAPA DE RIESGOS'!$AR623="Mayor"),CONCATENATE("R",'MAPA DE RIESGOS'!$H623,"C",'MAPA DE RIESGOS'!$AF623),"")</f>
        <v/>
      </c>
      <c r="BS136" s="316" t="str">
        <f>IF(AND('MAPA DE RIESGOS'!$AP624="Baja",'MAPA DE RIESGOS'!$AR624="Mayor"),CONCATENATE("R",'MAPA DE RIESGOS'!$H624,"C",'MAPA DE RIESGOS'!$AF624),"")</f>
        <v/>
      </c>
      <c r="BT136" s="316" t="str">
        <f>IF(AND('MAPA DE RIESGOS'!$AP625="Baja",'MAPA DE RIESGOS'!$AR625="Mayor"),CONCATENATE("R",'MAPA DE RIESGOS'!$H625,"C",'MAPA DE RIESGOS'!$AF625),"")</f>
        <v/>
      </c>
      <c r="BU136" s="316" t="str">
        <f>IF(AND('MAPA DE RIESGOS'!$AP626="Baja",'MAPA DE RIESGOS'!$AR626="Mayor"),CONCATENATE("R",'MAPA DE RIESGOS'!$H626,"C",'MAPA DE RIESGOS'!$AF626),"")</f>
        <v/>
      </c>
      <c r="BV136" s="316" t="str">
        <f>IF(AND('MAPA DE RIESGOS'!$AP627="Baja",'MAPA DE RIESGOS'!$AR627="Mayor"),CONCATENATE("R",'MAPA DE RIESGOS'!$H627,"C",'MAPA DE RIESGOS'!$AF627),"")</f>
        <v/>
      </c>
      <c r="BW136" s="316" t="str">
        <f>IF(AND('MAPA DE RIESGOS'!$AP628="Baja",'MAPA DE RIESGOS'!$AR628="Mayor"),CONCATENATE("R",'MAPA DE RIESGOS'!$H628,"C",'MAPA DE RIESGOS'!$AF628),"")</f>
        <v/>
      </c>
      <c r="BX136" s="316" t="str">
        <f>IF(AND('MAPA DE RIESGOS'!$AP629="Baja",'MAPA DE RIESGOS'!$AR629="Mayor"),CONCATENATE("R",'MAPA DE RIESGOS'!$H629,"C",'MAPA DE RIESGOS'!$AF629),"")</f>
        <v/>
      </c>
      <c r="BY136" s="316" t="str">
        <f>IF(AND('MAPA DE RIESGOS'!$AP630="Baja",'MAPA DE RIESGOS'!$AR630="Mayor"),CONCATENATE("R",'MAPA DE RIESGOS'!$H630,"C",'MAPA DE RIESGOS'!$AF630),"")</f>
        <v/>
      </c>
      <c r="BZ136" s="316" t="str">
        <f>IF(AND('MAPA DE RIESGOS'!$AP631="Baja",'MAPA DE RIESGOS'!$AR631="Mayor"),CONCATENATE("R",'MAPA DE RIESGOS'!$H631,"C",'MAPA DE RIESGOS'!$AF631),"")</f>
        <v/>
      </c>
      <c r="CA136" s="316" t="str">
        <f>IF(AND('MAPA DE RIESGOS'!$AP632="Baja",'MAPA DE RIESGOS'!$AR632="Mayor"),CONCATENATE("R",'MAPA DE RIESGOS'!$H632,"C",'MAPA DE RIESGOS'!$AF632),"")</f>
        <v/>
      </c>
      <c r="CB136" s="316" t="str">
        <f>IF(AND('MAPA DE RIESGOS'!$AP633="Baja",'MAPA DE RIESGOS'!$AR633="Mayor"),CONCATENATE("R",'MAPA DE RIESGOS'!$H633,"C",'MAPA DE RIESGOS'!$AF633),"")</f>
        <v/>
      </c>
      <c r="CC136" s="317" t="str">
        <f>IF(AND('MAPA DE RIESGOS'!$AP634="Baja",'MAPA DE RIESGOS'!$AR634="Mayor"),CONCATENATE("R",'MAPA DE RIESGOS'!$H634,"C",'MAPA DE RIESGOS'!$AF634),"")</f>
        <v/>
      </c>
      <c r="CD136" s="318" t="str">
        <f>IF(AND('MAPA DE RIESGOS'!$AP617="Baja",'MAPA DE RIESGOS'!$AR617="Catastrófico"),CONCATENATE("R",'MAPA DE RIESGOS'!$H617,"C",'MAPA DE RIESGOS'!$AF617),"")</f>
        <v/>
      </c>
      <c r="CE136" s="318" t="str">
        <f>IF(AND('MAPA DE RIESGOS'!$AP618="Baja",'MAPA DE RIESGOS'!$AR618="Catastrófico"),CONCATENATE("R",'MAPA DE RIESGOS'!$H618,"C",'MAPA DE RIESGOS'!$AF618),"")</f>
        <v/>
      </c>
      <c r="CF136" s="318" t="str">
        <f>IF(AND('MAPA DE RIESGOS'!$AP619="Baja",'MAPA DE RIESGOS'!$AR619="Catastrófico"),CONCATENATE("R",'MAPA DE RIESGOS'!$H619,"C",'MAPA DE RIESGOS'!$AF619),"")</f>
        <v/>
      </c>
      <c r="CG136" s="318" t="str">
        <f>IF(AND('MAPA DE RIESGOS'!$AP620="Baja",'MAPA DE RIESGOS'!$AR620="Catastrófico"),CONCATENATE("R",'MAPA DE RIESGOS'!$H620,"C",'MAPA DE RIESGOS'!$AF620),"")</f>
        <v/>
      </c>
      <c r="CH136" s="318" t="str">
        <f>IF(AND('MAPA DE RIESGOS'!$AP621="Baja",'MAPA DE RIESGOS'!$AR621="Catastrófico"),CONCATENATE("R",'MAPA DE RIESGOS'!$H621,"C",'MAPA DE RIESGOS'!$AF621),"")</f>
        <v/>
      </c>
      <c r="CI136" s="318" t="str">
        <f>IF(AND('MAPA DE RIESGOS'!$AP622="Baja",'MAPA DE RIESGOS'!$AR622="Catastrófico"),CONCATENATE("R",'MAPA DE RIESGOS'!$H622,"C",'MAPA DE RIESGOS'!$AF622),"")</f>
        <v/>
      </c>
      <c r="CJ136" s="318" t="str">
        <f>IF(AND('MAPA DE RIESGOS'!$AP623="Baja",'MAPA DE RIESGOS'!$AR623="Catastrófico"),CONCATENATE("R",'MAPA DE RIESGOS'!$H623,"C",'MAPA DE RIESGOS'!$AF623),"")</f>
        <v/>
      </c>
      <c r="CK136" s="318" t="str">
        <f>IF(AND('MAPA DE RIESGOS'!$AP624="Baja",'MAPA DE RIESGOS'!$AR624="Catastrófico"),CONCATENATE("R",'MAPA DE RIESGOS'!$H624,"C",'MAPA DE RIESGOS'!$AF624),"")</f>
        <v/>
      </c>
      <c r="CL136" s="318" t="str">
        <f>IF(AND('MAPA DE RIESGOS'!$AP625="Baja",'MAPA DE RIESGOS'!$AR625="Catastrófico"),CONCATENATE("R",'MAPA DE RIESGOS'!$H625,"C",'MAPA DE RIESGOS'!$AF625),"")</f>
        <v/>
      </c>
      <c r="CM136" s="318" t="str">
        <f>IF(AND('MAPA DE RIESGOS'!$AP626="Baja",'MAPA DE RIESGOS'!$AR626="Catastrófico"),CONCATENATE("R",'MAPA DE RIESGOS'!$H626,"C",'MAPA DE RIESGOS'!$AF626),"")</f>
        <v/>
      </c>
      <c r="CN136" s="318" t="str">
        <f>IF(AND('MAPA DE RIESGOS'!$AP627="Baja",'MAPA DE RIESGOS'!$AR627="Catastrófico"),CONCATENATE("R",'MAPA DE RIESGOS'!$H627,"C",'MAPA DE RIESGOS'!$AF627),"")</f>
        <v/>
      </c>
      <c r="CO136" s="318" t="str">
        <f>IF(AND('MAPA DE RIESGOS'!$AP628="Baja",'MAPA DE RIESGOS'!$AR628="Catastrófico"),CONCATENATE("R",'MAPA DE RIESGOS'!$H628,"C",'MAPA DE RIESGOS'!$AF628),"")</f>
        <v/>
      </c>
      <c r="CP136" s="318" t="str">
        <f>IF(AND('MAPA DE RIESGOS'!$AP629="Baja",'MAPA DE RIESGOS'!$AR629="Catastrófico"),CONCATENATE("R",'MAPA DE RIESGOS'!$H629,"C",'MAPA DE RIESGOS'!$AF629),"")</f>
        <v/>
      </c>
      <c r="CQ136" s="318" t="str">
        <f>IF(AND('MAPA DE RIESGOS'!$AP630="Baja",'MAPA DE RIESGOS'!$AR630="Catastrófico"),CONCATENATE("R",'MAPA DE RIESGOS'!$H630,"C",'MAPA DE RIESGOS'!$AF630),"")</f>
        <v/>
      </c>
      <c r="CR136" s="318" t="str">
        <f>IF(AND('MAPA DE RIESGOS'!$AP631="Baja",'MAPA DE RIESGOS'!$AR631="Catastrófico"),CONCATENATE("R",'MAPA DE RIESGOS'!$H631,"C",'MAPA DE RIESGOS'!$AF631),"")</f>
        <v/>
      </c>
      <c r="CS136" s="318" t="str">
        <f>IF(AND('MAPA DE RIESGOS'!$AP632="Baja",'MAPA DE RIESGOS'!$AR632="Catastrófico"),CONCATENATE("R",'MAPA DE RIESGOS'!$H632,"C",'MAPA DE RIESGOS'!$AF632),"")</f>
        <v/>
      </c>
      <c r="CT136" s="318" t="str">
        <f>IF(AND('MAPA DE RIESGOS'!$AP633="Baja",'MAPA DE RIESGOS'!$AR633="Catastrófico"),CONCATENATE("R",'MAPA DE RIESGOS'!$H633,"C",'MAPA DE RIESGOS'!$AF633),"")</f>
        <v/>
      </c>
      <c r="CU136" s="319" t="str">
        <f>IF(AND('MAPA DE RIESGOS'!$AP634="Baja",'MAPA DE RIESGOS'!$AR634="Catastrófico"),CONCATENATE("R",'MAPA DE RIESGOS'!$H634,"C",'MAPA DE RIESGOS'!$AF634),"")</f>
        <v/>
      </c>
      <c r="CV136" s="57"/>
      <c r="CW136" s="845"/>
      <c r="CX136" s="845"/>
      <c r="CY136" s="845"/>
      <c r="CZ136" s="845"/>
      <c r="DA136" s="845"/>
      <c r="DB136" s="845"/>
    </row>
    <row r="137" spans="2:106" ht="32.450000000000003" customHeight="1">
      <c r="B137" s="878"/>
      <c r="C137" s="878"/>
      <c r="D137" s="879"/>
      <c r="E137" s="849"/>
      <c r="F137" s="850"/>
      <c r="G137" s="850"/>
      <c r="H137" s="850"/>
      <c r="I137" s="851"/>
      <c r="J137" s="337" t="str">
        <f>IF(AND('MAPA DE RIESGOS'!$AP635="Baja",'MAPA DE RIESGOS'!$AR635="Leve"),CONCATENATE("R",'MAPA DE RIESGOS'!$H635,"C",'MAPA DE RIESGOS'!$AF635),"")</f>
        <v/>
      </c>
      <c r="K137" s="338" t="str">
        <f>IF(AND('MAPA DE RIESGOS'!$AP636="Baja",'MAPA DE RIESGOS'!$AR636="Leve"),CONCATENATE("R",'MAPA DE RIESGOS'!$H636,"C",'MAPA DE RIESGOS'!$AF636),"")</f>
        <v/>
      </c>
      <c r="L137" s="338" t="str">
        <f>IF(AND('MAPA DE RIESGOS'!$AP637="Baja",'MAPA DE RIESGOS'!$AR637="Leve"),CONCATENATE("R",'MAPA DE RIESGOS'!$H637,"C",'MAPA DE RIESGOS'!$AF637),"")</f>
        <v/>
      </c>
      <c r="M137" s="338" t="str">
        <f>IF(AND('MAPA DE RIESGOS'!$AP638="Baja",'MAPA DE RIESGOS'!$AR638="Leve"),CONCATENATE("R",'MAPA DE RIESGOS'!$H638,"C",'MAPA DE RIESGOS'!$AF638),"")</f>
        <v/>
      </c>
      <c r="N137" s="338" t="str">
        <f>IF(AND('MAPA DE RIESGOS'!$AP639="Baja",'MAPA DE RIESGOS'!$AR639="Leve"),CONCATENATE("R",'MAPA DE RIESGOS'!$H639,"C",'MAPA DE RIESGOS'!$AF639),"")</f>
        <v/>
      </c>
      <c r="O137" s="338" t="str">
        <f>IF(AND('MAPA DE RIESGOS'!$AP640="Baja",'MAPA DE RIESGOS'!$AR640="Leve"),CONCATENATE("R",'MAPA DE RIESGOS'!$H640,"C",'MAPA DE RIESGOS'!$AF640),"")</f>
        <v/>
      </c>
      <c r="P137" s="338" t="str">
        <f>IF(AND('MAPA DE RIESGOS'!$AP641="Baja",'MAPA DE RIESGOS'!$AR641="Leve"),CONCATENATE("R",'MAPA DE RIESGOS'!$H641,"C",'MAPA DE RIESGOS'!$AF641),"")</f>
        <v/>
      </c>
      <c r="Q137" s="338" t="str">
        <f>IF(AND('MAPA DE RIESGOS'!$AP642="Baja",'MAPA DE RIESGOS'!$AR642="Leve"),CONCATENATE("R",'MAPA DE RIESGOS'!$H642,"C",'MAPA DE RIESGOS'!$AF642),"")</f>
        <v/>
      </c>
      <c r="R137" s="338" t="str">
        <f>IF(AND('MAPA DE RIESGOS'!$AP643="Baja",'MAPA DE RIESGOS'!$AR643="Leve"),CONCATENATE("R",'MAPA DE RIESGOS'!$H643,"C",'MAPA DE RIESGOS'!$AF643),"")</f>
        <v/>
      </c>
      <c r="S137" s="338" t="str">
        <f>IF(AND('MAPA DE RIESGOS'!$AP644="Baja",'MAPA DE RIESGOS'!$AR644="Leve"),CONCATENATE("R",'MAPA DE RIESGOS'!$H644,"C",'MAPA DE RIESGOS'!$AF644),"")</f>
        <v/>
      </c>
      <c r="T137" s="338" t="str">
        <f>IF(AND('MAPA DE RIESGOS'!$AP645="Baja",'MAPA DE RIESGOS'!$AR645="Leve"),CONCATENATE("R",'MAPA DE RIESGOS'!$H645,"C",'MAPA DE RIESGOS'!$AF645),"")</f>
        <v/>
      </c>
      <c r="U137" s="338" t="str">
        <f>IF(AND('MAPA DE RIESGOS'!$AP646="Baja",'MAPA DE RIESGOS'!$AR646="Leve"),CONCATENATE("R",'MAPA DE RIESGOS'!$H646,"C",'MAPA DE RIESGOS'!$AF646),"")</f>
        <v/>
      </c>
      <c r="V137" s="338" t="str">
        <f>IF(AND('MAPA DE RIESGOS'!$AP647="Baja",'MAPA DE RIESGOS'!$AR647="Leve"),CONCATENATE("R",'MAPA DE RIESGOS'!$H647,"C",'MAPA DE RIESGOS'!$AF647),"")</f>
        <v/>
      </c>
      <c r="W137" s="338" t="str">
        <f>IF(AND('MAPA DE RIESGOS'!$AP648="Baja",'MAPA DE RIESGOS'!$AR648="Leve"),CONCATENATE("R",'MAPA DE RIESGOS'!$H648,"C",'MAPA DE RIESGOS'!$AF648),"")</f>
        <v/>
      </c>
      <c r="X137" s="338" t="str">
        <f>IF(AND('MAPA DE RIESGOS'!$AP649="Baja",'MAPA DE RIESGOS'!$AR649="Leve"),CONCATENATE("R",'MAPA DE RIESGOS'!$H649,"C",'MAPA DE RIESGOS'!$AF649),"")</f>
        <v/>
      </c>
      <c r="Y137" s="338" t="str">
        <f>IF(AND('MAPA DE RIESGOS'!$AP650="Baja",'MAPA DE RIESGOS'!$AR650="Leve"),CONCATENATE("R",'MAPA DE RIESGOS'!$H650,"C",'MAPA DE RIESGOS'!$AF650),"")</f>
        <v/>
      </c>
      <c r="Z137" s="338" t="str">
        <f>IF(AND('MAPA DE RIESGOS'!$AP651="Baja",'MAPA DE RIESGOS'!$AR651="Leve"),CONCATENATE("R",'MAPA DE RIESGOS'!$H651,"C",'MAPA DE RIESGOS'!$AF651),"")</f>
        <v/>
      </c>
      <c r="AA137" s="339" t="str">
        <f>IF(AND('MAPA DE RIESGOS'!$AP652="Baja",'MAPA DE RIESGOS'!$AR652="Leve"),CONCATENATE("R",'MAPA DE RIESGOS'!$H652,"C",'MAPA DE RIESGOS'!$AF652),"")</f>
        <v/>
      </c>
      <c r="AB137" s="328" t="str">
        <f>IF(AND('MAPA DE RIESGOS'!$AP635="Baja",'MAPA DE RIESGOS'!$AR635="Menor"),CONCATENATE("R",'MAPA DE RIESGOS'!$H635,"C",'MAPA DE RIESGOS'!$AF635),"")</f>
        <v/>
      </c>
      <c r="AC137" s="329" t="str">
        <f>IF(AND('MAPA DE RIESGOS'!$AP636="Baja",'MAPA DE RIESGOS'!$AR636="Menor"),CONCATENATE("R",'MAPA DE RIESGOS'!$H636,"C",'MAPA DE RIESGOS'!$AF636),"")</f>
        <v/>
      </c>
      <c r="AD137" s="329" t="str">
        <f>IF(AND('MAPA DE RIESGOS'!$AP637="Baja",'MAPA DE RIESGOS'!$AR637="Menor"),CONCATENATE("R",'MAPA DE RIESGOS'!$H637,"C",'MAPA DE RIESGOS'!$AF637),"")</f>
        <v/>
      </c>
      <c r="AE137" s="329" t="str">
        <f>IF(AND('MAPA DE RIESGOS'!$AP638="Baja",'MAPA DE RIESGOS'!$AR638="Menor"),CONCATENATE("R",'MAPA DE RIESGOS'!$H638,"C",'MAPA DE RIESGOS'!$AF638),"")</f>
        <v/>
      </c>
      <c r="AF137" s="329" t="str">
        <f>IF(AND('MAPA DE RIESGOS'!$AP639="Baja",'MAPA DE RIESGOS'!$AR639="Menor"),CONCATENATE("R",'MAPA DE RIESGOS'!$H639,"C",'MAPA DE RIESGOS'!$AF639),"")</f>
        <v/>
      </c>
      <c r="AG137" s="329" t="str">
        <f>IF(AND('MAPA DE RIESGOS'!$AP640="Baja",'MAPA DE RIESGOS'!$AR640="Menor"),CONCATENATE("R",'MAPA DE RIESGOS'!$H640,"C",'MAPA DE RIESGOS'!$AF640),"")</f>
        <v/>
      </c>
      <c r="AH137" s="329" t="str">
        <f>IF(AND('MAPA DE RIESGOS'!$AP641="Baja",'MAPA DE RIESGOS'!$AR641="Menor"),CONCATENATE("R",'MAPA DE RIESGOS'!$H641,"C",'MAPA DE RIESGOS'!$AF641),"")</f>
        <v/>
      </c>
      <c r="AI137" s="329" t="str">
        <f>IF(AND('MAPA DE RIESGOS'!$AP642="Baja",'MAPA DE RIESGOS'!$AR642="Menor"),CONCATENATE("R",'MAPA DE RIESGOS'!$H642,"C",'MAPA DE RIESGOS'!$AF642),"")</f>
        <v/>
      </c>
      <c r="AJ137" s="329" t="str">
        <f>IF(AND('MAPA DE RIESGOS'!$AP643="Baja",'MAPA DE RIESGOS'!$AR643="Menor"),CONCATENATE("R",'MAPA DE RIESGOS'!$H643,"C",'MAPA DE RIESGOS'!$AF643),"")</f>
        <v/>
      </c>
      <c r="AK137" s="329" t="str">
        <f>IF(AND('MAPA DE RIESGOS'!$AP644="Baja",'MAPA DE RIESGOS'!$AR644="Menor"),CONCATENATE("R",'MAPA DE RIESGOS'!$H644,"C",'MAPA DE RIESGOS'!$AF644),"")</f>
        <v/>
      </c>
      <c r="AL137" s="329" t="str">
        <f>IF(AND('MAPA DE RIESGOS'!$AP645="Baja",'MAPA DE RIESGOS'!$AR645="Menor"),CONCATENATE("R",'MAPA DE RIESGOS'!$H645,"C",'MAPA DE RIESGOS'!$AF645),"")</f>
        <v/>
      </c>
      <c r="AM137" s="329" t="str">
        <f>IF(AND('MAPA DE RIESGOS'!$AP646="Baja",'MAPA DE RIESGOS'!$AR646="Menor"),CONCATENATE("R",'MAPA DE RIESGOS'!$H646,"C",'MAPA DE RIESGOS'!$AF646),"")</f>
        <v/>
      </c>
      <c r="AN137" s="329" t="str">
        <f>IF(AND('MAPA DE RIESGOS'!$AP647="Baja",'MAPA DE RIESGOS'!$AR647="Menor"),CONCATENATE("R",'MAPA DE RIESGOS'!$H647,"C",'MAPA DE RIESGOS'!$AF647),"")</f>
        <v/>
      </c>
      <c r="AO137" s="329" t="str">
        <f>IF(AND('MAPA DE RIESGOS'!$AP648="Baja",'MAPA DE RIESGOS'!$AR648="Menor"),CONCATENATE("R",'MAPA DE RIESGOS'!$H648,"C",'MAPA DE RIESGOS'!$AF648),"")</f>
        <v/>
      </c>
      <c r="AP137" s="329" t="str">
        <f>IF(AND('MAPA DE RIESGOS'!$AP649="Baja",'MAPA DE RIESGOS'!$AR649="Menor"),CONCATENATE("R",'MAPA DE RIESGOS'!$H649,"C",'MAPA DE RIESGOS'!$AF649),"")</f>
        <v/>
      </c>
      <c r="AQ137" s="329" t="str">
        <f>IF(AND('MAPA DE RIESGOS'!$AP650="Baja",'MAPA DE RIESGOS'!$AR650="Menor"),CONCATENATE("R",'MAPA DE RIESGOS'!$H650,"C",'MAPA DE RIESGOS'!$AF650),"")</f>
        <v/>
      </c>
      <c r="AR137" s="329" t="str">
        <f>IF(AND('MAPA DE RIESGOS'!$AP651="Baja",'MAPA DE RIESGOS'!$AR651="Menor"),CONCATENATE("R",'MAPA DE RIESGOS'!$H651,"C",'MAPA DE RIESGOS'!$AF651),"")</f>
        <v/>
      </c>
      <c r="AS137" s="329" t="str">
        <f>IF(AND('MAPA DE RIESGOS'!$AP652="Baja",'MAPA DE RIESGOS'!$AR652="Menor"),CONCATENATE("R",'MAPA DE RIESGOS'!$H652,"C",'MAPA DE RIESGOS'!$AF652),"")</f>
        <v/>
      </c>
      <c r="AT137" s="328" t="str">
        <f>IF(AND('MAPA DE RIESGOS'!$AP635="Baja",'MAPA DE RIESGOS'!$AR635="Moderado"),CONCATENATE("R",'MAPA DE RIESGOS'!$H635,"C",'MAPA DE RIESGOS'!$AF635),"")</f>
        <v/>
      </c>
      <c r="AU137" s="329" t="str">
        <f>IF(AND('MAPA DE RIESGOS'!$AP636="Baja",'MAPA DE RIESGOS'!$AR636="Moderado"),CONCATENATE("R",'MAPA DE RIESGOS'!$H636,"C",'MAPA DE RIESGOS'!$AF636),"")</f>
        <v/>
      </c>
      <c r="AV137" s="329" t="str">
        <f>IF(AND('MAPA DE RIESGOS'!$AP637="Baja",'MAPA DE RIESGOS'!$AR637="Moderado"),CONCATENATE("R",'MAPA DE RIESGOS'!$H637,"C",'MAPA DE RIESGOS'!$AF637),"")</f>
        <v/>
      </c>
      <c r="AW137" s="329" t="str">
        <f>IF(AND('MAPA DE RIESGOS'!$AP638="Baja",'MAPA DE RIESGOS'!$AR638="Moderado"),CONCATENATE("R",'MAPA DE RIESGOS'!$H638,"C",'MAPA DE RIESGOS'!$AF638),"")</f>
        <v/>
      </c>
      <c r="AX137" s="329" t="str">
        <f>IF(AND('MAPA DE RIESGOS'!$AP639="Baja",'MAPA DE RIESGOS'!$AR639="Moderado"),CONCATENATE("R",'MAPA DE RIESGOS'!$H639,"C",'MAPA DE RIESGOS'!$AF639),"")</f>
        <v/>
      </c>
      <c r="AY137" s="329" t="str">
        <f>IF(AND('MAPA DE RIESGOS'!$AP640="Baja",'MAPA DE RIESGOS'!$AR640="Moderado"),CONCATENATE("R",'MAPA DE RIESGOS'!$H640,"C",'MAPA DE RIESGOS'!$AF640),"")</f>
        <v/>
      </c>
      <c r="AZ137" s="329" t="str">
        <f>IF(AND('MAPA DE RIESGOS'!$AP641="Baja",'MAPA DE RIESGOS'!$AR641="Moderado"),CONCATENATE("R",'MAPA DE RIESGOS'!$H641,"C",'MAPA DE RIESGOS'!$AF641),"")</f>
        <v/>
      </c>
      <c r="BA137" s="329" t="str">
        <f>IF(AND('MAPA DE RIESGOS'!$AP642="Baja",'MAPA DE RIESGOS'!$AR642="Moderado"),CONCATENATE("R",'MAPA DE RIESGOS'!$H642,"C",'MAPA DE RIESGOS'!$AF642),"")</f>
        <v/>
      </c>
      <c r="BB137" s="329" t="str">
        <f>IF(AND('MAPA DE RIESGOS'!$AP643="Baja",'MAPA DE RIESGOS'!$AR643="Moderado"),CONCATENATE("R",'MAPA DE RIESGOS'!$H643,"C",'MAPA DE RIESGOS'!$AF643),"")</f>
        <v/>
      </c>
      <c r="BC137" s="329" t="str">
        <f>IF(AND('MAPA DE RIESGOS'!$AP644="Baja",'MAPA DE RIESGOS'!$AR644="Moderado"),CONCATENATE("R",'MAPA DE RIESGOS'!$H644,"C",'MAPA DE RIESGOS'!$AF644),"")</f>
        <v/>
      </c>
      <c r="BD137" s="329" t="str">
        <f>IF(AND('MAPA DE RIESGOS'!$AP645="Baja",'MAPA DE RIESGOS'!$AR645="Moderado"),CONCATENATE("R",'MAPA DE RIESGOS'!$H645,"C",'MAPA DE RIESGOS'!$AF645),"")</f>
        <v/>
      </c>
      <c r="BE137" s="329" t="str">
        <f>IF(AND('MAPA DE RIESGOS'!$AP646="Baja",'MAPA DE RIESGOS'!$AR646="Moderado"),CONCATENATE("R",'MAPA DE RIESGOS'!$H646,"C",'MAPA DE RIESGOS'!$AF646),"")</f>
        <v/>
      </c>
      <c r="BF137" s="329" t="str">
        <f>IF(AND('MAPA DE RIESGOS'!$AP647="Baja",'MAPA DE RIESGOS'!$AR647="Moderado"),CONCATENATE("R",'MAPA DE RIESGOS'!$H647,"C",'MAPA DE RIESGOS'!$AF647),"")</f>
        <v/>
      </c>
      <c r="BG137" s="329" t="str">
        <f>IF(AND('MAPA DE RIESGOS'!$AP648="Baja",'MAPA DE RIESGOS'!$AR648="Moderado"),CONCATENATE("R",'MAPA DE RIESGOS'!$H648,"C",'MAPA DE RIESGOS'!$AF648),"")</f>
        <v/>
      </c>
      <c r="BH137" s="329" t="str">
        <f>IF(AND('MAPA DE RIESGOS'!$AP649="Baja",'MAPA DE RIESGOS'!$AR649="Moderado"),CONCATENATE("R",'MAPA DE RIESGOS'!$H649,"C",'MAPA DE RIESGOS'!$AF649),"")</f>
        <v/>
      </c>
      <c r="BI137" s="329" t="str">
        <f>IF(AND('MAPA DE RIESGOS'!$AP650="Baja",'MAPA DE RIESGOS'!$AR650="Moderado"),CONCATENATE("R",'MAPA DE RIESGOS'!$H650,"C",'MAPA DE RIESGOS'!$AF650),"")</f>
        <v/>
      </c>
      <c r="BJ137" s="329" t="str">
        <f>IF(AND('MAPA DE RIESGOS'!$AP651="Baja",'MAPA DE RIESGOS'!$AR651="Moderado"),CONCATENATE("R",'MAPA DE RIESGOS'!$H651,"C",'MAPA DE RIESGOS'!$AF651),"")</f>
        <v/>
      </c>
      <c r="BK137" s="330" t="str">
        <f>IF(AND('MAPA DE RIESGOS'!$AP652="Baja",'MAPA DE RIESGOS'!$AR652="Moderado"),CONCATENATE("R",'MAPA DE RIESGOS'!$H652,"C",'MAPA DE RIESGOS'!$AF652),"")</f>
        <v/>
      </c>
      <c r="BL137" s="316" t="str">
        <f>IF(AND('MAPA DE RIESGOS'!$AP635="Baja",'MAPA DE RIESGOS'!$AR635="Mayor"),CONCATENATE("R",'MAPA DE RIESGOS'!$H635,"C",'MAPA DE RIESGOS'!$AF635),"")</f>
        <v/>
      </c>
      <c r="BM137" s="316" t="str">
        <f>IF(AND('MAPA DE RIESGOS'!$AP636="Baja",'MAPA DE RIESGOS'!$AR636="Mayor"),CONCATENATE("R",'MAPA DE RIESGOS'!$H636,"C",'MAPA DE RIESGOS'!$AF636),"")</f>
        <v/>
      </c>
      <c r="BN137" s="316" t="str">
        <f>IF(AND('MAPA DE RIESGOS'!$AP637="Baja",'MAPA DE RIESGOS'!$AR637="Mayor"),CONCATENATE("R",'MAPA DE RIESGOS'!$H637,"C",'MAPA DE RIESGOS'!$AF637),"")</f>
        <v/>
      </c>
      <c r="BO137" s="316" t="str">
        <f>IF(AND('MAPA DE RIESGOS'!$AP638="Baja",'MAPA DE RIESGOS'!$AR638="Mayor"),CONCATENATE("R",'MAPA DE RIESGOS'!$H638,"C",'MAPA DE RIESGOS'!$AF638),"")</f>
        <v/>
      </c>
      <c r="BP137" s="316" t="str">
        <f>IF(AND('MAPA DE RIESGOS'!$AP639="Baja",'MAPA DE RIESGOS'!$AR639="Mayor"),CONCATENATE("R",'MAPA DE RIESGOS'!$H639,"C",'MAPA DE RIESGOS'!$AF639),"")</f>
        <v/>
      </c>
      <c r="BQ137" s="316" t="str">
        <f>IF(AND('MAPA DE RIESGOS'!$AP640="Baja",'MAPA DE RIESGOS'!$AR640="Mayor"),CONCATENATE("R",'MAPA DE RIESGOS'!$H640,"C",'MAPA DE RIESGOS'!$AF640),"")</f>
        <v/>
      </c>
      <c r="BR137" s="316" t="str">
        <f>IF(AND('MAPA DE RIESGOS'!$AP641="Baja",'MAPA DE RIESGOS'!$AR641="Mayor"),CONCATENATE("R",'MAPA DE RIESGOS'!$H641,"C",'MAPA DE RIESGOS'!$AF641),"")</f>
        <v/>
      </c>
      <c r="BS137" s="316" t="str">
        <f>IF(AND('MAPA DE RIESGOS'!$AP642="Baja",'MAPA DE RIESGOS'!$AR642="Mayor"),CONCATENATE("R",'MAPA DE RIESGOS'!$H642,"C",'MAPA DE RIESGOS'!$AF642),"")</f>
        <v/>
      </c>
      <c r="BT137" s="316" t="str">
        <f>IF(AND('MAPA DE RIESGOS'!$AP643="Baja",'MAPA DE RIESGOS'!$AR643="Mayor"),CONCATENATE("R",'MAPA DE RIESGOS'!$H643,"C",'MAPA DE RIESGOS'!$AF643),"")</f>
        <v/>
      </c>
      <c r="BU137" s="316" t="str">
        <f>IF(AND('MAPA DE RIESGOS'!$AP644="Baja",'MAPA DE RIESGOS'!$AR644="Mayor"),CONCATENATE("R",'MAPA DE RIESGOS'!$H644,"C",'MAPA DE RIESGOS'!$AF644),"")</f>
        <v/>
      </c>
      <c r="BV137" s="316" t="str">
        <f>IF(AND('MAPA DE RIESGOS'!$AP645="Baja",'MAPA DE RIESGOS'!$AR645="Mayor"),CONCATENATE("R",'MAPA DE RIESGOS'!$H645,"C",'MAPA DE RIESGOS'!$AF645),"")</f>
        <v/>
      </c>
      <c r="BW137" s="316" t="str">
        <f>IF(AND('MAPA DE RIESGOS'!$AP646="Baja",'MAPA DE RIESGOS'!$AR646="Mayor"),CONCATENATE("R",'MAPA DE RIESGOS'!$H646,"C",'MAPA DE RIESGOS'!$AF646),"")</f>
        <v/>
      </c>
      <c r="BX137" s="316" t="str">
        <f>IF(AND('MAPA DE RIESGOS'!$AP647="Baja",'MAPA DE RIESGOS'!$AR647="Mayor"),CONCATENATE("R",'MAPA DE RIESGOS'!$H647,"C",'MAPA DE RIESGOS'!$AF647),"")</f>
        <v/>
      </c>
      <c r="BY137" s="316" t="str">
        <f>IF(AND('MAPA DE RIESGOS'!$AP648="Baja",'MAPA DE RIESGOS'!$AR648="Mayor"),CONCATENATE("R",'MAPA DE RIESGOS'!$H648,"C",'MAPA DE RIESGOS'!$AF648),"")</f>
        <v/>
      </c>
      <c r="BZ137" s="316" t="str">
        <f>IF(AND('MAPA DE RIESGOS'!$AP649="Baja",'MAPA DE RIESGOS'!$AR649="Mayor"),CONCATENATE("R",'MAPA DE RIESGOS'!$H649,"C",'MAPA DE RIESGOS'!$AF649),"")</f>
        <v/>
      </c>
      <c r="CA137" s="316" t="str">
        <f>IF(AND('MAPA DE RIESGOS'!$AP650="Baja",'MAPA DE RIESGOS'!$AR650="Mayor"),CONCATENATE("R",'MAPA DE RIESGOS'!$H650,"C",'MAPA DE RIESGOS'!$AF650),"")</f>
        <v/>
      </c>
      <c r="CB137" s="316" t="str">
        <f>IF(AND('MAPA DE RIESGOS'!$AP651="Baja",'MAPA DE RIESGOS'!$AR651="Mayor"),CONCATENATE("R",'MAPA DE RIESGOS'!$H651,"C",'MAPA DE RIESGOS'!$AF651),"")</f>
        <v/>
      </c>
      <c r="CC137" s="317" t="str">
        <f>IF(AND('MAPA DE RIESGOS'!$AP652="Baja",'MAPA DE RIESGOS'!$AR652="Mayor"),CONCATENATE("R",'MAPA DE RIESGOS'!$H652,"C",'MAPA DE RIESGOS'!$AF652),"")</f>
        <v/>
      </c>
      <c r="CD137" s="318" t="str">
        <f>IF(AND('MAPA DE RIESGOS'!$AP635="Baja",'MAPA DE RIESGOS'!$AR635="Catastrófico"),CONCATENATE("R",'MAPA DE RIESGOS'!$H635,"C",'MAPA DE RIESGOS'!$AF635),"")</f>
        <v/>
      </c>
      <c r="CE137" s="318" t="str">
        <f>IF(AND('MAPA DE RIESGOS'!$AP636="Baja",'MAPA DE RIESGOS'!$AR636="Catastrófico"),CONCATENATE("R",'MAPA DE RIESGOS'!$H636,"C",'MAPA DE RIESGOS'!$AF636),"")</f>
        <v/>
      </c>
      <c r="CF137" s="318" t="str">
        <f>IF(AND('MAPA DE RIESGOS'!$AP637="Baja",'MAPA DE RIESGOS'!$AR637="Catastrófico"),CONCATENATE("R",'MAPA DE RIESGOS'!$H637,"C",'MAPA DE RIESGOS'!$AF637),"")</f>
        <v/>
      </c>
      <c r="CG137" s="318" t="str">
        <f>IF(AND('MAPA DE RIESGOS'!$AP638="Baja",'MAPA DE RIESGOS'!$AR638="Catastrófico"),CONCATENATE("R",'MAPA DE RIESGOS'!$H638,"C",'MAPA DE RIESGOS'!$AF638),"")</f>
        <v/>
      </c>
      <c r="CH137" s="318" t="str">
        <f>IF(AND('MAPA DE RIESGOS'!$AP639="Baja",'MAPA DE RIESGOS'!$AR639="Catastrófico"),CONCATENATE("R",'MAPA DE RIESGOS'!$H639,"C",'MAPA DE RIESGOS'!$AF639),"")</f>
        <v/>
      </c>
      <c r="CI137" s="318" t="str">
        <f>IF(AND('MAPA DE RIESGOS'!$AP640="Baja",'MAPA DE RIESGOS'!$AR640="Catastrófico"),CONCATENATE("R",'MAPA DE RIESGOS'!$H640,"C",'MAPA DE RIESGOS'!$AF640),"")</f>
        <v/>
      </c>
      <c r="CJ137" s="318" t="str">
        <f>IF(AND('MAPA DE RIESGOS'!$AP641="Baja",'MAPA DE RIESGOS'!$AR641="Catastrófico"),CONCATENATE("R",'MAPA DE RIESGOS'!$H641,"C",'MAPA DE RIESGOS'!$AF641),"")</f>
        <v/>
      </c>
      <c r="CK137" s="318" t="str">
        <f>IF(AND('MAPA DE RIESGOS'!$AP642="Baja",'MAPA DE RIESGOS'!$AR642="Catastrófico"),CONCATENATE("R",'MAPA DE RIESGOS'!$H642,"C",'MAPA DE RIESGOS'!$AF642),"")</f>
        <v/>
      </c>
      <c r="CL137" s="318" t="str">
        <f>IF(AND('MAPA DE RIESGOS'!$AP643="Baja",'MAPA DE RIESGOS'!$AR643="Catastrófico"),CONCATENATE("R",'MAPA DE RIESGOS'!$H643,"C",'MAPA DE RIESGOS'!$AF643),"")</f>
        <v/>
      </c>
      <c r="CM137" s="318" t="str">
        <f>IF(AND('MAPA DE RIESGOS'!$AP644="Baja",'MAPA DE RIESGOS'!$AR644="Catastrófico"),CONCATENATE("R",'MAPA DE RIESGOS'!$H644,"C",'MAPA DE RIESGOS'!$AF644),"")</f>
        <v/>
      </c>
      <c r="CN137" s="318" t="str">
        <f>IF(AND('MAPA DE RIESGOS'!$AP645="Baja",'MAPA DE RIESGOS'!$AR645="Catastrófico"),CONCATENATE("R",'MAPA DE RIESGOS'!$H645,"C",'MAPA DE RIESGOS'!$AF645),"")</f>
        <v/>
      </c>
      <c r="CO137" s="318" t="str">
        <f>IF(AND('MAPA DE RIESGOS'!$AP646="Baja",'MAPA DE RIESGOS'!$AR646="Catastrófico"),CONCATENATE("R",'MAPA DE RIESGOS'!$H646,"C",'MAPA DE RIESGOS'!$AF646),"")</f>
        <v/>
      </c>
      <c r="CP137" s="318" t="str">
        <f>IF(AND('MAPA DE RIESGOS'!$AP647="Baja",'MAPA DE RIESGOS'!$AR647="Catastrófico"),CONCATENATE("R",'MAPA DE RIESGOS'!$H647,"C",'MAPA DE RIESGOS'!$AF647),"")</f>
        <v/>
      </c>
      <c r="CQ137" s="318" t="str">
        <f>IF(AND('MAPA DE RIESGOS'!$AP648="Baja",'MAPA DE RIESGOS'!$AR648="Catastrófico"),CONCATENATE("R",'MAPA DE RIESGOS'!$H648,"C",'MAPA DE RIESGOS'!$AF648),"")</f>
        <v/>
      </c>
      <c r="CR137" s="318" t="str">
        <f>IF(AND('MAPA DE RIESGOS'!$AP649="Baja",'MAPA DE RIESGOS'!$AR649="Catastrófico"),CONCATENATE("R",'MAPA DE RIESGOS'!$H649,"C",'MAPA DE RIESGOS'!$AF649),"")</f>
        <v/>
      </c>
      <c r="CS137" s="318" t="str">
        <f>IF(AND('MAPA DE RIESGOS'!$AP650="Baja",'MAPA DE RIESGOS'!$AR650="Catastrófico"),CONCATENATE("R",'MAPA DE RIESGOS'!$H650,"C",'MAPA DE RIESGOS'!$AF650),"")</f>
        <v/>
      </c>
      <c r="CT137" s="318" t="str">
        <f>IF(AND('MAPA DE RIESGOS'!$AP651="Baja",'MAPA DE RIESGOS'!$AR651="Catastrófico"),CONCATENATE("R",'MAPA DE RIESGOS'!$H651,"C",'MAPA DE RIESGOS'!$AF651),"")</f>
        <v/>
      </c>
      <c r="CU137" s="319" t="str">
        <f>IF(AND('MAPA DE RIESGOS'!$AP652="Baja",'MAPA DE RIESGOS'!$AR652="Catastrófico"),CONCATENATE("R",'MAPA DE RIESGOS'!$H652,"C",'MAPA DE RIESGOS'!$AF652),"")</f>
        <v/>
      </c>
      <c r="CV137" s="57"/>
      <c r="CW137" s="845"/>
      <c r="CX137" s="845"/>
      <c r="CY137" s="845"/>
      <c r="CZ137" s="845"/>
      <c r="DA137" s="845"/>
      <c r="DB137" s="845"/>
    </row>
    <row r="138" spans="2:106" ht="32.450000000000003" customHeight="1">
      <c r="B138" s="878"/>
      <c r="C138" s="878"/>
      <c r="D138" s="879"/>
      <c r="E138" s="849"/>
      <c r="F138" s="850"/>
      <c r="G138" s="850"/>
      <c r="H138" s="850"/>
      <c r="I138" s="851"/>
      <c r="J138" s="337" t="str">
        <f>IF(AND('MAPA DE RIESGOS'!$AP653="Baja",'MAPA DE RIESGOS'!$AR653="Leve"),CONCATENATE("R",'MAPA DE RIESGOS'!$H653,"C",'MAPA DE RIESGOS'!$AF653),"")</f>
        <v/>
      </c>
      <c r="K138" s="338" t="str">
        <f>IF(AND('MAPA DE RIESGOS'!$AP654="Baja",'MAPA DE RIESGOS'!$AR654="Leve"),CONCATENATE("R",'MAPA DE RIESGOS'!$H654,"C",'MAPA DE RIESGOS'!$AF654),"")</f>
        <v/>
      </c>
      <c r="L138" s="338" t="str">
        <f>IF(AND('MAPA DE RIESGOS'!$AP655="Baja",'MAPA DE RIESGOS'!$AR655="Leve"),CONCATENATE("R",'MAPA DE RIESGOS'!$H655,"C",'MAPA DE RIESGOS'!$AF655),"")</f>
        <v/>
      </c>
      <c r="M138" s="338" t="str">
        <f>IF(AND('MAPA DE RIESGOS'!$AP656="Baja",'MAPA DE RIESGOS'!$AR656="Leve"),CONCATENATE("R",'MAPA DE RIESGOS'!$H656,"C",'MAPA DE RIESGOS'!$AF656),"")</f>
        <v/>
      </c>
      <c r="N138" s="338" t="str">
        <f>IF(AND('MAPA DE RIESGOS'!$AP657="Baja",'MAPA DE RIESGOS'!$AR657="Leve"),CONCATENATE("R",'MAPA DE RIESGOS'!$H657,"C",'MAPA DE RIESGOS'!$AF657),"")</f>
        <v/>
      </c>
      <c r="O138" s="338" t="str">
        <f>IF(AND('MAPA DE RIESGOS'!$AP658="Baja",'MAPA DE RIESGOS'!$AR658="Leve"),CONCATENATE("R",'MAPA DE RIESGOS'!$H658,"C",'MAPA DE RIESGOS'!$AF658),"")</f>
        <v/>
      </c>
      <c r="P138" s="338" t="str">
        <f>IF(AND('MAPA DE RIESGOS'!$AP659="Baja",'MAPA DE RIESGOS'!$AR659="Leve"),CONCATENATE("R",'MAPA DE RIESGOS'!$H659,"C",'MAPA DE RIESGOS'!$AF659),"")</f>
        <v/>
      </c>
      <c r="Q138" s="338" t="str">
        <f>IF(AND('MAPA DE RIESGOS'!$AP660="Baja",'MAPA DE RIESGOS'!$AR660="Leve"),CONCATENATE("R",'MAPA DE RIESGOS'!$H660,"C",'MAPA DE RIESGOS'!$AF660),"")</f>
        <v/>
      </c>
      <c r="R138" s="338" t="str">
        <f>IF(AND('MAPA DE RIESGOS'!$AP661="Baja",'MAPA DE RIESGOS'!$AR661="Leve"),CONCATENATE("R",'MAPA DE RIESGOS'!$H661,"C",'MAPA DE RIESGOS'!$AF661),"")</f>
        <v/>
      </c>
      <c r="S138" s="338" t="str">
        <f>IF(AND('MAPA DE RIESGOS'!$AP662="Baja",'MAPA DE RIESGOS'!$AR662="Leve"),CONCATENATE("R",'MAPA DE RIESGOS'!$H662,"C",'MAPA DE RIESGOS'!$AF662),"")</f>
        <v/>
      </c>
      <c r="T138" s="338" t="str">
        <f>IF(AND('MAPA DE RIESGOS'!$AP663="Baja",'MAPA DE RIESGOS'!$AR663="Leve"),CONCATENATE("R",'MAPA DE RIESGOS'!$H663,"C",'MAPA DE RIESGOS'!$AF663),"")</f>
        <v/>
      </c>
      <c r="U138" s="338" t="str">
        <f>IF(AND('MAPA DE RIESGOS'!$AP664="Baja",'MAPA DE RIESGOS'!$AR664="Leve"),CONCATENATE("R",'MAPA DE RIESGOS'!$H664,"C",'MAPA DE RIESGOS'!$AF664),"")</f>
        <v/>
      </c>
      <c r="V138" s="338" t="str">
        <f>IF(AND('MAPA DE RIESGOS'!$AP665="Baja",'MAPA DE RIESGOS'!$AR665="Leve"),CONCATENATE("R",'MAPA DE RIESGOS'!$H665,"C",'MAPA DE RIESGOS'!$AF665),"")</f>
        <v/>
      </c>
      <c r="W138" s="338" t="str">
        <f>IF(AND('MAPA DE RIESGOS'!$AP666="Baja",'MAPA DE RIESGOS'!$AR666="Leve"),CONCATENATE("R",'MAPA DE RIESGOS'!$H666,"C",'MAPA DE RIESGOS'!$AF666),"")</f>
        <v/>
      </c>
      <c r="X138" s="338" t="str">
        <f>IF(AND('MAPA DE RIESGOS'!$AP667="Baja",'MAPA DE RIESGOS'!$AR667="Leve"),CONCATENATE("R",'MAPA DE RIESGOS'!$H667,"C",'MAPA DE RIESGOS'!$AF667),"")</f>
        <v/>
      </c>
      <c r="Y138" s="338" t="str">
        <f>IF(AND('MAPA DE RIESGOS'!$AP668="Baja",'MAPA DE RIESGOS'!$AR668="Leve"),CONCATENATE("R",'MAPA DE RIESGOS'!$H668,"C",'MAPA DE RIESGOS'!$AF668),"")</f>
        <v/>
      </c>
      <c r="Z138" s="338" t="str">
        <f>IF(AND('MAPA DE RIESGOS'!$AP669="Baja",'MAPA DE RIESGOS'!$AR669="Leve"),CONCATENATE("R",'MAPA DE RIESGOS'!$H669,"C",'MAPA DE RIESGOS'!$AF669),"")</f>
        <v/>
      </c>
      <c r="AA138" s="339" t="str">
        <f>IF(AND('MAPA DE RIESGOS'!$AP670="Baja",'MAPA DE RIESGOS'!$AR670="Leve"),CONCATENATE("R",'MAPA DE RIESGOS'!$H670,"C",'MAPA DE RIESGOS'!$AF670),"")</f>
        <v/>
      </c>
      <c r="AB138" s="328" t="str">
        <f>IF(AND('MAPA DE RIESGOS'!$AP653="Baja",'MAPA DE RIESGOS'!$AR653="Menor"),CONCATENATE("R",'MAPA DE RIESGOS'!$H653,"C",'MAPA DE RIESGOS'!$AF653),"")</f>
        <v/>
      </c>
      <c r="AC138" s="329" t="str">
        <f>IF(AND('MAPA DE RIESGOS'!$AP654="Baja",'MAPA DE RIESGOS'!$AR654="Menor"),CONCATENATE("R",'MAPA DE RIESGOS'!$H654,"C",'MAPA DE RIESGOS'!$AF654),"")</f>
        <v/>
      </c>
      <c r="AD138" s="329" t="str">
        <f>IF(AND('MAPA DE RIESGOS'!$AP655="Baja",'MAPA DE RIESGOS'!$AR655="Menor"),CONCATENATE("R",'MAPA DE RIESGOS'!$H655,"C",'MAPA DE RIESGOS'!$AF655),"")</f>
        <v/>
      </c>
      <c r="AE138" s="329" t="str">
        <f>IF(AND('MAPA DE RIESGOS'!$AP656="Baja",'MAPA DE RIESGOS'!$AR656="Menor"),CONCATENATE("R",'MAPA DE RIESGOS'!$H656,"C",'MAPA DE RIESGOS'!$AF656),"")</f>
        <v/>
      </c>
      <c r="AF138" s="329" t="str">
        <f>IF(AND('MAPA DE RIESGOS'!$AP657="Baja",'MAPA DE RIESGOS'!$AR657="Menor"),CONCATENATE("R",'MAPA DE RIESGOS'!$H657,"C",'MAPA DE RIESGOS'!$AF657),"")</f>
        <v/>
      </c>
      <c r="AG138" s="329" t="str">
        <f>IF(AND('MAPA DE RIESGOS'!$AP658="Baja",'MAPA DE RIESGOS'!$AR658="Menor"),CONCATENATE("R",'MAPA DE RIESGOS'!$H658,"C",'MAPA DE RIESGOS'!$AF658),"")</f>
        <v/>
      </c>
      <c r="AH138" s="329" t="str">
        <f>IF(AND('MAPA DE RIESGOS'!$AP659="Baja",'MAPA DE RIESGOS'!$AR659="Menor"),CONCATENATE("R",'MAPA DE RIESGOS'!$H659,"C",'MAPA DE RIESGOS'!$AF659),"")</f>
        <v/>
      </c>
      <c r="AI138" s="329" t="str">
        <f>IF(AND('MAPA DE RIESGOS'!$AP660="Baja",'MAPA DE RIESGOS'!$AR660="Menor"),CONCATENATE("R",'MAPA DE RIESGOS'!$H660,"C",'MAPA DE RIESGOS'!$AF660),"")</f>
        <v/>
      </c>
      <c r="AJ138" s="329" t="str">
        <f>IF(AND('MAPA DE RIESGOS'!$AP661="Baja",'MAPA DE RIESGOS'!$AR661="Menor"),CONCATENATE("R",'MAPA DE RIESGOS'!$H661,"C",'MAPA DE RIESGOS'!$AF661),"")</f>
        <v/>
      </c>
      <c r="AK138" s="329" t="str">
        <f>IF(AND('MAPA DE RIESGOS'!$AP662="Baja",'MAPA DE RIESGOS'!$AR662="Menor"),CONCATENATE("R",'MAPA DE RIESGOS'!$H662,"C",'MAPA DE RIESGOS'!$AF662),"")</f>
        <v/>
      </c>
      <c r="AL138" s="329" t="str">
        <f>IF(AND('MAPA DE RIESGOS'!$AP663="Baja",'MAPA DE RIESGOS'!$AR663="Menor"),CONCATENATE("R",'MAPA DE RIESGOS'!$H663,"C",'MAPA DE RIESGOS'!$AF663),"")</f>
        <v/>
      </c>
      <c r="AM138" s="329" t="str">
        <f>IF(AND('MAPA DE RIESGOS'!$AP664="Baja",'MAPA DE RIESGOS'!$AR664="Menor"),CONCATENATE("R",'MAPA DE RIESGOS'!$H664,"C",'MAPA DE RIESGOS'!$AF664),"")</f>
        <v/>
      </c>
      <c r="AN138" s="329" t="str">
        <f>IF(AND('MAPA DE RIESGOS'!$AP665="Baja",'MAPA DE RIESGOS'!$AR665="Menor"),CONCATENATE("R",'MAPA DE RIESGOS'!$H665,"C",'MAPA DE RIESGOS'!$AF665),"")</f>
        <v/>
      </c>
      <c r="AO138" s="329" t="str">
        <f>IF(AND('MAPA DE RIESGOS'!$AP666="Baja",'MAPA DE RIESGOS'!$AR666="Menor"),CONCATENATE("R",'MAPA DE RIESGOS'!$H666,"C",'MAPA DE RIESGOS'!$AF666),"")</f>
        <v/>
      </c>
      <c r="AP138" s="329" t="str">
        <f>IF(AND('MAPA DE RIESGOS'!$AP667="Baja",'MAPA DE RIESGOS'!$AR667="Menor"),CONCATENATE("R",'MAPA DE RIESGOS'!$H667,"C",'MAPA DE RIESGOS'!$AF667),"")</f>
        <v/>
      </c>
      <c r="AQ138" s="329" t="str">
        <f>IF(AND('MAPA DE RIESGOS'!$AP668="Baja",'MAPA DE RIESGOS'!$AR668="Menor"),CONCATENATE("R",'MAPA DE RIESGOS'!$H668,"C",'MAPA DE RIESGOS'!$AF668),"")</f>
        <v/>
      </c>
      <c r="AR138" s="329" t="str">
        <f>IF(AND('MAPA DE RIESGOS'!$AP669="Baja",'MAPA DE RIESGOS'!$AR669="Menor"),CONCATENATE("R",'MAPA DE RIESGOS'!$H669,"C",'MAPA DE RIESGOS'!$AF669),"")</f>
        <v/>
      </c>
      <c r="AS138" s="329" t="str">
        <f>IF(AND('MAPA DE RIESGOS'!$AP670="Baja",'MAPA DE RIESGOS'!$AR670="Menor"),CONCATENATE("R",'MAPA DE RIESGOS'!$H670,"C",'MAPA DE RIESGOS'!$AF670),"")</f>
        <v/>
      </c>
      <c r="AT138" s="328" t="str">
        <f>IF(AND('MAPA DE RIESGOS'!$AP653="Baja",'MAPA DE RIESGOS'!$AR653="Moderado"),CONCATENATE("R",'MAPA DE RIESGOS'!$H653,"C",'MAPA DE RIESGOS'!$AF653),"")</f>
        <v/>
      </c>
      <c r="AU138" s="329" t="str">
        <f>IF(AND('MAPA DE RIESGOS'!$AP654="Baja",'MAPA DE RIESGOS'!$AR654="Moderado"),CONCATENATE("R",'MAPA DE RIESGOS'!$H654,"C",'MAPA DE RIESGOS'!$AF654),"")</f>
        <v/>
      </c>
      <c r="AV138" s="329" t="str">
        <f>IF(AND('MAPA DE RIESGOS'!$AP655="Baja",'MAPA DE RIESGOS'!$AR655="Moderado"),CONCATENATE("R",'MAPA DE RIESGOS'!$H655,"C",'MAPA DE RIESGOS'!$AF655),"")</f>
        <v/>
      </c>
      <c r="AW138" s="329" t="str">
        <f>IF(AND('MAPA DE RIESGOS'!$AP656="Baja",'MAPA DE RIESGOS'!$AR656="Moderado"),CONCATENATE("R",'MAPA DE RIESGOS'!$H656,"C",'MAPA DE RIESGOS'!$AF656),"")</f>
        <v/>
      </c>
      <c r="AX138" s="329" t="str">
        <f>IF(AND('MAPA DE RIESGOS'!$AP657="Baja",'MAPA DE RIESGOS'!$AR657="Moderado"),CONCATENATE("R",'MAPA DE RIESGOS'!$H657,"C",'MAPA DE RIESGOS'!$AF657),"")</f>
        <v/>
      </c>
      <c r="AY138" s="329" t="str">
        <f>IF(AND('MAPA DE RIESGOS'!$AP658="Baja",'MAPA DE RIESGOS'!$AR658="Moderado"),CONCATENATE("R",'MAPA DE RIESGOS'!$H658,"C",'MAPA DE RIESGOS'!$AF658),"")</f>
        <v/>
      </c>
      <c r="AZ138" s="329" t="str">
        <f>IF(AND('MAPA DE RIESGOS'!$AP659="Baja",'MAPA DE RIESGOS'!$AR659="Moderado"),CONCATENATE("R",'MAPA DE RIESGOS'!$H659,"C",'MAPA DE RIESGOS'!$AF659),"")</f>
        <v/>
      </c>
      <c r="BA138" s="329" t="str">
        <f>IF(AND('MAPA DE RIESGOS'!$AP660="Baja",'MAPA DE RIESGOS'!$AR660="Moderado"),CONCATENATE("R",'MAPA DE RIESGOS'!$H660,"C",'MAPA DE RIESGOS'!$AF660),"")</f>
        <v/>
      </c>
      <c r="BB138" s="329" t="str">
        <f>IF(AND('MAPA DE RIESGOS'!$AP661="Baja",'MAPA DE RIESGOS'!$AR661="Moderado"),CONCATENATE("R",'MAPA DE RIESGOS'!$H661,"C",'MAPA DE RIESGOS'!$AF661),"")</f>
        <v/>
      </c>
      <c r="BC138" s="329" t="str">
        <f>IF(AND('MAPA DE RIESGOS'!$AP662="Baja",'MAPA DE RIESGOS'!$AR662="Moderado"),CONCATENATE("R",'MAPA DE RIESGOS'!$H662,"C",'MAPA DE RIESGOS'!$AF662),"")</f>
        <v/>
      </c>
      <c r="BD138" s="329" t="str">
        <f>IF(AND('MAPA DE RIESGOS'!$AP663="Baja",'MAPA DE RIESGOS'!$AR663="Moderado"),CONCATENATE("R",'MAPA DE RIESGOS'!$H663,"C",'MAPA DE RIESGOS'!$AF663),"")</f>
        <v/>
      </c>
      <c r="BE138" s="329" t="str">
        <f>IF(AND('MAPA DE RIESGOS'!$AP664="Baja",'MAPA DE RIESGOS'!$AR664="Moderado"),CONCATENATE("R",'MAPA DE RIESGOS'!$H664,"C",'MAPA DE RIESGOS'!$AF664),"")</f>
        <v/>
      </c>
      <c r="BF138" s="329" t="str">
        <f>IF(AND('MAPA DE RIESGOS'!$AP665="Baja",'MAPA DE RIESGOS'!$AR665="Moderado"),CONCATENATE("R",'MAPA DE RIESGOS'!$H665,"C",'MAPA DE RIESGOS'!$AF665),"")</f>
        <v/>
      </c>
      <c r="BG138" s="329" t="str">
        <f>IF(AND('MAPA DE RIESGOS'!$AP666="Baja",'MAPA DE RIESGOS'!$AR666="Moderado"),CONCATENATE("R",'MAPA DE RIESGOS'!$H666,"C",'MAPA DE RIESGOS'!$AF666),"")</f>
        <v/>
      </c>
      <c r="BH138" s="329" t="str">
        <f>IF(AND('MAPA DE RIESGOS'!$AP667="Baja",'MAPA DE RIESGOS'!$AR667="Moderado"),CONCATENATE("R",'MAPA DE RIESGOS'!$H667,"C",'MAPA DE RIESGOS'!$AF667),"")</f>
        <v/>
      </c>
      <c r="BI138" s="329" t="str">
        <f>IF(AND('MAPA DE RIESGOS'!$AP668="Baja",'MAPA DE RIESGOS'!$AR668="Moderado"),CONCATENATE("R",'MAPA DE RIESGOS'!$H668,"C",'MAPA DE RIESGOS'!$AF668),"")</f>
        <v/>
      </c>
      <c r="BJ138" s="329" t="str">
        <f>IF(AND('MAPA DE RIESGOS'!$AP669="Baja",'MAPA DE RIESGOS'!$AR669="Moderado"),CONCATENATE("R",'MAPA DE RIESGOS'!$H669,"C",'MAPA DE RIESGOS'!$AF669),"")</f>
        <v/>
      </c>
      <c r="BK138" s="330" t="str">
        <f>IF(AND('MAPA DE RIESGOS'!$AP670="Baja",'MAPA DE RIESGOS'!$AR670="Moderado"),CONCATENATE("R",'MAPA DE RIESGOS'!$H670,"C",'MAPA DE RIESGOS'!$AF670),"")</f>
        <v/>
      </c>
      <c r="BL138" s="316" t="str">
        <f>IF(AND('MAPA DE RIESGOS'!$AP653="Baja",'MAPA DE RIESGOS'!$AR653="Mayor"),CONCATENATE("R",'MAPA DE RIESGOS'!$H653,"C",'MAPA DE RIESGOS'!$AF653),"")</f>
        <v/>
      </c>
      <c r="BM138" s="316" t="str">
        <f>IF(AND('MAPA DE RIESGOS'!$AP654="Baja",'MAPA DE RIESGOS'!$AR654="Mayor"),CONCATENATE("R",'MAPA DE RIESGOS'!$H654,"C",'MAPA DE RIESGOS'!$AF654),"")</f>
        <v/>
      </c>
      <c r="BN138" s="316" t="str">
        <f>IF(AND('MAPA DE RIESGOS'!$AP655="Baja",'MAPA DE RIESGOS'!$AR655="Mayor"),CONCATENATE("R",'MAPA DE RIESGOS'!$H655,"C",'MAPA DE RIESGOS'!$AF655),"")</f>
        <v/>
      </c>
      <c r="BO138" s="316" t="str">
        <f>IF(AND('MAPA DE RIESGOS'!$AP656="Baja",'MAPA DE RIESGOS'!$AR656="Mayor"),CONCATENATE("R",'MAPA DE RIESGOS'!$H656,"C",'MAPA DE RIESGOS'!$AF656),"")</f>
        <v/>
      </c>
      <c r="BP138" s="316" t="str">
        <f>IF(AND('MAPA DE RIESGOS'!$AP657="Baja",'MAPA DE RIESGOS'!$AR657="Mayor"),CONCATENATE("R",'MAPA DE RIESGOS'!$H657,"C",'MAPA DE RIESGOS'!$AF657),"")</f>
        <v/>
      </c>
      <c r="BQ138" s="316" t="str">
        <f>IF(AND('MAPA DE RIESGOS'!$AP658="Baja",'MAPA DE RIESGOS'!$AR658="Mayor"),CONCATENATE("R",'MAPA DE RIESGOS'!$H658,"C",'MAPA DE RIESGOS'!$AF658),"")</f>
        <v/>
      </c>
      <c r="BR138" s="316" t="str">
        <f>IF(AND('MAPA DE RIESGOS'!$AP659="Baja",'MAPA DE RIESGOS'!$AR659="Mayor"),CONCATENATE("R",'MAPA DE RIESGOS'!$H659,"C",'MAPA DE RIESGOS'!$AF659),"")</f>
        <v/>
      </c>
      <c r="BS138" s="316" t="str">
        <f>IF(AND('MAPA DE RIESGOS'!$AP660="Baja",'MAPA DE RIESGOS'!$AR660="Mayor"),CONCATENATE("R",'MAPA DE RIESGOS'!$H660,"C",'MAPA DE RIESGOS'!$AF660),"")</f>
        <v/>
      </c>
      <c r="BT138" s="316" t="str">
        <f>IF(AND('MAPA DE RIESGOS'!$AP661="Baja",'MAPA DE RIESGOS'!$AR661="Mayor"),CONCATENATE("R",'MAPA DE RIESGOS'!$H661,"C",'MAPA DE RIESGOS'!$AF661),"")</f>
        <v/>
      </c>
      <c r="BU138" s="316" t="str">
        <f>IF(AND('MAPA DE RIESGOS'!$AP662="Baja",'MAPA DE RIESGOS'!$AR662="Mayor"),CONCATENATE("R",'MAPA DE RIESGOS'!$H662,"C",'MAPA DE RIESGOS'!$AF662),"")</f>
        <v/>
      </c>
      <c r="BV138" s="316" t="str">
        <f>IF(AND('MAPA DE RIESGOS'!$AP663="Baja",'MAPA DE RIESGOS'!$AR663="Mayor"),CONCATENATE("R",'MAPA DE RIESGOS'!$H663,"C",'MAPA DE RIESGOS'!$AF663),"")</f>
        <v/>
      </c>
      <c r="BW138" s="316" t="str">
        <f>IF(AND('MAPA DE RIESGOS'!$AP664="Baja",'MAPA DE RIESGOS'!$AR664="Mayor"),CONCATENATE("R",'MAPA DE RIESGOS'!$H664,"C",'MAPA DE RIESGOS'!$AF664),"")</f>
        <v/>
      </c>
      <c r="BX138" s="316" t="str">
        <f>IF(AND('MAPA DE RIESGOS'!$AP665="Baja",'MAPA DE RIESGOS'!$AR665="Mayor"),CONCATENATE("R",'MAPA DE RIESGOS'!$H665,"C",'MAPA DE RIESGOS'!$AF665),"")</f>
        <v/>
      </c>
      <c r="BY138" s="316" t="str">
        <f>IF(AND('MAPA DE RIESGOS'!$AP666="Baja",'MAPA DE RIESGOS'!$AR666="Mayor"),CONCATENATE("R",'MAPA DE RIESGOS'!$H666,"C",'MAPA DE RIESGOS'!$AF666),"")</f>
        <v/>
      </c>
      <c r="BZ138" s="316" t="str">
        <f>IF(AND('MAPA DE RIESGOS'!$AP667="Baja",'MAPA DE RIESGOS'!$AR667="Mayor"),CONCATENATE("R",'MAPA DE RIESGOS'!$H667,"C",'MAPA DE RIESGOS'!$AF667),"")</f>
        <v/>
      </c>
      <c r="CA138" s="316" t="str">
        <f>IF(AND('MAPA DE RIESGOS'!$AP668="Baja",'MAPA DE RIESGOS'!$AR668="Mayor"),CONCATENATE("R",'MAPA DE RIESGOS'!$H668,"C",'MAPA DE RIESGOS'!$AF668),"")</f>
        <v/>
      </c>
      <c r="CB138" s="316" t="str">
        <f>IF(AND('MAPA DE RIESGOS'!$AP669="Baja",'MAPA DE RIESGOS'!$AR669="Mayor"),CONCATENATE("R",'MAPA DE RIESGOS'!$H669,"C",'MAPA DE RIESGOS'!$AF669),"")</f>
        <v/>
      </c>
      <c r="CC138" s="317" t="str">
        <f>IF(AND('MAPA DE RIESGOS'!$AP670="Baja",'MAPA DE RIESGOS'!$AR670="Mayor"),CONCATENATE("R",'MAPA DE RIESGOS'!$H670,"C",'MAPA DE RIESGOS'!$AF670),"")</f>
        <v/>
      </c>
      <c r="CD138" s="318" t="str">
        <f>IF(AND('MAPA DE RIESGOS'!$AP653="Baja",'MAPA DE RIESGOS'!$AR653="Catastrófico"),CONCATENATE("R",'MAPA DE RIESGOS'!$H653,"C",'MAPA DE RIESGOS'!$AF653),"")</f>
        <v/>
      </c>
      <c r="CE138" s="318" t="str">
        <f>IF(AND('MAPA DE RIESGOS'!$AP654="Baja",'MAPA DE RIESGOS'!$AR654="Catastrófico"),CONCATENATE("R",'MAPA DE RIESGOS'!$H654,"C",'MAPA DE RIESGOS'!$AF654),"")</f>
        <v/>
      </c>
      <c r="CF138" s="318" t="str">
        <f>IF(AND('MAPA DE RIESGOS'!$AP655="Baja",'MAPA DE RIESGOS'!$AR655="Catastrófico"),CONCATENATE("R",'MAPA DE RIESGOS'!$H655,"C",'MAPA DE RIESGOS'!$AF655),"")</f>
        <v/>
      </c>
      <c r="CG138" s="318" t="str">
        <f>IF(AND('MAPA DE RIESGOS'!$AP656="Baja",'MAPA DE RIESGOS'!$AR656="Catastrófico"),CONCATENATE("R",'MAPA DE RIESGOS'!$H656,"C",'MAPA DE RIESGOS'!$AF656),"")</f>
        <v/>
      </c>
      <c r="CH138" s="318" t="str">
        <f>IF(AND('MAPA DE RIESGOS'!$AP657="Baja",'MAPA DE RIESGOS'!$AR657="Catastrófico"),CONCATENATE("R",'MAPA DE RIESGOS'!$H657,"C",'MAPA DE RIESGOS'!$AF657),"")</f>
        <v/>
      </c>
      <c r="CI138" s="318" t="str">
        <f>IF(AND('MAPA DE RIESGOS'!$AP658="Baja",'MAPA DE RIESGOS'!$AR658="Catastrófico"),CONCATENATE("R",'MAPA DE RIESGOS'!$H658,"C",'MAPA DE RIESGOS'!$AF658),"")</f>
        <v/>
      </c>
      <c r="CJ138" s="318" t="str">
        <f>IF(AND('MAPA DE RIESGOS'!$AP659="Baja",'MAPA DE RIESGOS'!$AR659="Catastrófico"),CONCATENATE("R",'MAPA DE RIESGOS'!$H659,"C",'MAPA DE RIESGOS'!$AF659),"")</f>
        <v/>
      </c>
      <c r="CK138" s="318" t="str">
        <f>IF(AND('MAPA DE RIESGOS'!$AP660="Baja",'MAPA DE RIESGOS'!$AR660="Catastrófico"),CONCATENATE("R",'MAPA DE RIESGOS'!$H660,"C",'MAPA DE RIESGOS'!$AF660),"")</f>
        <v/>
      </c>
      <c r="CL138" s="318" t="str">
        <f>IF(AND('MAPA DE RIESGOS'!$AP661="Baja",'MAPA DE RIESGOS'!$AR661="Catastrófico"),CONCATENATE("R",'MAPA DE RIESGOS'!$H661,"C",'MAPA DE RIESGOS'!$AF661),"")</f>
        <v/>
      </c>
      <c r="CM138" s="318" t="str">
        <f>IF(AND('MAPA DE RIESGOS'!$AP662="Baja",'MAPA DE RIESGOS'!$AR662="Catastrófico"),CONCATENATE("R",'MAPA DE RIESGOS'!$H662,"C",'MAPA DE RIESGOS'!$AF662),"")</f>
        <v/>
      </c>
      <c r="CN138" s="318" t="str">
        <f>IF(AND('MAPA DE RIESGOS'!$AP663="Baja",'MAPA DE RIESGOS'!$AR663="Catastrófico"),CONCATENATE("R",'MAPA DE RIESGOS'!$H663,"C",'MAPA DE RIESGOS'!$AF663),"")</f>
        <v/>
      </c>
      <c r="CO138" s="318" t="str">
        <f>IF(AND('MAPA DE RIESGOS'!$AP664="Baja",'MAPA DE RIESGOS'!$AR664="Catastrófico"),CONCATENATE("R",'MAPA DE RIESGOS'!$H664,"C",'MAPA DE RIESGOS'!$AF664),"")</f>
        <v/>
      </c>
      <c r="CP138" s="318" t="str">
        <f>IF(AND('MAPA DE RIESGOS'!$AP665="Baja",'MAPA DE RIESGOS'!$AR665="Catastrófico"),CONCATENATE("R",'MAPA DE RIESGOS'!$H665,"C",'MAPA DE RIESGOS'!$AF665),"")</f>
        <v/>
      </c>
      <c r="CQ138" s="318" t="str">
        <f>IF(AND('MAPA DE RIESGOS'!$AP666="Baja",'MAPA DE RIESGOS'!$AR666="Catastrófico"),CONCATENATE("R",'MAPA DE RIESGOS'!$H666,"C",'MAPA DE RIESGOS'!$AF666),"")</f>
        <v/>
      </c>
      <c r="CR138" s="318" t="str">
        <f>IF(AND('MAPA DE RIESGOS'!$AP667="Baja",'MAPA DE RIESGOS'!$AR667="Catastrófico"),CONCATENATE("R",'MAPA DE RIESGOS'!$H667,"C",'MAPA DE RIESGOS'!$AF667),"")</f>
        <v/>
      </c>
      <c r="CS138" s="318" t="str">
        <f>IF(AND('MAPA DE RIESGOS'!$AP668="Baja",'MAPA DE RIESGOS'!$AR668="Catastrófico"),CONCATENATE("R",'MAPA DE RIESGOS'!$H668,"C",'MAPA DE RIESGOS'!$AF668),"")</f>
        <v/>
      </c>
      <c r="CT138" s="318" t="str">
        <f>IF(AND('MAPA DE RIESGOS'!$AP669="Baja",'MAPA DE RIESGOS'!$AR669="Catastrófico"),CONCATENATE("R",'MAPA DE RIESGOS'!$H669,"C",'MAPA DE RIESGOS'!$AF669),"")</f>
        <v/>
      </c>
      <c r="CU138" s="319" t="str">
        <f>IF(AND('MAPA DE RIESGOS'!$AP670="Baja",'MAPA DE RIESGOS'!$AR670="Catastrófico"),CONCATENATE("R",'MAPA DE RIESGOS'!$H670,"C",'MAPA DE RIESGOS'!$AF670),"")</f>
        <v/>
      </c>
      <c r="CV138" s="57"/>
      <c r="CW138" s="845"/>
      <c r="CX138" s="845"/>
      <c r="CY138" s="845"/>
      <c r="CZ138" s="845"/>
      <c r="DA138" s="845"/>
      <c r="DB138" s="845"/>
    </row>
    <row r="139" spans="2:106" ht="32.450000000000003" customHeight="1">
      <c r="B139" s="878"/>
      <c r="C139" s="878"/>
      <c r="D139" s="879"/>
      <c r="E139" s="849"/>
      <c r="F139" s="850"/>
      <c r="G139" s="850"/>
      <c r="H139" s="850"/>
      <c r="I139" s="851"/>
      <c r="J139" s="337" t="str">
        <f>IF(AND('MAPA DE RIESGOS'!$AP671="Baja",'MAPA DE RIESGOS'!$AR671="Leve"),CONCATENATE("R",'MAPA DE RIESGOS'!$H671,"C",'MAPA DE RIESGOS'!$AF671),"")</f>
        <v/>
      </c>
      <c r="K139" s="338" t="str">
        <f>IF(AND('MAPA DE RIESGOS'!$AP672="Baja",'MAPA DE RIESGOS'!$AR672="Leve"),CONCATENATE("R",'MAPA DE RIESGOS'!$H672,"C",'MAPA DE RIESGOS'!$AF672),"")</f>
        <v/>
      </c>
      <c r="L139" s="338" t="str">
        <f>IF(AND('MAPA DE RIESGOS'!$AP673="Baja",'MAPA DE RIESGOS'!$AR673="Leve"),CONCATENATE("R",'MAPA DE RIESGOS'!$H673,"C",'MAPA DE RIESGOS'!$AF673),"")</f>
        <v/>
      </c>
      <c r="M139" s="338" t="str">
        <f>IF(AND('MAPA DE RIESGOS'!$AP674="Baja",'MAPA DE RIESGOS'!$AR674="Leve"),CONCATENATE("R",'MAPA DE RIESGOS'!$H674,"C",'MAPA DE RIESGOS'!$AF674),"")</f>
        <v/>
      </c>
      <c r="N139" s="338" t="str">
        <f>IF(AND('MAPA DE RIESGOS'!$AP675="Baja",'MAPA DE RIESGOS'!$AR675="Leve"),CONCATENATE("R",'MAPA DE RIESGOS'!$H675,"C",'MAPA DE RIESGOS'!$AF675),"")</f>
        <v/>
      </c>
      <c r="O139" s="338" t="str">
        <f>IF(AND('MAPA DE RIESGOS'!$AP676="Baja",'MAPA DE RIESGOS'!$AR676="Leve"),CONCATENATE("R",'MAPA DE RIESGOS'!$H676,"C",'MAPA DE RIESGOS'!$AF676),"")</f>
        <v/>
      </c>
      <c r="P139" s="338" t="str">
        <f>IF(AND('MAPA DE RIESGOS'!$AP677="Baja",'MAPA DE RIESGOS'!$AR677="Leve"),CONCATENATE("R",'MAPA DE RIESGOS'!$H677,"C",'MAPA DE RIESGOS'!$AF677),"")</f>
        <v/>
      </c>
      <c r="Q139" s="338" t="str">
        <f>IF(AND('MAPA DE RIESGOS'!$AP678="Baja",'MAPA DE RIESGOS'!$AR678="Leve"),CONCATENATE("R",'MAPA DE RIESGOS'!$H678,"C",'MAPA DE RIESGOS'!$AF678),"")</f>
        <v/>
      </c>
      <c r="R139" s="338" t="str">
        <f>IF(AND('MAPA DE RIESGOS'!$AP679="Baja",'MAPA DE RIESGOS'!$AR679="Leve"),CONCATENATE("R",'MAPA DE RIESGOS'!$H679,"C",'MAPA DE RIESGOS'!$AF679),"")</f>
        <v/>
      </c>
      <c r="S139" s="338" t="str">
        <f>IF(AND('MAPA DE RIESGOS'!$AP680="Baja",'MAPA DE RIESGOS'!$AR680="Leve"),CONCATENATE("R",'MAPA DE RIESGOS'!$H680,"C",'MAPA DE RIESGOS'!$AF680),"")</f>
        <v/>
      </c>
      <c r="T139" s="338" t="str">
        <f>IF(AND('MAPA DE RIESGOS'!$AP681="Baja",'MAPA DE RIESGOS'!$AR681="Leve"),CONCATENATE("R",'MAPA DE RIESGOS'!$H681,"C",'MAPA DE RIESGOS'!$AF681),"")</f>
        <v/>
      </c>
      <c r="U139" s="338" t="str">
        <f>IF(AND('MAPA DE RIESGOS'!$AP682="Baja",'MAPA DE RIESGOS'!$AR682="Leve"),CONCATENATE("R",'MAPA DE RIESGOS'!$H682,"C",'MAPA DE RIESGOS'!$AF682),"")</f>
        <v/>
      </c>
      <c r="V139" s="338" t="str">
        <f>IF(AND('MAPA DE RIESGOS'!$AP683="Baja",'MAPA DE RIESGOS'!$AR683="Leve"),CONCATENATE("R",'MAPA DE RIESGOS'!$H683,"C",'MAPA DE RIESGOS'!$AF683),"")</f>
        <v/>
      </c>
      <c r="W139" s="338" t="str">
        <f>IF(AND('MAPA DE RIESGOS'!$AP684="Baja",'MAPA DE RIESGOS'!$AR684="Leve"),CONCATENATE("R",'MAPA DE RIESGOS'!$H684,"C",'MAPA DE RIESGOS'!$AF684),"")</f>
        <v/>
      </c>
      <c r="X139" s="338" t="str">
        <f>IF(AND('MAPA DE RIESGOS'!$AP685="Baja",'MAPA DE RIESGOS'!$AR685="Leve"),CONCATENATE("R",'MAPA DE RIESGOS'!$H685,"C",'MAPA DE RIESGOS'!$AF685),"")</f>
        <v/>
      </c>
      <c r="Y139" s="338" t="str">
        <f>IF(AND('MAPA DE RIESGOS'!$AP686="Baja",'MAPA DE RIESGOS'!$AR686="Leve"),CONCATENATE("R",'MAPA DE RIESGOS'!$H686,"C",'MAPA DE RIESGOS'!$AF686),"")</f>
        <v/>
      </c>
      <c r="Z139" s="338" t="str">
        <f>IF(AND('MAPA DE RIESGOS'!$AP687="Baja",'MAPA DE RIESGOS'!$AR687="Leve"),CONCATENATE("R",'MAPA DE RIESGOS'!$H687,"C",'MAPA DE RIESGOS'!$AF687),"")</f>
        <v/>
      </c>
      <c r="AA139" s="339" t="str">
        <f>IF(AND('MAPA DE RIESGOS'!$AP688="Baja",'MAPA DE RIESGOS'!$AR688="Leve"),CONCATENATE("R",'MAPA DE RIESGOS'!$H688,"C",'MAPA DE RIESGOS'!$AF688),"")</f>
        <v/>
      </c>
      <c r="AB139" s="328" t="str">
        <f>IF(AND('MAPA DE RIESGOS'!$AP671="Baja",'MAPA DE RIESGOS'!$AR671="Menor"),CONCATENATE("R",'MAPA DE RIESGOS'!$H671,"C",'MAPA DE RIESGOS'!$AF671),"")</f>
        <v/>
      </c>
      <c r="AC139" s="329" t="str">
        <f>IF(AND('MAPA DE RIESGOS'!$AP672="Baja",'MAPA DE RIESGOS'!$AR672="Menor"),CONCATENATE("R",'MAPA DE RIESGOS'!$H672,"C",'MAPA DE RIESGOS'!$AF672),"")</f>
        <v/>
      </c>
      <c r="AD139" s="329" t="str">
        <f>IF(AND('MAPA DE RIESGOS'!$AP673="Baja",'MAPA DE RIESGOS'!$AR673="Menor"),CONCATENATE("R",'MAPA DE RIESGOS'!$H673,"C",'MAPA DE RIESGOS'!$AF673),"")</f>
        <v/>
      </c>
      <c r="AE139" s="329" t="str">
        <f>IF(AND('MAPA DE RIESGOS'!$AP674="Baja",'MAPA DE RIESGOS'!$AR674="Menor"),CONCATENATE("R",'MAPA DE RIESGOS'!$H674,"C",'MAPA DE RIESGOS'!$AF674),"")</f>
        <v/>
      </c>
      <c r="AF139" s="329" t="str">
        <f>IF(AND('MAPA DE RIESGOS'!$AP675="Baja",'MAPA DE RIESGOS'!$AR675="Menor"),CONCATENATE("R",'MAPA DE RIESGOS'!$H675,"C",'MAPA DE RIESGOS'!$AF675),"")</f>
        <v/>
      </c>
      <c r="AG139" s="329" t="str">
        <f>IF(AND('MAPA DE RIESGOS'!$AP676="Baja",'MAPA DE RIESGOS'!$AR676="Menor"),CONCATENATE("R",'MAPA DE RIESGOS'!$H676,"C",'MAPA DE RIESGOS'!$AF676),"")</f>
        <v/>
      </c>
      <c r="AH139" s="329" t="str">
        <f>IF(AND('MAPA DE RIESGOS'!$AP677="Baja",'MAPA DE RIESGOS'!$AR677="Menor"),CONCATENATE("R",'MAPA DE RIESGOS'!$H677,"C",'MAPA DE RIESGOS'!$AF677),"")</f>
        <v/>
      </c>
      <c r="AI139" s="329" t="str">
        <f>IF(AND('MAPA DE RIESGOS'!$AP678="Baja",'MAPA DE RIESGOS'!$AR678="Menor"),CONCATENATE("R",'MAPA DE RIESGOS'!$H678,"C",'MAPA DE RIESGOS'!$AF678),"")</f>
        <v/>
      </c>
      <c r="AJ139" s="329" t="str">
        <f>IF(AND('MAPA DE RIESGOS'!$AP679="Baja",'MAPA DE RIESGOS'!$AR679="Menor"),CONCATENATE("R",'MAPA DE RIESGOS'!$H679,"C",'MAPA DE RIESGOS'!$AF679),"")</f>
        <v/>
      </c>
      <c r="AK139" s="329" t="str">
        <f>IF(AND('MAPA DE RIESGOS'!$AP680="Baja",'MAPA DE RIESGOS'!$AR680="Menor"),CONCATENATE("R",'MAPA DE RIESGOS'!$H680,"C",'MAPA DE RIESGOS'!$AF680),"")</f>
        <v/>
      </c>
      <c r="AL139" s="329" t="str">
        <f>IF(AND('MAPA DE RIESGOS'!$AP681="Baja",'MAPA DE RIESGOS'!$AR681="Menor"),CONCATENATE("R",'MAPA DE RIESGOS'!$H681,"C",'MAPA DE RIESGOS'!$AF681),"")</f>
        <v/>
      </c>
      <c r="AM139" s="329" t="str">
        <f>IF(AND('MAPA DE RIESGOS'!$AP682="Baja",'MAPA DE RIESGOS'!$AR682="Menor"),CONCATENATE("R",'MAPA DE RIESGOS'!$H682,"C",'MAPA DE RIESGOS'!$AF682),"")</f>
        <v/>
      </c>
      <c r="AN139" s="329" t="str">
        <f>IF(AND('MAPA DE RIESGOS'!$AP683="Baja",'MAPA DE RIESGOS'!$AR683="Menor"),CONCATENATE("R",'MAPA DE RIESGOS'!$H683,"C",'MAPA DE RIESGOS'!$AF683),"")</f>
        <v/>
      </c>
      <c r="AO139" s="329" t="str">
        <f>IF(AND('MAPA DE RIESGOS'!$AP684="Baja",'MAPA DE RIESGOS'!$AR684="Menor"),CONCATENATE("R",'MAPA DE RIESGOS'!$H684,"C",'MAPA DE RIESGOS'!$AF684),"")</f>
        <v/>
      </c>
      <c r="AP139" s="329" t="str">
        <f>IF(AND('MAPA DE RIESGOS'!$AP685="Baja",'MAPA DE RIESGOS'!$AR685="Menor"),CONCATENATE("R",'MAPA DE RIESGOS'!$H685,"C",'MAPA DE RIESGOS'!$AF685),"")</f>
        <v/>
      </c>
      <c r="AQ139" s="329" t="str">
        <f>IF(AND('MAPA DE RIESGOS'!$AP686="Baja",'MAPA DE RIESGOS'!$AR686="Menor"),CONCATENATE("R",'MAPA DE RIESGOS'!$H686,"C",'MAPA DE RIESGOS'!$AF686),"")</f>
        <v/>
      </c>
      <c r="AR139" s="329" t="str">
        <f>IF(AND('MAPA DE RIESGOS'!$AP687="Baja",'MAPA DE RIESGOS'!$AR687="Menor"),CONCATENATE("R",'MAPA DE RIESGOS'!$H687,"C",'MAPA DE RIESGOS'!$AF687),"")</f>
        <v/>
      </c>
      <c r="AS139" s="329" t="str">
        <f>IF(AND('MAPA DE RIESGOS'!$AP688="Baja",'MAPA DE RIESGOS'!$AR688="Menor"),CONCATENATE("R",'MAPA DE RIESGOS'!$H688,"C",'MAPA DE RIESGOS'!$AF688),"")</f>
        <v/>
      </c>
      <c r="AT139" s="328" t="str">
        <f>IF(AND('MAPA DE RIESGOS'!$AP671="Baja",'MAPA DE RIESGOS'!$AR671="Moderado"),CONCATENATE("R",'MAPA DE RIESGOS'!$H671,"C",'MAPA DE RIESGOS'!$AF671),"")</f>
        <v/>
      </c>
      <c r="AU139" s="329" t="str">
        <f>IF(AND('MAPA DE RIESGOS'!$AP672="Baja",'MAPA DE RIESGOS'!$AR672="Moderado"),CONCATENATE("R",'MAPA DE RIESGOS'!$H672,"C",'MAPA DE RIESGOS'!$AF672),"")</f>
        <v/>
      </c>
      <c r="AV139" s="329" t="str">
        <f>IF(AND('MAPA DE RIESGOS'!$AP673="Baja",'MAPA DE RIESGOS'!$AR673="Moderado"),CONCATENATE("R",'MAPA DE RIESGOS'!$H673,"C",'MAPA DE RIESGOS'!$AF673),"")</f>
        <v/>
      </c>
      <c r="AW139" s="329" t="str">
        <f>IF(AND('MAPA DE RIESGOS'!$AP674="Baja",'MAPA DE RIESGOS'!$AR674="Moderado"),CONCATENATE("R",'MAPA DE RIESGOS'!$H674,"C",'MAPA DE RIESGOS'!$AF674),"")</f>
        <v/>
      </c>
      <c r="AX139" s="329" t="str">
        <f>IF(AND('MAPA DE RIESGOS'!$AP675="Baja",'MAPA DE RIESGOS'!$AR675="Moderado"),CONCATENATE("R",'MAPA DE RIESGOS'!$H675,"C",'MAPA DE RIESGOS'!$AF675),"")</f>
        <v/>
      </c>
      <c r="AY139" s="329" t="str">
        <f>IF(AND('MAPA DE RIESGOS'!$AP676="Baja",'MAPA DE RIESGOS'!$AR676="Moderado"),CONCATENATE("R",'MAPA DE RIESGOS'!$H676,"C",'MAPA DE RIESGOS'!$AF676),"")</f>
        <v/>
      </c>
      <c r="AZ139" s="329" t="str">
        <f>IF(AND('MAPA DE RIESGOS'!$AP677="Baja",'MAPA DE RIESGOS'!$AR677="Moderado"),CONCATENATE("R",'MAPA DE RIESGOS'!$H677,"C",'MAPA DE RIESGOS'!$AF677),"")</f>
        <v/>
      </c>
      <c r="BA139" s="329" t="str">
        <f>IF(AND('MAPA DE RIESGOS'!$AP678="Baja",'MAPA DE RIESGOS'!$AR678="Moderado"),CONCATENATE("R",'MAPA DE RIESGOS'!$H678,"C",'MAPA DE RIESGOS'!$AF678),"")</f>
        <v/>
      </c>
      <c r="BB139" s="329" t="str">
        <f>IF(AND('MAPA DE RIESGOS'!$AP679="Baja",'MAPA DE RIESGOS'!$AR679="Moderado"),CONCATENATE("R",'MAPA DE RIESGOS'!$H679,"C",'MAPA DE RIESGOS'!$AF679),"")</f>
        <v/>
      </c>
      <c r="BC139" s="329" t="str">
        <f>IF(AND('MAPA DE RIESGOS'!$AP680="Baja",'MAPA DE RIESGOS'!$AR680="Moderado"),CONCATENATE("R",'MAPA DE RIESGOS'!$H680,"C",'MAPA DE RIESGOS'!$AF680),"")</f>
        <v/>
      </c>
      <c r="BD139" s="329" t="str">
        <f>IF(AND('MAPA DE RIESGOS'!$AP681="Baja",'MAPA DE RIESGOS'!$AR681="Moderado"),CONCATENATE("R",'MAPA DE RIESGOS'!$H681,"C",'MAPA DE RIESGOS'!$AF681),"")</f>
        <v/>
      </c>
      <c r="BE139" s="329" t="str">
        <f>IF(AND('MAPA DE RIESGOS'!$AP682="Baja",'MAPA DE RIESGOS'!$AR682="Moderado"),CONCATENATE("R",'MAPA DE RIESGOS'!$H682,"C",'MAPA DE RIESGOS'!$AF682),"")</f>
        <v/>
      </c>
      <c r="BF139" s="329" t="str">
        <f>IF(AND('MAPA DE RIESGOS'!$AP683="Baja",'MAPA DE RIESGOS'!$AR683="Moderado"),CONCATENATE("R",'MAPA DE RIESGOS'!$H683,"C",'MAPA DE RIESGOS'!$AF683),"")</f>
        <v/>
      </c>
      <c r="BG139" s="329" t="str">
        <f>IF(AND('MAPA DE RIESGOS'!$AP684="Baja",'MAPA DE RIESGOS'!$AR684="Moderado"),CONCATENATE("R",'MAPA DE RIESGOS'!$H684,"C",'MAPA DE RIESGOS'!$AF684),"")</f>
        <v/>
      </c>
      <c r="BH139" s="329" t="str">
        <f>IF(AND('MAPA DE RIESGOS'!$AP685="Baja",'MAPA DE RIESGOS'!$AR685="Moderado"),CONCATENATE("R",'MAPA DE RIESGOS'!$H685,"C",'MAPA DE RIESGOS'!$AF685),"")</f>
        <v/>
      </c>
      <c r="BI139" s="329" t="str">
        <f>IF(AND('MAPA DE RIESGOS'!$AP686="Baja",'MAPA DE RIESGOS'!$AR686="Moderado"),CONCATENATE("R",'MAPA DE RIESGOS'!$H686,"C",'MAPA DE RIESGOS'!$AF686),"")</f>
        <v/>
      </c>
      <c r="BJ139" s="329" t="str">
        <f>IF(AND('MAPA DE RIESGOS'!$AP687="Baja",'MAPA DE RIESGOS'!$AR687="Moderado"),CONCATENATE("R",'MAPA DE RIESGOS'!$H687,"C",'MAPA DE RIESGOS'!$AF687),"")</f>
        <v/>
      </c>
      <c r="BK139" s="330" t="str">
        <f>IF(AND('MAPA DE RIESGOS'!$AP688="Baja",'MAPA DE RIESGOS'!$AR688="Moderado"),CONCATENATE("R",'MAPA DE RIESGOS'!$H688,"C",'MAPA DE RIESGOS'!$AF688),"")</f>
        <v/>
      </c>
      <c r="BL139" s="316" t="str">
        <f>IF(AND('MAPA DE RIESGOS'!$AP671="Baja",'MAPA DE RIESGOS'!$AR671="Mayor"),CONCATENATE("R",'MAPA DE RIESGOS'!$H671,"C",'MAPA DE RIESGOS'!$AF671),"")</f>
        <v/>
      </c>
      <c r="BM139" s="316" t="str">
        <f>IF(AND('MAPA DE RIESGOS'!$AP672="Baja",'MAPA DE RIESGOS'!$AR672="Mayor"),CONCATENATE("R",'MAPA DE RIESGOS'!$H672,"C",'MAPA DE RIESGOS'!$AF672),"")</f>
        <v/>
      </c>
      <c r="BN139" s="316" t="str">
        <f>IF(AND('MAPA DE RIESGOS'!$AP673="Baja",'MAPA DE RIESGOS'!$AR673="Mayor"),CONCATENATE("R",'MAPA DE RIESGOS'!$H673,"C",'MAPA DE RIESGOS'!$AF673),"")</f>
        <v/>
      </c>
      <c r="BO139" s="316" t="str">
        <f>IF(AND('MAPA DE RIESGOS'!$AP674="Baja",'MAPA DE RIESGOS'!$AR674="Mayor"),CONCATENATE("R",'MAPA DE RIESGOS'!$H674,"C",'MAPA DE RIESGOS'!$AF674),"")</f>
        <v/>
      </c>
      <c r="BP139" s="316" t="str">
        <f>IF(AND('MAPA DE RIESGOS'!$AP675="Baja",'MAPA DE RIESGOS'!$AR675="Mayor"),CONCATENATE("R",'MAPA DE RIESGOS'!$H675,"C",'MAPA DE RIESGOS'!$AF675),"")</f>
        <v/>
      </c>
      <c r="BQ139" s="316" t="str">
        <f>IF(AND('MAPA DE RIESGOS'!$AP676="Baja",'MAPA DE RIESGOS'!$AR676="Mayor"),CONCATENATE("R",'MAPA DE RIESGOS'!$H676,"C",'MAPA DE RIESGOS'!$AF676),"")</f>
        <v/>
      </c>
      <c r="BR139" s="316" t="str">
        <f>IF(AND('MAPA DE RIESGOS'!$AP677="Baja",'MAPA DE RIESGOS'!$AR677="Mayor"),CONCATENATE("R",'MAPA DE RIESGOS'!$H677,"C",'MAPA DE RIESGOS'!$AF677),"")</f>
        <v/>
      </c>
      <c r="BS139" s="316" t="str">
        <f>IF(AND('MAPA DE RIESGOS'!$AP678="Baja",'MAPA DE RIESGOS'!$AR678="Mayor"),CONCATENATE("R",'MAPA DE RIESGOS'!$H678,"C",'MAPA DE RIESGOS'!$AF678),"")</f>
        <v/>
      </c>
      <c r="BT139" s="316" t="str">
        <f>IF(AND('MAPA DE RIESGOS'!$AP679="Baja",'MAPA DE RIESGOS'!$AR679="Mayor"),CONCATENATE("R",'MAPA DE RIESGOS'!$H679,"C",'MAPA DE RIESGOS'!$AF679),"")</f>
        <v/>
      </c>
      <c r="BU139" s="316" t="str">
        <f>IF(AND('MAPA DE RIESGOS'!$AP680="Baja",'MAPA DE RIESGOS'!$AR680="Mayor"),CONCATENATE("R",'MAPA DE RIESGOS'!$H680,"C",'MAPA DE RIESGOS'!$AF680),"")</f>
        <v/>
      </c>
      <c r="BV139" s="316" t="str">
        <f>IF(AND('MAPA DE RIESGOS'!$AP681="Baja",'MAPA DE RIESGOS'!$AR681="Mayor"),CONCATENATE("R",'MAPA DE RIESGOS'!$H681,"C",'MAPA DE RIESGOS'!$AF681),"")</f>
        <v/>
      </c>
      <c r="BW139" s="316" t="str">
        <f>IF(AND('MAPA DE RIESGOS'!$AP682="Baja",'MAPA DE RIESGOS'!$AR682="Mayor"),CONCATENATE("R",'MAPA DE RIESGOS'!$H682,"C",'MAPA DE RIESGOS'!$AF682),"")</f>
        <v/>
      </c>
      <c r="BX139" s="316" t="str">
        <f>IF(AND('MAPA DE RIESGOS'!$AP683="Baja",'MAPA DE RIESGOS'!$AR683="Mayor"),CONCATENATE("R",'MAPA DE RIESGOS'!$H683,"C",'MAPA DE RIESGOS'!$AF683),"")</f>
        <v/>
      </c>
      <c r="BY139" s="316" t="str">
        <f>IF(AND('MAPA DE RIESGOS'!$AP684="Baja",'MAPA DE RIESGOS'!$AR684="Mayor"),CONCATENATE("R",'MAPA DE RIESGOS'!$H684,"C",'MAPA DE RIESGOS'!$AF684),"")</f>
        <v/>
      </c>
      <c r="BZ139" s="316" t="str">
        <f>IF(AND('MAPA DE RIESGOS'!$AP685="Baja",'MAPA DE RIESGOS'!$AR685="Mayor"),CONCATENATE("R",'MAPA DE RIESGOS'!$H685,"C",'MAPA DE RIESGOS'!$AF685),"")</f>
        <v/>
      </c>
      <c r="CA139" s="316" t="str">
        <f>IF(AND('MAPA DE RIESGOS'!$AP686="Baja",'MAPA DE RIESGOS'!$AR686="Mayor"),CONCATENATE("R",'MAPA DE RIESGOS'!$H686,"C",'MAPA DE RIESGOS'!$AF686),"")</f>
        <v/>
      </c>
      <c r="CB139" s="316" t="str">
        <f>IF(AND('MAPA DE RIESGOS'!$AP687="Baja",'MAPA DE RIESGOS'!$AR687="Mayor"),CONCATENATE("R",'MAPA DE RIESGOS'!$H687,"C",'MAPA DE RIESGOS'!$AF687),"")</f>
        <v/>
      </c>
      <c r="CC139" s="317" t="str">
        <f>IF(AND('MAPA DE RIESGOS'!$AP688="Baja",'MAPA DE RIESGOS'!$AR688="Mayor"),CONCATENATE("R",'MAPA DE RIESGOS'!$H688,"C",'MAPA DE RIESGOS'!$AF688),"")</f>
        <v/>
      </c>
      <c r="CD139" s="318" t="str">
        <f>IF(AND('MAPA DE RIESGOS'!$AP671="Baja",'MAPA DE RIESGOS'!$AR671="Catastrófico"),CONCATENATE("R",'MAPA DE RIESGOS'!$H671,"C",'MAPA DE RIESGOS'!$AF671),"")</f>
        <v/>
      </c>
      <c r="CE139" s="318" t="str">
        <f>IF(AND('MAPA DE RIESGOS'!$AP672="Baja",'MAPA DE RIESGOS'!$AR672="Catastrófico"),CONCATENATE("R",'MAPA DE RIESGOS'!$H672,"C",'MAPA DE RIESGOS'!$AF672),"")</f>
        <v/>
      </c>
      <c r="CF139" s="318" t="str">
        <f>IF(AND('MAPA DE RIESGOS'!$AP673="Baja",'MAPA DE RIESGOS'!$AR673="Catastrófico"),CONCATENATE("R",'MAPA DE RIESGOS'!$H673,"C",'MAPA DE RIESGOS'!$AF673),"")</f>
        <v/>
      </c>
      <c r="CG139" s="318" t="str">
        <f>IF(AND('MAPA DE RIESGOS'!$AP674="Baja",'MAPA DE RIESGOS'!$AR674="Catastrófico"),CONCATENATE("R",'MAPA DE RIESGOS'!$H674,"C",'MAPA DE RIESGOS'!$AF674),"")</f>
        <v/>
      </c>
      <c r="CH139" s="318" t="str">
        <f>IF(AND('MAPA DE RIESGOS'!$AP675="Baja",'MAPA DE RIESGOS'!$AR675="Catastrófico"),CONCATENATE("R",'MAPA DE RIESGOS'!$H675,"C",'MAPA DE RIESGOS'!$AF675),"")</f>
        <v/>
      </c>
      <c r="CI139" s="318" t="str">
        <f>IF(AND('MAPA DE RIESGOS'!$AP676="Baja",'MAPA DE RIESGOS'!$AR676="Catastrófico"),CONCATENATE("R",'MAPA DE RIESGOS'!$H676,"C",'MAPA DE RIESGOS'!$AF676),"")</f>
        <v/>
      </c>
      <c r="CJ139" s="318" t="str">
        <f>IF(AND('MAPA DE RIESGOS'!$AP677="Baja",'MAPA DE RIESGOS'!$AR677="Catastrófico"),CONCATENATE("R",'MAPA DE RIESGOS'!$H677,"C",'MAPA DE RIESGOS'!$AF677),"")</f>
        <v/>
      </c>
      <c r="CK139" s="318" t="str">
        <f>IF(AND('MAPA DE RIESGOS'!$AP678="Baja",'MAPA DE RIESGOS'!$AR678="Catastrófico"),CONCATENATE("R",'MAPA DE RIESGOS'!$H678,"C",'MAPA DE RIESGOS'!$AF678),"")</f>
        <v/>
      </c>
      <c r="CL139" s="318" t="str">
        <f>IF(AND('MAPA DE RIESGOS'!$AP679="Baja",'MAPA DE RIESGOS'!$AR679="Catastrófico"),CONCATENATE("R",'MAPA DE RIESGOS'!$H679,"C",'MAPA DE RIESGOS'!$AF679),"")</f>
        <v/>
      </c>
      <c r="CM139" s="318" t="str">
        <f>IF(AND('MAPA DE RIESGOS'!$AP680="Baja",'MAPA DE RIESGOS'!$AR680="Catastrófico"),CONCATENATE("R",'MAPA DE RIESGOS'!$H680,"C",'MAPA DE RIESGOS'!$AF680),"")</f>
        <v/>
      </c>
      <c r="CN139" s="318" t="str">
        <f>IF(AND('MAPA DE RIESGOS'!$AP681="Baja",'MAPA DE RIESGOS'!$AR681="Catastrófico"),CONCATENATE("R",'MAPA DE RIESGOS'!$H681,"C",'MAPA DE RIESGOS'!$AF681),"")</f>
        <v/>
      </c>
      <c r="CO139" s="318" t="str">
        <f>IF(AND('MAPA DE RIESGOS'!$AP682="Baja",'MAPA DE RIESGOS'!$AR682="Catastrófico"),CONCATENATE("R",'MAPA DE RIESGOS'!$H682,"C",'MAPA DE RIESGOS'!$AF682),"")</f>
        <v/>
      </c>
      <c r="CP139" s="318" t="str">
        <f>IF(AND('MAPA DE RIESGOS'!$AP683="Baja",'MAPA DE RIESGOS'!$AR683="Catastrófico"),CONCATENATE("R",'MAPA DE RIESGOS'!$H683,"C",'MAPA DE RIESGOS'!$AF683),"")</f>
        <v/>
      </c>
      <c r="CQ139" s="318" t="str">
        <f>IF(AND('MAPA DE RIESGOS'!$AP684="Baja",'MAPA DE RIESGOS'!$AR684="Catastrófico"),CONCATENATE("R",'MAPA DE RIESGOS'!$H684,"C",'MAPA DE RIESGOS'!$AF684),"")</f>
        <v/>
      </c>
      <c r="CR139" s="318" t="str">
        <f>IF(AND('MAPA DE RIESGOS'!$AP685="Baja",'MAPA DE RIESGOS'!$AR685="Catastrófico"),CONCATENATE("R",'MAPA DE RIESGOS'!$H685,"C",'MAPA DE RIESGOS'!$AF685),"")</f>
        <v/>
      </c>
      <c r="CS139" s="318" t="str">
        <f>IF(AND('MAPA DE RIESGOS'!$AP686="Baja",'MAPA DE RIESGOS'!$AR686="Catastrófico"),CONCATENATE("R",'MAPA DE RIESGOS'!$H686,"C",'MAPA DE RIESGOS'!$AF686),"")</f>
        <v/>
      </c>
      <c r="CT139" s="318" t="str">
        <f>IF(AND('MAPA DE RIESGOS'!$AP687="Baja",'MAPA DE RIESGOS'!$AR687="Catastrófico"),CONCATENATE("R",'MAPA DE RIESGOS'!$H687,"C",'MAPA DE RIESGOS'!$AF687),"")</f>
        <v/>
      </c>
      <c r="CU139" s="319" t="str">
        <f>IF(AND('MAPA DE RIESGOS'!$AP688="Baja",'MAPA DE RIESGOS'!$AR688="Catastrófico"),CONCATENATE("R",'MAPA DE RIESGOS'!$H688,"C",'MAPA DE RIESGOS'!$AF688),"")</f>
        <v/>
      </c>
      <c r="CV139" s="57"/>
      <c r="CW139" s="845"/>
      <c r="CX139" s="845"/>
      <c r="CY139" s="845"/>
      <c r="CZ139" s="845"/>
      <c r="DA139" s="845"/>
      <c r="DB139" s="845"/>
    </row>
    <row r="140" spans="2:106" ht="32.450000000000003" customHeight="1">
      <c r="B140" s="878"/>
      <c r="C140" s="878"/>
      <c r="D140" s="879"/>
      <c r="E140" s="849"/>
      <c r="F140" s="850"/>
      <c r="G140" s="850"/>
      <c r="H140" s="850"/>
      <c r="I140" s="851"/>
      <c r="J140" s="337" t="str">
        <f>IF(AND('MAPA DE RIESGOS'!$AP689="Baja",'MAPA DE RIESGOS'!$AR689="Leve"),CONCATENATE("R",'MAPA DE RIESGOS'!$H689,"C",'MAPA DE RIESGOS'!$AF689),"")</f>
        <v/>
      </c>
      <c r="K140" s="338" t="str">
        <f>IF(AND('MAPA DE RIESGOS'!$AP690="Baja",'MAPA DE RIESGOS'!$AR690="Leve"),CONCATENATE("R",'MAPA DE RIESGOS'!$H690,"C",'MAPA DE RIESGOS'!$AF690),"")</f>
        <v/>
      </c>
      <c r="L140" s="338" t="str">
        <f>IF(AND('MAPA DE RIESGOS'!$AP691="Baja",'MAPA DE RIESGOS'!$AR691="Leve"),CONCATENATE("R",'MAPA DE RIESGOS'!$H691,"C",'MAPA DE RIESGOS'!$AF691),"")</f>
        <v/>
      </c>
      <c r="M140" s="338" t="str">
        <f>IF(AND('MAPA DE RIESGOS'!$AP692="Baja",'MAPA DE RIESGOS'!$AR692="Leve"),CONCATENATE("R",'MAPA DE RIESGOS'!$H692,"C",'MAPA DE RIESGOS'!$AF692),"")</f>
        <v/>
      </c>
      <c r="N140" s="338" t="str">
        <f>IF(AND('MAPA DE RIESGOS'!$AP693="Baja",'MAPA DE RIESGOS'!$AR693="Leve"),CONCATENATE("R",'MAPA DE RIESGOS'!$H693,"C",'MAPA DE RIESGOS'!$AF693),"")</f>
        <v/>
      </c>
      <c r="O140" s="338" t="str">
        <f>IF(AND('MAPA DE RIESGOS'!$AP694="Baja",'MAPA DE RIESGOS'!$AR694="Leve"),CONCATENATE("R",'MAPA DE RIESGOS'!$H694,"C",'MAPA DE RIESGOS'!$AF694),"")</f>
        <v/>
      </c>
      <c r="P140" s="338" t="str">
        <f>IF(AND('MAPA DE RIESGOS'!$AP695="Baja",'MAPA DE RIESGOS'!$AR695="Leve"),CONCATENATE("R",'MAPA DE RIESGOS'!$H695,"C",'MAPA DE RIESGOS'!$AF695),"")</f>
        <v/>
      </c>
      <c r="Q140" s="338" t="str">
        <f>IF(AND('MAPA DE RIESGOS'!$AP696="Baja",'MAPA DE RIESGOS'!$AR696="Leve"),CONCATENATE("R",'MAPA DE RIESGOS'!$H696,"C",'MAPA DE RIESGOS'!$AF696),"")</f>
        <v/>
      </c>
      <c r="R140" s="338" t="str">
        <f>IF(AND('MAPA DE RIESGOS'!$AP697="Baja",'MAPA DE RIESGOS'!$AR697="Leve"),CONCATENATE("R",'MAPA DE RIESGOS'!$H697,"C",'MAPA DE RIESGOS'!$AF697),"")</f>
        <v/>
      </c>
      <c r="S140" s="338" t="str">
        <f>IF(AND('MAPA DE RIESGOS'!$AP698="Baja",'MAPA DE RIESGOS'!$AR698="Leve"),CONCATENATE("R",'MAPA DE RIESGOS'!$H698,"C",'MAPA DE RIESGOS'!$AF698),"")</f>
        <v/>
      </c>
      <c r="T140" s="338" t="str">
        <f>IF(AND('MAPA DE RIESGOS'!$AP699="Baja",'MAPA DE RIESGOS'!$AR699="Leve"),CONCATENATE("R",'MAPA DE RIESGOS'!$H699,"C",'MAPA DE RIESGOS'!$AF699),"")</f>
        <v/>
      </c>
      <c r="U140" s="338" t="str">
        <f>IF(AND('MAPA DE RIESGOS'!$AP700="Baja",'MAPA DE RIESGOS'!$AR700="Leve"),CONCATENATE("R",'MAPA DE RIESGOS'!$H700,"C",'MAPA DE RIESGOS'!$AF700),"")</f>
        <v/>
      </c>
      <c r="V140" s="338" t="str">
        <f>IF(AND('MAPA DE RIESGOS'!$AP701="Baja",'MAPA DE RIESGOS'!$AR701="Leve"),CONCATENATE("R",'MAPA DE RIESGOS'!$H701,"C",'MAPA DE RIESGOS'!$AF701),"")</f>
        <v/>
      </c>
      <c r="W140" s="338" t="str">
        <f>IF(AND('MAPA DE RIESGOS'!$AP702="Baja",'MAPA DE RIESGOS'!$AR702="Leve"),CONCATENATE("R",'MAPA DE RIESGOS'!$H702,"C",'MAPA DE RIESGOS'!$AF702),"")</f>
        <v/>
      </c>
      <c r="X140" s="338" t="str">
        <f>IF(AND('MAPA DE RIESGOS'!$AP703="Baja",'MAPA DE RIESGOS'!$AR703="Leve"),CONCATENATE("R",'MAPA DE RIESGOS'!$H703,"C",'MAPA DE RIESGOS'!$AF703),"")</f>
        <v/>
      </c>
      <c r="Y140" s="338" t="str">
        <f>IF(AND('MAPA DE RIESGOS'!$AP704="Baja",'MAPA DE RIESGOS'!$AR704="Leve"),CONCATENATE("R",'MAPA DE RIESGOS'!$H704,"C",'MAPA DE RIESGOS'!$AF704),"")</f>
        <v/>
      </c>
      <c r="Z140" s="338" t="str">
        <f>IF(AND('MAPA DE RIESGOS'!$AP705="Baja",'MAPA DE RIESGOS'!$AR705="Leve"),CONCATENATE("R",'MAPA DE RIESGOS'!$H705,"C",'MAPA DE RIESGOS'!$AF705),"")</f>
        <v/>
      </c>
      <c r="AA140" s="339" t="str">
        <f>IF(AND('MAPA DE RIESGOS'!$AP706="Baja",'MAPA DE RIESGOS'!$AR706="Leve"),CONCATENATE("R",'MAPA DE RIESGOS'!$H706,"C",'MAPA DE RIESGOS'!$AF706),"")</f>
        <v/>
      </c>
      <c r="AB140" s="328" t="str">
        <f>IF(AND('MAPA DE RIESGOS'!$AP689="Baja",'MAPA DE RIESGOS'!$AR689="Menor"),CONCATENATE("R",'MAPA DE RIESGOS'!$H689,"C",'MAPA DE RIESGOS'!$AF689),"")</f>
        <v/>
      </c>
      <c r="AC140" s="329" t="str">
        <f>IF(AND('MAPA DE RIESGOS'!$AP690="Baja",'MAPA DE RIESGOS'!$AR690="Menor"),CONCATENATE("R",'MAPA DE RIESGOS'!$H690,"C",'MAPA DE RIESGOS'!$AF690),"")</f>
        <v/>
      </c>
      <c r="AD140" s="329" t="str">
        <f>IF(AND('MAPA DE RIESGOS'!$AP691="Baja",'MAPA DE RIESGOS'!$AR691="Menor"),CONCATENATE("R",'MAPA DE RIESGOS'!$H691,"C",'MAPA DE RIESGOS'!$AF691),"")</f>
        <v/>
      </c>
      <c r="AE140" s="329" t="str">
        <f>IF(AND('MAPA DE RIESGOS'!$AP692="Baja",'MAPA DE RIESGOS'!$AR692="Menor"),CONCATENATE("R",'MAPA DE RIESGOS'!$H692,"C",'MAPA DE RIESGOS'!$AF692),"")</f>
        <v/>
      </c>
      <c r="AF140" s="329" t="str">
        <f>IF(AND('MAPA DE RIESGOS'!$AP693="Baja",'MAPA DE RIESGOS'!$AR693="Menor"),CONCATENATE("R",'MAPA DE RIESGOS'!$H693,"C",'MAPA DE RIESGOS'!$AF693),"")</f>
        <v/>
      </c>
      <c r="AG140" s="329" t="str">
        <f>IF(AND('MAPA DE RIESGOS'!$AP694="Baja",'MAPA DE RIESGOS'!$AR694="Menor"),CONCATENATE("R",'MAPA DE RIESGOS'!$H694,"C",'MAPA DE RIESGOS'!$AF694),"")</f>
        <v/>
      </c>
      <c r="AH140" s="329" t="str">
        <f>IF(AND('MAPA DE RIESGOS'!$AP695="Baja",'MAPA DE RIESGOS'!$AR695="Menor"),CONCATENATE("R",'MAPA DE RIESGOS'!$H695,"C",'MAPA DE RIESGOS'!$AF695),"")</f>
        <v/>
      </c>
      <c r="AI140" s="329" t="str">
        <f>IF(AND('MAPA DE RIESGOS'!$AP696="Baja",'MAPA DE RIESGOS'!$AR696="Menor"),CONCATENATE("R",'MAPA DE RIESGOS'!$H696,"C",'MAPA DE RIESGOS'!$AF696),"")</f>
        <v/>
      </c>
      <c r="AJ140" s="329" t="str">
        <f>IF(AND('MAPA DE RIESGOS'!$AP697="Baja",'MAPA DE RIESGOS'!$AR697="Menor"),CONCATENATE("R",'MAPA DE RIESGOS'!$H697,"C",'MAPA DE RIESGOS'!$AF697),"")</f>
        <v/>
      </c>
      <c r="AK140" s="329" t="str">
        <f>IF(AND('MAPA DE RIESGOS'!$AP698="Baja",'MAPA DE RIESGOS'!$AR698="Menor"),CONCATENATE("R",'MAPA DE RIESGOS'!$H698,"C",'MAPA DE RIESGOS'!$AF698),"")</f>
        <v/>
      </c>
      <c r="AL140" s="329" t="str">
        <f>IF(AND('MAPA DE RIESGOS'!$AP699="Baja",'MAPA DE RIESGOS'!$AR699="Menor"),CONCATENATE("R",'MAPA DE RIESGOS'!$H699,"C",'MAPA DE RIESGOS'!$AF699),"")</f>
        <v/>
      </c>
      <c r="AM140" s="329" t="str">
        <f>IF(AND('MAPA DE RIESGOS'!$AP700="Baja",'MAPA DE RIESGOS'!$AR700="Menor"),CONCATENATE("R",'MAPA DE RIESGOS'!$H700,"C",'MAPA DE RIESGOS'!$AF700),"")</f>
        <v/>
      </c>
      <c r="AN140" s="329" t="str">
        <f>IF(AND('MAPA DE RIESGOS'!$AP701="Baja",'MAPA DE RIESGOS'!$AR701="Menor"),CONCATENATE("R",'MAPA DE RIESGOS'!$H701,"C",'MAPA DE RIESGOS'!$AF701),"")</f>
        <v/>
      </c>
      <c r="AO140" s="329" t="str">
        <f>IF(AND('MAPA DE RIESGOS'!$AP702="Baja",'MAPA DE RIESGOS'!$AR702="Menor"),CONCATENATE("R",'MAPA DE RIESGOS'!$H702,"C",'MAPA DE RIESGOS'!$AF702),"")</f>
        <v/>
      </c>
      <c r="AP140" s="329" t="str">
        <f>IF(AND('MAPA DE RIESGOS'!$AP703="Baja",'MAPA DE RIESGOS'!$AR703="Menor"),CONCATENATE("R",'MAPA DE RIESGOS'!$H703,"C",'MAPA DE RIESGOS'!$AF703),"")</f>
        <v/>
      </c>
      <c r="AQ140" s="329" t="str">
        <f>IF(AND('MAPA DE RIESGOS'!$AP704="Baja",'MAPA DE RIESGOS'!$AR704="Menor"),CONCATENATE("R",'MAPA DE RIESGOS'!$H704,"C",'MAPA DE RIESGOS'!$AF704),"")</f>
        <v/>
      </c>
      <c r="AR140" s="329" t="str">
        <f>IF(AND('MAPA DE RIESGOS'!$AP705="Baja",'MAPA DE RIESGOS'!$AR705="Menor"),CONCATENATE("R",'MAPA DE RIESGOS'!$H705,"C",'MAPA DE RIESGOS'!$AF705),"")</f>
        <v/>
      </c>
      <c r="AS140" s="329" t="str">
        <f>IF(AND('MAPA DE RIESGOS'!$AP706="Baja",'MAPA DE RIESGOS'!$AR706="Menor"),CONCATENATE("R",'MAPA DE RIESGOS'!$H706,"C",'MAPA DE RIESGOS'!$AF706),"")</f>
        <v/>
      </c>
      <c r="AT140" s="328" t="str">
        <f>IF(AND('MAPA DE RIESGOS'!$AP689="Baja",'MAPA DE RIESGOS'!$AR689="Moderado"),CONCATENATE("R",'MAPA DE RIESGOS'!$H689,"C",'MAPA DE RIESGOS'!$AF689),"")</f>
        <v/>
      </c>
      <c r="AU140" s="329" t="str">
        <f>IF(AND('MAPA DE RIESGOS'!$AP690="Baja",'MAPA DE RIESGOS'!$AR690="Moderado"),CONCATENATE("R",'MAPA DE RIESGOS'!$H690,"C",'MAPA DE RIESGOS'!$AF690),"")</f>
        <v/>
      </c>
      <c r="AV140" s="329" t="str">
        <f>IF(AND('MAPA DE RIESGOS'!$AP691="Baja",'MAPA DE RIESGOS'!$AR691="Moderado"),CONCATENATE("R",'MAPA DE RIESGOS'!$H691,"C",'MAPA DE RIESGOS'!$AF691),"")</f>
        <v/>
      </c>
      <c r="AW140" s="329" t="str">
        <f>IF(AND('MAPA DE RIESGOS'!$AP692="Baja",'MAPA DE RIESGOS'!$AR692="Moderado"),CONCATENATE("R",'MAPA DE RIESGOS'!$H692,"C",'MAPA DE RIESGOS'!$AF692),"")</f>
        <v/>
      </c>
      <c r="AX140" s="329" t="str">
        <f>IF(AND('MAPA DE RIESGOS'!$AP693="Baja",'MAPA DE RIESGOS'!$AR693="Moderado"),CONCATENATE("R",'MAPA DE RIESGOS'!$H693,"C",'MAPA DE RIESGOS'!$AF693),"")</f>
        <v/>
      </c>
      <c r="AY140" s="329" t="str">
        <f>IF(AND('MAPA DE RIESGOS'!$AP694="Baja",'MAPA DE RIESGOS'!$AR694="Moderado"),CONCATENATE("R",'MAPA DE RIESGOS'!$H694,"C",'MAPA DE RIESGOS'!$AF694),"")</f>
        <v/>
      </c>
      <c r="AZ140" s="329" t="str">
        <f>IF(AND('MAPA DE RIESGOS'!$AP695="Baja",'MAPA DE RIESGOS'!$AR695="Moderado"),CONCATENATE("R",'MAPA DE RIESGOS'!$H695,"C",'MAPA DE RIESGOS'!$AF695),"")</f>
        <v/>
      </c>
      <c r="BA140" s="329" t="str">
        <f>IF(AND('MAPA DE RIESGOS'!$AP696="Baja",'MAPA DE RIESGOS'!$AR696="Moderado"),CONCATENATE("R",'MAPA DE RIESGOS'!$H696,"C",'MAPA DE RIESGOS'!$AF696),"")</f>
        <v/>
      </c>
      <c r="BB140" s="329" t="str">
        <f>IF(AND('MAPA DE RIESGOS'!$AP697="Baja",'MAPA DE RIESGOS'!$AR697="Moderado"),CONCATENATE("R",'MAPA DE RIESGOS'!$H697,"C",'MAPA DE RIESGOS'!$AF697),"")</f>
        <v/>
      </c>
      <c r="BC140" s="329" t="str">
        <f>IF(AND('MAPA DE RIESGOS'!$AP698="Baja",'MAPA DE RIESGOS'!$AR698="Moderado"),CONCATENATE("R",'MAPA DE RIESGOS'!$H698,"C",'MAPA DE RIESGOS'!$AF698),"")</f>
        <v/>
      </c>
      <c r="BD140" s="329" t="str">
        <f>IF(AND('MAPA DE RIESGOS'!$AP699="Baja",'MAPA DE RIESGOS'!$AR699="Moderado"),CONCATENATE("R",'MAPA DE RIESGOS'!$H699,"C",'MAPA DE RIESGOS'!$AF699),"")</f>
        <v/>
      </c>
      <c r="BE140" s="329" t="str">
        <f>IF(AND('MAPA DE RIESGOS'!$AP700="Baja",'MAPA DE RIESGOS'!$AR700="Moderado"),CONCATENATE("R",'MAPA DE RIESGOS'!$H700,"C",'MAPA DE RIESGOS'!$AF700),"")</f>
        <v/>
      </c>
      <c r="BF140" s="329" t="str">
        <f>IF(AND('MAPA DE RIESGOS'!$AP701="Baja",'MAPA DE RIESGOS'!$AR701="Moderado"),CONCATENATE("R",'MAPA DE RIESGOS'!$H701,"C",'MAPA DE RIESGOS'!$AF701),"")</f>
        <v/>
      </c>
      <c r="BG140" s="329" t="str">
        <f>IF(AND('MAPA DE RIESGOS'!$AP702="Baja",'MAPA DE RIESGOS'!$AR702="Moderado"),CONCATENATE("R",'MAPA DE RIESGOS'!$H702,"C",'MAPA DE RIESGOS'!$AF702),"")</f>
        <v/>
      </c>
      <c r="BH140" s="329" t="str">
        <f>IF(AND('MAPA DE RIESGOS'!$AP703="Baja",'MAPA DE RIESGOS'!$AR703="Moderado"),CONCATENATE("R",'MAPA DE RIESGOS'!$H703,"C",'MAPA DE RIESGOS'!$AF703),"")</f>
        <v/>
      </c>
      <c r="BI140" s="329" t="str">
        <f>IF(AND('MAPA DE RIESGOS'!$AP704="Baja",'MAPA DE RIESGOS'!$AR704="Moderado"),CONCATENATE("R",'MAPA DE RIESGOS'!$H704,"C",'MAPA DE RIESGOS'!$AF704),"")</f>
        <v/>
      </c>
      <c r="BJ140" s="329" t="str">
        <f>IF(AND('MAPA DE RIESGOS'!$AP705="Baja",'MAPA DE RIESGOS'!$AR705="Moderado"),CONCATENATE("R",'MAPA DE RIESGOS'!$H705,"C",'MAPA DE RIESGOS'!$AF705),"")</f>
        <v/>
      </c>
      <c r="BK140" s="330" t="str">
        <f>IF(AND('MAPA DE RIESGOS'!$AP706="Baja",'MAPA DE RIESGOS'!$AR706="Moderado"),CONCATENATE("R",'MAPA DE RIESGOS'!$H706,"C",'MAPA DE RIESGOS'!$AF706),"")</f>
        <v/>
      </c>
      <c r="BL140" s="316" t="str">
        <f>IF(AND('MAPA DE RIESGOS'!$AP689="Baja",'MAPA DE RIESGOS'!$AR689="Mayor"),CONCATENATE("R",'MAPA DE RIESGOS'!$H689,"C",'MAPA DE RIESGOS'!$AF689),"")</f>
        <v/>
      </c>
      <c r="BM140" s="316" t="str">
        <f>IF(AND('MAPA DE RIESGOS'!$AP690="Baja",'MAPA DE RIESGOS'!$AR690="Mayor"),CONCATENATE("R",'MAPA DE RIESGOS'!$H690,"C",'MAPA DE RIESGOS'!$AF690),"")</f>
        <v/>
      </c>
      <c r="BN140" s="316" t="str">
        <f>IF(AND('MAPA DE RIESGOS'!$AP691="Baja",'MAPA DE RIESGOS'!$AR691="Mayor"),CONCATENATE("R",'MAPA DE RIESGOS'!$H691,"C",'MAPA DE RIESGOS'!$AF691),"")</f>
        <v/>
      </c>
      <c r="BO140" s="316" t="str">
        <f>IF(AND('MAPA DE RIESGOS'!$AP692="Baja",'MAPA DE RIESGOS'!$AR692="Mayor"),CONCATENATE("R",'MAPA DE RIESGOS'!$H692,"C",'MAPA DE RIESGOS'!$AF692),"")</f>
        <v/>
      </c>
      <c r="BP140" s="316" t="str">
        <f>IF(AND('MAPA DE RIESGOS'!$AP693="Baja",'MAPA DE RIESGOS'!$AR693="Mayor"),CONCATENATE("R",'MAPA DE RIESGOS'!$H693,"C",'MAPA DE RIESGOS'!$AF693),"")</f>
        <v/>
      </c>
      <c r="BQ140" s="316" t="str">
        <f>IF(AND('MAPA DE RIESGOS'!$AP694="Baja",'MAPA DE RIESGOS'!$AR694="Mayor"),CONCATENATE("R",'MAPA DE RIESGOS'!$H694,"C",'MAPA DE RIESGOS'!$AF694),"")</f>
        <v/>
      </c>
      <c r="BR140" s="316" t="str">
        <f>IF(AND('MAPA DE RIESGOS'!$AP695="Baja",'MAPA DE RIESGOS'!$AR695="Mayor"),CONCATENATE("R",'MAPA DE RIESGOS'!$H695,"C",'MAPA DE RIESGOS'!$AF695),"")</f>
        <v/>
      </c>
      <c r="BS140" s="316" t="str">
        <f>IF(AND('MAPA DE RIESGOS'!$AP696="Baja",'MAPA DE RIESGOS'!$AR696="Mayor"),CONCATENATE("R",'MAPA DE RIESGOS'!$H696,"C",'MAPA DE RIESGOS'!$AF696),"")</f>
        <v/>
      </c>
      <c r="BT140" s="316" t="str">
        <f>IF(AND('MAPA DE RIESGOS'!$AP697="Baja",'MAPA DE RIESGOS'!$AR697="Mayor"),CONCATENATE("R",'MAPA DE RIESGOS'!$H697,"C",'MAPA DE RIESGOS'!$AF697),"")</f>
        <v/>
      </c>
      <c r="BU140" s="316" t="str">
        <f>IF(AND('MAPA DE RIESGOS'!$AP698="Baja",'MAPA DE RIESGOS'!$AR698="Mayor"),CONCATENATE("R",'MAPA DE RIESGOS'!$H698,"C",'MAPA DE RIESGOS'!$AF698),"")</f>
        <v/>
      </c>
      <c r="BV140" s="316" t="str">
        <f>IF(AND('MAPA DE RIESGOS'!$AP699="Baja",'MAPA DE RIESGOS'!$AR699="Mayor"),CONCATENATE("R",'MAPA DE RIESGOS'!$H699,"C",'MAPA DE RIESGOS'!$AF699),"")</f>
        <v/>
      </c>
      <c r="BW140" s="316" t="str">
        <f>IF(AND('MAPA DE RIESGOS'!$AP700="Baja",'MAPA DE RIESGOS'!$AR700="Mayor"),CONCATENATE("R",'MAPA DE RIESGOS'!$H700,"C",'MAPA DE RIESGOS'!$AF700),"")</f>
        <v/>
      </c>
      <c r="BX140" s="316" t="str">
        <f>IF(AND('MAPA DE RIESGOS'!$AP701="Baja",'MAPA DE RIESGOS'!$AR701="Mayor"),CONCATENATE("R",'MAPA DE RIESGOS'!$H701,"C",'MAPA DE RIESGOS'!$AF701),"")</f>
        <v/>
      </c>
      <c r="BY140" s="316" t="str">
        <f>IF(AND('MAPA DE RIESGOS'!$AP702="Baja",'MAPA DE RIESGOS'!$AR702="Mayor"),CONCATENATE("R",'MAPA DE RIESGOS'!$H702,"C",'MAPA DE RIESGOS'!$AF702),"")</f>
        <v/>
      </c>
      <c r="BZ140" s="316" t="str">
        <f>IF(AND('MAPA DE RIESGOS'!$AP703="Baja",'MAPA DE RIESGOS'!$AR703="Mayor"),CONCATENATE("R",'MAPA DE RIESGOS'!$H703,"C",'MAPA DE RIESGOS'!$AF703),"")</f>
        <v/>
      </c>
      <c r="CA140" s="316" t="str">
        <f>IF(AND('MAPA DE RIESGOS'!$AP704="Baja",'MAPA DE RIESGOS'!$AR704="Mayor"),CONCATENATE("R",'MAPA DE RIESGOS'!$H704,"C",'MAPA DE RIESGOS'!$AF704),"")</f>
        <v/>
      </c>
      <c r="CB140" s="316" t="str">
        <f>IF(AND('MAPA DE RIESGOS'!$AP705="Baja",'MAPA DE RIESGOS'!$AR705="Mayor"),CONCATENATE("R",'MAPA DE RIESGOS'!$H705,"C",'MAPA DE RIESGOS'!$AF705),"")</f>
        <v/>
      </c>
      <c r="CC140" s="317" t="str">
        <f>IF(AND('MAPA DE RIESGOS'!$AP706="Baja",'MAPA DE RIESGOS'!$AR706="Mayor"),CONCATENATE("R",'MAPA DE RIESGOS'!$H706,"C",'MAPA DE RIESGOS'!$AF706),"")</f>
        <v/>
      </c>
      <c r="CD140" s="318" t="str">
        <f>IF(AND('MAPA DE RIESGOS'!$AP689="Baja",'MAPA DE RIESGOS'!$AR689="Catastrófico"),CONCATENATE("R",'MAPA DE RIESGOS'!$H689,"C",'MAPA DE RIESGOS'!$AF689),"")</f>
        <v/>
      </c>
      <c r="CE140" s="318" t="str">
        <f>IF(AND('MAPA DE RIESGOS'!$AP690="Baja",'MAPA DE RIESGOS'!$AR690="Catastrófico"),CONCATENATE("R",'MAPA DE RIESGOS'!$H690,"C",'MAPA DE RIESGOS'!$AF690),"")</f>
        <v/>
      </c>
      <c r="CF140" s="318" t="str">
        <f>IF(AND('MAPA DE RIESGOS'!$AP691="Baja",'MAPA DE RIESGOS'!$AR691="Catastrófico"),CONCATENATE("R",'MAPA DE RIESGOS'!$H691,"C",'MAPA DE RIESGOS'!$AF691),"")</f>
        <v/>
      </c>
      <c r="CG140" s="318" t="str">
        <f>IF(AND('MAPA DE RIESGOS'!$AP692="Baja",'MAPA DE RIESGOS'!$AR692="Catastrófico"),CONCATENATE("R",'MAPA DE RIESGOS'!$H692,"C",'MAPA DE RIESGOS'!$AF692),"")</f>
        <v/>
      </c>
      <c r="CH140" s="318" t="str">
        <f>IF(AND('MAPA DE RIESGOS'!$AP693="Baja",'MAPA DE RIESGOS'!$AR693="Catastrófico"),CONCATENATE("R",'MAPA DE RIESGOS'!$H693,"C",'MAPA DE RIESGOS'!$AF693),"")</f>
        <v/>
      </c>
      <c r="CI140" s="318" t="str">
        <f>IF(AND('MAPA DE RIESGOS'!$AP694="Baja",'MAPA DE RIESGOS'!$AR694="Catastrófico"),CONCATENATE("R",'MAPA DE RIESGOS'!$H694,"C",'MAPA DE RIESGOS'!$AF694),"")</f>
        <v/>
      </c>
      <c r="CJ140" s="318" t="str">
        <f>IF(AND('MAPA DE RIESGOS'!$AP695="Baja",'MAPA DE RIESGOS'!$AR695="Catastrófico"),CONCATENATE("R",'MAPA DE RIESGOS'!$H695,"C",'MAPA DE RIESGOS'!$AF695),"")</f>
        <v/>
      </c>
      <c r="CK140" s="318" t="str">
        <f>IF(AND('MAPA DE RIESGOS'!$AP696="Baja",'MAPA DE RIESGOS'!$AR696="Catastrófico"),CONCATENATE("R",'MAPA DE RIESGOS'!$H696,"C",'MAPA DE RIESGOS'!$AF696),"")</f>
        <v/>
      </c>
      <c r="CL140" s="318" t="str">
        <f>IF(AND('MAPA DE RIESGOS'!$AP697="Baja",'MAPA DE RIESGOS'!$AR697="Catastrófico"),CONCATENATE("R",'MAPA DE RIESGOS'!$H697,"C",'MAPA DE RIESGOS'!$AF697),"")</f>
        <v/>
      </c>
      <c r="CM140" s="318" t="str">
        <f>IF(AND('MAPA DE RIESGOS'!$AP698="Baja",'MAPA DE RIESGOS'!$AR698="Catastrófico"),CONCATENATE("R",'MAPA DE RIESGOS'!$H698,"C",'MAPA DE RIESGOS'!$AF698),"")</f>
        <v/>
      </c>
      <c r="CN140" s="318" t="str">
        <f>IF(AND('MAPA DE RIESGOS'!$AP699="Baja",'MAPA DE RIESGOS'!$AR699="Catastrófico"),CONCATENATE("R",'MAPA DE RIESGOS'!$H699,"C",'MAPA DE RIESGOS'!$AF699),"")</f>
        <v/>
      </c>
      <c r="CO140" s="318" t="str">
        <f>IF(AND('MAPA DE RIESGOS'!$AP700="Baja",'MAPA DE RIESGOS'!$AR700="Catastrófico"),CONCATENATE("R",'MAPA DE RIESGOS'!$H700,"C",'MAPA DE RIESGOS'!$AF700),"")</f>
        <v/>
      </c>
      <c r="CP140" s="318" t="str">
        <f>IF(AND('MAPA DE RIESGOS'!$AP701="Baja",'MAPA DE RIESGOS'!$AR701="Catastrófico"),CONCATENATE("R",'MAPA DE RIESGOS'!$H701,"C",'MAPA DE RIESGOS'!$AF701),"")</f>
        <v/>
      </c>
      <c r="CQ140" s="318" t="str">
        <f>IF(AND('MAPA DE RIESGOS'!$AP702="Baja",'MAPA DE RIESGOS'!$AR702="Catastrófico"),CONCATENATE("R",'MAPA DE RIESGOS'!$H702,"C",'MAPA DE RIESGOS'!$AF702),"")</f>
        <v/>
      </c>
      <c r="CR140" s="318" t="str">
        <f>IF(AND('MAPA DE RIESGOS'!$AP703="Baja",'MAPA DE RIESGOS'!$AR703="Catastrófico"),CONCATENATE("R",'MAPA DE RIESGOS'!$H703,"C",'MAPA DE RIESGOS'!$AF703),"")</f>
        <v/>
      </c>
      <c r="CS140" s="318" t="str">
        <f>IF(AND('MAPA DE RIESGOS'!$AP704="Baja",'MAPA DE RIESGOS'!$AR704="Catastrófico"),CONCATENATE("R",'MAPA DE RIESGOS'!$H704,"C",'MAPA DE RIESGOS'!$AF704),"")</f>
        <v/>
      </c>
      <c r="CT140" s="318" t="str">
        <f>IF(AND('MAPA DE RIESGOS'!$AP705="Baja",'MAPA DE RIESGOS'!$AR705="Catastrófico"),CONCATENATE("R",'MAPA DE RIESGOS'!$H705,"C",'MAPA DE RIESGOS'!$AF705),"")</f>
        <v/>
      </c>
      <c r="CU140" s="319" t="str">
        <f>IF(AND('MAPA DE RIESGOS'!$AP706="Baja",'MAPA DE RIESGOS'!$AR706="Catastrófico"),CONCATENATE("R",'MAPA DE RIESGOS'!$H706,"C",'MAPA DE RIESGOS'!$AF706),"")</f>
        <v/>
      </c>
      <c r="CV140" s="57"/>
      <c r="CW140" s="845"/>
      <c r="CX140" s="845"/>
      <c r="CY140" s="845"/>
      <c r="CZ140" s="845"/>
      <c r="DA140" s="845"/>
      <c r="DB140" s="845"/>
    </row>
    <row r="141" spans="2:106" ht="32.450000000000003" customHeight="1" thickBot="1">
      <c r="B141" s="878"/>
      <c r="C141" s="878"/>
      <c r="D141" s="879"/>
      <c r="E141" s="852"/>
      <c r="F141" s="853"/>
      <c r="G141" s="853"/>
      <c r="H141" s="853"/>
      <c r="I141" s="854"/>
      <c r="J141" s="340" t="str">
        <f>IF(AND('MAPA DE RIESGOS'!$AP707="Baja",'MAPA DE RIESGOS'!$AR707="Leve"),CONCATENATE("R",'MAPA DE RIESGOS'!$H707,"C",'MAPA DE RIESGOS'!$AF707),"")</f>
        <v/>
      </c>
      <c r="K141" s="341" t="str">
        <f>IF(AND('MAPA DE RIESGOS'!$AP708="Baja",'MAPA DE RIESGOS'!$AR708="Leve"),CONCATENATE("R",'MAPA DE RIESGOS'!$H708,"C",'MAPA DE RIESGOS'!$AF708),"")</f>
        <v/>
      </c>
      <c r="L141" s="341" t="str">
        <f>IF(AND('MAPA DE RIESGOS'!$AP709="Baja",'MAPA DE RIESGOS'!$AR709="Leve"),CONCATENATE("R",'MAPA DE RIESGOS'!$H709,"C",'MAPA DE RIESGOS'!$AF709),"")</f>
        <v/>
      </c>
      <c r="M141" s="341" t="str">
        <f>IF(AND('MAPA DE RIESGOS'!$AP710="Baja",'MAPA DE RIESGOS'!$AR710="Leve"),CONCATENATE("R",'MAPA DE RIESGOS'!$H710,"C",'MAPA DE RIESGOS'!$AF710),"")</f>
        <v/>
      </c>
      <c r="N141" s="341" t="str">
        <f>IF(AND('MAPA DE RIESGOS'!$AP711="Baja",'MAPA DE RIESGOS'!$AR711="Leve"),CONCATENATE("R",'MAPA DE RIESGOS'!$H711,"C",'MAPA DE RIESGOS'!$AF711),"")</f>
        <v/>
      </c>
      <c r="O141" s="341" t="str">
        <f>IF(AND('MAPA DE RIESGOS'!$AP712="Baja",'MAPA DE RIESGOS'!$AR712="Leve"),CONCATENATE("R",'MAPA DE RIESGOS'!$H712,"C",'MAPA DE RIESGOS'!$AF712),"")</f>
        <v/>
      </c>
      <c r="P141" s="341"/>
      <c r="Q141" s="341"/>
      <c r="R141" s="341"/>
      <c r="S141" s="341"/>
      <c r="T141" s="341"/>
      <c r="U141" s="341"/>
      <c r="V141" s="341"/>
      <c r="W141" s="341"/>
      <c r="X141" s="341"/>
      <c r="Y141" s="341"/>
      <c r="Z141" s="341"/>
      <c r="AA141" s="342"/>
      <c r="AB141" s="328" t="str">
        <f>IF(AND('MAPA DE RIESGOS'!$AP707="Baja",'MAPA DE RIESGOS'!$AR707="Menor"),CONCATENATE("R",'MAPA DE RIESGOS'!$H707,"C",'MAPA DE RIESGOS'!$AF707),"")</f>
        <v/>
      </c>
      <c r="AC141" s="329" t="str">
        <f>IF(AND('MAPA DE RIESGOS'!$AP708="Baja",'MAPA DE RIESGOS'!$AR708="Menor"),CONCATENATE("R",'MAPA DE RIESGOS'!$H708,"C",'MAPA DE RIESGOS'!$AF708),"")</f>
        <v/>
      </c>
      <c r="AD141" s="329" t="str">
        <f>IF(AND('MAPA DE RIESGOS'!$AP709="Baja",'MAPA DE RIESGOS'!$AR709="Menor"),CONCATENATE("R",'MAPA DE RIESGOS'!$H709,"C",'MAPA DE RIESGOS'!$AF709),"")</f>
        <v/>
      </c>
      <c r="AE141" s="329" t="str">
        <f>IF(AND('MAPA DE RIESGOS'!$AP710="Baja",'MAPA DE RIESGOS'!$AR710="Menor"),CONCATENATE("R",'MAPA DE RIESGOS'!$H710,"C",'MAPA DE RIESGOS'!$AF710),"")</f>
        <v/>
      </c>
      <c r="AF141" s="329" t="str">
        <f>IF(AND('MAPA DE RIESGOS'!$AP711="Baja",'MAPA DE RIESGOS'!$AR711="Menor"),CONCATENATE("R",'MAPA DE RIESGOS'!$H711,"C",'MAPA DE RIESGOS'!$AF711),"")</f>
        <v/>
      </c>
      <c r="AG141" s="329" t="str">
        <f>IF(AND('MAPA DE RIESGOS'!$AP712="Baja",'MAPA DE RIESGOS'!$AR712="Menor"),CONCATENATE("R",'MAPA DE RIESGOS'!$H712,"C",'MAPA DE RIESGOS'!$AF712),"")</f>
        <v/>
      </c>
      <c r="AH141" s="329"/>
      <c r="AI141" s="329"/>
      <c r="AJ141" s="329"/>
      <c r="AK141" s="329"/>
      <c r="AL141" s="329"/>
      <c r="AM141" s="329"/>
      <c r="AN141" s="329"/>
      <c r="AO141" s="329"/>
      <c r="AP141" s="329"/>
      <c r="AQ141" s="329"/>
      <c r="AR141" s="329"/>
      <c r="AS141" s="329"/>
      <c r="AT141" s="331" t="str">
        <f>IF(AND('MAPA DE RIESGOS'!$AP707="Baja",'MAPA DE RIESGOS'!$AR707="Moderado"),CONCATENATE("R",'MAPA DE RIESGOS'!$H707,"C",'MAPA DE RIESGOS'!$AF707),"")</f>
        <v/>
      </c>
      <c r="AU141" s="332" t="str">
        <f>IF(AND('MAPA DE RIESGOS'!$AP708="Baja",'MAPA DE RIESGOS'!$AR708="Moderado"),CONCATENATE("R",'MAPA DE RIESGOS'!$H708,"C",'MAPA DE RIESGOS'!$AF708),"")</f>
        <v/>
      </c>
      <c r="AV141" s="332" t="str">
        <f>IF(AND('MAPA DE RIESGOS'!$AP709="Baja",'MAPA DE RIESGOS'!$AR709="Moderado"),CONCATENATE("R",'MAPA DE RIESGOS'!$H709,"C",'MAPA DE RIESGOS'!$AF709),"")</f>
        <v/>
      </c>
      <c r="AW141" s="332" t="str">
        <f>IF(AND('MAPA DE RIESGOS'!$AP710="Baja",'MAPA DE RIESGOS'!$AR710="Moderado"),CONCATENATE("R",'MAPA DE RIESGOS'!$H710,"C",'MAPA DE RIESGOS'!$AF710),"")</f>
        <v/>
      </c>
      <c r="AX141" s="332" t="str">
        <f>IF(AND('MAPA DE RIESGOS'!$AP711="Baja",'MAPA DE RIESGOS'!$AR711="Moderado"),CONCATENATE("R",'MAPA DE RIESGOS'!$H711,"C",'MAPA DE RIESGOS'!$AF711),"")</f>
        <v/>
      </c>
      <c r="AY141" s="332" t="str">
        <f>IF(AND('MAPA DE RIESGOS'!$AP712="Baja",'MAPA DE RIESGOS'!$AR712="Moderado"),CONCATENATE("R",'MAPA DE RIESGOS'!$H712,"C",'MAPA DE RIESGOS'!$AF712),"")</f>
        <v/>
      </c>
      <c r="AZ141" s="332"/>
      <c r="BA141" s="332"/>
      <c r="BB141" s="332"/>
      <c r="BC141" s="332"/>
      <c r="BD141" s="332"/>
      <c r="BE141" s="332"/>
      <c r="BF141" s="332"/>
      <c r="BG141" s="332"/>
      <c r="BH141" s="332"/>
      <c r="BI141" s="332"/>
      <c r="BJ141" s="332"/>
      <c r="BK141" s="333"/>
      <c r="BL141" s="321" t="str">
        <f>IF(AND('MAPA DE RIESGOS'!$AP707="Baja",'MAPA DE RIESGOS'!$AR707="Mayor"),CONCATENATE("R",'MAPA DE RIESGOS'!$H707,"C",'MAPA DE RIESGOS'!$AF707),"")</f>
        <v/>
      </c>
      <c r="BM141" s="321" t="str">
        <f>IF(AND('MAPA DE RIESGOS'!$AP708="Baja",'MAPA DE RIESGOS'!$AR708="Mayor"),CONCATENATE("R",'MAPA DE RIESGOS'!$H708,"C",'MAPA DE RIESGOS'!$AF708),"")</f>
        <v/>
      </c>
      <c r="BN141" s="321" t="str">
        <f>IF(AND('MAPA DE RIESGOS'!$AP709="Baja",'MAPA DE RIESGOS'!$AR709="Mayor"),CONCATENATE("R",'MAPA DE RIESGOS'!$H709,"C",'MAPA DE RIESGOS'!$AF709),"")</f>
        <v/>
      </c>
      <c r="BO141" s="321" t="str">
        <f>IF(AND('MAPA DE RIESGOS'!$AP710="Baja",'MAPA DE RIESGOS'!$AR710="Mayor"),CONCATENATE("R",'MAPA DE RIESGOS'!$H710,"C",'MAPA DE RIESGOS'!$AF710),"")</f>
        <v/>
      </c>
      <c r="BP141" s="321" t="str">
        <f>IF(AND('MAPA DE RIESGOS'!$AP711="Baja",'MAPA DE RIESGOS'!$AR711="Mayor"),CONCATENATE("R",'MAPA DE RIESGOS'!$H711,"C",'MAPA DE RIESGOS'!$AF711),"")</f>
        <v/>
      </c>
      <c r="BQ141" s="321" t="str">
        <f>IF(AND('MAPA DE RIESGOS'!$AP712="Baja",'MAPA DE RIESGOS'!$AR712="Mayor"),CONCATENATE("R",'MAPA DE RIESGOS'!$H712,"C",'MAPA DE RIESGOS'!$AF712),"")</f>
        <v/>
      </c>
      <c r="BR141" s="321"/>
      <c r="BS141" s="321"/>
      <c r="BT141" s="321"/>
      <c r="BU141" s="321"/>
      <c r="BV141" s="321"/>
      <c r="BW141" s="321"/>
      <c r="BX141" s="321"/>
      <c r="BY141" s="321"/>
      <c r="BZ141" s="321"/>
      <c r="CA141" s="321"/>
      <c r="CB141" s="321"/>
      <c r="CC141" s="322"/>
      <c r="CD141" s="323" t="str">
        <f>IF(AND('MAPA DE RIESGOS'!$AP707="Baja",'MAPA DE RIESGOS'!$AR707="Catastrófico"),CONCATENATE("R",'MAPA DE RIESGOS'!$H707,"C",'MAPA DE RIESGOS'!$AF707),"")</f>
        <v/>
      </c>
      <c r="CE141" s="323" t="str">
        <f>IF(AND('MAPA DE RIESGOS'!$AP708="Baja",'MAPA DE RIESGOS'!$AR708="Catastrófico"),CONCATENATE("R",'MAPA DE RIESGOS'!$H708,"C",'MAPA DE RIESGOS'!$AF708),"")</f>
        <v/>
      </c>
      <c r="CF141" s="323" t="str">
        <f>IF(AND('MAPA DE RIESGOS'!$AP709="Baja",'MAPA DE RIESGOS'!$AR709="Catastrófico"),CONCATENATE("R",'MAPA DE RIESGOS'!$H709,"C",'MAPA DE RIESGOS'!$AF709),"")</f>
        <v/>
      </c>
      <c r="CG141" s="323" t="str">
        <f>IF(AND('MAPA DE RIESGOS'!$AP710="Baja",'MAPA DE RIESGOS'!$AR710="Catastrófico"),CONCATENATE("R",'MAPA DE RIESGOS'!$H710,"C",'MAPA DE RIESGOS'!$AF710),"")</f>
        <v/>
      </c>
      <c r="CH141" s="323" t="str">
        <f>IF(AND('MAPA DE RIESGOS'!$AP711="Baja",'MAPA DE RIESGOS'!$AR711="Catastrófico"),CONCATENATE("R",'MAPA DE RIESGOS'!$H711,"C",'MAPA DE RIESGOS'!$AF711),"")</f>
        <v/>
      </c>
      <c r="CI141" s="323" t="str">
        <f>IF(AND('MAPA DE RIESGOS'!$AP712="Baja",'MAPA DE RIESGOS'!$AR712="Catastrófico"),CONCATENATE("R",'MAPA DE RIESGOS'!$H712,"C",'MAPA DE RIESGOS'!$AF712),"")</f>
        <v/>
      </c>
      <c r="CJ141" s="323"/>
      <c r="CK141" s="323"/>
      <c r="CL141" s="323"/>
      <c r="CM141" s="323"/>
      <c r="CN141" s="323"/>
      <c r="CO141" s="323"/>
      <c r="CP141" s="323"/>
      <c r="CQ141" s="323"/>
      <c r="CR141" s="323"/>
      <c r="CS141" s="323"/>
      <c r="CT141" s="323"/>
      <c r="CU141" s="324"/>
      <c r="CV141" s="57"/>
      <c r="CW141" s="845"/>
      <c r="CX141" s="845"/>
      <c r="CY141" s="845"/>
      <c r="CZ141" s="845"/>
      <c r="DA141" s="845"/>
      <c r="DB141" s="845"/>
    </row>
    <row r="142" spans="2:106" ht="32.450000000000003" customHeight="1">
      <c r="B142" s="878"/>
      <c r="C142" s="878"/>
      <c r="D142" s="879"/>
      <c r="E142" s="846" t="s">
        <v>1206</v>
      </c>
      <c r="F142" s="847"/>
      <c r="G142" s="847"/>
      <c r="H142" s="847"/>
      <c r="I142" s="847"/>
      <c r="J142" s="334" t="str">
        <f>IF(AND('MAPA DE RIESGOS'!$AP152="Muy Baja",'MAPA DE RIESGOS'!$AR152="Leve"),CONCATENATE("R",'MAPA DE RIESGOS'!$H152,"C",'MAPA DE RIESGOS'!$AF152),"")</f>
        <v/>
      </c>
      <c r="K142" s="335" t="str">
        <f>IF(AND('MAPA DE RIESGOS'!$AP153="Muy Baja",'MAPA DE RIESGOS'!$AR153="Leve"),CONCATENATE("R",'MAPA DE RIESGOS'!$H153,"C",'MAPA DE RIESGOS'!$AF153),"")</f>
        <v/>
      </c>
      <c r="L142" s="335" t="str">
        <f>IF(AND('MAPA DE RIESGOS'!$AP154="Muy Baja",'MAPA DE RIESGOS'!$AR154="Leve"),CONCATENATE("R",'MAPA DE RIESGOS'!$H154,"C",'MAPA DE RIESGOS'!$AF154),"")</f>
        <v/>
      </c>
      <c r="M142" s="335" t="str">
        <f>IF(AND('MAPA DE RIESGOS'!$AP155="Muy Baja",'MAPA DE RIESGOS'!$AR155="Leve"),CONCATENATE("R",'MAPA DE RIESGOS'!$H155,"C",'MAPA DE RIESGOS'!$AF155),"")</f>
        <v/>
      </c>
      <c r="N142" s="335" t="str">
        <f>IF(AND('MAPA DE RIESGOS'!$AP156="Muy Baja",'MAPA DE RIESGOS'!$AR156="Leve"),CONCATENATE("R",'MAPA DE RIESGOS'!$H156,"C",'MAPA DE RIESGOS'!$AF156),"")</f>
        <v/>
      </c>
      <c r="O142" s="335" t="str">
        <f>IF(AND('MAPA DE RIESGOS'!$AP157="Muy Baja",'MAPA DE RIESGOS'!$AR157="Leve"),CONCATENATE("R",'MAPA DE RIESGOS'!$H157,"C",'MAPA DE RIESGOS'!$AF157),"")</f>
        <v/>
      </c>
      <c r="P142" s="335" t="str">
        <f>IF(AND('MAPA DE RIESGOS'!$AP158="Muy Baja",'MAPA DE RIESGOS'!$AR158="Leve"),CONCATENATE("R",'MAPA DE RIESGOS'!$H158,"C",'MAPA DE RIESGOS'!$AF158),"")</f>
        <v/>
      </c>
      <c r="Q142" s="335" t="str">
        <f>IF(AND('MAPA DE RIESGOS'!$AP159="Muy Baja",'MAPA DE RIESGOS'!$AR159="Leve"),CONCATENATE("R",'MAPA DE RIESGOS'!$H159,"C",'MAPA DE RIESGOS'!$AF159),"")</f>
        <v/>
      </c>
      <c r="R142" s="335" t="str">
        <f>IF(AND('MAPA DE RIESGOS'!$AP160="Muy Baja",'MAPA DE RIESGOS'!$AR160="Leve"),CONCATENATE("R",'MAPA DE RIESGOS'!$H160,"C",'MAPA DE RIESGOS'!$AF160),"")</f>
        <v/>
      </c>
      <c r="S142" s="335" t="str">
        <f>IF(AND('MAPA DE RIESGOS'!$AP161="Muy Baja",'MAPA DE RIESGOS'!$AR161="Leve"),CONCATENATE("R",'MAPA DE RIESGOS'!$H161,"C",'MAPA DE RIESGOS'!$AF161),"")</f>
        <v/>
      </c>
      <c r="T142" s="335" t="str">
        <f>IF(AND('MAPA DE RIESGOS'!$AP162="Muy Baja",'MAPA DE RIESGOS'!$AR162="Leve"),CONCATENATE("R",'MAPA DE RIESGOS'!$H162,"C",'MAPA DE RIESGOS'!$AF162),"")</f>
        <v/>
      </c>
      <c r="U142" s="335" t="str">
        <f>IF(AND('MAPA DE RIESGOS'!$AP163="Muy Baja",'MAPA DE RIESGOS'!$AR163="Leve"),CONCATENATE("R",'MAPA DE RIESGOS'!$H163,"C",'MAPA DE RIESGOS'!$AF163),"")</f>
        <v/>
      </c>
      <c r="V142" s="335" t="str">
        <f>IF(AND('MAPA DE RIESGOS'!$AP164="Muy Baja",'MAPA DE RIESGOS'!$AR164="Leve"),CONCATENATE("R",'MAPA DE RIESGOS'!$H164,"C",'MAPA DE RIESGOS'!$AF164),"")</f>
        <v/>
      </c>
      <c r="W142" s="335" t="str">
        <f>IF(AND('MAPA DE RIESGOS'!$AP165="Muy Baja",'MAPA DE RIESGOS'!$AR165="Leve"),CONCATENATE("R",'MAPA DE RIESGOS'!$H165,"C",'MAPA DE RIESGOS'!$AF165),"")</f>
        <v/>
      </c>
      <c r="X142" s="335" t="str">
        <f>IF(AND('MAPA DE RIESGOS'!$AP166="Muy Baja",'MAPA DE RIESGOS'!$AR166="Leve"),CONCATENATE("R",'MAPA DE RIESGOS'!$H166,"C",'MAPA DE RIESGOS'!$AF166),"")</f>
        <v/>
      </c>
      <c r="Y142" s="335" t="str">
        <f>IF(AND('MAPA DE RIESGOS'!$AP167="Muy Baja",'MAPA DE RIESGOS'!$AR167="Leve"),CONCATENATE("R",'MAPA DE RIESGOS'!$H167,"C",'MAPA DE RIESGOS'!$AF167),"")</f>
        <v/>
      </c>
      <c r="Z142" s="335" t="str">
        <f>IF(AND('MAPA DE RIESGOS'!$AP168="Muy Baja",'MAPA DE RIESGOS'!$AR168="Leve"),CONCATENATE("R",'MAPA DE RIESGOS'!$H168,"C",'MAPA DE RIESGOS'!$AF168),"")</f>
        <v/>
      </c>
      <c r="AA142" s="336" t="str">
        <f>IF(AND('MAPA DE RIESGOS'!$AP169="Muy Baja",'MAPA DE RIESGOS'!$AR169="Leve"),CONCATENATE("R",'MAPA DE RIESGOS'!$H169,"C",'MAPA DE RIESGOS'!$AF169),"")</f>
        <v/>
      </c>
      <c r="AB142" s="334" t="str">
        <f>IF(AND('MAPA DE RIESGOS'!$AP152="Muy Baja",'MAPA DE RIESGOS'!$AR152="Menor"),CONCATENATE("R",'MAPA DE RIESGOS'!$H152,"C",'MAPA DE RIESGOS'!$AF152),"")</f>
        <v/>
      </c>
      <c r="AC142" s="335" t="str">
        <f>IF(AND('MAPA DE RIESGOS'!$AP153="Muy Baja",'MAPA DE RIESGOS'!$AR153="Menor"),CONCATENATE("R",'MAPA DE RIESGOS'!$H153,"C",'MAPA DE RIESGOS'!$AF153),"")</f>
        <v/>
      </c>
      <c r="AD142" s="335" t="str">
        <f>IF(AND('MAPA DE RIESGOS'!$AP154="Muy Baja",'MAPA DE RIESGOS'!$AR154="Menor"),CONCATENATE("R",'MAPA DE RIESGOS'!$H154,"C",'MAPA DE RIESGOS'!$AF154),"")</f>
        <v/>
      </c>
      <c r="AE142" s="335" t="str">
        <f>IF(AND('MAPA DE RIESGOS'!$AP155="Muy Baja",'MAPA DE RIESGOS'!$AR155="Menor"),CONCATENATE("R",'MAPA DE RIESGOS'!$H155,"C",'MAPA DE RIESGOS'!$AF155),"")</f>
        <v/>
      </c>
      <c r="AF142" s="335" t="str">
        <f>IF(AND('MAPA DE RIESGOS'!$AP156="Muy Baja",'MAPA DE RIESGOS'!$AR156="Menor"),CONCATENATE("R",'MAPA DE RIESGOS'!$H156,"C",'MAPA DE RIESGOS'!$AF156),"")</f>
        <v/>
      </c>
      <c r="AG142" s="335" t="str">
        <f>IF(AND('MAPA DE RIESGOS'!$AP157="Muy Baja",'MAPA DE RIESGOS'!$AR157="Menor"),CONCATENATE("R",'MAPA DE RIESGOS'!$H157,"C",'MAPA DE RIESGOS'!$AF157),"")</f>
        <v/>
      </c>
      <c r="AH142" s="335" t="str">
        <f>IF(AND('MAPA DE RIESGOS'!$AP158="Muy Baja",'MAPA DE RIESGOS'!$AR158="Menor"),CONCATENATE("R",'MAPA DE RIESGOS'!$H158,"C",'MAPA DE RIESGOS'!$AF158),"")</f>
        <v/>
      </c>
      <c r="AI142" s="335" t="str">
        <f>IF(AND('MAPA DE RIESGOS'!$AP159="Muy Baja",'MAPA DE RIESGOS'!$AR159="Menor"),CONCATENATE("R",'MAPA DE RIESGOS'!$H159,"C",'MAPA DE RIESGOS'!$AF159),"")</f>
        <v/>
      </c>
      <c r="AJ142" s="335" t="str">
        <f>IF(AND('MAPA DE RIESGOS'!$AP160="Muy Baja",'MAPA DE RIESGOS'!$AR160="Menor"),CONCATENATE("R",'MAPA DE RIESGOS'!$H160,"C",'MAPA DE RIESGOS'!$AF160),"")</f>
        <v/>
      </c>
      <c r="AK142" s="335" t="str">
        <f>IF(AND('MAPA DE RIESGOS'!$AP161="Muy Baja",'MAPA DE RIESGOS'!$AR161="Menor"),CONCATENATE("R",'MAPA DE RIESGOS'!$H161,"C",'MAPA DE RIESGOS'!$AF161),"")</f>
        <v/>
      </c>
      <c r="AL142" s="335" t="str">
        <f>IF(AND('MAPA DE RIESGOS'!$AP162="Muy Baja",'MAPA DE RIESGOS'!$AR162="Menor"),CONCATENATE("R",'MAPA DE RIESGOS'!$H162,"C",'MAPA DE RIESGOS'!$AF162),"")</f>
        <v/>
      </c>
      <c r="AM142" s="335" t="str">
        <f>IF(AND('MAPA DE RIESGOS'!$AP163="Muy Baja",'MAPA DE RIESGOS'!$AR163="Menor"),CONCATENATE("R",'MAPA DE RIESGOS'!$H163,"C",'MAPA DE RIESGOS'!$AF163),"")</f>
        <v/>
      </c>
      <c r="AN142" s="335" t="str">
        <f>IF(AND('MAPA DE RIESGOS'!$AP164="Muy Baja",'MAPA DE RIESGOS'!$AR164="Menor"),CONCATENATE("R",'MAPA DE RIESGOS'!$H164,"C",'MAPA DE RIESGOS'!$AF164),"")</f>
        <v/>
      </c>
      <c r="AO142" s="335" t="str">
        <f>IF(AND('MAPA DE RIESGOS'!$AP165="Muy Baja",'MAPA DE RIESGOS'!$AR165="Menor"),CONCATENATE("R",'MAPA DE RIESGOS'!$H165,"C",'MAPA DE RIESGOS'!$AF165),"")</f>
        <v/>
      </c>
      <c r="AP142" s="335" t="str">
        <f>IF(AND('MAPA DE RIESGOS'!$AP166="Muy Baja",'MAPA DE RIESGOS'!$AR166="Menor"),CONCATENATE("R",'MAPA DE RIESGOS'!$H166,"C",'MAPA DE RIESGOS'!$AF166),"")</f>
        <v/>
      </c>
      <c r="AQ142" s="335" t="str">
        <f>IF(AND('MAPA DE RIESGOS'!$AP167="Muy Baja",'MAPA DE RIESGOS'!$AR167="Menor"),CONCATENATE("R",'MAPA DE RIESGOS'!$H167,"C",'MAPA DE RIESGOS'!$AF167),"")</f>
        <v/>
      </c>
      <c r="AR142" s="335" t="str">
        <f>IF(AND('MAPA DE RIESGOS'!$AP168="Muy Baja",'MAPA DE RIESGOS'!$AR168="Menor"),CONCATENATE("R",'MAPA DE RIESGOS'!$H168,"C",'MAPA DE RIESGOS'!$AF168),"")</f>
        <v/>
      </c>
      <c r="AS142" s="336" t="str">
        <f>IF(AND('MAPA DE RIESGOS'!$AP169="Muy Baja",'MAPA DE RIESGOS'!$AR169="Menor"),CONCATENATE("R",'MAPA DE RIESGOS'!$H169,"C",'MAPA DE RIESGOS'!$AF169),"")</f>
        <v/>
      </c>
      <c r="AT142" s="325" t="str">
        <f>IF(AND('MAPA DE RIESGOS'!$AP152="Muy Baja",'MAPA DE RIESGOS'!$AR152="Moderado"),CONCATENATE("R",'MAPA DE RIESGOS'!$H152,"C",'MAPA DE RIESGOS'!$AF152),"")</f>
        <v/>
      </c>
      <c r="AU142" s="326" t="str">
        <f>IF(AND('MAPA DE RIESGOS'!$AP153="Muy Baja",'MAPA DE RIESGOS'!$AR153="Moderado"),CONCATENATE("R",'MAPA DE RIESGOS'!$H153,"C",'MAPA DE RIESGOS'!$AF153),"")</f>
        <v/>
      </c>
      <c r="AV142" s="326" t="str">
        <f>IF(AND('MAPA DE RIESGOS'!$AP154="Muy Baja",'MAPA DE RIESGOS'!$AR154="Moderado"),CONCATENATE("R",'MAPA DE RIESGOS'!$H154,"C",'MAPA DE RIESGOS'!$AF154),"")</f>
        <v/>
      </c>
      <c r="AW142" s="326" t="str">
        <f>IF(AND('MAPA DE RIESGOS'!$AP155="Muy Baja",'MAPA DE RIESGOS'!$AR155="Moderado"),CONCATENATE("R",'MAPA DE RIESGOS'!$H155,"C",'MAPA DE RIESGOS'!$AF155),"")</f>
        <v/>
      </c>
      <c r="AX142" s="326" t="str">
        <f>IF(AND('MAPA DE RIESGOS'!$AP156="Muy Baja",'MAPA DE RIESGOS'!$AR156="Moderado"),CONCATENATE("R",'MAPA DE RIESGOS'!$H156,"C",'MAPA DE RIESGOS'!$AF156),"")</f>
        <v/>
      </c>
      <c r="AY142" s="326" t="str">
        <f>IF(AND('MAPA DE RIESGOS'!$AP157="Muy Baja",'MAPA DE RIESGOS'!$AR157="Moderado"),CONCATENATE("R",'MAPA DE RIESGOS'!$H157,"C",'MAPA DE RIESGOS'!$AF157),"")</f>
        <v/>
      </c>
      <c r="AZ142" s="326" t="str">
        <f>IF(AND('MAPA DE RIESGOS'!$AP158="Muy Baja",'MAPA DE RIESGOS'!$AR158="Moderado"),CONCATENATE("R",'MAPA DE RIESGOS'!$H158,"C",'MAPA DE RIESGOS'!$AF158),"")</f>
        <v/>
      </c>
      <c r="BA142" s="326" t="str">
        <f>IF(AND('MAPA DE RIESGOS'!$AP159="Muy Baja",'MAPA DE RIESGOS'!$AR159="Moderado"),CONCATENATE("R",'MAPA DE RIESGOS'!$H159,"C",'MAPA DE RIESGOS'!$AF159),"")</f>
        <v/>
      </c>
      <c r="BB142" s="326" t="str">
        <f>IF(AND('MAPA DE RIESGOS'!$AP160="Muy Baja",'MAPA DE RIESGOS'!$AR160="Moderado"),CONCATENATE("R",'MAPA DE RIESGOS'!$H160,"C",'MAPA DE RIESGOS'!$AF160),"")</f>
        <v/>
      </c>
      <c r="BC142" s="326" t="str">
        <f>IF(AND('MAPA DE RIESGOS'!$AP161="Muy Baja",'MAPA DE RIESGOS'!$AR161="Moderado"),CONCATENATE("R",'MAPA DE RIESGOS'!$H161,"C",'MAPA DE RIESGOS'!$AF161),"")</f>
        <v/>
      </c>
      <c r="BD142" s="326" t="str">
        <f>IF(AND('MAPA DE RIESGOS'!$AP162="Muy Baja",'MAPA DE RIESGOS'!$AR162="Moderado"),CONCATENATE("R",'MAPA DE RIESGOS'!$H162,"C",'MAPA DE RIESGOS'!$AF162),"")</f>
        <v/>
      </c>
      <c r="BE142" s="326" t="str">
        <f>IF(AND('MAPA DE RIESGOS'!$AP163="Muy Baja",'MAPA DE RIESGOS'!$AR163="Moderado"),CONCATENATE("R",'MAPA DE RIESGOS'!$H163,"C",'MAPA DE RIESGOS'!$AF163),"")</f>
        <v/>
      </c>
      <c r="BF142" s="326" t="str">
        <f>IF(AND('MAPA DE RIESGOS'!$AP164="Muy Baja",'MAPA DE RIESGOS'!$AR164="Moderado"),CONCATENATE("R",'MAPA DE RIESGOS'!$H164,"C",'MAPA DE RIESGOS'!$AF164),"")</f>
        <v/>
      </c>
      <c r="BG142" s="326" t="str">
        <f>IF(AND('MAPA DE RIESGOS'!$AP165="Muy Baja",'MAPA DE RIESGOS'!$AR165="Moderado"),CONCATENATE("R",'MAPA DE RIESGOS'!$H165,"C",'MAPA DE RIESGOS'!$AF165),"")</f>
        <v/>
      </c>
      <c r="BH142" s="326" t="str">
        <f>IF(AND('MAPA DE RIESGOS'!$AP166="Muy Baja",'MAPA DE RIESGOS'!$AR166="Moderado"),CONCATENATE("R",'MAPA DE RIESGOS'!$H166,"C",'MAPA DE RIESGOS'!$AF166),"")</f>
        <v/>
      </c>
      <c r="BI142" s="326" t="str">
        <f>IF(AND('MAPA DE RIESGOS'!$AP167="Muy Baja",'MAPA DE RIESGOS'!$AR167="Moderado"),CONCATENATE("R",'MAPA DE RIESGOS'!$H167,"C",'MAPA DE RIESGOS'!$AF167),"")</f>
        <v/>
      </c>
      <c r="BJ142" s="326" t="str">
        <f>IF(AND('MAPA DE RIESGOS'!$AP168="Muy Baja",'MAPA DE RIESGOS'!$AR168="Moderado"),CONCATENATE("R",'MAPA DE RIESGOS'!$H168,"C",'MAPA DE RIESGOS'!$AF168),"")</f>
        <v/>
      </c>
      <c r="BK142" s="327" t="str">
        <f>IF(AND('MAPA DE RIESGOS'!$AP169="Muy Baja",'MAPA DE RIESGOS'!$AR169="Moderado"),CONCATENATE("R",'MAPA DE RIESGOS'!$H169,"C",'MAPA DE RIESGOS'!$AF169),"")</f>
        <v/>
      </c>
      <c r="BL142" s="311" t="str">
        <f>IF(AND('MAPA DE RIESGOS'!$AP152="Muy Baja",'MAPA DE RIESGOS'!$AR152="Mayor"),CONCATENATE("R",'MAPA DE RIESGOS'!$H152,"C",'MAPA DE RIESGOS'!$AF152),"")</f>
        <v/>
      </c>
      <c r="BM142" s="311" t="str">
        <f>IF(AND('MAPA DE RIESGOS'!$AP153="Muy Baja",'MAPA DE RIESGOS'!$AR153="Mayor"),CONCATENATE("R",'MAPA DE RIESGOS'!$H153,"C",'MAPA DE RIESGOS'!$AF153),"")</f>
        <v/>
      </c>
      <c r="BN142" s="311" t="str">
        <f>IF(AND('MAPA DE RIESGOS'!$AP154="Muy Baja",'MAPA DE RIESGOS'!$AR154="Mayor"),CONCATENATE("R",'MAPA DE RIESGOS'!$H154,"C",'MAPA DE RIESGOS'!$AF154),"")</f>
        <v/>
      </c>
      <c r="BO142" s="311" t="str">
        <f>IF(AND('MAPA DE RIESGOS'!$AP155="Muy Baja",'MAPA DE RIESGOS'!$AR155="Mayor"),CONCATENATE("R",'MAPA DE RIESGOS'!$H155,"C",'MAPA DE RIESGOS'!$AF155),"")</f>
        <v/>
      </c>
      <c r="BP142" s="311" t="str">
        <f>IF(AND('MAPA DE RIESGOS'!$AP156="Muy Baja",'MAPA DE RIESGOS'!$AR156="Mayor"),CONCATENATE("R",'MAPA DE RIESGOS'!$H156,"C",'MAPA DE RIESGOS'!$AF156),"")</f>
        <v/>
      </c>
      <c r="BQ142" s="311" t="str">
        <f>IF(AND('MAPA DE RIESGOS'!$AP157="Muy Baja",'MAPA DE RIESGOS'!$AR157="Mayor"),CONCATENATE("R",'MAPA DE RIESGOS'!$H157,"C",'MAPA DE RIESGOS'!$AF157),"")</f>
        <v/>
      </c>
      <c r="BR142" s="311" t="str">
        <f>IF(AND('MAPA DE RIESGOS'!$AP158="Muy Baja",'MAPA DE RIESGOS'!$AR158="Mayor"),CONCATENATE("R",'MAPA DE RIESGOS'!$H158,"C",'MAPA DE RIESGOS'!$AF158),"")</f>
        <v/>
      </c>
      <c r="BS142" s="311" t="str">
        <f>IF(AND('MAPA DE RIESGOS'!$AP159="Muy Baja",'MAPA DE RIESGOS'!$AR159="Mayor"),CONCATENATE("R",'MAPA DE RIESGOS'!$H159,"C",'MAPA DE RIESGOS'!$AF159),"")</f>
        <v/>
      </c>
      <c r="BT142" s="311" t="str">
        <f>IF(AND('MAPA DE RIESGOS'!$AP160="Muy Baja",'MAPA DE RIESGOS'!$AR160="Mayor"),CONCATENATE("R",'MAPA DE RIESGOS'!$H160,"C",'MAPA DE RIESGOS'!$AF160),"")</f>
        <v/>
      </c>
      <c r="BU142" s="311" t="str">
        <f>IF(AND('MAPA DE RIESGOS'!$AP161="Muy Baja",'MAPA DE RIESGOS'!$AR161="Mayor"),CONCATENATE("R",'MAPA DE RIESGOS'!$H161,"C",'MAPA DE RIESGOS'!$AF161),"")</f>
        <v/>
      </c>
      <c r="BV142" s="311" t="str">
        <f>IF(AND('MAPA DE RIESGOS'!$AP162="Muy Baja",'MAPA DE RIESGOS'!$AR162="Mayor"),CONCATENATE("R",'MAPA DE RIESGOS'!$H162,"C",'MAPA DE RIESGOS'!$AF162),"")</f>
        <v/>
      </c>
      <c r="BW142" s="311" t="str">
        <f>IF(AND('MAPA DE RIESGOS'!$AP163="Muy Baja",'MAPA DE RIESGOS'!$AR163="Mayor"),CONCATENATE("R",'MAPA DE RIESGOS'!$H163,"C",'MAPA DE RIESGOS'!$AF163),"")</f>
        <v/>
      </c>
      <c r="BX142" s="311" t="str">
        <f>IF(AND('MAPA DE RIESGOS'!$AP164="Muy Baja",'MAPA DE RIESGOS'!$AR164="Mayor"),CONCATENATE("R",'MAPA DE RIESGOS'!$H164,"C",'MAPA DE RIESGOS'!$AF164),"")</f>
        <v/>
      </c>
      <c r="BY142" s="311" t="str">
        <f>IF(AND('MAPA DE RIESGOS'!$AP165="Muy Baja",'MAPA DE RIESGOS'!$AR165="Mayor"),CONCATENATE("R",'MAPA DE RIESGOS'!$H165,"C",'MAPA DE RIESGOS'!$AF165),"")</f>
        <v/>
      </c>
      <c r="BZ142" s="311" t="str">
        <f>IF(AND('MAPA DE RIESGOS'!$AP166="Muy Baja",'MAPA DE RIESGOS'!$AR166="Mayor"),CONCATENATE("R",'MAPA DE RIESGOS'!$H166,"C",'MAPA DE RIESGOS'!$AF166),"")</f>
        <v/>
      </c>
      <c r="CA142" s="311" t="str">
        <f>IF(AND('MAPA DE RIESGOS'!$AP167="Muy Baja",'MAPA DE RIESGOS'!$AR167="Mayor"),CONCATENATE("R",'MAPA DE RIESGOS'!$H167,"C",'MAPA DE RIESGOS'!$AF167),"")</f>
        <v/>
      </c>
      <c r="CB142" s="311" t="str">
        <f>IF(AND('MAPA DE RIESGOS'!$AP168="Muy Baja",'MAPA DE RIESGOS'!$AR168="Mayor"),CONCATENATE("R",'MAPA DE RIESGOS'!$H168,"C",'MAPA DE RIESGOS'!$AF168),"")</f>
        <v/>
      </c>
      <c r="CC142" s="312" t="str">
        <f>IF(AND('MAPA DE RIESGOS'!$AP169="Muy Baja",'MAPA DE RIESGOS'!$AR169="Mayor"),CONCATENATE("R",'MAPA DE RIESGOS'!$H169,"C",'MAPA DE RIESGOS'!$AF169),"")</f>
        <v/>
      </c>
      <c r="CD142" s="313" t="str">
        <f>IF(AND('MAPA DE RIESGOS'!$AP152="Muy Baja",'MAPA DE RIESGOS'!$AR152="Catastrófico"),CONCATENATE("R",'MAPA DE RIESGOS'!$H152,"C",'MAPA DE RIESGOS'!$AF152),"")</f>
        <v/>
      </c>
      <c r="CE142" s="313" t="str">
        <f>IF(AND('MAPA DE RIESGOS'!$AP153="Muy Baja",'MAPA DE RIESGOS'!$AR153="Catastrófico"),CONCATENATE("R",'MAPA DE RIESGOS'!$H153,"C",'MAPA DE RIESGOS'!$AF153),"")</f>
        <v/>
      </c>
      <c r="CF142" s="313" t="str">
        <f>IF(AND('MAPA DE RIESGOS'!$AP154="Muy Baja",'MAPA DE RIESGOS'!$AR154="Catastrófico"),CONCATENATE("R",'MAPA DE RIESGOS'!$H154,"C",'MAPA DE RIESGOS'!$AF154),"")</f>
        <v/>
      </c>
      <c r="CG142" s="313" t="str">
        <f>IF(AND('MAPA DE RIESGOS'!$AP155="Muy Baja",'MAPA DE RIESGOS'!$AR155="Catastrófico"),CONCATENATE("R",'MAPA DE RIESGOS'!$H155,"C",'MAPA DE RIESGOS'!$AF155),"")</f>
        <v/>
      </c>
      <c r="CH142" s="313" t="str">
        <f>IF(AND('MAPA DE RIESGOS'!$AP156="Muy Baja",'MAPA DE RIESGOS'!$AR156="Catastrófico"),CONCATENATE("R",'MAPA DE RIESGOS'!$H156,"C",'MAPA DE RIESGOS'!$AF156),"")</f>
        <v/>
      </c>
      <c r="CI142" s="313" t="str">
        <f>IF(AND('MAPA DE RIESGOS'!$AP157="Muy Baja",'MAPA DE RIESGOS'!$AR157="Catastrófico"),CONCATENATE("R",'MAPA DE RIESGOS'!$H157,"C",'MAPA DE RIESGOS'!$AF157),"")</f>
        <v/>
      </c>
      <c r="CJ142" s="313" t="str">
        <f>IF(AND('MAPA DE RIESGOS'!$AP158="Muy Baja",'MAPA DE RIESGOS'!$AR158="Catastrófico"),CONCATENATE("R",'MAPA DE RIESGOS'!$H158,"C",'MAPA DE RIESGOS'!$AF158),"")</f>
        <v/>
      </c>
      <c r="CK142" s="313" t="str">
        <f>IF(AND('MAPA DE RIESGOS'!$AP159="Muy Baja",'MAPA DE RIESGOS'!$AR159="Catastrófico"),CONCATENATE("R",'MAPA DE RIESGOS'!$H159,"C",'MAPA DE RIESGOS'!$AF159),"")</f>
        <v/>
      </c>
      <c r="CL142" s="313" t="str">
        <f>IF(AND('MAPA DE RIESGOS'!$AP160="Muy Baja",'MAPA DE RIESGOS'!$AR160="Catastrófico"),CONCATENATE("R",'MAPA DE RIESGOS'!$H160,"C",'MAPA DE RIESGOS'!$AF160),"")</f>
        <v/>
      </c>
      <c r="CM142" s="313" t="str">
        <f>IF(AND('MAPA DE RIESGOS'!$AP161="Muy Baja",'MAPA DE RIESGOS'!$AR161="Catastrófico"),CONCATENATE("R",'MAPA DE RIESGOS'!$H161,"C",'MAPA DE RIESGOS'!$AF161),"")</f>
        <v/>
      </c>
      <c r="CN142" s="313" t="str">
        <f>IF(AND('MAPA DE RIESGOS'!$AP162="Muy Baja",'MAPA DE RIESGOS'!$AR162="Catastrófico"),CONCATENATE("R",'MAPA DE RIESGOS'!$H162,"C",'MAPA DE RIESGOS'!$AF162),"")</f>
        <v/>
      </c>
      <c r="CO142" s="313" t="str">
        <f>IF(AND('MAPA DE RIESGOS'!$AP163="Muy Baja",'MAPA DE RIESGOS'!$AR163="Catastrófico"),CONCATENATE("R",'MAPA DE RIESGOS'!$H163,"C",'MAPA DE RIESGOS'!$AF163),"")</f>
        <v/>
      </c>
      <c r="CP142" s="313" t="str">
        <f>IF(AND('MAPA DE RIESGOS'!$AP164="Muy Baja",'MAPA DE RIESGOS'!$AR164="Catastrófico"),CONCATENATE("R",'MAPA DE RIESGOS'!$H164,"C",'MAPA DE RIESGOS'!$AF164),"")</f>
        <v/>
      </c>
      <c r="CQ142" s="313" t="str">
        <f>IF(AND('MAPA DE RIESGOS'!$AP165="Muy Baja",'MAPA DE RIESGOS'!$AR165="Catastrófico"),CONCATENATE("R",'MAPA DE RIESGOS'!$H165,"C",'MAPA DE RIESGOS'!$AF165),"")</f>
        <v/>
      </c>
      <c r="CR142" s="313" t="str">
        <f>IF(AND('MAPA DE RIESGOS'!$AP166="Muy Baja",'MAPA DE RIESGOS'!$AR166="Catastrófico"),CONCATENATE("R",'MAPA DE RIESGOS'!$H166,"C",'MAPA DE RIESGOS'!$AF166),"")</f>
        <v/>
      </c>
      <c r="CS142" s="313" t="str">
        <f>IF(AND('MAPA DE RIESGOS'!$AP167="Muy Baja",'MAPA DE RIESGOS'!$AR167="Catastrófico"),CONCATENATE("R",'MAPA DE RIESGOS'!$H167,"C",'MAPA DE RIESGOS'!$AF167),"")</f>
        <v/>
      </c>
      <c r="CT142" s="313" t="str">
        <f>IF(AND('MAPA DE RIESGOS'!$AP168="Muy Baja",'MAPA DE RIESGOS'!$AR168="Catastrófico"),CONCATENATE("R",'MAPA DE RIESGOS'!$H168,"C",'MAPA DE RIESGOS'!$AF168),"")</f>
        <v/>
      </c>
      <c r="CU142" s="314" t="str">
        <f>IF(AND('MAPA DE RIESGOS'!$AP169="Muy Baja",'MAPA DE RIESGOS'!$AR169="Catastrófico"),CONCATENATE("R",'MAPA DE RIESGOS'!$H169,"C",'MAPA DE RIESGOS'!$AF169),"")</f>
        <v/>
      </c>
      <c r="CV142" s="57"/>
    </row>
    <row r="143" spans="2:106" ht="32.450000000000003" customHeight="1">
      <c r="B143" s="878"/>
      <c r="C143" s="878"/>
      <c r="D143" s="879"/>
      <c r="E143" s="849"/>
      <c r="F143" s="850"/>
      <c r="G143" s="850"/>
      <c r="H143" s="850"/>
      <c r="I143" s="850"/>
      <c r="J143" s="337" t="str">
        <f>IF(AND('MAPA DE RIESGOS'!$AP170="Muy Baja",'MAPA DE RIESGOS'!$AR170="Leve"),CONCATENATE("R",'MAPA DE RIESGOS'!$H170,"C",'MAPA DE RIESGOS'!$AF170),"")</f>
        <v/>
      </c>
      <c r="K143" s="338" t="str">
        <f>IF(AND('MAPA DE RIESGOS'!$AP171="Muy Baja",'MAPA DE RIESGOS'!$AR171="Leve"),CONCATENATE("R",'MAPA DE RIESGOS'!$H171,"C",'MAPA DE RIESGOS'!$AF171),"")</f>
        <v/>
      </c>
      <c r="L143" s="338" t="str">
        <f>IF(AND('MAPA DE RIESGOS'!$AP172="Muy Baja",'MAPA DE RIESGOS'!$AR172="Leve"),CONCATENATE("R",'MAPA DE RIESGOS'!$H172,"C",'MAPA DE RIESGOS'!$AF172),"")</f>
        <v/>
      </c>
      <c r="M143" s="338" t="str">
        <f>IF(AND('MAPA DE RIESGOS'!$AP173="Muy Baja",'MAPA DE RIESGOS'!$AR173="Leve"),CONCATENATE("R",'MAPA DE RIESGOS'!$H173,"C",'MAPA DE RIESGOS'!$AF173),"")</f>
        <v/>
      </c>
      <c r="N143" s="338" t="str">
        <f>IF(AND('MAPA DE RIESGOS'!$AP174="Muy Baja",'MAPA DE RIESGOS'!$AR174="Leve"),CONCATENATE("R",'MAPA DE RIESGOS'!$H174,"C",'MAPA DE RIESGOS'!$AF174),"")</f>
        <v/>
      </c>
      <c r="O143" s="338" t="str">
        <f>IF(AND('MAPA DE RIESGOS'!$AP175="Muy Baja",'MAPA DE RIESGOS'!$AR175="Leve"),CONCATENATE("R",'MAPA DE RIESGOS'!$H175,"C",'MAPA DE RIESGOS'!$AF175),"")</f>
        <v/>
      </c>
      <c r="P143" s="338" t="str">
        <f>IF(AND('MAPA DE RIESGOS'!$AP176="Muy Baja",'MAPA DE RIESGOS'!$AR176="Leve"),CONCATENATE("R",'MAPA DE RIESGOS'!$H176,"C",'MAPA DE RIESGOS'!$AF176),"")</f>
        <v/>
      </c>
      <c r="Q143" s="338" t="str">
        <f>IF(AND('MAPA DE RIESGOS'!$AP177="Muy Baja",'MAPA DE RIESGOS'!$AR177="Leve"),CONCATENATE("R",'MAPA DE RIESGOS'!$H177,"C",'MAPA DE RIESGOS'!$AF177),"")</f>
        <v/>
      </c>
      <c r="R143" s="338" t="str">
        <f>IF(AND('MAPA DE RIESGOS'!$AP178="Muy Baja",'MAPA DE RIESGOS'!$AR178="Leve"),CONCATENATE("R",'MAPA DE RIESGOS'!$H178,"C",'MAPA DE RIESGOS'!$AF178),"")</f>
        <v/>
      </c>
      <c r="S143" s="338" t="str">
        <f>IF(AND('MAPA DE RIESGOS'!$AP179="Muy Baja",'MAPA DE RIESGOS'!$AR179="Leve"),CONCATENATE("R",'MAPA DE RIESGOS'!$H179,"C",'MAPA DE RIESGOS'!$AF179),"")</f>
        <v/>
      </c>
      <c r="T143" s="338" t="str">
        <f>IF(AND('MAPA DE RIESGOS'!$AP180="Muy Baja",'MAPA DE RIESGOS'!$AR180="Leve"),CONCATENATE("R",'MAPA DE RIESGOS'!$H180,"C",'MAPA DE RIESGOS'!$AF180),"")</f>
        <v/>
      </c>
      <c r="U143" s="338" t="str">
        <f>IF(AND('MAPA DE RIESGOS'!$AP181="Muy Baja",'MAPA DE RIESGOS'!$AR181="Leve"),CONCATENATE("R",'MAPA DE RIESGOS'!$H181,"C",'MAPA DE RIESGOS'!$AF181),"")</f>
        <v/>
      </c>
      <c r="V143" s="338" t="str">
        <f>IF(AND('MAPA DE RIESGOS'!$AP182="Muy Baja",'MAPA DE RIESGOS'!$AR182="Leve"),CONCATENATE("R",'MAPA DE RIESGOS'!$H182,"C",'MAPA DE RIESGOS'!$AF182),"")</f>
        <v/>
      </c>
      <c r="W143" s="338" t="str">
        <f>IF(AND('MAPA DE RIESGOS'!$AP183="Muy Baja",'MAPA DE RIESGOS'!$AR183="Leve"),CONCATENATE("R",'MAPA DE RIESGOS'!$H183,"C",'MAPA DE RIESGOS'!$AF183),"")</f>
        <v/>
      </c>
      <c r="X143" s="338" t="str">
        <f>IF(AND('MAPA DE RIESGOS'!$AP184="Muy Baja",'MAPA DE RIESGOS'!$AR184="Leve"),CONCATENATE("R",'MAPA DE RIESGOS'!$H184,"C",'MAPA DE RIESGOS'!$AF184),"")</f>
        <v/>
      </c>
      <c r="Y143" s="338" t="str">
        <f>IF(AND('MAPA DE RIESGOS'!$AP185="Muy Baja",'MAPA DE RIESGOS'!$AR185="Leve"),CONCATENATE("R",'MAPA DE RIESGOS'!$H185,"C",'MAPA DE RIESGOS'!$AF185),"")</f>
        <v/>
      </c>
      <c r="Z143" s="338" t="str">
        <f>IF(AND('MAPA DE RIESGOS'!$AP186="Muy Baja",'MAPA DE RIESGOS'!$AR186="Leve"),CONCATENATE("R",'MAPA DE RIESGOS'!$H186,"C",'MAPA DE RIESGOS'!$AF186),"")</f>
        <v/>
      </c>
      <c r="AA143" s="339" t="str">
        <f>IF(AND('MAPA DE RIESGOS'!$AP187="Muy Baja",'MAPA DE RIESGOS'!$AR187="Leve"),CONCATENATE("R",'MAPA DE RIESGOS'!$H187,"C",'MAPA DE RIESGOS'!$AF187),"")</f>
        <v/>
      </c>
      <c r="AB143" s="337" t="str">
        <f>IF(AND('MAPA DE RIESGOS'!$AP170="Muy Baja",'MAPA DE RIESGOS'!$AR170="Menor"),CONCATENATE("R",'MAPA DE RIESGOS'!$H170,"C",'MAPA DE RIESGOS'!$AF170),"")</f>
        <v/>
      </c>
      <c r="AC143" s="338" t="str">
        <f>IF(AND('MAPA DE RIESGOS'!$AP171="Muy Baja",'MAPA DE RIESGOS'!$AR171="Menor"),CONCATENATE("R",'MAPA DE RIESGOS'!$H171,"C",'MAPA DE RIESGOS'!$AF171),"")</f>
        <v/>
      </c>
      <c r="AD143" s="338" t="str">
        <f>IF(AND('MAPA DE RIESGOS'!$AP172="Muy Baja",'MAPA DE RIESGOS'!$AR172="Menor"),CONCATENATE("R",'MAPA DE RIESGOS'!$H172,"C",'MAPA DE RIESGOS'!$AF172),"")</f>
        <v/>
      </c>
      <c r="AE143" s="338" t="str">
        <f>IF(AND('MAPA DE RIESGOS'!$AP173="Muy Baja",'MAPA DE RIESGOS'!$AR173="Menor"),CONCATENATE("R",'MAPA DE RIESGOS'!$H173,"C",'MAPA DE RIESGOS'!$AF173),"")</f>
        <v/>
      </c>
      <c r="AF143" s="338" t="str">
        <f>IF(AND('MAPA DE RIESGOS'!$AP174="Muy Baja",'MAPA DE RIESGOS'!$AR174="Menor"),CONCATENATE("R",'MAPA DE RIESGOS'!$H174,"C",'MAPA DE RIESGOS'!$AF174),"")</f>
        <v/>
      </c>
      <c r="AG143" s="338" t="str">
        <f>IF(AND('MAPA DE RIESGOS'!$AP175="Muy Baja",'MAPA DE RIESGOS'!$AR175="Menor"),CONCATENATE("R",'MAPA DE RIESGOS'!$H175,"C",'MAPA DE RIESGOS'!$AF175),"")</f>
        <v/>
      </c>
      <c r="AH143" s="338" t="str">
        <f>IF(AND('MAPA DE RIESGOS'!$AP176="Muy Baja",'MAPA DE RIESGOS'!$AR176="Menor"),CONCATENATE("R",'MAPA DE RIESGOS'!$H176,"C",'MAPA DE RIESGOS'!$AF176),"")</f>
        <v/>
      </c>
      <c r="AI143" s="338" t="str">
        <f>IF(AND('MAPA DE RIESGOS'!$AP177="Muy Baja",'MAPA DE RIESGOS'!$AR177="Menor"),CONCATENATE("R",'MAPA DE RIESGOS'!$H177,"C",'MAPA DE RIESGOS'!$AF177),"")</f>
        <v/>
      </c>
      <c r="AJ143" s="338" t="str">
        <f>IF(AND('MAPA DE RIESGOS'!$AP178="Muy Baja",'MAPA DE RIESGOS'!$AR178="Menor"),CONCATENATE("R",'MAPA DE RIESGOS'!$H178,"C",'MAPA DE RIESGOS'!$AF178),"")</f>
        <v/>
      </c>
      <c r="AK143" s="338" t="str">
        <f>IF(AND('MAPA DE RIESGOS'!$AP179="Muy Baja",'MAPA DE RIESGOS'!$AR179="Menor"),CONCATENATE("R",'MAPA DE RIESGOS'!$H179,"C",'MAPA DE RIESGOS'!$AF179),"")</f>
        <v/>
      </c>
      <c r="AL143" s="338" t="str">
        <f>IF(AND('MAPA DE RIESGOS'!$AP180="Muy Baja",'MAPA DE RIESGOS'!$AR180="Menor"),CONCATENATE("R",'MAPA DE RIESGOS'!$H180,"C",'MAPA DE RIESGOS'!$AF180),"")</f>
        <v/>
      </c>
      <c r="AM143" s="338" t="str">
        <f>IF(AND('MAPA DE RIESGOS'!$AP181="Muy Baja",'MAPA DE RIESGOS'!$AR181="Menor"),CONCATENATE("R",'MAPA DE RIESGOS'!$H181,"C",'MAPA DE RIESGOS'!$AF181),"")</f>
        <v/>
      </c>
      <c r="AN143" s="338" t="str">
        <f>IF(AND('MAPA DE RIESGOS'!$AP182="Muy Baja",'MAPA DE RIESGOS'!$AR182="Menor"),CONCATENATE("R",'MAPA DE RIESGOS'!$H182,"C",'MAPA DE RIESGOS'!$AF182),"")</f>
        <v/>
      </c>
      <c r="AO143" s="338" t="str">
        <f>IF(AND('MAPA DE RIESGOS'!$AP183="Muy Baja",'MAPA DE RIESGOS'!$AR183="Menor"),CONCATENATE("R",'MAPA DE RIESGOS'!$H183,"C",'MAPA DE RIESGOS'!$AF183),"")</f>
        <v/>
      </c>
      <c r="AP143" s="338" t="str">
        <f>IF(AND('MAPA DE RIESGOS'!$AP184="Muy Baja",'MAPA DE RIESGOS'!$AR184="Menor"),CONCATENATE("R",'MAPA DE RIESGOS'!$H184,"C",'MAPA DE RIESGOS'!$AF184),"")</f>
        <v/>
      </c>
      <c r="AQ143" s="338" t="str">
        <f>IF(AND('MAPA DE RIESGOS'!$AP185="Muy Baja",'MAPA DE RIESGOS'!$AR185="Menor"),CONCATENATE("R",'MAPA DE RIESGOS'!$H185,"C",'MAPA DE RIESGOS'!$AF185),"")</f>
        <v/>
      </c>
      <c r="AR143" s="338" t="str">
        <f>IF(AND('MAPA DE RIESGOS'!$AP186="Muy Baja",'MAPA DE RIESGOS'!$AR186="Menor"),CONCATENATE("R",'MAPA DE RIESGOS'!$H186,"C",'MAPA DE RIESGOS'!$AF186),"")</f>
        <v/>
      </c>
      <c r="AS143" s="339" t="str">
        <f>IF(AND('MAPA DE RIESGOS'!$AP187="Muy Baja",'MAPA DE RIESGOS'!$AR187="Menor"),CONCATENATE("R",'MAPA DE RIESGOS'!$H187,"C",'MAPA DE RIESGOS'!$AF187),"")</f>
        <v/>
      </c>
      <c r="AT143" s="328" t="str">
        <f>IF(AND('MAPA DE RIESGOS'!$AP170="Muy Baja",'MAPA DE RIESGOS'!$AR170="Moderado"),CONCATENATE("R",'MAPA DE RIESGOS'!$H170,"C",'MAPA DE RIESGOS'!$AF170),"")</f>
        <v/>
      </c>
      <c r="AU143" s="329" t="str">
        <f>IF(AND('MAPA DE RIESGOS'!$AP171="Muy Baja",'MAPA DE RIESGOS'!$AR171="Moderado"),CONCATENATE("R",'MAPA DE RIESGOS'!$H171,"C",'MAPA DE RIESGOS'!$AF171),"")</f>
        <v/>
      </c>
      <c r="AV143" s="329" t="str">
        <f>IF(AND('MAPA DE RIESGOS'!$AP172="Muy Baja",'MAPA DE RIESGOS'!$AR172="Moderado"),CONCATENATE("R",'MAPA DE RIESGOS'!$H172,"C",'MAPA DE RIESGOS'!$AF172),"")</f>
        <v/>
      </c>
      <c r="AW143" s="329" t="str">
        <f>IF(AND('MAPA DE RIESGOS'!$AP173="Muy Baja",'MAPA DE RIESGOS'!$AR173="Moderado"),CONCATENATE("R",'MAPA DE RIESGOS'!$H173,"C",'MAPA DE RIESGOS'!$AF173),"")</f>
        <v/>
      </c>
      <c r="AX143" s="329" t="str">
        <f>IF(AND('MAPA DE RIESGOS'!$AP174="Muy Baja",'MAPA DE RIESGOS'!$AR174="Moderado"),CONCATENATE("R",'MAPA DE RIESGOS'!$H174,"C",'MAPA DE RIESGOS'!$AF174),"")</f>
        <v/>
      </c>
      <c r="AY143" s="329" t="str">
        <f>IF(AND('MAPA DE RIESGOS'!$AP175="Muy Baja",'MAPA DE RIESGOS'!$AR175="Moderado"),CONCATENATE("R",'MAPA DE RIESGOS'!$H175,"C",'MAPA DE RIESGOS'!$AF175),"")</f>
        <v/>
      </c>
      <c r="AZ143" s="329" t="str">
        <f>IF(AND('MAPA DE RIESGOS'!$AP176="Muy Baja",'MAPA DE RIESGOS'!$AR176="Moderado"),CONCATENATE("R",'MAPA DE RIESGOS'!$H176,"C",'MAPA DE RIESGOS'!$AF176),"")</f>
        <v/>
      </c>
      <c r="BA143" s="329" t="str">
        <f>IF(AND('MAPA DE RIESGOS'!$AP177="Muy Baja",'MAPA DE RIESGOS'!$AR177="Moderado"),CONCATENATE("R",'MAPA DE RIESGOS'!$H177,"C",'MAPA DE RIESGOS'!$AF177),"")</f>
        <v/>
      </c>
      <c r="BB143" s="329" t="str">
        <f>IF(AND('MAPA DE RIESGOS'!$AP178="Muy Baja",'MAPA DE RIESGOS'!$AR178="Moderado"),CONCATENATE("R",'MAPA DE RIESGOS'!$H178,"C",'MAPA DE RIESGOS'!$AF178),"")</f>
        <v/>
      </c>
      <c r="BC143" s="329" t="str">
        <f>IF(AND('MAPA DE RIESGOS'!$AP179="Muy Baja",'MAPA DE RIESGOS'!$AR179="Moderado"),CONCATENATE("R",'MAPA DE RIESGOS'!$H179,"C",'MAPA DE RIESGOS'!$AF179),"")</f>
        <v/>
      </c>
      <c r="BD143" s="329" t="str">
        <f>IF(AND('MAPA DE RIESGOS'!$AP180="Muy Baja",'MAPA DE RIESGOS'!$AR180="Moderado"),CONCATENATE("R",'MAPA DE RIESGOS'!$H180,"C",'MAPA DE RIESGOS'!$AF180),"")</f>
        <v/>
      </c>
      <c r="BE143" s="329" t="str">
        <f>IF(AND('MAPA DE RIESGOS'!$AP181="Muy Baja",'MAPA DE RIESGOS'!$AR181="Moderado"),CONCATENATE("R",'MAPA DE RIESGOS'!$H181,"C",'MAPA DE RIESGOS'!$AF181),"")</f>
        <v/>
      </c>
      <c r="BF143" s="329" t="str">
        <f>IF(AND('MAPA DE RIESGOS'!$AP182="Muy Baja",'MAPA DE RIESGOS'!$AR182="Moderado"),CONCATENATE("R",'MAPA DE RIESGOS'!$H182,"C",'MAPA DE RIESGOS'!$AF182),"")</f>
        <v/>
      </c>
      <c r="BG143" s="329" t="str">
        <f>IF(AND('MAPA DE RIESGOS'!$AP183="Muy Baja",'MAPA DE RIESGOS'!$AR183="Moderado"),CONCATENATE("R",'MAPA DE RIESGOS'!$H183,"C",'MAPA DE RIESGOS'!$AF183),"")</f>
        <v/>
      </c>
      <c r="BH143" s="329" t="str">
        <f>IF(AND('MAPA DE RIESGOS'!$AP184="Muy Baja",'MAPA DE RIESGOS'!$AR184="Moderado"),CONCATENATE("R",'MAPA DE RIESGOS'!$H184,"C",'MAPA DE RIESGOS'!$AF184),"")</f>
        <v/>
      </c>
      <c r="BI143" s="329" t="str">
        <f>IF(AND('MAPA DE RIESGOS'!$AP185="Muy Baja",'MAPA DE RIESGOS'!$AR185="Moderado"),CONCATENATE("R",'MAPA DE RIESGOS'!$H185,"C",'MAPA DE RIESGOS'!$AF185),"")</f>
        <v/>
      </c>
      <c r="BJ143" s="329" t="str">
        <f>IF(AND('MAPA DE RIESGOS'!$AP186="Muy Baja",'MAPA DE RIESGOS'!$AR186="Moderado"),CONCATENATE("R",'MAPA DE RIESGOS'!$H186,"C",'MAPA DE RIESGOS'!$AF186),"")</f>
        <v/>
      </c>
      <c r="BK143" s="330" t="str">
        <f>IF(AND('MAPA DE RIESGOS'!$AP187="Muy Baja",'MAPA DE RIESGOS'!$AR187="Moderado"),CONCATENATE("R",'MAPA DE RIESGOS'!$H187,"C",'MAPA DE RIESGOS'!$AF187),"")</f>
        <v/>
      </c>
      <c r="BL143" s="316" t="str">
        <f>IF(AND('MAPA DE RIESGOS'!$AP170="Muy Baja",'MAPA DE RIESGOS'!$AR170="Mayor"),CONCATENATE("R",'MAPA DE RIESGOS'!$H170,"C",'MAPA DE RIESGOS'!$AF170),"")</f>
        <v/>
      </c>
      <c r="BM143" s="316" t="str">
        <f>IF(AND('MAPA DE RIESGOS'!$AP171="Muy Baja",'MAPA DE RIESGOS'!$AR171="Mayor"),CONCATENATE("R",'MAPA DE RIESGOS'!$H171,"C",'MAPA DE RIESGOS'!$AF171),"")</f>
        <v/>
      </c>
      <c r="BN143" s="316" t="str">
        <f>IF(AND('MAPA DE RIESGOS'!$AP172="Muy Baja",'MAPA DE RIESGOS'!$AR172="Mayor"),CONCATENATE("R",'MAPA DE RIESGOS'!$H172,"C",'MAPA DE RIESGOS'!$AF172),"")</f>
        <v/>
      </c>
      <c r="BO143" s="316" t="str">
        <f>IF(AND('MAPA DE RIESGOS'!$AP173="Muy Baja",'MAPA DE RIESGOS'!$AR173="Mayor"),CONCATENATE("R",'MAPA DE RIESGOS'!$H173,"C",'MAPA DE RIESGOS'!$AF173),"")</f>
        <v/>
      </c>
      <c r="BP143" s="316" t="str">
        <f>IF(AND('MAPA DE RIESGOS'!$AP174="Muy Baja",'MAPA DE RIESGOS'!$AR174="Mayor"),CONCATENATE("R",'MAPA DE RIESGOS'!$H174,"C",'MAPA DE RIESGOS'!$AF174),"")</f>
        <v/>
      </c>
      <c r="BQ143" s="316" t="str">
        <f>IF(AND('MAPA DE RIESGOS'!$AP175="Muy Baja",'MAPA DE RIESGOS'!$AR175="Mayor"),CONCATENATE("R",'MAPA DE RIESGOS'!$H175,"C",'MAPA DE RIESGOS'!$AF175),"")</f>
        <v/>
      </c>
      <c r="BR143" s="316" t="str">
        <f>IF(AND('MAPA DE RIESGOS'!$AP176="Muy Baja",'MAPA DE RIESGOS'!$AR176="Mayor"),CONCATENATE("R",'MAPA DE RIESGOS'!$H176,"C",'MAPA DE RIESGOS'!$AF176),"")</f>
        <v/>
      </c>
      <c r="BS143" s="316" t="str">
        <f>IF(AND('MAPA DE RIESGOS'!$AP177="Muy Baja",'MAPA DE RIESGOS'!$AR177="Mayor"),CONCATENATE("R",'MAPA DE RIESGOS'!$H177,"C",'MAPA DE RIESGOS'!$AF177),"")</f>
        <v/>
      </c>
      <c r="BT143" s="316" t="str">
        <f>IF(AND('MAPA DE RIESGOS'!$AP178="Muy Baja",'MAPA DE RIESGOS'!$AR178="Mayor"),CONCATENATE("R",'MAPA DE RIESGOS'!$H178,"C",'MAPA DE RIESGOS'!$AF178),"")</f>
        <v/>
      </c>
      <c r="BU143" s="316" t="str">
        <f>IF(AND('MAPA DE RIESGOS'!$AP179="Muy Baja",'MAPA DE RIESGOS'!$AR179="Mayor"),CONCATENATE("R",'MAPA DE RIESGOS'!$H179,"C",'MAPA DE RIESGOS'!$AF179),"")</f>
        <v/>
      </c>
      <c r="BV143" s="316" t="str">
        <f>IF(AND('MAPA DE RIESGOS'!$AP180="Muy Baja",'MAPA DE RIESGOS'!$AR180="Mayor"),CONCATENATE("R",'MAPA DE RIESGOS'!$H180,"C",'MAPA DE RIESGOS'!$AF180),"")</f>
        <v/>
      </c>
      <c r="BW143" s="316" t="str">
        <f>IF(AND('MAPA DE RIESGOS'!$AP181="Muy Baja",'MAPA DE RIESGOS'!$AR181="Mayor"),CONCATENATE("R",'MAPA DE RIESGOS'!$H181,"C",'MAPA DE RIESGOS'!$AF181),"")</f>
        <v/>
      </c>
      <c r="BX143" s="316" t="str">
        <f>IF(AND('MAPA DE RIESGOS'!$AP182="Muy Baja",'MAPA DE RIESGOS'!$AR182="Mayor"),CONCATENATE("R",'MAPA DE RIESGOS'!$H182,"C",'MAPA DE RIESGOS'!$AF182),"")</f>
        <v/>
      </c>
      <c r="BY143" s="316" t="str">
        <f>IF(AND('MAPA DE RIESGOS'!$AP183="Muy Baja",'MAPA DE RIESGOS'!$AR183="Mayor"),CONCATENATE("R",'MAPA DE RIESGOS'!$H183,"C",'MAPA DE RIESGOS'!$AF183),"")</f>
        <v/>
      </c>
      <c r="BZ143" s="316" t="str">
        <f>IF(AND('MAPA DE RIESGOS'!$AP184="Muy Baja",'MAPA DE RIESGOS'!$AR184="Mayor"),CONCATENATE("R",'MAPA DE RIESGOS'!$H184,"C",'MAPA DE RIESGOS'!$AF184),"")</f>
        <v/>
      </c>
      <c r="CA143" s="316" t="str">
        <f>IF(AND('MAPA DE RIESGOS'!$AP185="Muy Baja",'MAPA DE RIESGOS'!$AR185="Mayor"),CONCATENATE("R",'MAPA DE RIESGOS'!$H185,"C",'MAPA DE RIESGOS'!$AF185),"")</f>
        <v/>
      </c>
      <c r="CB143" s="316" t="str">
        <f>IF(AND('MAPA DE RIESGOS'!$AP186="Muy Baja",'MAPA DE RIESGOS'!$AR186="Mayor"),CONCATENATE("R",'MAPA DE RIESGOS'!$H186,"C",'MAPA DE RIESGOS'!$AF186),"")</f>
        <v/>
      </c>
      <c r="CC143" s="317" t="str">
        <f>IF(AND('MAPA DE RIESGOS'!$AP187="Muy Baja",'MAPA DE RIESGOS'!$AR187="Mayor"),CONCATENATE("R",'MAPA DE RIESGOS'!$H187,"C",'MAPA DE RIESGOS'!$AF187),"")</f>
        <v/>
      </c>
      <c r="CD143" s="318" t="str">
        <f>IF(AND('MAPA DE RIESGOS'!$AP170="Muy Baja",'MAPA DE RIESGOS'!$AR170="Catastrófico"),CONCATENATE("R",'MAPA DE RIESGOS'!$H170,"C",'MAPA DE RIESGOS'!$AF170),"")</f>
        <v/>
      </c>
      <c r="CE143" s="318" t="str">
        <f>IF(AND('MAPA DE RIESGOS'!$AP171="Muy Baja",'MAPA DE RIESGOS'!$AR171="Catastrófico"),CONCATENATE("R",'MAPA DE RIESGOS'!$H171,"C",'MAPA DE RIESGOS'!$AF171),"")</f>
        <v/>
      </c>
      <c r="CF143" s="318" t="str">
        <f>IF(AND('MAPA DE RIESGOS'!$AP172="Muy Baja",'MAPA DE RIESGOS'!$AR172="Catastrófico"),CONCATENATE("R",'MAPA DE RIESGOS'!$H172,"C",'MAPA DE RIESGOS'!$AF172),"")</f>
        <v/>
      </c>
      <c r="CG143" s="318" t="str">
        <f>IF(AND('MAPA DE RIESGOS'!$AP173="Muy Baja",'MAPA DE RIESGOS'!$AR173="Catastrófico"),CONCATENATE("R",'MAPA DE RIESGOS'!$H173,"C",'MAPA DE RIESGOS'!$AF173),"")</f>
        <v/>
      </c>
      <c r="CH143" s="318" t="str">
        <f>IF(AND('MAPA DE RIESGOS'!$AP174="Muy Baja",'MAPA DE RIESGOS'!$AR174="Catastrófico"),CONCATENATE("R",'MAPA DE RIESGOS'!$H174,"C",'MAPA DE RIESGOS'!$AF174),"")</f>
        <v/>
      </c>
      <c r="CI143" s="318" t="str">
        <f>IF(AND('MAPA DE RIESGOS'!$AP175="Muy Baja",'MAPA DE RIESGOS'!$AR175="Catastrófico"),CONCATENATE("R",'MAPA DE RIESGOS'!$H175,"C",'MAPA DE RIESGOS'!$AF175),"")</f>
        <v/>
      </c>
      <c r="CJ143" s="318" t="str">
        <f>IF(AND('MAPA DE RIESGOS'!$AP176="Muy Baja",'MAPA DE RIESGOS'!$AR176="Catastrófico"),CONCATENATE("R",'MAPA DE RIESGOS'!$H176,"C",'MAPA DE RIESGOS'!$AF176),"")</f>
        <v/>
      </c>
      <c r="CK143" s="318" t="str">
        <f>IF(AND('MAPA DE RIESGOS'!$AP177="Muy Baja",'MAPA DE RIESGOS'!$AR177="Catastrófico"),CONCATENATE("R",'MAPA DE RIESGOS'!$H177,"C",'MAPA DE RIESGOS'!$AF177),"")</f>
        <v/>
      </c>
      <c r="CL143" s="318" t="str">
        <f>IF(AND('MAPA DE RIESGOS'!$AP178="Muy Baja",'MAPA DE RIESGOS'!$AR178="Catastrófico"),CONCATENATE("R",'MAPA DE RIESGOS'!$H178,"C",'MAPA DE RIESGOS'!$AF178),"")</f>
        <v/>
      </c>
      <c r="CM143" s="318" t="str">
        <f>IF(AND('MAPA DE RIESGOS'!$AP179="Muy Baja",'MAPA DE RIESGOS'!$AR179="Catastrófico"),CONCATENATE("R",'MAPA DE RIESGOS'!$H179,"C",'MAPA DE RIESGOS'!$AF179),"")</f>
        <v/>
      </c>
      <c r="CN143" s="318" t="str">
        <f>IF(AND('MAPA DE RIESGOS'!$AP180="Muy Baja",'MAPA DE RIESGOS'!$AR180="Catastrófico"),CONCATENATE("R",'MAPA DE RIESGOS'!$H180,"C",'MAPA DE RIESGOS'!$AF180),"")</f>
        <v/>
      </c>
      <c r="CO143" s="318" t="str">
        <f>IF(AND('MAPA DE RIESGOS'!$AP181="Muy Baja",'MAPA DE RIESGOS'!$AR181="Catastrófico"),CONCATENATE("R",'MAPA DE RIESGOS'!$H181,"C",'MAPA DE RIESGOS'!$AF181),"")</f>
        <v/>
      </c>
      <c r="CP143" s="318" t="str">
        <f>IF(AND('MAPA DE RIESGOS'!$AP182="Muy Baja",'MAPA DE RIESGOS'!$AR182="Catastrófico"),CONCATENATE("R",'MAPA DE RIESGOS'!$H182,"C",'MAPA DE RIESGOS'!$AF182),"")</f>
        <v/>
      </c>
      <c r="CQ143" s="318" t="str">
        <f>IF(AND('MAPA DE RIESGOS'!$AP183="Muy Baja",'MAPA DE RIESGOS'!$AR183="Catastrófico"),CONCATENATE("R",'MAPA DE RIESGOS'!$H183,"C",'MAPA DE RIESGOS'!$AF183),"")</f>
        <v/>
      </c>
      <c r="CR143" s="318" t="str">
        <f>IF(AND('MAPA DE RIESGOS'!$AP184="Muy Baja",'MAPA DE RIESGOS'!$AR184="Catastrófico"),CONCATENATE("R",'MAPA DE RIESGOS'!$H184,"C",'MAPA DE RIESGOS'!$AF184),"")</f>
        <v/>
      </c>
      <c r="CS143" s="318" t="str">
        <f>IF(AND('MAPA DE RIESGOS'!$AP185="Muy Baja",'MAPA DE RIESGOS'!$AR185="Catastrófico"),CONCATENATE("R",'MAPA DE RIESGOS'!$H185,"C",'MAPA DE RIESGOS'!$AF185),"")</f>
        <v/>
      </c>
      <c r="CT143" s="318" t="str">
        <f>IF(AND('MAPA DE RIESGOS'!$AP186="Muy Baja",'MAPA DE RIESGOS'!$AR186="Catastrófico"),CONCATENATE("R",'MAPA DE RIESGOS'!$H186,"C",'MAPA DE RIESGOS'!$AF186),"")</f>
        <v/>
      </c>
      <c r="CU143" s="319" t="str">
        <f>IF(AND('MAPA DE RIESGOS'!$AP187="Muy Baja",'MAPA DE RIESGOS'!$AR187="Catastrófico"),CONCATENATE("R",'MAPA DE RIESGOS'!$H187,"C",'MAPA DE RIESGOS'!$AF187),"")</f>
        <v/>
      </c>
      <c r="CV143" s="57"/>
    </row>
    <row r="144" spans="2:106" ht="32.450000000000003" customHeight="1">
      <c r="B144" s="878"/>
      <c r="C144" s="878"/>
      <c r="D144" s="879"/>
      <c r="E144" s="849"/>
      <c r="F144" s="850"/>
      <c r="G144" s="850"/>
      <c r="H144" s="850"/>
      <c r="I144" s="850"/>
      <c r="J144" s="337" t="str">
        <f>IF(AND('MAPA DE RIESGOS'!$AP188="Muy Baja",'MAPA DE RIESGOS'!$AR188="Leve"),CONCATENATE("R",'MAPA DE RIESGOS'!$H188,"C",'MAPA DE RIESGOS'!$AF188),"")</f>
        <v/>
      </c>
      <c r="K144" s="338" t="str">
        <f>IF(AND('MAPA DE RIESGOS'!$AP189="Muy Baja",'MAPA DE RIESGOS'!$AR189="Leve"),CONCATENATE("R",'MAPA DE RIESGOS'!$H189,"C",'MAPA DE RIESGOS'!$AF189),"")</f>
        <v/>
      </c>
      <c r="L144" s="338" t="str">
        <f>IF(AND('MAPA DE RIESGOS'!$AP190="Muy Baja",'MAPA DE RIESGOS'!$AR190="Leve"),CONCATENATE("R",'MAPA DE RIESGOS'!$H190,"C",'MAPA DE RIESGOS'!$AF190),"")</f>
        <v/>
      </c>
      <c r="M144" s="338" t="str">
        <f>IF(AND('MAPA DE RIESGOS'!$AP191="Muy Baja",'MAPA DE RIESGOS'!$AR191="Leve"),CONCATENATE("R",'MAPA DE RIESGOS'!$H191,"C",'MAPA DE RIESGOS'!$AF191),"")</f>
        <v/>
      </c>
      <c r="N144" s="338" t="str">
        <f>IF(AND('MAPA DE RIESGOS'!$AP192="Muy Baja",'MAPA DE RIESGOS'!$AR192="Leve"),CONCATENATE("R",'MAPA DE RIESGOS'!$H192,"C",'MAPA DE RIESGOS'!$AF192),"")</f>
        <v/>
      </c>
      <c r="O144" s="338" t="str">
        <f>IF(AND('MAPA DE RIESGOS'!$AP193="Muy Baja",'MAPA DE RIESGOS'!$AR193="Leve"),CONCATENATE("R",'MAPA DE RIESGOS'!$H193,"C",'MAPA DE RIESGOS'!$AF193),"")</f>
        <v/>
      </c>
      <c r="P144" s="338" t="str">
        <f>IF(AND('MAPA DE RIESGOS'!$AP194="Muy Baja",'MAPA DE RIESGOS'!$AR194="Leve"),CONCATENATE("R",'MAPA DE RIESGOS'!$H194,"C",'MAPA DE RIESGOS'!$AF194),"")</f>
        <v/>
      </c>
      <c r="Q144" s="338" t="str">
        <f>IF(AND('MAPA DE RIESGOS'!$AP195="Muy Baja",'MAPA DE RIESGOS'!$AR195="Leve"),CONCATENATE("R",'MAPA DE RIESGOS'!$H195,"C",'MAPA DE RIESGOS'!$AF195),"")</f>
        <v/>
      </c>
      <c r="R144" s="338" t="str">
        <f>IF(AND('MAPA DE RIESGOS'!$AP196="Muy Baja",'MAPA DE RIESGOS'!$AR196="Leve"),CONCATENATE("R",'MAPA DE RIESGOS'!$H196,"C",'MAPA DE RIESGOS'!$AF196),"")</f>
        <v/>
      </c>
      <c r="S144" s="338" t="str">
        <f>IF(AND('MAPA DE RIESGOS'!$AP197="Muy Baja",'MAPA DE RIESGOS'!$AR197="Leve"),CONCATENATE("R",'MAPA DE RIESGOS'!$H197,"C",'MAPA DE RIESGOS'!$AF197),"")</f>
        <v/>
      </c>
      <c r="T144" s="338" t="str">
        <f>IF(AND('MAPA DE RIESGOS'!$AP198="Muy Baja",'MAPA DE RIESGOS'!$AR198="Leve"),CONCATENATE("R",'MAPA DE RIESGOS'!$H198,"C",'MAPA DE RIESGOS'!$AF198),"")</f>
        <v/>
      </c>
      <c r="U144" s="338" t="str">
        <f>IF(AND('MAPA DE RIESGOS'!$AP199="Muy Baja",'MAPA DE RIESGOS'!$AR199="Leve"),CONCATENATE("R",'MAPA DE RIESGOS'!$H199,"C",'MAPA DE RIESGOS'!$AF199),"")</f>
        <v/>
      </c>
      <c r="V144" s="338" t="str">
        <f>IF(AND('MAPA DE RIESGOS'!$AP200="Muy Baja",'MAPA DE RIESGOS'!$AR200="Leve"),CONCATENATE("R",'MAPA DE RIESGOS'!$H200,"C",'MAPA DE RIESGOS'!$AF200),"")</f>
        <v/>
      </c>
      <c r="W144" s="338" t="str">
        <f>IF(AND('MAPA DE RIESGOS'!$AP201="Muy Baja",'MAPA DE RIESGOS'!$AR201="Leve"),CONCATENATE("R",'MAPA DE RIESGOS'!$H201,"C",'MAPA DE RIESGOS'!$AF201),"")</f>
        <v/>
      </c>
      <c r="X144" s="338" t="str">
        <f>IF(AND('MAPA DE RIESGOS'!$AP202="Muy Baja",'MAPA DE RIESGOS'!$AR202="Leve"),CONCATENATE("R",'MAPA DE RIESGOS'!$H202,"C",'MAPA DE RIESGOS'!$AF202),"")</f>
        <v/>
      </c>
      <c r="Y144" s="338" t="str">
        <f>IF(AND('MAPA DE RIESGOS'!$AP203="Muy Baja",'MAPA DE RIESGOS'!$AR203="Leve"),CONCATENATE("R",'MAPA DE RIESGOS'!$H203,"C",'MAPA DE RIESGOS'!$AF203),"")</f>
        <v/>
      </c>
      <c r="Z144" s="338" t="str">
        <f>IF(AND('MAPA DE RIESGOS'!$AP204="Muy Baja",'MAPA DE RIESGOS'!$AR204="Leve"),CONCATENATE("R",'MAPA DE RIESGOS'!$H204,"C",'MAPA DE RIESGOS'!$AF204),"")</f>
        <v/>
      </c>
      <c r="AA144" s="339" t="str">
        <f>IF(AND('MAPA DE RIESGOS'!$AP205="Muy Baja",'MAPA DE RIESGOS'!$AR205="Leve"),CONCATENATE("R",'MAPA DE RIESGOS'!$H205,"C",'MAPA DE RIESGOS'!$AF205),"")</f>
        <v/>
      </c>
      <c r="AB144" s="337" t="str">
        <f>IF(AND('MAPA DE RIESGOS'!$AP188="Muy Baja",'MAPA DE RIESGOS'!$AR188="Menor"),CONCATENATE("R",'MAPA DE RIESGOS'!$H188,"C",'MAPA DE RIESGOS'!$AF188),"")</f>
        <v/>
      </c>
      <c r="AC144" s="338" t="str">
        <f>IF(AND('MAPA DE RIESGOS'!$AP189="Muy Baja",'MAPA DE RIESGOS'!$AR189="Menor"),CONCATENATE("R",'MAPA DE RIESGOS'!$H189,"C",'MAPA DE RIESGOS'!$AF189),"")</f>
        <v/>
      </c>
      <c r="AD144" s="338" t="str">
        <f>IF(AND('MAPA DE RIESGOS'!$AP190="Muy Baja",'MAPA DE RIESGOS'!$AR190="Menor"),CONCATENATE("R",'MAPA DE RIESGOS'!$H190,"C",'MAPA DE RIESGOS'!$AF190),"")</f>
        <v/>
      </c>
      <c r="AE144" s="338" t="str">
        <f>IF(AND('MAPA DE RIESGOS'!$AP191="Muy Baja",'MAPA DE RIESGOS'!$AR191="Menor"),CONCATENATE("R",'MAPA DE RIESGOS'!$H191,"C",'MAPA DE RIESGOS'!$AF191),"")</f>
        <v/>
      </c>
      <c r="AF144" s="338" t="str">
        <f>IF(AND('MAPA DE RIESGOS'!$AP192="Muy Baja",'MAPA DE RIESGOS'!$AR192="Menor"),CONCATENATE("R",'MAPA DE RIESGOS'!$H192,"C",'MAPA DE RIESGOS'!$AF192),"")</f>
        <v/>
      </c>
      <c r="AG144" s="338" t="str">
        <f>IF(AND('MAPA DE RIESGOS'!$AP193="Muy Baja",'MAPA DE RIESGOS'!$AR193="Menor"),CONCATENATE("R",'MAPA DE RIESGOS'!$H193,"C",'MAPA DE RIESGOS'!$AF193),"")</f>
        <v/>
      </c>
      <c r="AH144" s="338" t="str">
        <f>IF(AND('MAPA DE RIESGOS'!$AP194="Muy Baja",'MAPA DE RIESGOS'!$AR194="Menor"),CONCATENATE("R",'MAPA DE RIESGOS'!$H194,"C",'MAPA DE RIESGOS'!$AF194),"")</f>
        <v/>
      </c>
      <c r="AI144" s="338" t="str">
        <f>IF(AND('MAPA DE RIESGOS'!$AP195="Muy Baja",'MAPA DE RIESGOS'!$AR195="Menor"),CONCATENATE("R",'MAPA DE RIESGOS'!$H195,"C",'MAPA DE RIESGOS'!$AF195),"")</f>
        <v/>
      </c>
      <c r="AJ144" s="338" t="str">
        <f>IF(AND('MAPA DE RIESGOS'!$AP196="Muy Baja",'MAPA DE RIESGOS'!$AR196="Menor"),CONCATENATE("R",'MAPA DE RIESGOS'!$H196,"C",'MAPA DE RIESGOS'!$AF196),"")</f>
        <v/>
      </c>
      <c r="AK144" s="338" t="str">
        <f>IF(AND('MAPA DE RIESGOS'!$AP197="Muy Baja",'MAPA DE RIESGOS'!$AR197="Menor"),CONCATENATE("R",'MAPA DE RIESGOS'!$H197,"C",'MAPA DE RIESGOS'!$AF197),"")</f>
        <v/>
      </c>
      <c r="AL144" s="338" t="str">
        <f>IF(AND('MAPA DE RIESGOS'!$AP198="Muy Baja",'MAPA DE RIESGOS'!$AR198="Menor"),CONCATENATE("R",'MAPA DE RIESGOS'!$H198,"C",'MAPA DE RIESGOS'!$AF198),"")</f>
        <v/>
      </c>
      <c r="AM144" s="338" t="str">
        <f>IF(AND('MAPA DE RIESGOS'!$AP199="Muy Baja",'MAPA DE RIESGOS'!$AR199="Menor"),CONCATENATE("R",'MAPA DE RIESGOS'!$H199,"C",'MAPA DE RIESGOS'!$AF199),"")</f>
        <v/>
      </c>
      <c r="AN144" s="338" t="str">
        <f>IF(AND('MAPA DE RIESGOS'!$AP200="Muy Baja",'MAPA DE RIESGOS'!$AR200="Menor"),CONCATENATE("R",'MAPA DE RIESGOS'!$H200,"C",'MAPA DE RIESGOS'!$AF200),"")</f>
        <v/>
      </c>
      <c r="AO144" s="338" t="str">
        <f>IF(AND('MAPA DE RIESGOS'!$AP201="Muy Baja",'MAPA DE RIESGOS'!$AR201="Menor"),CONCATENATE("R",'MAPA DE RIESGOS'!$H201,"C",'MAPA DE RIESGOS'!$AF201),"")</f>
        <v/>
      </c>
      <c r="AP144" s="338" t="str">
        <f>IF(AND('MAPA DE RIESGOS'!$AP202="Muy Baja",'MAPA DE RIESGOS'!$AR202="Menor"),CONCATENATE("R",'MAPA DE RIESGOS'!$H202,"C",'MAPA DE RIESGOS'!$AF202),"")</f>
        <v/>
      </c>
      <c r="AQ144" s="338" t="str">
        <f>IF(AND('MAPA DE RIESGOS'!$AP203="Muy Baja",'MAPA DE RIESGOS'!$AR203="Menor"),CONCATENATE("R",'MAPA DE RIESGOS'!$H203,"C",'MAPA DE RIESGOS'!$AF203),"")</f>
        <v/>
      </c>
      <c r="AR144" s="338" t="str">
        <f>IF(AND('MAPA DE RIESGOS'!$AP204="Muy Baja",'MAPA DE RIESGOS'!$AR204="Menor"),CONCATENATE("R",'MAPA DE RIESGOS'!$H204,"C",'MAPA DE RIESGOS'!$AF204),"")</f>
        <v/>
      </c>
      <c r="AS144" s="339" t="str">
        <f>IF(AND('MAPA DE RIESGOS'!$AP205="Muy Baja",'MAPA DE RIESGOS'!$AR205="Menor"),CONCATENATE("R",'MAPA DE RIESGOS'!$H205,"C",'MAPA DE RIESGOS'!$AF205),"")</f>
        <v/>
      </c>
      <c r="AT144" s="328" t="str">
        <f>IF(AND('MAPA DE RIESGOS'!$AP188="Muy Baja",'MAPA DE RIESGOS'!$AR188="Moderado"),CONCATENATE("R",'MAPA DE RIESGOS'!$H188,"C",'MAPA DE RIESGOS'!$AF188),"")</f>
        <v/>
      </c>
      <c r="AU144" s="329" t="str">
        <f>IF(AND('MAPA DE RIESGOS'!$AP189="Muy Baja",'MAPA DE RIESGOS'!$AR189="Moderado"),CONCATENATE("R",'MAPA DE RIESGOS'!$H189,"C",'MAPA DE RIESGOS'!$AF189),"")</f>
        <v/>
      </c>
      <c r="AV144" s="329" t="str">
        <f>IF(AND('MAPA DE RIESGOS'!$AP190="Muy Baja",'MAPA DE RIESGOS'!$AR190="Moderado"),CONCATENATE("R",'MAPA DE RIESGOS'!$H190,"C",'MAPA DE RIESGOS'!$AF190),"")</f>
        <v/>
      </c>
      <c r="AW144" s="329" t="str">
        <f>IF(AND('MAPA DE RIESGOS'!$AP191="Muy Baja",'MAPA DE RIESGOS'!$AR191="Moderado"),CONCATENATE("R",'MAPA DE RIESGOS'!$H191,"C",'MAPA DE RIESGOS'!$AF191),"")</f>
        <v/>
      </c>
      <c r="AX144" s="329" t="str">
        <f>IF(AND('MAPA DE RIESGOS'!$AP192="Muy Baja",'MAPA DE RIESGOS'!$AR192="Moderado"),CONCATENATE("R",'MAPA DE RIESGOS'!$H192,"C",'MAPA DE RIESGOS'!$AF192),"")</f>
        <v/>
      </c>
      <c r="AY144" s="329" t="str">
        <f>IF(AND('MAPA DE RIESGOS'!$AP193="Muy Baja",'MAPA DE RIESGOS'!$AR193="Moderado"),CONCATENATE("R",'MAPA DE RIESGOS'!$H193,"C",'MAPA DE RIESGOS'!$AF193),"")</f>
        <v/>
      </c>
      <c r="AZ144" s="329" t="str">
        <f>IF(AND('MAPA DE RIESGOS'!$AP194="Muy Baja",'MAPA DE RIESGOS'!$AR194="Moderado"),CONCATENATE("R",'MAPA DE RIESGOS'!$H194,"C",'MAPA DE RIESGOS'!$AF194),"")</f>
        <v/>
      </c>
      <c r="BA144" s="329" t="str">
        <f>IF(AND('MAPA DE RIESGOS'!$AP195="Muy Baja",'MAPA DE RIESGOS'!$AR195="Moderado"),CONCATENATE("R",'MAPA DE RIESGOS'!$H195,"C",'MAPA DE RIESGOS'!$AF195),"")</f>
        <v/>
      </c>
      <c r="BB144" s="329" t="str">
        <f>IF(AND('MAPA DE RIESGOS'!$AP196="Muy Baja",'MAPA DE RIESGOS'!$AR196="Moderado"),CONCATENATE("R",'MAPA DE RIESGOS'!$H196,"C",'MAPA DE RIESGOS'!$AF196),"")</f>
        <v/>
      </c>
      <c r="BC144" s="329" t="str">
        <f>IF(AND('MAPA DE RIESGOS'!$AP197="Muy Baja",'MAPA DE RIESGOS'!$AR197="Moderado"),CONCATENATE("R",'MAPA DE RIESGOS'!$H197,"C",'MAPA DE RIESGOS'!$AF197),"")</f>
        <v/>
      </c>
      <c r="BD144" s="329" t="str">
        <f>IF(AND('MAPA DE RIESGOS'!$AP198="Muy Baja",'MAPA DE RIESGOS'!$AR198="Moderado"),CONCATENATE("R",'MAPA DE RIESGOS'!$H198,"C",'MAPA DE RIESGOS'!$AF198),"")</f>
        <v/>
      </c>
      <c r="BE144" s="329" t="str">
        <f>IF(AND('MAPA DE RIESGOS'!$AP199="Muy Baja",'MAPA DE RIESGOS'!$AR199="Moderado"),CONCATENATE("R",'MAPA DE RIESGOS'!$H199,"C",'MAPA DE RIESGOS'!$AF199),"")</f>
        <v/>
      </c>
      <c r="BF144" s="329" t="str">
        <f>IF(AND('MAPA DE RIESGOS'!$AP200="Muy Baja",'MAPA DE RIESGOS'!$AR200="Moderado"),CONCATENATE("R",'MAPA DE RIESGOS'!$H200,"C",'MAPA DE RIESGOS'!$AF200),"")</f>
        <v/>
      </c>
      <c r="BG144" s="329" t="str">
        <f>IF(AND('MAPA DE RIESGOS'!$AP201="Muy Baja",'MAPA DE RIESGOS'!$AR201="Moderado"),CONCATENATE("R",'MAPA DE RIESGOS'!$H201,"C",'MAPA DE RIESGOS'!$AF201),"")</f>
        <v/>
      </c>
      <c r="BH144" s="329" t="str">
        <f>IF(AND('MAPA DE RIESGOS'!$AP202="Muy Baja",'MAPA DE RIESGOS'!$AR202="Moderado"),CONCATENATE("R",'MAPA DE RIESGOS'!$H202,"C",'MAPA DE RIESGOS'!$AF202),"")</f>
        <v/>
      </c>
      <c r="BI144" s="329" t="str">
        <f>IF(AND('MAPA DE RIESGOS'!$AP203="Muy Baja",'MAPA DE RIESGOS'!$AR203="Moderado"),CONCATENATE("R",'MAPA DE RIESGOS'!$H203,"C",'MAPA DE RIESGOS'!$AF203),"")</f>
        <v/>
      </c>
      <c r="BJ144" s="329" t="str">
        <f>IF(AND('MAPA DE RIESGOS'!$AP204="Muy Baja",'MAPA DE RIESGOS'!$AR204="Moderado"),CONCATENATE("R",'MAPA DE RIESGOS'!$H204,"C",'MAPA DE RIESGOS'!$AF204),"")</f>
        <v/>
      </c>
      <c r="BK144" s="330" t="str">
        <f>IF(AND('MAPA DE RIESGOS'!$AP205="Muy Baja",'MAPA DE RIESGOS'!$AR205="Moderado"),CONCATENATE("R",'MAPA DE RIESGOS'!$H205,"C",'MAPA DE RIESGOS'!$AF205),"")</f>
        <v/>
      </c>
      <c r="BL144" s="316" t="str">
        <f>IF(AND('MAPA DE RIESGOS'!$AP188="Muy Baja",'MAPA DE RIESGOS'!$AR188="Mayor"),CONCATENATE("R",'MAPA DE RIESGOS'!$H188,"C",'MAPA DE RIESGOS'!$AF188),"")</f>
        <v/>
      </c>
      <c r="BM144" s="316" t="str">
        <f>IF(AND('MAPA DE RIESGOS'!$AP189="Muy Baja",'MAPA DE RIESGOS'!$AR189="Mayor"),CONCATENATE("R",'MAPA DE RIESGOS'!$H189,"C",'MAPA DE RIESGOS'!$AF189),"")</f>
        <v/>
      </c>
      <c r="BN144" s="316" t="str">
        <f>IF(AND('MAPA DE RIESGOS'!$AP190="Muy Baja",'MAPA DE RIESGOS'!$AR190="Mayor"),CONCATENATE("R",'MAPA DE RIESGOS'!$H190,"C",'MAPA DE RIESGOS'!$AF190),"")</f>
        <v/>
      </c>
      <c r="BO144" s="316" t="str">
        <f>IF(AND('MAPA DE RIESGOS'!$AP191="Muy Baja",'MAPA DE RIESGOS'!$AR191="Mayor"),CONCATENATE("R",'MAPA DE RIESGOS'!$H191,"C",'MAPA DE RIESGOS'!$AF191),"")</f>
        <v/>
      </c>
      <c r="BP144" s="316" t="str">
        <f>IF(AND('MAPA DE RIESGOS'!$AP192="Muy Baja",'MAPA DE RIESGOS'!$AR192="Mayor"),CONCATENATE("R",'MAPA DE RIESGOS'!$H192,"C",'MAPA DE RIESGOS'!$AF192),"")</f>
        <v/>
      </c>
      <c r="BQ144" s="316" t="str">
        <f>IF(AND('MAPA DE RIESGOS'!$AP193="Muy Baja",'MAPA DE RIESGOS'!$AR193="Mayor"),CONCATENATE("R",'MAPA DE RIESGOS'!$H193,"C",'MAPA DE RIESGOS'!$AF193),"")</f>
        <v/>
      </c>
      <c r="BR144" s="316" t="str">
        <f>IF(AND('MAPA DE RIESGOS'!$AP194="Muy Baja",'MAPA DE RIESGOS'!$AR194="Mayor"),CONCATENATE("R",'MAPA DE RIESGOS'!$H194,"C",'MAPA DE RIESGOS'!$AF194),"")</f>
        <v/>
      </c>
      <c r="BS144" s="316" t="str">
        <f>IF(AND('MAPA DE RIESGOS'!$AP195="Muy Baja",'MAPA DE RIESGOS'!$AR195="Mayor"),CONCATENATE("R",'MAPA DE RIESGOS'!$H195,"C",'MAPA DE RIESGOS'!$AF195),"")</f>
        <v/>
      </c>
      <c r="BT144" s="316" t="str">
        <f>IF(AND('MAPA DE RIESGOS'!$AP196="Muy Baja",'MAPA DE RIESGOS'!$AR196="Mayor"),CONCATENATE("R",'MAPA DE RIESGOS'!$H196,"C",'MAPA DE RIESGOS'!$AF196),"")</f>
        <v/>
      </c>
      <c r="BU144" s="316" t="str">
        <f>IF(AND('MAPA DE RIESGOS'!$AP197="Muy Baja",'MAPA DE RIESGOS'!$AR197="Mayor"),CONCATENATE("R",'MAPA DE RIESGOS'!$H197,"C",'MAPA DE RIESGOS'!$AF197),"")</f>
        <v/>
      </c>
      <c r="BV144" s="316" t="str">
        <f>IF(AND('MAPA DE RIESGOS'!$AP198="Muy Baja",'MAPA DE RIESGOS'!$AR198="Mayor"),CONCATENATE("R",'MAPA DE RIESGOS'!$H198,"C",'MAPA DE RIESGOS'!$AF198),"")</f>
        <v/>
      </c>
      <c r="BW144" s="316" t="str">
        <f>IF(AND('MAPA DE RIESGOS'!$AP199="Muy Baja",'MAPA DE RIESGOS'!$AR199="Mayor"),CONCATENATE("R",'MAPA DE RIESGOS'!$H199,"C",'MAPA DE RIESGOS'!$AF199),"")</f>
        <v/>
      </c>
      <c r="BX144" s="316" t="str">
        <f>IF(AND('MAPA DE RIESGOS'!$AP200="Muy Baja",'MAPA DE RIESGOS'!$AR200="Mayor"),CONCATENATE("R",'MAPA DE RIESGOS'!$H200,"C",'MAPA DE RIESGOS'!$AF200),"")</f>
        <v/>
      </c>
      <c r="BY144" s="316" t="str">
        <f>IF(AND('MAPA DE RIESGOS'!$AP201="Muy Baja",'MAPA DE RIESGOS'!$AR201="Mayor"),CONCATENATE("R",'MAPA DE RIESGOS'!$H201,"C",'MAPA DE RIESGOS'!$AF201),"")</f>
        <v/>
      </c>
      <c r="BZ144" s="316" t="str">
        <f>IF(AND('MAPA DE RIESGOS'!$AP202="Muy Baja",'MAPA DE RIESGOS'!$AR202="Mayor"),CONCATENATE("R",'MAPA DE RIESGOS'!$H202,"C",'MAPA DE RIESGOS'!$AF202),"")</f>
        <v/>
      </c>
      <c r="CA144" s="316" t="str">
        <f>IF(AND('MAPA DE RIESGOS'!$AP203="Muy Baja",'MAPA DE RIESGOS'!$AR203="Mayor"),CONCATENATE("R",'MAPA DE RIESGOS'!$H203,"C",'MAPA DE RIESGOS'!$AF203),"")</f>
        <v/>
      </c>
      <c r="CB144" s="316" t="str">
        <f>IF(AND('MAPA DE RIESGOS'!$AP204="Muy Baja",'MAPA DE RIESGOS'!$AR204="Mayor"),CONCATENATE("R",'MAPA DE RIESGOS'!$H204,"C",'MAPA DE RIESGOS'!$AF204),"")</f>
        <v/>
      </c>
      <c r="CC144" s="317" t="str">
        <f>IF(AND('MAPA DE RIESGOS'!$AP205="Muy Baja",'MAPA DE RIESGOS'!$AR205="Mayor"),CONCATENATE("R",'MAPA DE RIESGOS'!$H205,"C",'MAPA DE RIESGOS'!$AF205),"")</f>
        <v/>
      </c>
      <c r="CD144" s="318" t="str">
        <f>IF(AND('MAPA DE RIESGOS'!$AP188="Muy Baja",'MAPA DE RIESGOS'!$AR188="Catastrófico"),CONCATENATE("R",'MAPA DE RIESGOS'!$H188,"C",'MAPA DE RIESGOS'!$AF188),"")</f>
        <v/>
      </c>
      <c r="CE144" s="318" t="str">
        <f>IF(AND('MAPA DE RIESGOS'!$AP189="Muy Baja",'MAPA DE RIESGOS'!$AR189="Catastrófico"),CONCATENATE("R",'MAPA DE RIESGOS'!$H189,"C",'MAPA DE RIESGOS'!$AF189),"")</f>
        <v/>
      </c>
      <c r="CF144" s="318" t="str">
        <f>IF(AND('MAPA DE RIESGOS'!$AP190="Muy Baja",'MAPA DE RIESGOS'!$AR190="Catastrófico"),CONCATENATE("R",'MAPA DE RIESGOS'!$H190,"C",'MAPA DE RIESGOS'!$AF190),"")</f>
        <v/>
      </c>
      <c r="CG144" s="318" t="str">
        <f>IF(AND('MAPA DE RIESGOS'!$AP191="Muy Baja",'MAPA DE RIESGOS'!$AR191="Catastrófico"),CONCATENATE("R",'MAPA DE RIESGOS'!$H191,"C",'MAPA DE RIESGOS'!$AF191),"")</f>
        <v/>
      </c>
      <c r="CH144" s="318" t="str">
        <f>IF(AND('MAPA DE RIESGOS'!$AP192="Muy Baja",'MAPA DE RIESGOS'!$AR192="Catastrófico"),CONCATENATE("R",'MAPA DE RIESGOS'!$H192,"C",'MAPA DE RIESGOS'!$AF192),"")</f>
        <v/>
      </c>
      <c r="CI144" s="318" t="str">
        <f>IF(AND('MAPA DE RIESGOS'!$AP193="Muy Baja",'MAPA DE RIESGOS'!$AR193="Catastrófico"),CONCATENATE("R",'MAPA DE RIESGOS'!$H193,"C",'MAPA DE RIESGOS'!$AF193),"")</f>
        <v/>
      </c>
      <c r="CJ144" s="318" t="str">
        <f>IF(AND('MAPA DE RIESGOS'!$AP194="Muy Baja",'MAPA DE RIESGOS'!$AR194="Catastrófico"),CONCATENATE("R",'MAPA DE RIESGOS'!$H194,"C",'MAPA DE RIESGOS'!$AF194),"")</f>
        <v/>
      </c>
      <c r="CK144" s="318" t="str">
        <f>IF(AND('MAPA DE RIESGOS'!$AP195="Muy Baja",'MAPA DE RIESGOS'!$AR195="Catastrófico"),CONCATENATE("R",'MAPA DE RIESGOS'!$H195,"C",'MAPA DE RIESGOS'!$AF195),"")</f>
        <v/>
      </c>
      <c r="CL144" s="318" t="str">
        <f>IF(AND('MAPA DE RIESGOS'!$AP196="Muy Baja",'MAPA DE RIESGOS'!$AR196="Catastrófico"),CONCATENATE("R",'MAPA DE RIESGOS'!$H196,"C",'MAPA DE RIESGOS'!$AF196),"")</f>
        <v/>
      </c>
      <c r="CM144" s="318" t="str">
        <f>IF(AND('MAPA DE RIESGOS'!$AP197="Muy Baja",'MAPA DE RIESGOS'!$AR197="Catastrófico"),CONCATENATE("R",'MAPA DE RIESGOS'!$H197,"C",'MAPA DE RIESGOS'!$AF197),"")</f>
        <v/>
      </c>
      <c r="CN144" s="318" t="str">
        <f>IF(AND('MAPA DE RIESGOS'!$AP198="Muy Baja",'MAPA DE RIESGOS'!$AR198="Catastrófico"),CONCATENATE("R",'MAPA DE RIESGOS'!$H198,"C",'MAPA DE RIESGOS'!$AF198),"")</f>
        <v/>
      </c>
      <c r="CO144" s="318" t="str">
        <f>IF(AND('MAPA DE RIESGOS'!$AP199="Muy Baja",'MAPA DE RIESGOS'!$AR199="Catastrófico"),CONCATENATE("R",'MAPA DE RIESGOS'!$H199,"C",'MAPA DE RIESGOS'!$AF199),"")</f>
        <v/>
      </c>
      <c r="CP144" s="318" t="str">
        <f>IF(AND('MAPA DE RIESGOS'!$AP200="Muy Baja",'MAPA DE RIESGOS'!$AR200="Catastrófico"),CONCATENATE("R",'MAPA DE RIESGOS'!$H200,"C",'MAPA DE RIESGOS'!$AF200),"")</f>
        <v/>
      </c>
      <c r="CQ144" s="318" t="str">
        <f>IF(AND('MAPA DE RIESGOS'!$AP201="Muy Baja",'MAPA DE RIESGOS'!$AR201="Catastrófico"),CONCATENATE("R",'MAPA DE RIESGOS'!$H201,"C",'MAPA DE RIESGOS'!$AF201),"")</f>
        <v/>
      </c>
      <c r="CR144" s="318" t="str">
        <f>IF(AND('MAPA DE RIESGOS'!$AP202="Muy Baja",'MAPA DE RIESGOS'!$AR202="Catastrófico"),CONCATENATE("R",'MAPA DE RIESGOS'!$H202,"C",'MAPA DE RIESGOS'!$AF202),"")</f>
        <v/>
      </c>
      <c r="CS144" s="318" t="str">
        <f>IF(AND('MAPA DE RIESGOS'!$AP203="Muy Baja",'MAPA DE RIESGOS'!$AR203="Catastrófico"),CONCATENATE("R",'MAPA DE RIESGOS'!$H203,"C",'MAPA DE RIESGOS'!$AF203),"")</f>
        <v/>
      </c>
      <c r="CT144" s="318" t="str">
        <f>IF(AND('MAPA DE RIESGOS'!$AP204="Muy Baja",'MAPA DE RIESGOS'!$AR204="Catastrófico"),CONCATENATE("R",'MAPA DE RIESGOS'!$H204,"C",'MAPA DE RIESGOS'!$AF204),"")</f>
        <v/>
      </c>
      <c r="CU144" s="319" t="str">
        <f>IF(AND('MAPA DE RIESGOS'!$AP205="Muy Baja",'MAPA DE RIESGOS'!$AR205="Catastrófico"),CONCATENATE("R",'MAPA DE RIESGOS'!$H205,"C",'MAPA DE RIESGOS'!$AF205),"")</f>
        <v/>
      </c>
      <c r="CV144" s="57"/>
    </row>
    <row r="145" spans="2:100" ht="32.450000000000003" customHeight="1">
      <c r="B145" s="878"/>
      <c r="C145" s="878"/>
      <c r="D145" s="879"/>
      <c r="E145" s="849"/>
      <c r="F145" s="850"/>
      <c r="G145" s="850"/>
      <c r="H145" s="850"/>
      <c r="I145" s="850"/>
      <c r="J145" s="337" t="str">
        <f>IF(AND('MAPA DE RIESGOS'!$AP206="Muy Baja",'MAPA DE RIESGOS'!$AR206="Leve"),CONCATENATE("R",'MAPA DE RIESGOS'!$H206,"C",'MAPA DE RIESGOS'!$AF206),"")</f>
        <v/>
      </c>
      <c r="K145" s="338" t="str">
        <f>IF(AND('MAPA DE RIESGOS'!$AP207="Muy Baja",'MAPA DE RIESGOS'!$AR207="Leve"),CONCATENATE("R",'MAPA DE RIESGOS'!$H207,"C",'MAPA DE RIESGOS'!$AF207),"")</f>
        <v/>
      </c>
      <c r="L145" s="338" t="str">
        <f>IF(AND('MAPA DE RIESGOS'!$AP208="Muy Baja",'MAPA DE RIESGOS'!$AR208="Leve"),CONCATENATE("R",'MAPA DE RIESGOS'!$H208,"C",'MAPA DE RIESGOS'!$AF208),"")</f>
        <v/>
      </c>
      <c r="M145" s="338" t="str">
        <f>IF(AND('MAPA DE RIESGOS'!$AP209="Muy Baja",'MAPA DE RIESGOS'!$AR209="Leve"),CONCATENATE("R",'MAPA DE RIESGOS'!$H209,"C",'MAPA DE RIESGOS'!$AF209),"")</f>
        <v/>
      </c>
      <c r="N145" s="338" t="str">
        <f>IF(AND('MAPA DE RIESGOS'!$AP210="Muy Baja",'MAPA DE RIESGOS'!$AR210="Leve"),CONCATENATE("R",'MAPA DE RIESGOS'!$H210,"C",'MAPA DE RIESGOS'!$AF210),"")</f>
        <v/>
      </c>
      <c r="O145" s="338" t="str">
        <f>IF(AND('MAPA DE RIESGOS'!$AP211="Muy Baja",'MAPA DE RIESGOS'!$AR211="Leve"),CONCATENATE("R",'MAPA DE RIESGOS'!$H211,"C",'MAPA DE RIESGOS'!$AF211),"")</f>
        <v/>
      </c>
      <c r="P145" s="338" t="str">
        <f>IF(AND('MAPA DE RIESGOS'!$AP212="Muy Baja",'MAPA DE RIESGOS'!$AR212="Leve"),CONCATENATE("R",'MAPA DE RIESGOS'!$H212,"C",'MAPA DE RIESGOS'!$AF212),"")</f>
        <v/>
      </c>
      <c r="Q145" s="338" t="str">
        <f>IF(AND('MAPA DE RIESGOS'!$AP213="Muy Baja",'MAPA DE RIESGOS'!$AR213="Leve"),CONCATENATE("R",'MAPA DE RIESGOS'!$H213,"C",'MAPA DE RIESGOS'!$AF213),"")</f>
        <v/>
      </c>
      <c r="R145" s="338" t="str">
        <f>IF(AND('MAPA DE RIESGOS'!$AP214="Muy Baja",'MAPA DE RIESGOS'!$AR214="Leve"),CONCATENATE("R",'MAPA DE RIESGOS'!$H214,"C",'MAPA DE RIESGOS'!$AF214),"")</f>
        <v/>
      </c>
      <c r="S145" s="338" t="str">
        <f>IF(AND('MAPA DE RIESGOS'!$AP215="Muy Baja",'MAPA DE RIESGOS'!$AR215="Leve"),CONCATENATE("R",'MAPA DE RIESGOS'!$H215,"C",'MAPA DE RIESGOS'!$AF215),"")</f>
        <v/>
      </c>
      <c r="T145" s="338" t="str">
        <f>IF(AND('MAPA DE RIESGOS'!$AP216="Muy Baja",'MAPA DE RIESGOS'!$AR216="Leve"),CONCATENATE("R",'MAPA DE RIESGOS'!$H216,"C",'MAPA DE RIESGOS'!$AF216),"")</f>
        <v/>
      </c>
      <c r="U145" s="338" t="str">
        <f>IF(AND('MAPA DE RIESGOS'!$AP217="Muy Baja",'MAPA DE RIESGOS'!$AR217="Leve"),CONCATENATE("R",'MAPA DE RIESGOS'!$H217,"C",'MAPA DE RIESGOS'!$AF217),"")</f>
        <v/>
      </c>
      <c r="V145" s="338" t="str">
        <f>IF(AND('MAPA DE RIESGOS'!$AP218="Muy Baja",'MAPA DE RIESGOS'!$AR218="Leve"),CONCATENATE("R",'MAPA DE RIESGOS'!$H218,"C",'MAPA DE RIESGOS'!$AF218),"")</f>
        <v/>
      </c>
      <c r="W145" s="338" t="str">
        <f>IF(AND('MAPA DE RIESGOS'!$AP219="Muy Baja",'MAPA DE RIESGOS'!$AR219="Leve"),CONCATENATE("R",'MAPA DE RIESGOS'!$H219,"C",'MAPA DE RIESGOS'!$AF219),"")</f>
        <v/>
      </c>
      <c r="X145" s="338" t="str">
        <f>IF(AND('MAPA DE RIESGOS'!$AP220="Muy Baja",'MAPA DE RIESGOS'!$AR220="Leve"),CONCATENATE("R",'MAPA DE RIESGOS'!$H220,"C",'MAPA DE RIESGOS'!$AF220),"")</f>
        <v/>
      </c>
      <c r="Y145" s="338" t="str">
        <f>IF(AND('MAPA DE RIESGOS'!$AP221="Muy Baja",'MAPA DE RIESGOS'!$AR221="Leve"),CONCATENATE("R",'MAPA DE RIESGOS'!$H221,"C",'MAPA DE RIESGOS'!$AF221),"")</f>
        <v/>
      </c>
      <c r="Z145" s="338" t="str">
        <f>IF(AND('MAPA DE RIESGOS'!$AP222="Muy Baja",'MAPA DE RIESGOS'!$AR222="Leve"),CONCATENATE("R",'MAPA DE RIESGOS'!$H222,"C",'MAPA DE RIESGOS'!$AF222),"")</f>
        <v/>
      </c>
      <c r="AA145" s="339" t="str">
        <f>IF(AND('MAPA DE RIESGOS'!$AP223="Muy Baja",'MAPA DE RIESGOS'!$AR223="Leve"),CONCATENATE("R",'MAPA DE RIESGOS'!$H223,"C",'MAPA DE RIESGOS'!$AF223),"")</f>
        <v/>
      </c>
      <c r="AB145" s="337" t="str">
        <f>IF(AND('MAPA DE RIESGOS'!$AP206="Muy Baja",'MAPA DE RIESGOS'!$AR206="Menor"),CONCATENATE("R",'MAPA DE RIESGOS'!$H206,"C",'MAPA DE RIESGOS'!$AF206),"")</f>
        <v/>
      </c>
      <c r="AC145" s="338" t="str">
        <f>IF(AND('MAPA DE RIESGOS'!$AP207="Muy Baja",'MAPA DE RIESGOS'!$AR207="Menor"),CONCATENATE("R",'MAPA DE RIESGOS'!$H207,"C",'MAPA DE RIESGOS'!$AF207),"")</f>
        <v/>
      </c>
      <c r="AD145" s="338" t="str">
        <f>IF(AND('MAPA DE RIESGOS'!$AP208="Muy Baja",'MAPA DE RIESGOS'!$AR208="Menor"),CONCATENATE("R",'MAPA DE RIESGOS'!$H208,"C",'MAPA DE RIESGOS'!$AF208),"")</f>
        <v/>
      </c>
      <c r="AE145" s="338" t="str">
        <f>IF(AND('MAPA DE RIESGOS'!$AP209="Muy Baja",'MAPA DE RIESGOS'!$AR209="Menor"),CONCATENATE("R",'MAPA DE RIESGOS'!$H209,"C",'MAPA DE RIESGOS'!$AF209),"")</f>
        <v/>
      </c>
      <c r="AF145" s="338" t="str">
        <f>IF(AND('MAPA DE RIESGOS'!$AP210="Muy Baja",'MAPA DE RIESGOS'!$AR210="Menor"),CONCATENATE("R",'MAPA DE RIESGOS'!$H210,"C",'MAPA DE RIESGOS'!$AF210),"")</f>
        <v/>
      </c>
      <c r="AG145" s="338" t="str">
        <f>IF(AND('MAPA DE RIESGOS'!$AP211="Muy Baja",'MAPA DE RIESGOS'!$AR211="Menor"),CONCATENATE("R",'MAPA DE RIESGOS'!$H211,"C",'MAPA DE RIESGOS'!$AF211),"")</f>
        <v/>
      </c>
      <c r="AH145" s="338" t="str">
        <f>IF(AND('MAPA DE RIESGOS'!$AP212="Muy Baja",'MAPA DE RIESGOS'!$AR212="Menor"),CONCATENATE("R",'MAPA DE RIESGOS'!$H212,"C",'MAPA DE RIESGOS'!$AF212),"")</f>
        <v/>
      </c>
      <c r="AI145" s="338" t="str">
        <f>IF(AND('MAPA DE RIESGOS'!$AP213="Muy Baja",'MAPA DE RIESGOS'!$AR213="Menor"),CONCATENATE("R",'MAPA DE RIESGOS'!$H213,"C",'MAPA DE RIESGOS'!$AF213),"")</f>
        <v/>
      </c>
      <c r="AJ145" s="338" t="str">
        <f>IF(AND('MAPA DE RIESGOS'!$AP214="Muy Baja",'MAPA DE RIESGOS'!$AR214="Menor"),CONCATENATE("R",'MAPA DE RIESGOS'!$H214,"C",'MAPA DE RIESGOS'!$AF214),"")</f>
        <v/>
      </c>
      <c r="AK145" s="338" t="str">
        <f>IF(AND('MAPA DE RIESGOS'!$AP215="Muy Baja",'MAPA DE RIESGOS'!$AR215="Menor"),CONCATENATE("R",'MAPA DE RIESGOS'!$H215,"C",'MAPA DE RIESGOS'!$AF215),"")</f>
        <v/>
      </c>
      <c r="AL145" s="338" t="str">
        <f>IF(AND('MAPA DE RIESGOS'!$AP216="Muy Baja",'MAPA DE RIESGOS'!$AR216="Menor"),CONCATENATE("R",'MAPA DE RIESGOS'!$H216,"C",'MAPA DE RIESGOS'!$AF216),"")</f>
        <v/>
      </c>
      <c r="AM145" s="338" t="str">
        <f>IF(AND('MAPA DE RIESGOS'!$AP217="Muy Baja",'MAPA DE RIESGOS'!$AR217="Menor"),CONCATENATE("R",'MAPA DE RIESGOS'!$H217,"C",'MAPA DE RIESGOS'!$AF217),"")</f>
        <v/>
      </c>
      <c r="AN145" s="338" t="str">
        <f>IF(AND('MAPA DE RIESGOS'!$AP218="Muy Baja",'MAPA DE RIESGOS'!$AR218="Menor"),CONCATENATE("R",'MAPA DE RIESGOS'!$H218,"C",'MAPA DE RIESGOS'!$AF218),"")</f>
        <v/>
      </c>
      <c r="AO145" s="338" t="str">
        <f>IF(AND('MAPA DE RIESGOS'!$AP219="Muy Baja",'MAPA DE RIESGOS'!$AR219="Menor"),CONCATENATE("R",'MAPA DE RIESGOS'!$H219,"C",'MAPA DE RIESGOS'!$AF219),"")</f>
        <v/>
      </c>
      <c r="AP145" s="338" t="str">
        <f>IF(AND('MAPA DE RIESGOS'!$AP220="Muy Baja",'MAPA DE RIESGOS'!$AR220="Menor"),CONCATENATE("R",'MAPA DE RIESGOS'!$H220,"C",'MAPA DE RIESGOS'!$AF220),"")</f>
        <v/>
      </c>
      <c r="AQ145" s="338" t="str">
        <f>IF(AND('MAPA DE RIESGOS'!$AP221="Muy Baja",'MAPA DE RIESGOS'!$AR221="Menor"),CONCATENATE("R",'MAPA DE RIESGOS'!$H221,"C",'MAPA DE RIESGOS'!$AF221),"")</f>
        <v/>
      </c>
      <c r="AR145" s="338" t="str">
        <f>IF(AND('MAPA DE RIESGOS'!$AP222="Muy Baja",'MAPA DE RIESGOS'!$AR222="Menor"),CONCATENATE("R",'MAPA DE RIESGOS'!$H222,"C",'MAPA DE RIESGOS'!$AF222),"")</f>
        <v/>
      </c>
      <c r="AS145" s="339" t="str">
        <f>IF(AND('MAPA DE RIESGOS'!$AP223="Muy Baja",'MAPA DE RIESGOS'!$AR223="Menor"),CONCATENATE("R",'MAPA DE RIESGOS'!$H223,"C",'MAPA DE RIESGOS'!$AF223),"")</f>
        <v/>
      </c>
      <c r="AT145" s="328" t="str">
        <f>IF(AND('MAPA DE RIESGOS'!$AP206="Muy Baja",'MAPA DE RIESGOS'!$AR206="Moderado"),CONCATENATE("R",'MAPA DE RIESGOS'!$H206,"C",'MAPA DE RIESGOS'!$AF206),"")</f>
        <v/>
      </c>
      <c r="AU145" s="329" t="str">
        <f>IF(AND('MAPA DE RIESGOS'!$AP207="Muy Baja",'MAPA DE RIESGOS'!$AR207="Moderado"),CONCATENATE("R",'MAPA DE RIESGOS'!$H207,"C",'MAPA DE RIESGOS'!$AF207),"")</f>
        <v/>
      </c>
      <c r="AV145" s="329" t="str">
        <f>IF(AND('MAPA DE RIESGOS'!$AP208="Muy Baja",'MAPA DE RIESGOS'!$AR208="Moderado"),CONCATENATE("R",'MAPA DE RIESGOS'!$H208,"C",'MAPA DE RIESGOS'!$AF208),"")</f>
        <v/>
      </c>
      <c r="AW145" s="329" t="str">
        <f>IF(AND('MAPA DE RIESGOS'!$AP209="Muy Baja",'MAPA DE RIESGOS'!$AR209="Moderado"),CONCATENATE("R",'MAPA DE RIESGOS'!$H209,"C",'MAPA DE RIESGOS'!$AF209),"")</f>
        <v/>
      </c>
      <c r="AX145" s="329" t="str">
        <f>IF(AND('MAPA DE RIESGOS'!$AP210="Muy Baja",'MAPA DE RIESGOS'!$AR210="Moderado"),CONCATENATE("R",'MAPA DE RIESGOS'!$H210,"C",'MAPA DE RIESGOS'!$AF210),"")</f>
        <v/>
      </c>
      <c r="AY145" s="329" t="str">
        <f>IF(AND('MAPA DE RIESGOS'!$AP211="Muy Baja",'MAPA DE RIESGOS'!$AR211="Moderado"),CONCATENATE("R",'MAPA DE RIESGOS'!$H211,"C",'MAPA DE RIESGOS'!$AF211),"")</f>
        <v/>
      </c>
      <c r="AZ145" s="329" t="str">
        <f>IF(AND('MAPA DE RIESGOS'!$AP212="Muy Baja",'MAPA DE RIESGOS'!$AR212="Moderado"),CONCATENATE("R",'MAPA DE RIESGOS'!$H212,"C",'MAPA DE RIESGOS'!$AF212),"")</f>
        <v/>
      </c>
      <c r="BA145" s="329" t="str">
        <f>IF(AND('MAPA DE RIESGOS'!$AP213="Muy Baja",'MAPA DE RIESGOS'!$AR213="Moderado"),CONCATENATE("R",'MAPA DE RIESGOS'!$H213,"C",'MAPA DE RIESGOS'!$AF213),"")</f>
        <v/>
      </c>
      <c r="BB145" s="329" t="str">
        <f>IF(AND('MAPA DE RIESGOS'!$AP214="Muy Baja",'MAPA DE RIESGOS'!$AR214="Moderado"),CONCATENATE("R",'MAPA DE RIESGOS'!$H214,"C",'MAPA DE RIESGOS'!$AF214),"")</f>
        <v/>
      </c>
      <c r="BC145" s="329" t="str">
        <f>IF(AND('MAPA DE RIESGOS'!$AP215="Muy Baja",'MAPA DE RIESGOS'!$AR215="Moderado"),CONCATENATE("R",'MAPA DE RIESGOS'!$H215,"C",'MAPA DE RIESGOS'!$AF215),"")</f>
        <v/>
      </c>
      <c r="BD145" s="329" t="str">
        <f>IF(AND('MAPA DE RIESGOS'!$AP216="Muy Baja",'MAPA DE RIESGOS'!$AR216="Moderado"),CONCATENATE("R",'MAPA DE RIESGOS'!$H216,"C",'MAPA DE RIESGOS'!$AF216),"")</f>
        <v/>
      </c>
      <c r="BE145" s="329" t="str">
        <f>IF(AND('MAPA DE RIESGOS'!$AP217="Muy Baja",'MAPA DE RIESGOS'!$AR217="Moderado"),CONCATENATE("R",'MAPA DE RIESGOS'!$H217,"C",'MAPA DE RIESGOS'!$AF217),"")</f>
        <v/>
      </c>
      <c r="BF145" s="329" t="str">
        <f>IF(AND('MAPA DE RIESGOS'!$AP218="Muy Baja",'MAPA DE RIESGOS'!$AR218="Moderado"),CONCATENATE("R",'MAPA DE RIESGOS'!$H218,"C",'MAPA DE RIESGOS'!$AF218),"")</f>
        <v/>
      </c>
      <c r="BG145" s="329" t="str">
        <f>IF(AND('MAPA DE RIESGOS'!$AP219="Muy Baja",'MAPA DE RIESGOS'!$AR219="Moderado"),CONCATENATE("R",'MAPA DE RIESGOS'!$H219,"C",'MAPA DE RIESGOS'!$AF219),"")</f>
        <v/>
      </c>
      <c r="BH145" s="329" t="str">
        <f>IF(AND('MAPA DE RIESGOS'!$AP220="Muy Baja",'MAPA DE RIESGOS'!$AR220="Moderado"),CONCATENATE("R",'MAPA DE RIESGOS'!$H220,"C",'MAPA DE RIESGOS'!$AF220),"")</f>
        <v/>
      </c>
      <c r="BI145" s="329" t="str">
        <f>IF(AND('MAPA DE RIESGOS'!$AP221="Muy Baja",'MAPA DE RIESGOS'!$AR221="Moderado"),CONCATENATE("R",'MAPA DE RIESGOS'!$H221,"C",'MAPA DE RIESGOS'!$AF221),"")</f>
        <v/>
      </c>
      <c r="BJ145" s="329" t="str">
        <f>IF(AND('MAPA DE RIESGOS'!$AP222="Muy Baja",'MAPA DE RIESGOS'!$AR222="Moderado"),CONCATENATE("R",'MAPA DE RIESGOS'!$H222,"C",'MAPA DE RIESGOS'!$AF222),"")</f>
        <v/>
      </c>
      <c r="BK145" s="330" t="str">
        <f>IF(AND('MAPA DE RIESGOS'!$AP223="Muy Baja",'MAPA DE RIESGOS'!$AR223="Moderado"),CONCATENATE("R",'MAPA DE RIESGOS'!$H223,"C",'MAPA DE RIESGOS'!$AF223),"")</f>
        <v/>
      </c>
      <c r="BL145" s="316" t="str">
        <f>IF(AND('MAPA DE RIESGOS'!$AP206="Muy Baja",'MAPA DE RIESGOS'!$AR206="Mayor"),CONCATENATE("R",'MAPA DE RIESGOS'!$H206,"C",'MAPA DE RIESGOS'!$AF206),"")</f>
        <v/>
      </c>
      <c r="BM145" s="316" t="str">
        <f>IF(AND('MAPA DE RIESGOS'!$AP207="Muy Baja",'MAPA DE RIESGOS'!$AR207="Mayor"),CONCATENATE("R",'MAPA DE RIESGOS'!$H207,"C",'MAPA DE RIESGOS'!$AF207),"")</f>
        <v/>
      </c>
      <c r="BN145" s="316" t="str">
        <f>IF(AND('MAPA DE RIESGOS'!$AP208="Muy Baja",'MAPA DE RIESGOS'!$AR208="Mayor"),CONCATENATE("R",'MAPA DE RIESGOS'!$H208,"C",'MAPA DE RIESGOS'!$AF208),"")</f>
        <v/>
      </c>
      <c r="BO145" s="316" t="str">
        <f>IF(AND('MAPA DE RIESGOS'!$AP209="Muy Baja",'MAPA DE RIESGOS'!$AR209="Mayor"),CONCATENATE("R",'MAPA DE RIESGOS'!$H209,"C",'MAPA DE RIESGOS'!$AF209),"")</f>
        <v/>
      </c>
      <c r="BP145" s="316" t="str">
        <f>IF(AND('MAPA DE RIESGOS'!$AP210="Muy Baja",'MAPA DE RIESGOS'!$AR210="Mayor"),CONCATENATE("R",'MAPA DE RIESGOS'!$H210,"C",'MAPA DE RIESGOS'!$AF210),"")</f>
        <v/>
      </c>
      <c r="BQ145" s="316" t="str">
        <f>IF(AND('MAPA DE RIESGOS'!$AP211="Muy Baja",'MAPA DE RIESGOS'!$AR211="Mayor"),CONCATENATE("R",'MAPA DE RIESGOS'!$H211,"C",'MAPA DE RIESGOS'!$AF211),"")</f>
        <v/>
      </c>
      <c r="BR145" s="316" t="str">
        <f>IF(AND('MAPA DE RIESGOS'!$AP212="Muy Baja",'MAPA DE RIESGOS'!$AR212="Mayor"),CONCATENATE("R",'MAPA DE RIESGOS'!$H212,"C",'MAPA DE RIESGOS'!$AF212),"")</f>
        <v/>
      </c>
      <c r="BS145" s="316" t="str">
        <f>IF(AND('MAPA DE RIESGOS'!$AP213="Muy Baja",'MAPA DE RIESGOS'!$AR213="Mayor"),CONCATENATE("R",'MAPA DE RIESGOS'!$H213,"C",'MAPA DE RIESGOS'!$AF213),"")</f>
        <v/>
      </c>
      <c r="BT145" s="316" t="str">
        <f>IF(AND('MAPA DE RIESGOS'!$AP214="Muy Baja",'MAPA DE RIESGOS'!$AR214="Mayor"),CONCATENATE("R",'MAPA DE RIESGOS'!$H214,"C",'MAPA DE RIESGOS'!$AF214),"")</f>
        <v/>
      </c>
      <c r="BU145" s="316" t="str">
        <f>IF(AND('MAPA DE RIESGOS'!$AP215="Muy Baja",'MAPA DE RIESGOS'!$AR215="Mayor"),CONCATENATE("R",'MAPA DE RIESGOS'!$H215,"C",'MAPA DE RIESGOS'!$AF215),"")</f>
        <v/>
      </c>
      <c r="BV145" s="316" t="str">
        <f>IF(AND('MAPA DE RIESGOS'!$AP216="Muy Baja",'MAPA DE RIESGOS'!$AR216="Mayor"),CONCATENATE("R",'MAPA DE RIESGOS'!$H216,"C",'MAPA DE RIESGOS'!$AF216),"")</f>
        <v/>
      </c>
      <c r="BW145" s="316" t="str">
        <f>IF(AND('MAPA DE RIESGOS'!$AP217="Muy Baja",'MAPA DE RIESGOS'!$AR217="Mayor"),CONCATENATE("R",'MAPA DE RIESGOS'!$H217,"C",'MAPA DE RIESGOS'!$AF217),"")</f>
        <v/>
      </c>
      <c r="BX145" s="316" t="str">
        <f>IF(AND('MAPA DE RIESGOS'!$AP218="Muy Baja",'MAPA DE RIESGOS'!$AR218="Mayor"),CONCATENATE("R",'MAPA DE RIESGOS'!$H218,"C",'MAPA DE RIESGOS'!$AF218),"")</f>
        <v/>
      </c>
      <c r="BY145" s="316" t="str">
        <f>IF(AND('MAPA DE RIESGOS'!$AP219="Muy Baja",'MAPA DE RIESGOS'!$AR219="Mayor"),CONCATENATE("R",'MAPA DE RIESGOS'!$H219,"C",'MAPA DE RIESGOS'!$AF219),"")</f>
        <v/>
      </c>
      <c r="BZ145" s="316" t="str">
        <f>IF(AND('MAPA DE RIESGOS'!$AP220="Muy Baja",'MAPA DE RIESGOS'!$AR220="Mayor"),CONCATENATE("R",'MAPA DE RIESGOS'!$H220,"C",'MAPA DE RIESGOS'!$AF220),"")</f>
        <v/>
      </c>
      <c r="CA145" s="316" t="str">
        <f>IF(AND('MAPA DE RIESGOS'!$AP221="Muy Baja",'MAPA DE RIESGOS'!$AR221="Mayor"),CONCATENATE("R",'MAPA DE RIESGOS'!$H221,"C",'MAPA DE RIESGOS'!$AF221),"")</f>
        <v/>
      </c>
      <c r="CB145" s="316" t="str">
        <f>IF(AND('MAPA DE RIESGOS'!$AP222="Muy Baja",'MAPA DE RIESGOS'!$AR222="Mayor"),CONCATENATE("R",'MAPA DE RIESGOS'!$H222,"C",'MAPA DE RIESGOS'!$AF222),"")</f>
        <v/>
      </c>
      <c r="CC145" s="317" t="str">
        <f>IF(AND('MAPA DE RIESGOS'!$AP223="Muy Baja",'MAPA DE RIESGOS'!$AR223="Mayor"),CONCATENATE("R",'MAPA DE RIESGOS'!$H223,"C",'MAPA DE RIESGOS'!$AF223),"")</f>
        <v/>
      </c>
      <c r="CD145" s="318" t="str">
        <f>IF(AND('MAPA DE RIESGOS'!$AP206="Muy Baja",'MAPA DE RIESGOS'!$AR206="Catastrófico"),CONCATENATE("R",'MAPA DE RIESGOS'!$H206,"C",'MAPA DE RIESGOS'!$AF206),"")</f>
        <v/>
      </c>
      <c r="CE145" s="318" t="str">
        <f>IF(AND('MAPA DE RIESGOS'!$AP207="Muy Baja",'MAPA DE RIESGOS'!$AR207="Catastrófico"),CONCATENATE("R",'MAPA DE RIESGOS'!$H207,"C",'MAPA DE RIESGOS'!$AF207),"")</f>
        <v/>
      </c>
      <c r="CF145" s="318" t="str">
        <f>IF(AND('MAPA DE RIESGOS'!$AP208="Muy Baja",'MAPA DE RIESGOS'!$AR208="Catastrófico"),CONCATENATE("R",'MAPA DE RIESGOS'!$H208,"C",'MAPA DE RIESGOS'!$AF208),"")</f>
        <v/>
      </c>
      <c r="CG145" s="318" t="str">
        <f>IF(AND('MAPA DE RIESGOS'!$AP209="Muy Baja",'MAPA DE RIESGOS'!$AR209="Catastrófico"),CONCATENATE("R",'MAPA DE RIESGOS'!$H209,"C",'MAPA DE RIESGOS'!$AF209),"")</f>
        <v/>
      </c>
      <c r="CH145" s="318" t="str">
        <f>IF(AND('MAPA DE RIESGOS'!$AP210="Muy Baja",'MAPA DE RIESGOS'!$AR210="Catastrófico"),CONCATENATE("R",'MAPA DE RIESGOS'!$H210,"C",'MAPA DE RIESGOS'!$AF210),"")</f>
        <v/>
      </c>
      <c r="CI145" s="318" t="str">
        <f>IF(AND('MAPA DE RIESGOS'!$AP211="Muy Baja",'MAPA DE RIESGOS'!$AR211="Catastrófico"),CONCATENATE("R",'MAPA DE RIESGOS'!$H211,"C",'MAPA DE RIESGOS'!$AF211),"")</f>
        <v/>
      </c>
      <c r="CJ145" s="318" t="str">
        <f>IF(AND('MAPA DE RIESGOS'!$AP212="Muy Baja",'MAPA DE RIESGOS'!$AR212="Catastrófico"),CONCATENATE("R",'MAPA DE RIESGOS'!$H212,"C",'MAPA DE RIESGOS'!$AF212),"")</f>
        <v/>
      </c>
      <c r="CK145" s="318" t="str">
        <f>IF(AND('MAPA DE RIESGOS'!$AP213="Muy Baja",'MAPA DE RIESGOS'!$AR213="Catastrófico"),CONCATENATE("R",'MAPA DE RIESGOS'!$H213,"C",'MAPA DE RIESGOS'!$AF213),"")</f>
        <v/>
      </c>
      <c r="CL145" s="318" t="str">
        <f>IF(AND('MAPA DE RIESGOS'!$AP214="Muy Baja",'MAPA DE RIESGOS'!$AR214="Catastrófico"),CONCATENATE("R",'MAPA DE RIESGOS'!$H214,"C",'MAPA DE RIESGOS'!$AF214),"")</f>
        <v/>
      </c>
      <c r="CM145" s="318" t="str">
        <f>IF(AND('MAPA DE RIESGOS'!$AP215="Muy Baja",'MAPA DE RIESGOS'!$AR215="Catastrófico"),CONCATENATE("R",'MAPA DE RIESGOS'!$H215,"C",'MAPA DE RIESGOS'!$AF215),"")</f>
        <v/>
      </c>
      <c r="CN145" s="318" t="str">
        <f>IF(AND('MAPA DE RIESGOS'!$AP216="Muy Baja",'MAPA DE RIESGOS'!$AR216="Catastrófico"),CONCATENATE("R",'MAPA DE RIESGOS'!$H216,"C",'MAPA DE RIESGOS'!$AF216),"")</f>
        <v/>
      </c>
      <c r="CO145" s="318" t="str">
        <f>IF(AND('MAPA DE RIESGOS'!$AP217="Muy Baja",'MAPA DE RIESGOS'!$AR217="Catastrófico"),CONCATENATE("R",'MAPA DE RIESGOS'!$H217,"C",'MAPA DE RIESGOS'!$AF217),"")</f>
        <v/>
      </c>
      <c r="CP145" s="318" t="str">
        <f>IF(AND('MAPA DE RIESGOS'!$AP218="Muy Baja",'MAPA DE RIESGOS'!$AR218="Catastrófico"),CONCATENATE("R",'MAPA DE RIESGOS'!$H218,"C",'MAPA DE RIESGOS'!$AF218),"")</f>
        <v/>
      </c>
      <c r="CQ145" s="318" t="str">
        <f>IF(AND('MAPA DE RIESGOS'!$AP219="Muy Baja",'MAPA DE RIESGOS'!$AR219="Catastrófico"),CONCATENATE("R",'MAPA DE RIESGOS'!$H219,"C",'MAPA DE RIESGOS'!$AF219),"")</f>
        <v/>
      </c>
      <c r="CR145" s="318" t="str">
        <f>IF(AND('MAPA DE RIESGOS'!$AP220="Muy Baja",'MAPA DE RIESGOS'!$AR220="Catastrófico"),CONCATENATE("R",'MAPA DE RIESGOS'!$H220,"C",'MAPA DE RIESGOS'!$AF220),"")</f>
        <v/>
      </c>
      <c r="CS145" s="318" t="str">
        <f>IF(AND('MAPA DE RIESGOS'!$AP221="Muy Baja",'MAPA DE RIESGOS'!$AR221="Catastrófico"),CONCATENATE("R",'MAPA DE RIESGOS'!$H221,"C",'MAPA DE RIESGOS'!$AF221),"")</f>
        <v/>
      </c>
      <c r="CT145" s="318" t="str">
        <f>IF(AND('MAPA DE RIESGOS'!$AP222="Muy Baja",'MAPA DE RIESGOS'!$AR222="Catastrófico"),CONCATENATE("R",'MAPA DE RIESGOS'!$H222,"C",'MAPA DE RIESGOS'!$AF222),"")</f>
        <v/>
      </c>
      <c r="CU145" s="319" t="str">
        <f>IF(AND('MAPA DE RIESGOS'!$AP223="Muy Baja",'MAPA DE RIESGOS'!$AR223="Catastrófico"),CONCATENATE("R",'MAPA DE RIESGOS'!$H223,"C",'MAPA DE RIESGOS'!$AF223),"")</f>
        <v/>
      </c>
      <c r="CV145" s="57"/>
    </row>
    <row r="146" spans="2:100" ht="32.450000000000003" customHeight="1">
      <c r="B146" s="878"/>
      <c r="C146" s="878"/>
      <c r="D146" s="879"/>
      <c r="E146" s="849"/>
      <c r="F146" s="850"/>
      <c r="G146" s="850"/>
      <c r="H146" s="850"/>
      <c r="I146" s="850"/>
      <c r="J146" s="337" t="str">
        <f>IF(AND('MAPA DE RIESGOS'!$AP224="Muy Baja",'MAPA DE RIESGOS'!$AR224="Leve"),CONCATENATE("R",'MAPA DE RIESGOS'!$H224,"C",'MAPA DE RIESGOS'!$AF224),"")</f>
        <v/>
      </c>
      <c r="K146" s="338" t="str">
        <f>IF(AND('MAPA DE RIESGOS'!$AP225="Muy Baja",'MAPA DE RIESGOS'!$AR225="Leve"),CONCATENATE("R",'MAPA DE RIESGOS'!$H225,"C",'MAPA DE RIESGOS'!$AF225),"")</f>
        <v/>
      </c>
      <c r="L146" s="338" t="str">
        <f>IF(AND('MAPA DE RIESGOS'!$AP226="Muy Baja",'MAPA DE RIESGOS'!$AR226="Leve"),CONCATENATE("R",'MAPA DE RIESGOS'!$H226,"C",'MAPA DE RIESGOS'!$AF226),"")</f>
        <v/>
      </c>
      <c r="M146" s="338" t="str">
        <f>IF(AND('MAPA DE RIESGOS'!$AP227="Muy Baja",'MAPA DE RIESGOS'!$AR227="Leve"),CONCATENATE("R",'MAPA DE RIESGOS'!$H227,"C",'MAPA DE RIESGOS'!$AF227),"")</f>
        <v/>
      </c>
      <c r="N146" s="338" t="str">
        <f>IF(AND('MAPA DE RIESGOS'!$AP228="Muy Baja",'MAPA DE RIESGOS'!$AR228="Leve"),CONCATENATE("R",'MAPA DE RIESGOS'!$H228,"C",'MAPA DE RIESGOS'!$AF228),"")</f>
        <v/>
      </c>
      <c r="O146" s="338" t="str">
        <f>IF(AND('MAPA DE RIESGOS'!$AP229="Muy Baja",'MAPA DE RIESGOS'!$AR229="Leve"),CONCATENATE("R",'MAPA DE RIESGOS'!$H229,"C",'MAPA DE RIESGOS'!$AF229),"")</f>
        <v/>
      </c>
      <c r="P146" s="338" t="str">
        <f>IF(AND('MAPA DE RIESGOS'!$AP230="Muy Baja",'MAPA DE RIESGOS'!$AR230="Leve"),CONCATENATE("R",'MAPA DE RIESGOS'!$H230,"C",'MAPA DE RIESGOS'!$AF230),"")</f>
        <v/>
      </c>
      <c r="Q146" s="338" t="str">
        <f>IF(AND('MAPA DE RIESGOS'!$AP231="Muy Baja",'MAPA DE RIESGOS'!$AR231="Leve"),CONCATENATE("R",'MAPA DE RIESGOS'!$H231,"C",'MAPA DE RIESGOS'!$AF231),"")</f>
        <v/>
      </c>
      <c r="R146" s="338" t="str">
        <f>IF(AND('MAPA DE RIESGOS'!$AP232="Muy Baja",'MAPA DE RIESGOS'!$AR232="Leve"),CONCATENATE("R",'MAPA DE RIESGOS'!$H232,"C",'MAPA DE RIESGOS'!$AF232),"")</f>
        <v/>
      </c>
      <c r="S146" s="338" t="str">
        <f>IF(AND('MAPA DE RIESGOS'!$AP233="Muy Baja",'MAPA DE RIESGOS'!$AR233="Leve"),CONCATENATE("R",'MAPA DE RIESGOS'!$H233,"C",'MAPA DE RIESGOS'!$AF233),"")</f>
        <v/>
      </c>
      <c r="T146" s="338" t="str">
        <f>IF(AND('MAPA DE RIESGOS'!$AP234="Muy Baja",'MAPA DE RIESGOS'!$AR234="Leve"),CONCATENATE("R",'MAPA DE RIESGOS'!$H234,"C",'MAPA DE RIESGOS'!$AF234),"")</f>
        <v/>
      </c>
      <c r="U146" s="338" t="str">
        <f>IF(AND('MAPA DE RIESGOS'!$AP235="Muy Baja",'MAPA DE RIESGOS'!$AR235="Leve"),CONCATENATE("R",'MAPA DE RIESGOS'!$H235,"C",'MAPA DE RIESGOS'!$AF235),"")</f>
        <v/>
      </c>
      <c r="V146" s="338" t="str">
        <f>IF(AND('MAPA DE RIESGOS'!$AP236="Muy Baja",'MAPA DE RIESGOS'!$AR236="Leve"),CONCATENATE("R",'MAPA DE RIESGOS'!$H236,"C",'MAPA DE RIESGOS'!$AF236),"")</f>
        <v/>
      </c>
      <c r="W146" s="338" t="str">
        <f>IF(AND('MAPA DE RIESGOS'!$AP237="Muy Baja",'MAPA DE RIESGOS'!$AR237="Leve"),CONCATENATE("R",'MAPA DE RIESGOS'!$H237,"C",'MAPA DE RIESGOS'!$AF237),"")</f>
        <v/>
      </c>
      <c r="X146" s="338" t="str">
        <f>IF(AND('MAPA DE RIESGOS'!$AP238="Muy Baja",'MAPA DE RIESGOS'!$AR238="Leve"),CONCATENATE("R",'MAPA DE RIESGOS'!$H238,"C",'MAPA DE RIESGOS'!$AF238),"")</f>
        <v/>
      </c>
      <c r="Y146" s="338" t="str">
        <f>IF(AND('MAPA DE RIESGOS'!$AP239="Muy Baja",'MAPA DE RIESGOS'!$AR239="Leve"),CONCATENATE("R",'MAPA DE RIESGOS'!$H239,"C",'MAPA DE RIESGOS'!$AF239),"")</f>
        <v/>
      </c>
      <c r="Z146" s="338" t="str">
        <f>IF(AND('MAPA DE RIESGOS'!$AP240="Muy Baja",'MAPA DE RIESGOS'!$AR240="Leve"),CONCATENATE("R",'MAPA DE RIESGOS'!$H240,"C",'MAPA DE RIESGOS'!$AF240),"")</f>
        <v/>
      </c>
      <c r="AA146" s="339" t="str">
        <f>IF(AND('MAPA DE RIESGOS'!$AP241="Muy Baja",'MAPA DE RIESGOS'!$AR241="Leve"),CONCATENATE("R",'MAPA DE RIESGOS'!$H241,"C",'MAPA DE RIESGOS'!$AF241),"")</f>
        <v/>
      </c>
      <c r="AB146" s="337" t="str">
        <f>IF(AND('MAPA DE RIESGOS'!$AP224="Muy Baja",'MAPA DE RIESGOS'!$AR224="Menor"),CONCATENATE("R",'MAPA DE RIESGOS'!$H224,"C",'MAPA DE RIESGOS'!$AF224),"")</f>
        <v/>
      </c>
      <c r="AC146" s="338" t="str">
        <f>IF(AND('MAPA DE RIESGOS'!$AP225="Muy Baja",'MAPA DE RIESGOS'!$AR225="Menor"),CONCATENATE("R",'MAPA DE RIESGOS'!$H225,"C",'MAPA DE RIESGOS'!$AF225),"")</f>
        <v/>
      </c>
      <c r="AD146" s="338" t="str">
        <f>IF(AND('MAPA DE RIESGOS'!$AP226="Muy Baja",'MAPA DE RIESGOS'!$AR226="Menor"),CONCATENATE("R",'MAPA DE RIESGOS'!$H226,"C",'MAPA DE RIESGOS'!$AF226),"")</f>
        <v/>
      </c>
      <c r="AE146" s="338" t="str">
        <f>IF(AND('MAPA DE RIESGOS'!$AP227="Muy Baja",'MAPA DE RIESGOS'!$AR227="Menor"),CONCATENATE("R",'MAPA DE RIESGOS'!$H227,"C",'MAPA DE RIESGOS'!$AF227),"")</f>
        <v/>
      </c>
      <c r="AF146" s="338" t="str">
        <f>IF(AND('MAPA DE RIESGOS'!$AP228="Muy Baja",'MAPA DE RIESGOS'!$AR228="Menor"),CONCATENATE("R",'MAPA DE RIESGOS'!$H228,"C",'MAPA DE RIESGOS'!$AF228),"")</f>
        <v/>
      </c>
      <c r="AG146" s="338" t="str">
        <f>IF(AND('MAPA DE RIESGOS'!$AP229="Muy Baja",'MAPA DE RIESGOS'!$AR229="Menor"),CONCATENATE("R",'MAPA DE RIESGOS'!$H229,"C",'MAPA DE RIESGOS'!$AF229),"")</f>
        <v/>
      </c>
      <c r="AH146" s="338" t="str">
        <f>IF(AND('MAPA DE RIESGOS'!$AP230="Muy Baja",'MAPA DE RIESGOS'!$AR230="Menor"),CONCATENATE("R",'MAPA DE RIESGOS'!$H230,"C",'MAPA DE RIESGOS'!$AF230),"")</f>
        <v/>
      </c>
      <c r="AI146" s="338" t="str">
        <f>IF(AND('MAPA DE RIESGOS'!$AP231="Muy Baja",'MAPA DE RIESGOS'!$AR231="Menor"),CONCATENATE("R",'MAPA DE RIESGOS'!$H231,"C",'MAPA DE RIESGOS'!$AF231),"")</f>
        <v/>
      </c>
      <c r="AJ146" s="338" t="str">
        <f>IF(AND('MAPA DE RIESGOS'!$AP232="Muy Baja",'MAPA DE RIESGOS'!$AR232="Menor"),CONCATENATE("R",'MAPA DE RIESGOS'!$H232,"C",'MAPA DE RIESGOS'!$AF232),"")</f>
        <v/>
      </c>
      <c r="AK146" s="338" t="str">
        <f>IF(AND('MAPA DE RIESGOS'!$AP233="Muy Baja",'MAPA DE RIESGOS'!$AR233="Menor"),CONCATENATE("R",'MAPA DE RIESGOS'!$H233,"C",'MAPA DE RIESGOS'!$AF233),"")</f>
        <v/>
      </c>
      <c r="AL146" s="338" t="str">
        <f>IF(AND('MAPA DE RIESGOS'!$AP234="Muy Baja",'MAPA DE RIESGOS'!$AR234="Menor"),CONCATENATE("R",'MAPA DE RIESGOS'!$H234,"C",'MAPA DE RIESGOS'!$AF234),"")</f>
        <v/>
      </c>
      <c r="AM146" s="338" t="str">
        <f>IF(AND('MAPA DE RIESGOS'!$AP235="Muy Baja",'MAPA DE RIESGOS'!$AR235="Menor"),CONCATENATE("R",'MAPA DE RIESGOS'!$H235,"C",'MAPA DE RIESGOS'!$AF235),"")</f>
        <v/>
      </c>
      <c r="AN146" s="338" t="str">
        <f>IF(AND('MAPA DE RIESGOS'!$AP236="Muy Baja",'MAPA DE RIESGOS'!$AR236="Menor"),CONCATENATE("R",'MAPA DE RIESGOS'!$H236,"C",'MAPA DE RIESGOS'!$AF236),"")</f>
        <v/>
      </c>
      <c r="AO146" s="338" t="str">
        <f>IF(AND('MAPA DE RIESGOS'!$AP237="Muy Baja",'MAPA DE RIESGOS'!$AR237="Menor"),CONCATENATE("R",'MAPA DE RIESGOS'!$H237,"C",'MAPA DE RIESGOS'!$AF237),"")</f>
        <v/>
      </c>
      <c r="AP146" s="338" t="str">
        <f>IF(AND('MAPA DE RIESGOS'!$AP238="Muy Baja",'MAPA DE RIESGOS'!$AR238="Menor"),CONCATENATE("R",'MAPA DE RIESGOS'!$H238,"C",'MAPA DE RIESGOS'!$AF238),"")</f>
        <v/>
      </c>
      <c r="AQ146" s="338" t="str">
        <f>IF(AND('MAPA DE RIESGOS'!$AP239="Muy Baja",'MAPA DE RIESGOS'!$AR239="Menor"),CONCATENATE("R",'MAPA DE RIESGOS'!$H239,"C",'MAPA DE RIESGOS'!$AF239),"")</f>
        <v/>
      </c>
      <c r="AR146" s="338" t="str">
        <f>IF(AND('MAPA DE RIESGOS'!$AP240="Muy Baja",'MAPA DE RIESGOS'!$AR240="Menor"),CONCATENATE("R",'MAPA DE RIESGOS'!$H240,"C",'MAPA DE RIESGOS'!$AF240),"")</f>
        <v/>
      </c>
      <c r="AS146" s="339" t="str">
        <f>IF(AND('MAPA DE RIESGOS'!$AP241="Muy Baja",'MAPA DE RIESGOS'!$AR241="Menor"),CONCATENATE("R",'MAPA DE RIESGOS'!$H241,"C",'MAPA DE RIESGOS'!$AF241),"")</f>
        <v/>
      </c>
      <c r="AT146" s="328" t="str">
        <f>IF(AND('MAPA DE RIESGOS'!$AP224="Muy Baja",'MAPA DE RIESGOS'!$AR224="Moderado"),CONCATENATE("R",'MAPA DE RIESGOS'!$H224,"C",'MAPA DE RIESGOS'!$AF224),"")</f>
        <v/>
      </c>
      <c r="AU146" s="329" t="str">
        <f>IF(AND('MAPA DE RIESGOS'!$AP225="Muy Baja",'MAPA DE RIESGOS'!$AR225="Moderado"),CONCATENATE("R",'MAPA DE RIESGOS'!$H225,"C",'MAPA DE RIESGOS'!$AF225),"")</f>
        <v/>
      </c>
      <c r="AV146" s="329" t="str">
        <f>IF(AND('MAPA DE RIESGOS'!$AP226="Muy Baja",'MAPA DE RIESGOS'!$AR226="Moderado"),CONCATENATE("R",'MAPA DE RIESGOS'!$H226,"C",'MAPA DE RIESGOS'!$AF226),"")</f>
        <v/>
      </c>
      <c r="AW146" s="329" t="str">
        <f>IF(AND('MAPA DE RIESGOS'!$AP227="Muy Baja",'MAPA DE RIESGOS'!$AR227="Moderado"),CONCATENATE("R",'MAPA DE RIESGOS'!$H227,"C",'MAPA DE RIESGOS'!$AF227),"")</f>
        <v>R36C2</v>
      </c>
      <c r="AX146" s="329" t="str">
        <f>IF(AND('MAPA DE RIESGOS'!$AP228="Muy Baja",'MAPA DE RIESGOS'!$AR228="Moderado"),CONCATENATE("R",'MAPA DE RIESGOS'!$H228,"C",'MAPA DE RIESGOS'!$AF228),"")</f>
        <v>R36C3</v>
      </c>
      <c r="AY146" s="329" t="str">
        <f>IF(AND('MAPA DE RIESGOS'!$AP229="Muy Baja",'MAPA DE RIESGOS'!$AR229="Moderado"),CONCATENATE("R",'MAPA DE RIESGOS'!$H229,"C",'MAPA DE RIESGOS'!$AF229),"")</f>
        <v>R36C4</v>
      </c>
      <c r="AZ146" s="329" t="str">
        <f>IF(AND('MAPA DE RIESGOS'!$AP230="Muy Baja",'MAPA DE RIESGOS'!$AR230="Moderado"),CONCATENATE("R",'MAPA DE RIESGOS'!$H230,"C",'MAPA DE RIESGOS'!$AF230),"")</f>
        <v>R36C5</v>
      </c>
      <c r="BA146" s="329" t="str">
        <f>IF(AND('MAPA DE RIESGOS'!$AP231="Muy Baja",'MAPA DE RIESGOS'!$AR231="Moderado"),CONCATENATE("R",'MAPA DE RIESGOS'!$H231,"C",'MAPA DE RIESGOS'!$AF231),"")</f>
        <v/>
      </c>
      <c r="BB146" s="329" t="str">
        <f>IF(AND('MAPA DE RIESGOS'!$AP232="Muy Baja",'MAPA DE RIESGOS'!$AR232="Moderado"),CONCATENATE("R",'MAPA DE RIESGOS'!$H232,"C",'MAPA DE RIESGOS'!$AF232),"")</f>
        <v/>
      </c>
      <c r="BC146" s="329" t="str">
        <f>IF(AND('MAPA DE RIESGOS'!$AP233="Muy Baja",'MAPA DE RIESGOS'!$AR233="Moderado"),CONCATENATE("R",'MAPA DE RIESGOS'!$H233,"C",'MAPA DE RIESGOS'!$AF233),"")</f>
        <v/>
      </c>
      <c r="BD146" s="329" t="str">
        <f>IF(AND('MAPA DE RIESGOS'!$AP234="Muy Baja",'MAPA DE RIESGOS'!$AR234="Moderado"),CONCATENATE("R",'MAPA DE RIESGOS'!$H234,"C",'MAPA DE RIESGOS'!$AF234),"")</f>
        <v/>
      </c>
      <c r="BE146" s="329" t="str">
        <f>IF(AND('MAPA DE RIESGOS'!$AP235="Muy Baja",'MAPA DE RIESGOS'!$AR235="Moderado"),CONCATENATE("R",'MAPA DE RIESGOS'!$H235,"C",'MAPA DE RIESGOS'!$AF235),"")</f>
        <v/>
      </c>
      <c r="BF146" s="329" t="str">
        <f>IF(AND('MAPA DE RIESGOS'!$AP236="Muy Baja",'MAPA DE RIESGOS'!$AR236="Moderado"),CONCATENATE("R",'MAPA DE RIESGOS'!$H236,"C",'MAPA DE RIESGOS'!$AF236),"")</f>
        <v/>
      </c>
      <c r="BG146" s="329" t="str">
        <f>IF(AND('MAPA DE RIESGOS'!$AP237="Muy Baja",'MAPA DE RIESGOS'!$AR237="Moderado"),CONCATENATE("R",'MAPA DE RIESGOS'!$H237,"C",'MAPA DE RIESGOS'!$AF237),"")</f>
        <v/>
      </c>
      <c r="BH146" s="329" t="str">
        <f>IF(AND('MAPA DE RIESGOS'!$AP238="Muy Baja",'MAPA DE RIESGOS'!$AR238="Moderado"),CONCATENATE("R",'MAPA DE RIESGOS'!$H238,"C",'MAPA DE RIESGOS'!$AF238),"")</f>
        <v/>
      </c>
      <c r="BI146" s="329" t="str">
        <f>IF(AND('MAPA DE RIESGOS'!$AP239="Muy Baja",'MAPA DE RIESGOS'!$AR239="Moderado"),CONCATENATE("R",'MAPA DE RIESGOS'!$H239,"C",'MAPA DE RIESGOS'!$AF239),"")</f>
        <v/>
      </c>
      <c r="BJ146" s="329" t="str">
        <f>IF(AND('MAPA DE RIESGOS'!$AP240="Muy Baja",'MAPA DE RIESGOS'!$AR240="Moderado"),CONCATENATE("R",'MAPA DE RIESGOS'!$H240,"C",'MAPA DE RIESGOS'!$AF240),"")</f>
        <v>R38C3</v>
      </c>
      <c r="BK146" s="330" t="str">
        <f>IF(AND('MAPA DE RIESGOS'!$AP241="Muy Baja",'MAPA DE RIESGOS'!$AR241="Moderado"),CONCATENATE("R",'MAPA DE RIESGOS'!$H241,"C",'MAPA DE RIESGOS'!$AF241),"")</f>
        <v/>
      </c>
      <c r="BL146" s="316" t="str">
        <f>IF(AND('MAPA DE RIESGOS'!$AP224="Muy Baja",'MAPA DE RIESGOS'!$AR224="Mayor"),CONCATENATE("R",'MAPA DE RIESGOS'!$H224,"C",'MAPA DE RIESGOS'!$AF224),"")</f>
        <v/>
      </c>
      <c r="BM146" s="316" t="str">
        <f>IF(AND('MAPA DE RIESGOS'!$AP225="Muy Baja",'MAPA DE RIESGOS'!$AR225="Mayor"),CONCATENATE("R",'MAPA DE RIESGOS'!$H225,"C",'MAPA DE RIESGOS'!$AF225),"")</f>
        <v/>
      </c>
      <c r="BN146" s="316" t="str">
        <f>IF(AND('MAPA DE RIESGOS'!$AP226="Muy Baja",'MAPA DE RIESGOS'!$AR226="Mayor"),CONCATENATE("R",'MAPA DE RIESGOS'!$H226,"C",'MAPA DE RIESGOS'!$AF226),"")</f>
        <v/>
      </c>
      <c r="BO146" s="316" t="str">
        <f>IF(AND('MAPA DE RIESGOS'!$AP227="Muy Baja",'MAPA DE RIESGOS'!$AR227="Mayor"),CONCATENATE("R",'MAPA DE RIESGOS'!$H227,"C",'MAPA DE RIESGOS'!$AF227),"")</f>
        <v/>
      </c>
      <c r="BP146" s="316" t="str">
        <f>IF(AND('MAPA DE RIESGOS'!$AP228="Muy Baja",'MAPA DE RIESGOS'!$AR228="Mayor"),CONCATENATE("R",'MAPA DE RIESGOS'!$H228,"C",'MAPA DE RIESGOS'!$AF228),"")</f>
        <v/>
      </c>
      <c r="BQ146" s="316" t="str">
        <f>IF(AND('MAPA DE RIESGOS'!$AP229="Muy Baja",'MAPA DE RIESGOS'!$AR229="Mayor"),CONCATENATE("R",'MAPA DE RIESGOS'!$H229,"C",'MAPA DE RIESGOS'!$AF229),"")</f>
        <v/>
      </c>
      <c r="BR146" s="316" t="str">
        <f>IF(AND('MAPA DE RIESGOS'!$AP230="Muy Baja",'MAPA DE RIESGOS'!$AR230="Mayor"),CONCATENATE("R",'MAPA DE RIESGOS'!$H230,"C",'MAPA DE RIESGOS'!$AF230),"")</f>
        <v/>
      </c>
      <c r="BS146" s="316" t="str">
        <f>IF(AND('MAPA DE RIESGOS'!$AP231="Muy Baja",'MAPA DE RIESGOS'!$AR231="Mayor"),CONCATENATE("R",'MAPA DE RIESGOS'!$H231,"C",'MAPA DE RIESGOS'!$AF231),"")</f>
        <v/>
      </c>
      <c r="BT146" s="316" t="str">
        <f>IF(AND('MAPA DE RIESGOS'!$AP232="Muy Baja",'MAPA DE RIESGOS'!$AR232="Mayor"),CONCATENATE("R",'MAPA DE RIESGOS'!$H232,"C",'MAPA DE RIESGOS'!$AF232),"")</f>
        <v/>
      </c>
      <c r="BU146" s="316" t="str">
        <f>IF(AND('MAPA DE RIESGOS'!$AP233="Muy Baja",'MAPA DE RIESGOS'!$AR233="Mayor"),CONCATENATE("R",'MAPA DE RIESGOS'!$H233,"C",'MAPA DE RIESGOS'!$AF233),"")</f>
        <v/>
      </c>
      <c r="BV146" s="316" t="str">
        <f>IF(AND('MAPA DE RIESGOS'!$AP234="Muy Baja",'MAPA DE RIESGOS'!$AR234="Mayor"),CONCATENATE("R",'MAPA DE RIESGOS'!$H234,"C",'MAPA DE RIESGOS'!$AF234),"")</f>
        <v/>
      </c>
      <c r="BW146" s="316" t="str">
        <f>IF(AND('MAPA DE RIESGOS'!$AP235="Muy Baja",'MAPA DE RIESGOS'!$AR235="Mayor"),CONCATENATE("R",'MAPA DE RIESGOS'!$H235,"C",'MAPA DE RIESGOS'!$AF235),"")</f>
        <v/>
      </c>
      <c r="BX146" s="316" t="str">
        <f>IF(AND('MAPA DE RIESGOS'!$AP236="Muy Baja",'MAPA DE RIESGOS'!$AR236="Mayor"),CONCATENATE("R",'MAPA DE RIESGOS'!$H236,"C",'MAPA DE RIESGOS'!$AF236),"")</f>
        <v/>
      </c>
      <c r="BY146" s="316" t="str">
        <f>IF(AND('MAPA DE RIESGOS'!$AP237="Muy Baja",'MAPA DE RIESGOS'!$AR237="Mayor"),CONCATENATE("R",'MAPA DE RIESGOS'!$H237,"C",'MAPA DE RIESGOS'!$AF237),"")</f>
        <v/>
      </c>
      <c r="BZ146" s="316" t="str">
        <f>IF(AND('MAPA DE RIESGOS'!$AP238="Muy Baja",'MAPA DE RIESGOS'!$AR238="Mayor"),CONCATENATE("R",'MAPA DE RIESGOS'!$H238,"C",'MAPA DE RIESGOS'!$AF238),"")</f>
        <v/>
      </c>
      <c r="CA146" s="316" t="str">
        <f>IF(AND('MAPA DE RIESGOS'!$AP239="Muy Baja",'MAPA DE RIESGOS'!$AR239="Mayor"),CONCATENATE("R",'MAPA DE RIESGOS'!$H239,"C",'MAPA DE RIESGOS'!$AF239),"")</f>
        <v/>
      </c>
      <c r="CB146" s="316" t="str">
        <f>IF(AND('MAPA DE RIESGOS'!$AP240="Muy Baja",'MAPA DE RIESGOS'!$AR240="Mayor"),CONCATENATE("R",'MAPA DE RIESGOS'!$H240,"C",'MAPA DE RIESGOS'!$AF240),"")</f>
        <v/>
      </c>
      <c r="CC146" s="317" t="str">
        <f>IF(AND('MAPA DE RIESGOS'!$AP241="Muy Baja",'MAPA DE RIESGOS'!$AR241="Mayor"),CONCATENATE("R",'MAPA DE RIESGOS'!$H241,"C",'MAPA DE RIESGOS'!$AF241),"")</f>
        <v/>
      </c>
      <c r="CD146" s="318" t="str">
        <f>IF(AND('MAPA DE RIESGOS'!$AP224="Muy Baja",'MAPA DE RIESGOS'!$AR224="Catastrófico"),CONCATENATE("R",'MAPA DE RIESGOS'!$H224,"C",'MAPA DE RIESGOS'!$AF224),"")</f>
        <v/>
      </c>
      <c r="CE146" s="318" t="str">
        <f>IF(AND('MAPA DE RIESGOS'!$AP225="Muy Baja",'MAPA DE RIESGOS'!$AR225="Catastrófico"),CONCATENATE("R",'MAPA DE RIESGOS'!$H225,"C",'MAPA DE RIESGOS'!$AF225),"")</f>
        <v/>
      </c>
      <c r="CF146" s="318" t="str">
        <f>IF(AND('MAPA DE RIESGOS'!$AP226="Muy Baja",'MAPA DE RIESGOS'!$AR226="Catastrófico"),CONCATENATE("R",'MAPA DE RIESGOS'!$H226,"C",'MAPA DE RIESGOS'!$AF226),"")</f>
        <v/>
      </c>
      <c r="CG146" s="318" t="str">
        <f>IF(AND('MAPA DE RIESGOS'!$AP227="Muy Baja",'MAPA DE RIESGOS'!$AR227="Catastrófico"),CONCATENATE("R",'MAPA DE RIESGOS'!$H227,"C",'MAPA DE RIESGOS'!$AF227),"")</f>
        <v/>
      </c>
      <c r="CH146" s="318" t="str">
        <f>IF(AND('MAPA DE RIESGOS'!$AP228="Muy Baja",'MAPA DE RIESGOS'!$AR228="Catastrófico"),CONCATENATE("R",'MAPA DE RIESGOS'!$H228,"C",'MAPA DE RIESGOS'!$AF228),"")</f>
        <v/>
      </c>
      <c r="CI146" s="318" t="str">
        <f>IF(AND('MAPA DE RIESGOS'!$AP229="Muy Baja",'MAPA DE RIESGOS'!$AR229="Catastrófico"),CONCATENATE("R",'MAPA DE RIESGOS'!$H229,"C",'MAPA DE RIESGOS'!$AF229),"")</f>
        <v/>
      </c>
      <c r="CJ146" s="318" t="str">
        <f>IF(AND('MAPA DE RIESGOS'!$AP230="Muy Baja",'MAPA DE RIESGOS'!$AR230="Catastrófico"),CONCATENATE("R",'MAPA DE RIESGOS'!$H230,"C",'MAPA DE RIESGOS'!$AF230),"")</f>
        <v/>
      </c>
      <c r="CK146" s="318" t="str">
        <f>IF(AND('MAPA DE RIESGOS'!$AP231="Muy Baja",'MAPA DE RIESGOS'!$AR231="Catastrófico"),CONCATENATE("R",'MAPA DE RIESGOS'!$H231,"C",'MAPA DE RIESGOS'!$AF231),"")</f>
        <v/>
      </c>
      <c r="CL146" s="318" t="str">
        <f>IF(AND('MAPA DE RIESGOS'!$AP232="Muy Baja",'MAPA DE RIESGOS'!$AR232="Catastrófico"),CONCATENATE("R",'MAPA DE RIESGOS'!$H232,"C",'MAPA DE RIESGOS'!$AF232),"")</f>
        <v/>
      </c>
      <c r="CM146" s="318" t="str">
        <f>IF(AND('MAPA DE RIESGOS'!$AP233="Muy Baja",'MAPA DE RIESGOS'!$AR233="Catastrófico"),CONCATENATE("R",'MAPA DE RIESGOS'!$H233,"C",'MAPA DE RIESGOS'!$AF233),"")</f>
        <v/>
      </c>
      <c r="CN146" s="318" t="str">
        <f>IF(AND('MAPA DE RIESGOS'!$AP234="Muy Baja",'MAPA DE RIESGOS'!$AR234="Catastrófico"),CONCATENATE("R",'MAPA DE RIESGOS'!$H234,"C",'MAPA DE RIESGOS'!$AF234),"")</f>
        <v/>
      </c>
      <c r="CO146" s="318" t="str">
        <f>IF(AND('MAPA DE RIESGOS'!$AP235="Muy Baja",'MAPA DE RIESGOS'!$AR235="Catastrófico"),CONCATENATE("R",'MAPA DE RIESGOS'!$H235,"C",'MAPA DE RIESGOS'!$AF235),"")</f>
        <v/>
      </c>
      <c r="CP146" s="318" t="str">
        <f>IF(AND('MAPA DE RIESGOS'!$AP236="Muy Baja",'MAPA DE RIESGOS'!$AR236="Catastrófico"),CONCATENATE("R",'MAPA DE RIESGOS'!$H236,"C",'MAPA DE RIESGOS'!$AF236),"")</f>
        <v/>
      </c>
      <c r="CQ146" s="318" t="str">
        <f>IF(AND('MAPA DE RIESGOS'!$AP237="Muy Baja",'MAPA DE RIESGOS'!$AR237="Catastrófico"),CONCATENATE("R",'MAPA DE RIESGOS'!$H237,"C",'MAPA DE RIESGOS'!$AF237),"")</f>
        <v/>
      </c>
      <c r="CR146" s="318" t="str">
        <f>IF(AND('MAPA DE RIESGOS'!$AP238="Muy Baja",'MAPA DE RIESGOS'!$AR238="Catastrófico"),CONCATENATE("R",'MAPA DE RIESGOS'!$H238,"C",'MAPA DE RIESGOS'!$AF238),"")</f>
        <v/>
      </c>
      <c r="CS146" s="318" t="str">
        <f>IF(AND('MAPA DE RIESGOS'!$AP239="Muy Baja",'MAPA DE RIESGOS'!$AR239="Catastrófico"),CONCATENATE("R",'MAPA DE RIESGOS'!$H239,"C",'MAPA DE RIESGOS'!$AF239),"")</f>
        <v/>
      </c>
      <c r="CT146" s="318" t="str">
        <f>IF(AND('MAPA DE RIESGOS'!$AP240="Muy Baja",'MAPA DE RIESGOS'!$AR240="Catastrófico"),CONCATENATE("R",'MAPA DE RIESGOS'!$H240,"C",'MAPA DE RIESGOS'!$AF240),"")</f>
        <v/>
      </c>
      <c r="CU146" s="319" t="str">
        <f>IF(AND('MAPA DE RIESGOS'!$AP241="Muy Baja",'MAPA DE RIESGOS'!$AR241="Catastrófico"),CONCATENATE("R",'MAPA DE RIESGOS'!$H241,"C",'MAPA DE RIESGOS'!$AF241),"")</f>
        <v/>
      </c>
      <c r="CV146" s="57"/>
    </row>
    <row r="147" spans="2:100" ht="32.450000000000003" customHeight="1">
      <c r="B147" s="878"/>
      <c r="C147" s="878"/>
      <c r="D147" s="879"/>
      <c r="E147" s="849"/>
      <c r="F147" s="850"/>
      <c r="G147" s="850"/>
      <c r="H147" s="850"/>
      <c r="I147" s="850"/>
      <c r="J147" s="337" t="str">
        <f>IF(AND('MAPA DE RIESGOS'!$AP242="Muy Baja",'MAPA DE RIESGOS'!$AR242="Leve"),CONCATENATE("R",'MAPA DE RIESGOS'!$H242,"C",'MAPA DE RIESGOS'!$AF242),"")</f>
        <v/>
      </c>
      <c r="K147" s="338" t="str">
        <f>IF(AND('MAPA DE RIESGOS'!$AP243="Muy Baja",'MAPA DE RIESGOS'!$AR243="Leve"),CONCATENATE("R",'MAPA DE RIESGOS'!$H243,"C",'MAPA DE RIESGOS'!$AF243),"")</f>
        <v/>
      </c>
      <c r="L147" s="338" t="str">
        <f>IF(AND('MAPA DE RIESGOS'!$AP244="Muy Baja",'MAPA DE RIESGOS'!$AR244="Leve"),CONCATENATE("R",'MAPA DE RIESGOS'!$H244,"C",'MAPA DE RIESGOS'!$AF244),"")</f>
        <v/>
      </c>
      <c r="M147" s="338" t="str">
        <f>IF(AND('MAPA DE RIESGOS'!$AP245="Muy Baja",'MAPA DE RIESGOS'!$AR245="Leve"),CONCATENATE("R",'MAPA DE RIESGOS'!$H245,"C",'MAPA DE RIESGOS'!$AF245),"")</f>
        <v/>
      </c>
      <c r="N147" s="338" t="str">
        <f>IF(AND('MAPA DE RIESGOS'!$AP246="Muy Baja",'MAPA DE RIESGOS'!$AR246="Leve"),CONCATENATE("R",'MAPA DE RIESGOS'!$H246,"C",'MAPA DE RIESGOS'!$AF246),"")</f>
        <v/>
      </c>
      <c r="O147" s="338" t="str">
        <f>IF(AND('MAPA DE RIESGOS'!$AP247="Muy Baja",'MAPA DE RIESGOS'!$AR247="Leve"),CONCATENATE("R",'MAPA DE RIESGOS'!$H247,"C",'MAPA DE RIESGOS'!$AF247),"")</f>
        <v/>
      </c>
      <c r="P147" s="338" t="str">
        <f>IF(AND('MAPA DE RIESGOS'!$AP248="Muy Baja",'MAPA DE RIESGOS'!$AR248="Leve"),CONCATENATE("R",'MAPA DE RIESGOS'!$H248,"C",'MAPA DE RIESGOS'!$AF248),"")</f>
        <v/>
      </c>
      <c r="Q147" s="338" t="str">
        <f>IF(AND('MAPA DE RIESGOS'!$AP249="Muy Baja",'MAPA DE RIESGOS'!$AR249="Leve"),CONCATENATE("R",'MAPA DE RIESGOS'!$H249,"C",'MAPA DE RIESGOS'!$AF249),"")</f>
        <v/>
      </c>
      <c r="R147" s="338" t="str">
        <f>IF(AND('MAPA DE RIESGOS'!$AP250="Muy Baja",'MAPA DE RIESGOS'!$AR250="Leve"),CONCATENATE("R",'MAPA DE RIESGOS'!$H250,"C",'MAPA DE RIESGOS'!$AF250),"")</f>
        <v/>
      </c>
      <c r="S147" s="338" t="str">
        <f>IF(AND('MAPA DE RIESGOS'!$AP251="Muy Baja",'MAPA DE RIESGOS'!$AR251="Leve"),CONCATENATE("R",'MAPA DE RIESGOS'!$H251,"C",'MAPA DE RIESGOS'!$AF251),"")</f>
        <v/>
      </c>
      <c r="T147" s="338" t="str">
        <f>IF(AND('MAPA DE RIESGOS'!$AP252="Muy Baja",'MAPA DE RIESGOS'!$AR252="Leve"),CONCATENATE("R",'MAPA DE RIESGOS'!$H252,"C",'MAPA DE RIESGOS'!$AF252),"")</f>
        <v/>
      </c>
      <c r="U147" s="338" t="str">
        <f>IF(AND('MAPA DE RIESGOS'!$AP253="Muy Baja",'MAPA DE RIESGOS'!$AR253="Leve"),CONCATENATE("R",'MAPA DE RIESGOS'!$H253,"C",'MAPA DE RIESGOS'!$AF253),"")</f>
        <v/>
      </c>
      <c r="V147" s="338" t="str">
        <f>IF(AND('MAPA DE RIESGOS'!$AP254="Muy Baja",'MAPA DE RIESGOS'!$AR254="Leve"),CONCATENATE("R",'MAPA DE RIESGOS'!$H254,"C",'MAPA DE RIESGOS'!$AF254),"")</f>
        <v/>
      </c>
      <c r="W147" s="338" t="str">
        <f>IF(AND('MAPA DE RIESGOS'!$AP255="Muy Baja",'MAPA DE RIESGOS'!$AR255="Leve"),CONCATENATE("R",'MAPA DE RIESGOS'!$H255,"C",'MAPA DE RIESGOS'!$AF255),"")</f>
        <v/>
      </c>
      <c r="X147" s="338" t="str">
        <f>IF(AND('MAPA DE RIESGOS'!$AP256="Muy Baja",'MAPA DE RIESGOS'!$AR256="Leve"),CONCATENATE("R",'MAPA DE RIESGOS'!$H256,"C",'MAPA DE RIESGOS'!$AF256),"")</f>
        <v/>
      </c>
      <c r="Y147" s="338" t="str">
        <f>IF(AND('MAPA DE RIESGOS'!$AP257="Muy Baja",'MAPA DE RIESGOS'!$AR257="Leve"),CONCATENATE("R",'MAPA DE RIESGOS'!$H257,"C",'MAPA DE RIESGOS'!$AF257),"")</f>
        <v/>
      </c>
      <c r="Z147" s="338" t="str">
        <f>IF(AND('MAPA DE RIESGOS'!$AP258="Muy Baja",'MAPA DE RIESGOS'!$AR258="Leve"),CONCATENATE("R",'MAPA DE RIESGOS'!$H258,"C",'MAPA DE RIESGOS'!$AF258),"")</f>
        <v/>
      </c>
      <c r="AA147" s="339" t="str">
        <f>IF(AND('MAPA DE RIESGOS'!$AP259="Muy Baja",'MAPA DE RIESGOS'!$AR259="Leve"),CONCATENATE("R",'MAPA DE RIESGOS'!$H259,"C",'MAPA DE RIESGOS'!$AF259),"")</f>
        <v/>
      </c>
      <c r="AB147" s="337" t="str">
        <f>IF(AND('MAPA DE RIESGOS'!$AP242="Muy Baja",'MAPA DE RIESGOS'!$AR242="Menor"),CONCATENATE("R",'MAPA DE RIESGOS'!$H242,"C",'MAPA DE RIESGOS'!$AF242),"")</f>
        <v/>
      </c>
      <c r="AC147" s="338" t="str">
        <f>IF(AND('MAPA DE RIESGOS'!$AP243="Muy Baja",'MAPA DE RIESGOS'!$AR243="Menor"),CONCATENATE("R",'MAPA DE RIESGOS'!$H243,"C",'MAPA DE RIESGOS'!$AF243),"")</f>
        <v/>
      </c>
      <c r="AD147" s="338" t="str">
        <f>IF(AND('MAPA DE RIESGOS'!$AP244="Muy Baja",'MAPA DE RIESGOS'!$AR244="Menor"),CONCATENATE("R",'MAPA DE RIESGOS'!$H244,"C",'MAPA DE RIESGOS'!$AF244),"")</f>
        <v/>
      </c>
      <c r="AE147" s="338" t="str">
        <f>IF(AND('MAPA DE RIESGOS'!$AP245="Muy Baja",'MAPA DE RIESGOS'!$AR245="Menor"),CONCATENATE("R",'MAPA DE RIESGOS'!$H245,"C",'MAPA DE RIESGOS'!$AF245),"")</f>
        <v/>
      </c>
      <c r="AF147" s="338" t="str">
        <f>IF(AND('MAPA DE RIESGOS'!$AP246="Muy Baja",'MAPA DE RIESGOS'!$AR246="Menor"),CONCATENATE("R",'MAPA DE RIESGOS'!$H246,"C",'MAPA DE RIESGOS'!$AF246),"")</f>
        <v/>
      </c>
      <c r="AG147" s="338" t="str">
        <f>IF(AND('MAPA DE RIESGOS'!$AP247="Muy Baja",'MAPA DE RIESGOS'!$AR247="Menor"),CONCATENATE("R",'MAPA DE RIESGOS'!$H247,"C",'MAPA DE RIESGOS'!$AF247),"")</f>
        <v/>
      </c>
      <c r="AH147" s="338" t="str">
        <f>IF(AND('MAPA DE RIESGOS'!$AP248="Muy Baja",'MAPA DE RIESGOS'!$AR248="Menor"),CONCATENATE("R",'MAPA DE RIESGOS'!$H248,"C",'MAPA DE RIESGOS'!$AF248),"")</f>
        <v/>
      </c>
      <c r="AI147" s="338" t="str">
        <f>IF(AND('MAPA DE RIESGOS'!$AP249="Muy Baja",'MAPA DE RIESGOS'!$AR249="Menor"),CONCATENATE("R",'MAPA DE RIESGOS'!$H249,"C",'MAPA DE RIESGOS'!$AF249),"")</f>
        <v/>
      </c>
      <c r="AJ147" s="338" t="str">
        <f>IF(AND('MAPA DE RIESGOS'!$AP250="Muy Baja",'MAPA DE RIESGOS'!$AR250="Menor"),CONCATENATE("R",'MAPA DE RIESGOS'!$H250,"C",'MAPA DE RIESGOS'!$AF250),"")</f>
        <v/>
      </c>
      <c r="AK147" s="338" t="str">
        <f>IF(AND('MAPA DE RIESGOS'!$AP251="Muy Baja",'MAPA DE RIESGOS'!$AR251="Menor"),CONCATENATE("R",'MAPA DE RIESGOS'!$H251,"C",'MAPA DE RIESGOS'!$AF251),"")</f>
        <v/>
      </c>
      <c r="AL147" s="338" t="str">
        <f>IF(AND('MAPA DE RIESGOS'!$AP252="Muy Baja",'MAPA DE RIESGOS'!$AR252="Menor"),CONCATENATE("R",'MAPA DE RIESGOS'!$H252,"C",'MAPA DE RIESGOS'!$AF252),"")</f>
        <v/>
      </c>
      <c r="AM147" s="338" t="str">
        <f>IF(AND('MAPA DE RIESGOS'!$AP253="Muy Baja",'MAPA DE RIESGOS'!$AR253="Menor"),CONCATENATE("R",'MAPA DE RIESGOS'!$H253,"C",'MAPA DE RIESGOS'!$AF253),"")</f>
        <v/>
      </c>
      <c r="AN147" s="338" t="str">
        <f>IF(AND('MAPA DE RIESGOS'!$AP254="Muy Baja",'MAPA DE RIESGOS'!$AR254="Menor"),CONCATENATE("R",'MAPA DE RIESGOS'!$H254,"C",'MAPA DE RIESGOS'!$AF254),"")</f>
        <v/>
      </c>
      <c r="AO147" s="338" t="str">
        <f>IF(AND('MAPA DE RIESGOS'!$AP255="Muy Baja",'MAPA DE RIESGOS'!$AR255="Menor"),CONCATENATE("R",'MAPA DE RIESGOS'!$H255,"C",'MAPA DE RIESGOS'!$AF255),"")</f>
        <v/>
      </c>
      <c r="AP147" s="338" t="str">
        <f>IF(AND('MAPA DE RIESGOS'!$AP256="Muy Baja",'MAPA DE RIESGOS'!$AR256="Menor"),CONCATENATE("R",'MAPA DE RIESGOS'!$H256,"C",'MAPA DE RIESGOS'!$AF256),"")</f>
        <v/>
      </c>
      <c r="AQ147" s="338" t="str">
        <f>IF(AND('MAPA DE RIESGOS'!$AP257="Muy Baja",'MAPA DE RIESGOS'!$AR257="Menor"),CONCATENATE("R",'MAPA DE RIESGOS'!$H257,"C",'MAPA DE RIESGOS'!$AF257),"")</f>
        <v/>
      </c>
      <c r="AR147" s="338" t="str">
        <f>IF(AND('MAPA DE RIESGOS'!$AP258="Muy Baja",'MAPA DE RIESGOS'!$AR258="Menor"),CONCATENATE("R",'MAPA DE RIESGOS'!$H258,"C",'MAPA DE RIESGOS'!$AF258),"")</f>
        <v/>
      </c>
      <c r="AS147" s="339" t="str">
        <f>IF(AND('MAPA DE RIESGOS'!$AP259="Muy Baja",'MAPA DE RIESGOS'!$AR259="Menor"),CONCATENATE("R",'MAPA DE RIESGOS'!$H259,"C",'MAPA DE RIESGOS'!$AF259),"")</f>
        <v/>
      </c>
      <c r="AT147" s="328" t="str">
        <f>IF(AND('MAPA DE RIESGOS'!$AP242="Muy Baja",'MAPA DE RIESGOS'!$AR242="Moderado"),CONCATENATE("R",'MAPA DE RIESGOS'!$H242,"C",'MAPA DE RIESGOS'!$AF242),"")</f>
        <v/>
      </c>
      <c r="AU147" s="329" t="str">
        <f>IF(AND('MAPA DE RIESGOS'!$AP243="Muy Baja",'MAPA DE RIESGOS'!$AR243="Moderado"),CONCATENATE("R",'MAPA DE RIESGOS'!$H243,"C",'MAPA DE RIESGOS'!$AF243),"")</f>
        <v/>
      </c>
      <c r="AV147" s="329" t="str">
        <f>IF(AND('MAPA DE RIESGOS'!$AP244="Muy Baja",'MAPA DE RIESGOS'!$AR244="Moderado"),CONCATENATE("R",'MAPA DE RIESGOS'!$H244,"C",'MAPA DE RIESGOS'!$AF244),"")</f>
        <v/>
      </c>
      <c r="AW147" s="329" t="str">
        <f>IF(AND('MAPA DE RIESGOS'!$AP245="Muy Baja",'MAPA DE RIESGOS'!$AR245="Moderado"),CONCATENATE("R",'MAPA DE RIESGOS'!$H245,"C",'MAPA DE RIESGOS'!$AF245),"")</f>
        <v/>
      </c>
      <c r="AX147" s="329" t="str">
        <f>IF(AND('MAPA DE RIESGOS'!$AP246="Muy Baja",'MAPA DE RIESGOS'!$AR246="Moderado"),CONCATENATE("R",'MAPA DE RIESGOS'!$H246,"C",'MAPA DE RIESGOS'!$AF246),"")</f>
        <v>R39C3</v>
      </c>
      <c r="AY147" s="329" t="str">
        <f>IF(AND('MAPA DE RIESGOS'!$AP247="Muy Baja",'MAPA DE RIESGOS'!$AR247="Moderado"),CONCATENATE("R",'MAPA DE RIESGOS'!$H247,"C",'MAPA DE RIESGOS'!$AF247),"")</f>
        <v>R39C4</v>
      </c>
      <c r="AZ147" s="329" t="str">
        <f>IF(AND('MAPA DE RIESGOS'!$AP248="Muy Baja",'MAPA DE RIESGOS'!$AR248="Moderado"),CONCATENATE("R",'MAPA DE RIESGOS'!$H248,"C",'MAPA DE RIESGOS'!$AF248),"")</f>
        <v/>
      </c>
      <c r="BA147" s="329" t="str">
        <f>IF(AND('MAPA DE RIESGOS'!$AP249="Muy Baja",'MAPA DE RIESGOS'!$AR249="Moderado"),CONCATENATE("R",'MAPA DE RIESGOS'!$H249,"C",'MAPA DE RIESGOS'!$AF249),"")</f>
        <v/>
      </c>
      <c r="BB147" s="329" t="str">
        <f>IF(AND('MAPA DE RIESGOS'!$AP250="Muy Baja",'MAPA DE RIESGOS'!$AR250="Moderado"),CONCATENATE("R",'MAPA DE RIESGOS'!$H250,"C",'MAPA DE RIESGOS'!$AF250),"")</f>
        <v/>
      </c>
      <c r="BC147" s="329" t="str">
        <f>IF(AND('MAPA DE RIESGOS'!$AP251="Muy Baja",'MAPA DE RIESGOS'!$AR251="Moderado"),CONCATENATE("R",'MAPA DE RIESGOS'!$H251,"C",'MAPA DE RIESGOS'!$AF251),"")</f>
        <v/>
      </c>
      <c r="BD147" s="329" t="str">
        <f>IF(AND('MAPA DE RIESGOS'!$AP252="Muy Baja",'MAPA DE RIESGOS'!$AR252="Moderado"),CONCATENATE("R",'MAPA DE RIESGOS'!$H252,"C",'MAPA DE RIESGOS'!$AF252),"")</f>
        <v>R40C3</v>
      </c>
      <c r="BE147" s="329" t="str">
        <f>IF(AND('MAPA DE RIESGOS'!$AP253="Muy Baja",'MAPA DE RIESGOS'!$AR253="Moderado"),CONCATENATE("R",'MAPA DE RIESGOS'!$H253,"C",'MAPA DE RIESGOS'!$AF253),"")</f>
        <v/>
      </c>
      <c r="BF147" s="329" t="str">
        <f>IF(AND('MAPA DE RIESGOS'!$AP254="Muy Baja",'MAPA DE RIESGOS'!$AR254="Moderado"),CONCATENATE("R",'MAPA DE RIESGOS'!$H254,"C",'MAPA DE RIESGOS'!$AF254),"")</f>
        <v/>
      </c>
      <c r="BG147" s="329" t="str">
        <f>IF(AND('MAPA DE RIESGOS'!$AP255="Muy Baja",'MAPA DE RIESGOS'!$AR255="Moderado"),CONCATENATE("R",'MAPA DE RIESGOS'!$H255,"C",'MAPA DE RIESGOS'!$AF255),"")</f>
        <v/>
      </c>
      <c r="BH147" s="329" t="str">
        <f>IF(AND('MAPA DE RIESGOS'!$AP256="Muy Baja",'MAPA DE RIESGOS'!$AR256="Moderado"),CONCATENATE("R",'MAPA DE RIESGOS'!$H256,"C",'MAPA DE RIESGOS'!$AF256),"")</f>
        <v/>
      </c>
      <c r="BI147" s="329" t="str">
        <f>IF(AND('MAPA DE RIESGOS'!$AP257="Muy Baja",'MAPA DE RIESGOS'!$AR257="Moderado"),CONCATENATE("R",'MAPA DE RIESGOS'!$H257,"C",'MAPA DE RIESGOS'!$AF257),"")</f>
        <v/>
      </c>
      <c r="BJ147" s="329" t="str">
        <f>IF(AND('MAPA DE RIESGOS'!$AP258="Muy Baja",'MAPA DE RIESGOS'!$AR258="Moderado"),CONCATENATE("R",'MAPA DE RIESGOS'!$H258,"C",'MAPA DE RIESGOS'!$AF258),"")</f>
        <v>R41C3</v>
      </c>
      <c r="BK147" s="330" t="str">
        <f>IF(AND('MAPA DE RIESGOS'!$AP259="Muy Baja",'MAPA DE RIESGOS'!$AR259="Moderado"),CONCATENATE("R",'MAPA DE RIESGOS'!$H259,"C",'MAPA DE RIESGOS'!$AF259),"")</f>
        <v/>
      </c>
      <c r="BL147" s="316" t="str">
        <f>IF(AND('MAPA DE RIESGOS'!$AP242="Muy Baja",'MAPA DE RIESGOS'!$AR242="Mayor"),CONCATENATE("R",'MAPA DE RIESGOS'!$H242,"C",'MAPA DE RIESGOS'!$AF242),"")</f>
        <v/>
      </c>
      <c r="BM147" s="316" t="str">
        <f>IF(AND('MAPA DE RIESGOS'!$AP243="Muy Baja",'MAPA DE RIESGOS'!$AR243="Mayor"),CONCATENATE("R",'MAPA DE RIESGOS'!$H243,"C",'MAPA DE RIESGOS'!$AF243),"")</f>
        <v/>
      </c>
      <c r="BN147" s="316" t="str">
        <f>IF(AND('MAPA DE RIESGOS'!$AP244="Muy Baja",'MAPA DE RIESGOS'!$AR244="Mayor"),CONCATENATE("R",'MAPA DE RIESGOS'!$H244,"C",'MAPA DE RIESGOS'!$AF244),"")</f>
        <v/>
      </c>
      <c r="BO147" s="316" t="str">
        <f>IF(AND('MAPA DE RIESGOS'!$AP245="Muy Baja",'MAPA DE RIESGOS'!$AR245="Mayor"),CONCATENATE("R",'MAPA DE RIESGOS'!$H245,"C",'MAPA DE RIESGOS'!$AF245),"")</f>
        <v/>
      </c>
      <c r="BP147" s="316" t="str">
        <f>IF(AND('MAPA DE RIESGOS'!$AP246="Muy Baja",'MAPA DE RIESGOS'!$AR246="Mayor"),CONCATENATE("R",'MAPA DE RIESGOS'!$H246,"C",'MAPA DE RIESGOS'!$AF246),"")</f>
        <v/>
      </c>
      <c r="BQ147" s="316" t="str">
        <f>IF(AND('MAPA DE RIESGOS'!$AP247="Muy Baja",'MAPA DE RIESGOS'!$AR247="Mayor"),CONCATENATE("R",'MAPA DE RIESGOS'!$H247,"C",'MAPA DE RIESGOS'!$AF247),"")</f>
        <v/>
      </c>
      <c r="BR147" s="316" t="str">
        <f>IF(AND('MAPA DE RIESGOS'!$AP248="Muy Baja",'MAPA DE RIESGOS'!$AR248="Mayor"),CONCATENATE("R",'MAPA DE RIESGOS'!$H248,"C",'MAPA DE RIESGOS'!$AF248),"")</f>
        <v/>
      </c>
      <c r="BS147" s="316" t="str">
        <f>IF(AND('MAPA DE RIESGOS'!$AP249="Muy Baja",'MAPA DE RIESGOS'!$AR249="Mayor"),CONCATENATE("R",'MAPA DE RIESGOS'!$H249,"C",'MAPA DE RIESGOS'!$AF249),"")</f>
        <v/>
      </c>
      <c r="BT147" s="316" t="str">
        <f>IF(AND('MAPA DE RIESGOS'!$AP250="Muy Baja",'MAPA DE RIESGOS'!$AR250="Mayor"),CONCATENATE("R",'MAPA DE RIESGOS'!$H250,"C",'MAPA DE RIESGOS'!$AF250),"")</f>
        <v/>
      </c>
      <c r="BU147" s="316" t="str">
        <f>IF(AND('MAPA DE RIESGOS'!$AP251="Muy Baja",'MAPA DE RIESGOS'!$AR251="Mayor"),CONCATENATE("R",'MAPA DE RIESGOS'!$H251,"C",'MAPA DE RIESGOS'!$AF251),"")</f>
        <v/>
      </c>
      <c r="BV147" s="316" t="str">
        <f>IF(AND('MAPA DE RIESGOS'!$AP252="Muy Baja",'MAPA DE RIESGOS'!$AR252="Mayor"),CONCATENATE("R",'MAPA DE RIESGOS'!$H252,"C",'MAPA DE RIESGOS'!$AF252),"")</f>
        <v/>
      </c>
      <c r="BW147" s="316" t="str">
        <f>IF(AND('MAPA DE RIESGOS'!$AP253="Muy Baja",'MAPA DE RIESGOS'!$AR253="Mayor"),CONCATENATE("R",'MAPA DE RIESGOS'!$H253,"C",'MAPA DE RIESGOS'!$AF253),"")</f>
        <v/>
      </c>
      <c r="BX147" s="316" t="str">
        <f>IF(AND('MAPA DE RIESGOS'!$AP254="Muy Baja",'MAPA DE RIESGOS'!$AR254="Mayor"),CONCATENATE("R",'MAPA DE RIESGOS'!$H254,"C",'MAPA DE RIESGOS'!$AF254),"")</f>
        <v/>
      </c>
      <c r="BY147" s="316" t="str">
        <f>IF(AND('MAPA DE RIESGOS'!$AP255="Muy Baja",'MAPA DE RIESGOS'!$AR255="Mayor"),CONCATENATE("R",'MAPA DE RIESGOS'!$H255,"C",'MAPA DE RIESGOS'!$AF255),"")</f>
        <v/>
      </c>
      <c r="BZ147" s="316" t="str">
        <f>IF(AND('MAPA DE RIESGOS'!$AP256="Muy Baja",'MAPA DE RIESGOS'!$AR256="Mayor"),CONCATENATE("R",'MAPA DE RIESGOS'!$H256,"C",'MAPA DE RIESGOS'!$AF256),"")</f>
        <v/>
      </c>
      <c r="CA147" s="316" t="str">
        <f>IF(AND('MAPA DE RIESGOS'!$AP257="Muy Baja",'MAPA DE RIESGOS'!$AR257="Mayor"),CONCATENATE("R",'MAPA DE RIESGOS'!$H257,"C",'MAPA DE RIESGOS'!$AF257),"")</f>
        <v/>
      </c>
      <c r="CB147" s="316" t="str">
        <f>IF(AND('MAPA DE RIESGOS'!$AP258="Muy Baja",'MAPA DE RIESGOS'!$AR258="Mayor"),CONCATENATE("R",'MAPA DE RIESGOS'!$H258,"C",'MAPA DE RIESGOS'!$AF258),"")</f>
        <v/>
      </c>
      <c r="CC147" s="317" t="str">
        <f>IF(AND('MAPA DE RIESGOS'!$AP259="Muy Baja",'MAPA DE RIESGOS'!$AR259="Mayor"),CONCATENATE("R",'MAPA DE RIESGOS'!$H259,"C",'MAPA DE RIESGOS'!$AF259),"")</f>
        <v/>
      </c>
      <c r="CD147" s="318" t="str">
        <f>IF(AND('MAPA DE RIESGOS'!$AP242="Muy Baja",'MAPA DE RIESGOS'!$AR242="Catastrófico"),CONCATENATE("R",'MAPA DE RIESGOS'!$H242,"C",'MAPA DE RIESGOS'!$AF242),"")</f>
        <v/>
      </c>
      <c r="CE147" s="318" t="str">
        <f>IF(AND('MAPA DE RIESGOS'!$AP243="Muy Baja",'MAPA DE RIESGOS'!$AR243="Catastrófico"),CONCATENATE("R",'MAPA DE RIESGOS'!$H243,"C",'MAPA DE RIESGOS'!$AF243),"")</f>
        <v/>
      </c>
      <c r="CF147" s="318" t="str">
        <f>IF(AND('MAPA DE RIESGOS'!$AP244="Muy Baja",'MAPA DE RIESGOS'!$AR244="Catastrófico"),CONCATENATE("R",'MAPA DE RIESGOS'!$H244,"C",'MAPA DE RIESGOS'!$AF244),"")</f>
        <v/>
      </c>
      <c r="CG147" s="318" t="str">
        <f>IF(AND('MAPA DE RIESGOS'!$AP245="Muy Baja",'MAPA DE RIESGOS'!$AR245="Catastrófico"),CONCATENATE("R",'MAPA DE RIESGOS'!$H245,"C",'MAPA DE RIESGOS'!$AF245),"")</f>
        <v/>
      </c>
      <c r="CH147" s="318" t="str">
        <f>IF(AND('MAPA DE RIESGOS'!$AP246="Muy Baja",'MAPA DE RIESGOS'!$AR246="Catastrófico"),CONCATENATE("R",'MAPA DE RIESGOS'!$H246,"C",'MAPA DE RIESGOS'!$AF246),"")</f>
        <v/>
      </c>
      <c r="CI147" s="318" t="str">
        <f>IF(AND('MAPA DE RIESGOS'!$AP247="Muy Baja",'MAPA DE RIESGOS'!$AR247="Catastrófico"),CONCATENATE("R",'MAPA DE RIESGOS'!$H247,"C",'MAPA DE RIESGOS'!$AF247),"")</f>
        <v/>
      </c>
      <c r="CJ147" s="318" t="str">
        <f>IF(AND('MAPA DE RIESGOS'!$AP248="Muy Baja",'MAPA DE RIESGOS'!$AR248="Catastrófico"),CONCATENATE("R",'MAPA DE RIESGOS'!$H248,"C",'MAPA DE RIESGOS'!$AF248),"")</f>
        <v/>
      </c>
      <c r="CK147" s="318" t="str">
        <f>IF(AND('MAPA DE RIESGOS'!$AP249="Muy Baja",'MAPA DE RIESGOS'!$AR249="Catastrófico"),CONCATENATE("R",'MAPA DE RIESGOS'!$H249,"C",'MAPA DE RIESGOS'!$AF249),"")</f>
        <v/>
      </c>
      <c r="CL147" s="318" t="str">
        <f>IF(AND('MAPA DE RIESGOS'!$AP250="Muy Baja",'MAPA DE RIESGOS'!$AR250="Catastrófico"),CONCATENATE("R",'MAPA DE RIESGOS'!$H250,"C",'MAPA DE RIESGOS'!$AF250),"")</f>
        <v/>
      </c>
      <c r="CM147" s="318" t="str">
        <f>IF(AND('MAPA DE RIESGOS'!$AP251="Muy Baja",'MAPA DE RIESGOS'!$AR251="Catastrófico"),CONCATENATE("R",'MAPA DE RIESGOS'!$H251,"C",'MAPA DE RIESGOS'!$AF251),"")</f>
        <v/>
      </c>
      <c r="CN147" s="318" t="str">
        <f>IF(AND('MAPA DE RIESGOS'!$AP252="Muy Baja",'MAPA DE RIESGOS'!$AR252="Catastrófico"),CONCATENATE("R",'MAPA DE RIESGOS'!$H252,"C",'MAPA DE RIESGOS'!$AF252),"")</f>
        <v/>
      </c>
      <c r="CO147" s="318" t="str">
        <f>IF(AND('MAPA DE RIESGOS'!$AP253="Muy Baja",'MAPA DE RIESGOS'!$AR253="Catastrófico"),CONCATENATE("R",'MAPA DE RIESGOS'!$H253,"C",'MAPA DE RIESGOS'!$AF253),"")</f>
        <v/>
      </c>
      <c r="CP147" s="318" t="str">
        <f>IF(AND('MAPA DE RIESGOS'!$AP254="Muy Baja",'MAPA DE RIESGOS'!$AR254="Catastrófico"),CONCATENATE("R",'MAPA DE RIESGOS'!$H254,"C",'MAPA DE RIESGOS'!$AF254),"")</f>
        <v/>
      </c>
      <c r="CQ147" s="318" t="str">
        <f>IF(AND('MAPA DE RIESGOS'!$AP255="Muy Baja",'MAPA DE RIESGOS'!$AR255="Catastrófico"),CONCATENATE("R",'MAPA DE RIESGOS'!$H255,"C",'MAPA DE RIESGOS'!$AF255),"")</f>
        <v/>
      </c>
      <c r="CR147" s="318" t="str">
        <f>IF(AND('MAPA DE RIESGOS'!$AP256="Muy Baja",'MAPA DE RIESGOS'!$AR256="Catastrófico"),CONCATENATE("R",'MAPA DE RIESGOS'!$H256,"C",'MAPA DE RIESGOS'!$AF256),"")</f>
        <v/>
      </c>
      <c r="CS147" s="318" t="str">
        <f>IF(AND('MAPA DE RIESGOS'!$AP257="Muy Baja",'MAPA DE RIESGOS'!$AR257="Catastrófico"),CONCATENATE("R",'MAPA DE RIESGOS'!$H257,"C",'MAPA DE RIESGOS'!$AF257),"")</f>
        <v/>
      </c>
      <c r="CT147" s="318" t="str">
        <f>IF(AND('MAPA DE RIESGOS'!$AP258="Muy Baja",'MAPA DE RIESGOS'!$AR258="Catastrófico"),CONCATENATE("R",'MAPA DE RIESGOS'!$H258,"C",'MAPA DE RIESGOS'!$AF258),"")</f>
        <v/>
      </c>
      <c r="CU147" s="319" t="str">
        <f>IF(AND('MAPA DE RIESGOS'!$AP259="Muy Baja",'MAPA DE RIESGOS'!$AR259="Catastrófico"),CONCATENATE("R",'MAPA DE RIESGOS'!$H259,"C",'MAPA DE RIESGOS'!$AF259),"")</f>
        <v/>
      </c>
      <c r="CV147" s="57"/>
    </row>
    <row r="148" spans="2:100" ht="32.450000000000003" customHeight="1">
      <c r="B148" s="878"/>
      <c r="C148" s="878"/>
      <c r="D148" s="879"/>
      <c r="E148" s="849"/>
      <c r="F148" s="850"/>
      <c r="G148" s="850"/>
      <c r="H148" s="850"/>
      <c r="I148" s="850"/>
      <c r="J148" s="337" t="str">
        <f>IF(AND('MAPA DE RIESGOS'!$AP260="Muy Baja",'MAPA DE RIESGOS'!$AR260="Leve"),CONCATENATE("R",'MAPA DE RIESGOS'!$H260,"C",'MAPA DE RIESGOS'!$AF260),"")</f>
        <v/>
      </c>
      <c r="K148" s="338" t="str">
        <f>IF(AND('MAPA DE RIESGOS'!$AP261="Muy Baja",'MAPA DE RIESGOS'!$AR261="Leve"),CONCATENATE("R",'MAPA DE RIESGOS'!$H261,"C",'MAPA DE RIESGOS'!$AF261),"")</f>
        <v/>
      </c>
      <c r="L148" s="338" t="str">
        <f>IF(AND('MAPA DE RIESGOS'!$AP262="Muy Baja",'MAPA DE RIESGOS'!$AR262="Leve"),CONCATENATE("R",'MAPA DE RIESGOS'!$H262,"C",'MAPA DE RIESGOS'!$AF262),"")</f>
        <v/>
      </c>
      <c r="M148" s="338" t="str">
        <f>IF(AND('MAPA DE RIESGOS'!$AP263="Muy Baja",'MAPA DE RIESGOS'!$AR263="Leve"),CONCATENATE("R",'MAPA DE RIESGOS'!$H263,"C",'MAPA DE RIESGOS'!$AF263),"")</f>
        <v/>
      </c>
      <c r="N148" s="338" t="str">
        <f>IF(AND('MAPA DE RIESGOS'!$AP264="Muy Baja",'MAPA DE RIESGOS'!$AR264="Leve"),CONCATENATE("R",'MAPA DE RIESGOS'!$H264,"C",'MAPA DE RIESGOS'!$AF264),"")</f>
        <v/>
      </c>
      <c r="O148" s="338" t="str">
        <f>IF(AND('MAPA DE RIESGOS'!$AP265="Muy Baja",'MAPA DE RIESGOS'!$AR265="Leve"),CONCATENATE("R",'MAPA DE RIESGOS'!$H265,"C",'MAPA DE RIESGOS'!$AF265),"")</f>
        <v/>
      </c>
      <c r="P148" s="338" t="str">
        <f>IF(AND('MAPA DE RIESGOS'!$AP266="Muy Baja",'MAPA DE RIESGOS'!$AR266="Leve"),CONCATENATE("R",'MAPA DE RIESGOS'!$H266,"C",'MAPA DE RIESGOS'!$AF266),"")</f>
        <v/>
      </c>
      <c r="Q148" s="338" t="str">
        <f>IF(AND('MAPA DE RIESGOS'!$AP267="Muy Baja",'MAPA DE RIESGOS'!$AR267="Leve"),CONCATENATE("R",'MAPA DE RIESGOS'!$H267,"C",'MAPA DE RIESGOS'!$AF267),"")</f>
        <v/>
      </c>
      <c r="R148" s="338" t="str">
        <f>IF(AND('MAPA DE RIESGOS'!$AP268="Muy Baja",'MAPA DE RIESGOS'!$AR268="Leve"),CONCATENATE("R",'MAPA DE RIESGOS'!$H268,"C",'MAPA DE RIESGOS'!$AF268),"")</f>
        <v/>
      </c>
      <c r="S148" s="338" t="str">
        <f>IF(AND('MAPA DE RIESGOS'!$AP269="Muy Baja",'MAPA DE RIESGOS'!$AR269="Leve"),CONCATENATE("R",'MAPA DE RIESGOS'!$H269,"C",'MAPA DE RIESGOS'!$AF269),"")</f>
        <v/>
      </c>
      <c r="T148" s="338" t="str">
        <f>IF(AND('MAPA DE RIESGOS'!$AP270="Muy Baja",'MAPA DE RIESGOS'!$AR270="Leve"),CONCATENATE("R",'MAPA DE RIESGOS'!$H270,"C",'MAPA DE RIESGOS'!$AF270),"")</f>
        <v/>
      </c>
      <c r="U148" s="338" t="str">
        <f>IF(AND('MAPA DE RIESGOS'!$AP271="Muy Baja",'MAPA DE RIESGOS'!$AR271="Leve"),CONCATENATE("R",'MAPA DE RIESGOS'!$H271,"C",'MAPA DE RIESGOS'!$AF271),"")</f>
        <v/>
      </c>
      <c r="V148" s="338" t="str">
        <f>IF(AND('MAPA DE RIESGOS'!$AP272="Muy Baja",'MAPA DE RIESGOS'!$AR272="Leve"),CONCATENATE("R",'MAPA DE RIESGOS'!$H272,"C",'MAPA DE RIESGOS'!$AF272),"")</f>
        <v/>
      </c>
      <c r="W148" s="338" t="str">
        <f>IF(AND('MAPA DE RIESGOS'!$AP273="Muy Baja",'MAPA DE RIESGOS'!$AR273="Leve"),CONCATENATE("R",'MAPA DE RIESGOS'!$H273,"C",'MAPA DE RIESGOS'!$AF273),"")</f>
        <v/>
      </c>
      <c r="X148" s="338" t="str">
        <f>IF(AND('MAPA DE RIESGOS'!$AP274="Muy Baja",'MAPA DE RIESGOS'!$AR274="Leve"),CONCATENATE("R",'MAPA DE RIESGOS'!$H274,"C",'MAPA DE RIESGOS'!$AF274),"")</f>
        <v/>
      </c>
      <c r="Y148" s="338" t="str">
        <f>IF(AND('MAPA DE RIESGOS'!$AP275="Muy Baja",'MAPA DE RIESGOS'!$AR275="Leve"),CONCATENATE("R",'MAPA DE RIESGOS'!$H275,"C",'MAPA DE RIESGOS'!$AF275),"")</f>
        <v/>
      </c>
      <c r="Z148" s="338" t="str">
        <f>IF(AND('MAPA DE RIESGOS'!$AP276="Muy Baja",'MAPA DE RIESGOS'!$AR276="Leve"),CONCATENATE("R",'MAPA DE RIESGOS'!$H276,"C",'MAPA DE RIESGOS'!$AF276),"")</f>
        <v/>
      </c>
      <c r="AA148" s="339" t="str">
        <f>IF(AND('MAPA DE RIESGOS'!$AP277="Muy Baja",'MAPA DE RIESGOS'!$AR277="Leve"),CONCATENATE("R",'MAPA DE RIESGOS'!$H277,"C",'MAPA DE RIESGOS'!$AF277),"")</f>
        <v/>
      </c>
      <c r="AB148" s="337" t="str">
        <f>IF(AND('MAPA DE RIESGOS'!$AP260="Muy Baja",'MAPA DE RIESGOS'!$AR260="Menor"),CONCATENATE("R",'MAPA DE RIESGOS'!$H260,"C",'MAPA DE RIESGOS'!$AF260),"")</f>
        <v/>
      </c>
      <c r="AC148" s="338" t="str">
        <f>IF(AND('MAPA DE RIESGOS'!$AP261="Muy Baja",'MAPA DE RIESGOS'!$AR261="Menor"),CONCATENATE("R",'MAPA DE RIESGOS'!$H261,"C",'MAPA DE RIESGOS'!$AF261),"")</f>
        <v/>
      </c>
      <c r="AD148" s="338" t="str">
        <f>IF(AND('MAPA DE RIESGOS'!$AP262="Muy Baja",'MAPA DE RIESGOS'!$AR262="Menor"),CONCATENATE("R",'MAPA DE RIESGOS'!$H262,"C",'MAPA DE RIESGOS'!$AF262),"")</f>
        <v/>
      </c>
      <c r="AE148" s="338" t="str">
        <f>IF(AND('MAPA DE RIESGOS'!$AP263="Muy Baja",'MAPA DE RIESGOS'!$AR263="Menor"),CONCATENATE("R",'MAPA DE RIESGOS'!$H263,"C",'MAPA DE RIESGOS'!$AF263),"")</f>
        <v/>
      </c>
      <c r="AF148" s="338" t="str">
        <f>IF(AND('MAPA DE RIESGOS'!$AP264="Muy Baja",'MAPA DE RIESGOS'!$AR264="Menor"),CONCATENATE("R",'MAPA DE RIESGOS'!$H264,"C",'MAPA DE RIESGOS'!$AF264),"")</f>
        <v/>
      </c>
      <c r="AG148" s="338" t="str">
        <f>IF(AND('MAPA DE RIESGOS'!$AP265="Muy Baja",'MAPA DE RIESGOS'!$AR265="Menor"),CONCATENATE("R",'MAPA DE RIESGOS'!$H265,"C",'MAPA DE RIESGOS'!$AF265),"")</f>
        <v/>
      </c>
      <c r="AH148" s="338" t="str">
        <f>IF(AND('MAPA DE RIESGOS'!$AP266="Muy Baja",'MAPA DE RIESGOS'!$AR266="Menor"),CONCATENATE("R",'MAPA DE RIESGOS'!$H266,"C",'MAPA DE RIESGOS'!$AF266),"")</f>
        <v/>
      </c>
      <c r="AI148" s="338" t="str">
        <f>IF(AND('MAPA DE RIESGOS'!$AP267="Muy Baja",'MAPA DE RIESGOS'!$AR267="Menor"),CONCATENATE("R",'MAPA DE RIESGOS'!$H267,"C",'MAPA DE RIESGOS'!$AF267),"")</f>
        <v/>
      </c>
      <c r="AJ148" s="338" t="str">
        <f>IF(AND('MAPA DE RIESGOS'!$AP268="Muy Baja",'MAPA DE RIESGOS'!$AR268="Menor"),CONCATENATE("R",'MAPA DE RIESGOS'!$H268,"C",'MAPA DE RIESGOS'!$AF268),"")</f>
        <v/>
      </c>
      <c r="AK148" s="338" t="str">
        <f>IF(AND('MAPA DE RIESGOS'!$AP269="Muy Baja",'MAPA DE RIESGOS'!$AR269="Menor"),CONCATENATE("R",'MAPA DE RIESGOS'!$H269,"C",'MAPA DE RIESGOS'!$AF269),"")</f>
        <v/>
      </c>
      <c r="AL148" s="338" t="str">
        <f>IF(AND('MAPA DE RIESGOS'!$AP270="Muy Baja",'MAPA DE RIESGOS'!$AR270="Menor"),CONCATENATE("R",'MAPA DE RIESGOS'!$H270,"C",'MAPA DE RIESGOS'!$AF270),"")</f>
        <v/>
      </c>
      <c r="AM148" s="338" t="str">
        <f>IF(AND('MAPA DE RIESGOS'!$AP271="Muy Baja",'MAPA DE RIESGOS'!$AR271="Menor"),CONCATENATE("R",'MAPA DE RIESGOS'!$H271,"C",'MAPA DE RIESGOS'!$AF271),"")</f>
        <v/>
      </c>
      <c r="AN148" s="338" t="str">
        <f>IF(AND('MAPA DE RIESGOS'!$AP272="Muy Baja",'MAPA DE RIESGOS'!$AR272="Menor"),CONCATENATE("R",'MAPA DE RIESGOS'!$H272,"C",'MAPA DE RIESGOS'!$AF272),"")</f>
        <v/>
      </c>
      <c r="AO148" s="338" t="str">
        <f>IF(AND('MAPA DE RIESGOS'!$AP273="Muy Baja",'MAPA DE RIESGOS'!$AR273="Menor"),CONCATENATE("R",'MAPA DE RIESGOS'!$H273,"C",'MAPA DE RIESGOS'!$AF273),"")</f>
        <v/>
      </c>
      <c r="AP148" s="338" t="str">
        <f>IF(AND('MAPA DE RIESGOS'!$AP274="Muy Baja",'MAPA DE RIESGOS'!$AR274="Menor"),CONCATENATE("R",'MAPA DE RIESGOS'!$H274,"C",'MAPA DE RIESGOS'!$AF274),"")</f>
        <v/>
      </c>
      <c r="AQ148" s="338" t="str">
        <f>IF(AND('MAPA DE RIESGOS'!$AP275="Muy Baja",'MAPA DE RIESGOS'!$AR275="Menor"),CONCATENATE("R",'MAPA DE RIESGOS'!$H275,"C",'MAPA DE RIESGOS'!$AF275),"")</f>
        <v/>
      </c>
      <c r="AR148" s="338" t="str">
        <f>IF(AND('MAPA DE RIESGOS'!$AP276="Muy Baja",'MAPA DE RIESGOS'!$AR276="Menor"),CONCATENATE("R",'MAPA DE RIESGOS'!$H276,"C",'MAPA DE RIESGOS'!$AF276),"")</f>
        <v/>
      </c>
      <c r="AS148" s="339" t="str">
        <f>IF(AND('MAPA DE RIESGOS'!$AP277="Muy Baja",'MAPA DE RIESGOS'!$AR277="Menor"),CONCATENATE("R",'MAPA DE RIESGOS'!$H277,"C",'MAPA DE RIESGOS'!$AF277),"")</f>
        <v/>
      </c>
      <c r="AT148" s="328" t="str">
        <f>IF(AND('MAPA DE RIESGOS'!$AP260="Muy Baja",'MAPA DE RIESGOS'!$AR260="Moderado"),CONCATENATE("R",'MAPA DE RIESGOS'!$H260,"C",'MAPA DE RIESGOS'!$AF260),"")</f>
        <v/>
      </c>
      <c r="AU148" s="329" t="str">
        <f>IF(AND('MAPA DE RIESGOS'!$AP261="Muy Baja",'MAPA DE RIESGOS'!$AR261="Moderado"),CONCATENATE("R",'MAPA DE RIESGOS'!$H261,"C",'MAPA DE RIESGOS'!$AF261),"")</f>
        <v/>
      </c>
      <c r="AV148" s="329" t="str">
        <f>IF(AND('MAPA DE RIESGOS'!$AP262="Muy Baja",'MAPA DE RIESGOS'!$AR262="Moderado"),CONCATENATE("R",'MAPA DE RIESGOS'!$H262,"C",'MAPA DE RIESGOS'!$AF262),"")</f>
        <v/>
      </c>
      <c r="AW148" s="329" t="str">
        <f>IF(AND('MAPA DE RIESGOS'!$AP263="Muy Baja",'MAPA DE RIESGOS'!$AR263="Moderado"),CONCATENATE("R",'MAPA DE RIESGOS'!$H263,"C",'MAPA DE RIESGOS'!$AF263),"")</f>
        <v/>
      </c>
      <c r="AX148" s="329" t="str">
        <f>IF(AND('MAPA DE RIESGOS'!$AP264="Muy Baja",'MAPA DE RIESGOS'!$AR264="Moderado"),CONCATENATE("R",'MAPA DE RIESGOS'!$H264,"C",'MAPA DE RIESGOS'!$AF264),"")</f>
        <v>R42C3</v>
      </c>
      <c r="AY148" s="329" t="str">
        <f>IF(AND('MAPA DE RIESGOS'!$AP265="Muy Baja",'MAPA DE RIESGOS'!$AR265="Moderado"),CONCATENATE("R",'MAPA DE RIESGOS'!$H265,"C",'MAPA DE RIESGOS'!$AF265),"")</f>
        <v>R42C4</v>
      </c>
      <c r="AZ148" s="329" t="str">
        <f>IF(AND('MAPA DE RIESGOS'!$AP266="Muy Baja",'MAPA DE RIESGOS'!$AR266="Moderado"),CONCATENATE("R",'MAPA DE RIESGOS'!$H266,"C",'MAPA DE RIESGOS'!$AF266),"")</f>
        <v/>
      </c>
      <c r="BA148" s="329" t="str">
        <f>IF(AND('MAPA DE RIESGOS'!$AP267="Muy Baja",'MAPA DE RIESGOS'!$AR267="Moderado"),CONCATENATE("R",'MAPA DE RIESGOS'!$H267,"C",'MAPA DE RIESGOS'!$AF267),"")</f>
        <v/>
      </c>
      <c r="BB148" s="329" t="str">
        <f>IF(AND('MAPA DE RIESGOS'!$AP268="Muy Baja",'MAPA DE RIESGOS'!$AR268="Moderado"),CONCATENATE("R",'MAPA DE RIESGOS'!$H268,"C",'MAPA DE RIESGOS'!$AF268),"")</f>
        <v/>
      </c>
      <c r="BC148" s="329" t="str">
        <f>IF(AND('MAPA DE RIESGOS'!$AP269="Muy Baja",'MAPA DE RIESGOS'!$AR269="Moderado"),CONCATENATE("R",'MAPA DE RIESGOS'!$H269,"C",'MAPA DE RIESGOS'!$AF269),"")</f>
        <v/>
      </c>
      <c r="BD148" s="329" t="str">
        <f>IF(AND('MAPA DE RIESGOS'!$AP270="Muy Baja",'MAPA DE RIESGOS'!$AR270="Moderado"),CONCATENATE("R",'MAPA DE RIESGOS'!$H270,"C",'MAPA DE RIESGOS'!$AF270),"")</f>
        <v>R43C3</v>
      </c>
      <c r="BE148" s="329" t="str">
        <f>IF(AND('MAPA DE RIESGOS'!$AP271="Muy Baja",'MAPA DE RIESGOS'!$AR271="Moderado"),CONCATENATE("R",'MAPA DE RIESGOS'!$H271,"C",'MAPA DE RIESGOS'!$AF271),"")</f>
        <v>R43C4</v>
      </c>
      <c r="BF148" s="329" t="str">
        <f>IF(AND('MAPA DE RIESGOS'!$AP272="Muy Baja",'MAPA DE RIESGOS'!$AR272="Moderado"),CONCATENATE("R",'MAPA DE RIESGOS'!$H272,"C",'MAPA DE RIESGOS'!$AF272),"")</f>
        <v/>
      </c>
      <c r="BG148" s="329" t="str">
        <f>IF(AND('MAPA DE RIESGOS'!$AP273="Muy Baja",'MAPA DE RIESGOS'!$AR273="Moderado"),CONCATENATE("R",'MAPA DE RIESGOS'!$H273,"C",'MAPA DE RIESGOS'!$AF273),"")</f>
        <v/>
      </c>
      <c r="BH148" s="329" t="str">
        <f>IF(AND('MAPA DE RIESGOS'!$AP274="Muy Baja",'MAPA DE RIESGOS'!$AR274="Moderado"),CONCATENATE("R",'MAPA DE RIESGOS'!$H274,"C",'MAPA DE RIESGOS'!$AF274),"")</f>
        <v/>
      </c>
      <c r="BI148" s="329" t="str">
        <f>IF(AND('MAPA DE RIESGOS'!$AP275="Muy Baja",'MAPA DE RIESGOS'!$AR275="Moderado"),CONCATENATE("R",'MAPA DE RIESGOS'!$H275,"C",'MAPA DE RIESGOS'!$AF275),"")</f>
        <v/>
      </c>
      <c r="BJ148" s="329" t="str">
        <f>IF(AND('MAPA DE RIESGOS'!$AP276="Muy Baja",'MAPA DE RIESGOS'!$AR276="Moderado"),CONCATENATE("R",'MAPA DE RIESGOS'!$H276,"C",'MAPA DE RIESGOS'!$AF276),"")</f>
        <v>R44C3</v>
      </c>
      <c r="BK148" s="330" t="str">
        <f>IF(AND('MAPA DE RIESGOS'!$AP277="Muy Baja",'MAPA DE RIESGOS'!$AR277="Moderado"),CONCATENATE("R",'MAPA DE RIESGOS'!$H277,"C",'MAPA DE RIESGOS'!$AF277),"")</f>
        <v/>
      </c>
      <c r="BL148" s="316" t="str">
        <f>IF(AND('MAPA DE RIESGOS'!$AP260="Muy Baja",'MAPA DE RIESGOS'!$AR260="Mayor"),CONCATENATE("R",'MAPA DE RIESGOS'!$H260,"C",'MAPA DE RIESGOS'!$AF260),"")</f>
        <v/>
      </c>
      <c r="BM148" s="316" t="str">
        <f>IF(AND('MAPA DE RIESGOS'!$AP261="Muy Baja",'MAPA DE RIESGOS'!$AR261="Mayor"),CONCATENATE("R",'MAPA DE RIESGOS'!$H261,"C",'MAPA DE RIESGOS'!$AF261),"")</f>
        <v/>
      </c>
      <c r="BN148" s="316" t="str">
        <f>IF(AND('MAPA DE RIESGOS'!$AP262="Muy Baja",'MAPA DE RIESGOS'!$AR262="Mayor"),CONCATENATE("R",'MAPA DE RIESGOS'!$H262,"C",'MAPA DE RIESGOS'!$AF262),"")</f>
        <v/>
      </c>
      <c r="BO148" s="316" t="str">
        <f>IF(AND('MAPA DE RIESGOS'!$AP263="Muy Baja",'MAPA DE RIESGOS'!$AR263="Mayor"),CONCATENATE("R",'MAPA DE RIESGOS'!$H263,"C",'MAPA DE RIESGOS'!$AF263),"")</f>
        <v/>
      </c>
      <c r="BP148" s="316" t="str">
        <f>IF(AND('MAPA DE RIESGOS'!$AP264="Muy Baja",'MAPA DE RIESGOS'!$AR264="Mayor"),CONCATENATE("R",'MAPA DE RIESGOS'!$H264,"C",'MAPA DE RIESGOS'!$AF264),"")</f>
        <v/>
      </c>
      <c r="BQ148" s="316" t="str">
        <f>IF(AND('MAPA DE RIESGOS'!$AP265="Muy Baja",'MAPA DE RIESGOS'!$AR265="Mayor"),CONCATENATE("R",'MAPA DE RIESGOS'!$H265,"C",'MAPA DE RIESGOS'!$AF265),"")</f>
        <v/>
      </c>
      <c r="BR148" s="316" t="str">
        <f>IF(AND('MAPA DE RIESGOS'!$AP266="Muy Baja",'MAPA DE RIESGOS'!$AR266="Mayor"),CONCATENATE("R",'MAPA DE RIESGOS'!$H266,"C",'MAPA DE RIESGOS'!$AF266),"")</f>
        <v/>
      </c>
      <c r="BS148" s="316" t="str">
        <f>IF(AND('MAPA DE RIESGOS'!$AP267="Muy Baja",'MAPA DE RIESGOS'!$AR267="Mayor"),CONCATENATE("R",'MAPA DE RIESGOS'!$H267,"C",'MAPA DE RIESGOS'!$AF267),"")</f>
        <v/>
      </c>
      <c r="BT148" s="316" t="str">
        <f>IF(AND('MAPA DE RIESGOS'!$AP268="Muy Baja",'MAPA DE RIESGOS'!$AR268="Mayor"),CONCATENATE("R",'MAPA DE RIESGOS'!$H268,"C",'MAPA DE RIESGOS'!$AF268),"")</f>
        <v/>
      </c>
      <c r="BU148" s="316" t="str">
        <f>IF(AND('MAPA DE RIESGOS'!$AP269="Muy Baja",'MAPA DE RIESGOS'!$AR269="Mayor"),CONCATENATE("R",'MAPA DE RIESGOS'!$H269,"C",'MAPA DE RIESGOS'!$AF269),"")</f>
        <v/>
      </c>
      <c r="BV148" s="316" t="str">
        <f>IF(AND('MAPA DE RIESGOS'!$AP270="Muy Baja",'MAPA DE RIESGOS'!$AR270="Mayor"),CONCATENATE("R",'MAPA DE RIESGOS'!$H270,"C",'MAPA DE RIESGOS'!$AF270),"")</f>
        <v/>
      </c>
      <c r="BW148" s="316" t="str">
        <f>IF(AND('MAPA DE RIESGOS'!$AP271="Muy Baja",'MAPA DE RIESGOS'!$AR271="Mayor"),CONCATENATE("R",'MAPA DE RIESGOS'!$H271,"C",'MAPA DE RIESGOS'!$AF271),"")</f>
        <v/>
      </c>
      <c r="BX148" s="316" t="str">
        <f>IF(AND('MAPA DE RIESGOS'!$AP272="Muy Baja",'MAPA DE RIESGOS'!$AR272="Mayor"),CONCATENATE("R",'MAPA DE RIESGOS'!$H272,"C",'MAPA DE RIESGOS'!$AF272),"")</f>
        <v/>
      </c>
      <c r="BY148" s="316" t="str">
        <f>IF(AND('MAPA DE RIESGOS'!$AP273="Muy Baja",'MAPA DE RIESGOS'!$AR273="Mayor"),CONCATENATE("R",'MAPA DE RIESGOS'!$H273,"C",'MAPA DE RIESGOS'!$AF273),"")</f>
        <v/>
      </c>
      <c r="BZ148" s="316" t="str">
        <f>IF(AND('MAPA DE RIESGOS'!$AP274="Muy Baja",'MAPA DE RIESGOS'!$AR274="Mayor"),CONCATENATE("R",'MAPA DE RIESGOS'!$H274,"C",'MAPA DE RIESGOS'!$AF274),"")</f>
        <v/>
      </c>
      <c r="CA148" s="316" t="str">
        <f>IF(AND('MAPA DE RIESGOS'!$AP275="Muy Baja",'MAPA DE RIESGOS'!$AR275="Mayor"),CONCATENATE("R",'MAPA DE RIESGOS'!$H275,"C",'MAPA DE RIESGOS'!$AF275),"")</f>
        <v/>
      </c>
      <c r="CB148" s="316" t="str">
        <f>IF(AND('MAPA DE RIESGOS'!$AP276="Muy Baja",'MAPA DE RIESGOS'!$AR276="Mayor"),CONCATENATE("R",'MAPA DE RIESGOS'!$H276,"C",'MAPA DE RIESGOS'!$AF276),"")</f>
        <v/>
      </c>
      <c r="CC148" s="317" t="str">
        <f>IF(AND('MAPA DE RIESGOS'!$AP277="Muy Baja",'MAPA DE RIESGOS'!$AR277="Mayor"),CONCATENATE("R",'MAPA DE RIESGOS'!$H277,"C",'MAPA DE RIESGOS'!$AF277),"")</f>
        <v/>
      </c>
      <c r="CD148" s="318" t="str">
        <f>IF(AND('MAPA DE RIESGOS'!$AP260="Muy Baja",'MAPA DE RIESGOS'!$AR260="Catastrófico"),CONCATENATE("R",'MAPA DE RIESGOS'!$H260,"C",'MAPA DE RIESGOS'!$AF260),"")</f>
        <v/>
      </c>
      <c r="CE148" s="318" t="str">
        <f>IF(AND('MAPA DE RIESGOS'!$AP261="Muy Baja",'MAPA DE RIESGOS'!$AR261="Catastrófico"),CONCATENATE("R",'MAPA DE RIESGOS'!$H261,"C",'MAPA DE RIESGOS'!$AF261),"")</f>
        <v/>
      </c>
      <c r="CF148" s="318" t="str">
        <f>IF(AND('MAPA DE RIESGOS'!$AP262="Muy Baja",'MAPA DE RIESGOS'!$AR262="Catastrófico"),CONCATENATE("R",'MAPA DE RIESGOS'!$H262,"C",'MAPA DE RIESGOS'!$AF262),"")</f>
        <v/>
      </c>
      <c r="CG148" s="318" t="str">
        <f>IF(AND('MAPA DE RIESGOS'!$AP263="Muy Baja",'MAPA DE RIESGOS'!$AR263="Catastrófico"),CONCATENATE("R",'MAPA DE RIESGOS'!$H263,"C",'MAPA DE RIESGOS'!$AF263),"")</f>
        <v/>
      </c>
      <c r="CH148" s="318" t="str">
        <f>IF(AND('MAPA DE RIESGOS'!$AP264="Muy Baja",'MAPA DE RIESGOS'!$AR264="Catastrófico"),CONCATENATE("R",'MAPA DE RIESGOS'!$H264,"C",'MAPA DE RIESGOS'!$AF264),"")</f>
        <v/>
      </c>
      <c r="CI148" s="318" t="str">
        <f>IF(AND('MAPA DE RIESGOS'!$AP265="Muy Baja",'MAPA DE RIESGOS'!$AR265="Catastrófico"),CONCATENATE("R",'MAPA DE RIESGOS'!$H265,"C",'MAPA DE RIESGOS'!$AF265),"")</f>
        <v/>
      </c>
      <c r="CJ148" s="318" t="str">
        <f>IF(AND('MAPA DE RIESGOS'!$AP266="Muy Baja",'MAPA DE RIESGOS'!$AR266="Catastrófico"),CONCATENATE("R",'MAPA DE RIESGOS'!$H266,"C",'MAPA DE RIESGOS'!$AF266),"")</f>
        <v/>
      </c>
      <c r="CK148" s="318" t="str">
        <f>IF(AND('MAPA DE RIESGOS'!$AP267="Muy Baja",'MAPA DE RIESGOS'!$AR267="Catastrófico"),CONCATENATE("R",'MAPA DE RIESGOS'!$H267,"C",'MAPA DE RIESGOS'!$AF267),"")</f>
        <v/>
      </c>
      <c r="CL148" s="318" t="str">
        <f>IF(AND('MAPA DE RIESGOS'!$AP268="Muy Baja",'MAPA DE RIESGOS'!$AR268="Catastrófico"),CONCATENATE("R",'MAPA DE RIESGOS'!$H268,"C",'MAPA DE RIESGOS'!$AF268),"")</f>
        <v/>
      </c>
      <c r="CM148" s="318" t="str">
        <f>IF(AND('MAPA DE RIESGOS'!$AP269="Muy Baja",'MAPA DE RIESGOS'!$AR269="Catastrófico"),CONCATENATE("R",'MAPA DE RIESGOS'!$H269,"C",'MAPA DE RIESGOS'!$AF269),"")</f>
        <v/>
      </c>
      <c r="CN148" s="318" t="str">
        <f>IF(AND('MAPA DE RIESGOS'!$AP270="Muy Baja",'MAPA DE RIESGOS'!$AR270="Catastrófico"),CONCATENATE("R",'MAPA DE RIESGOS'!$H270,"C",'MAPA DE RIESGOS'!$AF270),"")</f>
        <v/>
      </c>
      <c r="CO148" s="318" t="str">
        <f>IF(AND('MAPA DE RIESGOS'!$AP271="Muy Baja",'MAPA DE RIESGOS'!$AR271="Catastrófico"),CONCATENATE("R",'MAPA DE RIESGOS'!$H271,"C",'MAPA DE RIESGOS'!$AF271),"")</f>
        <v/>
      </c>
      <c r="CP148" s="318" t="str">
        <f>IF(AND('MAPA DE RIESGOS'!$AP272="Muy Baja",'MAPA DE RIESGOS'!$AR272="Catastrófico"),CONCATENATE("R",'MAPA DE RIESGOS'!$H272,"C",'MAPA DE RIESGOS'!$AF272),"")</f>
        <v/>
      </c>
      <c r="CQ148" s="318" t="str">
        <f>IF(AND('MAPA DE RIESGOS'!$AP273="Muy Baja",'MAPA DE RIESGOS'!$AR273="Catastrófico"),CONCATENATE("R",'MAPA DE RIESGOS'!$H273,"C",'MAPA DE RIESGOS'!$AF273),"")</f>
        <v/>
      </c>
      <c r="CR148" s="318" t="str">
        <f>IF(AND('MAPA DE RIESGOS'!$AP274="Muy Baja",'MAPA DE RIESGOS'!$AR274="Catastrófico"),CONCATENATE("R",'MAPA DE RIESGOS'!$H274,"C",'MAPA DE RIESGOS'!$AF274),"")</f>
        <v/>
      </c>
      <c r="CS148" s="318" t="str">
        <f>IF(AND('MAPA DE RIESGOS'!$AP275="Muy Baja",'MAPA DE RIESGOS'!$AR275="Catastrófico"),CONCATENATE("R",'MAPA DE RIESGOS'!$H275,"C",'MAPA DE RIESGOS'!$AF275),"")</f>
        <v/>
      </c>
      <c r="CT148" s="318" t="str">
        <f>IF(AND('MAPA DE RIESGOS'!$AP276="Muy Baja",'MAPA DE RIESGOS'!$AR276="Catastrófico"),CONCATENATE("R",'MAPA DE RIESGOS'!$H276,"C",'MAPA DE RIESGOS'!$AF276),"")</f>
        <v/>
      </c>
      <c r="CU148" s="319" t="str">
        <f>IF(AND('MAPA DE RIESGOS'!$AP277="Muy Baja",'MAPA DE RIESGOS'!$AR277="Catastrófico"),CONCATENATE("R",'MAPA DE RIESGOS'!$H277,"C",'MAPA DE RIESGOS'!$AF277),"")</f>
        <v/>
      </c>
      <c r="CV148" s="57"/>
    </row>
    <row r="149" spans="2:100" ht="32.450000000000003" customHeight="1">
      <c r="B149" s="878"/>
      <c r="C149" s="878"/>
      <c r="D149" s="879"/>
      <c r="E149" s="849"/>
      <c r="F149" s="850"/>
      <c r="G149" s="850"/>
      <c r="H149" s="850"/>
      <c r="I149" s="850"/>
      <c r="J149" s="337" t="str">
        <f>IF(AND('MAPA DE RIESGOS'!$AP278="Muy Baja",'MAPA DE RIESGOS'!$AR278="Leve"),CONCATENATE("R",'MAPA DE RIESGOS'!$H278,"C",'MAPA DE RIESGOS'!$AF278),"")</f>
        <v/>
      </c>
      <c r="K149" s="338" t="str">
        <f>IF(AND('MAPA DE RIESGOS'!$AP279="Muy Baja",'MAPA DE RIESGOS'!$AR279="Leve"),CONCATENATE("R",'MAPA DE RIESGOS'!$H279,"C",'MAPA DE RIESGOS'!$AF279),"")</f>
        <v/>
      </c>
      <c r="L149" s="338" t="str">
        <f>IF(AND('MAPA DE RIESGOS'!$AP280="Muy Baja",'MAPA DE RIESGOS'!$AR280="Leve"),CONCATENATE("R",'MAPA DE RIESGOS'!$H280,"C",'MAPA DE RIESGOS'!$AF280),"")</f>
        <v/>
      </c>
      <c r="M149" s="338" t="str">
        <f>IF(AND('MAPA DE RIESGOS'!$AP281="Muy Baja",'MAPA DE RIESGOS'!$AR281="Leve"),CONCATENATE("R",'MAPA DE RIESGOS'!$H281,"C",'MAPA DE RIESGOS'!$AF281),"")</f>
        <v/>
      </c>
      <c r="N149" s="338" t="str">
        <f>IF(AND('MAPA DE RIESGOS'!$AP282="Muy Baja",'MAPA DE RIESGOS'!$AR282="Leve"),CONCATENATE("R",'MAPA DE RIESGOS'!$H282,"C",'MAPA DE RIESGOS'!$AF282),"")</f>
        <v/>
      </c>
      <c r="O149" s="338" t="str">
        <f>IF(AND('MAPA DE RIESGOS'!$AP283="Muy Baja",'MAPA DE RIESGOS'!$AR283="Leve"),CONCATENATE("R",'MAPA DE RIESGOS'!$H283,"C",'MAPA DE RIESGOS'!$AF283),"")</f>
        <v/>
      </c>
      <c r="P149" s="338" t="str">
        <f>IF(AND('MAPA DE RIESGOS'!$AP284="Muy Baja",'MAPA DE RIESGOS'!$AR284="Leve"),CONCATENATE("R",'MAPA DE RIESGOS'!$H284,"C",'MAPA DE RIESGOS'!$AF284),"")</f>
        <v/>
      </c>
      <c r="Q149" s="338" t="str">
        <f>IF(AND('MAPA DE RIESGOS'!$AP285="Muy Baja",'MAPA DE RIESGOS'!$AR285="Leve"),CONCATENATE("R",'MAPA DE RIESGOS'!$H285,"C",'MAPA DE RIESGOS'!$AF285),"")</f>
        <v/>
      </c>
      <c r="R149" s="338" t="str">
        <f>IF(AND('MAPA DE RIESGOS'!$AP286="Muy Baja",'MAPA DE RIESGOS'!$AR286="Leve"),CONCATENATE("R",'MAPA DE RIESGOS'!$H286,"C",'MAPA DE RIESGOS'!$AF286),"")</f>
        <v/>
      </c>
      <c r="S149" s="338" t="str">
        <f>IF(AND('MAPA DE RIESGOS'!$AP287="Muy Baja",'MAPA DE RIESGOS'!$AR287="Leve"),CONCATENATE("R",'MAPA DE RIESGOS'!$H287,"C",'MAPA DE RIESGOS'!$AF287),"")</f>
        <v/>
      </c>
      <c r="T149" s="338" t="str">
        <f>IF(AND('MAPA DE RIESGOS'!$AP288="Muy Baja",'MAPA DE RIESGOS'!$AR288="Leve"),CONCATENATE("R",'MAPA DE RIESGOS'!$H288,"C",'MAPA DE RIESGOS'!$AF288),"")</f>
        <v/>
      </c>
      <c r="U149" s="338" t="str">
        <f>IF(AND('MAPA DE RIESGOS'!$AP289="Muy Baja",'MAPA DE RIESGOS'!$AR289="Leve"),CONCATENATE("R",'MAPA DE RIESGOS'!$H289,"C",'MAPA DE RIESGOS'!$AF289),"")</f>
        <v/>
      </c>
      <c r="V149" s="338" t="str">
        <f>IF(AND('MAPA DE RIESGOS'!$AP290="Muy Baja",'MAPA DE RIESGOS'!$AR290="Leve"),CONCATENATE("R",'MAPA DE RIESGOS'!$H290,"C",'MAPA DE RIESGOS'!$AF290),"")</f>
        <v/>
      </c>
      <c r="W149" s="338" t="str">
        <f>IF(AND('MAPA DE RIESGOS'!$AP291="Muy Baja",'MAPA DE RIESGOS'!$AR291="Leve"),CONCATENATE("R",'MAPA DE RIESGOS'!$H291,"C",'MAPA DE RIESGOS'!$AF291),"")</f>
        <v/>
      </c>
      <c r="X149" s="338" t="str">
        <f>IF(AND('MAPA DE RIESGOS'!$AP292="Muy Baja",'MAPA DE RIESGOS'!$AR292="Leve"),CONCATENATE("R",'MAPA DE RIESGOS'!$H292,"C",'MAPA DE RIESGOS'!$AF292),"")</f>
        <v/>
      </c>
      <c r="Y149" s="338" t="str">
        <f>IF(AND('MAPA DE RIESGOS'!$AP293="Muy Baja",'MAPA DE RIESGOS'!$AR293="Leve"),CONCATENATE("R",'MAPA DE RIESGOS'!$H293,"C",'MAPA DE RIESGOS'!$AF293),"")</f>
        <v/>
      </c>
      <c r="Z149" s="338" t="str">
        <f>IF(AND('MAPA DE RIESGOS'!$AP294="Muy Baja",'MAPA DE RIESGOS'!$AR294="Leve"),CONCATENATE("R",'MAPA DE RIESGOS'!$H294,"C",'MAPA DE RIESGOS'!$AF294),"")</f>
        <v/>
      </c>
      <c r="AA149" s="339" t="str">
        <f>IF(AND('MAPA DE RIESGOS'!$AP295="Muy Baja",'MAPA DE RIESGOS'!$AR295="Leve"),CONCATENATE("R",'MAPA DE RIESGOS'!$H295,"C",'MAPA DE RIESGOS'!$AF295),"")</f>
        <v/>
      </c>
      <c r="AB149" s="337" t="str">
        <f>IF(AND('MAPA DE RIESGOS'!$AP278="Muy Baja",'MAPA DE RIESGOS'!$AR278="Menor"),CONCATENATE("R",'MAPA DE RIESGOS'!$H278,"C",'MAPA DE RIESGOS'!$AF278),"")</f>
        <v/>
      </c>
      <c r="AC149" s="338" t="str">
        <f>IF(AND('MAPA DE RIESGOS'!$AP279="Muy Baja",'MAPA DE RIESGOS'!$AR279="Menor"),CONCATENATE("R",'MAPA DE RIESGOS'!$H279,"C",'MAPA DE RIESGOS'!$AF279),"")</f>
        <v/>
      </c>
      <c r="AD149" s="338" t="str">
        <f>IF(AND('MAPA DE RIESGOS'!$AP280="Muy Baja",'MAPA DE RIESGOS'!$AR280="Menor"),CONCATENATE("R",'MAPA DE RIESGOS'!$H280,"C",'MAPA DE RIESGOS'!$AF280),"")</f>
        <v/>
      </c>
      <c r="AE149" s="338" t="str">
        <f>IF(AND('MAPA DE RIESGOS'!$AP281="Muy Baja",'MAPA DE RIESGOS'!$AR281="Menor"),CONCATENATE("R",'MAPA DE RIESGOS'!$H281,"C",'MAPA DE RIESGOS'!$AF281),"")</f>
        <v/>
      </c>
      <c r="AF149" s="338" t="str">
        <f>IF(AND('MAPA DE RIESGOS'!$AP282="Muy Baja",'MAPA DE RIESGOS'!$AR282="Menor"),CONCATENATE("R",'MAPA DE RIESGOS'!$H282,"C",'MAPA DE RIESGOS'!$AF282),"")</f>
        <v/>
      </c>
      <c r="AG149" s="338" t="str">
        <f>IF(AND('MAPA DE RIESGOS'!$AP283="Muy Baja",'MAPA DE RIESGOS'!$AR283="Menor"),CONCATENATE("R",'MAPA DE RIESGOS'!$H283,"C",'MAPA DE RIESGOS'!$AF283),"")</f>
        <v/>
      </c>
      <c r="AH149" s="338" t="str">
        <f>IF(AND('MAPA DE RIESGOS'!$AP284="Muy Baja",'MAPA DE RIESGOS'!$AR284="Menor"),CONCATENATE("R",'MAPA DE RIESGOS'!$H284,"C",'MAPA DE RIESGOS'!$AF284),"")</f>
        <v/>
      </c>
      <c r="AI149" s="338" t="str">
        <f>IF(AND('MAPA DE RIESGOS'!$AP285="Muy Baja",'MAPA DE RIESGOS'!$AR285="Menor"),CONCATENATE("R",'MAPA DE RIESGOS'!$H285,"C",'MAPA DE RIESGOS'!$AF285),"")</f>
        <v/>
      </c>
      <c r="AJ149" s="338" t="str">
        <f>IF(AND('MAPA DE RIESGOS'!$AP286="Muy Baja",'MAPA DE RIESGOS'!$AR286="Menor"),CONCATENATE("R",'MAPA DE RIESGOS'!$H286,"C",'MAPA DE RIESGOS'!$AF286),"")</f>
        <v/>
      </c>
      <c r="AK149" s="338" t="str">
        <f>IF(AND('MAPA DE RIESGOS'!$AP287="Muy Baja",'MAPA DE RIESGOS'!$AR287="Menor"),CONCATENATE("R",'MAPA DE RIESGOS'!$H287,"C",'MAPA DE RIESGOS'!$AF287),"")</f>
        <v/>
      </c>
      <c r="AL149" s="338" t="str">
        <f>IF(AND('MAPA DE RIESGOS'!$AP288="Muy Baja",'MAPA DE RIESGOS'!$AR288="Menor"),CONCATENATE("R",'MAPA DE RIESGOS'!$H288,"C",'MAPA DE RIESGOS'!$AF288),"")</f>
        <v/>
      </c>
      <c r="AM149" s="338" t="str">
        <f>IF(AND('MAPA DE RIESGOS'!$AP289="Muy Baja",'MAPA DE RIESGOS'!$AR289="Menor"),CONCATENATE("R",'MAPA DE RIESGOS'!$H289,"C",'MAPA DE RIESGOS'!$AF289),"")</f>
        <v/>
      </c>
      <c r="AN149" s="338" t="str">
        <f>IF(AND('MAPA DE RIESGOS'!$AP290="Muy Baja",'MAPA DE RIESGOS'!$AR290="Menor"),CONCATENATE("R",'MAPA DE RIESGOS'!$H290,"C",'MAPA DE RIESGOS'!$AF290),"")</f>
        <v/>
      </c>
      <c r="AO149" s="338" t="str">
        <f>IF(AND('MAPA DE RIESGOS'!$AP291="Muy Baja",'MAPA DE RIESGOS'!$AR291="Menor"),CONCATENATE("R",'MAPA DE RIESGOS'!$H291,"C",'MAPA DE RIESGOS'!$AF291),"")</f>
        <v/>
      </c>
      <c r="AP149" s="338" t="str">
        <f>IF(AND('MAPA DE RIESGOS'!$AP292="Muy Baja",'MAPA DE RIESGOS'!$AR292="Menor"),CONCATENATE("R",'MAPA DE RIESGOS'!$H292,"C",'MAPA DE RIESGOS'!$AF292),"")</f>
        <v/>
      </c>
      <c r="AQ149" s="338" t="str">
        <f>IF(AND('MAPA DE RIESGOS'!$AP293="Muy Baja",'MAPA DE RIESGOS'!$AR293="Menor"),CONCATENATE("R",'MAPA DE RIESGOS'!$H293,"C",'MAPA DE RIESGOS'!$AF293),"")</f>
        <v/>
      </c>
      <c r="AR149" s="338" t="str">
        <f>IF(AND('MAPA DE RIESGOS'!$AP294="Muy Baja",'MAPA DE RIESGOS'!$AR294="Menor"),CONCATENATE("R",'MAPA DE RIESGOS'!$H294,"C",'MAPA DE RIESGOS'!$AF294),"")</f>
        <v/>
      </c>
      <c r="AS149" s="339" t="str">
        <f>IF(AND('MAPA DE RIESGOS'!$AP295="Muy Baja",'MAPA DE RIESGOS'!$AR295="Menor"),CONCATENATE("R",'MAPA DE RIESGOS'!$H295,"C",'MAPA DE RIESGOS'!$AF295),"")</f>
        <v/>
      </c>
      <c r="AT149" s="328" t="str">
        <f>IF(AND('MAPA DE RIESGOS'!$AP278="Muy Baja",'MAPA DE RIESGOS'!$AR278="Moderado"),CONCATENATE("R",'MAPA DE RIESGOS'!$H278,"C",'MAPA DE RIESGOS'!$AF278),"")</f>
        <v/>
      </c>
      <c r="AU149" s="329" t="str">
        <f>IF(AND('MAPA DE RIESGOS'!$AP279="Muy Baja",'MAPA DE RIESGOS'!$AR279="Moderado"),CONCATENATE("R",'MAPA DE RIESGOS'!$H279,"C",'MAPA DE RIESGOS'!$AF279),"")</f>
        <v/>
      </c>
      <c r="AV149" s="329" t="str">
        <f>IF(AND('MAPA DE RIESGOS'!$AP280="Muy Baja",'MAPA DE RIESGOS'!$AR280="Moderado"),CONCATENATE("R",'MAPA DE RIESGOS'!$H280,"C",'MAPA DE RIESGOS'!$AF280),"")</f>
        <v/>
      </c>
      <c r="AW149" s="329" t="str">
        <f>IF(AND('MAPA DE RIESGOS'!$AP281="Muy Baja",'MAPA DE RIESGOS'!$AR281="Moderado"),CONCATENATE("R",'MAPA DE RIESGOS'!$H281,"C",'MAPA DE RIESGOS'!$AF281),"")</f>
        <v/>
      </c>
      <c r="AX149" s="329" t="str">
        <f>IF(AND('MAPA DE RIESGOS'!$AP282="Muy Baja",'MAPA DE RIESGOS'!$AR282="Moderado"),CONCATENATE("R",'MAPA DE RIESGOS'!$H282,"C",'MAPA DE RIESGOS'!$AF282),"")</f>
        <v/>
      </c>
      <c r="AY149" s="329" t="str">
        <f>IF(AND('MAPA DE RIESGOS'!$AP283="Muy Baja",'MAPA DE RIESGOS'!$AR283="Moderado"),CONCATENATE("R",'MAPA DE RIESGOS'!$H283,"C",'MAPA DE RIESGOS'!$AF283),"")</f>
        <v/>
      </c>
      <c r="AZ149" s="329" t="str">
        <f>IF(AND('MAPA DE RIESGOS'!$AP284="Muy Baja",'MAPA DE RIESGOS'!$AR284="Moderado"),CONCATENATE("R",'MAPA DE RIESGOS'!$H284,"C",'MAPA DE RIESGOS'!$AF284),"")</f>
        <v/>
      </c>
      <c r="BA149" s="329" t="str">
        <f>IF(AND('MAPA DE RIESGOS'!$AP285="Muy Baja",'MAPA DE RIESGOS'!$AR285="Moderado"),CONCATENATE("R",'MAPA DE RIESGOS'!$H285,"C",'MAPA DE RIESGOS'!$AF285),"")</f>
        <v/>
      </c>
      <c r="BB149" s="329" t="str">
        <f>IF(AND('MAPA DE RIESGOS'!$AP286="Muy Baja",'MAPA DE RIESGOS'!$AR286="Moderado"),CONCATENATE("R",'MAPA DE RIESGOS'!$H286,"C",'MAPA DE RIESGOS'!$AF286),"")</f>
        <v>R46C1</v>
      </c>
      <c r="BC149" s="329" t="str">
        <f>IF(AND('MAPA DE RIESGOS'!$AP287="Muy Baja",'MAPA DE RIESGOS'!$AR287="Moderado"),CONCATENATE("R",'MAPA DE RIESGOS'!$H287,"C",'MAPA DE RIESGOS'!$AF287),"")</f>
        <v/>
      </c>
      <c r="BD149" s="329" t="str">
        <f>IF(AND('MAPA DE RIESGOS'!$AP288="Muy Baja",'MAPA DE RIESGOS'!$AR288="Moderado"),CONCATENATE("R",'MAPA DE RIESGOS'!$H288,"C",'MAPA DE RIESGOS'!$AF288),"")</f>
        <v/>
      </c>
      <c r="BE149" s="329" t="str">
        <f>IF(AND('MAPA DE RIESGOS'!$AP289="Muy Baja",'MAPA DE RIESGOS'!$AR289="Moderado"),CONCATENATE("R",'MAPA DE RIESGOS'!$H289,"C",'MAPA DE RIESGOS'!$AF289),"")</f>
        <v/>
      </c>
      <c r="BF149" s="329" t="str">
        <f>IF(AND('MAPA DE RIESGOS'!$AP290="Muy Baja",'MAPA DE RIESGOS'!$AR290="Moderado"),CONCATENATE("R",'MAPA DE RIESGOS'!$H290,"C",'MAPA DE RIESGOS'!$AF290),"")</f>
        <v/>
      </c>
      <c r="BG149" s="329" t="str">
        <f>IF(AND('MAPA DE RIESGOS'!$AP291="Muy Baja",'MAPA DE RIESGOS'!$AR291="Moderado"),CONCATENATE("R",'MAPA DE RIESGOS'!$H291,"C",'MAPA DE RIESGOS'!$AF291),"")</f>
        <v/>
      </c>
      <c r="BH149" s="329" t="str">
        <f>IF(AND('MAPA DE RIESGOS'!$AP292="Muy Baja",'MAPA DE RIESGOS'!$AR292="Moderado"),CONCATENATE("R",'MAPA DE RIESGOS'!$H292,"C",'MAPA DE RIESGOS'!$AF292),"")</f>
        <v/>
      </c>
      <c r="BI149" s="329" t="str">
        <f>IF(AND('MAPA DE RIESGOS'!$AP293="Muy Baja",'MAPA DE RIESGOS'!$AR293="Moderado"),CONCATENATE("R",'MAPA DE RIESGOS'!$H293,"C",'MAPA DE RIESGOS'!$AF293),"")</f>
        <v/>
      </c>
      <c r="BJ149" s="329" t="str">
        <f>IF(AND('MAPA DE RIESGOS'!$AP294="Muy Baja",'MAPA DE RIESGOS'!$AR294="Moderado"),CONCATENATE("R",'MAPA DE RIESGOS'!$H294,"C",'MAPA DE RIESGOS'!$AF294),"")</f>
        <v/>
      </c>
      <c r="BK149" s="330" t="str">
        <f>IF(AND('MAPA DE RIESGOS'!$AP295="Muy Baja",'MAPA DE RIESGOS'!$AR295="Moderado"),CONCATENATE("R",'MAPA DE RIESGOS'!$H295,"C",'MAPA DE RIESGOS'!$AF295),"")</f>
        <v/>
      </c>
      <c r="BL149" s="316" t="str">
        <f>IF(AND('MAPA DE RIESGOS'!$AP278="Muy Baja",'MAPA DE RIESGOS'!$AR278="Mayor"),CONCATENATE("R",'MAPA DE RIESGOS'!$H278,"C",'MAPA DE RIESGOS'!$AF278),"")</f>
        <v/>
      </c>
      <c r="BM149" s="316" t="str">
        <f>IF(AND('MAPA DE RIESGOS'!$AP279="Muy Baja",'MAPA DE RIESGOS'!$AR279="Mayor"),CONCATENATE("R",'MAPA DE RIESGOS'!$H279,"C",'MAPA DE RIESGOS'!$AF279),"")</f>
        <v/>
      </c>
      <c r="BN149" s="316" t="str">
        <f>IF(AND('MAPA DE RIESGOS'!$AP280="Muy Baja",'MAPA DE RIESGOS'!$AR280="Mayor"),CONCATENATE("R",'MAPA DE RIESGOS'!$H280,"C",'MAPA DE RIESGOS'!$AF280),"")</f>
        <v/>
      </c>
      <c r="BO149" s="316" t="str">
        <f>IF(AND('MAPA DE RIESGOS'!$AP281="Muy Baja",'MAPA DE RIESGOS'!$AR281="Mayor"),CONCATENATE("R",'MAPA DE RIESGOS'!$H281,"C",'MAPA DE RIESGOS'!$AF281),"")</f>
        <v/>
      </c>
      <c r="BP149" s="316" t="str">
        <f>IF(AND('MAPA DE RIESGOS'!$AP282="Muy Baja",'MAPA DE RIESGOS'!$AR282="Mayor"),CONCATENATE("R",'MAPA DE RIESGOS'!$H282,"C",'MAPA DE RIESGOS'!$AF282),"")</f>
        <v/>
      </c>
      <c r="BQ149" s="316" t="str">
        <f>IF(AND('MAPA DE RIESGOS'!$AP283="Muy Baja",'MAPA DE RIESGOS'!$AR283="Mayor"),CONCATENATE("R",'MAPA DE RIESGOS'!$H283,"C",'MAPA DE RIESGOS'!$AF283),"")</f>
        <v/>
      </c>
      <c r="BR149" s="316" t="str">
        <f>IF(AND('MAPA DE RIESGOS'!$AP284="Muy Baja",'MAPA DE RIESGOS'!$AR284="Mayor"),CONCATENATE("R",'MAPA DE RIESGOS'!$H284,"C",'MAPA DE RIESGOS'!$AF284),"")</f>
        <v/>
      </c>
      <c r="BS149" s="316" t="str">
        <f>IF(AND('MAPA DE RIESGOS'!$AP285="Muy Baja",'MAPA DE RIESGOS'!$AR285="Mayor"),CONCATENATE("R",'MAPA DE RIESGOS'!$H285,"C",'MAPA DE RIESGOS'!$AF285),"")</f>
        <v/>
      </c>
      <c r="BT149" s="316" t="str">
        <f>IF(AND('MAPA DE RIESGOS'!$AP286="Muy Baja",'MAPA DE RIESGOS'!$AR286="Mayor"),CONCATENATE("R",'MAPA DE RIESGOS'!$H286,"C",'MAPA DE RIESGOS'!$AF286),"")</f>
        <v/>
      </c>
      <c r="BU149" s="316" t="str">
        <f>IF(AND('MAPA DE RIESGOS'!$AP287="Muy Baja",'MAPA DE RIESGOS'!$AR287="Mayor"),CONCATENATE("R",'MAPA DE RIESGOS'!$H287,"C",'MAPA DE RIESGOS'!$AF287),"")</f>
        <v/>
      </c>
      <c r="BV149" s="316" t="str">
        <f>IF(AND('MAPA DE RIESGOS'!$AP288="Muy Baja",'MAPA DE RIESGOS'!$AR288="Mayor"),CONCATENATE("R",'MAPA DE RIESGOS'!$H288,"C",'MAPA DE RIESGOS'!$AF288),"")</f>
        <v/>
      </c>
      <c r="BW149" s="316" t="str">
        <f>IF(AND('MAPA DE RIESGOS'!$AP289="Muy Baja",'MAPA DE RIESGOS'!$AR289="Mayor"),CONCATENATE("R",'MAPA DE RIESGOS'!$H289,"C",'MAPA DE RIESGOS'!$AF289),"")</f>
        <v/>
      </c>
      <c r="BX149" s="316" t="str">
        <f>IF(AND('MAPA DE RIESGOS'!$AP290="Muy Baja",'MAPA DE RIESGOS'!$AR290="Mayor"),CONCATENATE("R",'MAPA DE RIESGOS'!$H290,"C",'MAPA DE RIESGOS'!$AF290),"")</f>
        <v/>
      </c>
      <c r="BY149" s="316" t="str">
        <f>IF(AND('MAPA DE RIESGOS'!$AP291="Muy Baja",'MAPA DE RIESGOS'!$AR291="Mayor"),CONCATENATE("R",'MAPA DE RIESGOS'!$H291,"C",'MAPA DE RIESGOS'!$AF291),"")</f>
        <v/>
      </c>
      <c r="BZ149" s="316" t="str">
        <f>IF(AND('MAPA DE RIESGOS'!$AP292="Muy Baja",'MAPA DE RIESGOS'!$AR292="Mayor"),CONCATENATE("R",'MAPA DE RIESGOS'!$H292,"C",'MAPA DE RIESGOS'!$AF292),"")</f>
        <v/>
      </c>
      <c r="CA149" s="316" t="str">
        <f>IF(AND('MAPA DE RIESGOS'!$AP293="Muy Baja",'MAPA DE RIESGOS'!$AR293="Mayor"),CONCATENATE("R",'MAPA DE RIESGOS'!$H293,"C",'MAPA DE RIESGOS'!$AF293),"")</f>
        <v/>
      </c>
      <c r="CB149" s="316" t="str">
        <f>IF(AND('MAPA DE RIESGOS'!$AP294="Muy Baja",'MAPA DE RIESGOS'!$AR294="Mayor"),CONCATENATE("R",'MAPA DE RIESGOS'!$H294,"C",'MAPA DE RIESGOS'!$AF294),"")</f>
        <v/>
      </c>
      <c r="CC149" s="317" t="str">
        <f>IF(AND('MAPA DE RIESGOS'!$AP295="Muy Baja",'MAPA DE RIESGOS'!$AR295="Mayor"),CONCATENATE("R",'MAPA DE RIESGOS'!$H295,"C",'MAPA DE RIESGOS'!$AF295),"")</f>
        <v/>
      </c>
      <c r="CD149" s="318" t="str">
        <f>IF(AND('MAPA DE RIESGOS'!$AP278="Muy Baja",'MAPA DE RIESGOS'!$AR278="Catastrófico"),CONCATENATE("R",'MAPA DE RIESGOS'!$H278,"C",'MAPA DE RIESGOS'!$AF278),"")</f>
        <v/>
      </c>
      <c r="CE149" s="318" t="str">
        <f>IF(AND('MAPA DE RIESGOS'!$AP279="Muy Baja",'MAPA DE RIESGOS'!$AR279="Catastrófico"),CONCATENATE("R",'MAPA DE RIESGOS'!$H279,"C",'MAPA DE RIESGOS'!$AF279),"")</f>
        <v/>
      </c>
      <c r="CF149" s="318" t="str">
        <f>IF(AND('MAPA DE RIESGOS'!$AP280="Muy Baja",'MAPA DE RIESGOS'!$AR280="Catastrófico"),CONCATENATE("R",'MAPA DE RIESGOS'!$H280,"C",'MAPA DE RIESGOS'!$AF280),"")</f>
        <v/>
      </c>
      <c r="CG149" s="318" t="str">
        <f>IF(AND('MAPA DE RIESGOS'!$AP281="Muy Baja",'MAPA DE RIESGOS'!$AR281="Catastrófico"),CONCATENATE("R",'MAPA DE RIESGOS'!$H281,"C",'MAPA DE RIESGOS'!$AF281),"")</f>
        <v/>
      </c>
      <c r="CH149" s="318" t="str">
        <f>IF(AND('MAPA DE RIESGOS'!$AP282="Muy Baja",'MAPA DE RIESGOS'!$AR282="Catastrófico"),CONCATENATE("R",'MAPA DE RIESGOS'!$H282,"C",'MAPA DE RIESGOS'!$AF282),"")</f>
        <v/>
      </c>
      <c r="CI149" s="318" t="str">
        <f>IF(AND('MAPA DE RIESGOS'!$AP283="Muy Baja",'MAPA DE RIESGOS'!$AR283="Catastrófico"),CONCATENATE("R",'MAPA DE RIESGOS'!$H283,"C",'MAPA DE RIESGOS'!$AF283),"")</f>
        <v/>
      </c>
      <c r="CJ149" s="318" t="str">
        <f>IF(AND('MAPA DE RIESGOS'!$AP284="Muy Baja",'MAPA DE RIESGOS'!$AR284="Catastrófico"),CONCATENATE("R",'MAPA DE RIESGOS'!$H284,"C",'MAPA DE RIESGOS'!$AF284),"")</f>
        <v/>
      </c>
      <c r="CK149" s="318" t="str">
        <f>IF(AND('MAPA DE RIESGOS'!$AP285="Muy Baja",'MAPA DE RIESGOS'!$AR285="Catastrófico"),CONCATENATE("R",'MAPA DE RIESGOS'!$H285,"C",'MAPA DE RIESGOS'!$AF285),"")</f>
        <v/>
      </c>
      <c r="CL149" s="318" t="str">
        <f>IF(AND('MAPA DE RIESGOS'!$AP286="Muy Baja",'MAPA DE RIESGOS'!$AR286="Catastrófico"),CONCATENATE("R",'MAPA DE RIESGOS'!$H286,"C",'MAPA DE RIESGOS'!$AF286),"")</f>
        <v/>
      </c>
      <c r="CM149" s="318" t="str">
        <f>IF(AND('MAPA DE RIESGOS'!$AP287="Muy Baja",'MAPA DE RIESGOS'!$AR287="Catastrófico"),CONCATENATE("R",'MAPA DE RIESGOS'!$H287,"C",'MAPA DE RIESGOS'!$AF287),"")</f>
        <v/>
      </c>
      <c r="CN149" s="318" t="str">
        <f>IF(AND('MAPA DE RIESGOS'!$AP288="Muy Baja",'MAPA DE RIESGOS'!$AR288="Catastrófico"),CONCATENATE("R",'MAPA DE RIESGOS'!$H288,"C",'MAPA DE RIESGOS'!$AF288),"")</f>
        <v/>
      </c>
      <c r="CO149" s="318" t="str">
        <f>IF(AND('MAPA DE RIESGOS'!$AP289="Muy Baja",'MAPA DE RIESGOS'!$AR289="Catastrófico"),CONCATENATE("R",'MAPA DE RIESGOS'!$H289,"C",'MAPA DE RIESGOS'!$AF289),"")</f>
        <v/>
      </c>
      <c r="CP149" s="318" t="str">
        <f>IF(AND('MAPA DE RIESGOS'!$AP290="Muy Baja",'MAPA DE RIESGOS'!$AR290="Catastrófico"),CONCATENATE("R",'MAPA DE RIESGOS'!$H290,"C",'MAPA DE RIESGOS'!$AF290),"")</f>
        <v/>
      </c>
      <c r="CQ149" s="318" t="str">
        <f>IF(AND('MAPA DE RIESGOS'!$AP291="Muy Baja",'MAPA DE RIESGOS'!$AR291="Catastrófico"),CONCATENATE("R",'MAPA DE RIESGOS'!$H291,"C",'MAPA DE RIESGOS'!$AF291),"")</f>
        <v/>
      </c>
      <c r="CR149" s="318" t="str">
        <f>IF(AND('MAPA DE RIESGOS'!$AP292="Muy Baja",'MAPA DE RIESGOS'!$AR292="Catastrófico"),CONCATENATE("R",'MAPA DE RIESGOS'!$H292,"C",'MAPA DE RIESGOS'!$AF292),"")</f>
        <v/>
      </c>
      <c r="CS149" s="318" t="str">
        <f>IF(AND('MAPA DE RIESGOS'!$AP293="Muy Baja",'MAPA DE RIESGOS'!$AR293="Catastrófico"),CONCATENATE("R",'MAPA DE RIESGOS'!$H293,"C",'MAPA DE RIESGOS'!$AF293),"")</f>
        <v/>
      </c>
      <c r="CT149" s="318" t="str">
        <f>IF(AND('MAPA DE RIESGOS'!$AP294="Muy Baja",'MAPA DE RIESGOS'!$AR294="Catastrófico"),CONCATENATE("R",'MAPA DE RIESGOS'!$H294,"C",'MAPA DE RIESGOS'!$AF294),"")</f>
        <v/>
      </c>
      <c r="CU149" s="319" t="str">
        <f>IF(AND('MAPA DE RIESGOS'!$AP295="Muy Baja",'MAPA DE RIESGOS'!$AR295="Catastrófico"),CONCATENATE("R",'MAPA DE RIESGOS'!$H295,"C",'MAPA DE RIESGOS'!$AF295),"")</f>
        <v/>
      </c>
      <c r="CV149" s="57"/>
    </row>
    <row r="150" spans="2:100" ht="32.450000000000003" customHeight="1">
      <c r="B150" s="878"/>
      <c r="C150" s="878"/>
      <c r="D150" s="879"/>
      <c r="E150" s="849"/>
      <c r="F150" s="850"/>
      <c r="G150" s="850"/>
      <c r="H150" s="850"/>
      <c r="I150" s="850"/>
      <c r="J150" s="337" t="str">
        <f>IF(AND('MAPA DE RIESGOS'!$AP296="Muy Baja",'MAPA DE RIESGOS'!$AR296="Leve"),CONCATENATE("R",'MAPA DE RIESGOS'!$H296,"C",'MAPA DE RIESGOS'!$AF296),"")</f>
        <v/>
      </c>
      <c r="K150" s="338" t="str">
        <f>IF(AND('MAPA DE RIESGOS'!$AP297="Muy Baja",'MAPA DE RIESGOS'!$AR297="Leve"),CONCATENATE("R",'MAPA DE RIESGOS'!$H297,"C",'MAPA DE RIESGOS'!$AF297),"")</f>
        <v/>
      </c>
      <c r="L150" s="338" t="str">
        <f>IF(AND('MAPA DE RIESGOS'!$AP298="Muy Baja",'MAPA DE RIESGOS'!$AR298="Leve"),CONCATENATE("R",'MAPA DE RIESGOS'!$H298,"C",'MAPA DE RIESGOS'!$AF298),"")</f>
        <v/>
      </c>
      <c r="M150" s="338" t="str">
        <f>IF(AND('MAPA DE RIESGOS'!$AP299="Muy Baja",'MAPA DE RIESGOS'!$AR299="Leve"),CONCATENATE("R",'MAPA DE RIESGOS'!$H299,"C",'MAPA DE RIESGOS'!$AF299),"")</f>
        <v/>
      </c>
      <c r="N150" s="338" t="str">
        <f>IF(AND('MAPA DE RIESGOS'!$AP300="Muy Baja",'MAPA DE RIESGOS'!$AR300="Leve"),CONCATENATE("R",'MAPA DE RIESGOS'!$H300,"C",'MAPA DE RIESGOS'!$AF300),"")</f>
        <v/>
      </c>
      <c r="O150" s="338" t="str">
        <f>IF(AND('MAPA DE RIESGOS'!$AP301="Muy Baja",'MAPA DE RIESGOS'!$AR301="Leve"),CONCATENATE("R",'MAPA DE RIESGOS'!$H301,"C",'MAPA DE RIESGOS'!$AF301),"")</f>
        <v/>
      </c>
      <c r="P150" s="338" t="str">
        <f>IF(AND('MAPA DE RIESGOS'!$AP302="Muy Baja",'MAPA DE RIESGOS'!$AR302="Leve"),CONCATENATE("R",'MAPA DE RIESGOS'!$H302,"C",'MAPA DE RIESGOS'!$AF302),"")</f>
        <v/>
      </c>
      <c r="Q150" s="338" t="str">
        <f>IF(AND('MAPA DE RIESGOS'!$AP303="Muy Baja",'MAPA DE RIESGOS'!$AR303="Leve"),CONCATENATE("R",'MAPA DE RIESGOS'!$H303,"C",'MAPA DE RIESGOS'!$AF303),"")</f>
        <v/>
      </c>
      <c r="R150" s="338" t="str">
        <f>IF(AND('MAPA DE RIESGOS'!$AP304="Muy Baja",'MAPA DE RIESGOS'!$AR304="Leve"),CONCATENATE("R",'MAPA DE RIESGOS'!$H304,"C",'MAPA DE RIESGOS'!$AF304),"")</f>
        <v/>
      </c>
      <c r="S150" s="338" t="str">
        <f>IF(AND('MAPA DE RIESGOS'!$AP305="Muy Baja",'MAPA DE RIESGOS'!$AR305="Leve"),CONCATENATE("R",'MAPA DE RIESGOS'!$H305,"C",'MAPA DE RIESGOS'!$AF305),"")</f>
        <v/>
      </c>
      <c r="T150" s="338" t="str">
        <f>IF(AND('MAPA DE RIESGOS'!$AP306="Muy Baja",'MAPA DE RIESGOS'!$AR306="Leve"),CONCATENATE("R",'MAPA DE RIESGOS'!$H306,"C",'MAPA DE RIESGOS'!$AF306),"")</f>
        <v/>
      </c>
      <c r="U150" s="338" t="str">
        <f>IF(AND('MAPA DE RIESGOS'!$AP307="Muy Baja",'MAPA DE RIESGOS'!$AR307="Leve"),CONCATENATE("R",'MAPA DE RIESGOS'!$H307,"C",'MAPA DE RIESGOS'!$AF307),"")</f>
        <v/>
      </c>
      <c r="V150" s="338" t="str">
        <f>IF(AND('MAPA DE RIESGOS'!$AP308="Muy Baja",'MAPA DE RIESGOS'!$AR308="Leve"),CONCATENATE("R",'MAPA DE RIESGOS'!$H308,"C",'MAPA DE RIESGOS'!$AF308),"")</f>
        <v/>
      </c>
      <c r="W150" s="338" t="str">
        <f>IF(AND('MAPA DE RIESGOS'!$AP309="Muy Baja",'MAPA DE RIESGOS'!$AR309="Leve"),CONCATENATE("R",'MAPA DE RIESGOS'!$H309,"C",'MAPA DE RIESGOS'!$AF309),"")</f>
        <v/>
      </c>
      <c r="X150" s="338" t="str">
        <f>IF(AND('MAPA DE RIESGOS'!$AP310="Muy Baja",'MAPA DE RIESGOS'!$AR310="Leve"),CONCATENATE("R",'MAPA DE RIESGOS'!$H310,"C",'MAPA DE RIESGOS'!$AF310),"")</f>
        <v/>
      </c>
      <c r="Y150" s="338" t="str">
        <f>IF(AND('MAPA DE RIESGOS'!$AP311="Muy Baja",'MAPA DE RIESGOS'!$AR311="Leve"),CONCATENATE("R",'MAPA DE RIESGOS'!$H311,"C",'MAPA DE RIESGOS'!$AF311),"")</f>
        <v/>
      </c>
      <c r="Z150" s="338" t="str">
        <f>IF(AND('MAPA DE RIESGOS'!$AP312="Muy Baja",'MAPA DE RIESGOS'!$AR312="Leve"),CONCATENATE("R",'MAPA DE RIESGOS'!$H312,"C",'MAPA DE RIESGOS'!$AF312),"")</f>
        <v/>
      </c>
      <c r="AA150" s="339" t="str">
        <f>IF(AND('MAPA DE RIESGOS'!$AP313="Muy Baja",'MAPA DE RIESGOS'!$AR313="Leve"),CONCATENATE("R",'MAPA DE RIESGOS'!$H313,"C",'MAPA DE RIESGOS'!$AF313),"")</f>
        <v/>
      </c>
      <c r="AB150" s="337" t="str">
        <f>IF(AND('MAPA DE RIESGOS'!$AP296="Muy Baja",'MAPA DE RIESGOS'!$AR296="Menor"),CONCATENATE("R",'MAPA DE RIESGOS'!$H296,"C",'MAPA DE RIESGOS'!$AF296),"")</f>
        <v/>
      </c>
      <c r="AC150" s="338" t="str">
        <f>IF(AND('MAPA DE RIESGOS'!$AP297="Muy Baja",'MAPA DE RIESGOS'!$AR297="Menor"),CONCATENATE("R",'MAPA DE RIESGOS'!$H297,"C",'MAPA DE RIESGOS'!$AF297),"")</f>
        <v/>
      </c>
      <c r="AD150" s="338" t="str">
        <f>IF(AND('MAPA DE RIESGOS'!$AP298="Muy Baja",'MAPA DE RIESGOS'!$AR298="Menor"),CONCATENATE("R",'MAPA DE RIESGOS'!$H298,"C",'MAPA DE RIESGOS'!$AF298),"")</f>
        <v/>
      </c>
      <c r="AE150" s="338" t="str">
        <f>IF(AND('MAPA DE RIESGOS'!$AP299="Muy Baja",'MAPA DE RIESGOS'!$AR299="Menor"),CONCATENATE("R",'MAPA DE RIESGOS'!$H299,"C",'MAPA DE RIESGOS'!$AF299),"")</f>
        <v/>
      </c>
      <c r="AF150" s="338" t="str">
        <f>IF(AND('MAPA DE RIESGOS'!$AP300="Muy Baja",'MAPA DE RIESGOS'!$AR300="Menor"),CONCATENATE("R",'MAPA DE RIESGOS'!$H300,"C",'MAPA DE RIESGOS'!$AF300),"")</f>
        <v/>
      </c>
      <c r="AG150" s="338" t="str">
        <f>IF(AND('MAPA DE RIESGOS'!$AP301="Muy Baja",'MAPA DE RIESGOS'!$AR301="Menor"),CONCATENATE("R",'MAPA DE RIESGOS'!$H301,"C",'MAPA DE RIESGOS'!$AF301),"")</f>
        <v/>
      </c>
      <c r="AH150" s="338" t="str">
        <f>IF(AND('MAPA DE RIESGOS'!$AP302="Muy Baja",'MAPA DE RIESGOS'!$AR302="Menor"),CONCATENATE("R",'MAPA DE RIESGOS'!$H302,"C",'MAPA DE RIESGOS'!$AF302),"")</f>
        <v/>
      </c>
      <c r="AI150" s="338" t="str">
        <f>IF(AND('MAPA DE RIESGOS'!$AP303="Muy Baja",'MAPA DE RIESGOS'!$AR303="Menor"),CONCATENATE("R",'MAPA DE RIESGOS'!$H303,"C",'MAPA DE RIESGOS'!$AF303),"")</f>
        <v/>
      </c>
      <c r="AJ150" s="338" t="str">
        <f>IF(AND('MAPA DE RIESGOS'!$AP304="Muy Baja",'MAPA DE RIESGOS'!$AR304="Menor"),CONCATENATE("R",'MAPA DE RIESGOS'!$H304,"C",'MAPA DE RIESGOS'!$AF304),"")</f>
        <v/>
      </c>
      <c r="AK150" s="338" t="str">
        <f>IF(AND('MAPA DE RIESGOS'!$AP305="Muy Baja",'MAPA DE RIESGOS'!$AR305="Menor"),CONCATENATE("R",'MAPA DE RIESGOS'!$H305,"C",'MAPA DE RIESGOS'!$AF305),"")</f>
        <v/>
      </c>
      <c r="AL150" s="338" t="str">
        <f>IF(AND('MAPA DE RIESGOS'!$AP306="Muy Baja",'MAPA DE RIESGOS'!$AR306="Menor"),CONCATENATE("R",'MAPA DE RIESGOS'!$H306,"C",'MAPA DE RIESGOS'!$AF306),"")</f>
        <v/>
      </c>
      <c r="AM150" s="338" t="str">
        <f>IF(AND('MAPA DE RIESGOS'!$AP307="Muy Baja",'MAPA DE RIESGOS'!$AR307="Menor"),CONCATENATE("R",'MAPA DE RIESGOS'!$H307,"C",'MAPA DE RIESGOS'!$AF307),"")</f>
        <v/>
      </c>
      <c r="AN150" s="338" t="str">
        <f>IF(AND('MAPA DE RIESGOS'!$AP308="Muy Baja",'MAPA DE RIESGOS'!$AR308="Menor"),CONCATENATE("R",'MAPA DE RIESGOS'!$H308,"C",'MAPA DE RIESGOS'!$AF308),"")</f>
        <v/>
      </c>
      <c r="AO150" s="338" t="str">
        <f>IF(AND('MAPA DE RIESGOS'!$AP309="Muy Baja",'MAPA DE RIESGOS'!$AR309="Menor"),CONCATENATE("R",'MAPA DE RIESGOS'!$H309,"C",'MAPA DE RIESGOS'!$AF309),"")</f>
        <v/>
      </c>
      <c r="AP150" s="338" t="str">
        <f>IF(AND('MAPA DE RIESGOS'!$AP310="Muy Baja",'MAPA DE RIESGOS'!$AR310="Menor"),CONCATENATE("R",'MAPA DE RIESGOS'!$H310,"C",'MAPA DE RIESGOS'!$AF310),"")</f>
        <v/>
      </c>
      <c r="AQ150" s="338" t="str">
        <f>IF(AND('MAPA DE RIESGOS'!$AP311="Muy Baja",'MAPA DE RIESGOS'!$AR311="Menor"),CONCATENATE("R",'MAPA DE RIESGOS'!$H311,"C",'MAPA DE RIESGOS'!$AF311),"")</f>
        <v/>
      </c>
      <c r="AR150" s="338" t="str">
        <f>IF(AND('MAPA DE RIESGOS'!$AP312="Muy Baja",'MAPA DE RIESGOS'!$AR312="Menor"),CONCATENATE("R",'MAPA DE RIESGOS'!$H312,"C",'MAPA DE RIESGOS'!$AF312),"")</f>
        <v/>
      </c>
      <c r="AS150" s="339" t="str">
        <f>IF(AND('MAPA DE RIESGOS'!$AP313="Muy Baja",'MAPA DE RIESGOS'!$AR313="Menor"),CONCATENATE("R",'MAPA DE RIESGOS'!$H313,"C",'MAPA DE RIESGOS'!$AF313),"")</f>
        <v/>
      </c>
      <c r="AT150" s="328" t="str">
        <f>IF(AND('MAPA DE RIESGOS'!$AP296="Muy Baja",'MAPA DE RIESGOS'!$AR296="Moderado"),CONCATENATE("R",'MAPA DE RIESGOS'!$H296,"C",'MAPA DE RIESGOS'!$AF296),"")</f>
        <v/>
      </c>
      <c r="AU150" s="329" t="str">
        <f>IF(AND('MAPA DE RIESGOS'!$AP297="Muy Baja",'MAPA DE RIESGOS'!$AR297="Moderado"),CONCATENATE("R",'MAPA DE RIESGOS'!$H297,"C",'MAPA DE RIESGOS'!$AF297),"")</f>
        <v/>
      </c>
      <c r="AV150" s="329" t="str">
        <f>IF(AND('MAPA DE RIESGOS'!$AP298="Muy Baja",'MAPA DE RIESGOS'!$AR298="Moderado"),CONCATENATE("R",'MAPA DE RIESGOS'!$H298,"C",'MAPA DE RIESGOS'!$AF298),"")</f>
        <v/>
      </c>
      <c r="AW150" s="329" t="str">
        <f>IF(AND('MAPA DE RIESGOS'!$AP299="Muy Baja",'MAPA DE RIESGOS'!$AR299="Moderado"),CONCATENATE("R",'MAPA DE RIESGOS'!$H299,"C",'MAPA DE RIESGOS'!$AF299),"")</f>
        <v/>
      </c>
      <c r="AX150" s="329" t="str">
        <f>IF(AND('MAPA DE RIESGOS'!$AP300="Muy Baja",'MAPA DE RIESGOS'!$AR300="Moderado"),CONCATENATE("R",'MAPA DE RIESGOS'!$H300,"C",'MAPA DE RIESGOS'!$AF300),"")</f>
        <v/>
      </c>
      <c r="AY150" s="329" t="str">
        <f>IF(AND('MAPA DE RIESGOS'!$AP301="Muy Baja",'MAPA DE RIESGOS'!$AR301="Moderado"),CONCATENATE("R",'MAPA DE RIESGOS'!$H301,"C",'MAPA DE RIESGOS'!$AF301),"")</f>
        <v/>
      </c>
      <c r="AZ150" s="329" t="str">
        <f>IF(AND('MAPA DE RIESGOS'!$AP302="Muy Baja",'MAPA DE RIESGOS'!$AR302="Moderado"),CONCATENATE("R",'MAPA DE RIESGOS'!$H302,"C",'MAPA DE RIESGOS'!$AF302),"")</f>
        <v/>
      </c>
      <c r="BA150" s="329" t="str">
        <f>IF(AND('MAPA DE RIESGOS'!$AP303="Muy Baja",'MAPA DE RIESGOS'!$AR303="Moderado"),CONCATENATE("R",'MAPA DE RIESGOS'!$H303,"C",'MAPA DE RIESGOS'!$AF303),"")</f>
        <v/>
      </c>
      <c r="BB150" s="329" t="str">
        <f>IF(AND('MAPA DE RIESGOS'!$AP304="Muy Baja",'MAPA DE RIESGOS'!$AR304="Moderado"),CONCATENATE("R",'MAPA DE RIESGOS'!$H304,"C",'MAPA DE RIESGOS'!$AF304),"")</f>
        <v/>
      </c>
      <c r="BC150" s="329" t="str">
        <f>IF(AND('MAPA DE RIESGOS'!$AP305="Muy Baja",'MAPA DE RIESGOS'!$AR305="Moderado"),CONCATENATE("R",'MAPA DE RIESGOS'!$H305,"C",'MAPA DE RIESGOS'!$AF305),"")</f>
        <v/>
      </c>
      <c r="BD150" s="329" t="str">
        <f>IF(AND('MAPA DE RIESGOS'!$AP306="Muy Baja",'MAPA DE RIESGOS'!$AR306="Moderado"),CONCATENATE("R",'MAPA DE RIESGOS'!$H306,"C",'MAPA DE RIESGOS'!$AF306),"")</f>
        <v/>
      </c>
      <c r="BE150" s="329" t="str">
        <f>IF(AND('MAPA DE RIESGOS'!$AP307="Muy Baja",'MAPA DE RIESGOS'!$AR307="Moderado"),CONCATENATE("R",'MAPA DE RIESGOS'!$H307,"C",'MAPA DE RIESGOS'!$AF307),"")</f>
        <v/>
      </c>
      <c r="BF150" s="329" t="str">
        <f>IF(AND('MAPA DE RIESGOS'!$AP308="Muy Baja",'MAPA DE RIESGOS'!$AR308="Moderado"),CONCATENATE("R",'MAPA DE RIESGOS'!$H308,"C",'MAPA DE RIESGOS'!$AF308),"")</f>
        <v/>
      </c>
      <c r="BG150" s="329" t="str">
        <f>IF(AND('MAPA DE RIESGOS'!$AP309="Muy Baja",'MAPA DE RIESGOS'!$AR309="Moderado"),CONCATENATE("R",'MAPA DE RIESGOS'!$H309,"C",'MAPA DE RIESGOS'!$AF309),"")</f>
        <v/>
      </c>
      <c r="BH150" s="329" t="str">
        <f>IF(AND('MAPA DE RIESGOS'!$AP310="Muy Baja",'MAPA DE RIESGOS'!$AR310="Moderado"),CONCATENATE("R",'MAPA DE RIESGOS'!$H310,"C",'MAPA DE RIESGOS'!$AF310),"")</f>
        <v/>
      </c>
      <c r="BI150" s="329" t="str">
        <f>IF(AND('MAPA DE RIESGOS'!$AP311="Muy Baja",'MAPA DE RIESGOS'!$AR311="Moderado"),CONCATENATE("R",'MAPA DE RIESGOS'!$H311,"C",'MAPA DE RIESGOS'!$AF311),"")</f>
        <v/>
      </c>
      <c r="BJ150" s="329" t="str">
        <f>IF(AND('MAPA DE RIESGOS'!$AP312="Muy Baja",'MAPA DE RIESGOS'!$AR312="Moderado"),CONCATENATE("R",'MAPA DE RIESGOS'!$H312,"C",'MAPA DE RIESGOS'!$AF312),"")</f>
        <v/>
      </c>
      <c r="BK150" s="330" t="str">
        <f>IF(AND('MAPA DE RIESGOS'!$AP313="Muy Baja",'MAPA DE RIESGOS'!$AR313="Moderado"),CONCATENATE("R",'MAPA DE RIESGOS'!$H313,"C",'MAPA DE RIESGOS'!$AF313),"")</f>
        <v/>
      </c>
      <c r="BL150" s="316" t="str">
        <f>IF(AND('MAPA DE RIESGOS'!$AP296="Muy Baja",'MAPA DE RIESGOS'!$AR296="Mayor"),CONCATENATE("R",'MAPA DE RIESGOS'!$H296,"C",'MAPA DE RIESGOS'!$AF296),"")</f>
        <v/>
      </c>
      <c r="BM150" s="316" t="str">
        <f>IF(AND('MAPA DE RIESGOS'!$AP297="Muy Baja",'MAPA DE RIESGOS'!$AR297="Mayor"),CONCATENATE("R",'MAPA DE RIESGOS'!$H297,"C",'MAPA DE RIESGOS'!$AF297),"")</f>
        <v/>
      </c>
      <c r="BN150" s="316" t="str">
        <f>IF(AND('MAPA DE RIESGOS'!$AP298="Muy Baja",'MAPA DE RIESGOS'!$AR298="Mayor"),CONCATENATE("R",'MAPA DE RIESGOS'!$H298,"C",'MAPA DE RIESGOS'!$AF298),"")</f>
        <v/>
      </c>
      <c r="BO150" s="316" t="str">
        <f>IF(AND('MAPA DE RIESGOS'!$AP299="Muy Baja",'MAPA DE RIESGOS'!$AR299="Mayor"),CONCATENATE("R",'MAPA DE RIESGOS'!$H299,"C",'MAPA DE RIESGOS'!$AF299),"")</f>
        <v/>
      </c>
      <c r="BP150" s="316" t="str">
        <f>IF(AND('MAPA DE RIESGOS'!$AP300="Muy Baja",'MAPA DE RIESGOS'!$AR300="Mayor"),CONCATENATE("R",'MAPA DE RIESGOS'!$H300,"C",'MAPA DE RIESGOS'!$AF300),"")</f>
        <v/>
      </c>
      <c r="BQ150" s="316" t="str">
        <f>IF(AND('MAPA DE RIESGOS'!$AP301="Muy Baja",'MAPA DE RIESGOS'!$AR301="Mayor"),CONCATENATE("R",'MAPA DE RIESGOS'!$H301,"C",'MAPA DE RIESGOS'!$AF301),"")</f>
        <v/>
      </c>
      <c r="BR150" s="316" t="str">
        <f>IF(AND('MAPA DE RIESGOS'!$AP302="Muy Baja",'MAPA DE RIESGOS'!$AR302="Mayor"),CONCATENATE("R",'MAPA DE RIESGOS'!$H302,"C",'MAPA DE RIESGOS'!$AF302),"")</f>
        <v/>
      </c>
      <c r="BS150" s="316" t="str">
        <f>IF(AND('MAPA DE RIESGOS'!$AP303="Muy Baja",'MAPA DE RIESGOS'!$AR303="Mayor"),CONCATENATE("R",'MAPA DE RIESGOS'!$H303,"C",'MAPA DE RIESGOS'!$AF303),"")</f>
        <v/>
      </c>
      <c r="BT150" s="316" t="str">
        <f>IF(AND('MAPA DE RIESGOS'!$AP304="Muy Baja",'MAPA DE RIESGOS'!$AR304="Mayor"),CONCATENATE("R",'MAPA DE RIESGOS'!$H304,"C",'MAPA DE RIESGOS'!$AF304),"")</f>
        <v/>
      </c>
      <c r="BU150" s="316" t="str">
        <f>IF(AND('MAPA DE RIESGOS'!$AP305="Muy Baja",'MAPA DE RIESGOS'!$AR305="Mayor"),CONCATENATE("R",'MAPA DE RIESGOS'!$H305,"C",'MAPA DE RIESGOS'!$AF305),"")</f>
        <v/>
      </c>
      <c r="BV150" s="316" t="str">
        <f>IF(AND('MAPA DE RIESGOS'!$AP306="Muy Baja",'MAPA DE RIESGOS'!$AR306="Mayor"),CONCATENATE("R",'MAPA DE RIESGOS'!$H306,"C",'MAPA DE RIESGOS'!$AF306),"")</f>
        <v/>
      </c>
      <c r="BW150" s="316" t="str">
        <f>IF(AND('MAPA DE RIESGOS'!$AP307="Muy Baja",'MAPA DE RIESGOS'!$AR307="Mayor"),CONCATENATE("R",'MAPA DE RIESGOS'!$H307,"C",'MAPA DE RIESGOS'!$AF307),"")</f>
        <v/>
      </c>
      <c r="BX150" s="316" t="str">
        <f>IF(AND('MAPA DE RIESGOS'!$AP308="Muy Baja",'MAPA DE RIESGOS'!$AR308="Mayor"),CONCATENATE("R",'MAPA DE RIESGOS'!$H308,"C",'MAPA DE RIESGOS'!$AF308),"")</f>
        <v/>
      </c>
      <c r="BY150" s="316" t="str">
        <f>IF(AND('MAPA DE RIESGOS'!$AP309="Muy Baja",'MAPA DE RIESGOS'!$AR309="Mayor"),CONCATENATE("R",'MAPA DE RIESGOS'!$H309,"C",'MAPA DE RIESGOS'!$AF309),"")</f>
        <v/>
      </c>
      <c r="BZ150" s="316" t="str">
        <f>IF(AND('MAPA DE RIESGOS'!$AP310="Muy Baja",'MAPA DE RIESGOS'!$AR310="Mayor"),CONCATENATE("R",'MAPA DE RIESGOS'!$H310,"C",'MAPA DE RIESGOS'!$AF310),"")</f>
        <v/>
      </c>
      <c r="CA150" s="316" t="str">
        <f>IF(AND('MAPA DE RIESGOS'!$AP311="Muy Baja",'MAPA DE RIESGOS'!$AR311="Mayor"),CONCATENATE("R",'MAPA DE RIESGOS'!$H311,"C",'MAPA DE RIESGOS'!$AF311),"")</f>
        <v/>
      </c>
      <c r="CB150" s="316" t="str">
        <f>IF(AND('MAPA DE RIESGOS'!$AP312="Muy Baja",'MAPA DE RIESGOS'!$AR312="Mayor"),CONCATENATE("R",'MAPA DE RIESGOS'!$H312,"C",'MAPA DE RIESGOS'!$AF312),"")</f>
        <v/>
      </c>
      <c r="CC150" s="317" t="str">
        <f>IF(AND('MAPA DE RIESGOS'!$AP313="Muy Baja",'MAPA DE RIESGOS'!$AR313="Mayor"),CONCATENATE("R",'MAPA DE RIESGOS'!$H313,"C",'MAPA DE RIESGOS'!$AF313),"")</f>
        <v/>
      </c>
      <c r="CD150" s="318" t="str">
        <f>IF(AND('MAPA DE RIESGOS'!$AP296="Muy Baja",'MAPA DE RIESGOS'!$AR296="Catastrófico"),CONCATENATE("R",'MAPA DE RIESGOS'!$H296,"C",'MAPA DE RIESGOS'!$AF296),"")</f>
        <v/>
      </c>
      <c r="CE150" s="318" t="str">
        <f>IF(AND('MAPA DE RIESGOS'!$AP297="Muy Baja",'MAPA DE RIESGOS'!$AR297="Catastrófico"),CONCATENATE("R",'MAPA DE RIESGOS'!$H297,"C",'MAPA DE RIESGOS'!$AF297),"")</f>
        <v/>
      </c>
      <c r="CF150" s="318" t="str">
        <f>IF(AND('MAPA DE RIESGOS'!$AP298="Muy Baja",'MAPA DE RIESGOS'!$AR298="Catastrófico"),CONCATENATE("R",'MAPA DE RIESGOS'!$H298,"C",'MAPA DE RIESGOS'!$AF298),"")</f>
        <v/>
      </c>
      <c r="CG150" s="318" t="str">
        <f>IF(AND('MAPA DE RIESGOS'!$AP299="Muy Baja",'MAPA DE RIESGOS'!$AR299="Catastrófico"),CONCATENATE("R",'MAPA DE RIESGOS'!$H299,"C",'MAPA DE RIESGOS'!$AF299),"")</f>
        <v/>
      </c>
      <c r="CH150" s="318" t="str">
        <f>IF(AND('MAPA DE RIESGOS'!$AP300="Muy Baja",'MAPA DE RIESGOS'!$AR300="Catastrófico"),CONCATENATE("R",'MAPA DE RIESGOS'!$H300,"C",'MAPA DE RIESGOS'!$AF300),"")</f>
        <v/>
      </c>
      <c r="CI150" s="318" t="str">
        <f>IF(AND('MAPA DE RIESGOS'!$AP301="Muy Baja",'MAPA DE RIESGOS'!$AR301="Catastrófico"),CONCATENATE("R",'MAPA DE RIESGOS'!$H301,"C",'MAPA DE RIESGOS'!$AF301),"")</f>
        <v/>
      </c>
      <c r="CJ150" s="318" t="str">
        <f>IF(AND('MAPA DE RIESGOS'!$AP302="Muy Baja",'MAPA DE RIESGOS'!$AR302="Catastrófico"),CONCATENATE("R",'MAPA DE RIESGOS'!$H302,"C",'MAPA DE RIESGOS'!$AF302),"")</f>
        <v/>
      </c>
      <c r="CK150" s="318" t="str">
        <f>IF(AND('MAPA DE RIESGOS'!$AP303="Muy Baja",'MAPA DE RIESGOS'!$AR303="Catastrófico"),CONCATENATE("R",'MAPA DE RIESGOS'!$H303,"C",'MAPA DE RIESGOS'!$AF303),"")</f>
        <v/>
      </c>
      <c r="CL150" s="318" t="str">
        <f>IF(AND('MAPA DE RIESGOS'!$AP304="Muy Baja",'MAPA DE RIESGOS'!$AR304="Catastrófico"),CONCATENATE("R",'MAPA DE RIESGOS'!$H304,"C",'MAPA DE RIESGOS'!$AF304),"")</f>
        <v/>
      </c>
      <c r="CM150" s="318" t="str">
        <f>IF(AND('MAPA DE RIESGOS'!$AP305="Muy Baja",'MAPA DE RIESGOS'!$AR305="Catastrófico"),CONCATENATE("R",'MAPA DE RIESGOS'!$H305,"C",'MAPA DE RIESGOS'!$AF305),"")</f>
        <v/>
      </c>
      <c r="CN150" s="318" t="str">
        <f>IF(AND('MAPA DE RIESGOS'!$AP306="Muy Baja",'MAPA DE RIESGOS'!$AR306="Catastrófico"),CONCATENATE("R",'MAPA DE RIESGOS'!$H306,"C",'MAPA DE RIESGOS'!$AF306),"")</f>
        <v/>
      </c>
      <c r="CO150" s="318" t="str">
        <f>IF(AND('MAPA DE RIESGOS'!$AP307="Muy Baja",'MAPA DE RIESGOS'!$AR307="Catastrófico"),CONCATENATE("R",'MAPA DE RIESGOS'!$H307,"C",'MAPA DE RIESGOS'!$AF307),"")</f>
        <v/>
      </c>
      <c r="CP150" s="318" t="str">
        <f>IF(AND('MAPA DE RIESGOS'!$AP308="Muy Baja",'MAPA DE RIESGOS'!$AR308="Catastrófico"),CONCATENATE("R",'MAPA DE RIESGOS'!$H308,"C",'MAPA DE RIESGOS'!$AF308),"")</f>
        <v/>
      </c>
      <c r="CQ150" s="318" t="str">
        <f>IF(AND('MAPA DE RIESGOS'!$AP309="Muy Baja",'MAPA DE RIESGOS'!$AR309="Catastrófico"),CONCATENATE("R",'MAPA DE RIESGOS'!$H309,"C",'MAPA DE RIESGOS'!$AF309),"")</f>
        <v/>
      </c>
      <c r="CR150" s="318" t="str">
        <f>IF(AND('MAPA DE RIESGOS'!$AP310="Muy Baja",'MAPA DE RIESGOS'!$AR310="Catastrófico"),CONCATENATE("R",'MAPA DE RIESGOS'!$H310,"C",'MAPA DE RIESGOS'!$AF310),"")</f>
        <v/>
      </c>
      <c r="CS150" s="318" t="str">
        <f>IF(AND('MAPA DE RIESGOS'!$AP311="Muy Baja",'MAPA DE RIESGOS'!$AR311="Catastrófico"),CONCATENATE("R",'MAPA DE RIESGOS'!$H311,"C",'MAPA DE RIESGOS'!$AF311),"")</f>
        <v/>
      </c>
      <c r="CT150" s="318" t="str">
        <f>IF(AND('MAPA DE RIESGOS'!$AP312="Muy Baja",'MAPA DE RIESGOS'!$AR312="Catastrófico"),CONCATENATE("R",'MAPA DE RIESGOS'!$H312,"C",'MAPA DE RIESGOS'!$AF312),"")</f>
        <v/>
      </c>
      <c r="CU150" s="319" t="str">
        <f>IF(AND('MAPA DE RIESGOS'!$AP313="Muy Baja",'MAPA DE RIESGOS'!$AR313="Catastrófico"),CONCATENATE("R",'MAPA DE RIESGOS'!$H313,"C",'MAPA DE RIESGOS'!$AF313),"")</f>
        <v/>
      </c>
      <c r="CV150" s="57"/>
    </row>
    <row r="151" spans="2:100" ht="32.450000000000003" customHeight="1">
      <c r="B151" s="878"/>
      <c r="C151" s="878"/>
      <c r="D151" s="879"/>
      <c r="E151" s="849"/>
      <c r="F151" s="850"/>
      <c r="G151" s="850"/>
      <c r="H151" s="850"/>
      <c r="I151" s="850"/>
      <c r="J151" s="337" t="str">
        <f>IF(AND('MAPA DE RIESGOS'!$AP314="Muy Baja",'MAPA DE RIESGOS'!$AR314="Leve"),CONCATENATE("R",'MAPA DE RIESGOS'!$H314,"C",'MAPA DE RIESGOS'!$AF314),"")</f>
        <v/>
      </c>
      <c r="K151" s="338" t="str">
        <f>IF(AND('MAPA DE RIESGOS'!$AP315="Muy Baja",'MAPA DE RIESGOS'!$AR315="Leve"),CONCATENATE("R",'MAPA DE RIESGOS'!$H315,"C",'MAPA DE RIESGOS'!$AF315),"")</f>
        <v/>
      </c>
      <c r="L151" s="338" t="str">
        <f>IF(AND('MAPA DE RIESGOS'!$AP316="Muy Baja",'MAPA DE RIESGOS'!$AR316="Leve"),CONCATENATE("R",'MAPA DE RIESGOS'!$H316,"C",'MAPA DE RIESGOS'!$AF316),"")</f>
        <v/>
      </c>
      <c r="M151" s="338" t="str">
        <f>IF(AND('MAPA DE RIESGOS'!$AP317="Muy Baja",'MAPA DE RIESGOS'!$AR317="Leve"),CONCATENATE("R",'MAPA DE RIESGOS'!$H317,"C",'MAPA DE RIESGOS'!$AF317),"")</f>
        <v/>
      </c>
      <c r="N151" s="338" t="str">
        <f>IF(AND('MAPA DE RIESGOS'!$AP318="Muy Baja",'MAPA DE RIESGOS'!$AR318="Leve"),CONCATENATE("R",'MAPA DE RIESGOS'!$H318,"C",'MAPA DE RIESGOS'!$AF318),"")</f>
        <v/>
      </c>
      <c r="O151" s="338" t="str">
        <f>IF(AND('MAPA DE RIESGOS'!$AP319="Muy Baja",'MAPA DE RIESGOS'!$AR319="Leve"),CONCATENATE("R",'MAPA DE RIESGOS'!$H319,"C",'MAPA DE RIESGOS'!$AF319),"")</f>
        <v/>
      </c>
      <c r="P151" s="338" t="str">
        <f>IF(AND('MAPA DE RIESGOS'!$AP320="Muy Baja",'MAPA DE RIESGOS'!$AR320="Leve"),CONCATENATE("R",'MAPA DE RIESGOS'!$H320,"C",'MAPA DE RIESGOS'!$AF320),"")</f>
        <v/>
      </c>
      <c r="Q151" s="338" t="str">
        <f>IF(AND('MAPA DE RIESGOS'!$AP321="Muy Baja",'MAPA DE RIESGOS'!$AR321="Leve"),CONCATENATE("R",'MAPA DE RIESGOS'!$H321,"C",'MAPA DE RIESGOS'!$AF321),"")</f>
        <v/>
      </c>
      <c r="R151" s="338" t="str">
        <f>IF(AND('MAPA DE RIESGOS'!$AP322="Muy Baja",'MAPA DE RIESGOS'!$AR322="Leve"),CONCATENATE("R",'MAPA DE RIESGOS'!$H322,"C",'MAPA DE RIESGOS'!$AF322),"")</f>
        <v/>
      </c>
      <c r="S151" s="338" t="str">
        <f>IF(AND('MAPA DE RIESGOS'!$AP323="Muy Baja",'MAPA DE RIESGOS'!$AR323="Leve"),CONCATENATE("R",'MAPA DE RIESGOS'!$H323,"C",'MAPA DE RIESGOS'!$AF323),"")</f>
        <v/>
      </c>
      <c r="T151" s="338" t="str">
        <f>IF(AND('MAPA DE RIESGOS'!$AP324="Muy Baja",'MAPA DE RIESGOS'!$AR324="Leve"),CONCATENATE("R",'MAPA DE RIESGOS'!$H324,"C",'MAPA DE RIESGOS'!$AF324),"")</f>
        <v/>
      </c>
      <c r="U151" s="338" t="str">
        <f>IF(AND('MAPA DE RIESGOS'!$AP325="Muy Baja",'MAPA DE RIESGOS'!$AR325="Leve"),CONCATENATE("R",'MAPA DE RIESGOS'!$H325,"C",'MAPA DE RIESGOS'!$AF325),"")</f>
        <v/>
      </c>
      <c r="V151" s="338" t="str">
        <f>IF(AND('MAPA DE RIESGOS'!$AP326="Muy Baja",'MAPA DE RIESGOS'!$AR326="Leve"),CONCATENATE("R",'MAPA DE RIESGOS'!$H326,"C",'MAPA DE RIESGOS'!$AF326),"")</f>
        <v/>
      </c>
      <c r="W151" s="338" t="str">
        <f>IF(AND('MAPA DE RIESGOS'!$AP327="Muy Baja",'MAPA DE RIESGOS'!$AR327="Leve"),CONCATENATE("R",'MAPA DE RIESGOS'!$H327,"C",'MAPA DE RIESGOS'!$AF327),"")</f>
        <v/>
      </c>
      <c r="X151" s="338" t="str">
        <f>IF(AND('MAPA DE RIESGOS'!$AP328="Muy Baja",'MAPA DE RIESGOS'!$AR328="Leve"),CONCATENATE("R",'MAPA DE RIESGOS'!$H328,"C",'MAPA DE RIESGOS'!$AF328),"")</f>
        <v/>
      </c>
      <c r="Y151" s="338" t="str">
        <f>IF(AND('MAPA DE RIESGOS'!$AP329="Muy Baja",'MAPA DE RIESGOS'!$AR329="Leve"),CONCATENATE("R",'MAPA DE RIESGOS'!$H329,"C",'MAPA DE RIESGOS'!$AF329),"")</f>
        <v/>
      </c>
      <c r="Z151" s="338" t="str">
        <f>IF(AND('MAPA DE RIESGOS'!$AP330="Muy Baja",'MAPA DE RIESGOS'!$AR330="Leve"),CONCATENATE("R",'MAPA DE RIESGOS'!$H330,"C",'MAPA DE RIESGOS'!$AF330),"")</f>
        <v/>
      </c>
      <c r="AA151" s="339" t="str">
        <f>IF(AND('MAPA DE RIESGOS'!$AP331="Muy Baja",'MAPA DE RIESGOS'!$AR331="Leve"),CONCATENATE("R",'MAPA DE RIESGOS'!$H331,"C",'MAPA DE RIESGOS'!$AF331),"")</f>
        <v/>
      </c>
      <c r="AB151" s="337" t="str">
        <f>IF(AND('MAPA DE RIESGOS'!$AP314="Muy Baja",'MAPA DE RIESGOS'!$AR314="Menor"),CONCATENATE("R",'MAPA DE RIESGOS'!$H314,"C",'MAPA DE RIESGOS'!$AF314),"")</f>
        <v/>
      </c>
      <c r="AC151" s="338" t="str">
        <f>IF(AND('MAPA DE RIESGOS'!$AP315="Muy Baja",'MAPA DE RIESGOS'!$AR315="Menor"),CONCATENATE("R",'MAPA DE RIESGOS'!$H315,"C",'MAPA DE RIESGOS'!$AF315),"")</f>
        <v/>
      </c>
      <c r="AD151" s="338" t="str">
        <f>IF(AND('MAPA DE RIESGOS'!$AP316="Muy Baja",'MAPA DE RIESGOS'!$AR316="Menor"),CONCATENATE("R",'MAPA DE RIESGOS'!$H316,"C",'MAPA DE RIESGOS'!$AF316),"")</f>
        <v/>
      </c>
      <c r="AE151" s="338" t="str">
        <f>IF(AND('MAPA DE RIESGOS'!$AP317="Muy Baja",'MAPA DE RIESGOS'!$AR317="Menor"),CONCATENATE("R",'MAPA DE RIESGOS'!$H317,"C",'MAPA DE RIESGOS'!$AF317),"")</f>
        <v/>
      </c>
      <c r="AF151" s="338" t="str">
        <f>IF(AND('MAPA DE RIESGOS'!$AP318="Muy Baja",'MAPA DE RIESGOS'!$AR318="Menor"),CONCATENATE("R",'MAPA DE RIESGOS'!$H318,"C",'MAPA DE RIESGOS'!$AF318),"")</f>
        <v/>
      </c>
      <c r="AG151" s="338" t="str">
        <f>IF(AND('MAPA DE RIESGOS'!$AP319="Muy Baja",'MAPA DE RIESGOS'!$AR319="Menor"),CONCATENATE("R",'MAPA DE RIESGOS'!$H319,"C",'MAPA DE RIESGOS'!$AF319),"")</f>
        <v/>
      </c>
      <c r="AH151" s="338" t="str">
        <f>IF(AND('MAPA DE RIESGOS'!$AP320="Muy Baja",'MAPA DE RIESGOS'!$AR320="Menor"),CONCATENATE("R",'MAPA DE RIESGOS'!$H320,"C",'MAPA DE RIESGOS'!$AF320),"")</f>
        <v/>
      </c>
      <c r="AI151" s="338" t="str">
        <f>IF(AND('MAPA DE RIESGOS'!$AP321="Muy Baja",'MAPA DE RIESGOS'!$AR321="Menor"),CONCATENATE("R",'MAPA DE RIESGOS'!$H321,"C",'MAPA DE RIESGOS'!$AF321),"")</f>
        <v/>
      </c>
      <c r="AJ151" s="338" t="str">
        <f>IF(AND('MAPA DE RIESGOS'!$AP322="Muy Baja",'MAPA DE RIESGOS'!$AR322="Menor"),CONCATENATE("R",'MAPA DE RIESGOS'!$H322,"C",'MAPA DE RIESGOS'!$AF322),"")</f>
        <v/>
      </c>
      <c r="AK151" s="338" t="str">
        <f>IF(AND('MAPA DE RIESGOS'!$AP323="Muy Baja",'MAPA DE RIESGOS'!$AR323="Menor"),CONCATENATE("R",'MAPA DE RIESGOS'!$H323,"C",'MAPA DE RIESGOS'!$AF323),"")</f>
        <v/>
      </c>
      <c r="AL151" s="338" t="str">
        <f>IF(AND('MAPA DE RIESGOS'!$AP324="Muy Baja",'MAPA DE RIESGOS'!$AR324="Menor"),CONCATENATE("R",'MAPA DE RIESGOS'!$H324,"C",'MAPA DE RIESGOS'!$AF324),"")</f>
        <v/>
      </c>
      <c r="AM151" s="338" t="str">
        <f>IF(AND('MAPA DE RIESGOS'!$AP325="Muy Baja",'MAPA DE RIESGOS'!$AR325="Menor"),CONCATENATE("R",'MAPA DE RIESGOS'!$H325,"C",'MAPA DE RIESGOS'!$AF325),"")</f>
        <v/>
      </c>
      <c r="AN151" s="338" t="str">
        <f>IF(AND('MAPA DE RIESGOS'!$AP326="Muy Baja",'MAPA DE RIESGOS'!$AR326="Menor"),CONCATENATE("R",'MAPA DE RIESGOS'!$H326,"C",'MAPA DE RIESGOS'!$AF326),"")</f>
        <v/>
      </c>
      <c r="AO151" s="338" t="str">
        <f>IF(AND('MAPA DE RIESGOS'!$AP327="Muy Baja",'MAPA DE RIESGOS'!$AR327="Menor"),CONCATENATE("R",'MAPA DE RIESGOS'!$H327,"C",'MAPA DE RIESGOS'!$AF327),"")</f>
        <v/>
      </c>
      <c r="AP151" s="338" t="str">
        <f>IF(AND('MAPA DE RIESGOS'!$AP328="Muy Baja",'MAPA DE RIESGOS'!$AR328="Menor"),CONCATENATE("R",'MAPA DE RIESGOS'!$H328,"C",'MAPA DE RIESGOS'!$AF328),"")</f>
        <v/>
      </c>
      <c r="AQ151" s="338" t="str">
        <f>IF(AND('MAPA DE RIESGOS'!$AP329="Muy Baja",'MAPA DE RIESGOS'!$AR329="Menor"),CONCATENATE("R",'MAPA DE RIESGOS'!$H329,"C",'MAPA DE RIESGOS'!$AF329),"")</f>
        <v/>
      </c>
      <c r="AR151" s="338" t="str">
        <f>IF(AND('MAPA DE RIESGOS'!$AP330="Muy Baja",'MAPA DE RIESGOS'!$AR330="Menor"),CONCATENATE("R",'MAPA DE RIESGOS'!$H330,"C",'MAPA DE RIESGOS'!$AF330),"")</f>
        <v/>
      </c>
      <c r="AS151" s="339" t="str">
        <f>IF(AND('MAPA DE RIESGOS'!$AP331="Muy Baja",'MAPA DE RIESGOS'!$AR331="Menor"),CONCATENATE("R",'MAPA DE RIESGOS'!$H331,"C",'MAPA DE RIESGOS'!$AF331),"")</f>
        <v/>
      </c>
      <c r="AT151" s="328" t="str">
        <f>IF(AND('MAPA DE RIESGOS'!$AP314="Muy Baja",'MAPA DE RIESGOS'!$AR314="Moderado"),CONCATENATE("R",'MAPA DE RIESGOS'!$H314,"C",'MAPA DE RIESGOS'!$AF314),"")</f>
        <v/>
      </c>
      <c r="AU151" s="329" t="str">
        <f>IF(AND('MAPA DE RIESGOS'!$AP315="Muy Baja",'MAPA DE RIESGOS'!$AR315="Moderado"),CONCATENATE("R",'MAPA DE RIESGOS'!$H315,"C",'MAPA DE RIESGOS'!$AF315),"")</f>
        <v/>
      </c>
      <c r="AV151" s="329" t="str">
        <f>IF(AND('MAPA DE RIESGOS'!$AP316="Muy Baja",'MAPA DE RIESGOS'!$AR316="Moderado"),CONCATENATE("R",'MAPA DE RIESGOS'!$H316,"C",'MAPA DE RIESGOS'!$AF316),"")</f>
        <v/>
      </c>
      <c r="AW151" s="329" t="str">
        <f>IF(AND('MAPA DE RIESGOS'!$AP317="Muy Baja",'MAPA DE RIESGOS'!$AR317="Moderado"),CONCATENATE("R",'MAPA DE RIESGOS'!$H317,"C",'MAPA DE RIESGOS'!$AF317),"")</f>
        <v/>
      </c>
      <c r="AX151" s="329" t="str">
        <f>IF(AND('MAPA DE RIESGOS'!$AP318="Muy Baja",'MAPA DE RIESGOS'!$AR318="Moderado"),CONCATENATE("R",'MAPA DE RIESGOS'!$H318,"C",'MAPA DE RIESGOS'!$AF318),"")</f>
        <v/>
      </c>
      <c r="AY151" s="329" t="str">
        <f>IF(AND('MAPA DE RIESGOS'!$AP319="Muy Baja",'MAPA DE RIESGOS'!$AR319="Moderado"),CONCATENATE("R",'MAPA DE RIESGOS'!$H319,"C",'MAPA DE RIESGOS'!$AF319),"")</f>
        <v/>
      </c>
      <c r="AZ151" s="329" t="str">
        <f>IF(AND('MAPA DE RIESGOS'!$AP320="Muy Baja",'MAPA DE RIESGOS'!$AR320="Moderado"),CONCATENATE("R",'MAPA DE RIESGOS'!$H320,"C",'MAPA DE RIESGOS'!$AF320),"")</f>
        <v/>
      </c>
      <c r="BA151" s="329" t="str">
        <f>IF(AND('MAPA DE RIESGOS'!$AP321="Muy Baja",'MAPA DE RIESGOS'!$AR321="Moderado"),CONCATENATE("R",'MAPA DE RIESGOS'!$H321,"C",'MAPA DE RIESGOS'!$AF321),"")</f>
        <v/>
      </c>
      <c r="BB151" s="329" t="str">
        <f>IF(AND('MAPA DE RIESGOS'!$AP322="Muy Baja",'MAPA DE RIESGOS'!$AR322="Moderado"),CONCATENATE("R",'MAPA DE RIESGOS'!$H322,"C",'MAPA DE RIESGOS'!$AF322),"")</f>
        <v/>
      </c>
      <c r="BC151" s="329" t="str">
        <f>IF(AND('MAPA DE RIESGOS'!$AP323="Muy Baja",'MAPA DE RIESGOS'!$AR323="Moderado"),CONCATENATE("R",'MAPA DE RIESGOS'!$H323,"C",'MAPA DE RIESGOS'!$AF323),"")</f>
        <v/>
      </c>
      <c r="BD151" s="329" t="str">
        <f>IF(AND('MAPA DE RIESGOS'!$AP324="Muy Baja",'MAPA DE RIESGOS'!$AR324="Moderado"),CONCATENATE("R",'MAPA DE RIESGOS'!$H324,"C",'MAPA DE RIESGOS'!$AF324),"")</f>
        <v/>
      </c>
      <c r="BE151" s="329" t="str">
        <f>IF(AND('MAPA DE RIESGOS'!$AP325="Muy Baja",'MAPA DE RIESGOS'!$AR325="Moderado"),CONCATENATE("R",'MAPA DE RIESGOS'!$H325,"C",'MAPA DE RIESGOS'!$AF325),"")</f>
        <v/>
      </c>
      <c r="BF151" s="329" t="str">
        <f>IF(AND('MAPA DE RIESGOS'!$AP326="Muy Baja",'MAPA DE RIESGOS'!$AR326="Moderado"),CONCATENATE("R",'MAPA DE RIESGOS'!$H326,"C",'MAPA DE RIESGOS'!$AF326),"")</f>
        <v/>
      </c>
      <c r="BG151" s="329" t="str">
        <f>IF(AND('MAPA DE RIESGOS'!$AP327="Muy Baja",'MAPA DE RIESGOS'!$AR327="Moderado"),CONCATENATE("R",'MAPA DE RIESGOS'!$H327,"C",'MAPA DE RIESGOS'!$AF327),"")</f>
        <v/>
      </c>
      <c r="BH151" s="329" t="str">
        <f>IF(AND('MAPA DE RIESGOS'!$AP328="Muy Baja",'MAPA DE RIESGOS'!$AR328="Moderado"),CONCATENATE("R",'MAPA DE RIESGOS'!$H328,"C",'MAPA DE RIESGOS'!$AF328),"")</f>
        <v/>
      </c>
      <c r="BI151" s="329" t="str">
        <f>IF(AND('MAPA DE RIESGOS'!$AP329="Muy Baja",'MAPA DE RIESGOS'!$AR329="Moderado"),CONCATENATE("R",'MAPA DE RIESGOS'!$H329,"C",'MAPA DE RIESGOS'!$AF329),"")</f>
        <v/>
      </c>
      <c r="BJ151" s="329" t="str">
        <f>IF(AND('MAPA DE RIESGOS'!$AP330="Muy Baja",'MAPA DE RIESGOS'!$AR330="Moderado"),CONCATENATE("R",'MAPA DE RIESGOS'!$H330,"C",'MAPA DE RIESGOS'!$AF330),"")</f>
        <v/>
      </c>
      <c r="BK151" s="330" t="str">
        <f>IF(AND('MAPA DE RIESGOS'!$AP331="Muy Baja",'MAPA DE RIESGOS'!$AR331="Moderado"),CONCATENATE("R",'MAPA DE RIESGOS'!$H331,"C",'MAPA DE RIESGOS'!$AF331),"")</f>
        <v/>
      </c>
      <c r="BL151" s="316" t="str">
        <f>IF(AND('MAPA DE RIESGOS'!$AP314="Muy Baja",'MAPA DE RIESGOS'!$AR314="Mayor"),CONCATENATE("R",'MAPA DE RIESGOS'!$H314,"C",'MAPA DE RIESGOS'!$AF314),"")</f>
        <v/>
      </c>
      <c r="BM151" s="316" t="str">
        <f>IF(AND('MAPA DE RIESGOS'!$AP315="Muy Baja",'MAPA DE RIESGOS'!$AR315="Mayor"),CONCATENATE("R",'MAPA DE RIESGOS'!$H315,"C",'MAPA DE RIESGOS'!$AF315),"")</f>
        <v/>
      </c>
      <c r="BN151" s="316" t="str">
        <f>IF(AND('MAPA DE RIESGOS'!$AP316="Muy Baja",'MAPA DE RIESGOS'!$AR316="Mayor"),CONCATENATE("R",'MAPA DE RIESGOS'!$H316,"C",'MAPA DE RIESGOS'!$AF316),"")</f>
        <v/>
      </c>
      <c r="BO151" s="316" t="str">
        <f>IF(AND('MAPA DE RIESGOS'!$AP317="Muy Baja",'MAPA DE RIESGOS'!$AR317="Mayor"),CONCATENATE("R",'MAPA DE RIESGOS'!$H317,"C",'MAPA DE RIESGOS'!$AF317),"")</f>
        <v/>
      </c>
      <c r="BP151" s="316" t="str">
        <f>IF(AND('MAPA DE RIESGOS'!$AP318="Muy Baja",'MAPA DE RIESGOS'!$AR318="Mayor"),CONCATENATE("R",'MAPA DE RIESGOS'!$H318,"C",'MAPA DE RIESGOS'!$AF318),"")</f>
        <v/>
      </c>
      <c r="BQ151" s="316" t="str">
        <f>IF(AND('MAPA DE RIESGOS'!$AP319="Muy Baja",'MAPA DE RIESGOS'!$AR319="Mayor"),CONCATENATE("R",'MAPA DE RIESGOS'!$H319,"C",'MAPA DE RIESGOS'!$AF319),"")</f>
        <v/>
      </c>
      <c r="BR151" s="316" t="str">
        <f>IF(AND('MAPA DE RIESGOS'!$AP320="Muy Baja",'MAPA DE RIESGOS'!$AR320="Mayor"),CONCATENATE("R",'MAPA DE RIESGOS'!$H320,"C",'MAPA DE RIESGOS'!$AF320),"")</f>
        <v/>
      </c>
      <c r="BS151" s="316" t="str">
        <f>IF(AND('MAPA DE RIESGOS'!$AP321="Muy Baja",'MAPA DE RIESGOS'!$AR321="Mayor"),CONCATENATE("R",'MAPA DE RIESGOS'!$H321,"C",'MAPA DE RIESGOS'!$AF321),"")</f>
        <v/>
      </c>
      <c r="BT151" s="316" t="str">
        <f>IF(AND('MAPA DE RIESGOS'!$AP322="Muy Baja",'MAPA DE RIESGOS'!$AR322="Mayor"),CONCATENATE("R",'MAPA DE RIESGOS'!$H322,"C",'MAPA DE RIESGOS'!$AF322),"")</f>
        <v/>
      </c>
      <c r="BU151" s="316" t="str">
        <f>IF(AND('MAPA DE RIESGOS'!$AP323="Muy Baja",'MAPA DE RIESGOS'!$AR323="Mayor"),CONCATENATE("R",'MAPA DE RIESGOS'!$H323,"C",'MAPA DE RIESGOS'!$AF323),"")</f>
        <v/>
      </c>
      <c r="BV151" s="316" t="str">
        <f>IF(AND('MAPA DE RIESGOS'!$AP324="Muy Baja",'MAPA DE RIESGOS'!$AR324="Mayor"),CONCATENATE("R",'MAPA DE RIESGOS'!$H324,"C",'MAPA DE RIESGOS'!$AF324),"")</f>
        <v/>
      </c>
      <c r="BW151" s="316" t="str">
        <f>IF(AND('MAPA DE RIESGOS'!$AP325="Muy Baja",'MAPA DE RIESGOS'!$AR325="Mayor"),CONCATENATE("R",'MAPA DE RIESGOS'!$H325,"C",'MAPA DE RIESGOS'!$AF325),"")</f>
        <v/>
      </c>
      <c r="BX151" s="316" t="str">
        <f>IF(AND('MAPA DE RIESGOS'!$AP326="Muy Baja",'MAPA DE RIESGOS'!$AR326="Mayor"),CONCATENATE("R",'MAPA DE RIESGOS'!$H326,"C",'MAPA DE RIESGOS'!$AF326),"")</f>
        <v/>
      </c>
      <c r="BY151" s="316" t="str">
        <f>IF(AND('MAPA DE RIESGOS'!$AP327="Muy Baja",'MAPA DE RIESGOS'!$AR327="Mayor"),CONCATENATE("R",'MAPA DE RIESGOS'!$H327,"C",'MAPA DE RIESGOS'!$AF327),"")</f>
        <v/>
      </c>
      <c r="BZ151" s="316" t="str">
        <f>IF(AND('MAPA DE RIESGOS'!$AP328="Muy Baja",'MAPA DE RIESGOS'!$AR328="Mayor"),CONCATENATE("R",'MAPA DE RIESGOS'!$H328,"C",'MAPA DE RIESGOS'!$AF328),"")</f>
        <v/>
      </c>
      <c r="CA151" s="316" t="str">
        <f>IF(AND('MAPA DE RIESGOS'!$AP329="Muy Baja",'MAPA DE RIESGOS'!$AR329="Mayor"),CONCATENATE("R",'MAPA DE RIESGOS'!$H329,"C",'MAPA DE RIESGOS'!$AF329),"")</f>
        <v/>
      </c>
      <c r="CB151" s="316" t="str">
        <f>IF(AND('MAPA DE RIESGOS'!$AP330="Muy Baja",'MAPA DE RIESGOS'!$AR330="Mayor"),CONCATENATE("R",'MAPA DE RIESGOS'!$H330,"C",'MAPA DE RIESGOS'!$AF330),"")</f>
        <v/>
      </c>
      <c r="CC151" s="317" t="str">
        <f>IF(AND('MAPA DE RIESGOS'!$AP331="Muy Baja",'MAPA DE RIESGOS'!$AR331="Mayor"),CONCATENATE("R",'MAPA DE RIESGOS'!$H331,"C",'MAPA DE RIESGOS'!$AF331),"")</f>
        <v/>
      </c>
      <c r="CD151" s="318" t="str">
        <f>IF(AND('MAPA DE RIESGOS'!$AP314="Muy Baja",'MAPA DE RIESGOS'!$AR314="Catastrófico"),CONCATENATE("R",'MAPA DE RIESGOS'!$H314,"C",'MAPA DE RIESGOS'!$AF314),"")</f>
        <v/>
      </c>
      <c r="CE151" s="318" t="str">
        <f>IF(AND('MAPA DE RIESGOS'!$AP315="Muy Baja",'MAPA DE RIESGOS'!$AR315="Catastrófico"),CONCATENATE("R",'MAPA DE RIESGOS'!$H315,"C",'MAPA DE RIESGOS'!$AF315),"")</f>
        <v/>
      </c>
      <c r="CF151" s="318" t="str">
        <f>IF(AND('MAPA DE RIESGOS'!$AP316="Muy Baja",'MAPA DE RIESGOS'!$AR316="Catastrófico"),CONCATENATE("R",'MAPA DE RIESGOS'!$H316,"C",'MAPA DE RIESGOS'!$AF316),"")</f>
        <v/>
      </c>
      <c r="CG151" s="318" t="str">
        <f>IF(AND('MAPA DE RIESGOS'!$AP317="Muy Baja",'MAPA DE RIESGOS'!$AR317="Catastrófico"),CONCATENATE("R",'MAPA DE RIESGOS'!$H317,"C",'MAPA DE RIESGOS'!$AF317),"")</f>
        <v/>
      </c>
      <c r="CH151" s="318" t="str">
        <f>IF(AND('MAPA DE RIESGOS'!$AP318="Muy Baja",'MAPA DE RIESGOS'!$AR318="Catastrófico"),CONCATENATE("R",'MAPA DE RIESGOS'!$H318,"C",'MAPA DE RIESGOS'!$AF318),"")</f>
        <v/>
      </c>
      <c r="CI151" s="318" t="str">
        <f>IF(AND('MAPA DE RIESGOS'!$AP319="Muy Baja",'MAPA DE RIESGOS'!$AR319="Catastrófico"),CONCATENATE("R",'MAPA DE RIESGOS'!$H319,"C",'MAPA DE RIESGOS'!$AF319),"")</f>
        <v/>
      </c>
      <c r="CJ151" s="318" t="str">
        <f>IF(AND('MAPA DE RIESGOS'!$AP320="Muy Baja",'MAPA DE RIESGOS'!$AR320="Catastrófico"),CONCATENATE("R",'MAPA DE RIESGOS'!$H320,"C",'MAPA DE RIESGOS'!$AF320),"")</f>
        <v/>
      </c>
      <c r="CK151" s="318" t="str">
        <f>IF(AND('MAPA DE RIESGOS'!$AP321="Muy Baja",'MAPA DE RIESGOS'!$AR321="Catastrófico"),CONCATENATE("R",'MAPA DE RIESGOS'!$H321,"C",'MAPA DE RIESGOS'!$AF321),"")</f>
        <v/>
      </c>
      <c r="CL151" s="318" t="str">
        <f>IF(AND('MAPA DE RIESGOS'!$AP322="Muy Baja",'MAPA DE RIESGOS'!$AR322="Catastrófico"),CONCATENATE("R",'MAPA DE RIESGOS'!$H322,"C",'MAPA DE RIESGOS'!$AF322),"")</f>
        <v/>
      </c>
      <c r="CM151" s="318" t="str">
        <f>IF(AND('MAPA DE RIESGOS'!$AP323="Muy Baja",'MAPA DE RIESGOS'!$AR323="Catastrófico"),CONCATENATE("R",'MAPA DE RIESGOS'!$H323,"C",'MAPA DE RIESGOS'!$AF323),"")</f>
        <v/>
      </c>
      <c r="CN151" s="318" t="str">
        <f>IF(AND('MAPA DE RIESGOS'!$AP324="Muy Baja",'MAPA DE RIESGOS'!$AR324="Catastrófico"),CONCATENATE("R",'MAPA DE RIESGOS'!$H324,"C",'MAPA DE RIESGOS'!$AF324),"")</f>
        <v/>
      </c>
      <c r="CO151" s="318" t="str">
        <f>IF(AND('MAPA DE RIESGOS'!$AP325="Muy Baja",'MAPA DE RIESGOS'!$AR325="Catastrófico"),CONCATENATE("R",'MAPA DE RIESGOS'!$H325,"C",'MAPA DE RIESGOS'!$AF325),"")</f>
        <v/>
      </c>
      <c r="CP151" s="318" t="str">
        <f>IF(AND('MAPA DE RIESGOS'!$AP326="Muy Baja",'MAPA DE RIESGOS'!$AR326="Catastrófico"),CONCATENATE("R",'MAPA DE RIESGOS'!$H326,"C",'MAPA DE RIESGOS'!$AF326),"")</f>
        <v/>
      </c>
      <c r="CQ151" s="318" t="str">
        <f>IF(AND('MAPA DE RIESGOS'!$AP327="Muy Baja",'MAPA DE RIESGOS'!$AR327="Catastrófico"),CONCATENATE("R",'MAPA DE RIESGOS'!$H327,"C",'MAPA DE RIESGOS'!$AF327),"")</f>
        <v/>
      </c>
      <c r="CR151" s="318" t="str">
        <f>IF(AND('MAPA DE RIESGOS'!$AP328="Muy Baja",'MAPA DE RIESGOS'!$AR328="Catastrófico"),CONCATENATE("R",'MAPA DE RIESGOS'!$H328,"C",'MAPA DE RIESGOS'!$AF328),"")</f>
        <v/>
      </c>
      <c r="CS151" s="318" t="str">
        <f>IF(AND('MAPA DE RIESGOS'!$AP329="Muy Baja",'MAPA DE RIESGOS'!$AR329="Catastrófico"),CONCATENATE("R",'MAPA DE RIESGOS'!$H329,"C",'MAPA DE RIESGOS'!$AF329),"")</f>
        <v/>
      </c>
      <c r="CT151" s="318" t="str">
        <f>IF(AND('MAPA DE RIESGOS'!$AP330="Muy Baja",'MAPA DE RIESGOS'!$AR330="Catastrófico"),CONCATENATE("R",'MAPA DE RIESGOS'!$H330,"C",'MAPA DE RIESGOS'!$AF330),"")</f>
        <v/>
      </c>
      <c r="CU151" s="319" t="str">
        <f>IF(AND('MAPA DE RIESGOS'!$AP331="Muy Baja",'MAPA DE RIESGOS'!$AR331="Catastrófico"),CONCATENATE("R",'MAPA DE RIESGOS'!$H331,"C",'MAPA DE RIESGOS'!$AF331),"")</f>
        <v/>
      </c>
      <c r="CV151" s="57"/>
    </row>
    <row r="152" spans="2:100" ht="32.450000000000003" customHeight="1">
      <c r="B152" s="878"/>
      <c r="C152" s="878"/>
      <c r="D152" s="879"/>
      <c r="E152" s="849"/>
      <c r="F152" s="850"/>
      <c r="G152" s="850"/>
      <c r="H152" s="850"/>
      <c r="I152" s="850"/>
      <c r="J152" s="337" t="str">
        <f>IF(AND('MAPA DE RIESGOS'!$AP332="Muy Baja",'MAPA DE RIESGOS'!$AR332="Leve"),CONCATENATE("R",'MAPA DE RIESGOS'!$H332,"C",'MAPA DE RIESGOS'!$AF332),"")</f>
        <v/>
      </c>
      <c r="K152" s="338" t="str">
        <f>IF(AND('MAPA DE RIESGOS'!$AP333="Muy Baja",'MAPA DE RIESGOS'!$AR333="Leve"),CONCATENATE("R",'MAPA DE RIESGOS'!$H333,"C",'MAPA DE RIESGOS'!$AF333),"")</f>
        <v/>
      </c>
      <c r="L152" s="338" t="str">
        <f>IF(AND('MAPA DE RIESGOS'!$AP334="Muy Baja",'MAPA DE RIESGOS'!$AR334="Leve"),CONCATENATE("R",'MAPA DE RIESGOS'!$H334,"C",'MAPA DE RIESGOS'!$AF334),"")</f>
        <v/>
      </c>
      <c r="M152" s="338" t="str">
        <f>IF(AND('MAPA DE RIESGOS'!$AP335="Muy Baja",'MAPA DE RIESGOS'!$AR335="Leve"),CONCATENATE("R",'MAPA DE RIESGOS'!$H335,"C",'MAPA DE RIESGOS'!$AF335),"")</f>
        <v/>
      </c>
      <c r="N152" s="338" t="str">
        <f>IF(AND('MAPA DE RIESGOS'!$AP336="Muy Baja",'MAPA DE RIESGOS'!$AR336="Leve"),CONCATENATE("R",'MAPA DE RIESGOS'!$H336,"C",'MAPA DE RIESGOS'!$AF336),"")</f>
        <v/>
      </c>
      <c r="O152" s="338" t="str">
        <f>IF(AND('MAPA DE RIESGOS'!$AP337="Muy Baja",'MAPA DE RIESGOS'!$AR337="Leve"),CONCATENATE("R",'MAPA DE RIESGOS'!$H337,"C",'MAPA DE RIESGOS'!$AF337),"")</f>
        <v/>
      </c>
      <c r="P152" s="338" t="str">
        <f>IF(AND('MAPA DE RIESGOS'!$AP338="Muy Baja",'MAPA DE RIESGOS'!$AR338="Leve"),CONCATENATE("R",'MAPA DE RIESGOS'!$H338,"C",'MAPA DE RIESGOS'!$AF338),"")</f>
        <v/>
      </c>
      <c r="Q152" s="338" t="str">
        <f>IF(AND('MAPA DE RIESGOS'!$AP339="Muy Baja",'MAPA DE RIESGOS'!$AR339="Leve"),CONCATENATE("R",'MAPA DE RIESGOS'!$H339,"C",'MAPA DE RIESGOS'!$AF339),"")</f>
        <v/>
      </c>
      <c r="R152" s="338" t="str">
        <f>IF(AND('MAPA DE RIESGOS'!$AP340="Muy Baja",'MAPA DE RIESGOS'!$AR340="Leve"),CONCATENATE("R",'MAPA DE RIESGOS'!$H340,"C",'MAPA DE RIESGOS'!$AF340),"")</f>
        <v/>
      </c>
      <c r="S152" s="338" t="str">
        <f>IF(AND('MAPA DE RIESGOS'!$AP341="Muy Baja",'MAPA DE RIESGOS'!$AR341="Leve"),CONCATENATE("R",'MAPA DE RIESGOS'!$H341,"C",'MAPA DE RIESGOS'!$AF341),"")</f>
        <v/>
      </c>
      <c r="T152" s="338" t="str">
        <f>IF(AND('MAPA DE RIESGOS'!$AP342="Muy Baja",'MAPA DE RIESGOS'!$AR342="Leve"),CONCATENATE("R",'MAPA DE RIESGOS'!$H342,"C",'MAPA DE RIESGOS'!$AF342),"")</f>
        <v/>
      </c>
      <c r="U152" s="338" t="str">
        <f>IF(AND('MAPA DE RIESGOS'!$AP343="Muy Baja",'MAPA DE RIESGOS'!$AR343="Leve"),CONCATENATE("R",'MAPA DE RIESGOS'!$H343,"C",'MAPA DE RIESGOS'!$AF343),"")</f>
        <v/>
      </c>
      <c r="V152" s="338" t="str">
        <f>IF(AND('MAPA DE RIESGOS'!$AP344="Muy Baja",'MAPA DE RIESGOS'!$AR344="Leve"),CONCATENATE("R",'MAPA DE RIESGOS'!$H344,"C",'MAPA DE RIESGOS'!$AF344),"")</f>
        <v/>
      </c>
      <c r="W152" s="338" t="str">
        <f>IF(AND('MAPA DE RIESGOS'!$AP345="Muy Baja",'MAPA DE RIESGOS'!$AR345="Leve"),CONCATENATE("R",'MAPA DE RIESGOS'!$H345,"C",'MAPA DE RIESGOS'!$AF345),"")</f>
        <v/>
      </c>
      <c r="X152" s="338" t="str">
        <f>IF(AND('MAPA DE RIESGOS'!$AP346="Muy Baja",'MAPA DE RIESGOS'!$AR346="Leve"),CONCATENATE("R",'MAPA DE RIESGOS'!$H346,"C",'MAPA DE RIESGOS'!$AF346),"")</f>
        <v/>
      </c>
      <c r="Y152" s="338" t="str">
        <f>IF(AND('MAPA DE RIESGOS'!$AP347="Muy Baja",'MAPA DE RIESGOS'!$AR347="Leve"),CONCATENATE("R",'MAPA DE RIESGOS'!$H347,"C",'MAPA DE RIESGOS'!$AF347),"")</f>
        <v/>
      </c>
      <c r="Z152" s="338" t="str">
        <f>IF(AND('MAPA DE RIESGOS'!$AP348="Muy Baja",'MAPA DE RIESGOS'!$AR348="Leve"),CONCATENATE("R",'MAPA DE RIESGOS'!$H348,"C",'MAPA DE RIESGOS'!$AF348),"")</f>
        <v/>
      </c>
      <c r="AA152" s="339" t="str">
        <f>IF(AND('MAPA DE RIESGOS'!$AP349="Muy Baja",'MAPA DE RIESGOS'!$AR349="Leve"),CONCATENATE("R",'MAPA DE RIESGOS'!$H349,"C",'MAPA DE RIESGOS'!$AF349),"")</f>
        <v/>
      </c>
      <c r="AB152" s="337" t="str">
        <f>IF(AND('MAPA DE RIESGOS'!$AP332="Muy Baja",'MAPA DE RIESGOS'!$AR332="Menor"),CONCATENATE("R",'MAPA DE RIESGOS'!$H332,"C",'MAPA DE RIESGOS'!$AF332),"")</f>
        <v/>
      </c>
      <c r="AC152" s="338" t="str">
        <f>IF(AND('MAPA DE RIESGOS'!$AP333="Muy Baja",'MAPA DE RIESGOS'!$AR333="Menor"),CONCATENATE("R",'MAPA DE RIESGOS'!$H333,"C",'MAPA DE RIESGOS'!$AF333),"")</f>
        <v/>
      </c>
      <c r="AD152" s="338" t="str">
        <f>IF(AND('MAPA DE RIESGOS'!$AP334="Muy Baja",'MAPA DE RIESGOS'!$AR334="Menor"),CONCATENATE("R",'MAPA DE RIESGOS'!$H334,"C",'MAPA DE RIESGOS'!$AF334),"")</f>
        <v/>
      </c>
      <c r="AE152" s="338" t="str">
        <f>IF(AND('MAPA DE RIESGOS'!$AP335="Muy Baja",'MAPA DE RIESGOS'!$AR335="Menor"),CONCATENATE("R",'MAPA DE RIESGOS'!$H335,"C",'MAPA DE RIESGOS'!$AF335),"")</f>
        <v/>
      </c>
      <c r="AF152" s="338" t="str">
        <f>IF(AND('MAPA DE RIESGOS'!$AP336="Muy Baja",'MAPA DE RIESGOS'!$AR336="Menor"),CONCATENATE("R",'MAPA DE RIESGOS'!$H336,"C",'MAPA DE RIESGOS'!$AF336),"")</f>
        <v/>
      </c>
      <c r="AG152" s="338" t="str">
        <f>IF(AND('MAPA DE RIESGOS'!$AP337="Muy Baja",'MAPA DE RIESGOS'!$AR337="Menor"),CONCATENATE("R",'MAPA DE RIESGOS'!$H337,"C",'MAPA DE RIESGOS'!$AF337),"")</f>
        <v/>
      </c>
      <c r="AH152" s="338" t="str">
        <f>IF(AND('MAPA DE RIESGOS'!$AP338="Muy Baja",'MAPA DE RIESGOS'!$AR338="Menor"),CONCATENATE("R",'MAPA DE RIESGOS'!$H338,"C",'MAPA DE RIESGOS'!$AF338),"")</f>
        <v/>
      </c>
      <c r="AI152" s="338" t="str">
        <f>IF(AND('MAPA DE RIESGOS'!$AP339="Muy Baja",'MAPA DE RIESGOS'!$AR339="Menor"),CONCATENATE("R",'MAPA DE RIESGOS'!$H339,"C",'MAPA DE RIESGOS'!$AF339),"")</f>
        <v/>
      </c>
      <c r="AJ152" s="338" t="str">
        <f>IF(AND('MAPA DE RIESGOS'!$AP340="Muy Baja",'MAPA DE RIESGOS'!$AR340="Menor"),CONCATENATE("R",'MAPA DE RIESGOS'!$H340,"C",'MAPA DE RIESGOS'!$AF340),"")</f>
        <v/>
      </c>
      <c r="AK152" s="338" t="str">
        <f>IF(AND('MAPA DE RIESGOS'!$AP341="Muy Baja",'MAPA DE RIESGOS'!$AR341="Menor"),CONCATENATE("R",'MAPA DE RIESGOS'!$H341,"C",'MAPA DE RIESGOS'!$AF341),"")</f>
        <v/>
      </c>
      <c r="AL152" s="338" t="str">
        <f>IF(AND('MAPA DE RIESGOS'!$AP342="Muy Baja",'MAPA DE RIESGOS'!$AR342="Menor"),CONCATENATE("R",'MAPA DE RIESGOS'!$H342,"C",'MAPA DE RIESGOS'!$AF342),"")</f>
        <v/>
      </c>
      <c r="AM152" s="338" t="str">
        <f>IF(AND('MAPA DE RIESGOS'!$AP343="Muy Baja",'MAPA DE RIESGOS'!$AR343="Menor"),CONCATENATE("R",'MAPA DE RIESGOS'!$H343,"C",'MAPA DE RIESGOS'!$AF343),"")</f>
        <v/>
      </c>
      <c r="AN152" s="338" t="str">
        <f>IF(AND('MAPA DE RIESGOS'!$AP344="Muy Baja",'MAPA DE RIESGOS'!$AR344="Menor"),CONCATENATE("R",'MAPA DE RIESGOS'!$H344,"C",'MAPA DE RIESGOS'!$AF344),"")</f>
        <v/>
      </c>
      <c r="AO152" s="338" t="str">
        <f>IF(AND('MAPA DE RIESGOS'!$AP345="Muy Baja",'MAPA DE RIESGOS'!$AR345="Menor"),CONCATENATE("R",'MAPA DE RIESGOS'!$H345,"C",'MAPA DE RIESGOS'!$AF345),"")</f>
        <v/>
      </c>
      <c r="AP152" s="338" t="str">
        <f>IF(AND('MAPA DE RIESGOS'!$AP346="Muy Baja",'MAPA DE RIESGOS'!$AR346="Menor"),CONCATENATE("R",'MAPA DE RIESGOS'!$H346,"C",'MAPA DE RIESGOS'!$AF346),"")</f>
        <v/>
      </c>
      <c r="AQ152" s="338" t="str">
        <f>IF(AND('MAPA DE RIESGOS'!$AP347="Muy Baja",'MAPA DE RIESGOS'!$AR347="Menor"),CONCATENATE("R",'MAPA DE RIESGOS'!$H347,"C",'MAPA DE RIESGOS'!$AF347),"")</f>
        <v/>
      </c>
      <c r="AR152" s="338" t="str">
        <f>IF(AND('MAPA DE RIESGOS'!$AP348="Muy Baja",'MAPA DE RIESGOS'!$AR348="Menor"),CONCATENATE("R",'MAPA DE RIESGOS'!$H348,"C",'MAPA DE RIESGOS'!$AF348),"")</f>
        <v/>
      </c>
      <c r="AS152" s="339" t="str">
        <f>IF(AND('MAPA DE RIESGOS'!$AP349="Muy Baja",'MAPA DE RIESGOS'!$AR349="Menor"),CONCATENATE("R",'MAPA DE RIESGOS'!$H349,"C",'MAPA DE RIESGOS'!$AF349),"")</f>
        <v/>
      </c>
      <c r="AT152" s="328" t="str">
        <f>IF(AND('MAPA DE RIESGOS'!$AP332="Muy Baja",'MAPA DE RIESGOS'!$AR332="Moderado"),CONCATENATE("R",'MAPA DE RIESGOS'!$H332,"C",'MAPA DE RIESGOS'!$AF332),"")</f>
        <v/>
      </c>
      <c r="AU152" s="329" t="str">
        <f>IF(AND('MAPA DE RIESGOS'!$AP333="Muy Baja",'MAPA DE RIESGOS'!$AR333="Moderado"),CONCATENATE("R",'MAPA DE RIESGOS'!$H333,"C",'MAPA DE RIESGOS'!$AF333),"")</f>
        <v/>
      </c>
      <c r="AV152" s="329" t="str">
        <f>IF(AND('MAPA DE RIESGOS'!$AP334="Muy Baja",'MAPA DE RIESGOS'!$AR334="Moderado"),CONCATENATE("R",'MAPA DE RIESGOS'!$H334,"C",'MAPA DE RIESGOS'!$AF334),"")</f>
        <v/>
      </c>
      <c r="AW152" s="329" t="str">
        <f>IF(AND('MAPA DE RIESGOS'!$AP335="Muy Baja",'MAPA DE RIESGOS'!$AR335="Moderado"),CONCATENATE("R",'MAPA DE RIESGOS'!$H335,"C",'MAPA DE RIESGOS'!$AF335),"")</f>
        <v/>
      </c>
      <c r="AX152" s="329" t="str">
        <f>IF(AND('MAPA DE RIESGOS'!$AP336="Muy Baja",'MAPA DE RIESGOS'!$AR336="Moderado"),CONCATENATE("R",'MAPA DE RIESGOS'!$H336,"C",'MAPA DE RIESGOS'!$AF336),"")</f>
        <v/>
      </c>
      <c r="AY152" s="329" t="str">
        <f>IF(AND('MAPA DE RIESGOS'!$AP337="Muy Baja",'MAPA DE RIESGOS'!$AR337="Moderado"),CONCATENATE("R",'MAPA DE RIESGOS'!$H337,"C",'MAPA DE RIESGOS'!$AF337),"")</f>
        <v/>
      </c>
      <c r="AZ152" s="329" t="str">
        <f>IF(AND('MAPA DE RIESGOS'!$AP338="Muy Baja",'MAPA DE RIESGOS'!$AR338="Moderado"),CONCATENATE("R",'MAPA DE RIESGOS'!$H338,"C",'MAPA DE RIESGOS'!$AF338),"")</f>
        <v/>
      </c>
      <c r="BA152" s="329" t="str">
        <f>IF(AND('MAPA DE RIESGOS'!$AP339="Muy Baja",'MAPA DE RIESGOS'!$AR339="Moderado"),CONCATENATE("R",'MAPA DE RIESGOS'!$H339,"C",'MAPA DE RIESGOS'!$AF339),"")</f>
        <v/>
      </c>
      <c r="BB152" s="329" t="str">
        <f>IF(AND('MAPA DE RIESGOS'!$AP340="Muy Baja",'MAPA DE RIESGOS'!$AR340="Moderado"),CONCATENATE("R",'MAPA DE RIESGOS'!$H340,"C",'MAPA DE RIESGOS'!$AF340),"")</f>
        <v/>
      </c>
      <c r="BC152" s="329" t="str">
        <f>IF(AND('MAPA DE RIESGOS'!$AP341="Muy Baja",'MAPA DE RIESGOS'!$AR341="Moderado"),CONCATENATE("R",'MAPA DE RIESGOS'!$H341,"C",'MAPA DE RIESGOS'!$AF341),"")</f>
        <v/>
      </c>
      <c r="BD152" s="329" t="str">
        <f>IF(AND('MAPA DE RIESGOS'!$AP342="Muy Baja",'MAPA DE RIESGOS'!$AR342="Moderado"),CONCATENATE("R",'MAPA DE RIESGOS'!$H342,"C",'MAPA DE RIESGOS'!$AF342),"")</f>
        <v/>
      </c>
      <c r="BE152" s="329" t="str">
        <f>IF(AND('MAPA DE RIESGOS'!$AP343="Muy Baja",'MAPA DE RIESGOS'!$AR343="Moderado"),CONCATENATE("R",'MAPA DE RIESGOS'!$H343,"C",'MAPA DE RIESGOS'!$AF343),"")</f>
        <v/>
      </c>
      <c r="BF152" s="329" t="str">
        <f>IF(AND('MAPA DE RIESGOS'!$AP344="Muy Baja",'MAPA DE RIESGOS'!$AR344="Moderado"),CONCATENATE("R",'MAPA DE RIESGOS'!$H344,"C",'MAPA DE RIESGOS'!$AF344),"")</f>
        <v/>
      </c>
      <c r="BG152" s="329" t="str">
        <f>IF(AND('MAPA DE RIESGOS'!$AP345="Muy Baja",'MAPA DE RIESGOS'!$AR345="Moderado"),CONCATENATE("R",'MAPA DE RIESGOS'!$H345,"C",'MAPA DE RIESGOS'!$AF345),"")</f>
        <v/>
      </c>
      <c r="BH152" s="329" t="str">
        <f>IF(AND('MAPA DE RIESGOS'!$AP346="Muy Baja",'MAPA DE RIESGOS'!$AR346="Moderado"),CONCATENATE("R",'MAPA DE RIESGOS'!$H346,"C",'MAPA DE RIESGOS'!$AF346),"")</f>
        <v/>
      </c>
      <c r="BI152" s="329" t="str">
        <f>IF(AND('MAPA DE RIESGOS'!$AP347="Muy Baja",'MAPA DE RIESGOS'!$AR347="Moderado"),CONCATENATE("R",'MAPA DE RIESGOS'!$H347,"C",'MAPA DE RIESGOS'!$AF347),"")</f>
        <v/>
      </c>
      <c r="BJ152" s="329" t="str">
        <f>IF(AND('MAPA DE RIESGOS'!$AP348="Muy Baja",'MAPA DE RIESGOS'!$AR348="Moderado"),CONCATENATE("R",'MAPA DE RIESGOS'!$H348,"C",'MAPA DE RIESGOS'!$AF348),"")</f>
        <v/>
      </c>
      <c r="BK152" s="330" t="str">
        <f>IF(AND('MAPA DE RIESGOS'!$AP349="Muy Baja",'MAPA DE RIESGOS'!$AR349="Moderado"),CONCATENATE("R",'MAPA DE RIESGOS'!$H349,"C",'MAPA DE RIESGOS'!$AF349),"")</f>
        <v/>
      </c>
      <c r="BL152" s="316" t="str">
        <f>IF(AND('MAPA DE RIESGOS'!$AP332="Muy Baja",'MAPA DE RIESGOS'!$AR332="Mayor"),CONCATENATE("R",'MAPA DE RIESGOS'!$H332,"C",'MAPA DE RIESGOS'!$AF332),"")</f>
        <v/>
      </c>
      <c r="BM152" s="316" t="str">
        <f>IF(AND('MAPA DE RIESGOS'!$AP333="Muy Baja",'MAPA DE RIESGOS'!$AR333="Mayor"),CONCATENATE("R",'MAPA DE RIESGOS'!$H333,"C",'MAPA DE RIESGOS'!$AF333),"")</f>
        <v/>
      </c>
      <c r="BN152" s="316" t="str">
        <f>IF(AND('MAPA DE RIESGOS'!$AP334="Muy Baja",'MAPA DE RIESGOS'!$AR334="Mayor"),CONCATENATE("R",'MAPA DE RIESGOS'!$H334,"C",'MAPA DE RIESGOS'!$AF334),"")</f>
        <v/>
      </c>
      <c r="BO152" s="316" t="str">
        <f>IF(AND('MAPA DE RIESGOS'!$AP335="Muy Baja",'MAPA DE RIESGOS'!$AR335="Mayor"),CONCATENATE("R",'MAPA DE RIESGOS'!$H335,"C",'MAPA DE RIESGOS'!$AF335),"")</f>
        <v/>
      </c>
      <c r="BP152" s="316" t="str">
        <f>IF(AND('MAPA DE RIESGOS'!$AP336="Muy Baja",'MAPA DE RIESGOS'!$AR336="Mayor"),CONCATENATE("R",'MAPA DE RIESGOS'!$H336,"C",'MAPA DE RIESGOS'!$AF336),"")</f>
        <v/>
      </c>
      <c r="BQ152" s="316" t="str">
        <f>IF(AND('MAPA DE RIESGOS'!$AP337="Muy Baja",'MAPA DE RIESGOS'!$AR337="Mayor"),CONCATENATE("R",'MAPA DE RIESGOS'!$H337,"C",'MAPA DE RIESGOS'!$AF337),"")</f>
        <v/>
      </c>
      <c r="BR152" s="316" t="str">
        <f>IF(AND('MAPA DE RIESGOS'!$AP338="Muy Baja",'MAPA DE RIESGOS'!$AR338="Mayor"),CONCATENATE("R",'MAPA DE RIESGOS'!$H338,"C",'MAPA DE RIESGOS'!$AF338),"")</f>
        <v/>
      </c>
      <c r="BS152" s="316" t="str">
        <f>IF(AND('MAPA DE RIESGOS'!$AP339="Muy Baja",'MAPA DE RIESGOS'!$AR339="Mayor"),CONCATENATE("R",'MAPA DE RIESGOS'!$H339,"C",'MAPA DE RIESGOS'!$AF339),"")</f>
        <v/>
      </c>
      <c r="BT152" s="316" t="str">
        <f>IF(AND('MAPA DE RIESGOS'!$AP340="Muy Baja",'MAPA DE RIESGOS'!$AR340="Mayor"),CONCATENATE("R",'MAPA DE RIESGOS'!$H340,"C",'MAPA DE RIESGOS'!$AF340),"")</f>
        <v/>
      </c>
      <c r="BU152" s="316" t="str">
        <f>IF(AND('MAPA DE RIESGOS'!$AP341="Muy Baja",'MAPA DE RIESGOS'!$AR341="Mayor"),CONCATENATE("R",'MAPA DE RIESGOS'!$H341,"C",'MAPA DE RIESGOS'!$AF341),"")</f>
        <v/>
      </c>
      <c r="BV152" s="316" t="str">
        <f>IF(AND('MAPA DE RIESGOS'!$AP342="Muy Baja",'MAPA DE RIESGOS'!$AR342="Mayor"),CONCATENATE("R",'MAPA DE RIESGOS'!$H342,"C",'MAPA DE RIESGOS'!$AF342),"")</f>
        <v/>
      </c>
      <c r="BW152" s="316" t="str">
        <f>IF(AND('MAPA DE RIESGOS'!$AP343="Muy Baja",'MAPA DE RIESGOS'!$AR343="Mayor"),CONCATENATE("R",'MAPA DE RIESGOS'!$H343,"C",'MAPA DE RIESGOS'!$AF343),"")</f>
        <v/>
      </c>
      <c r="BX152" s="316" t="str">
        <f>IF(AND('MAPA DE RIESGOS'!$AP344="Muy Baja",'MAPA DE RIESGOS'!$AR344="Mayor"),CONCATENATE("R",'MAPA DE RIESGOS'!$H344,"C",'MAPA DE RIESGOS'!$AF344),"")</f>
        <v/>
      </c>
      <c r="BY152" s="316" t="str">
        <f>IF(AND('MAPA DE RIESGOS'!$AP345="Muy Baja",'MAPA DE RIESGOS'!$AR345="Mayor"),CONCATENATE("R",'MAPA DE RIESGOS'!$H345,"C",'MAPA DE RIESGOS'!$AF345),"")</f>
        <v/>
      </c>
      <c r="BZ152" s="316" t="str">
        <f>IF(AND('MAPA DE RIESGOS'!$AP346="Muy Baja",'MAPA DE RIESGOS'!$AR346="Mayor"),CONCATENATE("R",'MAPA DE RIESGOS'!$H346,"C",'MAPA DE RIESGOS'!$AF346),"")</f>
        <v/>
      </c>
      <c r="CA152" s="316" t="str">
        <f>IF(AND('MAPA DE RIESGOS'!$AP347="Muy Baja",'MAPA DE RIESGOS'!$AR347="Mayor"),CONCATENATE("R",'MAPA DE RIESGOS'!$H347,"C",'MAPA DE RIESGOS'!$AF347),"")</f>
        <v/>
      </c>
      <c r="CB152" s="316" t="str">
        <f>IF(AND('MAPA DE RIESGOS'!$AP348="Muy Baja",'MAPA DE RIESGOS'!$AR348="Mayor"),CONCATENATE("R",'MAPA DE RIESGOS'!$H348,"C",'MAPA DE RIESGOS'!$AF348),"")</f>
        <v/>
      </c>
      <c r="CC152" s="317" t="str">
        <f>IF(AND('MAPA DE RIESGOS'!$AP349="Muy Baja",'MAPA DE RIESGOS'!$AR349="Mayor"),CONCATENATE("R",'MAPA DE RIESGOS'!$H349,"C",'MAPA DE RIESGOS'!$AF349),"")</f>
        <v/>
      </c>
      <c r="CD152" s="318" t="str">
        <f>IF(AND('MAPA DE RIESGOS'!$AP332="Muy Baja",'MAPA DE RIESGOS'!$AR332="Catastrófico"),CONCATENATE("R",'MAPA DE RIESGOS'!$H332,"C",'MAPA DE RIESGOS'!$AF332),"")</f>
        <v/>
      </c>
      <c r="CE152" s="318" t="str">
        <f>IF(AND('MAPA DE RIESGOS'!$AP333="Muy Baja",'MAPA DE RIESGOS'!$AR333="Catastrófico"),CONCATENATE("R",'MAPA DE RIESGOS'!$H333,"C",'MAPA DE RIESGOS'!$AF333),"")</f>
        <v/>
      </c>
      <c r="CF152" s="318" t="str">
        <f>IF(AND('MAPA DE RIESGOS'!$AP334="Muy Baja",'MAPA DE RIESGOS'!$AR334="Catastrófico"),CONCATENATE("R",'MAPA DE RIESGOS'!$H334,"C",'MAPA DE RIESGOS'!$AF334),"")</f>
        <v/>
      </c>
      <c r="CG152" s="318" t="str">
        <f>IF(AND('MAPA DE RIESGOS'!$AP335="Muy Baja",'MAPA DE RIESGOS'!$AR335="Catastrófico"),CONCATENATE("R",'MAPA DE RIESGOS'!$H335,"C",'MAPA DE RIESGOS'!$AF335),"")</f>
        <v/>
      </c>
      <c r="CH152" s="318" t="str">
        <f>IF(AND('MAPA DE RIESGOS'!$AP336="Muy Baja",'MAPA DE RIESGOS'!$AR336="Catastrófico"),CONCATENATE("R",'MAPA DE RIESGOS'!$H336,"C",'MAPA DE RIESGOS'!$AF336),"")</f>
        <v/>
      </c>
      <c r="CI152" s="318" t="str">
        <f>IF(AND('MAPA DE RIESGOS'!$AP337="Muy Baja",'MAPA DE RIESGOS'!$AR337="Catastrófico"),CONCATENATE("R",'MAPA DE RIESGOS'!$H337,"C",'MAPA DE RIESGOS'!$AF337),"")</f>
        <v/>
      </c>
      <c r="CJ152" s="318" t="str">
        <f>IF(AND('MAPA DE RIESGOS'!$AP338="Muy Baja",'MAPA DE RIESGOS'!$AR338="Catastrófico"),CONCATENATE("R",'MAPA DE RIESGOS'!$H338,"C",'MAPA DE RIESGOS'!$AF338),"")</f>
        <v/>
      </c>
      <c r="CK152" s="318" t="str">
        <f>IF(AND('MAPA DE RIESGOS'!$AP339="Muy Baja",'MAPA DE RIESGOS'!$AR339="Catastrófico"),CONCATENATE("R",'MAPA DE RIESGOS'!$H339,"C",'MAPA DE RIESGOS'!$AF339),"")</f>
        <v/>
      </c>
      <c r="CL152" s="318" t="str">
        <f>IF(AND('MAPA DE RIESGOS'!$AP340="Muy Baja",'MAPA DE RIESGOS'!$AR340="Catastrófico"),CONCATENATE("R",'MAPA DE RIESGOS'!$H340,"C",'MAPA DE RIESGOS'!$AF340),"")</f>
        <v/>
      </c>
      <c r="CM152" s="318" t="str">
        <f>IF(AND('MAPA DE RIESGOS'!$AP341="Muy Baja",'MAPA DE RIESGOS'!$AR341="Catastrófico"),CONCATENATE("R",'MAPA DE RIESGOS'!$H341,"C",'MAPA DE RIESGOS'!$AF341),"")</f>
        <v/>
      </c>
      <c r="CN152" s="318" t="str">
        <f>IF(AND('MAPA DE RIESGOS'!$AP342="Muy Baja",'MAPA DE RIESGOS'!$AR342="Catastrófico"),CONCATENATE("R",'MAPA DE RIESGOS'!$H342,"C",'MAPA DE RIESGOS'!$AF342),"")</f>
        <v/>
      </c>
      <c r="CO152" s="318" t="str">
        <f>IF(AND('MAPA DE RIESGOS'!$AP343="Muy Baja",'MAPA DE RIESGOS'!$AR343="Catastrófico"),CONCATENATE("R",'MAPA DE RIESGOS'!$H343,"C",'MAPA DE RIESGOS'!$AF343),"")</f>
        <v/>
      </c>
      <c r="CP152" s="318" t="str">
        <f>IF(AND('MAPA DE RIESGOS'!$AP344="Muy Baja",'MAPA DE RIESGOS'!$AR344="Catastrófico"),CONCATENATE("R",'MAPA DE RIESGOS'!$H344,"C",'MAPA DE RIESGOS'!$AF344),"")</f>
        <v/>
      </c>
      <c r="CQ152" s="318" t="str">
        <f>IF(AND('MAPA DE RIESGOS'!$AP345="Muy Baja",'MAPA DE RIESGOS'!$AR345="Catastrófico"),CONCATENATE("R",'MAPA DE RIESGOS'!$H345,"C",'MAPA DE RIESGOS'!$AF345),"")</f>
        <v/>
      </c>
      <c r="CR152" s="318" t="str">
        <f>IF(AND('MAPA DE RIESGOS'!$AP346="Muy Baja",'MAPA DE RIESGOS'!$AR346="Catastrófico"),CONCATENATE("R",'MAPA DE RIESGOS'!$H346,"C",'MAPA DE RIESGOS'!$AF346),"")</f>
        <v/>
      </c>
      <c r="CS152" s="318" t="str">
        <f>IF(AND('MAPA DE RIESGOS'!$AP347="Muy Baja",'MAPA DE RIESGOS'!$AR347="Catastrófico"),CONCATENATE("R",'MAPA DE RIESGOS'!$H347,"C",'MAPA DE RIESGOS'!$AF347),"")</f>
        <v/>
      </c>
      <c r="CT152" s="318" t="str">
        <f>IF(AND('MAPA DE RIESGOS'!$AP348="Muy Baja",'MAPA DE RIESGOS'!$AR348="Catastrófico"),CONCATENATE("R",'MAPA DE RIESGOS'!$H348,"C",'MAPA DE RIESGOS'!$AF348),"")</f>
        <v/>
      </c>
      <c r="CU152" s="319" t="str">
        <f>IF(AND('MAPA DE RIESGOS'!$AP349="Muy Baja",'MAPA DE RIESGOS'!$AR349="Catastrófico"),CONCATENATE("R",'MAPA DE RIESGOS'!$H349,"C",'MAPA DE RIESGOS'!$AF349),"")</f>
        <v/>
      </c>
      <c r="CV152" s="57"/>
    </row>
    <row r="153" spans="2:100" ht="32.450000000000003" customHeight="1">
      <c r="B153" s="878"/>
      <c r="C153" s="878"/>
      <c r="D153" s="879"/>
      <c r="E153" s="849"/>
      <c r="F153" s="850"/>
      <c r="G153" s="850"/>
      <c r="H153" s="850"/>
      <c r="I153" s="850"/>
      <c r="J153" s="337" t="str">
        <f>IF(AND('MAPA DE RIESGOS'!$AP350="Muy Baja",'MAPA DE RIESGOS'!$AR350="Leve"),CONCATENATE("R",'MAPA DE RIESGOS'!$H350,"C",'MAPA DE RIESGOS'!$AF350),"")</f>
        <v/>
      </c>
      <c r="K153" s="338" t="str">
        <f>IF(AND('MAPA DE RIESGOS'!$AP351="Muy Baja",'MAPA DE RIESGOS'!$AR351="Leve"),CONCATENATE("R",'MAPA DE RIESGOS'!$H351,"C",'MAPA DE RIESGOS'!$AF351),"")</f>
        <v/>
      </c>
      <c r="L153" s="338" t="str">
        <f>IF(AND('MAPA DE RIESGOS'!$AP352="Muy Baja",'MAPA DE RIESGOS'!$AR352="Leve"),CONCATENATE("R",'MAPA DE RIESGOS'!$H352,"C",'MAPA DE RIESGOS'!$AF352),"")</f>
        <v/>
      </c>
      <c r="M153" s="338" t="str">
        <f>IF(AND('MAPA DE RIESGOS'!$AP353="Muy Baja",'MAPA DE RIESGOS'!$AR353="Leve"),CONCATENATE("R",'MAPA DE RIESGOS'!$H353,"C",'MAPA DE RIESGOS'!$AF353),"")</f>
        <v/>
      </c>
      <c r="N153" s="338" t="str">
        <f>IF(AND('MAPA DE RIESGOS'!$AP354="Muy Baja",'MAPA DE RIESGOS'!$AR354="Leve"),CONCATENATE("R",'MAPA DE RIESGOS'!$H354,"C",'MAPA DE RIESGOS'!$AF354),"")</f>
        <v/>
      </c>
      <c r="O153" s="338" t="str">
        <f>IF(AND('MAPA DE RIESGOS'!$AP355="Muy Baja",'MAPA DE RIESGOS'!$AR355="Leve"),CONCATENATE("R",'MAPA DE RIESGOS'!$H355,"C",'MAPA DE RIESGOS'!$AF355),"")</f>
        <v/>
      </c>
      <c r="P153" s="338" t="str">
        <f>IF(AND('MAPA DE RIESGOS'!$AP356="Muy Baja",'MAPA DE RIESGOS'!$AR356="Leve"),CONCATENATE("R",'MAPA DE RIESGOS'!$H356,"C",'MAPA DE RIESGOS'!$AF356),"")</f>
        <v/>
      </c>
      <c r="Q153" s="338" t="str">
        <f>IF(AND('MAPA DE RIESGOS'!$AP357="Muy Baja",'MAPA DE RIESGOS'!$AR357="Leve"),CONCATENATE("R",'MAPA DE RIESGOS'!$H357,"C",'MAPA DE RIESGOS'!$AF357),"")</f>
        <v/>
      </c>
      <c r="R153" s="338" t="str">
        <f>IF(AND('MAPA DE RIESGOS'!$AP358="Muy Baja",'MAPA DE RIESGOS'!$AR358="Leve"),CONCATENATE("R",'MAPA DE RIESGOS'!$H358,"C",'MAPA DE RIESGOS'!$AF358),"")</f>
        <v/>
      </c>
      <c r="S153" s="338" t="str">
        <f>IF(AND('MAPA DE RIESGOS'!$AP359="Muy Baja",'MAPA DE RIESGOS'!$AR359="Leve"),CONCATENATE("R",'MAPA DE RIESGOS'!$H359,"C",'MAPA DE RIESGOS'!$AF359),"")</f>
        <v/>
      </c>
      <c r="T153" s="338" t="str">
        <f>IF(AND('MAPA DE RIESGOS'!$AP360="Muy Baja",'MAPA DE RIESGOS'!$AR360="Leve"),CONCATENATE("R",'MAPA DE RIESGOS'!$H360,"C",'MAPA DE RIESGOS'!$AF360),"")</f>
        <v/>
      </c>
      <c r="U153" s="338" t="str">
        <f>IF(AND('MAPA DE RIESGOS'!$AP361="Muy Baja",'MAPA DE RIESGOS'!$AR361="Leve"),CONCATENATE("R",'MAPA DE RIESGOS'!$H361,"C",'MAPA DE RIESGOS'!$AF361),"")</f>
        <v/>
      </c>
      <c r="V153" s="338" t="str">
        <f>IF(AND('MAPA DE RIESGOS'!$AP362="Muy Baja",'MAPA DE RIESGOS'!$AR362="Leve"),CONCATENATE("R",'MAPA DE RIESGOS'!$H362,"C",'MAPA DE RIESGOS'!$AF362),"")</f>
        <v/>
      </c>
      <c r="W153" s="338" t="str">
        <f>IF(AND('MAPA DE RIESGOS'!$AP363="Muy Baja",'MAPA DE RIESGOS'!$AR363="Leve"),CONCATENATE("R",'MAPA DE RIESGOS'!$H363,"C",'MAPA DE RIESGOS'!$AF363),"")</f>
        <v/>
      </c>
      <c r="X153" s="338" t="str">
        <f>IF(AND('MAPA DE RIESGOS'!$AP364="Muy Baja",'MAPA DE RIESGOS'!$AR364="Leve"),CONCATENATE("R",'MAPA DE RIESGOS'!$H364,"C",'MAPA DE RIESGOS'!$AF364),"")</f>
        <v/>
      </c>
      <c r="Y153" s="338" t="str">
        <f>IF(AND('MAPA DE RIESGOS'!$AP365="Muy Baja",'MAPA DE RIESGOS'!$AR365="Leve"),CONCATENATE("R",'MAPA DE RIESGOS'!$H365,"C",'MAPA DE RIESGOS'!$AF365),"")</f>
        <v/>
      </c>
      <c r="Z153" s="338" t="str">
        <f>IF(AND('MAPA DE RIESGOS'!$AP366="Muy Baja",'MAPA DE RIESGOS'!$AR366="Leve"),CONCATENATE("R",'MAPA DE RIESGOS'!$H366,"C",'MAPA DE RIESGOS'!$AF366),"")</f>
        <v/>
      </c>
      <c r="AA153" s="339" t="str">
        <f>IF(AND('MAPA DE RIESGOS'!$AP367="Muy Baja",'MAPA DE RIESGOS'!$AR367="Leve"),CONCATENATE("R",'MAPA DE RIESGOS'!$H367,"C",'MAPA DE RIESGOS'!$AF367),"")</f>
        <v/>
      </c>
      <c r="AB153" s="337" t="str">
        <f>IF(AND('MAPA DE RIESGOS'!$AP350="Muy Baja",'MAPA DE RIESGOS'!$AR350="Menor"),CONCATENATE("R",'MAPA DE RIESGOS'!$H350,"C",'MAPA DE RIESGOS'!$AF350),"")</f>
        <v/>
      </c>
      <c r="AC153" s="338" t="str">
        <f>IF(AND('MAPA DE RIESGOS'!$AP351="Muy Baja",'MAPA DE RIESGOS'!$AR351="Menor"),CONCATENATE("R",'MAPA DE RIESGOS'!$H351,"C",'MAPA DE RIESGOS'!$AF351),"")</f>
        <v/>
      </c>
      <c r="AD153" s="338" t="str">
        <f>IF(AND('MAPA DE RIESGOS'!$AP352="Muy Baja",'MAPA DE RIESGOS'!$AR352="Menor"),CONCATENATE("R",'MAPA DE RIESGOS'!$H352,"C",'MAPA DE RIESGOS'!$AF352),"")</f>
        <v/>
      </c>
      <c r="AE153" s="338" t="str">
        <f>IF(AND('MAPA DE RIESGOS'!$AP353="Muy Baja",'MAPA DE RIESGOS'!$AR353="Menor"),CONCATENATE("R",'MAPA DE RIESGOS'!$H353,"C",'MAPA DE RIESGOS'!$AF353),"")</f>
        <v/>
      </c>
      <c r="AF153" s="338" t="str">
        <f>IF(AND('MAPA DE RIESGOS'!$AP354="Muy Baja",'MAPA DE RIESGOS'!$AR354="Menor"),CONCATENATE("R",'MAPA DE RIESGOS'!$H354,"C",'MAPA DE RIESGOS'!$AF354),"")</f>
        <v/>
      </c>
      <c r="AG153" s="338" t="str">
        <f>IF(AND('MAPA DE RIESGOS'!$AP355="Muy Baja",'MAPA DE RIESGOS'!$AR355="Menor"),CONCATENATE("R",'MAPA DE RIESGOS'!$H355,"C",'MAPA DE RIESGOS'!$AF355),"")</f>
        <v/>
      </c>
      <c r="AH153" s="338" t="str">
        <f>IF(AND('MAPA DE RIESGOS'!$AP356="Muy Baja",'MAPA DE RIESGOS'!$AR356="Menor"),CONCATENATE("R",'MAPA DE RIESGOS'!$H356,"C",'MAPA DE RIESGOS'!$AF356),"")</f>
        <v/>
      </c>
      <c r="AI153" s="338" t="str">
        <f>IF(AND('MAPA DE RIESGOS'!$AP357="Muy Baja",'MAPA DE RIESGOS'!$AR357="Menor"),CONCATENATE("R",'MAPA DE RIESGOS'!$H357,"C",'MAPA DE RIESGOS'!$AF357),"")</f>
        <v/>
      </c>
      <c r="AJ153" s="338" t="str">
        <f>IF(AND('MAPA DE RIESGOS'!$AP358="Muy Baja",'MAPA DE RIESGOS'!$AR358="Menor"),CONCATENATE("R",'MAPA DE RIESGOS'!$H358,"C",'MAPA DE RIESGOS'!$AF358),"")</f>
        <v/>
      </c>
      <c r="AK153" s="338" t="str">
        <f>IF(AND('MAPA DE RIESGOS'!$AP359="Muy Baja",'MAPA DE RIESGOS'!$AR359="Menor"),CONCATENATE("R",'MAPA DE RIESGOS'!$H359,"C",'MAPA DE RIESGOS'!$AF359),"")</f>
        <v/>
      </c>
      <c r="AL153" s="338" t="str">
        <f>IF(AND('MAPA DE RIESGOS'!$AP360="Muy Baja",'MAPA DE RIESGOS'!$AR360="Menor"),CONCATENATE("R",'MAPA DE RIESGOS'!$H360,"C",'MAPA DE RIESGOS'!$AF360),"")</f>
        <v/>
      </c>
      <c r="AM153" s="338" t="str">
        <f>IF(AND('MAPA DE RIESGOS'!$AP361="Muy Baja",'MAPA DE RIESGOS'!$AR361="Menor"),CONCATENATE("R",'MAPA DE RIESGOS'!$H361,"C",'MAPA DE RIESGOS'!$AF361),"")</f>
        <v/>
      </c>
      <c r="AN153" s="338" t="str">
        <f>IF(AND('MAPA DE RIESGOS'!$AP362="Muy Baja",'MAPA DE RIESGOS'!$AR362="Menor"),CONCATENATE("R",'MAPA DE RIESGOS'!$H362,"C",'MAPA DE RIESGOS'!$AF362),"")</f>
        <v/>
      </c>
      <c r="AO153" s="338" t="str">
        <f>IF(AND('MAPA DE RIESGOS'!$AP363="Muy Baja",'MAPA DE RIESGOS'!$AR363="Menor"),CONCATENATE("R",'MAPA DE RIESGOS'!$H363,"C",'MAPA DE RIESGOS'!$AF363),"")</f>
        <v/>
      </c>
      <c r="AP153" s="338" t="str">
        <f>IF(AND('MAPA DE RIESGOS'!$AP364="Muy Baja",'MAPA DE RIESGOS'!$AR364="Menor"),CONCATENATE("R",'MAPA DE RIESGOS'!$H364,"C",'MAPA DE RIESGOS'!$AF364),"")</f>
        <v/>
      </c>
      <c r="AQ153" s="338" t="str">
        <f>IF(AND('MAPA DE RIESGOS'!$AP365="Muy Baja",'MAPA DE RIESGOS'!$AR365="Menor"),CONCATENATE("R",'MAPA DE RIESGOS'!$H365,"C",'MAPA DE RIESGOS'!$AF365),"")</f>
        <v/>
      </c>
      <c r="AR153" s="338" t="str">
        <f>IF(AND('MAPA DE RIESGOS'!$AP366="Muy Baja",'MAPA DE RIESGOS'!$AR366="Menor"),CONCATENATE("R",'MAPA DE RIESGOS'!$H366,"C",'MAPA DE RIESGOS'!$AF366),"")</f>
        <v/>
      </c>
      <c r="AS153" s="339" t="str">
        <f>IF(AND('MAPA DE RIESGOS'!$AP367="Muy Baja",'MAPA DE RIESGOS'!$AR367="Menor"),CONCATENATE("R",'MAPA DE RIESGOS'!$H367,"C",'MAPA DE RIESGOS'!$AF367),"")</f>
        <v/>
      </c>
      <c r="AT153" s="328" t="str">
        <f>IF(AND('MAPA DE RIESGOS'!$AP350="Muy Baja",'MAPA DE RIESGOS'!$AR350="Moderado"),CONCATENATE("R",'MAPA DE RIESGOS'!$H350,"C",'MAPA DE RIESGOS'!$AF350),"")</f>
        <v/>
      </c>
      <c r="AU153" s="329" t="str">
        <f>IF(AND('MAPA DE RIESGOS'!$AP351="Muy Baja",'MAPA DE RIESGOS'!$AR351="Moderado"),CONCATENATE("R",'MAPA DE RIESGOS'!$H351,"C",'MAPA DE RIESGOS'!$AF351),"")</f>
        <v/>
      </c>
      <c r="AV153" s="329" t="str">
        <f>IF(AND('MAPA DE RIESGOS'!$AP352="Muy Baja",'MAPA DE RIESGOS'!$AR352="Moderado"),CONCATENATE("R",'MAPA DE RIESGOS'!$H352,"C",'MAPA DE RIESGOS'!$AF352),"")</f>
        <v/>
      </c>
      <c r="AW153" s="329" t="str">
        <f>IF(AND('MAPA DE RIESGOS'!$AP353="Muy Baja",'MAPA DE RIESGOS'!$AR353="Moderado"),CONCATENATE("R",'MAPA DE RIESGOS'!$H353,"C",'MAPA DE RIESGOS'!$AF353),"")</f>
        <v/>
      </c>
      <c r="AX153" s="329" t="str">
        <f>IF(AND('MAPA DE RIESGOS'!$AP354="Muy Baja",'MAPA DE RIESGOS'!$AR354="Moderado"),CONCATENATE("R",'MAPA DE RIESGOS'!$H354,"C",'MAPA DE RIESGOS'!$AF354),"")</f>
        <v/>
      </c>
      <c r="AY153" s="329" t="str">
        <f>IF(AND('MAPA DE RIESGOS'!$AP355="Muy Baja",'MAPA DE RIESGOS'!$AR355="Moderado"),CONCATENATE("R",'MAPA DE RIESGOS'!$H355,"C",'MAPA DE RIESGOS'!$AF355),"")</f>
        <v/>
      </c>
      <c r="AZ153" s="329" t="str">
        <f>IF(AND('MAPA DE RIESGOS'!$AP356="Muy Baja",'MAPA DE RIESGOS'!$AR356="Moderado"),CONCATENATE("R",'MAPA DE RIESGOS'!$H356,"C",'MAPA DE RIESGOS'!$AF356),"")</f>
        <v/>
      </c>
      <c r="BA153" s="329" t="str">
        <f>IF(AND('MAPA DE RIESGOS'!$AP357="Muy Baja",'MAPA DE RIESGOS'!$AR357="Moderado"),CONCATENATE("R",'MAPA DE RIESGOS'!$H357,"C",'MAPA DE RIESGOS'!$AF357),"")</f>
        <v/>
      </c>
      <c r="BB153" s="329" t="str">
        <f>IF(AND('MAPA DE RIESGOS'!$AP358="Muy Baja",'MAPA DE RIESGOS'!$AR358="Moderado"),CONCATENATE("R",'MAPA DE RIESGOS'!$H358,"C",'MAPA DE RIESGOS'!$AF358),"")</f>
        <v/>
      </c>
      <c r="BC153" s="329" t="str">
        <f>IF(AND('MAPA DE RIESGOS'!$AP359="Muy Baja",'MAPA DE RIESGOS'!$AR359="Moderado"),CONCATENATE("R",'MAPA DE RIESGOS'!$H359,"C",'MAPA DE RIESGOS'!$AF359),"")</f>
        <v/>
      </c>
      <c r="BD153" s="329" t="str">
        <f>IF(AND('MAPA DE RIESGOS'!$AP360="Muy Baja",'MAPA DE RIESGOS'!$AR360="Moderado"),CONCATENATE("R",'MAPA DE RIESGOS'!$H360,"C",'MAPA DE RIESGOS'!$AF360),"")</f>
        <v/>
      </c>
      <c r="BE153" s="329" t="str">
        <f>IF(AND('MAPA DE RIESGOS'!$AP361="Muy Baja",'MAPA DE RIESGOS'!$AR361="Moderado"),CONCATENATE("R",'MAPA DE RIESGOS'!$H361,"C",'MAPA DE RIESGOS'!$AF361),"")</f>
        <v/>
      </c>
      <c r="BF153" s="329" t="str">
        <f>IF(AND('MAPA DE RIESGOS'!$AP362="Muy Baja",'MAPA DE RIESGOS'!$AR362="Moderado"),CONCATENATE("R",'MAPA DE RIESGOS'!$H362,"C",'MAPA DE RIESGOS'!$AF362),"")</f>
        <v/>
      </c>
      <c r="BG153" s="329" t="str">
        <f>IF(AND('MAPA DE RIESGOS'!$AP363="Muy Baja",'MAPA DE RIESGOS'!$AR363="Moderado"),CONCATENATE("R",'MAPA DE RIESGOS'!$H363,"C",'MAPA DE RIESGOS'!$AF363),"")</f>
        <v/>
      </c>
      <c r="BH153" s="329" t="str">
        <f>IF(AND('MAPA DE RIESGOS'!$AP364="Muy Baja",'MAPA DE RIESGOS'!$AR364="Moderado"),CONCATENATE("R",'MAPA DE RIESGOS'!$H364,"C",'MAPA DE RIESGOS'!$AF364),"")</f>
        <v/>
      </c>
      <c r="BI153" s="329" t="str">
        <f>IF(AND('MAPA DE RIESGOS'!$AP365="Muy Baja",'MAPA DE RIESGOS'!$AR365="Moderado"),CONCATENATE("R",'MAPA DE RIESGOS'!$H365,"C",'MAPA DE RIESGOS'!$AF365),"")</f>
        <v/>
      </c>
      <c r="BJ153" s="329" t="str">
        <f>IF(AND('MAPA DE RIESGOS'!$AP366="Muy Baja",'MAPA DE RIESGOS'!$AR366="Moderado"),CONCATENATE("R",'MAPA DE RIESGOS'!$H366,"C",'MAPA DE RIESGOS'!$AF366),"")</f>
        <v/>
      </c>
      <c r="BK153" s="330" t="str">
        <f>IF(AND('MAPA DE RIESGOS'!$AP367="Muy Baja",'MAPA DE RIESGOS'!$AR367="Moderado"),CONCATENATE("R",'MAPA DE RIESGOS'!$H367,"C",'MAPA DE RIESGOS'!$AF367),"")</f>
        <v/>
      </c>
      <c r="BL153" s="316" t="str">
        <f>IF(AND('MAPA DE RIESGOS'!$AP350="Muy Baja",'MAPA DE RIESGOS'!$AR350="Mayor"),CONCATENATE("R",'MAPA DE RIESGOS'!$H350,"C",'MAPA DE RIESGOS'!$AF350),"")</f>
        <v/>
      </c>
      <c r="BM153" s="316" t="str">
        <f>IF(AND('MAPA DE RIESGOS'!$AP351="Muy Baja",'MAPA DE RIESGOS'!$AR351="Mayor"),CONCATENATE("R",'MAPA DE RIESGOS'!$H351,"C",'MAPA DE RIESGOS'!$AF351),"")</f>
        <v/>
      </c>
      <c r="BN153" s="316" t="str">
        <f>IF(AND('MAPA DE RIESGOS'!$AP352="Muy Baja",'MAPA DE RIESGOS'!$AR352="Mayor"),CONCATENATE("R",'MAPA DE RIESGOS'!$H352,"C",'MAPA DE RIESGOS'!$AF352),"")</f>
        <v/>
      </c>
      <c r="BO153" s="316" t="str">
        <f>IF(AND('MAPA DE RIESGOS'!$AP353="Muy Baja",'MAPA DE RIESGOS'!$AR353="Mayor"),CONCATENATE("R",'MAPA DE RIESGOS'!$H353,"C",'MAPA DE RIESGOS'!$AF353),"")</f>
        <v/>
      </c>
      <c r="BP153" s="316" t="str">
        <f>IF(AND('MAPA DE RIESGOS'!$AP354="Muy Baja",'MAPA DE RIESGOS'!$AR354="Mayor"),CONCATENATE("R",'MAPA DE RIESGOS'!$H354,"C",'MAPA DE RIESGOS'!$AF354),"")</f>
        <v/>
      </c>
      <c r="BQ153" s="316" t="str">
        <f>IF(AND('MAPA DE RIESGOS'!$AP355="Muy Baja",'MAPA DE RIESGOS'!$AR355="Mayor"),CONCATENATE("R",'MAPA DE RIESGOS'!$H355,"C",'MAPA DE RIESGOS'!$AF355),"")</f>
        <v/>
      </c>
      <c r="BR153" s="316" t="str">
        <f>IF(AND('MAPA DE RIESGOS'!$AP356="Muy Baja",'MAPA DE RIESGOS'!$AR356="Mayor"),CONCATENATE("R",'MAPA DE RIESGOS'!$H356,"C",'MAPA DE RIESGOS'!$AF356),"")</f>
        <v/>
      </c>
      <c r="BS153" s="316" t="str">
        <f>IF(AND('MAPA DE RIESGOS'!$AP357="Muy Baja",'MAPA DE RIESGOS'!$AR357="Mayor"),CONCATENATE("R",'MAPA DE RIESGOS'!$H357,"C",'MAPA DE RIESGOS'!$AF357),"")</f>
        <v/>
      </c>
      <c r="BT153" s="316" t="str">
        <f>IF(AND('MAPA DE RIESGOS'!$AP358="Muy Baja",'MAPA DE RIESGOS'!$AR358="Mayor"),CONCATENATE("R",'MAPA DE RIESGOS'!$H358,"C",'MAPA DE RIESGOS'!$AF358),"")</f>
        <v/>
      </c>
      <c r="BU153" s="316" t="str">
        <f>IF(AND('MAPA DE RIESGOS'!$AP359="Muy Baja",'MAPA DE RIESGOS'!$AR359="Mayor"),CONCATENATE("R",'MAPA DE RIESGOS'!$H359,"C",'MAPA DE RIESGOS'!$AF359),"")</f>
        <v/>
      </c>
      <c r="BV153" s="316" t="str">
        <f>IF(AND('MAPA DE RIESGOS'!$AP360="Muy Baja",'MAPA DE RIESGOS'!$AR360="Mayor"),CONCATENATE("R",'MAPA DE RIESGOS'!$H360,"C",'MAPA DE RIESGOS'!$AF360),"")</f>
        <v/>
      </c>
      <c r="BW153" s="316" t="str">
        <f>IF(AND('MAPA DE RIESGOS'!$AP361="Muy Baja",'MAPA DE RIESGOS'!$AR361="Mayor"),CONCATENATE("R",'MAPA DE RIESGOS'!$H361,"C",'MAPA DE RIESGOS'!$AF361),"")</f>
        <v/>
      </c>
      <c r="BX153" s="316" t="str">
        <f>IF(AND('MAPA DE RIESGOS'!$AP362="Muy Baja",'MAPA DE RIESGOS'!$AR362="Mayor"),CONCATENATE("R",'MAPA DE RIESGOS'!$H362,"C",'MAPA DE RIESGOS'!$AF362),"")</f>
        <v/>
      </c>
      <c r="BY153" s="316" t="str">
        <f>IF(AND('MAPA DE RIESGOS'!$AP363="Muy Baja",'MAPA DE RIESGOS'!$AR363="Mayor"),CONCATENATE("R",'MAPA DE RIESGOS'!$H363,"C",'MAPA DE RIESGOS'!$AF363),"")</f>
        <v/>
      </c>
      <c r="BZ153" s="316" t="str">
        <f>IF(AND('MAPA DE RIESGOS'!$AP364="Muy Baja",'MAPA DE RIESGOS'!$AR364="Mayor"),CONCATENATE("R",'MAPA DE RIESGOS'!$H364,"C",'MAPA DE RIESGOS'!$AF364),"")</f>
        <v/>
      </c>
      <c r="CA153" s="316" t="str">
        <f>IF(AND('MAPA DE RIESGOS'!$AP365="Muy Baja",'MAPA DE RIESGOS'!$AR365="Mayor"),CONCATENATE("R",'MAPA DE RIESGOS'!$H365,"C",'MAPA DE RIESGOS'!$AF365),"")</f>
        <v/>
      </c>
      <c r="CB153" s="316" t="str">
        <f>IF(AND('MAPA DE RIESGOS'!$AP366="Muy Baja",'MAPA DE RIESGOS'!$AR366="Mayor"),CONCATENATE("R",'MAPA DE RIESGOS'!$H366,"C",'MAPA DE RIESGOS'!$AF366),"")</f>
        <v/>
      </c>
      <c r="CC153" s="317" t="str">
        <f>IF(AND('MAPA DE RIESGOS'!$AP367="Muy Baja",'MAPA DE RIESGOS'!$AR367="Mayor"),CONCATENATE("R",'MAPA DE RIESGOS'!$H367,"C",'MAPA DE RIESGOS'!$AF367),"")</f>
        <v/>
      </c>
      <c r="CD153" s="318" t="str">
        <f>IF(AND('MAPA DE RIESGOS'!$AP350="Muy Baja",'MAPA DE RIESGOS'!$AR350="Catastrófico"),CONCATENATE("R",'MAPA DE RIESGOS'!$H350,"C",'MAPA DE RIESGOS'!$AF350),"")</f>
        <v/>
      </c>
      <c r="CE153" s="318" t="str">
        <f>IF(AND('MAPA DE RIESGOS'!$AP351="Muy Baja",'MAPA DE RIESGOS'!$AR351="Catastrófico"),CONCATENATE("R",'MAPA DE RIESGOS'!$H351,"C",'MAPA DE RIESGOS'!$AF351),"")</f>
        <v/>
      </c>
      <c r="CF153" s="318" t="str">
        <f>IF(AND('MAPA DE RIESGOS'!$AP352="Muy Baja",'MAPA DE RIESGOS'!$AR352="Catastrófico"),CONCATENATE("R",'MAPA DE RIESGOS'!$H352,"C",'MAPA DE RIESGOS'!$AF352),"")</f>
        <v/>
      </c>
      <c r="CG153" s="318" t="str">
        <f>IF(AND('MAPA DE RIESGOS'!$AP353="Muy Baja",'MAPA DE RIESGOS'!$AR353="Catastrófico"),CONCATENATE("R",'MAPA DE RIESGOS'!$H353,"C",'MAPA DE RIESGOS'!$AF353),"")</f>
        <v/>
      </c>
      <c r="CH153" s="318" t="str">
        <f>IF(AND('MAPA DE RIESGOS'!$AP354="Muy Baja",'MAPA DE RIESGOS'!$AR354="Catastrófico"),CONCATENATE("R",'MAPA DE RIESGOS'!$H354,"C",'MAPA DE RIESGOS'!$AF354),"")</f>
        <v/>
      </c>
      <c r="CI153" s="318" t="str">
        <f>IF(AND('MAPA DE RIESGOS'!$AP355="Muy Baja",'MAPA DE RIESGOS'!$AR355="Catastrófico"),CONCATENATE("R",'MAPA DE RIESGOS'!$H355,"C",'MAPA DE RIESGOS'!$AF355),"")</f>
        <v/>
      </c>
      <c r="CJ153" s="318" t="str">
        <f>IF(AND('MAPA DE RIESGOS'!$AP356="Muy Baja",'MAPA DE RIESGOS'!$AR356="Catastrófico"),CONCATENATE("R",'MAPA DE RIESGOS'!$H356,"C",'MAPA DE RIESGOS'!$AF356),"")</f>
        <v/>
      </c>
      <c r="CK153" s="318" t="str">
        <f>IF(AND('MAPA DE RIESGOS'!$AP357="Muy Baja",'MAPA DE RIESGOS'!$AR357="Catastrófico"),CONCATENATE("R",'MAPA DE RIESGOS'!$H357,"C",'MAPA DE RIESGOS'!$AF357),"")</f>
        <v/>
      </c>
      <c r="CL153" s="318" t="str">
        <f>IF(AND('MAPA DE RIESGOS'!$AP358="Muy Baja",'MAPA DE RIESGOS'!$AR358="Catastrófico"),CONCATENATE("R",'MAPA DE RIESGOS'!$H358,"C",'MAPA DE RIESGOS'!$AF358),"")</f>
        <v/>
      </c>
      <c r="CM153" s="318" t="str">
        <f>IF(AND('MAPA DE RIESGOS'!$AP359="Muy Baja",'MAPA DE RIESGOS'!$AR359="Catastrófico"),CONCATENATE("R",'MAPA DE RIESGOS'!$H359,"C",'MAPA DE RIESGOS'!$AF359),"")</f>
        <v/>
      </c>
      <c r="CN153" s="318" t="str">
        <f>IF(AND('MAPA DE RIESGOS'!$AP360="Muy Baja",'MAPA DE RIESGOS'!$AR360="Catastrófico"),CONCATENATE("R",'MAPA DE RIESGOS'!$H360,"C",'MAPA DE RIESGOS'!$AF360),"")</f>
        <v/>
      </c>
      <c r="CO153" s="318" t="str">
        <f>IF(AND('MAPA DE RIESGOS'!$AP361="Muy Baja",'MAPA DE RIESGOS'!$AR361="Catastrófico"),CONCATENATE("R",'MAPA DE RIESGOS'!$H361,"C",'MAPA DE RIESGOS'!$AF361),"")</f>
        <v/>
      </c>
      <c r="CP153" s="318" t="str">
        <f>IF(AND('MAPA DE RIESGOS'!$AP362="Muy Baja",'MAPA DE RIESGOS'!$AR362="Catastrófico"),CONCATENATE("R",'MAPA DE RIESGOS'!$H362,"C",'MAPA DE RIESGOS'!$AF362),"")</f>
        <v/>
      </c>
      <c r="CQ153" s="318" t="str">
        <f>IF(AND('MAPA DE RIESGOS'!$AP363="Muy Baja",'MAPA DE RIESGOS'!$AR363="Catastrófico"),CONCATENATE("R",'MAPA DE RIESGOS'!$H363,"C",'MAPA DE RIESGOS'!$AF363),"")</f>
        <v/>
      </c>
      <c r="CR153" s="318" t="str">
        <f>IF(AND('MAPA DE RIESGOS'!$AP364="Muy Baja",'MAPA DE RIESGOS'!$AR364="Catastrófico"),CONCATENATE("R",'MAPA DE RIESGOS'!$H364,"C",'MAPA DE RIESGOS'!$AF364),"")</f>
        <v/>
      </c>
      <c r="CS153" s="318" t="str">
        <f>IF(AND('MAPA DE RIESGOS'!$AP365="Muy Baja",'MAPA DE RIESGOS'!$AR365="Catastrófico"),CONCATENATE("R",'MAPA DE RIESGOS'!$H365,"C",'MAPA DE RIESGOS'!$AF365),"")</f>
        <v/>
      </c>
      <c r="CT153" s="318" t="str">
        <f>IF(AND('MAPA DE RIESGOS'!$AP366="Muy Baja",'MAPA DE RIESGOS'!$AR366="Catastrófico"),CONCATENATE("R",'MAPA DE RIESGOS'!$H366,"C",'MAPA DE RIESGOS'!$AF366),"")</f>
        <v/>
      </c>
      <c r="CU153" s="319" t="str">
        <f>IF(AND('MAPA DE RIESGOS'!$AP367="Muy Baja",'MAPA DE RIESGOS'!$AR367="Catastrófico"),CONCATENATE("R",'MAPA DE RIESGOS'!$H367,"C",'MAPA DE RIESGOS'!$AF367),"")</f>
        <v/>
      </c>
      <c r="CV153" s="57"/>
    </row>
    <row r="154" spans="2:100" ht="32.450000000000003" customHeight="1">
      <c r="B154" s="878"/>
      <c r="C154" s="878"/>
      <c r="D154" s="879"/>
      <c r="E154" s="849"/>
      <c r="F154" s="850"/>
      <c r="G154" s="850"/>
      <c r="H154" s="850"/>
      <c r="I154" s="850"/>
      <c r="J154" s="337" t="str">
        <f>IF(AND('MAPA DE RIESGOS'!$AP368="Muy Baja",'MAPA DE RIESGOS'!$AR368="Leve"),CONCATENATE("R",'MAPA DE RIESGOS'!$H368,"C",'MAPA DE RIESGOS'!$AF368),"")</f>
        <v/>
      </c>
      <c r="K154" s="338" t="str">
        <f>IF(AND('MAPA DE RIESGOS'!$AP369="Muy Baja",'MAPA DE RIESGOS'!$AR369="Leve"),CONCATENATE("R",'MAPA DE RIESGOS'!$H369,"C",'MAPA DE RIESGOS'!$AF369),"")</f>
        <v/>
      </c>
      <c r="L154" s="338" t="str">
        <f>IF(AND('MAPA DE RIESGOS'!$AP370="Muy Baja",'MAPA DE RIESGOS'!$AR370="Leve"),CONCATENATE("R",'MAPA DE RIESGOS'!$H370,"C",'MAPA DE RIESGOS'!$AF370),"")</f>
        <v/>
      </c>
      <c r="M154" s="338" t="str">
        <f>IF(AND('MAPA DE RIESGOS'!$AP371="Muy Baja",'MAPA DE RIESGOS'!$AR371="Leve"),CONCATENATE("R",'MAPA DE RIESGOS'!$H371,"C",'MAPA DE RIESGOS'!$AF371),"")</f>
        <v/>
      </c>
      <c r="N154" s="338" t="str">
        <f>IF(AND('MAPA DE RIESGOS'!$AP372="Muy Baja",'MAPA DE RIESGOS'!$AR372="Leve"),CONCATENATE("R",'MAPA DE RIESGOS'!$H372,"C",'MAPA DE RIESGOS'!$AF372),"")</f>
        <v/>
      </c>
      <c r="O154" s="338" t="str">
        <f>IF(AND('MAPA DE RIESGOS'!$AP373="Muy Baja",'MAPA DE RIESGOS'!$AR373="Leve"),CONCATENATE("R",'MAPA DE RIESGOS'!$H373,"C",'MAPA DE RIESGOS'!$AF373),"")</f>
        <v/>
      </c>
      <c r="P154" s="338" t="str">
        <f>IF(AND('MAPA DE RIESGOS'!$AP374="Muy Baja",'MAPA DE RIESGOS'!$AR374="Leve"),CONCATENATE("R",'MAPA DE RIESGOS'!$H374,"C",'MAPA DE RIESGOS'!$AF374),"")</f>
        <v/>
      </c>
      <c r="Q154" s="338" t="str">
        <f>IF(AND('MAPA DE RIESGOS'!$AP375="Muy Baja",'MAPA DE RIESGOS'!$AR375="Leve"),CONCATENATE("R",'MAPA DE RIESGOS'!$H375,"C",'MAPA DE RIESGOS'!$AF375),"")</f>
        <v/>
      </c>
      <c r="R154" s="338" t="str">
        <f>IF(AND('MAPA DE RIESGOS'!$AP376="Muy Baja",'MAPA DE RIESGOS'!$AR376="Leve"),CONCATENATE("R",'MAPA DE RIESGOS'!$H376,"C",'MAPA DE RIESGOS'!$AF376),"")</f>
        <v/>
      </c>
      <c r="S154" s="338" t="str">
        <f>IF(AND('MAPA DE RIESGOS'!$AP377="Muy Baja",'MAPA DE RIESGOS'!$AR377="Leve"),CONCATENATE("R",'MAPA DE RIESGOS'!$H377,"C",'MAPA DE RIESGOS'!$AF377),"")</f>
        <v/>
      </c>
      <c r="T154" s="338" t="str">
        <f>IF(AND('MAPA DE RIESGOS'!$AP378="Muy Baja",'MAPA DE RIESGOS'!$AR378="Leve"),CONCATENATE("R",'MAPA DE RIESGOS'!$H378,"C",'MAPA DE RIESGOS'!$AF378),"")</f>
        <v/>
      </c>
      <c r="U154" s="338" t="str">
        <f>IF(AND('MAPA DE RIESGOS'!$AP379="Muy Baja",'MAPA DE RIESGOS'!$AR379="Leve"),CONCATENATE("R",'MAPA DE RIESGOS'!$H379,"C",'MAPA DE RIESGOS'!$AF379),"")</f>
        <v/>
      </c>
      <c r="V154" s="338" t="str">
        <f>IF(AND('MAPA DE RIESGOS'!$AP380="Muy Baja",'MAPA DE RIESGOS'!$AR380="Leve"),CONCATENATE("R",'MAPA DE RIESGOS'!$H380,"C",'MAPA DE RIESGOS'!$AF380),"")</f>
        <v/>
      </c>
      <c r="W154" s="338" t="str">
        <f>IF(AND('MAPA DE RIESGOS'!$AP381="Muy Baja",'MAPA DE RIESGOS'!$AR381="Leve"),CONCATENATE("R",'MAPA DE RIESGOS'!$H381,"C",'MAPA DE RIESGOS'!$AF381),"")</f>
        <v/>
      </c>
      <c r="X154" s="338" t="str">
        <f>IF(AND('MAPA DE RIESGOS'!$AP382="Muy Baja",'MAPA DE RIESGOS'!$AR382="Leve"),CONCATENATE("R",'MAPA DE RIESGOS'!$H382,"C",'MAPA DE RIESGOS'!$AF382),"")</f>
        <v/>
      </c>
      <c r="Y154" s="338" t="str">
        <f>IF(AND('MAPA DE RIESGOS'!$AP383="Muy Baja",'MAPA DE RIESGOS'!$AR383="Leve"),CONCATENATE("R",'MAPA DE RIESGOS'!$H383,"C",'MAPA DE RIESGOS'!$AF383),"")</f>
        <v/>
      </c>
      <c r="Z154" s="338" t="str">
        <f>IF(AND('MAPA DE RIESGOS'!$AP384="Muy Baja",'MAPA DE RIESGOS'!$AR384="Leve"),CONCATENATE("R",'MAPA DE RIESGOS'!$H384,"C",'MAPA DE RIESGOS'!$AF384),"")</f>
        <v/>
      </c>
      <c r="AA154" s="339" t="str">
        <f>IF(AND('MAPA DE RIESGOS'!$AP385="Muy Baja",'MAPA DE RIESGOS'!$AR385="Leve"),CONCATENATE("R",'MAPA DE RIESGOS'!$H385,"C",'MAPA DE RIESGOS'!$AF385),"")</f>
        <v/>
      </c>
      <c r="AB154" s="337" t="str">
        <f>IF(AND('MAPA DE RIESGOS'!$AP368="Muy Baja",'MAPA DE RIESGOS'!$AR368="Menor"),CONCATENATE("R",'MAPA DE RIESGOS'!$H368,"C",'MAPA DE RIESGOS'!$AF368),"")</f>
        <v/>
      </c>
      <c r="AC154" s="338" t="str">
        <f>IF(AND('MAPA DE RIESGOS'!$AP369="Muy Baja",'MAPA DE RIESGOS'!$AR369="Menor"),CONCATENATE("R",'MAPA DE RIESGOS'!$H369,"C",'MAPA DE RIESGOS'!$AF369),"")</f>
        <v/>
      </c>
      <c r="AD154" s="338" t="str">
        <f>IF(AND('MAPA DE RIESGOS'!$AP370="Muy Baja",'MAPA DE RIESGOS'!$AR370="Menor"),CONCATENATE("R",'MAPA DE RIESGOS'!$H370,"C",'MAPA DE RIESGOS'!$AF370),"")</f>
        <v/>
      </c>
      <c r="AE154" s="338" t="str">
        <f>IF(AND('MAPA DE RIESGOS'!$AP371="Muy Baja",'MAPA DE RIESGOS'!$AR371="Menor"),CONCATENATE("R",'MAPA DE RIESGOS'!$H371,"C",'MAPA DE RIESGOS'!$AF371),"")</f>
        <v/>
      </c>
      <c r="AF154" s="338" t="str">
        <f>IF(AND('MAPA DE RIESGOS'!$AP372="Muy Baja",'MAPA DE RIESGOS'!$AR372="Menor"),CONCATENATE("R",'MAPA DE RIESGOS'!$H372,"C",'MAPA DE RIESGOS'!$AF372),"")</f>
        <v/>
      </c>
      <c r="AG154" s="338" t="str">
        <f>IF(AND('MAPA DE RIESGOS'!$AP373="Muy Baja",'MAPA DE RIESGOS'!$AR373="Menor"),CONCATENATE("R",'MAPA DE RIESGOS'!$H373,"C",'MAPA DE RIESGOS'!$AF373),"")</f>
        <v/>
      </c>
      <c r="AH154" s="338" t="str">
        <f>IF(AND('MAPA DE RIESGOS'!$AP374="Muy Baja",'MAPA DE RIESGOS'!$AR374="Menor"),CONCATENATE("R",'MAPA DE RIESGOS'!$H374,"C",'MAPA DE RIESGOS'!$AF374),"")</f>
        <v/>
      </c>
      <c r="AI154" s="338" t="str">
        <f>IF(AND('MAPA DE RIESGOS'!$AP375="Muy Baja",'MAPA DE RIESGOS'!$AR375="Menor"),CONCATENATE("R",'MAPA DE RIESGOS'!$H375,"C",'MAPA DE RIESGOS'!$AF375),"")</f>
        <v/>
      </c>
      <c r="AJ154" s="338" t="str">
        <f>IF(AND('MAPA DE RIESGOS'!$AP376="Muy Baja",'MAPA DE RIESGOS'!$AR376="Menor"),CONCATENATE("R",'MAPA DE RIESGOS'!$H376,"C",'MAPA DE RIESGOS'!$AF376),"")</f>
        <v/>
      </c>
      <c r="AK154" s="338" t="str">
        <f>IF(AND('MAPA DE RIESGOS'!$AP377="Muy Baja",'MAPA DE RIESGOS'!$AR377="Menor"),CONCATENATE("R",'MAPA DE RIESGOS'!$H377,"C",'MAPA DE RIESGOS'!$AF377),"")</f>
        <v/>
      </c>
      <c r="AL154" s="338" t="str">
        <f>IF(AND('MAPA DE RIESGOS'!$AP378="Muy Baja",'MAPA DE RIESGOS'!$AR378="Menor"),CONCATENATE("R",'MAPA DE RIESGOS'!$H378,"C",'MAPA DE RIESGOS'!$AF378),"")</f>
        <v/>
      </c>
      <c r="AM154" s="338" t="str">
        <f>IF(AND('MAPA DE RIESGOS'!$AP379="Muy Baja",'MAPA DE RIESGOS'!$AR379="Menor"),CONCATENATE("R",'MAPA DE RIESGOS'!$H379,"C",'MAPA DE RIESGOS'!$AF379),"")</f>
        <v/>
      </c>
      <c r="AN154" s="338" t="str">
        <f>IF(AND('MAPA DE RIESGOS'!$AP380="Muy Baja",'MAPA DE RIESGOS'!$AR380="Menor"),CONCATENATE("R",'MAPA DE RIESGOS'!$H380,"C",'MAPA DE RIESGOS'!$AF380),"")</f>
        <v/>
      </c>
      <c r="AO154" s="338" t="str">
        <f>IF(AND('MAPA DE RIESGOS'!$AP381="Muy Baja",'MAPA DE RIESGOS'!$AR381="Menor"),CONCATENATE("R",'MAPA DE RIESGOS'!$H381,"C",'MAPA DE RIESGOS'!$AF381),"")</f>
        <v/>
      </c>
      <c r="AP154" s="338" t="str">
        <f>IF(AND('MAPA DE RIESGOS'!$AP382="Muy Baja",'MAPA DE RIESGOS'!$AR382="Menor"),CONCATENATE("R",'MAPA DE RIESGOS'!$H382,"C",'MAPA DE RIESGOS'!$AF382),"")</f>
        <v/>
      </c>
      <c r="AQ154" s="338" t="str">
        <f>IF(AND('MAPA DE RIESGOS'!$AP383="Muy Baja",'MAPA DE RIESGOS'!$AR383="Menor"),CONCATENATE("R",'MAPA DE RIESGOS'!$H383,"C",'MAPA DE RIESGOS'!$AF383),"")</f>
        <v/>
      </c>
      <c r="AR154" s="338" t="str">
        <f>IF(AND('MAPA DE RIESGOS'!$AP384="Muy Baja",'MAPA DE RIESGOS'!$AR384="Menor"),CONCATENATE("R",'MAPA DE RIESGOS'!$H384,"C",'MAPA DE RIESGOS'!$AF384),"")</f>
        <v/>
      </c>
      <c r="AS154" s="339" t="str">
        <f>IF(AND('MAPA DE RIESGOS'!$AP385="Muy Baja",'MAPA DE RIESGOS'!$AR385="Menor"),CONCATENATE("R",'MAPA DE RIESGOS'!$H385,"C",'MAPA DE RIESGOS'!$AF385),"")</f>
        <v/>
      </c>
      <c r="AT154" s="328" t="str">
        <f>IF(AND('MAPA DE RIESGOS'!$AP368="Muy Baja",'MAPA DE RIESGOS'!$AR368="Moderado"),CONCATENATE("R",'MAPA DE RIESGOS'!$H368,"C",'MAPA DE RIESGOS'!$AF368),"")</f>
        <v/>
      </c>
      <c r="AU154" s="329" t="str">
        <f>IF(AND('MAPA DE RIESGOS'!$AP369="Muy Baja",'MAPA DE RIESGOS'!$AR369="Moderado"),CONCATENATE("R",'MAPA DE RIESGOS'!$H369,"C",'MAPA DE RIESGOS'!$AF369),"")</f>
        <v/>
      </c>
      <c r="AV154" s="329" t="str">
        <f>IF(AND('MAPA DE RIESGOS'!$AP370="Muy Baja",'MAPA DE RIESGOS'!$AR370="Moderado"),CONCATENATE("R",'MAPA DE RIESGOS'!$H370,"C",'MAPA DE RIESGOS'!$AF370),"")</f>
        <v/>
      </c>
      <c r="AW154" s="329" t="str">
        <f>IF(AND('MAPA DE RIESGOS'!$AP371="Muy Baja",'MAPA DE RIESGOS'!$AR371="Moderado"),CONCATENATE("R",'MAPA DE RIESGOS'!$H371,"C",'MAPA DE RIESGOS'!$AF371),"")</f>
        <v/>
      </c>
      <c r="AX154" s="329" t="str">
        <f>IF(AND('MAPA DE RIESGOS'!$AP372="Muy Baja",'MAPA DE RIESGOS'!$AR372="Moderado"),CONCATENATE("R",'MAPA DE RIESGOS'!$H372,"C",'MAPA DE RIESGOS'!$AF372),"")</f>
        <v>R60C3</v>
      </c>
      <c r="AY154" s="329" t="str">
        <f>IF(AND('MAPA DE RIESGOS'!$AP373="Muy Baja",'MAPA DE RIESGOS'!$AR373="Moderado"),CONCATENATE("R",'MAPA DE RIESGOS'!$H373,"C",'MAPA DE RIESGOS'!$AF373),"")</f>
        <v>R60C4</v>
      </c>
      <c r="AZ154" s="329" t="str">
        <f>IF(AND('MAPA DE RIESGOS'!$AP374="Muy Baja",'MAPA DE RIESGOS'!$AR374="Moderado"),CONCATENATE("R",'MAPA DE RIESGOS'!$H374,"C",'MAPA DE RIESGOS'!$AF374),"")</f>
        <v/>
      </c>
      <c r="BA154" s="329" t="str">
        <f>IF(AND('MAPA DE RIESGOS'!$AP375="Muy Baja",'MAPA DE RIESGOS'!$AR375="Moderado"),CONCATENATE("R",'MAPA DE RIESGOS'!$H375,"C",'MAPA DE RIESGOS'!$AF375),"")</f>
        <v/>
      </c>
      <c r="BB154" s="329" t="str">
        <f>IF(AND('MAPA DE RIESGOS'!$AP376="Muy Baja",'MAPA DE RIESGOS'!$AR376="Moderado"),CONCATENATE("R",'MAPA DE RIESGOS'!$H376,"C",'MAPA DE RIESGOS'!$AF376),"")</f>
        <v/>
      </c>
      <c r="BC154" s="329" t="str">
        <f>IF(AND('MAPA DE RIESGOS'!$AP377="Muy Baja",'MAPA DE RIESGOS'!$AR377="Moderado"),CONCATENATE("R",'MAPA DE RIESGOS'!$H377,"C",'MAPA DE RIESGOS'!$AF377),"")</f>
        <v/>
      </c>
      <c r="BD154" s="329" t="str">
        <f>IF(AND('MAPA DE RIESGOS'!$AP378="Muy Baja",'MAPA DE RIESGOS'!$AR378="Moderado"),CONCATENATE("R",'MAPA DE RIESGOS'!$H378,"C",'MAPA DE RIESGOS'!$AF378),"")</f>
        <v>R61C3</v>
      </c>
      <c r="BE154" s="329" t="str">
        <f>IF(AND('MAPA DE RIESGOS'!$AP379="Muy Baja",'MAPA DE RIESGOS'!$AR379="Moderado"),CONCATENATE("R",'MAPA DE RIESGOS'!$H379,"C",'MAPA DE RIESGOS'!$AF379),"")</f>
        <v/>
      </c>
      <c r="BF154" s="329" t="str">
        <f>IF(AND('MAPA DE RIESGOS'!$AP380="Muy Baja",'MAPA DE RIESGOS'!$AR380="Moderado"),CONCATENATE("R",'MAPA DE RIESGOS'!$H380,"C",'MAPA DE RIESGOS'!$AF380),"")</f>
        <v/>
      </c>
      <c r="BG154" s="329" t="str">
        <f>IF(AND('MAPA DE RIESGOS'!$AP381="Muy Baja",'MAPA DE RIESGOS'!$AR381="Moderado"),CONCATENATE("R",'MAPA DE RIESGOS'!$H381,"C",'MAPA DE RIESGOS'!$AF381),"")</f>
        <v/>
      </c>
      <c r="BH154" s="329" t="str">
        <f>IF(AND('MAPA DE RIESGOS'!$AP382="Muy Baja",'MAPA DE RIESGOS'!$AR382="Moderado"),CONCATENATE("R",'MAPA DE RIESGOS'!$H382,"C",'MAPA DE RIESGOS'!$AF382),"")</f>
        <v/>
      </c>
      <c r="BI154" s="329" t="str">
        <f>IF(AND('MAPA DE RIESGOS'!$AP383="Muy Baja",'MAPA DE RIESGOS'!$AR383="Moderado"),CONCATENATE("R",'MAPA DE RIESGOS'!$H383,"C",'MAPA DE RIESGOS'!$AF383),"")</f>
        <v>R62C2</v>
      </c>
      <c r="BJ154" s="329" t="str">
        <f>IF(AND('MAPA DE RIESGOS'!$AP384="Muy Baja",'MAPA DE RIESGOS'!$AR384="Moderado"),CONCATENATE("R",'MAPA DE RIESGOS'!$H384,"C",'MAPA DE RIESGOS'!$AF384),"")</f>
        <v>R62C3</v>
      </c>
      <c r="BK154" s="330" t="str">
        <f>IF(AND('MAPA DE RIESGOS'!$AP385="Muy Baja",'MAPA DE RIESGOS'!$AR385="Moderado"),CONCATENATE("R",'MAPA DE RIESGOS'!$H385,"C",'MAPA DE RIESGOS'!$AF385),"")</f>
        <v/>
      </c>
      <c r="BL154" s="316" t="str">
        <f>IF(AND('MAPA DE RIESGOS'!$AP368="Muy Baja",'MAPA DE RIESGOS'!$AR368="Mayor"),CONCATENATE("R",'MAPA DE RIESGOS'!$H368,"C",'MAPA DE RIESGOS'!$AF368),"")</f>
        <v/>
      </c>
      <c r="BM154" s="316" t="str">
        <f>IF(AND('MAPA DE RIESGOS'!$AP369="Muy Baja",'MAPA DE RIESGOS'!$AR369="Mayor"),CONCATENATE("R",'MAPA DE RIESGOS'!$H369,"C",'MAPA DE RIESGOS'!$AF369),"")</f>
        <v/>
      </c>
      <c r="BN154" s="316" t="str">
        <f>IF(AND('MAPA DE RIESGOS'!$AP370="Muy Baja",'MAPA DE RIESGOS'!$AR370="Mayor"),CONCATENATE("R",'MAPA DE RIESGOS'!$H370,"C",'MAPA DE RIESGOS'!$AF370),"")</f>
        <v/>
      </c>
      <c r="BO154" s="316" t="str">
        <f>IF(AND('MAPA DE RIESGOS'!$AP371="Muy Baja",'MAPA DE RIESGOS'!$AR371="Mayor"),CONCATENATE("R",'MAPA DE RIESGOS'!$H371,"C",'MAPA DE RIESGOS'!$AF371),"")</f>
        <v/>
      </c>
      <c r="BP154" s="316" t="str">
        <f>IF(AND('MAPA DE RIESGOS'!$AP372="Muy Baja",'MAPA DE RIESGOS'!$AR372="Mayor"),CONCATENATE("R",'MAPA DE RIESGOS'!$H372,"C",'MAPA DE RIESGOS'!$AF372),"")</f>
        <v/>
      </c>
      <c r="BQ154" s="316" t="str">
        <f>IF(AND('MAPA DE RIESGOS'!$AP373="Muy Baja",'MAPA DE RIESGOS'!$AR373="Mayor"),CONCATENATE("R",'MAPA DE RIESGOS'!$H373,"C",'MAPA DE RIESGOS'!$AF373),"")</f>
        <v/>
      </c>
      <c r="BR154" s="316" t="str">
        <f>IF(AND('MAPA DE RIESGOS'!$AP374="Muy Baja",'MAPA DE RIESGOS'!$AR374="Mayor"),CONCATENATE("R",'MAPA DE RIESGOS'!$H374,"C",'MAPA DE RIESGOS'!$AF374),"")</f>
        <v/>
      </c>
      <c r="BS154" s="316" t="str">
        <f>IF(AND('MAPA DE RIESGOS'!$AP375="Muy Baja",'MAPA DE RIESGOS'!$AR375="Mayor"),CONCATENATE("R",'MAPA DE RIESGOS'!$H375,"C",'MAPA DE RIESGOS'!$AF375),"")</f>
        <v/>
      </c>
      <c r="BT154" s="316" t="str">
        <f>IF(AND('MAPA DE RIESGOS'!$AP376="Muy Baja",'MAPA DE RIESGOS'!$AR376="Mayor"),CONCATENATE("R",'MAPA DE RIESGOS'!$H376,"C",'MAPA DE RIESGOS'!$AF376),"")</f>
        <v/>
      </c>
      <c r="BU154" s="316" t="str">
        <f>IF(AND('MAPA DE RIESGOS'!$AP377="Muy Baja",'MAPA DE RIESGOS'!$AR377="Mayor"),CONCATENATE("R",'MAPA DE RIESGOS'!$H377,"C",'MAPA DE RIESGOS'!$AF377),"")</f>
        <v/>
      </c>
      <c r="BV154" s="316" t="str">
        <f>IF(AND('MAPA DE RIESGOS'!$AP378="Muy Baja",'MAPA DE RIESGOS'!$AR378="Mayor"),CONCATENATE("R",'MAPA DE RIESGOS'!$H378,"C",'MAPA DE RIESGOS'!$AF378),"")</f>
        <v/>
      </c>
      <c r="BW154" s="316" t="str">
        <f>IF(AND('MAPA DE RIESGOS'!$AP379="Muy Baja",'MAPA DE RIESGOS'!$AR379="Mayor"),CONCATENATE("R",'MAPA DE RIESGOS'!$H379,"C",'MAPA DE RIESGOS'!$AF379),"")</f>
        <v/>
      </c>
      <c r="BX154" s="316" t="str">
        <f>IF(AND('MAPA DE RIESGOS'!$AP380="Muy Baja",'MAPA DE RIESGOS'!$AR380="Mayor"),CONCATENATE("R",'MAPA DE RIESGOS'!$H380,"C",'MAPA DE RIESGOS'!$AF380),"")</f>
        <v/>
      </c>
      <c r="BY154" s="316" t="str">
        <f>IF(AND('MAPA DE RIESGOS'!$AP381="Muy Baja",'MAPA DE RIESGOS'!$AR381="Mayor"),CONCATENATE("R",'MAPA DE RIESGOS'!$H381,"C",'MAPA DE RIESGOS'!$AF381),"")</f>
        <v/>
      </c>
      <c r="BZ154" s="316" t="str">
        <f>IF(AND('MAPA DE RIESGOS'!$AP382="Muy Baja",'MAPA DE RIESGOS'!$AR382="Mayor"),CONCATENATE("R",'MAPA DE RIESGOS'!$H382,"C",'MAPA DE RIESGOS'!$AF382),"")</f>
        <v/>
      </c>
      <c r="CA154" s="316" t="str">
        <f>IF(AND('MAPA DE RIESGOS'!$AP383="Muy Baja",'MAPA DE RIESGOS'!$AR383="Mayor"),CONCATENATE("R",'MAPA DE RIESGOS'!$H383,"C",'MAPA DE RIESGOS'!$AF383),"")</f>
        <v/>
      </c>
      <c r="CB154" s="316" t="str">
        <f>IF(AND('MAPA DE RIESGOS'!$AP384="Muy Baja",'MAPA DE RIESGOS'!$AR384="Mayor"),CONCATENATE("R",'MAPA DE RIESGOS'!$H384,"C",'MAPA DE RIESGOS'!$AF384),"")</f>
        <v/>
      </c>
      <c r="CC154" s="317" t="str">
        <f>IF(AND('MAPA DE RIESGOS'!$AP385="Muy Baja",'MAPA DE RIESGOS'!$AR385="Mayor"),CONCATENATE("R",'MAPA DE RIESGOS'!$H385,"C",'MAPA DE RIESGOS'!$AF385),"")</f>
        <v/>
      </c>
      <c r="CD154" s="318" t="str">
        <f>IF(AND('MAPA DE RIESGOS'!$AP368="Muy Baja",'MAPA DE RIESGOS'!$AR368="Catastrófico"),CONCATENATE("R",'MAPA DE RIESGOS'!$H368,"C",'MAPA DE RIESGOS'!$AF368),"")</f>
        <v/>
      </c>
      <c r="CE154" s="318" t="str">
        <f>IF(AND('MAPA DE RIESGOS'!$AP369="Muy Baja",'MAPA DE RIESGOS'!$AR369="Catastrófico"),CONCATENATE("R",'MAPA DE RIESGOS'!$H369,"C",'MAPA DE RIESGOS'!$AF369),"")</f>
        <v/>
      </c>
      <c r="CF154" s="318" t="str">
        <f>IF(AND('MAPA DE RIESGOS'!$AP370="Muy Baja",'MAPA DE RIESGOS'!$AR370="Catastrófico"),CONCATENATE("R",'MAPA DE RIESGOS'!$H370,"C",'MAPA DE RIESGOS'!$AF370),"")</f>
        <v/>
      </c>
      <c r="CG154" s="318" t="str">
        <f>IF(AND('MAPA DE RIESGOS'!$AP371="Muy Baja",'MAPA DE RIESGOS'!$AR371="Catastrófico"),CONCATENATE("R",'MAPA DE RIESGOS'!$H371,"C",'MAPA DE RIESGOS'!$AF371),"")</f>
        <v/>
      </c>
      <c r="CH154" s="318" t="str">
        <f>IF(AND('MAPA DE RIESGOS'!$AP372="Muy Baja",'MAPA DE RIESGOS'!$AR372="Catastrófico"),CONCATENATE("R",'MAPA DE RIESGOS'!$H372,"C",'MAPA DE RIESGOS'!$AF372),"")</f>
        <v/>
      </c>
      <c r="CI154" s="318" t="str">
        <f>IF(AND('MAPA DE RIESGOS'!$AP373="Muy Baja",'MAPA DE RIESGOS'!$AR373="Catastrófico"),CONCATENATE("R",'MAPA DE RIESGOS'!$H373,"C",'MAPA DE RIESGOS'!$AF373),"")</f>
        <v/>
      </c>
      <c r="CJ154" s="318" t="str">
        <f>IF(AND('MAPA DE RIESGOS'!$AP374="Muy Baja",'MAPA DE RIESGOS'!$AR374="Catastrófico"),CONCATENATE("R",'MAPA DE RIESGOS'!$H374,"C",'MAPA DE RIESGOS'!$AF374),"")</f>
        <v/>
      </c>
      <c r="CK154" s="318" t="str">
        <f>IF(AND('MAPA DE RIESGOS'!$AP375="Muy Baja",'MAPA DE RIESGOS'!$AR375="Catastrófico"),CONCATENATE("R",'MAPA DE RIESGOS'!$H375,"C",'MAPA DE RIESGOS'!$AF375),"")</f>
        <v/>
      </c>
      <c r="CL154" s="318" t="str">
        <f>IF(AND('MAPA DE RIESGOS'!$AP376="Muy Baja",'MAPA DE RIESGOS'!$AR376="Catastrófico"),CONCATENATE("R",'MAPA DE RIESGOS'!$H376,"C",'MAPA DE RIESGOS'!$AF376),"")</f>
        <v/>
      </c>
      <c r="CM154" s="318" t="str">
        <f>IF(AND('MAPA DE RIESGOS'!$AP377="Muy Baja",'MAPA DE RIESGOS'!$AR377="Catastrófico"),CONCATENATE("R",'MAPA DE RIESGOS'!$H377,"C",'MAPA DE RIESGOS'!$AF377),"")</f>
        <v/>
      </c>
      <c r="CN154" s="318" t="str">
        <f>IF(AND('MAPA DE RIESGOS'!$AP378="Muy Baja",'MAPA DE RIESGOS'!$AR378="Catastrófico"),CONCATENATE("R",'MAPA DE RIESGOS'!$H378,"C",'MAPA DE RIESGOS'!$AF378),"")</f>
        <v/>
      </c>
      <c r="CO154" s="318" t="str">
        <f>IF(AND('MAPA DE RIESGOS'!$AP379="Muy Baja",'MAPA DE RIESGOS'!$AR379="Catastrófico"),CONCATENATE("R",'MAPA DE RIESGOS'!$H379,"C",'MAPA DE RIESGOS'!$AF379),"")</f>
        <v/>
      </c>
      <c r="CP154" s="318" t="str">
        <f>IF(AND('MAPA DE RIESGOS'!$AP380="Muy Baja",'MAPA DE RIESGOS'!$AR380="Catastrófico"),CONCATENATE("R",'MAPA DE RIESGOS'!$H380,"C",'MAPA DE RIESGOS'!$AF380),"")</f>
        <v/>
      </c>
      <c r="CQ154" s="318" t="str">
        <f>IF(AND('MAPA DE RIESGOS'!$AP381="Muy Baja",'MAPA DE RIESGOS'!$AR381="Catastrófico"),CONCATENATE("R",'MAPA DE RIESGOS'!$H381,"C",'MAPA DE RIESGOS'!$AF381),"")</f>
        <v/>
      </c>
      <c r="CR154" s="318" t="str">
        <f>IF(AND('MAPA DE RIESGOS'!$AP382="Muy Baja",'MAPA DE RIESGOS'!$AR382="Catastrófico"),CONCATENATE("R",'MAPA DE RIESGOS'!$H382,"C",'MAPA DE RIESGOS'!$AF382),"")</f>
        <v/>
      </c>
      <c r="CS154" s="318" t="str">
        <f>IF(AND('MAPA DE RIESGOS'!$AP383="Muy Baja",'MAPA DE RIESGOS'!$AR383="Catastrófico"),CONCATENATE("R",'MAPA DE RIESGOS'!$H383,"C",'MAPA DE RIESGOS'!$AF383),"")</f>
        <v/>
      </c>
      <c r="CT154" s="318" t="str">
        <f>IF(AND('MAPA DE RIESGOS'!$AP384="Muy Baja",'MAPA DE RIESGOS'!$AR384="Catastrófico"),CONCATENATE("R",'MAPA DE RIESGOS'!$H384,"C",'MAPA DE RIESGOS'!$AF384),"")</f>
        <v/>
      </c>
      <c r="CU154" s="319" t="str">
        <f>IF(AND('MAPA DE RIESGOS'!$AP385="Muy Baja",'MAPA DE RIESGOS'!$AR385="Catastrófico"),CONCATENATE("R",'MAPA DE RIESGOS'!$H385,"C",'MAPA DE RIESGOS'!$AF385),"")</f>
        <v/>
      </c>
      <c r="CV154" s="57"/>
    </row>
    <row r="155" spans="2:100" ht="32.450000000000003" customHeight="1">
      <c r="B155" s="878"/>
      <c r="C155" s="878"/>
      <c r="D155" s="879"/>
      <c r="E155" s="849"/>
      <c r="F155" s="850"/>
      <c r="G155" s="850"/>
      <c r="H155" s="850"/>
      <c r="I155" s="850"/>
      <c r="J155" s="337" t="str">
        <f>IF(AND('MAPA DE RIESGOS'!$AP386="Muy Baja",'MAPA DE RIESGOS'!$AR386="Leve"),CONCATENATE("R",'MAPA DE RIESGOS'!$H386,"C",'MAPA DE RIESGOS'!$AF386),"")</f>
        <v/>
      </c>
      <c r="K155" s="338" t="str">
        <f>IF(AND('MAPA DE RIESGOS'!$AP387="Muy Baja",'MAPA DE RIESGOS'!$AR387="Leve"),CONCATENATE("R",'MAPA DE RIESGOS'!$H387,"C",'MAPA DE RIESGOS'!$AF387),"")</f>
        <v/>
      </c>
      <c r="L155" s="338" t="str">
        <f>IF(AND('MAPA DE RIESGOS'!$AP388="Muy Baja",'MAPA DE RIESGOS'!$AR388="Leve"),CONCATENATE("R",'MAPA DE RIESGOS'!$H388,"C",'MAPA DE RIESGOS'!$AF388),"")</f>
        <v/>
      </c>
      <c r="M155" s="338" t="str">
        <f>IF(AND('MAPA DE RIESGOS'!$AP389="Muy Baja",'MAPA DE RIESGOS'!$AR389="Leve"),CONCATENATE("R",'MAPA DE RIESGOS'!$H389,"C",'MAPA DE RIESGOS'!$AF389),"")</f>
        <v/>
      </c>
      <c r="N155" s="338" t="str">
        <f>IF(AND('MAPA DE RIESGOS'!$AP390="Muy Baja",'MAPA DE RIESGOS'!$AR390="Leve"),CONCATENATE("R",'MAPA DE RIESGOS'!$H390,"C",'MAPA DE RIESGOS'!$AF390),"")</f>
        <v/>
      </c>
      <c r="O155" s="338" t="str">
        <f>IF(AND('MAPA DE RIESGOS'!$AP391="Muy Baja",'MAPA DE RIESGOS'!$AR391="Leve"),CONCATENATE("R",'MAPA DE RIESGOS'!$H391,"C",'MAPA DE RIESGOS'!$AF391),"")</f>
        <v/>
      </c>
      <c r="P155" s="338" t="str">
        <f>IF(AND('MAPA DE RIESGOS'!$AP392="Muy Baja",'MAPA DE RIESGOS'!$AR392="Leve"),CONCATENATE("R",'MAPA DE RIESGOS'!$H392,"C",'MAPA DE RIESGOS'!$AF392),"")</f>
        <v/>
      </c>
      <c r="Q155" s="338" t="str">
        <f>IF(AND('MAPA DE RIESGOS'!$AP393="Muy Baja",'MAPA DE RIESGOS'!$AR393="Leve"),CONCATENATE("R",'MAPA DE RIESGOS'!$H393,"C",'MAPA DE RIESGOS'!$AF393),"")</f>
        <v/>
      </c>
      <c r="R155" s="338" t="str">
        <f>IF(AND('MAPA DE RIESGOS'!$AP394="Muy Baja",'MAPA DE RIESGOS'!$AR394="Leve"),CONCATENATE("R",'MAPA DE RIESGOS'!$H394,"C",'MAPA DE RIESGOS'!$AF394),"")</f>
        <v/>
      </c>
      <c r="S155" s="338" t="str">
        <f>IF(AND('MAPA DE RIESGOS'!$AP395="Muy Baja",'MAPA DE RIESGOS'!$AR395="Leve"),CONCATENATE("R",'MAPA DE RIESGOS'!$H395,"C",'MAPA DE RIESGOS'!$AF395),"")</f>
        <v/>
      </c>
      <c r="T155" s="338" t="str">
        <f>IF(AND('MAPA DE RIESGOS'!$AP396="Muy Baja",'MAPA DE RIESGOS'!$AR396="Leve"),CONCATENATE("R",'MAPA DE RIESGOS'!$H396,"C",'MAPA DE RIESGOS'!$AF396),"")</f>
        <v/>
      </c>
      <c r="U155" s="338" t="str">
        <f>IF(AND('MAPA DE RIESGOS'!$AP397="Muy Baja",'MAPA DE RIESGOS'!$AR397="Leve"),CONCATENATE("R",'MAPA DE RIESGOS'!$H397,"C",'MAPA DE RIESGOS'!$AF397),"")</f>
        <v/>
      </c>
      <c r="V155" s="338" t="str">
        <f>IF(AND('MAPA DE RIESGOS'!$AP398="Muy Baja",'MAPA DE RIESGOS'!$AR398="Leve"),CONCATENATE("R",'MAPA DE RIESGOS'!$H398,"C",'MAPA DE RIESGOS'!$AF398),"")</f>
        <v/>
      </c>
      <c r="W155" s="338" t="str">
        <f>IF(AND('MAPA DE RIESGOS'!$AP399="Muy Baja",'MAPA DE RIESGOS'!$AR399="Leve"),CONCATENATE("R",'MAPA DE RIESGOS'!$H399,"C",'MAPA DE RIESGOS'!$AF399),"")</f>
        <v/>
      </c>
      <c r="X155" s="338" t="str">
        <f>IF(AND('MAPA DE RIESGOS'!$AP400="Muy Baja",'MAPA DE RIESGOS'!$AR400="Leve"),CONCATENATE("R",'MAPA DE RIESGOS'!$H400,"C",'MAPA DE RIESGOS'!$AF400),"")</f>
        <v/>
      </c>
      <c r="Y155" s="338" t="str">
        <f>IF(AND('MAPA DE RIESGOS'!$AP401="Muy Baja",'MAPA DE RIESGOS'!$AR401="Leve"),CONCATENATE("R",'MAPA DE RIESGOS'!$H401,"C",'MAPA DE RIESGOS'!$AF401),"")</f>
        <v/>
      </c>
      <c r="Z155" s="338" t="str">
        <f>IF(AND('MAPA DE RIESGOS'!$AP402="Muy Baja",'MAPA DE RIESGOS'!$AR402="Leve"),CONCATENATE("R",'MAPA DE RIESGOS'!$H402,"C",'MAPA DE RIESGOS'!$AF402),"")</f>
        <v/>
      </c>
      <c r="AA155" s="339" t="str">
        <f>IF(AND('MAPA DE RIESGOS'!$AP403="Muy Baja",'MAPA DE RIESGOS'!$AR403="Leve"),CONCATENATE("R",'MAPA DE RIESGOS'!$H403,"C",'MAPA DE RIESGOS'!$AF403),"")</f>
        <v/>
      </c>
      <c r="AB155" s="337" t="str">
        <f>IF(AND('MAPA DE RIESGOS'!$AP386="Muy Baja",'MAPA DE RIESGOS'!$AR386="Menor"),CONCATENATE("R",'MAPA DE RIESGOS'!$H386,"C",'MAPA DE RIESGOS'!$AF386),"")</f>
        <v/>
      </c>
      <c r="AC155" s="338" t="str">
        <f>IF(AND('MAPA DE RIESGOS'!$AP387="Muy Baja",'MAPA DE RIESGOS'!$AR387="Menor"),CONCATENATE("R",'MAPA DE RIESGOS'!$H387,"C",'MAPA DE RIESGOS'!$AF387),"")</f>
        <v/>
      </c>
      <c r="AD155" s="338" t="str">
        <f>IF(AND('MAPA DE RIESGOS'!$AP388="Muy Baja",'MAPA DE RIESGOS'!$AR388="Menor"),CONCATENATE("R",'MAPA DE RIESGOS'!$H388,"C",'MAPA DE RIESGOS'!$AF388),"")</f>
        <v/>
      </c>
      <c r="AE155" s="338" t="str">
        <f>IF(AND('MAPA DE RIESGOS'!$AP389="Muy Baja",'MAPA DE RIESGOS'!$AR389="Menor"),CONCATENATE("R",'MAPA DE RIESGOS'!$H389,"C",'MAPA DE RIESGOS'!$AF389),"")</f>
        <v/>
      </c>
      <c r="AF155" s="338" t="str">
        <f>IF(AND('MAPA DE RIESGOS'!$AP390="Muy Baja",'MAPA DE RIESGOS'!$AR390="Menor"),CONCATENATE("R",'MAPA DE RIESGOS'!$H390,"C",'MAPA DE RIESGOS'!$AF390),"")</f>
        <v/>
      </c>
      <c r="AG155" s="338" t="str">
        <f>IF(AND('MAPA DE RIESGOS'!$AP391="Muy Baja",'MAPA DE RIESGOS'!$AR391="Menor"),CONCATENATE("R",'MAPA DE RIESGOS'!$H391,"C",'MAPA DE RIESGOS'!$AF391),"")</f>
        <v/>
      </c>
      <c r="AH155" s="338" t="str">
        <f>IF(AND('MAPA DE RIESGOS'!$AP392="Muy Baja",'MAPA DE RIESGOS'!$AR392="Menor"),CONCATENATE("R",'MAPA DE RIESGOS'!$H392,"C",'MAPA DE RIESGOS'!$AF392),"")</f>
        <v/>
      </c>
      <c r="AI155" s="338" t="str">
        <f>IF(AND('MAPA DE RIESGOS'!$AP393="Muy Baja",'MAPA DE RIESGOS'!$AR393="Menor"),CONCATENATE("R",'MAPA DE RIESGOS'!$H393,"C",'MAPA DE RIESGOS'!$AF393),"")</f>
        <v/>
      </c>
      <c r="AJ155" s="338" t="str">
        <f>IF(AND('MAPA DE RIESGOS'!$AP394="Muy Baja",'MAPA DE RIESGOS'!$AR394="Menor"),CONCATENATE("R",'MAPA DE RIESGOS'!$H394,"C",'MAPA DE RIESGOS'!$AF394),"")</f>
        <v/>
      </c>
      <c r="AK155" s="338" t="str">
        <f>IF(AND('MAPA DE RIESGOS'!$AP395="Muy Baja",'MAPA DE RIESGOS'!$AR395="Menor"),CONCATENATE("R",'MAPA DE RIESGOS'!$H395,"C",'MAPA DE RIESGOS'!$AF395),"")</f>
        <v/>
      </c>
      <c r="AL155" s="338" t="str">
        <f>IF(AND('MAPA DE RIESGOS'!$AP396="Muy Baja",'MAPA DE RIESGOS'!$AR396="Menor"),CONCATENATE("R",'MAPA DE RIESGOS'!$H396,"C",'MAPA DE RIESGOS'!$AF396),"")</f>
        <v/>
      </c>
      <c r="AM155" s="338" t="str">
        <f>IF(AND('MAPA DE RIESGOS'!$AP397="Muy Baja",'MAPA DE RIESGOS'!$AR397="Menor"),CONCATENATE("R",'MAPA DE RIESGOS'!$H397,"C",'MAPA DE RIESGOS'!$AF397),"")</f>
        <v/>
      </c>
      <c r="AN155" s="338" t="str">
        <f>IF(AND('MAPA DE RIESGOS'!$AP398="Muy Baja",'MAPA DE RIESGOS'!$AR398="Menor"),CONCATENATE("R",'MAPA DE RIESGOS'!$H398,"C",'MAPA DE RIESGOS'!$AF398),"")</f>
        <v/>
      </c>
      <c r="AO155" s="338" t="str">
        <f>IF(AND('MAPA DE RIESGOS'!$AP399="Muy Baja",'MAPA DE RIESGOS'!$AR399="Menor"),CONCATENATE("R",'MAPA DE RIESGOS'!$H399,"C",'MAPA DE RIESGOS'!$AF399),"")</f>
        <v/>
      </c>
      <c r="AP155" s="338" t="str">
        <f>IF(AND('MAPA DE RIESGOS'!$AP400="Muy Baja",'MAPA DE RIESGOS'!$AR400="Menor"),CONCATENATE("R",'MAPA DE RIESGOS'!$H400,"C",'MAPA DE RIESGOS'!$AF400),"")</f>
        <v/>
      </c>
      <c r="AQ155" s="338" t="str">
        <f>IF(AND('MAPA DE RIESGOS'!$AP401="Muy Baja",'MAPA DE RIESGOS'!$AR401="Menor"),CONCATENATE("R",'MAPA DE RIESGOS'!$H401,"C",'MAPA DE RIESGOS'!$AF401),"")</f>
        <v/>
      </c>
      <c r="AR155" s="338" t="str">
        <f>IF(AND('MAPA DE RIESGOS'!$AP402="Muy Baja",'MAPA DE RIESGOS'!$AR402="Menor"),CONCATENATE("R",'MAPA DE RIESGOS'!$H402,"C",'MAPA DE RIESGOS'!$AF402),"")</f>
        <v/>
      </c>
      <c r="AS155" s="339" t="str">
        <f>IF(AND('MAPA DE RIESGOS'!$AP403="Muy Baja",'MAPA DE RIESGOS'!$AR403="Menor"),CONCATENATE("R",'MAPA DE RIESGOS'!$H403,"C",'MAPA DE RIESGOS'!$AF403),"")</f>
        <v/>
      </c>
      <c r="AT155" s="328" t="str">
        <f>IF(AND('MAPA DE RIESGOS'!$AP386="Muy Baja",'MAPA DE RIESGOS'!$AR386="Moderado"),CONCATENATE("R",'MAPA DE RIESGOS'!$H386,"C",'MAPA DE RIESGOS'!$AF386),"")</f>
        <v/>
      </c>
      <c r="AU155" s="329" t="str">
        <f>IF(AND('MAPA DE RIESGOS'!$AP387="Muy Baja",'MAPA DE RIESGOS'!$AR387="Moderado"),CONCATENATE("R",'MAPA DE RIESGOS'!$H387,"C",'MAPA DE RIESGOS'!$AF387),"")</f>
        <v/>
      </c>
      <c r="AV155" s="329" t="str">
        <f>IF(AND('MAPA DE RIESGOS'!$AP388="Muy Baja",'MAPA DE RIESGOS'!$AR388="Moderado"),CONCATENATE("R",'MAPA DE RIESGOS'!$H388,"C",'MAPA DE RIESGOS'!$AF388),"")</f>
        <v/>
      </c>
      <c r="AW155" s="329" t="str">
        <f>IF(AND('MAPA DE RIESGOS'!$AP389="Muy Baja",'MAPA DE RIESGOS'!$AR389="Moderado"),CONCATENATE("R",'MAPA DE RIESGOS'!$H389,"C",'MAPA DE RIESGOS'!$AF389),"")</f>
        <v/>
      </c>
      <c r="AX155" s="329" t="str">
        <f>IF(AND('MAPA DE RIESGOS'!$AP390="Muy Baja",'MAPA DE RIESGOS'!$AR390="Moderado"),CONCATENATE("R",'MAPA DE RIESGOS'!$H390,"C",'MAPA DE RIESGOS'!$AF390),"")</f>
        <v/>
      </c>
      <c r="AY155" s="329" t="str">
        <f>IF(AND('MAPA DE RIESGOS'!$AP391="Muy Baja",'MAPA DE RIESGOS'!$AR391="Moderado"),CONCATENATE("R",'MAPA DE RIESGOS'!$H391,"C",'MAPA DE RIESGOS'!$AF391),"")</f>
        <v/>
      </c>
      <c r="AZ155" s="329" t="str">
        <f>IF(AND('MAPA DE RIESGOS'!$AP392="Muy Baja",'MAPA DE RIESGOS'!$AR392="Moderado"),CONCATENATE("R",'MAPA DE RIESGOS'!$H392,"C",'MAPA DE RIESGOS'!$AF392),"")</f>
        <v/>
      </c>
      <c r="BA155" s="329" t="str">
        <f>IF(AND('MAPA DE RIESGOS'!$AP393="Muy Baja",'MAPA DE RIESGOS'!$AR393="Moderado"),CONCATENATE("R",'MAPA DE RIESGOS'!$H393,"C",'MAPA DE RIESGOS'!$AF393),"")</f>
        <v/>
      </c>
      <c r="BB155" s="329" t="str">
        <f>IF(AND('MAPA DE RIESGOS'!$AP394="Muy Baja",'MAPA DE RIESGOS'!$AR394="Moderado"),CONCATENATE("R",'MAPA DE RIESGOS'!$H394,"C",'MAPA DE RIESGOS'!$AF394),"")</f>
        <v/>
      </c>
      <c r="BC155" s="329" t="str">
        <f>IF(AND('MAPA DE RIESGOS'!$AP395="Muy Baja",'MAPA DE RIESGOS'!$AR395="Moderado"),CONCATENATE("R",'MAPA DE RIESGOS'!$H395,"C",'MAPA DE RIESGOS'!$AF395),"")</f>
        <v/>
      </c>
      <c r="BD155" s="329" t="str">
        <f>IF(AND('MAPA DE RIESGOS'!$AP396="Muy Baja",'MAPA DE RIESGOS'!$AR396="Moderado"),CONCATENATE("R",'MAPA DE RIESGOS'!$H396,"C",'MAPA DE RIESGOS'!$AF396),"")</f>
        <v>R64C3</v>
      </c>
      <c r="BE155" s="329" t="str">
        <f>IF(AND('MAPA DE RIESGOS'!$AP397="Muy Baja",'MAPA DE RIESGOS'!$AR397="Moderado"),CONCATENATE("R",'MAPA DE RIESGOS'!$H397,"C",'MAPA DE RIESGOS'!$AF397),"")</f>
        <v/>
      </c>
      <c r="BF155" s="329" t="str">
        <f>IF(AND('MAPA DE RIESGOS'!$AP398="Muy Baja",'MAPA DE RIESGOS'!$AR398="Moderado"),CONCATENATE("R",'MAPA DE RIESGOS'!$H398,"C",'MAPA DE RIESGOS'!$AF398),"")</f>
        <v/>
      </c>
      <c r="BG155" s="329" t="str">
        <f>IF(AND('MAPA DE RIESGOS'!$AP399="Muy Baja",'MAPA DE RIESGOS'!$AR399="Moderado"),CONCATENATE("R",'MAPA DE RIESGOS'!$H399,"C",'MAPA DE RIESGOS'!$AF399),"")</f>
        <v/>
      </c>
      <c r="BH155" s="329" t="str">
        <f>IF(AND('MAPA DE RIESGOS'!$AP400="Muy Baja",'MAPA DE RIESGOS'!$AR400="Moderado"),CONCATENATE("R",'MAPA DE RIESGOS'!$H400,"C",'MAPA DE RIESGOS'!$AF400),"")</f>
        <v/>
      </c>
      <c r="BI155" s="329" t="str">
        <f>IF(AND('MAPA DE RIESGOS'!$AP401="Muy Baja",'MAPA DE RIESGOS'!$AR401="Moderado"),CONCATENATE("R",'MAPA DE RIESGOS'!$H401,"C",'MAPA DE RIESGOS'!$AF401),"")</f>
        <v/>
      </c>
      <c r="BJ155" s="329" t="str">
        <f>IF(AND('MAPA DE RIESGOS'!$AP402="Muy Baja",'MAPA DE RIESGOS'!$AR402="Moderado"),CONCATENATE("R",'MAPA DE RIESGOS'!$H402,"C",'MAPA DE RIESGOS'!$AF402),"")</f>
        <v>R65C3</v>
      </c>
      <c r="BK155" s="330" t="str">
        <f>IF(AND('MAPA DE RIESGOS'!$AP403="Muy Baja",'MAPA DE RIESGOS'!$AR403="Moderado"),CONCATENATE("R",'MAPA DE RIESGOS'!$H403,"C",'MAPA DE RIESGOS'!$AF403),"")</f>
        <v/>
      </c>
      <c r="BL155" s="316" t="str">
        <f>IF(AND('MAPA DE RIESGOS'!$AP386="Muy Baja",'MAPA DE RIESGOS'!$AR386="Mayor"),CONCATENATE("R",'MAPA DE RIESGOS'!$H386,"C",'MAPA DE RIESGOS'!$AF386),"")</f>
        <v/>
      </c>
      <c r="BM155" s="316" t="str">
        <f>IF(AND('MAPA DE RIESGOS'!$AP387="Muy Baja",'MAPA DE RIESGOS'!$AR387="Mayor"),CONCATENATE("R",'MAPA DE RIESGOS'!$H387,"C",'MAPA DE RIESGOS'!$AF387),"")</f>
        <v/>
      </c>
      <c r="BN155" s="316" t="str">
        <f>IF(AND('MAPA DE RIESGOS'!$AP388="Muy Baja",'MAPA DE RIESGOS'!$AR388="Mayor"),CONCATENATE("R",'MAPA DE RIESGOS'!$H388,"C",'MAPA DE RIESGOS'!$AF388),"")</f>
        <v/>
      </c>
      <c r="BO155" s="316" t="str">
        <f>IF(AND('MAPA DE RIESGOS'!$AP389="Muy Baja",'MAPA DE RIESGOS'!$AR389="Mayor"),CONCATENATE("R",'MAPA DE RIESGOS'!$H389,"C",'MAPA DE RIESGOS'!$AF389),"")</f>
        <v/>
      </c>
      <c r="BP155" s="316" t="str">
        <f>IF(AND('MAPA DE RIESGOS'!$AP390="Muy Baja",'MAPA DE RIESGOS'!$AR390="Mayor"),CONCATENATE("R",'MAPA DE RIESGOS'!$H390,"C",'MAPA DE RIESGOS'!$AF390),"")</f>
        <v/>
      </c>
      <c r="BQ155" s="316" t="str">
        <f>IF(AND('MAPA DE RIESGOS'!$AP391="Muy Baja",'MAPA DE RIESGOS'!$AR391="Mayor"),CONCATENATE("R",'MAPA DE RIESGOS'!$H391,"C",'MAPA DE RIESGOS'!$AF391),"")</f>
        <v/>
      </c>
      <c r="BR155" s="316" t="str">
        <f>IF(AND('MAPA DE RIESGOS'!$AP392="Muy Baja",'MAPA DE RIESGOS'!$AR392="Mayor"),CONCATENATE("R",'MAPA DE RIESGOS'!$H392,"C",'MAPA DE RIESGOS'!$AF392),"")</f>
        <v/>
      </c>
      <c r="BS155" s="316" t="str">
        <f>IF(AND('MAPA DE RIESGOS'!$AP393="Muy Baja",'MAPA DE RIESGOS'!$AR393="Mayor"),CONCATENATE("R",'MAPA DE RIESGOS'!$H393,"C",'MAPA DE RIESGOS'!$AF393),"")</f>
        <v/>
      </c>
      <c r="BT155" s="316" t="str">
        <f>IF(AND('MAPA DE RIESGOS'!$AP394="Muy Baja",'MAPA DE RIESGOS'!$AR394="Mayor"),CONCATENATE("R",'MAPA DE RIESGOS'!$H394,"C",'MAPA DE RIESGOS'!$AF394),"")</f>
        <v/>
      </c>
      <c r="BU155" s="316" t="str">
        <f>IF(AND('MAPA DE RIESGOS'!$AP395="Muy Baja",'MAPA DE RIESGOS'!$AR395="Mayor"),CONCATENATE("R",'MAPA DE RIESGOS'!$H395,"C",'MAPA DE RIESGOS'!$AF395),"")</f>
        <v/>
      </c>
      <c r="BV155" s="316" t="str">
        <f>IF(AND('MAPA DE RIESGOS'!$AP396="Muy Baja",'MAPA DE RIESGOS'!$AR396="Mayor"),CONCATENATE("R",'MAPA DE RIESGOS'!$H396,"C",'MAPA DE RIESGOS'!$AF396),"")</f>
        <v/>
      </c>
      <c r="BW155" s="316" t="str">
        <f>IF(AND('MAPA DE RIESGOS'!$AP397="Muy Baja",'MAPA DE RIESGOS'!$AR397="Mayor"),CONCATENATE("R",'MAPA DE RIESGOS'!$H397,"C",'MAPA DE RIESGOS'!$AF397),"")</f>
        <v/>
      </c>
      <c r="BX155" s="316" t="str">
        <f>IF(AND('MAPA DE RIESGOS'!$AP398="Muy Baja",'MAPA DE RIESGOS'!$AR398="Mayor"),CONCATENATE("R",'MAPA DE RIESGOS'!$H398,"C",'MAPA DE RIESGOS'!$AF398),"")</f>
        <v/>
      </c>
      <c r="BY155" s="316" t="str">
        <f>IF(AND('MAPA DE RIESGOS'!$AP399="Muy Baja",'MAPA DE RIESGOS'!$AR399="Mayor"),CONCATENATE("R",'MAPA DE RIESGOS'!$H399,"C",'MAPA DE RIESGOS'!$AF399),"")</f>
        <v/>
      </c>
      <c r="BZ155" s="316" t="str">
        <f>IF(AND('MAPA DE RIESGOS'!$AP400="Muy Baja",'MAPA DE RIESGOS'!$AR400="Mayor"),CONCATENATE("R",'MAPA DE RIESGOS'!$H400,"C",'MAPA DE RIESGOS'!$AF400),"")</f>
        <v/>
      </c>
      <c r="CA155" s="316" t="str">
        <f>IF(AND('MAPA DE RIESGOS'!$AP401="Muy Baja",'MAPA DE RIESGOS'!$AR401="Mayor"),CONCATENATE("R",'MAPA DE RIESGOS'!$H401,"C",'MAPA DE RIESGOS'!$AF401),"")</f>
        <v/>
      </c>
      <c r="CB155" s="316" t="str">
        <f>IF(AND('MAPA DE RIESGOS'!$AP402="Muy Baja",'MAPA DE RIESGOS'!$AR402="Mayor"),CONCATENATE("R",'MAPA DE RIESGOS'!$H402,"C",'MAPA DE RIESGOS'!$AF402),"")</f>
        <v/>
      </c>
      <c r="CC155" s="317" t="str">
        <f>IF(AND('MAPA DE RIESGOS'!$AP403="Muy Baja",'MAPA DE RIESGOS'!$AR403="Mayor"),CONCATENATE("R",'MAPA DE RIESGOS'!$H403,"C",'MAPA DE RIESGOS'!$AF403),"")</f>
        <v/>
      </c>
      <c r="CD155" s="318" t="str">
        <f>IF(AND('MAPA DE RIESGOS'!$AP386="Muy Baja",'MAPA DE RIESGOS'!$AR386="Catastrófico"),CONCATENATE("R",'MAPA DE RIESGOS'!$H386,"C",'MAPA DE RIESGOS'!$AF386),"")</f>
        <v/>
      </c>
      <c r="CE155" s="318" t="str">
        <f>IF(AND('MAPA DE RIESGOS'!$AP387="Muy Baja",'MAPA DE RIESGOS'!$AR387="Catastrófico"),CONCATENATE("R",'MAPA DE RIESGOS'!$H387,"C",'MAPA DE RIESGOS'!$AF387),"")</f>
        <v/>
      </c>
      <c r="CF155" s="318" t="str">
        <f>IF(AND('MAPA DE RIESGOS'!$AP388="Muy Baja",'MAPA DE RIESGOS'!$AR388="Catastrófico"),CONCATENATE("R",'MAPA DE RIESGOS'!$H388,"C",'MAPA DE RIESGOS'!$AF388),"")</f>
        <v/>
      </c>
      <c r="CG155" s="318" t="str">
        <f>IF(AND('MAPA DE RIESGOS'!$AP389="Muy Baja",'MAPA DE RIESGOS'!$AR389="Catastrófico"),CONCATENATE("R",'MAPA DE RIESGOS'!$H389,"C",'MAPA DE RIESGOS'!$AF389),"")</f>
        <v/>
      </c>
      <c r="CH155" s="318" t="str">
        <f>IF(AND('MAPA DE RIESGOS'!$AP390="Muy Baja",'MAPA DE RIESGOS'!$AR390="Catastrófico"),CONCATENATE("R",'MAPA DE RIESGOS'!$H390,"C",'MAPA DE RIESGOS'!$AF390),"")</f>
        <v/>
      </c>
      <c r="CI155" s="318" t="str">
        <f>IF(AND('MAPA DE RIESGOS'!$AP391="Muy Baja",'MAPA DE RIESGOS'!$AR391="Catastrófico"),CONCATENATE("R",'MAPA DE RIESGOS'!$H391,"C",'MAPA DE RIESGOS'!$AF391),"")</f>
        <v/>
      </c>
      <c r="CJ155" s="318" t="str">
        <f>IF(AND('MAPA DE RIESGOS'!$AP392="Muy Baja",'MAPA DE RIESGOS'!$AR392="Catastrófico"),CONCATENATE("R",'MAPA DE RIESGOS'!$H392,"C",'MAPA DE RIESGOS'!$AF392),"")</f>
        <v/>
      </c>
      <c r="CK155" s="318" t="str">
        <f>IF(AND('MAPA DE RIESGOS'!$AP393="Muy Baja",'MAPA DE RIESGOS'!$AR393="Catastrófico"),CONCATENATE("R",'MAPA DE RIESGOS'!$H393,"C",'MAPA DE RIESGOS'!$AF393),"")</f>
        <v/>
      </c>
      <c r="CL155" s="318" t="str">
        <f>IF(AND('MAPA DE RIESGOS'!$AP394="Muy Baja",'MAPA DE RIESGOS'!$AR394="Catastrófico"),CONCATENATE("R",'MAPA DE RIESGOS'!$H394,"C",'MAPA DE RIESGOS'!$AF394),"")</f>
        <v/>
      </c>
      <c r="CM155" s="318" t="str">
        <f>IF(AND('MAPA DE RIESGOS'!$AP395="Muy Baja",'MAPA DE RIESGOS'!$AR395="Catastrófico"),CONCATENATE("R",'MAPA DE RIESGOS'!$H395,"C",'MAPA DE RIESGOS'!$AF395),"")</f>
        <v/>
      </c>
      <c r="CN155" s="318" t="str">
        <f>IF(AND('MAPA DE RIESGOS'!$AP396="Muy Baja",'MAPA DE RIESGOS'!$AR396="Catastrófico"),CONCATENATE("R",'MAPA DE RIESGOS'!$H396,"C",'MAPA DE RIESGOS'!$AF396),"")</f>
        <v/>
      </c>
      <c r="CO155" s="318" t="str">
        <f>IF(AND('MAPA DE RIESGOS'!$AP397="Muy Baja",'MAPA DE RIESGOS'!$AR397="Catastrófico"),CONCATENATE("R",'MAPA DE RIESGOS'!$H397,"C",'MAPA DE RIESGOS'!$AF397),"")</f>
        <v/>
      </c>
      <c r="CP155" s="318" t="str">
        <f>IF(AND('MAPA DE RIESGOS'!$AP398="Muy Baja",'MAPA DE RIESGOS'!$AR398="Catastrófico"),CONCATENATE("R",'MAPA DE RIESGOS'!$H398,"C",'MAPA DE RIESGOS'!$AF398),"")</f>
        <v/>
      </c>
      <c r="CQ155" s="318" t="str">
        <f>IF(AND('MAPA DE RIESGOS'!$AP399="Muy Baja",'MAPA DE RIESGOS'!$AR399="Catastrófico"),CONCATENATE("R",'MAPA DE RIESGOS'!$H399,"C",'MAPA DE RIESGOS'!$AF399),"")</f>
        <v/>
      </c>
      <c r="CR155" s="318" t="str">
        <f>IF(AND('MAPA DE RIESGOS'!$AP400="Muy Baja",'MAPA DE RIESGOS'!$AR400="Catastrófico"),CONCATENATE("R",'MAPA DE RIESGOS'!$H400,"C",'MAPA DE RIESGOS'!$AF400),"")</f>
        <v/>
      </c>
      <c r="CS155" s="318" t="str">
        <f>IF(AND('MAPA DE RIESGOS'!$AP401="Muy Baja",'MAPA DE RIESGOS'!$AR401="Catastrófico"),CONCATENATE("R",'MAPA DE RIESGOS'!$H401,"C",'MAPA DE RIESGOS'!$AF401),"")</f>
        <v/>
      </c>
      <c r="CT155" s="318" t="str">
        <f>IF(AND('MAPA DE RIESGOS'!$AP402="Muy Baja",'MAPA DE RIESGOS'!$AR402="Catastrófico"),CONCATENATE("R",'MAPA DE RIESGOS'!$H402,"C",'MAPA DE RIESGOS'!$AF402),"")</f>
        <v/>
      </c>
      <c r="CU155" s="319" t="str">
        <f>IF(AND('MAPA DE RIESGOS'!$AP403="Muy Baja",'MAPA DE RIESGOS'!$AR403="Catastrófico"),CONCATENATE("R",'MAPA DE RIESGOS'!$H403,"C",'MAPA DE RIESGOS'!$AF403),"")</f>
        <v/>
      </c>
      <c r="CV155" s="57"/>
    </row>
    <row r="156" spans="2:100" ht="32.450000000000003" customHeight="1">
      <c r="B156" s="878"/>
      <c r="C156" s="878"/>
      <c r="D156" s="879"/>
      <c r="E156" s="849"/>
      <c r="F156" s="850"/>
      <c r="G156" s="850"/>
      <c r="H156" s="850"/>
      <c r="I156" s="850"/>
      <c r="J156" s="337" t="str">
        <f>IF(AND('MAPA DE RIESGOS'!$AP404="Muy Baja",'MAPA DE RIESGOS'!$AR404="Leve"),CONCATENATE("R",'MAPA DE RIESGOS'!$H404,"C",'MAPA DE RIESGOS'!$AF404),"")</f>
        <v/>
      </c>
      <c r="K156" s="338" t="str">
        <f>IF(AND('MAPA DE RIESGOS'!$AP405="Muy Baja",'MAPA DE RIESGOS'!$AR405="Leve"),CONCATENATE("R",'MAPA DE RIESGOS'!$H405,"C",'MAPA DE RIESGOS'!$AF405),"")</f>
        <v/>
      </c>
      <c r="L156" s="338" t="str">
        <f>IF(AND('MAPA DE RIESGOS'!$AP406="Muy Baja",'MAPA DE RIESGOS'!$AR406="Leve"),CONCATENATE("R",'MAPA DE RIESGOS'!$H406,"C",'MAPA DE RIESGOS'!$AF406),"")</f>
        <v/>
      </c>
      <c r="M156" s="338" t="str">
        <f>IF(AND('MAPA DE RIESGOS'!$AP407="Muy Baja",'MAPA DE RIESGOS'!$AR407="Leve"),CONCATENATE("R",'MAPA DE RIESGOS'!$H407,"C",'MAPA DE RIESGOS'!$AF407),"")</f>
        <v/>
      </c>
      <c r="N156" s="338" t="str">
        <f>IF(AND('MAPA DE RIESGOS'!$AP408="Muy Baja",'MAPA DE RIESGOS'!$AR408="Leve"),CONCATENATE("R",'MAPA DE RIESGOS'!$H408,"C",'MAPA DE RIESGOS'!$AF408),"")</f>
        <v/>
      </c>
      <c r="O156" s="338" t="str">
        <f>IF(AND('MAPA DE RIESGOS'!$AP409="Muy Baja",'MAPA DE RIESGOS'!$AR409="Leve"),CONCATENATE("R",'MAPA DE RIESGOS'!$H409,"C",'MAPA DE RIESGOS'!$AF409),"")</f>
        <v/>
      </c>
      <c r="P156" s="338" t="str">
        <f>IF(AND('MAPA DE RIESGOS'!$AP410="Muy Baja",'MAPA DE RIESGOS'!$AR410="Leve"),CONCATENATE("R",'MAPA DE RIESGOS'!$H410,"C",'MAPA DE RIESGOS'!$AF410),"")</f>
        <v/>
      </c>
      <c r="Q156" s="338" t="str">
        <f>IF(AND('MAPA DE RIESGOS'!$AP411="Muy Baja",'MAPA DE RIESGOS'!$AR411="Leve"),CONCATENATE("R",'MAPA DE RIESGOS'!$H411,"C",'MAPA DE RIESGOS'!$AF411),"")</f>
        <v/>
      </c>
      <c r="R156" s="338" t="str">
        <f>IF(AND('MAPA DE RIESGOS'!$AP412="Muy Baja",'MAPA DE RIESGOS'!$AR412="Leve"),CONCATENATE("R",'MAPA DE RIESGOS'!$H412,"C",'MAPA DE RIESGOS'!$AF412),"")</f>
        <v/>
      </c>
      <c r="S156" s="338" t="str">
        <f>IF(AND('MAPA DE RIESGOS'!$AP413="Muy Baja",'MAPA DE RIESGOS'!$AR413="Leve"),CONCATENATE("R",'MAPA DE RIESGOS'!$H413,"C",'MAPA DE RIESGOS'!$AF413),"")</f>
        <v/>
      </c>
      <c r="T156" s="338" t="str">
        <f>IF(AND('MAPA DE RIESGOS'!$AP414="Muy Baja",'MAPA DE RIESGOS'!$AR414="Leve"),CONCATENATE("R",'MAPA DE RIESGOS'!$H414,"C",'MAPA DE RIESGOS'!$AF414),"")</f>
        <v/>
      </c>
      <c r="U156" s="338" t="str">
        <f>IF(AND('MAPA DE RIESGOS'!$AP415="Muy Baja",'MAPA DE RIESGOS'!$AR415="Leve"),CONCATENATE("R",'MAPA DE RIESGOS'!$H415,"C",'MAPA DE RIESGOS'!$AF415),"")</f>
        <v/>
      </c>
      <c r="V156" s="338" t="str">
        <f>IF(AND('MAPA DE RIESGOS'!$AP416="Muy Baja",'MAPA DE RIESGOS'!$AR416="Leve"),CONCATENATE("R",'MAPA DE RIESGOS'!$H416,"C",'MAPA DE RIESGOS'!$AF416),"")</f>
        <v/>
      </c>
      <c r="W156" s="338" t="str">
        <f>IF(AND('MAPA DE RIESGOS'!$AP417="Muy Baja",'MAPA DE RIESGOS'!$AR417="Leve"),CONCATENATE("R",'MAPA DE RIESGOS'!$H417,"C",'MAPA DE RIESGOS'!$AF417),"")</f>
        <v/>
      </c>
      <c r="X156" s="338" t="str">
        <f>IF(AND('MAPA DE RIESGOS'!$AP418="Muy Baja",'MAPA DE RIESGOS'!$AR418="Leve"),CONCATENATE("R",'MAPA DE RIESGOS'!$H418,"C",'MAPA DE RIESGOS'!$AF418),"")</f>
        <v/>
      </c>
      <c r="Y156" s="338" t="str">
        <f>IF(AND('MAPA DE RIESGOS'!$AP419="Muy Baja",'MAPA DE RIESGOS'!$AR419="Leve"),CONCATENATE("R",'MAPA DE RIESGOS'!$H419,"C",'MAPA DE RIESGOS'!$AF419),"")</f>
        <v/>
      </c>
      <c r="Z156" s="338" t="str">
        <f>IF(AND('MAPA DE RIESGOS'!$AP420="Muy Baja",'MAPA DE RIESGOS'!$AR420="Leve"),CONCATENATE("R",'MAPA DE RIESGOS'!$H420,"C",'MAPA DE RIESGOS'!$AF420),"")</f>
        <v/>
      </c>
      <c r="AA156" s="339" t="str">
        <f>IF(AND('MAPA DE RIESGOS'!$AP421="Muy Baja",'MAPA DE RIESGOS'!$AR421="Leve"),CONCATENATE("R",'MAPA DE RIESGOS'!$H421,"C",'MAPA DE RIESGOS'!$AF421),"")</f>
        <v/>
      </c>
      <c r="AB156" s="337" t="str">
        <f>IF(AND('MAPA DE RIESGOS'!$AP404="Muy Baja",'MAPA DE RIESGOS'!$AR404="Menor"),CONCATENATE("R",'MAPA DE RIESGOS'!$H404,"C",'MAPA DE RIESGOS'!$AF404),"")</f>
        <v/>
      </c>
      <c r="AC156" s="338" t="str">
        <f>IF(AND('MAPA DE RIESGOS'!$AP405="Muy Baja",'MAPA DE RIESGOS'!$AR405="Menor"),CONCATENATE("R",'MAPA DE RIESGOS'!$H405,"C",'MAPA DE RIESGOS'!$AF405),"")</f>
        <v/>
      </c>
      <c r="AD156" s="338" t="str">
        <f>IF(AND('MAPA DE RIESGOS'!$AP406="Muy Baja",'MAPA DE RIESGOS'!$AR406="Menor"),CONCATENATE("R",'MAPA DE RIESGOS'!$H406,"C",'MAPA DE RIESGOS'!$AF406),"")</f>
        <v/>
      </c>
      <c r="AE156" s="338" t="str">
        <f>IF(AND('MAPA DE RIESGOS'!$AP407="Muy Baja",'MAPA DE RIESGOS'!$AR407="Menor"),CONCATENATE("R",'MAPA DE RIESGOS'!$H407,"C",'MAPA DE RIESGOS'!$AF407),"")</f>
        <v/>
      </c>
      <c r="AF156" s="338" t="str">
        <f>IF(AND('MAPA DE RIESGOS'!$AP408="Muy Baja",'MAPA DE RIESGOS'!$AR408="Menor"),CONCATENATE("R",'MAPA DE RIESGOS'!$H408,"C",'MAPA DE RIESGOS'!$AF408),"")</f>
        <v/>
      </c>
      <c r="AG156" s="338" t="str">
        <f>IF(AND('MAPA DE RIESGOS'!$AP409="Muy Baja",'MAPA DE RIESGOS'!$AR409="Menor"),CONCATENATE("R",'MAPA DE RIESGOS'!$H409,"C",'MAPA DE RIESGOS'!$AF409),"")</f>
        <v/>
      </c>
      <c r="AH156" s="338" t="str">
        <f>IF(AND('MAPA DE RIESGOS'!$AP410="Muy Baja",'MAPA DE RIESGOS'!$AR410="Menor"),CONCATENATE("R",'MAPA DE RIESGOS'!$H410,"C",'MAPA DE RIESGOS'!$AF410),"")</f>
        <v/>
      </c>
      <c r="AI156" s="338" t="str">
        <f>IF(AND('MAPA DE RIESGOS'!$AP411="Muy Baja",'MAPA DE RIESGOS'!$AR411="Menor"),CONCATENATE("R",'MAPA DE RIESGOS'!$H411,"C",'MAPA DE RIESGOS'!$AF411),"")</f>
        <v/>
      </c>
      <c r="AJ156" s="338" t="str">
        <f>IF(AND('MAPA DE RIESGOS'!$AP412="Muy Baja",'MAPA DE RIESGOS'!$AR412="Menor"),CONCATENATE("R",'MAPA DE RIESGOS'!$H412,"C",'MAPA DE RIESGOS'!$AF412),"")</f>
        <v/>
      </c>
      <c r="AK156" s="338" t="str">
        <f>IF(AND('MAPA DE RIESGOS'!$AP413="Muy Baja",'MAPA DE RIESGOS'!$AR413="Menor"),CONCATENATE("R",'MAPA DE RIESGOS'!$H413,"C",'MAPA DE RIESGOS'!$AF413),"")</f>
        <v/>
      </c>
      <c r="AL156" s="338" t="str">
        <f>IF(AND('MAPA DE RIESGOS'!$AP414="Muy Baja",'MAPA DE RIESGOS'!$AR414="Menor"),CONCATENATE("R",'MAPA DE RIESGOS'!$H414,"C",'MAPA DE RIESGOS'!$AF414),"")</f>
        <v/>
      </c>
      <c r="AM156" s="338" t="str">
        <f>IF(AND('MAPA DE RIESGOS'!$AP415="Muy Baja",'MAPA DE RIESGOS'!$AR415="Menor"),CONCATENATE("R",'MAPA DE RIESGOS'!$H415,"C",'MAPA DE RIESGOS'!$AF415),"")</f>
        <v/>
      </c>
      <c r="AN156" s="338" t="str">
        <f>IF(AND('MAPA DE RIESGOS'!$AP416="Muy Baja",'MAPA DE RIESGOS'!$AR416="Menor"),CONCATENATE("R",'MAPA DE RIESGOS'!$H416,"C",'MAPA DE RIESGOS'!$AF416),"")</f>
        <v/>
      </c>
      <c r="AO156" s="338" t="str">
        <f>IF(AND('MAPA DE RIESGOS'!$AP417="Muy Baja",'MAPA DE RIESGOS'!$AR417="Menor"),CONCATENATE("R",'MAPA DE RIESGOS'!$H417,"C",'MAPA DE RIESGOS'!$AF417),"")</f>
        <v/>
      </c>
      <c r="AP156" s="338" t="str">
        <f>IF(AND('MAPA DE RIESGOS'!$AP418="Muy Baja",'MAPA DE RIESGOS'!$AR418="Menor"),CONCATENATE("R",'MAPA DE RIESGOS'!$H418,"C",'MAPA DE RIESGOS'!$AF418),"")</f>
        <v/>
      </c>
      <c r="AQ156" s="338" t="str">
        <f>IF(AND('MAPA DE RIESGOS'!$AP419="Muy Baja",'MAPA DE RIESGOS'!$AR419="Menor"),CONCATENATE("R",'MAPA DE RIESGOS'!$H419,"C",'MAPA DE RIESGOS'!$AF419),"")</f>
        <v/>
      </c>
      <c r="AR156" s="338" t="str">
        <f>IF(AND('MAPA DE RIESGOS'!$AP420="Muy Baja",'MAPA DE RIESGOS'!$AR420="Menor"),CONCATENATE("R",'MAPA DE RIESGOS'!$H420,"C",'MAPA DE RIESGOS'!$AF420),"")</f>
        <v/>
      </c>
      <c r="AS156" s="339" t="str">
        <f>IF(AND('MAPA DE RIESGOS'!$AP421="Muy Baja",'MAPA DE RIESGOS'!$AR421="Menor"),CONCATENATE("R",'MAPA DE RIESGOS'!$H421,"C",'MAPA DE RIESGOS'!$AF421),"")</f>
        <v/>
      </c>
      <c r="AT156" s="328" t="str">
        <f>IF(AND('MAPA DE RIESGOS'!$AP404="Muy Baja",'MAPA DE RIESGOS'!$AR404="Moderado"),CONCATENATE("R",'MAPA DE RIESGOS'!$H404,"C",'MAPA DE RIESGOS'!$AF404),"")</f>
        <v/>
      </c>
      <c r="AU156" s="329" t="str">
        <f>IF(AND('MAPA DE RIESGOS'!$AP405="Muy Baja",'MAPA DE RIESGOS'!$AR405="Moderado"),CONCATENATE("R",'MAPA DE RIESGOS'!$H405,"C",'MAPA DE RIESGOS'!$AF405),"")</f>
        <v/>
      </c>
      <c r="AV156" s="329" t="str">
        <f>IF(AND('MAPA DE RIESGOS'!$AP406="Muy Baja",'MAPA DE RIESGOS'!$AR406="Moderado"),CONCATENATE("R",'MAPA DE RIESGOS'!$H406,"C",'MAPA DE RIESGOS'!$AF406),"")</f>
        <v/>
      </c>
      <c r="AW156" s="329" t="str">
        <f>IF(AND('MAPA DE RIESGOS'!$AP407="Muy Baja",'MAPA DE RIESGOS'!$AR407="Moderado"),CONCATENATE("R",'MAPA DE RIESGOS'!$H407,"C",'MAPA DE RIESGOS'!$AF407),"")</f>
        <v/>
      </c>
      <c r="AX156" s="329" t="str">
        <f>IF(AND('MAPA DE RIESGOS'!$AP408="Muy Baja",'MAPA DE RIESGOS'!$AR408="Moderado"),CONCATENATE("R",'MAPA DE RIESGOS'!$H408,"C",'MAPA DE RIESGOS'!$AF408),"")</f>
        <v/>
      </c>
      <c r="AY156" s="329" t="str">
        <f>IF(AND('MAPA DE RIESGOS'!$AP409="Muy Baja",'MAPA DE RIESGOS'!$AR409="Moderado"),CONCATENATE("R",'MAPA DE RIESGOS'!$H409,"C",'MAPA DE RIESGOS'!$AF409),"")</f>
        <v/>
      </c>
      <c r="AZ156" s="329" t="str">
        <f>IF(AND('MAPA DE RIESGOS'!$AP410="Muy Baja",'MAPA DE RIESGOS'!$AR410="Moderado"),CONCATENATE("R",'MAPA DE RIESGOS'!$H410,"C",'MAPA DE RIESGOS'!$AF410),"")</f>
        <v/>
      </c>
      <c r="BA156" s="329" t="str">
        <f>IF(AND('MAPA DE RIESGOS'!$AP411="Muy Baja",'MAPA DE RIESGOS'!$AR411="Moderado"),CONCATENATE("R",'MAPA DE RIESGOS'!$H411,"C",'MAPA DE RIESGOS'!$AF411),"")</f>
        <v/>
      </c>
      <c r="BB156" s="329" t="str">
        <f>IF(AND('MAPA DE RIESGOS'!$AP412="Muy Baja",'MAPA DE RIESGOS'!$AR412="Moderado"),CONCATENATE("R",'MAPA DE RIESGOS'!$H412,"C",'MAPA DE RIESGOS'!$AF412),"")</f>
        <v/>
      </c>
      <c r="BC156" s="329" t="str">
        <f>IF(AND('MAPA DE RIESGOS'!$AP413="Muy Baja",'MAPA DE RIESGOS'!$AR413="Moderado"),CONCATENATE("R",'MAPA DE RIESGOS'!$H413,"C",'MAPA DE RIESGOS'!$AF413),"")</f>
        <v/>
      </c>
      <c r="BD156" s="329" t="str">
        <f>IF(AND('MAPA DE RIESGOS'!$AP414="Muy Baja",'MAPA DE RIESGOS'!$AR414="Moderado"),CONCATENATE("R",'MAPA DE RIESGOS'!$H414,"C",'MAPA DE RIESGOS'!$AF414),"")</f>
        <v/>
      </c>
      <c r="BE156" s="329" t="str">
        <f>IF(AND('MAPA DE RIESGOS'!$AP415="Muy Baja",'MAPA DE RIESGOS'!$AR415="Moderado"),CONCATENATE("R",'MAPA DE RIESGOS'!$H415,"C",'MAPA DE RIESGOS'!$AF415),"")</f>
        <v/>
      </c>
      <c r="BF156" s="329" t="str">
        <f>IF(AND('MAPA DE RIESGOS'!$AP416="Muy Baja",'MAPA DE RIESGOS'!$AR416="Moderado"),CONCATENATE("R",'MAPA DE RIESGOS'!$H416,"C",'MAPA DE RIESGOS'!$AF416),"")</f>
        <v/>
      </c>
      <c r="BG156" s="329" t="str">
        <f>IF(AND('MAPA DE RIESGOS'!$AP417="Muy Baja",'MAPA DE RIESGOS'!$AR417="Moderado"),CONCATENATE("R",'MAPA DE RIESGOS'!$H417,"C",'MAPA DE RIESGOS'!$AF417),"")</f>
        <v/>
      </c>
      <c r="BH156" s="329" t="str">
        <f>IF(AND('MAPA DE RIESGOS'!$AP418="Muy Baja",'MAPA DE RIESGOS'!$AR418="Moderado"),CONCATENATE("R",'MAPA DE RIESGOS'!$H418,"C",'MAPA DE RIESGOS'!$AF418),"")</f>
        <v/>
      </c>
      <c r="BI156" s="329" t="str">
        <f>IF(AND('MAPA DE RIESGOS'!$AP419="Muy Baja",'MAPA DE RIESGOS'!$AR419="Moderado"),CONCATENATE("R",'MAPA DE RIESGOS'!$H419,"C",'MAPA DE RIESGOS'!$AF419),"")</f>
        <v/>
      </c>
      <c r="BJ156" s="329" t="str">
        <f>IF(AND('MAPA DE RIESGOS'!$AP420="Muy Baja",'MAPA DE RIESGOS'!$AR420="Moderado"),CONCATENATE("R",'MAPA DE RIESGOS'!$H420,"C",'MAPA DE RIESGOS'!$AF420),"")</f>
        <v/>
      </c>
      <c r="BK156" s="330" t="str">
        <f>IF(AND('MAPA DE RIESGOS'!$AP421="Muy Baja",'MAPA DE RIESGOS'!$AR421="Moderado"),CONCATENATE("R",'MAPA DE RIESGOS'!$H421,"C",'MAPA DE RIESGOS'!$AF421),"")</f>
        <v/>
      </c>
      <c r="BL156" s="316" t="str">
        <f>IF(AND('MAPA DE RIESGOS'!$AP404="Muy Baja",'MAPA DE RIESGOS'!$AR404="Mayor"),CONCATENATE("R",'MAPA DE RIESGOS'!$H404,"C",'MAPA DE RIESGOS'!$AF404),"")</f>
        <v/>
      </c>
      <c r="BM156" s="316" t="str">
        <f>IF(AND('MAPA DE RIESGOS'!$AP405="Muy Baja",'MAPA DE RIESGOS'!$AR405="Mayor"),CONCATENATE("R",'MAPA DE RIESGOS'!$H405,"C",'MAPA DE RIESGOS'!$AF405),"")</f>
        <v/>
      </c>
      <c r="BN156" s="316" t="str">
        <f>IF(AND('MAPA DE RIESGOS'!$AP406="Muy Baja",'MAPA DE RIESGOS'!$AR406="Mayor"),CONCATENATE("R",'MAPA DE RIESGOS'!$H406,"C",'MAPA DE RIESGOS'!$AF406),"")</f>
        <v/>
      </c>
      <c r="BO156" s="316" t="str">
        <f>IF(AND('MAPA DE RIESGOS'!$AP407="Muy Baja",'MAPA DE RIESGOS'!$AR407="Mayor"),CONCATENATE("R",'MAPA DE RIESGOS'!$H407,"C",'MAPA DE RIESGOS'!$AF407),"")</f>
        <v/>
      </c>
      <c r="BP156" s="316" t="str">
        <f>IF(AND('MAPA DE RIESGOS'!$AP408="Muy Baja",'MAPA DE RIESGOS'!$AR408="Mayor"),CONCATENATE("R",'MAPA DE RIESGOS'!$H408,"C",'MAPA DE RIESGOS'!$AF408),"")</f>
        <v/>
      </c>
      <c r="BQ156" s="316" t="str">
        <f>IF(AND('MAPA DE RIESGOS'!$AP409="Muy Baja",'MAPA DE RIESGOS'!$AR409="Mayor"),CONCATENATE("R",'MAPA DE RIESGOS'!$H409,"C",'MAPA DE RIESGOS'!$AF409),"")</f>
        <v/>
      </c>
      <c r="BR156" s="316" t="str">
        <f>IF(AND('MAPA DE RIESGOS'!$AP410="Muy Baja",'MAPA DE RIESGOS'!$AR410="Mayor"),CONCATENATE("R",'MAPA DE RIESGOS'!$H410,"C",'MAPA DE RIESGOS'!$AF410),"")</f>
        <v/>
      </c>
      <c r="BS156" s="316" t="str">
        <f>IF(AND('MAPA DE RIESGOS'!$AP411="Muy Baja",'MAPA DE RIESGOS'!$AR411="Mayor"),CONCATENATE("R",'MAPA DE RIESGOS'!$H411,"C",'MAPA DE RIESGOS'!$AF411),"")</f>
        <v/>
      </c>
      <c r="BT156" s="316" t="str">
        <f>IF(AND('MAPA DE RIESGOS'!$AP412="Muy Baja",'MAPA DE RIESGOS'!$AR412="Mayor"),CONCATENATE("R",'MAPA DE RIESGOS'!$H412,"C",'MAPA DE RIESGOS'!$AF412),"")</f>
        <v/>
      </c>
      <c r="BU156" s="316" t="str">
        <f>IF(AND('MAPA DE RIESGOS'!$AP413="Muy Baja",'MAPA DE RIESGOS'!$AR413="Mayor"),CONCATENATE("R",'MAPA DE RIESGOS'!$H413,"C",'MAPA DE RIESGOS'!$AF413),"")</f>
        <v/>
      </c>
      <c r="BV156" s="316" t="str">
        <f>IF(AND('MAPA DE RIESGOS'!$AP414="Muy Baja",'MAPA DE RIESGOS'!$AR414="Mayor"),CONCATENATE("R",'MAPA DE RIESGOS'!$H414,"C",'MAPA DE RIESGOS'!$AF414),"")</f>
        <v/>
      </c>
      <c r="BW156" s="316" t="str">
        <f>IF(AND('MAPA DE RIESGOS'!$AP415="Muy Baja",'MAPA DE RIESGOS'!$AR415="Mayor"),CONCATENATE("R",'MAPA DE RIESGOS'!$H415,"C",'MAPA DE RIESGOS'!$AF415),"")</f>
        <v/>
      </c>
      <c r="BX156" s="316" t="str">
        <f>IF(AND('MAPA DE RIESGOS'!$AP416="Muy Baja",'MAPA DE RIESGOS'!$AR416="Mayor"),CONCATENATE("R",'MAPA DE RIESGOS'!$H416,"C",'MAPA DE RIESGOS'!$AF416),"")</f>
        <v/>
      </c>
      <c r="BY156" s="316" t="str">
        <f>IF(AND('MAPA DE RIESGOS'!$AP417="Muy Baja",'MAPA DE RIESGOS'!$AR417="Mayor"),CONCATENATE("R",'MAPA DE RIESGOS'!$H417,"C",'MAPA DE RIESGOS'!$AF417),"")</f>
        <v/>
      </c>
      <c r="BZ156" s="316" t="str">
        <f>IF(AND('MAPA DE RIESGOS'!$AP418="Muy Baja",'MAPA DE RIESGOS'!$AR418="Mayor"),CONCATENATE("R",'MAPA DE RIESGOS'!$H418,"C",'MAPA DE RIESGOS'!$AF418),"")</f>
        <v/>
      </c>
      <c r="CA156" s="316" t="str">
        <f>IF(AND('MAPA DE RIESGOS'!$AP419="Muy Baja",'MAPA DE RIESGOS'!$AR419="Mayor"),CONCATENATE("R",'MAPA DE RIESGOS'!$H419,"C",'MAPA DE RIESGOS'!$AF419),"")</f>
        <v/>
      </c>
      <c r="CB156" s="316" t="str">
        <f>IF(AND('MAPA DE RIESGOS'!$AP420="Muy Baja",'MAPA DE RIESGOS'!$AR420="Mayor"),CONCATENATE("R",'MAPA DE RIESGOS'!$H420,"C",'MAPA DE RIESGOS'!$AF420),"")</f>
        <v/>
      </c>
      <c r="CC156" s="317" t="str">
        <f>IF(AND('MAPA DE RIESGOS'!$AP421="Muy Baja",'MAPA DE RIESGOS'!$AR421="Mayor"),CONCATENATE("R",'MAPA DE RIESGOS'!$H421,"C",'MAPA DE RIESGOS'!$AF421),"")</f>
        <v/>
      </c>
      <c r="CD156" s="318" t="str">
        <f>IF(AND('MAPA DE RIESGOS'!$AP404="Muy Baja",'MAPA DE RIESGOS'!$AR404="Catastrófico"),CONCATENATE("R",'MAPA DE RIESGOS'!$H404,"C",'MAPA DE RIESGOS'!$AF404),"")</f>
        <v/>
      </c>
      <c r="CE156" s="318" t="str">
        <f>IF(AND('MAPA DE RIESGOS'!$AP405="Muy Baja",'MAPA DE RIESGOS'!$AR405="Catastrófico"),CONCATENATE("R",'MAPA DE RIESGOS'!$H405,"C",'MAPA DE RIESGOS'!$AF405),"")</f>
        <v/>
      </c>
      <c r="CF156" s="318" t="str">
        <f>IF(AND('MAPA DE RIESGOS'!$AP406="Muy Baja",'MAPA DE RIESGOS'!$AR406="Catastrófico"),CONCATENATE("R",'MAPA DE RIESGOS'!$H406,"C",'MAPA DE RIESGOS'!$AF406),"")</f>
        <v/>
      </c>
      <c r="CG156" s="318" t="str">
        <f>IF(AND('MAPA DE RIESGOS'!$AP407="Muy Baja",'MAPA DE RIESGOS'!$AR407="Catastrófico"),CONCATENATE("R",'MAPA DE RIESGOS'!$H407,"C",'MAPA DE RIESGOS'!$AF407),"")</f>
        <v/>
      </c>
      <c r="CH156" s="318" t="str">
        <f>IF(AND('MAPA DE RIESGOS'!$AP408="Muy Baja",'MAPA DE RIESGOS'!$AR408="Catastrófico"),CONCATENATE("R",'MAPA DE RIESGOS'!$H408,"C",'MAPA DE RIESGOS'!$AF408),"")</f>
        <v/>
      </c>
      <c r="CI156" s="318" t="str">
        <f>IF(AND('MAPA DE RIESGOS'!$AP409="Muy Baja",'MAPA DE RIESGOS'!$AR409="Catastrófico"),CONCATENATE("R",'MAPA DE RIESGOS'!$H409,"C",'MAPA DE RIESGOS'!$AF409),"")</f>
        <v/>
      </c>
      <c r="CJ156" s="318" t="str">
        <f>IF(AND('MAPA DE RIESGOS'!$AP410="Muy Baja",'MAPA DE RIESGOS'!$AR410="Catastrófico"),CONCATENATE("R",'MAPA DE RIESGOS'!$H410,"C",'MAPA DE RIESGOS'!$AF410),"")</f>
        <v/>
      </c>
      <c r="CK156" s="318" t="str">
        <f>IF(AND('MAPA DE RIESGOS'!$AP411="Muy Baja",'MAPA DE RIESGOS'!$AR411="Catastrófico"),CONCATENATE("R",'MAPA DE RIESGOS'!$H411,"C",'MAPA DE RIESGOS'!$AF411),"")</f>
        <v/>
      </c>
      <c r="CL156" s="318" t="str">
        <f>IF(AND('MAPA DE RIESGOS'!$AP412="Muy Baja",'MAPA DE RIESGOS'!$AR412="Catastrófico"),CONCATENATE("R",'MAPA DE RIESGOS'!$H412,"C",'MAPA DE RIESGOS'!$AF412),"")</f>
        <v/>
      </c>
      <c r="CM156" s="318" t="str">
        <f>IF(AND('MAPA DE RIESGOS'!$AP413="Muy Baja",'MAPA DE RIESGOS'!$AR413="Catastrófico"),CONCATENATE("R",'MAPA DE RIESGOS'!$H413,"C",'MAPA DE RIESGOS'!$AF413),"")</f>
        <v/>
      </c>
      <c r="CN156" s="318" t="str">
        <f>IF(AND('MAPA DE RIESGOS'!$AP414="Muy Baja",'MAPA DE RIESGOS'!$AR414="Catastrófico"),CONCATENATE("R",'MAPA DE RIESGOS'!$H414,"C",'MAPA DE RIESGOS'!$AF414),"")</f>
        <v/>
      </c>
      <c r="CO156" s="318" t="str">
        <f>IF(AND('MAPA DE RIESGOS'!$AP415="Muy Baja",'MAPA DE RIESGOS'!$AR415="Catastrófico"),CONCATENATE("R",'MAPA DE RIESGOS'!$H415,"C",'MAPA DE RIESGOS'!$AF415),"")</f>
        <v/>
      </c>
      <c r="CP156" s="318" t="str">
        <f>IF(AND('MAPA DE RIESGOS'!$AP416="Muy Baja",'MAPA DE RIESGOS'!$AR416="Catastrófico"),CONCATENATE("R",'MAPA DE RIESGOS'!$H416,"C",'MAPA DE RIESGOS'!$AF416),"")</f>
        <v/>
      </c>
      <c r="CQ156" s="318" t="str">
        <f>IF(AND('MAPA DE RIESGOS'!$AP417="Muy Baja",'MAPA DE RIESGOS'!$AR417="Catastrófico"),CONCATENATE("R",'MAPA DE RIESGOS'!$H417,"C",'MAPA DE RIESGOS'!$AF417),"")</f>
        <v/>
      </c>
      <c r="CR156" s="318" t="str">
        <f>IF(AND('MAPA DE RIESGOS'!$AP418="Muy Baja",'MAPA DE RIESGOS'!$AR418="Catastrófico"),CONCATENATE("R",'MAPA DE RIESGOS'!$H418,"C",'MAPA DE RIESGOS'!$AF418),"")</f>
        <v/>
      </c>
      <c r="CS156" s="318" t="str">
        <f>IF(AND('MAPA DE RIESGOS'!$AP419="Muy Baja",'MAPA DE RIESGOS'!$AR419="Catastrófico"),CONCATENATE("R",'MAPA DE RIESGOS'!$H419,"C",'MAPA DE RIESGOS'!$AF419),"")</f>
        <v/>
      </c>
      <c r="CT156" s="318" t="str">
        <f>IF(AND('MAPA DE RIESGOS'!$AP420="Muy Baja",'MAPA DE RIESGOS'!$AR420="Catastrófico"),CONCATENATE("R",'MAPA DE RIESGOS'!$H420,"C",'MAPA DE RIESGOS'!$AF420),"")</f>
        <v/>
      </c>
      <c r="CU156" s="319" t="str">
        <f>IF(AND('MAPA DE RIESGOS'!$AP421="Muy Baja",'MAPA DE RIESGOS'!$AR421="Catastrófico"),CONCATENATE("R",'MAPA DE RIESGOS'!$H421,"C",'MAPA DE RIESGOS'!$AF421),"")</f>
        <v/>
      </c>
      <c r="CV156" s="57"/>
    </row>
    <row r="157" spans="2:100" ht="32.450000000000003" customHeight="1">
      <c r="B157" s="878"/>
      <c r="C157" s="878"/>
      <c r="D157" s="879"/>
      <c r="E157" s="849"/>
      <c r="F157" s="850"/>
      <c r="G157" s="850"/>
      <c r="H157" s="850"/>
      <c r="I157" s="850"/>
      <c r="J157" s="337" t="str">
        <f>IF(AND('MAPA DE RIESGOS'!$AP422="Muy Baja",'MAPA DE RIESGOS'!$AR422="Leve"),CONCATENATE("R",'MAPA DE RIESGOS'!$H422,"C",'MAPA DE RIESGOS'!$AF422),"")</f>
        <v/>
      </c>
      <c r="K157" s="338" t="str">
        <f>IF(AND('MAPA DE RIESGOS'!$AP423="Muy Baja",'MAPA DE RIESGOS'!$AR423="Leve"),CONCATENATE("R",'MAPA DE RIESGOS'!$H423,"C",'MAPA DE RIESGOS'!$AF423),"")</f>
        <v/>
      </c>
      <c r="L157" s="338" t="str">
        <f>IF(AND('MAPA DE RIESGOS'!$AP424="Muy Baja",'MAPA DE RIESGOS'!$AR424="Leve"),CONCATENATE("R",'MAPA DE RIESGOS'!$H424,"C",'MAPA DE RIESGOS'!$AF424),"")</f>
        <v/>
      </c>
      <c r="M157" s="338" t="str">
        <f>IF(AND('MAPA DE RIESGOS'!$AP425="Muy Baja",'MAPA DE RIESGOS'!$AR425="Leve"),CONCATENATE("R",'MAPA DE RIESGOS'!$H425,"C",'MAPA DE RIESGOS'!$AF425),"")</f>
        <v/>
      </c>
      <c r="N157" s="338" t="str">
        <f>IF(AND('MAPA DE RIESGOS'!$AP426="Muy Baja",'MAPA DE RIESGOS'!$AR426="Leve"),CONCATENATE("R",'MAPA DE RIESGOS'!$H426,"C",'MAPA DE RIESGOS'!$AF426),"")</f>
        <v/>
      </c>
      <c r="O157" s="338" t="str">
        <f>IF(AND('MAPA DE RIESGOS'!$AP427="Muy Baja",'MAPA DE RIESGOS'!$AR427="Leve"),CONCATENATE("R",'MAPA DE RIESGOS'!$H427,"C",'MAPA DE RIESGOS'!$AF427),"")</f>
        <v/>
      </c>
      <c r="P157" s="338" t="str">
        <f>IF(AND('MAPA DE RIESGOS'!$AP428="Muy Baja",'MAPA DE RIESGOS'!$AR428="Leve"),CONCATENATE("R",'MAPA DE RIESGOS'!$H428,"C",'MAPA DE RIESGOS'!$AF428),"")</f>
        <v/>
      </c>
      <c r="Q157" s="338" t="str">
        <f>IF(AND('MAPA DE RIESGOS'!$AP429="Muy Baja",'MAPA DE RIESGOS'!$AR429="Leve"),CONCATENATE("R",'MAPA DE RIESGOS'!$H429,"C",'MAPA DE RIESGOS'!$AF429),"")</f>
        <v/>
      </c>
      <c r="R157" s="338" t="str">
        <f>IF(AND('MAPA DE RIESGOS'!$AP430="Muy Baja",'MAPA DE RIESGOS'!$AR430="Leve"),CONCATENATE("R",'MAPA DE RIESGOS'!$H430,"C",'MAPA DE RIESGOS'!$AF430),"")</f>
        <v/>
      </c>
      <c r="S157" s="338" t="str">
        <f>IF(AND('MAPA DE RIESGOS'!$AP431="Muy Baja",'MAPA DE RIESGOS'!$AR431="Leve"),CONCATENATE("R",'MAPA DE RIESGOS'!$H431,"C",'MAPA DE RIESGOS'!$AF431),"")</f>
        <v/>
      </c>
      <c r="T157" s="338" t="str">
        <f>IF(AND('MAPA DE RIESGOS'!$AP432="Muy Baja",'MAPA DE RIESGOS'!$AR432="Leve"),CONCATENATE("R",'MAPA DE RIESGOS'!$H432,"C",'MAPA DE RIESGOS'!$AF432),"")</f>
        <v/>
      </c>
      <c r="U157" s="338" t="str">
        <f>IF(AND('MAPA DE RIESGOS'!$AP433="Muy Baja",'MAPA DE RIESGOS'!$AR433="Leve"),CONCATENATE("R",'MAPA DE RIESGOS'!$H433,"C",'MAPA DE RIESGOS'!$AF433),"")</f>
        <v/>
      </c>
      <c r="V157" s="338" t="str">
        <f>IF(AND('MAPA DE RIESGOS'!$AP434="Muy Baja",'MAPA DE RIESGOS'!$AR434="Leve"),CONCATENATE("R",'MAPA DE RIESGOS'!$H434,"C",'MAPA DE RIESGOS'!$AF434),"")</f>
        <v/>
      </c>
      <c r="W157" s="338" t="str">
        <f>IF(AND('MAPA DE RIESGOS'!$AP435="Muy Baja",'MAPA DE RIESGOS'!$AR435="Leve"),CONCATENATE("R",'MAPA DE RIESGOS'!$H435,"C",'MAPA DE RIESGOS'!$AF435),"")</f>
        <v/>
      </c>
      <c r="X157" s="338" t="str">
        <f>IF(AND('MAPA DE RIESGOS'!$AP436="Muy Baja",'MAPA DE RIESGOS'!$AR436="Leve"),CONCATENATE("R",'MAPA DE RIESGOS'!$H436,"C",'MAPA DE RIESGOS'!$AF436),"")</f>
        <v/>
      </c>
      <c r="Y157" s="338" t="str">
        <f>IF(AND('MAPA DE RIESGOS'!$AP437="Muy Baja",'MAPA DE RIESGOS'!$AR437="Leve"),CONCATENATE("R",'MAPA DE RIESGOS'!$H437,"C",'MAPA DE RIESGOS'!$AF437),"")</f>
        <v/>
      </c>
      <c r="Z157" s="338" t="str">
        <f>IF(AND('MAPA DE RIESGOS'!$AP438="Muy Baja",'MAPA DE RIESGOS'!$AR438="Leve"),CONCATENATE("R",'MAPA DE RIESGOS'!$H438,"C",'MAPA DE RIESGOS'!$AF438),"")</f>
        <v/>
      </c>
      <c r="AA157" s="339" t="str">
        <f>IF(AND('MAPA DE RIESGOS'!$AP439="Muy Baja",'MAPA DE RIESGOS'!$AR439="Leve"),CONCATENATE("R",'MAPA DE RIESGOS'!$H439,"C",'MAPA DE RIESGOS'!$AF439),"")</f>
        <v/>
      </c>
      <c r="AB157" s="337" t="str">
        <f>IF(AND('MAPA DE RIESGOS'!$AP422="Muy Baja",'MAPA DE RIESGOS'!$AR422="Menor"),CONCATENATE("R",'MAPA DE RIESGOS'!$H422,"C",'MAPA DE RIESGOS'!$AF422),"")</f>
        <v/>
      </c>
      <c r="AC157" s="338" t="str">
        <f>IF(AND('MAPA DE RIESGOS'!$AP423="Muy Baja",'MAPA DE RIESGOS'!$AR423="Menor"),CONCATENATE("R",'MAPA DE RIESGOS'!$H423,"C",'MAPA DE RIESGOS'!$AF423),"")</f>
        <v/>
      </c>
      <c r="AD157" s="338" t="str">
        <f>IF(AND('MAPA DE RIESGOS'!$AP424="Muy Baja",'MAPA DE RIESGOS'!$AR424="Menor"),CONCATENATE("R",'MAPA DE RIESGOS'!$H424,"C",'MAPA DE RIESGOS'!$AF424),"")</f>
        <v/>
      </c>
      <c r="AE157" s="338" t="str">
        <f>IF(AND('MAPA DE RIESGOS'!$AP425="Muy Baja",'MAPA DE RIESGOS'!$AR425="Menor"),CONCATENATE("R",'MAPA DE RIESGOS'!$H425,"C",'MAPA DE RIESGOS'!$AF425),"")</f>
        <v/>
      </c>
      <c r="AF157" s="338" t="str">
        <f>IF(AND('MAPA DE RIESGOS'!$AP426="Muy Baja",'MAPA DE RIESGOS'!$AR426="Menor"),CONCATENATE("R",'MAPA DE RIESGOS'!$H426,"C",'MAPA DE RIESGOS'!$AF426),"")</f>
        <v/>
      </c>
      <c r="AG157" s="338" t="str">
        <f>IF(AND('MAPA DE RIESGOS'!$AP427="Muy Baja",'MAPA DE RIESGOS'!$AR427="Menor"),CONCATENATE("R",'MAPA DE RIESGOS'!$H427,"C",'MAPA DE RIESGOS'!$AF427),"")</f>
        <v/>
      </c>
      <c r="AH157" s="338" t="str">
        <f>IF(AND('MAPA DE RIESGOS'!$AP428="Muy Baja",'MAPA DE RIESGOS'!$AR428="Menor"),CONCATENATE("R",'MAPA DE RIESGOS'!$H428,"C",'MAPA DE RIESGOS'!$AF428),"")</f>
        <v/>
      </c>
      <c r="AI157" s="338" t="str">
        <f>IF(AND('MAPA DE RIESGOS'!$AP429="Muy Baja",'MAPA DE RIESGOS'!$AR429="Menor"),CONCATENATE("R",'MAPA DE RIESGOS'!$H429,"C",'MAPA DE RIESGOS'!$AF429),"")</f>
        <v/>
      </c>
      <c r="AJ157" s="338" t="str">
        <f>IF(AND('MAPA DE RIESGOS'!$AP430="Muy Baja",'MAPA DE RIESGOS'!$AR430="Menor"),CONCATENATE("R",'MAPA DE RIESGOS'!$H430,"C",'MAPA DE RIESGOS'!$AF430),"")</f>
        <v/>
      </c>
      <c r="AK157" s="338" t="str">
        <f>IF(AND('MAPA DE RIESGOS'!$AP431="Muy Baja",'MAPA DE RIESGOS'!$AR431="Menor"),CONCATENATE("R",'MAPA DE RIESGOS'!$H431,"C",'MAPA DE RIESGOS'!$AF431),"")</f>
        <v/>
      </c>
      <c r="AL157" s="338" t="str">
        <f>IF(AND('MAPA DE RIESGOS'!$AP432="Muy Baja",'MAPA DE RIESGOS'!$AR432="Menor"),CONCATENATE("R",'MAPA DE RIESGOS'!$H432,"C",'MAPA DE RIESGOS'!$AF432),"")</f>
        <v/>
      </c>
      <c r="AM157" s="338" t="str">
        <f>IF(AND('MAPA DE RIESGOS'!$AP433="Muy Baja",'MAPA DE RIESGOS'!$AR433="Menor"),CONCATENATE("R",'MAPA DE RIESGOS'!$H433,"C",'MAPA DE RIESGOS'!$AF433),"")</f>
        <v/>
      </c>
      <c r="AN157" s="338" t="str">
        <f>IF(AND('MAPA DE RIESGOS'!$AP434="Muy Baja",'MAPA DE RIESGOS'!$AR434="Menor"),CONCATENATE("R",'MAPA DE RIESGOS'!$H434,"C",'MAPA DE RIESGOS'!$AF434),"")</f>
        <v/>
      </c>
      <c r="AO157" s="338" t="str">
        <f>IF(AND('MAPA DE RIESGOS'!$AP435="Muy Baja",'MAPA DE RIESGOS'!$AR435="Menor"),CONCATENATE("R",'MAPA DE RIESGOS'!$H435,"C",'MAPA DE RIESGOS'!$AF435),"")</f>
        <v/>
      </c>
      <c r="AP157" s="338" t="str">
        <f>IF(AND('MAPA DE RIESGOS'!$AP436="Muy Baja",'MAPA DE RIESGOS'!$AR436="Menor"),CONCATENATE("R",'MAPA DE RIESGOS'!$H436,"C",'MAPA DE RIESGOS'!$AF436),"")</f>
        <v/>
      </c>
      <c r="AQ157" s="338" t="str">
        <f>IF(AND('MAPA DE RIESGOS'!$AP437="Muy Baja",'MAPA DE RIESGOS'!$AR437="Menor"),CONCATENATE("R",'MAPA DE RIESGOS'!$H437,"C",'MAPA DE RIESGOS'!$AF437),"")</f>
        <v/>
      </c>
      <c r="AR157" s="338" t="str">
        <f>IF(AND('MAPA DE RIESGOS'!$AP438="Muy Baja",'MAPA DE RIESGOS'!$AR438="Menor"),CONCATENATE("R",'MAPA DE RIESGOS'!$H438,"C",'MAPA DE RIESGOS'!$AF438),"")</f>
        <v/>
      </c>
      <c r="AS157" s="339" t="str">
        <f>IF(AND('MAPA DE RIESGOS'!$AP439="Muy Baja",'MAPA DE RIESGOS'!$AR439="Menor"),CONCATENATE("R",'MAPA DE RIESGOS'!$H439,"C",'MAPA DE RIESGOS'!$AF439),"")</f>
        <v/>
      </c>
      <c r="AT157" s="328" t="str">
        <f>IF(AND('MAPA DE RIESGOS'!$AP422="Muy Baja",'MAPA DE RIESGOS'!$AR422="Moderado"),CONCATENATE("R",'MAPA DE RIESGOS'!$H422,"C",'MAPA DE RIESGOS'!$AF422),"")</f>
        <v/>
      </c>
      <c r="AU157" s="329" t="str">
        <f>IF(AND('MAPA DE RIESGOS'!$AP423="Muy Baja",'MAPA DE RIESGOS'!$AR423="Moderado"),CONCATENATE("R",'MAPA DE RIESGOS'!$H423,"C",'MAPA DE RIESGOS'!$AF423),"")</f>
        <v/>
      </c>
      <c r="AV157" s="329" t="str">
        <f>IF(AND('MAPA DE RIESGOS'!$AP424="Muy Baja",'MAPA DE RIESGOS'!$AR424="Moderado"),CONCATENATE("R",'MAPA DE RIESGOS'!$H424,"C",'MAPA DE RIESGOS'!$AF424),"")</f>
        <v/>
      </c>
      <c r="AW157" s="329" t="str">
        <f>IF(AND('MAPA DE RIESGOS'!$AP425="Muy Baja",'MAPA DE RIESGOS'!$AR425="Moderado"),CONCATENATE("R",'MAPA DE RIESGOS'!$H425,"C",'MAPA DE RIESGOS'!$AF425),"")</f>
        <v/>
      </c>
      <c r="AX157" s="329" t="str">
        <f>IF(AND('MAPA DE RIESGOS'!$AP426="Muy Baja",'MAPA DE RIESGOS'!$AR426="Moderado"),CONCATENATE("R",'MAPA DE RIESGOS'!$H426,"C",'MAPA DE RIESGOS'!$AF426),"")</f>
        <v/>
      </c>
      <c r="AY157" s="329" t="str">
        <f>IF(AND('MAPA DE RIESGOS'!$AP427="Muy Baja",'MAPA DE RIESGOS'!$AR427="Moderado"),CONCATENATE("R",'MAPA DE RIESGOS'!$H427,"C",'MAPA DE RIESGOS'!$AF427),"")</f>
        <v/>
      </c>
      <c r="AZ157" s="329" t="str">
        <f>IF(AND('MAPA DE RIESGOS'!$AP428="Muy Baja",'MAPA DE RIESGOS'!$AR428="Moderado"),CONCATENATE("R",'MAPA DE RIESGOS'!$H428,"C",'MAPA DE RIESGOS'!$AF428),"")</f>
        <v/>
      </c>
      <c r="BA157" s="329" t="str">
        <f>IF(AND('MAPA DE RIESGOS'!$AP429="Muy Baja",'MAPA DE RIESGOS'!$AR429="Moderado"),CONCATENATE("R",'MAPA DE RIESGOS'!$H429,"C",'MAPA DE RIESGOS'!$AF429),"")</f>
        <v/>
      </c>
      <c r="BB157" s="329" t="str">
        <f>IF(AND('MAPA DE RIESGOS'!$AP430="Muy Baja",'MAPA DE RIESGOS'!$AR430="Moderado"),CONCATENATE("R",'MAPA DE RIESGOS'!$H430,"C",'MAPA DE RIESGOS'!$AF430),"")</f>
        <v/>
      </c>
      <c r="BC157" s="329" t="str">
        <f>IF(AND('MAPA DE RIESGOS'!$AP431="Muy Baja",'MAPA DE RIESGOS'!$AR431="Moderado"),CONCATENATE("R",'MAPA DE RIESGOS'!$H431,"C",'MAPA DE RIESGOS'!$AF431),"")</f>
        <v/>
      </c>
      <c r="BD157" s="329" t="str">
        <f>IF(AND('MAPA DE RIESGOS'!$AP432="Muy Baja",'MAPA DE RIESGOS'!$AR432="Moderado"),CONCATENATE("R",'MAPA DE RIESGOS'!$H432,"C",'MAPA DE RIESGOS'!$AF432),"")</f>
        <v/>
      </c>
      <c r="BE157" s="329" t="str">
        <f>IF(AND('MAPA DE RIESGOS'!$AP433="Muy Baja",'MAPA DE RIESGOS'!$AR433="Moderado"),CONCATENATE("R",'MAPA DE RIESGOS'!$H433,"C",'MAPA DE RIESGOS'!$AF433),"")</f>
        <v/>
      </c>
      <c r="BF157" s="329" t="str">
        <f>IF(AND('MAPA DE RIESGOS'!$AP434="Muy Baja",'MAPA DE RIESGOS'!$AR434="Moderado"),CONCATENATE("R",'MAPA DE RIESGOS'!$H434,"C",'MAPA DE RIESGOS'!$AF434),"")</f>
        <v/>
      </c>
      <c r="BG157" s="329" t="str">
        <f>IF(AND('MAPA DE RIESGOS'!$AP435="Muy Baja",'MAPA DE RIESGOS'!$AR435="Moderado"),CONCATENATE("R",'MAPA DE RIESGOS'!$H435,"C",'MAPA DE RIESGOS'!$AF435),"")</f>
        <v/>
      </c>
      <c r="BH157" s="329" t="str">
        <f>IF(AND('MAPA DE RIESGOS'!$AP436="Muy Baja",'MAPA DE RIESGOS'!$AR436="Moderado"),CONCATENATE("R",'MAPA DE RIESGOS'!$H436,"C",'MAPA DE RIESGOS'!$AF436),"")</f>
        <v/>
      </c>
      <c r="BI157" s="329" t="str">
        <f>IF(AND('MAPA DE RIESGOS'!$AP437="Muy Baja",'MAPA DE RIESGOS'!$AR437="Moderado"),CONCATENATE("R",'MAPA DE RIESGOS'!$H437,"C",'MAPA DE RIESGOS'!$AF437),"")</f>
        <v/>
      </c>
      <c r="BJ157" s="329" t="str">
        <f>IF(AND('MAPA DE RIESGOS'!$AP438="Muy Baja",'MAPA DE RIESGOS'!$AR438="Moderado"),CONCATENATE("R",'MAPA DE RIESGOS'!$H438,"C",'MAPA DE RIESGOS'!$AF438),"")</f>
        <v/>
      </c>
      <c r="BK157" s="330" t="str">
        <f>IF(AND('MAPA DE RIESGOS'!$AP439="Muy Baja",'MAPA DE RIESGOS'!$AR439="Moderado"),CONCATENATE("R",'MAPA DE RIESGOS'!$H439,"C",'MAPA DE RIESGOS'!$AF439),"")</f>
        <v/>
      </c>
      <c r="BL157" s="316" t="str">
        <f>IF(AND('MAPA DE RIESGOS'!$AP422="Muy Baja",'MAPA DE RIESGOS'!$AR422="Mayor"),CONCATENATE("R",'MAPA DE RIESGOS'!$H422,"C",'MAPA DE RIESGOS'!$AF422),"")</f>
        <v/>
      </c>
      <c r="BM157" s="316" t="str">
        <f>IF(AND('MAPA DE RIESGOS'!$AP423="Muy Baja",'MAPA DE RIESGOS'!$AR423="Mayor"),CONCATENATE("R",'MAPA DE RIESGOS'!$H423,"C",'MAPA DE RIESGOS'!$AF423),"")</f>
        <v/>
      </c>
      <c r="BN157" s="316" t="str">
        <f>IF(AND('MAPA DE RIESGOS'!$AP424="Muy Baja",'MAPA DE RIESGOS'!$AR424="Mayor"),CONCATENATE("R",'MAPA DE RIESGOS'!$H424,"C",'MAPA DE RIESGOS'!$AF424),"")</f>
        <v/>
      </c>
      <c r="BO157" s="316" t="str">
        <f>IF(AND('MAPA DE RIESGOS'!$AP425="Muy Baja",'MAPA DE RIESGOS'!$AR425="Mayor"),CONCATENATE("R",'MAPA DE RIESGOS'!$H425,"C",'MAPA DE RIESGOS'!$AF425),"")</f>
        <v/>
      </c>
      <c r="BP157" s="316" t="str">
        <f>IF(AND('MAPA DE RIESGOS'!$AP426="Muy Baja",'MAPA DE RIESGOS'!$AR426="Mayor"),CONCATENATE("R",'MAPA DE RIESGOS'!$H426,"C",'MAPA DE RIESGOS'!$AF426),"")</f>
        <v/>
      </c>
      <c r="BQ157" s="316" t="str">
        <f>IF(AND('MAPA DE RIESGOS'!$AP427="Muy Baja",'MAPA DE RIESGOS'!$AR427="Mayor"),CONCATENATE("R",'MAPA DE RIESGOS'!$H427,"C",'MAPA DE RIESGOS'!$AF427),"")</f>
        <v/>
      </c>
      <c r="BR157" s="316" t="str">
        <f>IF(AND('MAPA DE RIESGOS'!$AP428="Muy Baja",'MAPA DE RIESGOS'!$AR428="Mayor"),CONCATENATE("R",'MAPA DE RIESGOS'!$H428,"C",'MAPA DE RIESGOS'!$AF428),"")</f>
        <v/>
      </c>
      <c r="BS157" s="316" t="str">
        <f>IF(AND('MAPA DE RIESGOS'!$AP429="Muy Baja",'MAPA DE RIESGOS'!$AR429="Mayor"),CONCATENATE("R",'MAPA DE RIESGOS'!$H429,"C",'MAPA DE RIESGOS'!$AF429),"")</f>
        <v/>
      </c>
      <c r="BT157" s="316" t="str">
        <f>IF(AND('MAPA DE RIESGOS'!$AP430="Muy Baja",'MAPA DE RIESGOS'!$AR430="Mayor"),CONCATENATE("R",'MAPA DE RIESGOS'!$H430,"C",'MAPA DE RIESGOS'!$AF430),"")</f>
        <v/>
      </c>
      <c r="BU157" s="316" t="str">
        <f>IF(AND('MAPA DE RIESGOS'!$AP431="Muy Baja",'MAPA DE RIESGOS'!$AR431="Mayor"),CONCATENATE("R",'MAPA DE RIESGOS'!$H431,"C",'MAPA DE RIESGOS'!$AF431),"")</f>
        <v/>
      </c>
      <c r="BV157" s="316" t="str">
        <f>IF(AND('MAPA DE RIESGOS'!$AP432="Muy Baja",'MAPA DE RIESGOS'!$AR432="Mayor"),CONCATENATE("R",'MAPA DE RIESGOS'!$H432,"C",'MAPA DE RIESGOS'!$AF432),"")</f>
        <v/>
      </c>
      <c r="BW157" s="316" t="str">
        <f>IF(AND('MAPA DE RIESGOS'!$AP433="Muy Baja",'MAPA DE RIESGOS'!$AR433="Mayor"),CONCATENATE("R",'MAPA DE RIESGOS'!$H433,"C",'MAPA DE RIESGOS'!$AF433),"")</f>
        <v/>
      </c>
      <c r="BX157" s="316" t="str">
        <f>IF(AND('MAPA DE RIESGOS'!$AP434="Muy Baja",'MAPA DE RIESGOS'!$AR434="Mayor"),CONCATENATE("R",'MAPA DE RIESGOS'!$H434,"C",'MAPA DE RIESGOS'!$AF434),"")</f>
        <v/>
      </c>
      <c r="BY157" s="316" t="str">
        <f>IF(AND('MAPA DE RIESGOS'!$AP435="Muy Baja",'MAPA DE RIESGOS'!$AR435="Mayor"),CONCATENATE("R",'MAPA DE RIESGOS'!$H435,"C",'MAPA DE RIESGOS'!$AF435),"")</f>
        <v/>
      </c>
      <c r="BZ157" s="316" t="str">
        <f>IF(AND('MAPA DE RIESGOS'!$AP436="Muy Baja",'MAPA DE RIESGOS'!$AR436="Mayor"),CONCATENATE("R",'MAPA DE RIESGOS'!$H436,"C",'MAPA DE RIESGOS'!$AF436),"")</f>
        <v/>
      </c>
      <c r="CA157" s="316" t="str">
        <f>IF(AND('MAPA DE RIESGOS'!$AP437="Muy Baja",'MAPA DE RIESGOS'!$AR437="Mayor"),CONCATENATE("R",'MAPA DE RIESGOS'!$H437,"C",'MAPA DE RIESGOS'!$AF437),"")</f>
        <v/>
      </c>
      <c r="CB157" s="316" t="str">
        <f>IF(AND('MAPA DE RIESGOS'!$AP438="Muy Baja",'MAPA DE RIESGOS'!$AR438="Mayor"),CONCATENATE("R",'MAPA DE RIESGOS'!$H438,"C",'MAPA DE RIESGOS'!$AF438),"")</f>
        <v/>
      </c>
      <c r="CC157" s="317" t="str">
        <f>IF(AND('MAPA DE RIESGOS'!$AP439="Muy Baja",'MAPA DE RIESGOS'!$AR439="Mayor"),CONCATENATE("R",'MAPA DE RIESGOS'!$H439,"C",'MAPA DE RIESGOS'!$AF439),"")</f>
        <v/>
      </c>
      <c r="CD157" s="318" t="str">
        <f>IF(AND('MAPA DE RIESGOS'!$AP422="Muy Baja",'MAPA DE RIESGOS'!$AR422="Catastrófico"),CONCATENATE("R",'MAPA DE RIESGOS'!$H422,"C",'MAPA DE RIESGOS'!$AF422),"")</f>
        <v/>
      </c>
      <c r="CE157" s="318" t="str">
        <f>IF(AND('MAPA DE RIESGOS'!$AP423="Muy Baja",'MAPA DE RIESGOS'!$AR423="Catastrófico"),CONCATENATE("R",'MAPA DE RIESGOS'!$H423,"C",'MAPA DE RIESGOS'!$AF423),"")</f>
        <v/>
      </c>
      <c r="CF157" s="318" t="str">
        <f>IF(AND('MAPA DE RIESGOS'!$AP424="Muy Baja",'MAPA DE RIESGOS'!$AR424="Catastrófico"),CONCATENATE("R",'MAPA DE RIESGOS'!$H424,"C",'MAPA DE RIESGOS'!$AF424),"")</f>
        <v/>
      </c>
      <c r="CG157" s="318" t="str">
        <f>IF(AND('MAPA DE RIESGOS'!$AP425="Muy Baja",'MAPA DE RIESGOS'!$AR425="Catastrófico"),CONCATENATE("R",'MAPA DE RIESGOS'!$H425,"C",'MAPA DE RIESGOS'!$AF425),"")</f>
        <v/>
      </c>
      <c r="CH157" s="318" t="str">
        <f>IF(AND('MAPA DE RIESGOS'!$AP426="Muy Baja",'MAPA DE RIESGOS'!$AR426="Catastrófico"),CONCATENATE("R",'MAPA DE RIESGOS'!$H426,"C",'MAPA DE RIESGOS'!$AF426),"")</f>
        <v/>
      </c>
      <c r="CI157" s="318" t="str">
        <f>IF(AND('MAPA DE RIESGOS'!$AP427="Muy Baja",'MAPA DE RIESGOS'!$AR427="Catastrófico"),CONCATENATE("R",'MAPA DE RIESGOS'!$H427,"C",'MAPA DE RIESGOS'!$AF427),"")</f>
        <v/>
      </c>
      <c r="CJ157" s="318" t="str">
        <f>IF(AND('MAPA DE RIESGOS'!$AP428="Muy Baja",'MAPA DE RIESGOS'!$AR428="Catastrófico"),CONCATENATE("R",'MAPA DE RIESGOS'!$H428,"C",'MAPA DE RIESGOS'!$AF428),"")</f>
        <v/>
      </c>
      <c r="CK157" s="318" t="str">
        <f>IF(AND('MAPA DE RIESGOS'!$AP429="Muy Baja",'MAPA DE RIESGOS'!$AR429="Catastrófico"),CONCATENATE("R",'MAPA DE RIESGOS'!$H429,"C",'MAPA DE RIESGOS'!$AF429),"")</f>
        <v/>
      </c>
      <c r="CL157" s="318" t="str">
        <f>IF(AND('MAPA DE RIESGOS'!$AP430="Muy Baja",'MAPA DE RIESGOS'!$AR430="Catastrófico"),CONCATENATE("R",'MAPA DE RIESGOS'!$H430,"C",'MAPA DE RIESGOS'!$AF430),"")</f>
        <v/>
      </c>
      <c r="CM157" s="318" t="str">
        <f>IF(AND('MAPA DE RIESGOS'!$AP431="Muy Baja",'MAPA DE RIESGOS'!$AR431="Catastrófico"),CONCATENATE("R",'MAPA DE RIESGOS'!$H431,"C",'MAPA DE RIESGOS'!$AF431),"")</f>
        <v/>
      </c>
      <c r="CN157" s="318" t="str">
        <f>IF(AND('MAPA DE RIESGOS'!$AP432="Muy Baja",'MAPA DE RIESGOS'!$AR432="Catastrófico"),CONCATENATE("R",'MAPA DE RIESGOS'!$H432,"C",'MAPA DE RIESGOS'!$AF432),"")</f>
        <v/>
      </c>
      <c r="CO157" s="318" t="str">
        <f>IF(AND('MAPA DE RIESGOS'!$AP433="Muy Baja",'MAPA DE RIESGOS'!$AR433="Catastrófico"),CONCATENATE("R",'MAPA DE RIESGOS'!$H433,"C",'MAPA DE RIESGOS'!$AF433),"")</f>
        <v/>
      </c>
      <c r="CP157" s="318" t="str">
        <f>IF(AND('MAPA DE RIESGOS'!$AP434="Muy Baja",'MAPA DE RIESGOS'!$AR434="Catastrófico"),CONCATENATE("R",'MAPA DE RIESGOS'!$H434,"C",'MAPA DE RIESGOS'!$AF434),"")</f>
        <v/>
      </c>
      <c r="CQ157" s="318" t="str">
        <f>IF(AND('MAPA DE RIESGOS'!$AP435="Muy Baja",'MAPA DE RIESGOS'!$AR435="Catastrófico"),CONCATENATE("R",'MAPA DE RIESGOS'!$H435,"C",'MAPA DE RIESGOS'!$AF435),"")</f>
        <v/>
      </c>
      <c r="CR157" s="318" t="str">
        <f>IF(AND('MAPA DE RIESGOS'!$AP436="Muy Baja",'MAPA DE RIESGOS'!$AR436="Catastrófico"),CONCATENATE("R",'MAPA DE RIESGOS'!$H436,"C",'MAPA DE RIESGOS'!$AF436),"")</f>
        <v/>
      </c>
      <c r="CS157" s="318" t="str">
        <f>IF(AND('MAPA DE RIESGOS'!$AP437="Muy Baja",'MAPA DE RIESGOS'!$AR437="Catastrófico"),CONCATENATE("R",'MAPA DE RIESGOS'!$H437,"C",'MAPA DE RIESGOS'!$AF437),"")</f>
        <v/>
      </c>
      <c r="CT157" s="318" t="str">
        <f>IF(AND('MAPA DE RIESGOS'!$AP438="Muy Baja",'MAPA DE RIESGOS'!$AR438="Catastrófico"),CONCATENATE("R",'MAPA DE RIESGOS'!$H438,"C",'MAPA DE RIESGOS'!$AF438),"")</f>
        <v/>
      </c>
      <c r="CU157" s="319" t="str">
        <f>IF(AND('MAPA DE RIESGOS'!$AP439="Muy Baja",'MAPA DE RIESGOS'!$AR439="Catastrófico"),CONCATENATE("R",'MAPA DE RIESGOS'!$H439,"C",'MAPA DE RIESGOS'!$AF439),"")</f>
        <v/>
      </c>
      <c r="CV157" s="57"/>
    </row>
    <row r="158" spans="2:100" ht="32.450000000000003" customHeight="1">
      <c r="B158" s="878"/>
      <c r="C158" s="878"/>
      <c r="D158" s="879"/>
      <c r="E158" s="849"/>
      <c r="F158" s="850"/>
      <c r="G158" s="850"/>
      <c r="H158" s="850"/>
      <c r="I158" s="850"/>
      <c r="J158" s="337" t="str">
        <f>IF(AND('MAPA DE RIESGOS'!$AP440="Muy Baja",'MAPA DE RIESGOS'!$AR440="Leve"),CONCATENATE("R",'MAPA DE RIESGOS'!$H440,"C",'MAPA DE RIESGOS'!$AF440),"")</f>
        <v/>
      </c>
      <c r="K158" s="338" t="str">
        <f>IF(AND('MAPA DE RIESGOS'!$AP441="Muy Baja",'MAPA DE RIESGOS'!$AR441="Leve"),CONCATENATE("R",'MAPA DE RIESGOS'!$H441,"C",'MAPA DE RIESGOS'!$AF441),"")</f>
        <v/>
      </c>
      <c r="L158" s="338" t="str">
        <f>IF(AND('MAPA DE RIESGOS'!$AP442="Muy Baja",'MAPA DE RIESGOS'!$AR442="Leve"),CONCATENATE("R",'MAPA DE RIESGOS'!$H442,"C",'MAPA DE RIESGOS'!$AF442),"")</f>
        <v>R72C1</v>
      </c>
      <c r="M158" s="338" t="str">
        <f>IF(AND('MAPA DE RIESGOS'!$AP443="Muy Baja",'MAPA DE RIESGOS'!$AR443="Leve"),CONCATENATE("R",'MAPA DE RIESGOS'!$H443,"C",'MAPA DE RIESGOS'!$AF443),"")</f>
        <v>R72C2</v>
      </c>
      <c r="N158" s="338" t="str">
        <f>IF(AND('MAPA DE RIESGOS'!$AP444="Muy Baja",'MAPA DE RIESGOS'!$AR444="Leve"),CONCATENATE("R",'MAPA DE RIESGOS'!$H444,"C",'MAPA DE RIESGOS'!$AF444),"")</f>
        <v/>
      </c>
      <c r="O158" s="338" t="str">
        <f>IF(AND('MAPA DE RIESGOS'!$AP445="Muy Baja",'MAPA DE RIESGOS'!$AR445="Leve"),CONCATENATE("R",'MAPA DE RIESGOS'!$H445,"C",'MAPA DE RIESGOS'!$AF445),"")</f>
        <v/>
      </c>
      <c r="P158" s="338" t="str">
        <f>IF(AND('MAPA DE RIESGOS'!$AP446="Muy Baja",'MAPA DE RIESGOS'!$AR446="Leve"),CONCATENATE("R",'MAPA DE RIESGOS'!$H446,"C",'MAPA DE RIESGOS'!$AF446),"")</f>
        <v/>
      </c>
      <c r="Q158" s="338" t="str">
        <f>IF(AND('MAPA DE RIESGOS'!$AP447="Muy Baja",'MAPA DE RIESGOS'!$AR447="Leve"),CONCATENATE("R",'MAPA DE RIESGOS'!$H447,"C",'MAPA DE RIESGOS'!$AF447),"")</f>
        <v/>
      </c>
      <c r="R158" s="338" t="str">
        <f>IF(AND('MAPA DE RIESGOS'!$AP448="Muy Baja",'MAPA DE RIESGOS'!$AR448="Leve"),CONCATENATE("R",'MAPA DE RIESGOS'!$H448,"C",'MAPA DE RIESGOS'!$AF448),"")</f>
        <v/>
      </c>
      <c r="S158" s="338" t="str">
        <f>IF(AND('MAPA DE RIESGOS'!$AP449="Muy Baja",'MAPA DE RIESGOS'!$AR449="Leve"),CONCATENATE("R",'MAPA DE RIESGOS'!$H449,"C",'MAPA DE RIESGOS'!$AF449),"")</f>
        <v/>
      </c>
      <c r="T158" s="338" t="str">
        <f>IF(AND('MAPA DE RIESGOS'!$AP450="Muy Baja",'MAPA DE RIESGOS'!$AR450="Leve"),CONCATENATE("R",'MAPA DE RIESGOS'!$H450,"C",'MAPA DE RIESGOS'!$AF450),"")</f>
        <v/>
      </c>
      <c r="U158" s="338" t="str">
        <f>IF(AND('MAPA DE RIESGOS'!$AP451="Muy Baja",'MAPA DE RIESGOS'!$AR451="Leve"),CONCATENATE("R",'MAPA DE RIESGOS'!$H451,"C",'MAPA DE RIESGOS'!$AF451),"")</f>
        <v/>
      </c>
      <c r="V158" s="338" t="str">
        <f>IF(AND('MAPA DE RIESGOS'!$AP452="Muy Baja",'MAPA DE RIESGOS'!$AR452="Leve"),CONCATENATE("R",'MAPA DE RIESGOS'!$H452,"C",'MAPA DE RIESGOS'!$AF452),"")</f>
        <v/>
      </c>
      <c r="W158" s="338" t="str">
        <f>IF(AND('MAPA DE RIESGOS'!$AP453="Muy Baja",'MAPA DE RIESGOS'!$AR453="Leve"),CONCATENATE("R",'MAPA DE RIESGOS'!$H453,"C",'MAPA DE RIESGOS'!$AF453),"")</f>
        <v/>
      </c>
      <c r="X158" s="338" t="str">
        <f>IF(AND('MAPA DE RIESGOS'!$AP454="Muy Baja",'MAPA DE RIESGOS'!$AR454="Leve"),CONCATENATE("R",'MAPA DE RIESGOS'!$H454,"C",'MAPA DE RIESGOS'!$AF454),"")</f>
        <v/>
      </c>
      <c r="Y158" s="338" t="str">
        <f>IF(AND('MAPA DE RIESGOS'!$AP455="Muy Baja",'MAPA DE RIESGOS'!$AR455="Leve"),CONCATENATE("R",'MAPA DE RIESGOS'!$H455,"C",'MAPA DE RIESGOS'!$AF455),"")</f>
        <v/>
      </c>
      <c r="Z158" s="338" t="str">
        <f>IF(AND('MAPA DE RIESGOS'!$AP456="Muy Baja",'MAPA DE RIESGOS'!$AR456="Leve"),CONCATENATE("R",'MAPA DE RIESGOS'!$H456,"C",'MAPA DE RIESGOS'!$AF456),"")</f>
        <v/>
      </c>
      <c r="AA158" s="339" t="str">
        <f>IF(AND('MAPA DE RIESGOS'!$AP457="Muy Baja",'MAPA DE RIESGOS'!$AR457="Leve"),CONCATENATE("R",'MAPA DE RIESGOS'!$H457,"C",'MAPA DE RIESGOS'!$AF457),"")</f>
        <v/>
      </c>
      <c r="AB158" s="337" t="str">
        <f>IF(AND('MAPA DE RIESGOS'!$AP440="Muy Baja",'MAPA DE RIESGOS'!$AR440="Menor"),CONCATENATE("R",'MAPA DE RIESGOS'!$H440,"C",'MAPA DE RIESGOS'!$AF440),"")</f>
        <v/>
      </c>
      <c r="AC158" s="338" t="str">
        <f>IF(AND('MAPA DE RIESGOS'!$AP441="Muy Baja",'MAPA DE RIESGOS'!$AR441="Menor"),CONCATENATE("R",'MAPA DE RIESGOS'!$H441,"C",'MAPA DE RIESGOS'!$AF441),"")</f>
        <v/>
      </c>
      <c r="AD158" s="338" t="str">
        <f>IF(AND('MAPA DE RIESGOS'!$AP442="Muy Baja",'MAPA DE RIESGOS'!$AR442="Menor"),CONCATENATE("R",'MAPA DE RIESGOS'!$H442,"C",'MAPA DE RIESGOS'!$AF442),"")</f>
        <v/>
      </c>
      <c r="AE158" s="338" t="str">
        <f>IF(AND('MAPA DE RIESGOS'!$AP443="Muy Baja",'MAPA DE RIESGOS'!$AR443="Menor"),CONCATENATE("R",'MAPA DE RIESGOS'!$H443,"C",'MAPA DE RIESGOS'!$AF443),"")</f>
        <v/>
      </c>
      <c r="AF158" s="338" t="str">
        <f>IF(AND('MAPA DE RIESGOS'!$AP444="Muy Baja",'MAPA DE RIESGOS'!$AR444="Menor"),CONCATENATE("R",'MAPA DE RIESGOS'!$H444,"C",'MAPA DE RIESGOS'!$AF444),"")</f>
        <v/>
      </c>
      <c r="AG158" s="338" t="str">
        <f>IF(AND('MAPA DE RIESGOS'!$AP445="Muy Baja",'MAPA DE RIESGOS'!$AR445="Menor"),CONCATENATE("R",'MAPA DE RIESGOS'!$H445,"C",'MAPA DE RIESGOS'!$AF445),"")</f>
        <v/>
      </c>
      <c r="AH158" s="338" t="str">
        <f>IF(AND('MAPA DE RIESGOS'!$AP446="Muy Baja",'MAPA DE RIESGOS'!$AR446="Menor"),CONCATENATE("R",'MAPA DE RIESGOS'!$H446,"C",'MAPA DE RIESGOS'!$AF446),"")</f>
        <v/>
      </c>
      <c r="AI158" s="338" t="str">
        <f>IF(AND('MAPA DE RIESGOS'!$AP447="Muy Baja",'MAPA DE RIESGOS'!$AR447="Menor"),CONCATENATE("R",'MAPA DE RIESGOS'!$H447,"C",'MAPA DE RIESGOS'!$AF447),"")</f>
        <v/>
      </c>
      <c r="AJ158" s="338" t="str">
        <f>IF(AND('MAPA DE RIESGOS'!$AP448="Muy Baja",'MAPA DE RIESGOS'!$AR448="Menor"),CONCATENATE("R",'MAPA DE RIESGOS'!$H448,"C",'MAPA DE RIESGOS'!$AF448),"")</f>
        <v/>
      </c>
      <c r="AK158" s="338" t="str">
        <f>IF(AND('MAPA DE RIESGOS'!$AP449="Muy Baja",'MAPA DE RIESGOS'!$AR449="Menor"),CONCATENATE("R",'MAPA DE RIESGOS'!$H449,"C",'MAPA DE RIESGOS'!$AF449),"")</f>
        <v/>
      </c>
      <c r="AL158" s="338" t="str">
        <f>IF(AND('MAPA DE RIESGOS'!$AP450="Muy Baja",'MAPA DE RIESGOS'!$AR450="Menor"),CONCATENATE("R",'MAPA DE RIESGOS'!$H450,"C",'MAPA DE RIESGOS'!$AF450),"")</f>
        <v/>
      </c>
      <c r="AM158" s="338" t="str">
        <f>IF(AND('MAPA DE RIESGOS'!$AP451="Muy Baja",'MAPA DE RIESGOS'!$AR451="Menor"),CONCATENATE("R",'MAPA DE RIESGOS'!$H451,"C",'MAPA DE RIESGOS'!$AF451),"")</f>
        <v/>
      </c>
      <c r="AN158" s="338" t="str">
        <f>IF(AND('MAPA DE RIESGOS'!$AP452="Muy Baja",'MAPA DE RIESGOS'!$AR452="Menor"),CONCATENATE("R",'MAPA DE RIESGOS'!$H452,"C",'MAPA DE RIESGOS'!$AF452),"")</f>
        <v/>
      </c>
      <c r="AO158" s="338" t="str">
        <f>IF(AND('MAPA DE RIESGOS'!$AP453="Muy Baja",'MAPA DE RIESGOS'!$AR453="Menor"),CONCATENATE("R",'MAPA DE RIESGOS'!$H453,"C",'MAPA DE RIESGOS'!$AF453),"")</f>
        <v/>
      </c>
      <c r="AP158" s="338" t="str">
        <f>IF(AND('MAPA DE RIESGOS'!$AP454="Muy Baja",'MAPA DE RIESGOS'!$AR454="Menor"),CONCATENATE("R",'MAPA DE RIESGOS'!$H454,"C",'MAPA DE RIESGOS'!$AF454),"")</f>
        <v/>
      </c>
      <c r="AQ158" s="338" t="str">
        <f>IF(AND('MAPA DE RIESGOS'!$AP455="Muy Baja",'MAPA DE RIESGOS'!$AR455="Menor"),CONCATENATE("R",'MAPA DE RIESGOS'!$H455,"C",'MAPA DE RIESGOS'!$AF455),"")</f>
        <v/>
      </c>
      <c r="AR158" s="338" t="str">
        <f>IF(AND('MAPA DE RIESGOS'!$AP456="Muy Baja",'MAPA DE RIESGOS'!$AR456="Menor"),CONCATENATE("R",'MAPA DE RIESGOS'!$H456,"C",'MAPA DE RIESGOS'!$AF456),"")</f>
        <v/>
      </c>
      <c r="AS158" s="339" t="str">
        <f>IF(AND('MAPA DE RIESGOS'!$AP457="Muy Baja",'MAPA DE RIESGOS'!$AR457="Menor"),CONCATENATE("R",'MAPA DE RIESGOS'!$H457,"C",'MAPA DE RIESGOS'!$AF457),"")</f>
        <v/>
      </c>
      <c r="AT158" s="328" t="str">
        <f>IF(AND('MAPA DE RIESGOS'!$AP440="Muy Baja",'MAPA DE RIESGOS'!$AR440="Moderado"),CONCATENATE("R",'MAPA DE RIESGOS'!$H440,"C",'MAPA DE RIESGOS'!$AF440),"")</f>
        <v/>
      </c>
      <c r="AU158" s="329" t="str">
        <f>IF(AND('MAPA DE RIESGOS'!$AP441="Muy Baja",'MAPA DE RIESGOS'!$AR441="Moderado"),CONCATENATE("R",'MAPA DE RIESGOS'!$H441,"C",'MAPA DE RIESGOS'!$AF441),"")</f>
        <v/>
      </c>
      <c r="AV158" s="329" t="str">
        <f>IF(AND('MAPA DE RIESGOS'!$AP442="Muy Baja",'MAPA DE RIESGOS'!$AR442="Moderado"),CONCATENATE("R",'MAPA DE RIESGOS'!$H442,"C",'MAPA DE RIESGOS'!$AF442),"")</f>
        <v/>
      </c>
      <c r="AW158" s="329" t="str">
        <f>IF(AND('MAPA DE RIESGOS'!$AP443="Muy Baja",'MAPA DE RIESGOS'!$AR443="Moderado"),CONCATENATE("R",'MAPA DE RIESGOS'!$H443,"C",'MAPA DE RIESGOS'!$AF443),"")</f>
        <v/>
      </c>
      <c r="AX158" s="329" t="str">
        <f>IF(AND('MAPA DE RIESGOS'!$AP444="Muy Baja",'MAPA DE RIESGOS'!$AR444="Moderado"),CONCATENATE("R",'MAPA DE RIESGOS'!$H444,"C",'MAPA DE RIESGOS'!$AF444),"")</f>
        <v/>
      </c>
      <c r="AY158" s="329" t="str">
        <f>IF(AND('MAPA DE RIESGOS'!$AP445="Muy Baja",'MAPA DE RIESGOS'!$AR445="Moderado"),CONCATENATE("R",'MAPA DE RIESGOS'!$H445,"C",'MAPA DE RIESGOS'!$AF445),"")</f>
        <v/>
      </c>
      <c r="AZ158" s="329" t="str">
        <f>IF(AND('MAPA DE RIESGOS'!$AP446="Muy Baja",'MAPA DE RIESGOS'!$AR446="Moderado"),CONCATENATE("R",'MAPA DE RIESGOS'!$H446,"C",'MAPA DE RIESGOS'!$AF446),"")</f>
        <v/>
      </c>
      <c r="BA158" s="329" t="str">
        <f>IF(AND('MAPA DE RIESGOS'!$AP447="Muy Baja",'MAPA DE RIESGOS'!$AR447="Moderado"),CONCATENATE("R",'MAPA DE RIESGOS'!$H447,"C",'MAPA DE RIESGOS'!$AF447),"")</f>
        <v/>
      </c>
      <c r="BB158" s="329" t="str">
        <f>IF(AND('MAPA DE RIESGOS'!$AP448="Muy Baja",'MAPA DE RIESGOS'!$AR448="Moderado"),CONCATENATE("R",'MAPA DE RIESGOS'!$H448,"C",'MAPA DE RIESGOS'!$AF448),"")</f>
        <v/>
      </c>
      <c r="BC158" s="329" t="str">
        <f>IF(AND('MAPA DE RIESGOS'!$AP449="Muy Baja",'MAPA DE RIESGOS'!$AR449="Moderado"),CONCATENATE("R",'MAPA DE RIESGOS'!$H449,"C",'MAPA DE RIESGOS'!$AF449),"")</f>
        <v/>
      </c>
      <c r="BD158" s="329" t="str">
        <f>IF(AND('MAPA DE RIESGOS'!$AP450="Muy Baja",'MAPA DE RIESGOS'!$AR450="Moderado"),CONCATENATE("R",'MAPA DE RIESGOS'!$H450,"C",'MAPA DE RIESGOS'!$AF450),"")</f>
        <v/>
      </c>
      <c r="BE158" s="329" t="str">
        <f>IF(AND('MAPA DE RIESGOS'!$AP451="Muy Baja",'MAPA DE RIESGOS'!$AR451="Moderado"),CONCATENATE("R",'MAPA DE RIESGOS'!$H451,"C",'MAPA DE RIESGOS'!$AF451),"")</f>
        <v/>
      </c>
      <c r="BF158" s="329" t="str">
        <f>IF(AND('MAPA DE RIESGOS'!$AP452="Muy Baja",'MAPA DE RIESGOS'!$AR452="Moderado"),CONCATENATE("R",'MAPA DE RIESGOS'!$H452,"C",'MAPA DE RIESGOS'!$AF452),"")</f>
        <v/>
      </c>
      <c r="BG158" s="329" t="str">
        <f>IF(AND('MAPA DE RIESGOS'!$AP453="Muy Baja",'MAPA DE RIESGOS'!$AR453="Moderado"),CONCATENATE("R",'MAPA DE RIESGOS'!$H453,"C",'MAPA DE RIESGOS'!$AF453),"")</f>
        <v/>
      </c>
      <c r="BH158" s="329" t="str">
        <f>IF(AND('MAPA DE RIESGOS'!$AP454="Muy Baja",'MAPA DE RIESGOS'!$AR454="Moderado"),CONCATENATE("R",'MAPA DE RIESGOS'!$H454,"C",'MAPA DE RIESGOS'!$AF454),"")</f>
        <v/>
      </c>
      <c r="BI158" s="329" t="str">
        <f>IF(AND('MAPA DE RIESGOS'!$AP455="Muy Baja",'MAPA DE RIESGOS'!$AR455="Moderado"),CONCATENATE("R",'MAPA DE RIESGOS'!$H455,"C",'MAPA DE RIESGOS'!$AF455),"")</f>
        <v/>
      </c>
      <c r="BJ158" s="329" t="str">
        <f>IF(AND('MAPA DE RIESGOS'!$AP456="Muy Baja",'MAPA DE RIESGOS'!$AR456="Moderado"),CONCATENATE("R",'MAPA DE RIESGOS'!$H456,"C",'MAPA DE RIESGOS'!$AF456),"")</f>
        <v/>
      </c>
      <c r="BK158" s="330" t="str">
        <f>IF(AND('MAPA DE RIESGOS'!$AP457="Muy Baja",'MAPA DE RIESGOS'!$AR457="Moderado"),CONCATENATE("R",'MAPA DE RIESGOS'!$H457,"C",'MAPA DE RIESGOS'!$AF457),"")</f>
        <v/>
      </c>
      <c r="BL158" s="316" t="str">
        <f>IF(AND('MAPA DE RIESGOS'!$AP440="Muy Baja",'MAPA DE RIESGOS'!$AR440="Mayor"),CONCATENATE("R",'MAPA DE RIESGOS'!$H440,"C",'MAPA DE RIESGOS'!$AF440),"")</f>
        <v/>
      </c>
      <c r="BM158" s="316" t="str">
        <f>IF(AND('MAPA DE RIESGOS'!$AP441="Muy Baja",'MAPA DE RIESGOS'!$AR441="Mayor"),CONCATENATE("R",'MAPA DE RIESGOS'!$H441,"C",'MAPA DE RIESGOS'!$AF441),"")</f>
        <v/>
      </c>
      <c r="BN158" s="316" t="str">
        <f>IF(AND('MAPA DE RIESGOS'!$AP442="Muy Baja",'MAPA DE RIESGOS'!$AR442="Mayor"),CONCATENATE("R",'MAPA DE RIESGOS'!$H442,"C",'MAPA DE RIESGOS'!$AF442),"")</f>
        <v/>
      </c>
      <c r="BO158" s="316" t="str">
        <f>IF(AND('MAPA DE RIESGOS'!$AP443="Muy Baja",'MAPA DE RIESGOS'!$AR443="Mayor"),CONCATENATE("R",'MAPA DE RIESGOS'!$H443,"C",'MAPA DE RIESGOS'!$AF443),"")</f>
        <v/>
      </c>
      <c r="BP158" s="316" t="str">
        <f>IF(AND('MAPA DE RIESGOS'!$AP444="Muy Baja",'MAPA DE RIESGOS'!$AR444="Mayor"),CONCATENATE("R",'MAPA DE RIESGOS'!$H444,"C",'MAPA DE RIESGOS'!$AF444),"")</f>
        <v/>
      </c>
      <c r="BQ158" s="316" t="str">
        <f>IF(AND('MAPA DE RIESGOS'!$AP445="Muy Baja",'MAPA DE RIESGOS'!$AR445="Mayor"),CONCATENATE("R",'MAPA DE RIESGOS'!$H445,"C",'MAPA DE RIESGOS'!$AF445),"")</f>
        <v/>
      </c>
      <c r="BR158" s="316" t="str">
        <f>IF(AND('MAPA DE RIESGOS'!$AP446="Muy Baja",'MAPA DE RIESGOS'!$AR446="Mayor"),CONCATENATE("R",'MAPA DE RIESGOS'!$H446,"C",'MAPA DE RIESGOS'!$AF446),"")</f>
        <v/>
      </c>
      <c r="BS158" s="316" t="str">
        <f>IF(AND('MAPA DE RIESGOS'!$AP447="Muy Baja",'MAPA DE RIESGOS'!$AR447="Mayor"),CONCATENATE("R",'MAPA DE RIESGOS'!$H447,"C",'MAPA DE RIESGOS'!$AF447),"")</f>
        <v/>
      </c>
      <c r="BT158" s="316" t="str">
        <f>IF(AND('MAPA DE RIESGOS'!$AP448="Muy Baja",'MAPA DE RIESGOS'!$AR448="Mayor"),CONCATENATE("R",'MAPA DE RIESGOS'!$H448,"C",'MAPA DE RIESGOS'!$AF448),"")</f>
        <v/>
      </c>
      <c r="BU158" s="316" t="str">
        <f>IF(AND('MAPA DE RIESGOS'!$AP449="Muy Baja",'MAPA DE RIESGOS'!$AR449="Mayor"),CONCATENATE("R",'MAPA DE RIESGOS'!$H449,"C",'MAPA DE RIESGOS'!$AF449),"")</f>
        <v/>
      </c>
      <c r="BV158" s="316" t="str">
        <f>IF(AND('MAPA DE RIESGOS'!$AP450="Muy Baja",'MAPA DE RIESGOS'!$AR450="Mayor"),CONCATENATE("R",'MAPA DE RIESGOS'!$H450,"C",'MAPA DE RIESGOS'!$AF450),"")</f>
        <v/>
      </c>
      <c r="BW158" s="316" t="str">
        <f>IF(AND('MAPA DE RIESGOS'!$AP451="Muy Baja",'MAPA DE RIESGOS'!$AR451="Mayor"),CONCATENATE("R",'MAPA DE RIESGOS'!$H451,"C",'MAPA DE RIESGOS'!$AF451),"")</f>
        <v/>
      </c>
      <c r="BX158" s="316" t="str">
        <f>IF(AND('MAPA DE RIESGOS'!$AP452="Muy Baja",'MAPA DE RIESGOS'!$AR452="Mayor"),CONCATENATE("R",'MAPA DE RIESGOS'!$H452,"C",'MAPA DE RIESGOS'!$AF452),"")</f>
        <v/>
      </c>
      <c r="BY158" s="316" t="str">
        <f>IF(AND('MAPA DE RIESGOS'!$AP453="Muy Baja",'MAPA DE RIESGOS'!$AR453="Mayor"),CONCATENATE("R",'MAPA DE RIESGOS'!$H453,"C",'MAPA DE RIESGOS'!$AF453),"")</f>
        <v/>
      </c>
      <c r="BZ158" s="316" t="str">
        <f>IF(AND('MAPA DE RIESGOS'!$AP454="Muy Baja",'MAPA DE RIESGOS'!$AR454="Mayor"),CONCATENATE("R",'MAPA DE RIESGOS'!$H454,"C",'MAPA DE RIESGOS'!$AF454),"")</f>
        <v/>
      </c>
      <c r="CA158" s="316" t="str">
        <f>IF(AND('MAPA DE RIESGOS'!$AP455="Muy Baja",'MAPA DE RIESGOS'!$AR455="Mayor"),CONCATENATE("R",'MAPA DE RIESGOS'!$H455,"C",'MAPA DE RIESGOS'!$AF455),"")</f>
        <v/>
      </c>
      <c r="CB158" s="316" t="str">
        <f>IF(AND('MAPA DE RIESGOS'!$AP456="Muy Baja",'MAPA DE RIESGOS'!$AR456="Mayor"),CONCATENATE("R",'MAPA DE RIESGOS'!$H456,"C",'MAPA DE RIESGOS'!$AF456),"")</f>
        <v/>
      </c>
      <c r="CC158" s="317" t="str">
        <f>IF(AND('MAPA DE RIESGOS'!$AP457="Muy Baja",'MAPA DE RIESGOS'!$AR457="Mayor"),CONCATENATE("R",'MAPA DE RIESGOS'!$H457,"C",'MAPA DE RIESGOS'!$AF457),"")</f>
        <v/>
      </c>
      <c r="CD158" s="318" t="str">
        <f>IF(AND('MAPA DE RIESGOS'!$AP440="Muy Baja",'MAPA DE RIESGOS'!$AR440="Catastrófico"),CONCATENATE("R",'MAPA DE RIESGOS'!$H440,"C",'MAPA DE RIESGOS'!$AF440),"")</f>
        <v/>
      </c>
      <c r="CE158" s="318" t="str">
        <f>IF(AND('MAPA DE RIESGOS'!$AP441="Muy Baja",'MAPA DE RIESGOS'!$AR441="Catastrófico"),CONCATENATE("R",'MAPA DE RIESGOS'!$H441,"C",'MAPA DE RIESGOS'!$AF441),"")</f>
        <v/>
      </c>
      <c r="CF158" s="318" t="str">
        <f>IF(AND('MAPA DE RIESGOS'!$AP442="Muy Baja",'MAPA DE RIESGOS'!$AR442="Catastrófico"),CONCATENATE("R",'MAPA DE RIESGOS'!$H442,"C",'MAPA DE RIESGOS'!$AF442),"")</f>
        <v/>
      </c>
      <c r="CG158" s="318" t="str">
        <f>IF(AND('MAPA DE RIESGOS'!$AP443="Muy Baja",'MAPA DE RIESGOS'!$AR443="Catastrófico"),CONCATENATE("R",'MAPA DE RIESGOS'!$H443,"C",'MAPA DE RIESGOS'!$AF443),"")</f>
        <v/>
      </c>
      <c r="CH158" s="318" t="str">
        <f>IF(AND('MAPA DE RIESGOS'!$AP444="Muy Baja",'MAPA DE RIESGOS'!$AR444="Catastrófico"),CONCATENATE("R",'MAPA DE RIESGOS'!$H444,"C",'MAPA DE RIESGOS'!$AF444),"")</f>
        <v/>
      </c>
      <c r="CI158" s="318" t="str">
        <f>IF(AND('MAPA DE RIESGOS'!$AP445="Muy Baja",'MAPA DE RIESGOS'!$AR445="Catastrófico"),CONCATENATE("R",'MAPA DE RIESGOS'!$H445,"C",'MAPA DE RIESGOS'!$AF445),"")</f>
        <v/>
      </c>
      <c r="CJ158" s="318" t="str">
        <f>IF(AND('MAPA DE RIESGOS'!$AP446="Muy Baja",'MAPA DE RIESGOS'!$AR446="Catastrófico"),CONCATENATE("R",'MAPA DE RIESGOS'!$H446,"C",'MAPA DE RIESGOS'!$AF446),"")</f>
        <v/>
      </c>
      <c r="CK158" s="318" t="str">
        <f>IF(AND('MAPA DE RIESGOS'!$AP447="Muy Baja",'MAPA DE RIESGOS'!$AR447="Catastrófico"),CONCATENATE("R",'MAPA DE RIESGOS'!$H447,"C",'MAPA DE RIESGOS'!$AF447),"")</f>
        <v/>
      </c>
      <c r="CL158" s="318" t="str">
        <f>IF(AND('MAPA DE RIESGOS'!$AP448="Muy Baja",'MAPA DE RIESGOS'!$AR448="Catastrófico"),CONCATENATE("R",'MAPA DE RIESGOS'!$H448,"C",'MAPA DE RIESGOS'!$AF448),"")</f>
        <v/>
      </c>
      <c r="CM158" s="318" t="str">
        <f>IF(AND('MAPA DE RIESGOS'!$AP449="Muy Baja",'MAPA DE RIESGOS'!$AR449="Catastrófico"),CONCATENATE("R",'MAPA DE RIESGOS'!$H449,"C",'MAPA DE RIESGOS'!$AF449),"")</f>
        <v/>
      </c>
      <c r="CN158" s="318" t="str">
        <f>IF(AND('MAPA DE RIESGOS'!$AP450="Muy Baja",'MAPA DE RIESGOS'!$AR450="Catastrófico"),CONCATENATE("R",'MAPA DE RIESGOS'!$H450,"C",'MAPA DE RIESGOS'!$AF450),"")</f>
        <v/>
      </c>
      <c r="CO158" s="318" t="str">
        <f>IF(AND('MAPA DE RIESGOS'!$AP451="Muy Baja",'MAPA DE RIESGOS'!$AR451="Catastrófico"),CONCATENATE("R",'MAPA DE RIESGOS'!$H451,"C",'MAPA DE RIESGOS'!$AF451),"")</f>
        <v/>
      </c>
      <c r="CP158" s="318" t="str">
        <f>IF(AND('MAPA DE RIESGOS'!$AP452="Muy Baja",'MAPA DE RIESGOS'!$AR452="Catastrófico"),CONCATENATE("R",'MAPA DE RIESGOS'!$H452,"C",'MAPA DE RIESGOS'!$AF452),"")</f>
        <v/>
      </c>
      <c r="CQ158" s="318" t="str">
        <f>IF(AND('MAPA DE RIESGOS'!$AP453="Muy Baja",'MAPA DE RIESGOS'!$AR453="Catastrófico"),CONCATENATE("R",'MAPA DE RIESGOS'!$H453,"C",'MAPA DE RIESGOS'!$AF453),"")</f>
        <v/>
      </c>
      <c r="CR158" s="318" t="str">
        <f>IF(AND('MAPA DE RIESGOS'!$AP454="Muy Baja",'MAPA DE RIESGOS'!$AR454="Catastrófico"),CONCATENATE("R",'MAPA DE RIESGOS'!$H454,"C",'MAPA DE RIESGOS'!$AF454),"")</f>
        <v/>
      </c>
      <c r="CS158" s="318" t="str">
        <f>IF(AND('MAPA DE RIESGOS'!$AP455="Muy Baja",'MAPA DE RIESGOS'!$AR455="Catastrófico"),CONCATENATE("R",'MAPA DE RIESGOS'!$H455,"C",'MAPA DE RIESGOS'!$AF455),"")</f>
        <v/>
      </c>
      <c r="CT158" s="318" t="str">
        <f>IF(AND('MAPA DE RIESGOS'!$AP456="Muy Baja",'MAPA DE RIESGOS'!$AR456="Catastrófico"),CONCATENATE("R",'MAPA DE RIESGOS'!$H456,"C",'MAPA DE RIESGOS'!$AF456),"")</f>
        <v/>
      </c>
      <c r="CU158" s="319" t="str">
        <f>IF(AND('MAPA DE RIESGOS'!$AP457="Muy Baja",'MAPA DE RIESGOS'!$AR457="Catastrófico"),CONCATENATE("R",'MAPA DE RIESGOS'!$H457,"C",'MAPA DE RIESGOS'!$AF457),"")</f>
        <v/>
      </c>
      <c r="CV158" s="57"/>
    </row>
    <row r="159" spans="2:100" ht="32.450000000000003" customHeight="1">
      <c r="B159" s="878"/>
      <c r="C159" s="878"/>
      <c r="D159" s="879"/>
      <c r="E159" s="849"/>
      <c r="F159" s="850"/>
      <c r="G159" s="850"/>
      <c r="H159" s="850"/>
      <c r="I159" s="850"/>
      <c r="J159" s="337" t="str">
        <f>IF(AND('MAPA DE RIESGOS'!$AP458="Muy Baja",'MAPA DE RIESGOS'!$AR458="Leve"),CONCATENATE("R",'MAPA DE RIESGOS'!$H458,"C",'MAPA DE RIESGOS'!$AF458),"")</f>
        <v/>
      </c>
      <c r="K159" s="338" t="str">
        <f>IF(AND('MAPA DE RIESGOS'!$AP459="Muy Baja",'MAPA DE RIESGOS'!$AR459="Leve"),CONCATENATE("R",'MAPA DE RIESGOS'!$H459,"C",'MAPA DE RIESGOS'!$AF459),"")</f>
        <v/>
      </c>
      <c r="L159" s="338" t="str">
        <f>IF(AND('MAPA DE RIESGOS'!$AP460="Muy Baja",'MAPA DE RIESGOS'!$AR460="Leve"),CONCATENATE("R",'MAPA DE RIESGOS'!$H460,"C",'MAPA DE RIESGOS'!$AF460),"")</f>
        <v/>
      </c>
      <c r="M159" s="338" t="str">
        <f>IF(AND('MAPA DE RIESGOS'!$AP461="Muy Baja",'MAPA DE RIESGOS'!$AR461="Leve"),CONCATENATE("R",'MAPA DE RIESGOS'!$H461,"C",'MAPA DE RIESGOS'!$AF461),"")</f>
        <v/>
      </c>
      <c r="N159" s="338" t="str">
        <f>IF(AND('MAPA DE RIESGOS'!$AP462="Muy Baja",'MAPA DE RIESGOS'!$AR462="Leve"),CONCATENATE("R",'MAPA DE RIESGOS'!$H462,"C",'MAPA DE RIESGOS'!$AF462),"")</f>
        <v/>
      </c>
      <c r="O159" s="338" t="str">
        <f>IF(AND('MAPA DE RIESGOS'!$AP463="Muy Baja",'MAPA DE RIESGOS'!$AR463="Leve"),CONCATENATE("R",'MAPA DE RIESGOS'!$H463,"C",'MAPA DE RIESGOS'!$AF463),"")</f>
        <v/>
      </c>
      <c r="P159" s="338" t="str">
        <f>IF(AND('MAPA DE RIESGOS'!$AP464="Muy Baja",'MAPA DE RIESGOS'!$AR464="Leve"),CONCATENATE("R",'MAPA DE RIESGOS'!$H464,"C",'MAPA DE RIESGOS'!$AF464),"")</f>
        <v/>
      </c>
      <c r="Q159" s="338" t="str">
        <f>IF(AND('MAPA DE RIESGOS'!$AP465="Muy Baja",'MAPA DE RIESGOS'!$AR465="Leve"),CONCATENATE("R",'MAPA DE RIESGOS'!$H465,"C",'MAPA DE RIESGOS'!$AF465),"")</f>
        <v/>
      </c>
      <c r="R159" s="338" t="str">
        <f>IF(AND('MAPA DE RIESGOS'!$AP466="Muy Baja",'MAPA DE RIESGOS'!$AR466="Leve"),CONCATENATE("R",'MAPA DE RIESGOS'!$H466,"C",'MAPA DE RIESGOS'!$AF466),"")</f>
        <v/>
      </c>
      <c r="S159" s="338" t="str">
        <f>IF(AND('MAPA DE RIESGOS'!$AP467="Muy Baja",'MAPA DE RIESGOS'!$AR467="Leve"),CONCATENATE("R",'MAPA DE RIESGOS'!$H467,"C",'MAPA DE RIESGOS'!$AF467),"")</f>
        <v/>
      </c>
      <c r="T159" s="338" t="str">
        <f>IF(AND('MAPA DE RIESGOS'!$AP468="Muy Baja",'MAPA DE RIESGOS'!$AR468="Leve"),CONCATENATE("R",'MAPA DE RIESGOS'!$H468,"C",'MAPA DE RIESGOS'!$AF468),"")</f>
        <v/>
      </c>
      <c r="U159" s="338" t="str">
        <f>IF(AND('MAPA DE RIESGOS'!$AP469="Muy Baja",'MAPA DE RIESGOS'!$AR469="Leve"),CONCATENATE("R",'MAPA DE RIESGOS'!$H469,"C",'MAPA DE RIESGOS'!$AF469),"")</f>
        <v/>
      </c>
      <c r="V159" s="338" t="str">
        <f>IF(AND('MAPA DE RIESGOS'!$AP470="Muy Baja",'MAPA DE RIESGOS'!$AR470="Leve"),CONCATENATE("R",'MAPA DE RIESGOS'!$H470,"C",'MAPA DE RIESGOS'!$AF470),"")</f>
        <v/>
      </c>
      <c r="W159" s="338" t="str">
        <f>IF(AND('MAPA DE RIESGOS'!$AP471="Muy Baja",'MAPA DE RIESGOS'!$AR471="Leve"),CONCATENATE("R",'MAPA DE RIESGOS'!$H471,"C",'MAPA DE RIESGOS'!$AF471),"")</f>
        <v/>
      </c>
      <c r="X159" s="338" t="str">
        <f>IF(AND('MAPA DE RIESGOS'!$AP472="Muy Baja",'MAPA DE RIESGOS'!$AR472="Leve"),CONCATENATE("R",'MAPA DE RIESGOS'!$H472,"C",'MAPA DE RIESGOS'!$AF472),"")</f>
        <v/>
      </c>
      <c r="Y159" s="338" t="str">
        <f>IF(AND('MAPA DE RIESGOS'!$AP473="Muy Baja",'MAPA DE RIESGOS'!$AR473="Leve"),CONCATENATE("R",'MAPA DE RIESGOS'!$H473,"C",'MAPA DE RIESGOS'!$AF473),"")</f>
        <v/>
      </c>
      <c r="Z159" s="338" t="str">
        <f>IF(AND('MAPA DE RIESGOS'!$AP474="Muy Baja",'MAPA DE RIESGOS'!$AR474="Leve"),CONCATENATE("R",'MAPA DE RIESGOS'!$H474,"C",'MAPA DE RIESGOS'!$AF474),"")</f>
        <v/>
      </c>
      <c r="AA159" s="339" t="str">
        <f>IF(AND('MAPA DE RIESGOS'!$AP475="Muy Baja",'MAPA DE RIESGOS'!$AR475="Leve"),CONCATENATE("R",'MAPA DE RIESGOS'!$H475,"C",'MAPA DE RIESGOS'!$AF475),"")</f>
        <v/>
      </c>
      <c r="AB159" s="337" t="str">
        <f>IF(AND('MAPA DE RIESGOS'!$AP458="Muy Baja",'MAPA DE RIESGOS'!$AR458="Menor"),CONCATENATE("R",'MAPA DE RIESGOS'!$H458,"C",'MAPA DE RIESGOS'!$AF458),"")</f>
        <v/>
      </c>
      <c r="AC159" s="338" t="str">
        <f>IF(AND('MAPA DE RIESGOS'!$AP459="Muy Baja",'MAPA DE RIESGOS'!$AR459="Menor"),CONCATENATE("R",'MAPA DE RIESGOS'!$H459,"C",'MAPA DE RIESGOS'!$AF459),"")</f>
        <v/>
      </c>
      <c r="AD159" s="338" t="str">
        <f>IF(AND('MAPA DE RIESGOS'!$AP460="Muy Baja",'MAPA DE RIESGOS'!$AR460="Menor"),CONCATENATE("R",'MAPA DE RIESGOS'!$H460,"C",'MAPA DE RIESGOS'!$AF460),"")</f>
        <v/>
      </c>
      <c r="AE159" s="338" t="str">
        <f>IF(AND('MAPA DE RIESGOS'!$AP461="Muy Baja",'MAPA DE RIESGOS'!$AR461="Menor"),CONCATENATE("R",'MAPA DE RIESGOS'!$H461,"C",'MAPA DE RIESGOS'!$AF461),"")</f>
        <v/>
      </c>
      <c r="AF159" s="338" t="str">
        <f>IF(AND('MAPA DE RIESGOS'!$AP462="Muy Baja",'MAPA DE RIESGOS'!$AR462="Menor"),CONCATENATE("R",'MAPA DE RIESGOS'!$H462,"C",'MAPA DE RIESGOS'!$AF462),"")</f>
        <v/>
      </c>
      <c r="AG159" s="338" t="str">
        <f>IF(AND('MAPA DE RIESGOS'!$AP463="Muy Baja",'MAPA DE RIESGOS'!$AR463="Menor"),CONCATENATE("R",'MAPA DE RIESGOS'!$H463,"C",'MAPA DE RIESGOS'!$AF463),"")</f>
        <v/>
      </c>
      <c r="AH159" s="338" t="str">
        <f>IF(AND('MAPA DE RIESGOS'!$AP464="Muy Baja",'MAPA DE RIESGOS'!$AR464="Menor"),CONCATENATE("R",'MAPA DE RIESGOS'!$H464,"C",'MAPA DE RIESGOS'!$AF464),"")</f>
        <v/>
      </c>
      <c r="AI159" s="338" t="str">
        <f>IF(AND('MAPA DE RIESGOS'!$AP465="Muy Baja",'MAPA DE RIESGOS'!$AR465="Menor"),CONCATENATE("R",'MAPA DE RIESGOS'!$H465,"C",'MAPA DE RIESGOS'!$AF465),"")</f>
        <v/>
      </c>
      <c r="AJ159" s="338" t="str">
        <f>IF(AND('MAPA DE RIESGOS'!$AP466="Muy Baja",'MAPA DE RIESGOS'!$AR466="Menor"),CONCATENATE("R",'MAPA DE RIESGOS'!$H466,"C",'MAPA DE RIESGOS'!$AF466),"")</f>
        <v/>
      </c>
      <c r="AK159" s="338" t="str">
        <f>IF(AND('MAPA DE RIESGOS'!$AP467="Muy Baja",'MAPA DE RIESGOS'!$AR467="Menor"),CONCATENATE("R",'MAPA DE RIESGOS'!$H467,"C",'MAPA DE RIESGOS'!$AF467),"")</f>
        <v/>
      </c>
      <c r="AL159" s="338" t="str">
        <f>IF(AND('MAPA DE RIESGOS'!$AP468="Muy Baja",'MAPA DE RIESGOS'!$AR468="Menor"),CONCATENATE("R",'MAPA DE RIESGOS'!$H468,"C",'MAPA DE RIESGOS'!$AF468),"")</f>
        <v/>
      </c>
      <c r="AM159" s="338" t="str">
        <f>IF(AND('MAPA DE RIESGOS'!$AP469="Muy Baja",'MAPA DE RIESGOS'!$AR469="Menor"),CONCATENATE("R",'MAPA DE RIESGOS'!$H469,"C",'MAPA DE RIESGOS'!$AF469),"")</f>
        <v/>
      </c>
      <c r="AN159" s="338" t="str">
        <f>IF(AND('MAPA DE RIESGOS'!$AP470="Muy Baja",'MAPA DE RIESGOS'!$AR470="Menor"),CONCATENATE("R",'MAPA DE RIESGOS'!$H470,"C",'MAPA DE RIESGOS'!$AF470),"")</f>
        <v/>
      </c>
      <c r="AO159" s="338" t="str">
        <f>IF(AND('MAPA DE RIESGOS'!$AP471="Muy Baja",'MAPA DE RIESGOS'!$AR471="Menor"),CONCATENATE("R",'MAPA DE RIESGOS'!$H471,"C",'MAPA DE RIESGOS'!$AF471),"")</f>
        <v/>
      </c>
      <c r="AP159" s="338" t="str">
        <f>IF(AND('MAPA DE RIESGOS'!$AP472="Muy Baja",'MAPA DE RIESGOS'!$AR472="Menor"),CONCATENATE("R",'MAPA DE RIESGOS'!$H472,"C",'MAPA DE RIESGOS'!$AF472),"")</f>
        <v/>
      </c>
      <c r="AQ159" s="338" t="str">
        <f>IF(AND('MAPA DE RIESGOS'!$AP473="Muy Baja",'MAPA DE RIESGOS'!$AR473="Menor"),CONCATENATE("R",'MAPA DE RIESGOS'!$H473,"C",'MAPA DE RIESGOS'!$AF473),"")</f>
        <v/>
      </c>
      <c r="AR159" s="338" t="str">
        <f>IF(AND('MAPA DE RIESGOS'!$AP474="Muy Baja",'MAPA DE RIESGOS'!$AR474="Menor"),CONCATENATE("R",'MAPA DE RIESGOS'!$H474,"C",'MAPA DE RIESGOS'!$AF474),"")</f>
        <v/>
      </c>
      <c r="AS159" s="339" t="str">
        <f>IF(AND('MAPA DE RIESGOS'!$AP475="Muy Baja",'MAPA DE RIESGOS'!$AR475="Menor"),CONCATENATE("R",'MAPA DE RIESGOS'!$H475,"C",'MAPA DE RIESGOS'!$AF475),"")</f>
        <v/>
      </c>
      <c r="AT159" s="328" t="str">
        <f>IF(AND('MAPA DE RIESGOS'!$AP458="Muy Baja",'MAPA DE RIESGOS'!$AR458="Moderado"),CONCATENATE("R",'MAPA DE RIESGOS'!$H458,"C",'MAPA DE RIESGOS'!$AF458),"")</f>
        <v/>
      </c>
      <c r="AU159" s="329" t="str">
        <f>IF(AND('MAPA DE RIESGOS'!$AP459="Muy Baja",'MAPA DE RIESGOS'!$AR459="Moderado"),CONCATENATE("R",'MAPA DE RIESGOS'!$H459,"C",'MAPA DE RIESGOS'!$AF459),"")</f>
        <v/>
      </c>
      <c r="AV159" s="329" t="str">
        <f>IF(AND('MAPA DE RIESGOS'!$AP460="Muy Baja",'MAPA DE RIESGOS'!$AR460="Moderado"),CONCATENATE("R",'MAPA DE RIESGOS'!$H460,"C",'MAPA DE RIESGOS'!$AF460),"")</f>
        <v/>
      </c>
      <c r="AW159" s="329" t="str">
        <f>IF(AND('MAPA DE RIESGOS'!$AP461="Muy Baja",'MAPA DE RIESGOS'!$AR461="Moderado"),CONCATENATE("R",'MAPA DE RIESGOS'!$H461,"C",'MAPA DE RIESGOS'!$AF461),"")</f>
        <v/>
      </c>
      <c r="AX159" s="329" t="str">
        <f>IF(AND('MAPA DE RIESGOS'!$AP462="Muy Baja",'MAPA DE RIESGOS'!$AR462="Moderado"),CONCATENATE("R",'MAPA DE RIESGOS'!$H462,"C",'MAPA DE RIESGOS'!$AF462),"")</f>
        <v/>
      </c>
      <c r="AY159" s="329" t="str">
        <f>IF(AND('MAPA DE RIESGOS'!$AP463="Muy Baja",'MAPA DE RIESGOS'!$AR463="Moderado"),CONCATENATE("R",'MAPA DE RIESGOS'!$H463,"C",'MAPA DE RIESGOS'!$AF463),"")</f>
        <v/>
      </c>
      <c r="AZ159" s="329" t="str">
        <f>IF(AND('MAPA DE RIESGOS'!$AP464="Muy Baja",'MAPA DE RIESGOS'!$AR464="Moderado"),CONCATENATE("R",'MAPA DE RIESGOS'!$H464,"C",'MAPA DE RIESGOS'!$AF464),"")</f>
        <v/>
      </c>
      <c r="BA159" s="329" t="str">
        <f>IF(AND('MAPA DE RIESGOS'!$AP465="Muy Baja",'MAPA DE RIESGOS'!$AR465="Moderado"),CONCATENATE("R",'MAPA DE RIESGOS'!$H465,"C",'MAPA DE RIESGOS'!$AF465),"")</f>
        <v/>
      </c>
      <c r="BB159" s="329" t="str">
        <f>IF(AND('MAPA DE RIESGOS'!$AP466="Muy Baja",'MAPA DE RIESGOS'!$AR466="Moderado"),CONCATENATE("R",'MAPA DE RIESGOS'!$H466,"C",'MAPA DE RIESGOS'!$AF466),"")</f>
        <v/>
      </c>
      <c r="BC159" s="329" t="str">
        <f>IF(AND('MAPA DE RIESGOS'!$AP467="Muy Baja",'MAPA DE RIESGOS'!$AR467="Moderado"),CONCATENATE("R",'MAPA DE RIESGOS'!$H467,"C",'MAPA DE RIESGOS'!$AF467),"")</f>
        <v/>
      </c>
      <c r="BD159" s="329" t="str">
        <f>IF(AND('MAPA DE RIESGOS'!$AP468="Muy Baja",'MAPA DE RIESGOS'!$AR468="Moderado"),CONCATENATE("R",'MAPA DE RIESGOS'!$H468,"C",'MAPA DE RIESGOS'!$AF468),"")</f>
        <v/>
      </c>
      <c r="BE159" s="329" t="str">
        <f>IF(AND('MAPA DE RIESGOS'!$AP469="Muy Baja",'MAPA DE RIESGOS'!$AR469="Moderado"),CONCATENATE("R",'MAPA DE RIESGOS'!$H469,"C",'MAPA DE RIESGOS'!$AF469),"")</f>
        <v/>
      </c>
      <c r="BF159" s="329" t="str">
        <f>IF(AND('MAPA DE RIESGOS'!$AP470="Muy Baja",'MAPA DE RIESGOS'!$AR470="Moderado"),CONCATENATE("R",'MAPA DE RIESGOS'!$H470,"C",'MAPA DE RIESGOS'!$AF470),"")</f>
        <v/>
      </c>
      <c r="BG159" s="329" t="str">
        <f>IF(AND('MAPA DE RIESGOS'!$AP471="Muy Baja",'MAPA DE RIESGOS'!$AR471="Moderado"),CONCATENATE("R",'MAPA DE RIESGOS'!$H471,"C",'MAPA DE RIESGOS'!$AF471),"")</f>
        <v/>
      </c>
      <c r="BH159" s="329" t="str">
        <f>IF(AND('MAPA DE RIESGOS'!$AP472="Muy Baja",'MAPA DE RIESGOS'!$AR472="Moderado"),CONCATENATE("R",'MAPA DE RIESGOS'!$H472,"C",'MAPA DE RIESGOS'!$AF472),"")</f>
        <v/>
      </c>
      <c r="BI159" s="329" t="str">
        <f>IF(AND('MAPA DE RIESGOS'!$AP473="Muy Baja",'MAPA DE RIESGOS'!$AR473="Moderado"),CONCATENATE("R",'MAPA DE RIESGOS'!$H473,"C",'MAPA DE RIESGOS'!$AF473),"")</f>
        <v/>
      </c>
      <c r="BJ159" s="329" t="str">
        <f>IF(AND('MAPA DE RIESGOS'!$AP474="Muy Baja",'MAPA DE RIESGOS'!$AR474="Moderado"),CONCATENATE("R",'MAPA DE RIESGOS'!$H474,"C",'MAPA DE RIESGOS'!$AF474),"")</f>
        <v/>
      </c>
      <c r="BK159" s="330" t="str">
        <f>IF(AND('MAPA DE RIESGOS'!$AP475="Muy Baja",'MAPA DE RIESGOS'!$AR475="Moderado"),CONCATENATE("R",'MAPA DE RIESGOS'!$H475,"C",'MAPA DE RIESGOS'!$AF475),"")</f>
        <v/>
      </c>
      <c r="BL159" s="316" t="str">
        <f>IF(AND('MAPA DE RIESGOS'!$AP458="Muy Baja",'MAPA DE RIESGOS'!$AR458="Mayor"),CONCATENATE("R",'MAPA DE RIESGOS'!$H458,"C",'MAPA DE RIESGOS'!$AF458),"")</f>
        <v/>
      </c>
      <c r="BM159" s="316" t="str">
        <f>IF(AND('MAPA DE RIESGOS'!$AP459="Muy Baja",'MAPA DE RIESGOS'!$AR459="Mayor"),CONCATENATE("R",'MAPA DE RIESGOS'!$H459,"C",'MAPA DE RIESGOS'!$AF459),"")</f>
        <v/>
      </c>
      <c r="BN159" s="316" t="str">
        <f>IF(AND('MAPA DE RIESGOS'!$AP460="Muy Baja",'MAPA DE RIESGOS'!$AR460="Mayor"),CONCATENATE("R",'MAPA DE RIESGOS'!$H460,"C",'MAPA DE RIESGOS'!$AF460),"")</f>
        <v/>
      </c>
      <c r="BO159" s="316" t="str">
        <f>IF(AND('MAPA DE RIESGOS'!$AP461="Muy Baja",'MAPA DE RIESGOS'!$AR461="Mayor"),CONCATENATE("R",'MAPA DE RIESGOS'!$H461,"C",'MAPA DE RIESGOS'!$AF461),"")</f>
        <v/>
      </c>
      <c r="BP159" s="316" t="str">
        <f>IF(AND('MAPA DE RIESGOS'!$AP462="Muy Baja",'MAPA DE RIESGOS'!$AR462="Mayor"),CONCATENATE("R",'MAPA DE RIESGOS'!$H462,"C",'MAPA DE RIESGOS'!$AF462),"")</f>
        <v/>
      </c>
      <c r="BQ159" s="316" t="str">
        <f>IF(AND('MAPA DE RIESGOS'!$AP463="Muy Baja",'MAPA DE RIESGOS'!$AR463="Mayor"),CONCATENATE("R",'MAPA DE RIESGOS'!$H463,"C",'MAPA DE RIESGOS'!$AF463),"")</f>
        <v/>
      </c>
      <c r="BR159" s="316" t="str">
        <f>IF(AND('MAPA DE RIESGOS'!$AP464="Muy Baja",'MAPA DE RIESGOS'!$AR464="Mayor"),CONCATENATE("R",'MAPA DE RIESGOS'!$H464,"C",'MAPA DE RIESGOS'!$AF464),"")</f>
        <v/>
      </c>
      <c r="BS159" s="316" t="str">
        <f>IF(AND('MAPA DE RIESGOS'!$AP465="Muy Baja",'MAPA DE RIESGOS'!$AR465="Mayor"),CONCATENATE("R",'MAPA DE RIESGOS'!$H465,"C",'MAPA DE RIESGOS'!$AF465),"")</f>
        <v/>
      </c>
      <c r="BT159" s="316" t="str">
        <f>IF(AND('MAPA DE RIESGOS'!$AP466="Muy Baja",'MAPA DE RIESGOS'!$AR466="Mayor"),CONCATENATE("R",'MAPA DE RIESGOS'!$H466,"C",'MAPA DE RIESGOS'!$AF466),"")</f>
        <v/>
      </c>
      <c r="BU159" s="316" t="str">
        <f>IF(AND('MAPA DE RIESGOS'!$AP467="Muy Baja",'MAPA DE RIESGOS'!$AR467="Mayor"),CONCATENATE("R",'MAPA DE RIESGOS'!$H467,"C",'MAPA DE RIESGOS'!$AF467),"")</f>
        <v/>
      </c>
      <c r="BV159" s="316" t="str">
        <f>IF(AND('MAPA DE RIESGOS'!$AP468="Muy Baja",'MAPA DE RIESGOS'!$AR468="Mayor"),CONCATENATE("R",'MAPA DE RIESGOS'!$H468,"C",'MAPA DE RIESGOS'!$AF468),"")</f>
        <v/>
      </c>
      <c r="BW159" s="316" t="str">
        <f>IF(AND('MAPA DE RIESGOS'!$AP469="Muy Baja",'MAPA DE RIESGOS'!$AR469="Mayor"),CONCATENATE("R",'MAPA DE RIESGOS'!$H469,"C",'MAPA DE RIESGOS'!$AF469),"")</f>
        <v/>
      </c>
      <c r="BX159" s="316" t="str">
        <f>IF(AND('MAPA DE RIESGOS'!$AP470="Muy Baja",'MAPA DE RIESGOS'!$AR470="Mayor"),CONCATENATE("R",'MAPA DE RIESGOS'!$H470,"C",'MAPA DE RIESGOS'!$AF470),"")</f>
        <v/>
      </c>
      <c r="BY159" s="316" t="str">
        <f>IF(AND('MAPA DE RIESGOS'!$AP471="Muy Baja",'MAPA DE RIESGOS'!$AR471="Mayor"),CONCATENATE("R",'MAPA DE RIESGOS'!$H471,"C",'MAPA DE RIESGOS'!$AF471),"")</f>
        <v/>
      </c>
      <c r="BZ159" s="316" t="str">
        <f>IF(AND('MAPA DE RIESGOS'!$AP472="Muy Baja",'MAPA DE RIESGOS'!$AR472="Mayor"),CONCATENATE("R",'MAPA DE RIESGOS'!$H472,"C",'MAPA DE RIESGOS'!$AF472),"")</f>
        <v/>
      </c>
      <c r="CA159" s="316" t="str">
        <f>IF(AND('MAPA DE RIESGOS'!$AP473="Muy Baja",'MAPA DE RIESGOS'!$AR473="Mayor"),CONCATENATE("R",'MAPA DE RIESGOS'!$H473,"C",'MAPA DE RIESGOS'!$AF473),"")</f>
        <v/>
      </c>
      <c r="CB159" s="316" t="str">
        <f>IF(AND('MAPA DE RIESGOS'!$AP474="Muy Baja",'MAPA DE RIESGOS'!$AR474="Mayor"),CONCATENATE("R",'MAPA DE RIESGOS'!$H474,"C",'MAPA DE RIESGOS'!$AF474),"")</f>
        <v/>
      </c>
      <c r="CC159" s="317" t="str">
        <f>IF(AND('MAPA DE RIESGOS'!$AP475="Muy Baja",'MAPA DE RIESGOS'!$AR475="Mayor"),CONCATENATE("R",'MAPA DE RIESGOS'!$H475,"C",'MAPA DE RIESGOS'!$AF475),"")</f>
        <v/>
      </c>
      <c r="CD159" s="318" t="str">
        <f>IF(AND('MAPA DE RIESGOS'!$AP458="Muy Baja",'MAPA DE RIESGOS'!$AR458="Catastrófico"),CONCATENATE("R",'MAPA DE RIESGOS'!$H458,"C",'MAPA DE RIESGOS'!$AF458),"")</f>
        <v/>
      </c>
      <c r="CE159" s="318" t="str">
        <f>IF(AND('MAPA DE RIESGOS'!$AP459="Muy Baja",'MAPA DE RIESGOS'!$AR459="Catastrófico"),CONCATENATE("R",'MAPA DE RIESGOS'!$H459,"C",'MAPA DE RIESGOS'!$AF459),"")</f>
        <v/>
      </c>
      <c r="CF159" s="318" t="str">
        <f>IF(AND('MAPA DE RIESGOS'!$AP460="Muy Baja",'MAPA DE RIESGOS'!$AR460="Catastrófico"),CONCATENATE("R",'MAPA DE RIESGOS'!$H460,"C",'MAPA DE RIESGOS'!$AF460),"")</f>
        <v/>
      </c>
      <c r="CG159" s="318" t="str">
        <f>IF(AND('MAPA DE RIESGOS'!$AP461="Muy Baja",'MAPA DE RIESGOS'!$AR461="Catastrófico"),CONCATENATE("R",'MAPA DE RIESGOS'!$H461,"C",'MAPA DE RIESGOS'!$AF461),"")</f>
        <v/>
      </c>
      <c r="CH159" s="318" t="str">
        <f>IF(AND('MAPA DE RIESGOS'!$AP462="Muy Baja",'MAPA DE RIESGOS'!$AR462="Catastrófico"),CONCATENATE("R",'MAPA DE RIESGOS'!$H462,"C",'MAPA DE RIESGOS'!$AF462),"")</f>
        <v/>
      </c>
      <c r="CI159" s="318" t="str">
        <f>IF(AND('MAPA DE RIESGOS'!$AP463="Muy Baja",'MAPA DE RIESGOS'!$AR463="Catastrófico"),CONCATENATE("R",'MAPA DE RIESGOS'!$H463,"C",'MAPA DE RIESGOS'!$AF463),"")</f>
        <v/>
      </c>
      <c r="CJ159" s="318" t="str">
        <f>IF(AND('MAPA DE RIESGOS'!$AP464="Muy Baja",'MAPA DE RIESGOS'!$AR464="Catastrófico"),CONCATENATE("R",'MAPA DE RIESGOS'!$H464,"C",'MAPA DE RIESGOS'!$AF464),"")</f>
        <v/>
      </c>
      <c r="CK159" s="318" t="str">
        <f>IF(AND('MAPA DE RIESGOS'!$AP465="Muy Baja",'MAPA DE RIESGOS'!$AR465="Catastrófico"),CONCATENATE("R",'MAPA DE RIESGOS'!$H465,"C",'MAPA DE RIESGOS'!$AF465),"")</f>
        <v/>
      </c>
      <c r="CL159" s="318" t="str">
        <f>IF(AND('MAPA DE RIESGOS'!$AP466="Muy Baja",'MAPA DE RIESGOS'!$AR466="Catastrófico"),CONCATENATE("R",'MAPA DE RIESGOS'!$H466,"C",'MAPA DE RIESGOS'!$AF466),"")</f>
        <v/>
      </c>
      <c r="CM159" s="318" t="str">
        <f>IF(AND('MAPA DE RIESGOS'!$AP467="Muy Baja",'MAPA DE RIESGOS'!$AR467="Catastrófico"),CONCATENATE("R",'MAPA DE RIESGOS'!$H467,"C",'MAPA DE RIESGOS'!$AF467),"")</f>
        <v/>
      </c>
      <c r="CN159" s="318" t="str">
        <f>IF(AND('MAPA DE RIESGOS'!$AP468="Muy Baja",'MAPA DE RIESGOS'!$AR468="Catastrófico"),CONCATENATE("R",'MAPA DE RIESGOS'!$H468,"C",'MAPA DE RIESGOS'!$AF468),"")</f>
        <v/>
      </c>
      <c r="CO159" s="318" t="str">
        <f>IF(AND('MAPA DE RIESGOS'!$AP469="Muy Baja",'MAPA DE RIESGOS'!$AR469="Catastrófico"),CONCATENATE("R",'MAPA DE RIESGOS'!$H469,"C",'MAPA DE RIESGOS'!$AF469),"")</f>
        <v/>
      </c>
      <c r="CP159" s="318" t="str">
        <f>IF(AND('MAPA DE RIESGOS'!$AP470="Muy Baja",'MAPA DE RIESGOS'!$AR470="Catastrófico"),CONCATENATE("R",'MAPA DE RIESGOS'!$H470,"C",'MAPA DE RIESGOS'!$AF470),"")</f>
        <v/>
      </c>
      <c r="CQ159" s="318" t="str">
        <f>IF(AND('MAPA DE RIESGOS'!$AP471="Muy Baja",'MAPA DE RIESGOS'!$AR471="Catastrófico"),CONCATENATE("R",'MAPA DE RIESGOS'!$H471,"C",'MAPA DE RIESGOS'!$AF471),"")</f>
        <v/>
      </c>
      <c r="CR159" s="318" t="str">
        <f>IF(AND('MAPA DE RIESGOS'!$AP472="Muy Baja",'MAPA DE RIESGOS'!$AR472="Catastrófico"),CONCATENATE("R",'MAPA DE RIESGOS'!$H472,"C",'MAPA DE RIESGOS'!$AF472),"")</f>
        <v/>
      </c>
      <c r="CS159" s="318" t="str">
        <f>IF(AND('MAPA DE RIESGOS'!$AP473="Muy Baja",'MAPA DE RIESGOS'!$AR473="Catastrófico"),CONCATENATE("R",'MAPA DE RIESGOS'!$H473,"C",'MAPA DE RIESGOS'!$AF473),"")</f>
        <v/>
      </c>
      <c r="CT159" s="318" t="str">
        <f>IF(AND('MAPA DE RIESGOS'!$AP474="Muy Baja",'MAPA DE RIESGOS'!$AR474="Catastrófico"),CONCATENATE("R",'MAPA DE RIESGOS'!$H474,"C",'MAPA DE RIESGOS'!$AF474),"")</f>
        <v/>
      </c>
      <c r="CU159" s="319" t="str">
        <f>IF(AND('MAPA DE RIESGOS'!$AP475="Muy Baja",'MAPA DE RIESGOS'!$AR475="Catastrófico"),CONCATENATE("R",'MAPA DE RIESGOS'!$H475,"C",'MAPA DE RIESGOS'!$AF475),"")</f>
        <v/>
      </c>
      <c r="CV159" s="57"/>
    </row>
    <row r="160" spans="2:100" ht="32.450000000000003" customHeight="1">
      <c r="B160" s="878"/>
      <c r="C160" s="878"/>
      <c r="D160" s="879"/>
      <c r="E160" s="849"/>
      <c r="F160" s="850"/>
      <c r="G160" s="850"/>
      <c r="H160" s="850"/>
      <c r="I160" s="850"/>
      <c r="J160" s="337" t="str">
        <f>IF(AND('MAPA DE RIESGOS'!$AP476="Muy Baja",'MAPA DE RIESGOS'!$AR476="Leve"),CONCATENATE("R",'MAPA DE RIESGOS'!$H476,"C",'MAPA DE RIESGOS'!$AF476),"")</f>
        <v/>
      </c>
      <c r="K160" s="338" t="str">
        <f>IF(AND('MAPA DE RIESGOS'!$AP477="Muy Baja",'MAPA DE RIESGOS'!$AR477="Leve"),CONCATENATE("R",'MAPA DE RIESGOS'!$H477,"C",'MAPA DE RIESGOS'!$AF477),"")</f>
        <v/>
      </c>
      <c r="L160" s="338" t="str">
        <f>IF(AND('MAPA DE RIESGOS'!$AP478="Muy Baja",'MAPA DE RIESGOS'!$AR478="Leve"),CONCATENATE("R",'MAPA DE RIESGOS'!$H478,"C",'MAPA DE RIESGOS'!$AF478),"")</f>
        <v/>
      </c>
      <c r="M160" s="338" t="str">
        <f>IF(AND('MAPA DE RIESGOS'!$AP479="Muy Baja",'MAPA DE RIESGOS'!$AR479="Leve"),CONCATENATE("R",'MAPA DE RIESGOS'!$H479,"C",'MAPA DE RIESGOS'!$AF479),"")</f>
        <v/>
      </c>
      <c r="N160" s="338" t="str">
        <f>IF(AND('MAPA DE RIESGOS'!$AP480="Muy Baja",'MAPA DE RIESGOS'!$AR480="Leve"),CONCATENATE("R",'MAPA DE RIESGOS'!$H480,"C",'MAPA DE RIESGOS'!$AF480),"")</f>
        <v/>
      </c>
      <c r="O160" s="338" t="str">
        <f>IF(AND('MAPA DE RIESGOS'!$AP481="Muy Baja",'MAPA DE RIESGOS'!$AR481="Leve"),CONCATENATE("R",'MAPA DE RIESGOS'!$H481,"C",'MAPA DE RIESGOS'!$AF481),"")</f>
        <v/>
      </c>
      <c r="P160" s="338" t="str">
        <f>IF(AND('MAPA DE RIESGOS'!$AP482="Muy Baja",'MAPA DE RIESGOS'!$AR482="Leve"),CONCATENATE("R",'MAPA DE RIESGOS'!$H482,"C",'MAPA DE RIESGOS'!$AF482),"")</f>
        <v/>
      </c>
      <c r="Q160" s="338" t="str">
        <f>IF(AND('MAPA DE RIESGOS'!$AP483="Muy Baja",'MAPA DE RIESGOS'!$AR483="Leve"),CONCATENATE("R",'MAPA DE RIESGOS'!$H483,"C",'MAPA DE RIESGOS'!$AF483),"")</f>
        <v/>
      </c>
      <c r="R160" s="338" t="str">
        <f>IF(AND('MAPA DE RIESGOS'!$AP484="Muy Baja",'MAPA DE RIESGOS'!$AR484="Leve"),CONCATENATE("R",'MAPA DE RIESGOS'!$H484,"C",'MAPA DE RIESGOS'!$AF484),"")</f>
        <v/>
      </c>
      <c r="S160" s="338" t="str">
        <f>IF(AND('MAPA DE RIESGOS'!$AP485="Muy Baja",'MAPA DE RIESGOS'!$AR485="Leve"),CONCATENATE("R",'MAPA DE RIESGOS'!$H485,"C",'MAPA DE RIESGOS'!$AF485),"")</f>
        <v/>
      </c>
      <c r="T160" s="338" t="str">
        <f>IF(AND('MAPA DE RIESGOS'!$AP486="Muy Baja",'MAPA DE RIESGOS'!$AR486="Leve"),CONCATENATE("R",'MAPA DE RIESGOS'!$H486,"C",'MAPA DE RIESGOS'!$AF486),"")</f>
        <v/>
      </c>
      <c r="U160" s="338" t="str">
        <f>IF(AND('MAPA DE RIESGOS'!$AP487="Muy Baja",'MAPA DE RIESGOS'!$AR487="Leve"),CONCATENATE("R",'MAPA DE RIESGOS'!$H487,"C",'MAPA DE RIESGOS'!$AF487),"")</f>
        <v/>
      </c>
      <c r="V160" s="338" t="str">
        <f>IF(AND('MAPA DE RIESGOS'!$AP488="Muy Baja",'MAPA DE RIESGOS'!$AR488="Leve"),CONCATENATE("R",'MAPA DE RIESGOS'!$H488,"C",'MAPA DE RIESGOS'!$AF488),"")</f>
        <v/>
      </c>
      <c r="W160" s="338" t="str">
        <f>IF(AND('MAPA DE RIESGOS'!$AP489="Muy Baja",'MAPA DE RIESGOS'!$AR489="Leve"),CONCATENATE("R",'MAPA DE RIESGOS'!$H489,"C",'MAPA DE RIESGOS'!$AF489),"")</f>
        <v/>
      </c>
      <c r="X160" s="338" t="str">
        <f>IF(AND('MAPA DE RIESGOS'!$AP490="Muy Baja",'MAPA DE RIESGOS'!$AR490="Leve"),CONCATENATE("R",'MAPA DE RIESGOS'!$H490,"C",'MAPA DE RIESGOS'!$AF490),"")</f>
        <v/>
      </c>
      <c r="Y160" s="338" t="str">
        <f>IF(AND('MAPA DE RIESGOS'!$AP491="Muy Baja",'MAPA DE RIESGOS'!$AR491="Leve"),CONCATENATE("R",'MAPA DE RIESGOS'!$H491,"C",'MAPA DE RIESGOS'!$AF491),"")</f>
        <v/>
      </c>
      <c r="Z160" s="338" t="str">
        <f>IF(AND('MAPA DE RIESGOS'!$AP492="Muy Baja",'MAPA DE RIESGOS'!$AR492="Leve"),CONCATENATE("R",'MAPA DE RIESGOS'!$H492,"C",'MAPA DE RIESGOS'!$AF492),"")</f>
        <v/>
      </c>
      <c r="AA160" s="339" t="str">
        <f>IF(AND('MAPA DE RIESGOS'!$AP493="Muy Baja",'MAPA DE RIESGOS'!$AR493="Leve"),CONCATENATE("R",'MAPA DE RIESGOS'!$H493,"C",'MAPA DE RIESGOS'!$AF493),"")</f>
        <v/>
      </c>
      <c r="AB160" s="337" t="str">
        <f>IF(AND('MAPA DE RIESGOS'!$AP476="Muy Baja",'MAPA DE RIESGOS'!$AR476="Menor"),CONCATENATE("R",'MAPA DE RIESGOS'!$H476,"C",'MAPA DE RIESGOS'!$AF476),"")</f>
        <v/>
      </c>
      <c r="AC160" s="338" t="str">
        <f>IF(AND('MAPA DE RIESGOS'!$AP477="Muy Baja",'MAPA DE RIESGOS'!$AR477="Menor"),CONCATENATE("R",'MAPA DE RIESGOS'!$H477,"C",'MAPA DE RIESGOS'!$AF477),"")</f>
        <v/>
      </c>
      <c r="AD160" s="338" t="str">
        <f>IF(AND('MAPA DE RIESGOS'!$AP478="Muy Baja",'MAPA DE RIESGOS'!$AR478="Menor"),CONCATENATE("R",'MAPA DE RIESGOS'!$H478,"C",'MAPA DE RIESGOS'!$AF478),"")</f>
        <v/>
      </c>
      <c r="AE160" s="338" t="str">
        <f>IF(AND('MAPA DE RIESGOS'!$AP479="Muy Baja",'MAPA DE RIESGOS'!$AR479="Menor"),CONCATENATE("R",'MAPA DE RIESGOS'!$H479,"C",'MAPA DE RIESGOS'!$AF479),"")</f>
        <v/>
      </c>
      <c r="AF160" s="338" t="str">
        <f>IF(AND('MAPA DE RIESGOS'!$AP480="Muy Baja",'MAPA DE RIESGOS'!$AR480="Menor"),CONCATENATE("R",'MAPA DE RIESGOS'!$H480,"C",'MAPA DE RIESGOS'!$AF480),"")</f>
        <v/>
      </c>
      <c r="AG160" s="338" t="str">
        <f>IF(AND('MAPA DE RIESGOS'!$AP481="Muy Baja",'MAPA DE RIESGOS'!$AR481="Menor"),CONCATENATE("R",'MAPA DE RIESGOS'!$H481,"C",'MAPA DE RIESGOS'!$AF481),"")</f>
        <v/>
      </c>
      <c r="AH160" s="338" t="str">
        <f>IF(AND('MAPA DE RIESGOS'!$AP482="Muy Baja",'MAPA DE RIESGOS'!$AR482="Menor"),CONCATENATE("R",'MAPA DE RIESGOS'!$H482,"C",'MAPA DE RIESGOS'!$AF482),"")</f>
        <v/>
      </c>
      <c r="AI160" s="338" t="str">
        <f>IF(AND('MAPA DE RIESGOS'!$AP483="Muy Baja",'MAPA DE RIESGOS'!$AR483="Menor"),CONCATENATE("R",'MAPA DE RIESGOS'!$H483,"C",'MAPA DE RIESGOS'!$AF483),"")</f>
        <v/>
      </c>
      <c r="AJ160" s="338" t="str">
        <f>IF(AND('MAPA DE RIESGOS'!$AP484="Muy Baja",'MAPA DE RIESGOS'!$AR484="Menor"),CONCATENATE("R",'MAPA DE RIESGOS'!$H484,"C",'MAPA DE RIESGOS'!$AF484),"")</f>
        <v/>
      </c>
      <c r="AK160" s="338" t="str">
        <f>IF(AND('MAPA DE RIESGOS'!$AP485="Muy Baja",'MAPA DE RIESGOS'!$AR485="Menor"),CONCATENATE("R",'MAPA DE RIESGOS'!$H485,"C",'MAPA DE RIESGOS'!$AF485),"")</f>
        <v/>
      </c>
      <c r="AL160" s="338" t="str">
        <f>IF(AND('MAPA DE RIESGOS'!$AP486="Muy Baja",'MAPA DE RIESGOS'!$AR486="Menor"),CONCATENATE("R",'MAPA DE RIESGOS'!$H486,"C",'MAPA DE RIESGOS'!$AF486),"")</f>
        <v/>
      </c>
      <c r="AM160" s="338" t="str">
        <f>IF(AND('MAPA DE RIESGOS'!$AP487="Muy Baja",'MAPA DE RIESGOS'!$AR487="Menor"),CONCATENATE("R",'MAPA DE RIESGOS'!$H487,"C",'MAPA DE RIESGOS'!$AF487),"")</f>
        <v/>
      </c>
      <c r="AN160" s="338" t="str">
        <f>IF(AND('MAPA DE RIESGOS'!$AP488="Muy Baja",'MAPA DE RIESGOS'!$AR488="Menor"),CONCATENATE("R",'MAPA DE RIESGOS'!$H488,"C",'MAPA DE RIESGOS'!$AF488),"")</f>
        <v/>
      </c>
      <c r="AO160" s="338" t="str">
        <f>IF(AND('MAPA DE RIESGOS'!$AP489="Muy Baja",'MAPA DE RIESGOS'!$AR489="Menor"),CONCATENATE("R",'MAPA DE RIESGOS'!$H489,"C",'MAPA DE RIESGOS'!$AF489),"")</f>
        <v/>
      </c>
      <c r="AP160" s="338" t="str">
        <f>IF(AND('MAPA DE RIESGOS'!$AP490="Muy Baja",'MAPA DE RIESGOS'!$AR490="Menor"),CONCATENATE("R",'MAPA DE RIESGOS'!$H490,"C",'MAPA DE RIESGOS'!$AF490),"")</f>
        <v/>
      </c>
      <c r="AQ160" s="338" t="str">
        <f>IF(AND('MAPA DE RIESGOS'!$AP491="Muy Baja",'MAPA DE RIESGOS'!$AR491="Menor"),CONCATENATE("R",'MAPA DE RIESGOS'!$H491,"C",'MAPA DE RIESGOS'!$AF491),"")</f>
        <v/>
      </c>
      <c r="AR160" s="338" t="str">
        <f>IF(AND('MAPA DE RIESGOS'!$AP492="Muy Baja",'MAPA DE RIESGOS'!$AR492="Menor"),CONCATENATE("R",'MAPA DE RIESGOS'!$H492,"C",'MAPA DE RIESGOS'!$AF492),"")</f>
        <v/>
      </c>
      <c r="AS160" s="339" t="str">
        <f>IF(AND('MAPA DE RIESGOS'!$AP493="Muy Baja",'MAPA DE RIESGOS'!$AR493="Menor"),CONCATENATE("R",'MAPA DE RIESGOS'!$H493,"C",'MAPA DE RIESGOS'!$AF493),"")</f>
        <v/>
      </c>
      <c r="AT160" s="328" t="str">
        <f>IF(AND('MAPA DE RIESGOS'!$AP476="Muy Baja",'MAPA DE RIESGOS'!$AR476="Moderado"),CONCATENATE("R",'MAPA DE RIESGOS'!$H476,"C",'MAPA DE RIESGOS'!$AF476),"")</f>
        <v/>
      </c>
      <c r="AU160" s="329" t="str">
        <f>IF(AND('MAPA DE RIESGOS'!$AP477="Muy Baja",'MAPA DE RIESGOS'!$AR477="Moderado"),CONCATENATE("R",'MAPA DE RIESGOS'!$H477,"C",'MAPA DE RIESGOS'!$AF477),"")</f>
        <v/>
      </c>
      <c r="AV160" s="329" t="str">
        <f>IF(AND('MAPA DE RIESGOS'!$AP478="Muy Baja",'MAPA DE RIESGOS'!$AR478="Moderado"),CONCATENATE("R",'MAPA DE RIESGOS'!$H478,"C",'MAPA DE RIESGOS'!$AF478),"")</f>
        <v/>
      </c>
      <c r="AW160" s="329" t="str">
        <f>IF(AND('MAPA DE RIESGOS'!$AP479="Muy Baja",'MAPA DE RIESGOS'!$AR479="Moderado"),CONCATENATE("R",'MAPA DE RIESGOS'!$H479,"C",'MAPA DE RIESGOS'!$AF479),"")</f>
        <v/>
      </c>
      <c r="AX160" s="329" t="str">
        <f>IF(AND('MAPA DE RIESGOS'!$AP480="Muy Baja",'MAPA DE RIESGOS'!$AR480="Moderado"),CONCATENATE("R",'MAPA DE RIESGOS'!$H480,"C",'MAPA DE RIESGOS'!$AF480),"")</f>
        <v/>
      </c>
      <c r="AY160" s="329" t="str">
        <f>IF(AND('MAPA DE RIESGOS'!$AP481="Muy Baja",'MAPA DE RIESGOS'!$AR481="Moderado"),CONCATENATE("R",'MAPA DE RIESGOS'!$H481,"C",'MAPA DE RIESGOS'!$AF481),"")</f>
        <v/>
      </c>
      <c r="AZ160" s="329" t="str">
        <f>IF(AND('MAPA DE RIESGOS'!$AP482="Muy Baja",'MAPA DE RIESGOS'!$AR482="Moderado"),CONCATENATE("R",'MAPA DE RIESGOS'!$H482,"C",'MAPA DE RIESGOS'!$AF482),"")</f>
        <v/>
      </c>
      <c r="BA160" s="329" t="str">
        <f>IF(AND('MAPA DE RIESGOS'!$AP483="Muy Baja",'MAPA DE RIESGOS'!$AR483="Moderado"),CONCATENATE("R",'MAPA DE RIESGOS'!$H483,"C",'MAPA DE RIESGOS'!$AF483),"")</f>
        <v/>
      </c>
      <c r="BB160" s="329" t="str">
        <f>IF(AND('MAPA DE RIESGOS'!$AP484="Muy Baja",'MAPA DE RIESGOS'!$AR484="Moderado"),CONCATENATE("R",'MAPA DE RIESGOS'!$H484,"C",'MAPA DE RIESGOS'!$AF484),"")</f>
        <v/>
      </c>
      <c r="BC160" s="329" t="str">
        <f>IF(AND('MAPA DE RIESGOS'!$AP485="Muy Baja",'MAPA DE RIESGOS'!$AR485="Moderado"),CONCATENATE("R",'MAPA DE RIESGOS'!$H485,"C",'MAPA DE RIESGOS'!$AF485),"")</f>
        <v/>
      </c>
      <c r="BD160" s="329" t="str">
        <f>IF(AND('MAPA DE RIESGOS'!$AP486="Muy Baja",'MAPA DE RIESGOS'!$AR486="Moderado"),CONCATENATE("R",'MAPA DE RIESGOS'!$H486,"C",'MAPA DE RIESGOS'!$AF486),"")</f>
        <v/>
      </c>
      <c r="BE160" s="329" t="str">
        <f>IF(AND('MAPA DE RIESGOS'!$AP487="Muy Baja",'MAPA DE RIESGOS'!$AR487="Moderado"),CONCATENATE("R",'MAPA DE RIESGOS'!$H487,"C",'MAPA DE RIESGOS'!$AF487),"")</f>
        <v/>
      </c>
      <c r="BF160" s="329" t="str">
        <f>IF(AND('MAPA DE RIESGOS'!$AP488="Muy Baja",'MAPA DE RIESGOS'!$AR488="Moderado"),CONCATENATE("R",'MAPA DE RIESGOS'!$H488,"C",'MAPA DE RIESGOS'!$AF488),"")</f>
        <v/>
      </c>
      <c r="BG160" s="329" t="str">
        <f>IF(AND('MAPA DE RIESGOS'!$AP489="Muy Baja",'MAPA DE RIESGOS'!$AR489="Moderado"),CONCATENATE("R",'MAPA DE RIESGOS'!$H489,"C",'MAPA DE RIESGOS'!$AF489),"")</f>
        <v/>
      </c>
      <c r="BH160" s="329" t="str">
        <f>IF(AND('MAPA DE RIESGOS'!$AP490="Muy Baja",'MAPA DE RIESGOS'!$AR490="Moderado"),CONCATENATE("R",'MAPA DE RIESGOS'!$H490,"C",'MAPA DE RIESGOS'!$AF490),"")</f>
        <v/>
      </c>
      <c r="BI160" s="329" t="str">
        <f>IF(AND('MAPA DE RIESGOS'!$AP491="Muy Baja",'MAPA DE RIESGOS'!$AR491="Moderado"),CONCATENATE("R",'MAPA DE RIESGOS'!$H491,"C",'MAPA DE RIESGOS'!$AF491),"")</f>
        <v/>
      </c>
      <c r="BJ160" s="329" t="str">
        <f>IF(AND('MAPA DE RIESGOS'!$AP492="Muy Baja",'MAPA DE RIESGOS'!$AR492="Moderado"),CONCATENATE("R",'MAPA DE RIESGOS'!$H492,"C",'MAPA DE RIESGOS'!$AF492),"")</f>
        <v/>
      </c>
      <c r="BK160" s="330" t="str">
        <f>IF(AND('MAPA DE RIESGOS'!$AP493="Muy Baja",'MAPA DE RIESGOS'!$AR493="Moderado"),CONCATENATE("R",'MAPA DE RIESGOS'!$H493,"C",'MAPA DE RIESGOS'!$AF493),"")</f>
        <v/>
      </c>
      <c r="BL160" s="316" t="str">
        <f>IF(AND('MAPA DE RIESGOS'!$AP476="Muy Baja",'MAPA DE RIESGOS'!$AR476="Mayor"),CONCATENATE("R",'MAPA DE RIESGOS'!$H476,"C",'MAPA DE RIESGOS'!$AF476),"")</f>
        <v/>
      </c>
      <c r="BM160" s="316" t="str">
        <f>IF(AND('MAPA DE RIESGOS'!$AP477="Muy Baja",'MAPA DE RIESGOS'!$AR477="Mayor"),CONCATENATE("R",'MAPA DE RIESGOS'!$H477,"C",'MAPA DE RIESGOS'!$AF477),"")</f>
        <v/>
      </c>
      <c r="BN160" s="316" t="str">
        <f>IF(AND('MAPA DE RIESGOS'!$AP478="Muy Baja",'MAPA DE RIESGOS'!$AR478="Mayor"),CONCATENATE("R",'MAPA DE RIESGOS'!$H478,"C",'MAPA DE RIESGOS'!$AF478),"")</f>
        <v/>
      </c>
      <c r="BO160" s="316" t="str">
        <f>IF(AND('MAPA DE RIESGOS'!$AP479="Muy Baja",'MAPA DE RIESGOS'!$AR479="Mayor"),CONCATENATE("R",'MAPA DE RIESGOS'!$H479,"C",'MAPA DE RIESGOS'!$AF479),"")</f>
        <v/>
      </c>
      <c r="BP160" s="316" t="str">
        <f>IF(AND('MAPA DE RIESGOS'!$AP480="Muy Baja",'MAPA DE RIESGOS'!$AR480="Mayor"),CONCATENATE("R",'MAPA DE RIESGOS'!$H480,"C",'MAPA DE RIESGOS'!$AF480),"")</f>
        <v/>
      </c>
      <c r="BQ160" s="316" t="str">
        <f>IF(AND('MAPA DE RIESGOS'!$AP481="Muy Baja",'MAPA DE RIESGOS'!$AR481="Mayor"),CONCATENATE("R",'MAPA DE RIESGOS'!$H481,"C",'MAPA DE RIESGOS'!$AF481),"")</f>
        <v/>
      </c>
      <c r="BR160" s="316" t="str">
        <f>IF(AND('MAPA DE RIESGOS'!$AP482="Muy Baja",'MAPA DE RIESGOS'!$AR482="Mayor"),CONCATENATE("R",'MAPA DE RIESGOS'!$H482,"C",'MAPA DE RIESGOS'!$AF482),"")</f>
        <v/>
      </c>
      <c r="BS160" s="316" t="str">
        <f>IF(AND('MAPA DE RIESGOS'!$AP483="Muy Baja",'MAPA DE RIESGOS'!$AR483="Mayor"),CONCATENATE("R",'MAPA DE RIESGOS'!$H483,"C",'MAPA DE RIESGOS'!$AF483),"")</f>
        <v/>
      </c>
      <c r="BT160" s="316" t="str">
        <f>IF(AND('MAPA DE RIESGOS'!$AP484="Muy Baja",'MAPA DE RIESGOS'!$AR484="Mayor"),CONCATENATE("R",'MAPA DE RIESGOS'!$H484,"C",'MAPA DE RIESGOS'!$AF484),"")</f>
        <v/>
      </c>
      <c r="BU160" s="316" t="str">
        <f>IF(AND('MAPA DE RIESGOS'!$AP485="Muy Baja",'MAPA DE RIESGOS'!$AR485="Mayor"),CONCATENATE("R",'MAPA DE RIESGOS'!$H485,"C",'MAPA DE RIESGOS'!$AF485),"")</f>
        <v/>
      </c>
      <c r="BV160" s="316" t="str">
        <f>IF(AND('MAPA DE RIESGOS'!$AP486="Muy Baja",'MAPA DE RIESGOS'!$AR486="Mayor"),CONCATENATE("R",'MAPA DE RIESGOS'!$H486,"C",'MAPA DE RIESGOS'!$AF486),"")</f>
        <v/>
      </c>
      <c r="BW160" s="316" t="str">
        <f>IF(AND('MAPA DE RIESGOS'!$AP487="Muy Baja",'MAPA DE RIESGOS'!$AR487="Mayor"),CONCATENATE("R",'MAPA DE RIESGOS'!$H487,"C",'MAPA DE RIESGOS'!$AF487),"")</f>
        <v/>
      </c>
      <c r="BX160" s="316" t="str">
        <f>IF(AND('MAPA DE RIESGOS'!$AP488="Muy Baja",'MAPA DE RIESGOS'!$AR488="Mayor"),CONCATENATE("R",'MAPA DE RIESGOS'!$H488,"C",'MAPA DE RIESGOS'!$AF488),"")</f>
        <v/>
      </c>
      <c r="BY160" s="316" t="str">
        <f>IF(AND('MAPA DE RIESGOS'!$AP489="Muy Baja",'MAPA DE RIESGOS'!$AR489="Mayor"),CONCATENATE("R",'MAPA DE RIESGOS'!$H489,"C",'MAPA DE RIESGOS'!$AF489),"")</f>
        <v/>
      </c>
      <c r="BZ160" s="316" t="str">
        <f>IF(AND('MAPA DE RIESGOS'!$AP490="Muy Baja",'MAPA DE RIESGOS'!$AR490="Mayor"),CONCATENATE("R",'MAPA DE RIESGOS'!$H490,"C",'MAPA DE RIESGOS'!$AF490),"")</f>
        <v/>
      </c>
      <c r="CA160" s="316" t="str">
        <f>IF(AND('MAPA DE RIESGOS'!$AP491="Muy Baja",'MAPA DE RIESGOS'!$AR491="Mayor"),CONCATENATE("R",'MAPA DE RIESGOS'!$H491,"C",'MAPA DE RIESGOS'!$AF491),"")</f>
        <v/>
      </c>
      <c r="CB160" s="316" t="str">
        <f>IF(AND('MAPA DE RIESGOS'!$AP492="Muy Baja",'MAPA DE RIESGOS'!$AR492="Mayor"),CONCATENATE("R",'MAPA DE RIESGOS'!$H492,"C",'MAPA DE RIESGOS'!$AF492),"")</f>
        <v/>
      </c>
      <c r="CC160" s="317" t="str">
        <f>IF(AND('MAPA DE RIESGOS'!$AP493="Muy Baja",'MAPA DE RIESGOS'!$AR493="Mayor"),CONCATENATE("R",'MAPA DE RIESGOS'!$H493,"C",'MAPA DE RIESGOS'!$AF493),"")</f>
        <v/>
      </c>
      <c r="CD160" s="318" t="str">
        <f>IF(AND('MAPA DE RIESGOS'!$AP476="Muy Baja",'MAPA DE RIESGOS'!$AR476="Catastrófico"),CONCATENATE("R",'MAPA DE RIESGOS'!$H476,"C",'MAPA DE RIESGOS'!$AF476),"")</f>
        <v/>
      </c>
      <c r="CE160" s="318" t="str">
        <f>IF(AND('MAPA DE RIESGOS'!$AP477="Muy Baja",'MAPA DE RIESGOS'!$AR477="Catastrófico"),CONCATENATE("R",'MAPA DE RIESGOS'!$H477,"C",'MAPA DE RIESGOS'!$AF477),"")</f>
        <v/>
      </c>
      <c r="CF160" s="318" t="str">
        <f>IF(AND('MAPA DE RIESGOS'!$AP478="Muy Baja",'MAPA DE RIESGOS'!$AR478="Catastrófico"),CONCATENATE("R",'MAPA DE RIESGOS'!$H478,"C",'MAPA DE RIESGOS'!$AF478),"")</f>
        <v/>
      </c>
      <c r="CG160" s="318" t="str">
        <f>IF(AND('MAPA DE RIESGOS'!$AP479="Muy Baja",'MAPA DE RIESGOS'!$AR479="Catastrófico"),CONCATENATE("R",'MAPA DE RIESGOS'!$H479,"C",'MAPA DE RIESGOS'!$AF479),"")</f>
        <v/>
      </c>
      <c r="CH160" s="318" t="str">
        <f>IF(AND('MAPA DE RIESGOS'!$AP480="Muy Baja",'MAPA DE RIESGOS'!$AR480="Catastrófico"),CONCATENATE("R",'MAPA DE RIESGOS'!$H480,"C",'MAPA DE RIESGOS'!$AF480),"")</f>
        <v/>
      </c>
      <c r="CI160" s="318" t="str">
        <f>IF(AND('MAPA DE RIESGOS'!$AP481="Muy Baja",'MAPA DE RIESGOS'!$AR481="Catastrófico"),CONCATENATE("R",'MAPA DE RIESGOS'!$H481,"C",'MAPA DE RIESGOS'!$AF481),"")</f>
        <v/>
      </c>
      <c r="CJ160" s="318" t="str">
        <f>IF(AND('MAPA DE RIESGOS'!$AP482="Muy Baja",'MAPA DE RIESGOS'!$AR482="Catastrófico"),CONCATENATE("R",'MAPA DE RIESGOS'!$H482,"C",'MAPA DE RIESGOS'!$AF482),"")</f>
        <v/>
      </c>
      <c r="CK160" s="318" t="str">
        <f>IF(AND('MAPA DE RIESGOS'!$AP483="Muy Baja",'MAPA DE RIESGOS'!$AR483="Catastrófico"),CONCATENATE("R",'MAPA DE RIESGOS'!$H483,"C",'MAPA DE RIESGOS'!$AF483),"")</f>
        <v/>
      </c>
      <c r="CL160" s="318" t="str">
        <f>IF(AND('MAPA DE RIESGOS'!$AP484="Muy Baja",'MAPA DE RIESGOS'!$AR484="Catastrófico"),CONCATENATE("R",'MAPA DE RIESGOS'!$H484,"C",'MAPA DE RIESGOS'!$AF484),"")</f>
        <v/>
      </c>
      <c r="CM160" s="318" t="str">
        <f>IF(AND('MAPA DE RIESGOS'!$AP485="Muy Baja",'MAPA DE RIESGOS'!$AR485="Catastrófico"),CONCATENATE("R",'MAPA DE RIESGOS'!$H485,"C",'MAPA DE RIESGOS'!$AF485),"")</f>
        <v/>
      </c>
      <c r="CN160" s="318" t="str">
        <f>IF(AND('MAPA DE RIESGOS'!$AP486="Muy Baja",'MAPA DE RIESGOS'!$AR486="Catastrófico"),CONCATENATE("R",'MAPA DE RIESGOS'!$H486,"C",'MAPA DE RIESGOS'!$AF486),"")</f>
        <v/>
      </c>
      <c r="CO160" s="318" t="str">
        <f>IF(AND('MAPA DE RIESGOS'!$AP487="Muy Baja",'MAPA DE RIESGOS'!$AR487="Catastrófico"),CONCATENATE("R",'MAPA DE RIESGOS'!$H487,"C",'MAPA DE RIESGOS'!$AF487),"")</f>
        <v/>
      </c>
      <c r="CP160" s="318" t="str">
        <f>IF(AND('MAPA DE RIESGOS'!$AP488="Muy Baja",'MAPA DE RIESGOS'!$AR488="Catastrófico"),CONCATENATE("R",'MAPA DE RIESGOS'!$H488,"C",'MAPA DE RIESGOS'!$AF488),"")</f>
        <v/>
      </c>
      <c r="CQ160" s="318" t="str">
        <f>IF(AND('MAPA DE RIESGOS'!$AP489="Muy Baja",'MAPA DE RIESGOS'!$AR489="Catastrófico"),CONCATENATE("R",'MAPA DE RIESGOS'!$H489,"C",'MAPA DE RIESGOS'!$AF489),"")</f>
        <v/>
      </c>
      <c r="CR160" s="318" t="str">
        <f>IF(AND('MAPA DE RIESGOS'!$AP490="Muy Baja",'MAPA DE RIESGOS'!$AR490="Catastrófico"),CONCATENATE("R",'MAPA DE RIESGOS'!$H490,"C",'MAPA DE RIESGOS'!$AF490),"")</f>
        <v/>
      </c>
      <c r="CS160" s="318" t="str">
        <f>IF(AND('MAPA DE RIESGOS'!$AP491="Muy Baja",'MAPA DE RIESGOS'!$AR491="Catastrófico"),CONCATENATE("R",'MAPA DE RIESGOS'!$H491,"C",'MAPA DE RIESGOS'!$AF491),"")</f>
        <v/>
      </c>
      <c r="CT160" s="318" t="str">
        <f>IF(AND('MAPA DE RIESGOS'!$AP492="Muy Baja",'MAPA DE RIESGOS'!$AR492="Catastrófico"),CONCATENATE("R",'MAPA DE RIESGOS'!$H492,"C",'MAPA DE RIESGOS'!$AF492),"")</f>
        <v/>
      </c>
      <c r="CU160" s="319" t="str">
        <f>IF(AND('MAPA DE RIESGOS'!$AP493="Muy Baja",'MAPA DE RIESGOS'!$AR493="Catastrófico"),CONCATENATE("R",'MAPA DE RIESGOS'!$H493,"C",'MAPA DE RIESGOS'!$AF493),"")</f>
        <v/>
      </c>
      <c r="CV160" s="57"/>
    </row>
    <row r="161" spans="2:106" ht="32.450000000000003" customHeight="1">
      <c r="B161" s="878"/>
      <c r="C161" s="878"/>
      <c r="D161" s="879"/>
      <c r="E161" s="849"/>
      <c r="F161" s="850"/>
      <c r="G161" s="850"/>
      <c r="H161" s="850"/>
      <c r="I161" s="850"/>
      <c r="J161" s="337" t="str">
        <f>IF(AND('MAPA DE RIESGOS'!$AP494="Muy Baja",'MAPA DE RIESGOS'!$AR494="Leve"),CONCATENATE("R",'MAPA DE RIESGOS'!$H494,"C",'MAPA DE RIESGOS'!$AF494),"")</f>
        <v/>
      </c>
      <c r="K161" s="338" t="str">
        <f>IF(AND('MAPA DE RIESGOS'!$AP495="Muy Baja",'MAPA DE RIESGOS'!$AR495="Leve"),CONCATENATE("R",'MAPA DE RIESGOS'!$H495,"C",'MAPA DE RIESGOS'!$AF495),"")</f>
        <v/>
      </c>
      <c r="L161" s="338" t="str">
        <f>IF(AND('MAPA DE RIESGOS'!$AP496="Muy Baja",'MAPA DE RIESGOS'!$AR496="Leve"),CONCATENATE("R",'MAPA DE RIESGOS'!$H496,"C",'MAPA DE RIESGOS'!$AF496),"")</f>
        <v/>
      </c>
      <c r="M161" s="338" t="str">
        <f>IF(AND('MAPA DE RIESGOS'!$AP497="Muy Baja",'MAPA DE RIESGOS'!$AR497="Leve"),CONCATENATE("R",'MAPA DE RIESGOS'!$H497,"C",'MAPA DE RIESGOS'!$AF497),"")</f>
        <v/>
      </c>
      <c r="N161" s="338" t="str">
        <f>IF(AND('MAPA DE RIESGOS'!$AP498="Muy Baja",'MAPA DE RIESGOS'!$AR498="Leve"),CONCATENATE("R",'MAPA DE RIESGOS'!$H498,"C",'MAPA DE RIESGOS'!$AF498),"")</f>
        <v/>
      </c>
      <c r="O161" s="338" t="str">
        <f>IF(AND('MAPA DE RIESGOS'!$AP499="Muy Baja",'MAPA DE RIESGOS'!$AR499="Leve"),CONCATENATE("R",'MAPA DE RIESGOS'!$H499,"C",'MAPA DE RIESGOS'!$AF499),"")</f>
        <v/>
      </c>
      <c r="P161" s="338" t="str">
        <f>IF(AND('MAPA DE RIESGOS'!$AP500="Muy Baja",'MAPA DE RIESGOS'!$AR500="Leve"),CONCATENATE("R",'MAPA DE RIESGOS'!$H500,"C",'MAPA DE RIESGOS'!$AF500),"")</f>
        <v/>
      </c>
      <c r="Q161" s="338" t="str">
        <f>IF(AND('MAPA DE RIESGOS'!$AP501="Muy Baja",'MAPA DE RIESGOS'!$AR501="Leve"),CONCATENATE("R",'MAPA DE RIESGOS'!$H501,"C",'MAPA DE RIESGOS'!$AF501),"")</f>
        <v/>
      </c>
      <c r="R161" s="338" t="str">
        <f>IF(AND('MAPA DE RIESGOS'!$AP502="Muy Baja",'MAPA DE RIESGOS'!$AR502="Leve"),CONCATENATE("R",'MAPA DE RIESGOS'!$H502,"C",'MAPA DE RIESGOS'!$AF502),"")</f>
        <v/>
      </c>
      <c r="S161" s="338" t="str">
        <f>IF(AND('MAPA DE RIESGOS'!$AP503="Muy Baja",'MAPA DE RIESGOS'!$AR503="Leve"),CONCATENATE("R",'MAPA DE RIESGOS'!$H503,"C",'MAPA DE RIESGOS'!$AF503),"")</f>
        <v/>
      </c>
      <c r="T161" s="338" t="str">
        <f>IF(AND('MAPA DE RIESGOS'!$AP504="Muy Baja",'MAPA DE RIESGOS'!$AR504="Leve"),CONCATENATE("R",'MAPA DE RIESGOS'!$H504,"C",'MAPA DE RIESGOS'!$AF504),"")</f>
        <v/>
      </c>
      <c r="U161" s="338" t="str">
        <f>IF(AND('MAPA DE RIESGOS'!$AP505="Muy Baja",'MAPA DE RIESGOS'!$AR505="Leve"),CONCATENATE("R",'MAPA DE RIESGOS'!$H505,"C",'MAPA DE RIESGOS'!$AF505),"")</f>
        <v/>
      </c>
      <c r="V161" s="338" t="str">
        <f>IF(AND('MAPA DE RIESGOS'!$AP506="Muy Baja",'MAPA DE RIESGOS'!$AR506="Leve"),CONCATENATE("R",'MAPA DE RIESGOS'!$H506,"C",'MAPA DE RIESGOS'!$AF506),"")</f>
        <v/>
      </c>
      <c r="W161" s="338" t="str">
        <f>IF(AND('MAPA DE RIESGOS'!$AP507="Muy Baja",'MAPA DE RIESGOS'!$AR507="Leve"),CONCATENATE("R",'MAPA DE RIESGOS'!$H507,"C",'MAPA DE RIESGOS'!$AF507),"")</f>
        <v/>
      </c>
      <c r="X161" s="338" t="str">
        <f>IF(AND('MAPA DE RIESGOS'!$AP508="Muy Baja",'MAPA DE RIESGOS'!$AR508="Leve"),CONCATENATE("R",'MAPA DE RIESGOS'!$H508,"C",'MAPA DE RIESGOS'!$AF508),"")</f>
        <v/>
      </c>
      <c r="Y161" s="338" t="str">
        <f>IF(AND('MAPA DE RIESGOS'!$AP509="Muy Baja",'MAPA DE RIESGOS'!$AR509="Leve"),CONCATENATE("R",'MAPA DE RIESGOS'!$H509,"C",'MAPA DE RIESGOS'!$AF509),"")</f>
        <v/>
      </c>
      <c r="Z161" s="338" t="str">
        <f>IF(AND('MAPA DE RIESGOS'!$AP510="Muy Baja",'MAPA DE RIESGOS'!$AR510="Leve"),CONCATENATE("R",'MAPA DE RIESGOS'!$H510,"C",'MAPA DE RIESGOS'!$AF510),"")</f>
        <v/>
      </c>
      <c r="AA161" s="339" t="str">
        <f>IF(AND('MAPA DE RIESGOS'!$AP511="Muy Baja",'MAPA DE RIESGOS'!$AR511="Leve"),CONCATENATE("R",'MAPA DE RIESGOS'!$H511,"C",'MAPA DE RIESGOS'!$AF511),"")</f>
        <v/>
      </c>
      <c r="AB161" s="337" t="str">
        <f>IF(AND('MAPA DE RIESGOS'!$AP494="Muy Baja",'MAPA DE RIESGOS'!$AR494="Menor"),CONCATENATE("R",'MAPA DE RIESGOS'!$H494,"C",'MAPA DE RIESGOS'!$AF494),"")</f>
        <v/>
      </c>
      <c r="AC161" s="338" t="str">
        <f>IF(AND('MAPA DE RIESGOS'!$AP495="Muy Baja",'MAPA DE RIESGOS'!$AR495="Menor"),CONCATENATE("R",'MAPA DE RIESGOS'!$H495,"C",'MAPA DE RIESGOS'!$AF495),"")</f>
        <v/>
      </c>
      <c r="AD161" s="338" t="str">
        <f>IF(AND('MAPA DE RIESGOS'!$AP496="Muy Baja",'MAPA DE RIESGOS'!$AR496="Menor"),CONCATENATE("R",'MAPA DE RIESGOS'!$H496,"C",'MAPA DE RIESGOS'!$AF496),"")</f>
        <v/>
      </c>
      <c r="AE161" s="338" t="str">
        <f>IF(AND('MAPA DE RIESGOS'!$AP497="Muy Baja",'MAPA DE RIESGOS'!$AR497="Menor"),CONCATENATE("R",'MAPA DE RIESGOS'!$H497,"C",'MAPA DE RIESGOS'!$AF497),"")</f>
        <v/>
      </c>
      <c r="AF161" s="338" t="str">
        <f>IF(AND('MAPA DE RIESGOS'!$AP498="Muy Baja",'MAPA DE RIESGOS'!$AR498="Menor"),CONCATENATE("R",'MAPA DE RIESGOS'!$H498,"C",'MAPA DE RIESGOS'!$AF498),"")</f>
        <v/>
      </c>
      <c r="AG161" s="338" t="str">
        <f>IF(AND('MAPA DE RIESGOS'!$AP499="Muy Baja",'MAPA DE RIESGOS'!$AR499="Menor"),CONCATENATE("R",'MAPA DE RIESGOS'!$H499,"C",'MAPA DE RIESGOS'!$AF499),"")</f>
        <v/>
      </c>
      <c r="AH161" s="338" t="str">
        <f>IF(AND('MAPA DE RIESGOS'!$AP500="Muy Baja",'MAPA DE RIESGOS'!$AR500="Menor"),CONCATENATE("R",'MAPA DE RIESGOS'!$H500,"C",'MAPA DE RIESGOS'!$AF500),"")</f>
        <v/>
      </c>
      <c r="AI161" s="338" t="str">
        <f>IF(AND('MAPA DE RIESGOS'!$AP501="Muy Baja",'MAPA DE RIESGOS'!$AR501="Menor"),CONCATENATE("R",'MAPA DE RIESGOS'!$H501,"C",'MAPA DE RIESGOS'!$AF501),"")</f>
        <v/>
      </c>
      <c r="AJ161" s="338" t="str">
        <f>IF(AND('MAPA DE RIESGOS'!$AP502="Muy Baja",'MAPA DE RIESGOS'!$AR502="Menor"),CONCATENATE("R",'MAPA DE RIESGOS'!$H502,"C",'MAPA DE RIESGOS'!$AF502),"")</f>
        <v/>
      </c>
      <c r="AK161" s="338" t="str">
        <f>IF(AND('MAPA DE RIESGOS'!$AP503="Muy Baja",'MAPA DE RIESGOS'!$AR503="Menor"),CONCATENATE("R",'MAPA DE RIESGOS'!$H503,"C",'MAPA DE RIESGOS'!$AF503),"")</f>
        <v/>
      </c>
      <c r="AL161" s="338" t="str">
        <f>IF(AND('MAPA DE RIESGOS'!$AP504="Muy Baja",'MAPA DE RIESGOS'!$AR504="Menor"),CONCATENATE("R",'MAPA DE RIESGOS'!$H504,"C",'MAPA DE RIESGOS'!$AF504),"")</f>
        <v/>
      </c>
      <c r="AM161" s="338" t="str">
        <f>IF(AND('MAPA DE RIESGOS'!$AP505="Muy Baja",'MAPA DE RIESGOS'!$AR505="Menor"),CONCATENATE("R",'MAPA DE RIESGOS'!$H505,"C",'MAPA DE RIESGOS'!$AF505),"")</f>
        <v/>
      </c>
      <c r="AN161" s="338" t="str">
        <f>IF(AND('MAPA DE RIESGOS'!$AP506="Muy Baja",'MAPA DE RIESGOS'!$AR506="Menor"),CONCATENATE("R",'MAPA DE RIESGOS'!$H506,"C",'MAPA DE RIESGOS'!$AF506),"")</f>
        <v/>
      </c>
      <c r="AO161" s="338" t="str">
        <f>IF(AND('MAPA DE RIESGOS'!$AP507="Muy Baja",'MAPA DE RIESGOS'!$AR507="Menor"),CONCATENATE("R",'MAPA DE RIESGOS'!$H507,"C",'MAPA DE RIESGOS'!$AF507),"")</f>
        <v/>
      </c>
      <c r="AP161" s="338" t="str">
        <f>IF(AND('MAPA DE RIESGOS'!$AP508="Muy Baja",'MAPA DE RIESGOS'!$AR508="Menor"),CONCATENATE("R",'MAPA DE RIESGOS'!$H508,"C",'MAPA DE RIESGOS'!$AF508),"")</f>
        <v/>
      </c>
      <c r="AQ161" s="338" t="str">
        <f>IF(AND('MAPA DE RIESGOS'!$AP509="Muy Baja",'MAPA DE RIESGOS'!$AR509="Menor"),CONCATENATE("R",'MAPA DE RIESGOS'!$H509,"C",'MAPA DE RIESGOS'!$AF509),"")</f>
        <v/>
      </c>
      <c r="AR161" s="338" t="str">
        <f>IF(AND('MAPA DE RIESGOS'!$AP510="Muy Baja",'MAPA DE RIESGOS'!$AR510="Menor"),CONCATENATE("R",'MAPA DE RIESGOS'!$H510,"C",'MAPA DE RIESGOS'!$AF510),"")</f>
        <v/>
      </c>
      <c r="AS161" s="339" t="str">
        <f>IF(AND('MAPA DE RIESGOS'!$AP511="Muy Baja",'MAPA DE RIESGOS'!$AR511="Menor"),CONCATENATE("R",'MAPA DE RIESGOS'!$H511,"C",'MAPA DE RIESGOS'!$AF511),"")</f>
        <v/>
      </c>
      <c r="AT161" s="328" t="str">
        <f>IF(AND('MAPA DE RIESGOS'!$AP494="Muy Baja",'MAPA DE RIESGOS'!$AR494="Moderado"),CONCATENATE("R",'MAPA DE RIESGOS'!$H494,"C",'MAPA DE RIESGOS'!$AF494),"")</f>
        <v/>
      </c>
      <c r="AU161" s="329" t="str">
        <f>IF(AND('MAPA DE RIESGOS'!$AP495="Muy Baja",'MAPA DE RIESGOS'!$AR495="Moderado"),CONCATENATE("R",'MAPA DE RIESGOS'!$H495,"C",'MAPA DE RIESGOS'!$AF495),"")</f>
        <v/>
      </c>
      <c r="AV161" s="329" t="str">
        <f>IF(AND('MAPA DE RIESGOS'!$AP496="Muy Baja",'MAPA DE RIESGOS'!$AR496="Moderado"),CONCATENATE("R",'MAPA DE RIESGOS'!$H496,"C",'MAPA DE RIESGOS'!$AF496),"")</f>
        <v/>
      </c>
      <c r="AW161" s="329" t="str">
        <f>IF(AND('MAPA DE RIESGOS'!$AP497="Muy Baja",'MAPA DE RIESGOS'!$AR497="Moderado"),CONCATENATE("R",'MAPA DE RIESGOS'!$H497,"C",'MAPA DE RIESGOS'!$AF497),"")</f>
        <v>R81C2</v>
      </c>
      <c r="AX161" s="329" t="str">
        <f>IF(AND('MAPA DE RIESGOS'!$AP498="Muy Baja",'MAPA DE RIESGOS'!$AR498="Moderado"),CONCATENATE("R",'MAPA DE RIESGOS'!$H498,"C",'MAPA DE RIESGOS'!$AF498),"")</f>
        <v/>
      </c>
      <c r="AY161" s="329" t="str">
        <f>IF(AND('MAPA DE RIESGOS'!$AP499="Muy Baja",'MAPA DE RIESGOS'!$AR499="Moderado"),CONCATENATE("R",'MAPA DE RIESGOS'!$H499,"C",'MAPA DE RIESGOS'!$AF499),"")</f>
        <v/>
      </c>
      <c r="AZ161" s="329" t="str">
        <f>IF(AND('MAPA DE RIESGOS'!$AP500="Muy Baja",'MAPA DE RIESGOS'!$AR500="Moderado"),CONCATENATE("R",'MAPA DE RIESGOS'!$H500,"C",'MAPA DE RIESGOS'!$AF500),"")</f>
        <v/>
      </c>
      <c r="BA161" s="329" t="str">
        <f>IF(AND('MAPA DE RIESGOS'!$AP501="Muy Baja",'MAPA DE RIESGOS'!$AR501="Moderado"),CONCATENATE("R",'MAPA DE RIESGOS'!$H501,"C",'MAPA DE RIESGOS'!$AF501),"")</f>
        <v/>
      </c>
      <c r="BB161" s="329" t="str">
        <f>IF(AND('MAPA DE RIESGOS'!$AP502="Muy Baja",'MAPA DE RIESGOS'!$AR502="Moderado"),CONCATENATE("R",'MAPA DE RIESGOS'!$H502,"C",'MAPA DE RIESGOS'!$AF502),"")</f>
        <v/>
      </c>
      <c r="BC161" s="329" t="str">
        <f>IF(AND('MAPA DE RIESGOS'!$AP503="Muy Baja",'MAPA DE RIESGOS'!$AR503="Moderado"),CONCATENATE("R",'MAPA DE RIESGOS'!$H503,"C",'MAPA DE RIESGOS'!$AF503),"")</f>
        <v/>
      </c>
      <c r="BD161" s="329" t="str">
        <f>IF(AND('MAPA DE RIESGOS'!$AP504="Muy Baja",'MAPA DE RIESGOS'!$AR504="Moderado"),CONCATENATE("R",'MAPA DE RIESGOS'!$H504,"C",'MAPA DE RIESGOS'!$AF504),"")</f>
        <v>R82C3</v>
      </c>
      <c r="BE161" s="329" t="str">
        <f>IF(AND('MAPA DE RIESGOS'!$AP505="Muy Baja",'MAPA DE RIESGOS'!$AR505="Moderado"),CONCATENATE("R",'MAPA DE RIESGOS'!$H505,"C",'MAPA DE RIESGOS'!$AF505),"")</f>
        <v>R82C4</v>
      </c>
      <c r="BF161" s="329" t="str">
        <f>IF(AND('MAPA DE RIESGOS'!$AP506="Muy Baja",'MAPA DE RIESGOS'!$AR506="Moderado"),CONCATENATE("R",'MAPA DE RIESGOS'!$H506,"C",'MAPA DE RIESGOS'!$AF506),"")</f>
        <v>R82C5</v>
      </c>
      <c r="BG161" s="329" t="str">
        <f>IF(AND('MAPA DE RIESGOS'!$AP507="Muy Baja",'MAPA DE RIESGOS'!$AR507="Moderado"),CONCATENATE("R",'MAPA DE RIESGOS'!$H507,"C",'MAPA DE RIESGOS'!$AF507),"")</f>
        <v/>
      </c>
      <c r="BH161" s="329" t="str">
        <f>IF(AND('MAPA DE RIESGOS'!$AP508="Muy Baja",'MAPA DE RIESGOS'!$AR508="Moderado"),CONCATENATE("R",'MAPA DE RIESGOS'!$H508,"C",'MAPA DE RIESGOS'!$AF508),"")</f>
        <v/>
      </c>
      <c r="BI161" s="329" t="str">
        <f>IF(AND('MAPA DE RIESGOS'!$AP509="Muy Baja",'MAPA DE RIESGOS'!$AR509="Moderado"),CONCATENATE("R",'MAPA DE RIESGOS'!$H509,"C",'MAPA DE RIESGOS'!$AF509),"")</f>
        <v/>
      </c>
      <c r="BJ161" s="329" t="str">
        <f>IF(AND('MAPA DE RIESGOS'!$AP510="Muy Baja",'MAPA DE RIESGOS'!$AR510="Moderado"),CONCATENATE("R",'MAPA DE RIESGOS'!$H510,"C",'MAPA DE RIESGOS'!$AF510),"")</f>
        <v/>
      </c>
      <c r="BK161" s="330" t="str">
        <f>IF(AND('MAPA DE RIESGOS'!$AP511="Muy Baja",'MAPA DE RIESGOS'!$AR511="Moderado"),CONCATENATE("R",'MAPA DE RIESGOS'!$H511,"C",'MAPA DE RIESGOS'!$AF511),"")</f>
        <v/>
      </c>
      <c r="BL161" s="316" t="str">
        <f>IF(AND('MAPA DE RIESGOS'!$AP494="Muy Baja",'MAPA DE RIESGOS'!$AR494="Mayor"),CONCATENATE("R",'MAPA DE RIESGOS'!$H494,"C",'MAPA DE RIESGOS'!$AF494),"")</f>
        <v/>
      </c>
      <c r="BM161" s="316" t="str">
        <f>IF(AND('MAPA DE RIESGOS'!$AP495="Muy Baja",'MAPA DE RIESGOS'!$AR495="Mayor"),CONCATENATE("R",'MAPA DE RIESGOS'!$H495,"C",'MAPA DE RIESGOS'!$AF495),"")</f>
        <v/>
      </c>
      <c r="BN161" s="316" t="str">
        <f>IF(AND('MAPA DE RIESGOS'!$AP496="Muy Baja",'MAPA DE RIESGOS'!$AR496="Mayor"),CONCATENATE("R",'MAPA DE RIESGOS'!$H496,"C",'MAPA DE RIESGOS'!$AF496),"")</f>
        <v/>
      </c>
      <c r="BO161" s="316" t="str">
        <f>IF(AND('MAPA DE RIESGOS'!$AP497="Muy Baja",'MAPA DE RIESGOS'!$AR497="Mayor"),CONCATENATE("R",'MAPA DE RIESGOS'!$H497,"C",'MAPA DE RIESGOS'!$AF497),"")</f>
        <v/>
      </c>
      <c r="BP161" s="316" t="str">
        <f>IF(AND('MAPA DE RIESGOS'!$AP498="Muy Baja",'MAPA DE RIESGOS'!$AR498="Mayor"),CONCATENATE("R",'MAPA DE RIESGOS'!$H498,"C",'MAPA DE RIESGOS'!$AF498),"")</f>
        <v/>
      </c>
      <c r="BQ161" s="316" t="str">
        <f>IF(AND('MAPA DE RIESGOS'!$AP499="Muy Baja",'MAPA DE RIESGOS'!$AR499="Mayor"),CONCATENATE("R",'MAPA DE RIESGOS'!$H499,"C",'MAPA DE RIESGOS'!$AF499),"")</f>
        <v/>
      </c>
      <c r="BR161" s="316" t="str">
        <f>IF(AND('MAPA DE RIESGOS'!$AP500="Muy Baja",'MAPA DE RIESGOS'!$AR500="Mayor"),CONCATENATE("R",'MAPA DE RIESGOS'!$H500,"C",'MAPA DE RIESGOS'!$AF500),"")</f>
        <v/>
      </c>
      <c r="BS161" s="316" t="str">
        <f>IF(AND('MAPA DE RIESGOS'!$AP501="Muy Baja",'MAPA DE RIESGOS'!$AR501="Mayor"),CONCATENATE("R",'MAPA DE RIESGOS'!$H501,"C",'MAPA DE RIESGOS'!$AF501),"")</f>
        <v/>
      </c>
      <c r="BT161" s="316" t="str">
        <f>IF(AND('MAPA DE RIESGOS'!$AP502="Muy Baja",'MAPA DE RIESGOS'!$AR502="Mayor"),CONCATENATE("R",'MAPA DE RIESGOS'!$H502,"C",'MAPA DE RIESGOS'!$AF502),"")</f>
        <v/>
      </c>
      <c r="BU161" s="316" t="str">
        <f>IF(AND('MAPA DE RIESGOS'!$AP503="Muy Baja",'MAPA DE RIESGOS'!$AR503="Mayor"),CONCATENATE("R",'MAPA DE RIESGOS'!$H503,"C",'MAPA DE RIESGOS'!$AF503),"")</f>
        <v/>
      </c>
      <c r="BV161" s="316" t="str">
        <f>IF(AND('MAPA DE RIESGOS'!$AP504="Muy Baja",'MAPA DE RIESGOS'!$AR504="Mayor"),CONCATENATE("R",'MAPA DE RIESGOS'!$H504,"C",'MAPA DE RIESGOS'!$AF504),"")</f>
        <v/>
      </c>
      <c r="BW161" s="316" t="str">
        <f>IF(AND('MAPA DE RIESGOS'!$AP505="Muy Baja",'MAPA DE RIESGOS'!$AR505="Mayor"),CONCATENATE("R",'MAPA DE RIESGOS'!$H505,"C",'MAPA DE RIESGOS'!$AF505),"")</f>
        <v/>
      </c>
      <c r="BX161" s="316" t="str">
        <f>IF(AND('MAPA DE RIESGOS'!$AP506="Muy Baja",'MAPA DE RIESGOS'!$AR506="Mayor"),CONCATENATE("R",'MAPA DE RIESGOS'!$H506,"C",'MAPA DE RIESGOS'!$AF506),"")</f>
        <v/>
      </c>
      <c r="BY161" s="316" t="str">
        <f>IF(AND('MAPA DE RIESGOS'!$AP507="Muy Baja",'MAPA DE RIESGOS'!$AR507="Mayor"),CONCATENATE("R",'MAPA DE RIESGOS'!$H507,"C",'MAPA DE RIESGOS'!$AF507),"")</f>
        <v/>
      </c>
      <c r="BZ161" s="316" t="str">
        <f>IF(AND('MAPA DE RIESGOS'!$AP508="Muy Baja",'MAPA DE RIESGOS'!$AR508="Mayor"),CONCATENATE("R",'MAPA DE RIESGOS'!$H508,"C",'MAPA DE RIESGOS'!$AF508),"")</f>
        <v/>
      </c>
      <c r="CA161" s="316" t="str">
        <f>IF(AND('MAPA DE RIESGOS'!$AP509="Muy Baja",'MAPA DE RIESGOS'!$AR509="Mayor"),CONCATENATE("R",'MAPA DE RIESGOS'!$H509,"C",'MAPA DE RIESGOS'!$AF509),"")</f>
        <v/>
      </c>
      <c r="CB161" s="316" t="str">
        <f>IF(AND('MAPA DE RIESGOS'!$AP510="Muy Baja",'MAPA DE RIESGOS'!$AR510="Mayor"),CONCATENATE("R",'MAPA DE RIESGOS'!$H510,"C",'MAPA DE RIESGOS'!$AF510),"")</f>
        <v/>
      </c>
      <c r="CC161" s="317" t="str">
        <f>IF(AND('MAPA DE RIESGOS'!$AP511="Muy Baja",'MAPA DE RIESGOS'!$AR511="Mayor"),CONCATENATE("R",'MAPA DE RIESGOS'!$H511,"C",'MAPA DE RIESGOS'!$AF511),"")</f>
        <v/>
      </c>
      <c r="CD161" s="318" t="str">
        <f>IF(AND('MAPA DE RIESGOS'!$AP494="Muy Baja",'MAPA DE RIESGOS'!$AR494="Catastrófico"),CONCATENATE("R",'MAPA DE RIESGOS'!$H494,"C",'MAPA DE RIESGOS'!$AF494),"")</f>
        <v/>
      </c>
      <c r="CE161" s="318" t="str">
        <f>IF(AND('MAPA DE RIESGOS'!$AP495="Muy Baja",'MAPA DE RIESGOS'!$AR495="Catastrófico"),CONCATENATE("R",'MAPA DE RIESGOS'!$H495,"C",'MAPA DE RIESGOS'!$AF495),"")</f>
        <v/>
      </c>
      <c r="CF161" s="318" t="str">
        <f>IF(AND('MAPA DE RIESGOS'!$AP496="Muy Baja",'MAPA DE RIESGOS'!$AR496="Catastrófico"),CONCATENATE("R",'MAPA DE RIESGOS'!$H496,"C",'MAPA DE RIESGOS'!$AF496),"")</f>
        <v/>
      </c>
      <c r="CG161" s="318" t="str">
        <f>IF(AND('MAPA DE RIESGOS'!$AP497="Muy Baja",'MAPA DE RIESGOS'!$AR497="Catastrófico"),CONCATENATE("R",'MAPA DE RIESGOS'!$H497,"C",'MAPA DE RIESGOS'!$AF497),"")</f>
        <v/>
      </c>
      <c r="CH161" s="318" t="str">
        <f>IF(AND('MAPA DE RIESGOS'!$AP498="Muy Baja",'MAPA DE RIESGOS'!$AR498="Catastrófico"),CONCATENATE("R",'MAPA DE RIESGOS'!$H498,"C",'MAPA DE RIESGOS'!$AF498),"")</f>
        <v/>
      </c>
      <c r="CI161" s="318" t="str">
        <f>IF(AND('MAPA DE RIESGOS'!$AP499="Muy Baja",'MAPA DE RIESGOS'!$AR499="Catastrófico"),CONCATENATE("R",'MAPA DE RIESGOS'!$H499,"C",'MAPA DE RIESGOS'!$AF499),"")</f>
        <v/>
      </c>
      <c r="CJ161" s="318" t="str">
        <f>IF(AND('MAPA DE RIESGOS'!$AP500="Muy Baja",'MAPA DE RIESGOS'!$AR500="Catastrófico"),CONCATENATE("R",'MAPA DE RIESGOS'!$H500,"C",'MAPA DE RIESGOS'!$AF500),"")</f>
        <v/>
      </c>
      <c r="CK161" s="318" t="str">
        <f>IF(AND('MAPA DE RIESGOS'!$AP501="Muy Baja",'MAPA DE RIESGOS'!$AR501="Catastrófico"),CONCATENATE("R",'MAPA DE RIESGOS'!$H501,"C",'MAPA DE RIESGOS'!$AF501),"")</f>
        <v/>
      </c>
      <c r="CL161" s="318" t="str">
        <f>IF(AND('MAPA DE RIESGOS'!$AP502="Muy Baja",'MAPA DE RIESGOS'!$AR502="Catastrófico"),CONCATENATE("R",'MAPA DE RIESGOS'!$H502,"C",'MAPA DE RIESGOS'!$AF502),"")</f>
        <v/>
      </c>
      <c r="CM161" s="318" t="str">
        <f>IF(AND('MAPA DE RIESGOS'!$AP503="Muy Baja",'MAPA DE RIESGOS'!$AR503="Catastrófico"),CONCATENATE("R",'MAPA DE RIESGOS'!$H503,"C",'MAPA DE RIESGOS'!$AF503),"")</f>
        <v/>
      </c>
      <c r="CN161" s="318" t="str">
        <f>IF(AND('MAPA DE RIESGOS'!$AP504="Muy Baja",'MAPA DE RIESGOS'!$AR504="Catastrófico"),CONCATENATE("R",'MAPA DE RIESGOS'!$H504,"C",'MAPA DE RIESGOS'!$AF504),"")</f>
        <v/>
      </c>
      <c r="CO161" s="318" t="str">
        <f>IF(AND('MAPA DE RIESGOS'!$AP505="Muy Baja",'MAPA DE RIESGOS'!$AR505="Catastrófico"),CONCATENATE("R",'MAPA DE RIESGOS'!$H505,"C",'MAPA DE RIESGOS'!$AF505),"")</f>
        <v/>
      </c>
      <c r="CP161" s="318" t="str">
        <f>IF(AND('MAPA DE RIESGOS'!$AP506="Muy Baja",'MAPA DE RIESGOS'!$AR506="Catastrófico"),CONCATENATE("R",'MAPA DE RIESGOS'!$H506,"C",'MAPA DE RIESGOS'!$AF506),"")</f>
        <v/>
      </c>
      <c r="CQ161" s="318" t="str">
        <f>IF(AND('MAPA DE RIESGOS'!$AP507="Muy Baja",'MAPA DE RIESGOS'!$AR507="Catastrófico"),CONCATENATE("R",'MAPA DE RIESGOS'!$H507,"C",'MAPA DE RIESGOS'!$AF507),"")</f>
        <v/>
      </c>
      <c r="CR161" s="318" t="str">
        <f>IF(AND('MAPA DE RIESGOS'!$AP508="Muy Baja",'MAPA DE RIESGOS'!$AR508="Catastrófico"),CONCATENATE("R",'MAPA DE RIESGOS'!$H508,"C",'MAPA DE RIESGOS'!$AF508),"")</f>
        <v/>
      </c>
      <c r="CS161" s="318" t="str">
        <f>IF(AND('MAPA DE RIESGOS'!$AP509="Muy Baja",'MAPA DE RIESGOS'!$AR509="Catastrófico"),CONCATENATE("R",'MAPA DE RIESGOS'!$H509,"C",'MAPA DE RIESGOS'!$AF509),"")</f>
        <v/>
      </c>
      <c r="CT161" s="318" t="str">
        <f>IF(AND('MAPA DE RIESGOS'!$AP510="Muy Baja",'MAPA DE RIESGOS'!$AR510="Catastrófico"),CONCATENATE("R",'MAPA DE RIESGOS'!$H510,"C",'MAPA DE RIESGOS'!$AF510),"")</f>
        <v/>
      </c>
      <c r="CU161" s="319" t="str">
        <f>IF(AND('MAPA DE RIESGOS'!$AP511="Muy Baja",'MAPA DE RIESGOS'!$AR511="Catastrófico"),CONCATENATE("R",'MAPA DE RIESGOS'!$H511,"C",'MAPA DE RIESGOS'!$AF511),"")</f>
        <v/>
      </c>
      <c r="CV161" s="57"/>
    </row>
    <row r="162" spans="2:106" ht="32.450000000000003" customHeight="1">
      <c r="B162" s="878"/>
      <c r="C162" s="878"/>
      <c r="D162" s="879"/>
      <c r="E162" s="849"/>
      <c r="F162" s="850"/>
      <c r="G162" s="850"/>
      <c r="H162" s="850"/>
      <c r="I162" s="850"/>
      <c r="J162" s="337" t="str">
        <f>IF(AND('MAPA DE RIESGOS'!$AP512="Muy Baja",'MAPA DE RIESGOS'!$AR512="Leve"),CONCATENATE("R",'MAPA DE RIESGOS'!$H512,"C",'MAPA DE RIESGOS'!$AF512),"")</f>
        <v/>
      </c>
      <c r="K162" s="338" t="str">
        <f>IF(AND('MAPA DE RIESGOS'!$AP513="Muy Baja",'MAPA DE RIESGOS'!$AR513="Leve"),CONCATENATE("R",'MAPA DE RIESGOS'!$H513,"C",'MAPA DE RIESGOS'!$AF513),"")</f>
        <v/>
      </c>
      <c r="L162" s="338" t="str">
        <f>IF(AND('MAPA DE RIESGOS'!$AP514="Muy Baja",'MAPA DE RIESGOS'!$AR514="Leve"),CONCATENATE("R",'MAPA DE RIESGOS'!$H514,"C",'MAPA DE RIESGOS'!$AF514),"")</f>
        <v/>
      </c>
      <c r="M162" s="338" t="str">
        <f>IF(AND('MAPA DE RIESGOS'!$AP515="Muy Baja",'MAPA DE RIESGOS'!$AR515="Leve"),CONCATENATE("R",'MAPA DE RIESGOS'!$H515,"C",'MAPA DE RIESGOS'!$AF515),"")</f>
        <v/>
      </c>
      <c r="N162" s="338" t="str">
        <f>IF(AND('MAPA DE RIESGOS'!$AP516="Muy Baja",'MAPA DE RIESGOS'!$AR516="Leve"),CONCATENATE("R",'MAPA DE RIESGOS'!$H516,"C",'MAPA DE RIESGOS'!$AF516),"")</f>
        <v/>
      </c>
      <c r="O162" s="338" t="str">
        <f>IF(AND('MAPA DE RIESGOS'!$AP517="Muy Baja",'MAPA DE RIESGOS'!$AR517="Leve"),CONCATENATE("R",'MAPA DE RIESGOS'!$H517,"C",'MAPA DE RIESGOS'!$AF517),"")</f>
        <v/>
      </c>
      <c r="P162" s="338" t="str">
        <f>IF(AND('MAPA DE RIESGOS'!$AP518="Muy Baja",'MAPA DE RIESGOS'!$AR518="Leve"),CONCATENATE("R",'MAPA DE RIESGOS'!$H518,"C",'MAPA DE RIESGOS'!$AF518),"")</f>
        <v/>
      </c>
      <c r="Q162" s="338" t="str">
        <f>IF(AND('MAPA DE RIESGOS'!$AP519="Muy Baja",'MAPA DE RIESGOS'!$AR519="Leve"),CONCATENATE("R",'MAPA DE RIESGOS'!$H519,"C",'MAPA DE RIESGOS'!$AF519),"")</f>
        <v/>
      </c>
      <c r="R162" s="338" t="str">
        <f>IF(AND('MAPA DE RIESGOS'!$AP520="Muy Baja",'MAPA DE RIESGOS'!$AR520="Leve"),CONCATENATE("R",'MAPA DE RIESGOS'!$H520,"C",'MAPA DE RIESGOS'!$AF520),"")</f>
        <v/>
      </c>
      <c r="S162" s="338" t="str">
        <f>IF(AND('MAPA DE RIESGOS'!$AP521="Muy Baja",'MAPA DE RIESGOS'!$AR521="Leve"),CONCATENATE("R",'MAPA DE RIESGOS'!$H521,"C",'MAPA DE RIESGOS'!$AF521),"")</f>
        <v/>
      </c>
      <c r="T162" s="338" t="str">
        <f>IF(AND('MAPA DE RIESGOS'!$AP522="Muy Baja",'MAPA DE RIESGOS'!$AR522="Leve"),CONCATENATE("R",'MAPA DE RIESGOS'!$H522,"C",'MAPA DE RIESGOS'!$AF522),"")</f>
        <v/>
      </c>
      <c r="U162" s="338" t="str">
        <f>IF(AND('MAPA DE RIESGOS'!$AP523="Muy Baja",'MAPA DE RIESGOS'!$AR523="Leve"),CONCATENATE("R",'MAPA DE RIESGOS'!$H523,"C",'MAPA DE RIESGOS'!$AF523),"")</f>
        <v/>
      </c>
      <c r="V162" s="338" t="str">
        <f>IF(AND('MAPA DE RIESGOS'!$AP524="Muy Baja",'MAPA DE RIESGOS'!$AR524="Leve"),CONCATENATE("R",'MAPA DE RIESGOS'!$H524,"C",'MAPA DE RIESGOS'!$AF524),"")</f>
        <v/>
      </c>
      <c r="W162" s="338" t="str">
        <f>IF(AND('MAPA DE RIESGOS'!$AP525="Muy Baja",'MAPA DE RIESGOS'!$AR525="Leve"),CONCATENATE("R",'MAPA DE RIESGOS'!$H525,"C",'MAPA DE RIESGOS'!$AF525),"")</f>
        <v/>
      </c>
      <c r="X162" s="338" t="str">
        <f>IF(AND('MAPA DE RIESGOS'!$AP526="Muy Baja",'MAPA DE RIESGOS'!$AR526="Leve"),CONCATENATE("R",'MAPA DE RIESGOS'!$H526,"C",'MAPA DE RIESGOS'!$AF526),"")</f>
        <v/>
      </c>
      <c r="Y162" s="338" t="str">
        <f>IF(AND('MAPA DE RIESGOS'!$AP527="Muy Baja",'MAPA DE RIESGOS'!$AR527="Leve"),CONCATENATE("R",'MAPA DE RIESGOS'!$H527,"C",'MAPA DE RIESGOS'!$AF527),"")</f>
        <v/>
      </c>
      <c r="Z162" s="338" t="str">
        <f>IF(AND('MAPA DE RIESGOS'!$AP528="Muy Baja",'MAPA DE RIESGOS'!$AR528="Leve"),CONCATENATE("R",'MAPA DE RIESGOS'!$H528,"C",'MAPA DE RIESGOS'!$AF528),"")</f>
        <v/>
      </c>
      <c r="AA162" s="339" t="str">
        <f>IF(AND('MAPA DE RIESGOS'!$AP529="Muy Baja",'MAPA DE RIESGOS'!$AR529="Leve"),CONCATENATE("R",'MAPA DE RIESGOS'!$H529,"C",'MAPA DE RIESGOS'!$AF529),"")</f>
        <v/>
      </c>
      <c r="AB162" s="337" t="str">
        <f>IF(AND('MAPA DE RIESGOS'!$AP512="Muy Baja",'MAPA DE RIESGOS'!$AR512="Menor"),CONCATENATE("R",'MAPA DE RIESGOS'!$H512,"C",'MAPA DE RIESGOS'!$AF512),"")</f>
        <v/>
      </c>
      <c r="AC162" s="338" t="str">
        <f>IF(AND('MAPA DE RIESGOS'!$AP513="Muy Baja",'MAPA DE RIESGOS'!$AR513="Menor"),CONCATENATE("R",'MAPA DE RIESGOS'!$H513,"C",'MAPA DE RIESGOS'!$AF513),"")</f>
        <v/>
      </c>
      <c r="AD162" s="338" t="str">
        <f>IF(AND('MAPA DE RIESGOS'!$AP514="Muy Baja",'MAPA DE RIESGOS'!$AR514="Menor"),CONCATENATE("R",'MAPA DE RIESGOS'!$H514,"C",'MAPA DE RIESGOS'!$AF514),"")</f>
        <v/>
      </c>
      <c r="AE162" s="338" t="str">
        <f>IF(AND('MAPA DE RIESGOS'!$AP515="Muy Baja",'MAPA DE RIESGOS'!$AR515="Menor"),CONCATENATE("R",'MAPA DE RIESGOS'!$H515,"C",'MAPA DE RIESGOS'!$AF515),"")</f>
        <v/>
      </c>
      <c r="AF162" s="338" t="str">
        <f>IF(AND('MAPA DE RIESGOS'!$AP516="Muy Baja",'MAPA DE RIESGOS'!$AR516="Menor"),CONCATENATE("R",'MAPA DE RIESGOS'!$H516,"C",'MAPA DE RIESGOS'!$AF516),"")</f>
        <v/>
      </c>
      <c r="AG162" s="338" t="str">
        <f>IF(AND('MAPA DE RIESGOS'!$AP517="Muy Baja",'MAPA DE RIESGOS'!$AR517="Menor"),CONCATENATE("R",'MAPA DE RIESGOS'!$H517,"C",'MAPA DE RIESGOS'!$AF517),"")</f>
        <v/>
      </c>
      <c r="AH162" s="338" t="str">
        <f>IF(AND('MAPA DE RIESGOS'!$AP518="Muy Baja",'MAPA DE RIESGOS'!$AR518="Menor"),CONCATENATE("R",'MAPA DE RIESGOS'!$H518,"C",'MAPA DE RIESGOS'!$AF518),"")</f>
        <v/>
      </c>
      <c r="AI162" s="338" t="str">
        <f>IF(AND('MAPA DE RIESGOS'!$AP519="Muy Baja",'MAPA DE RIESGOS'!$AR519="Menor"),CONCATENATE("R",'MAPA DE RIESGOS'!$H519,"C",'MAPA DE RIESGOS'!$AF519),"")</f>
        <v/>
      </c>
      <c r="AJ162" s="338" t="str">
        <f>IF(AND('MAPA DE RIESGOS'!$AP520="Muy Baja",'MAPA DE RIESGOS'!$AR520="Menor"),CONCATENATE("R",'MAPA DE RIESGOS'!$H520,"C",'MAPA DE RIESGOS'!$AF520),"")</f>
        <v/>
      </c>
      <c r="AK162" s="338" t="str">
        <f>IF(AND('MAPA DE RIESGOS'!$AP521="Muy Baja",'MAPA DE RIESGOS'!$AR521="Menor"),CONCATENATE("R",'MAPA DE RIESGOS'!$H521,"C",'MAPA DE RIESGOS'!$AF521),"")</f>
        <v/>
      </c>
      <c r="AL162" s="338" t="str">
        <f>IF(AND('MAPA DE RIESGOS'!$AP522="Muy Baja",'MAPA DE RIESGOS'!$AR522="Menor"),CONCATENATE("R",'MAPA DE RIESGOS'!$H522,"C",'MAPA DE RIESGOS'!$AF522),"")</f>
        <v/>
      </c>
      <c r="AM162" s="338" t="str">
        <f>IF(AND('MAPA DE RIESGOS'!$AP523="Muy Baja",'MAPA DE RIESGOS'!$AR523="Menor"),CONCATENATE("R",'MAPA DE RIESGOS'!$H523,"C",'MAPA DE RIESGOS'!$AF523),"")</f>
        <v/>
      </c>
      <c r="AN162" s="338" t="str">
        <f>IF(AND('MAPA DE RIESGOS'!$AP524="Muy Baja",'MAPA DE RIESGOS'!$AR524="Menor"),CONCATENATE("R",'MAPA DE RIESGOS'!$H524,"C",'MAPA DE RIESGOS'!$AF524),"")</f>
        <v/>
      </c>
      <c r="AO162" s="338" t="str">
        <f>IF(AND('MAPA DE RIESGOS'!$AP525="Muy Baja",'MAPA DE RIESGOS'!$AR525="Menor"),CONCATENATE("R",'MAPA DE RIESGOS'!$H525,"C",'MAPA DE RIESGOS'!$AF525),"")</f>
        <v/>
      </c>
      <c r="AP162" s="338" t="str">
        <f>IF(AND('MAPA DE RIESGOS'!$AP526="Muy Baja",'MAPA DE RIESGOS'!$AR526="Menor"),CONCATENATE("R",'MAPA DE RIESGOS'!$H526,"C",'MAPA DE RIESGOS'!$AF526),"")</f>
        <v/>
      </c>
      <c r="AQ162" s="338" t="str">
        <f>IF(AND('MAPA DE RIESGOS'!$AP527="Muy Baja",'MAPA DE RIESGOS'!$AR527="Menor"),CONCATENATE("R",'MAPA DE RIESGOS'!$H527,"C",'MAPA DE RIESGOS'!$AF527),"")</f>
        <v/>
      </c>
      <c r="AR162" s="338" t="str">
        <f>IF(AND('MAPA DE RIESGOS'!$AP528="Muy Baja",'MAPA DE RIESGOS'!$AR528="Menor"),CONCATENATE("R",'MAPA DE RIESGOS'!$H528,"C",'MAPA DE RIESGOS'!$AF528),"")</f>
        <v/>
      </c>
      <c r="AS162" s="339" t="str">
        <f>IF(AND('MAPA DE RIESGOS'!$AP529="Muy Baja",'MAPA DE RIESGOS'!$AR529="Menor"),CONCATENATE("R",'MAPA DE RIESGOS'!$H529,"C",'MAPA DE RIESGOS'!$AF529),"")</f>
        <v/>
      </c>
      <c r="AT162" s="328" t="str">
        <f>IF(AND('MAPA DE RIESGOS'!$AP512="Muy Baja",'MAPA DE RIESGOS'!$AR512="Moderado"),CONCATENATE("R",'MAPA DE RIESGOS'!$H512,"C",'MAPA DE RIESGOS'!$AF512),"")</f>
        <v/>
      </c>
      <c r="AU162" s="329" t="str">
        <f>IF(AND('MAPA DE RIESGOS'!$AP513="Muy Baja",'MAPA DE RIESGOS'!$AR513="Moderado"),CONCATENATE("R",'MAPA DE RIESGOS'!$H513,"C",'MAPA DE RIESGOS'!$AF513),"")</f>
        <v/>
      </c>
      <c r="AV162" s="329" t="str">
        <f>IF(AND('MAPA DE RIESGOS'!$AP514="Muy Baja",'MAPA DE RIESGOS'!$AR514="Moderado"),CONCATENATE("R",'MAPA DE RIESGOS'!$H514,"C",'MAPA DE RIESGOS'!$AF514),"")</f>
        <v/>
      </c>
      <c r="AW162" s="329" t="str">
        <f>IF(AND('MAPA DE RIESGOS'!$AP515="Muy Baja",'MAPA DE RIESGOS'!$AR515="Moderado"),CONCATENATE("R",'MAPA DE RIESGOS'!$H515,"C",'MAPA DE RIESGOS'!$AF515),"")</f>
        <v/>
      </c>
      <c r="AX162" s="329" t="str">
        <f>IF(AND('MAPA DE RIESGOS'!$AP516="Muy Baja",'MAPA DE RIESGOS'!$AR516="Moderado"),CONCATENATE("R",'MAPA DE RIESGOS'!$H516,"C",'MAPA DE RIESGOS'!$AF516),"")</f>
        <v/>
      </c>
      <c r="AY162" s="329" t="str">
        <f>IF(AND('MAPA DE RIESGOS'!$AP517="Muy Baja",'MAPA DE RIESGOS'!$AR517="Moderado"),CONCATENATE("R",'MAPA DE RIESGOS'!$H517,"C",'MAPA DE RIESGOS'!$AF517),"")</f>
        <v/>
      </c>
      <c r="AZ162" s="329" t="str">
        <f>IF(AND('MAPA DE RIESGOS'!$AP518="Muy Baja",'MAPA DE RIESGOS'!$AR518="Moderado"),CONCATENATE("R",'MAPA DE RIESGOS'!$H518,"C",'MAPA DE RIESGOS'!$AF518),"")</f>
        <v/>
      </c>
      <c r="BA162" s="329" t="str">
        <f>IF(AND('MAPA DE RIESGOS'!$AP519="Muy Baja",'MAPA DE RIESGOS'!$AR519="Moderado"),CONCATENATE("R",'MAPA DE RIESGOS'!$H519,"C",'MAPA DE RIESGOS'!$AF519),"")</f>
        <v/>
      </c>
      <c r="BB162" s="329" t="str">
        <f>IF(AND('MAPA DE RIESGOS'!$AP520="Muy Baja",'MAPA DE RIESGOS'!$AR520="Moderado"),CONCATENATE("R",'MAPA DE RIESGOS'!$H520,"C",'MAPA DE RIESGOS'!$AF520),"")</f>
        <v/>
      </c>
      <c r="BC162" s="329" t="str">
        <f>IF(AND('MAPA DE RIESGOS'!$AP521="Muy Baja",'MAPA DE RIESGOS'!$AR521="Moderado"),CONCATENATE("R",'MAPA DE RIESGOS'!$H521,"C",'MAPA DE RIESGOS'!$AF521),"")</f>
        <v/>
      </c>
      <c r="BD162" s="329" t="str">
        <f>IF(AND('MAPA DE RIESGOS'!$AP522="Muy Baja",'MAPA DE RIESGOS'!$AR522="Moderado"),CONCATENATE("R",'MAPA DE RIESGOS'!$H522,"C",'MAPA DE RIESGOS'!$AF522),"")</f>
        <v/>
      </c>
      <c r="BE162" s="329" t="str">
        <f>IF(AND('MAPA DE RIESGOS'!$AP523="Muy Baja",'MAPA DE RIESGOS'!$AR523="Moderado"),CONCATENATE("R",'MAPA DE RIESGOS'!$H523,"C",'MAPA DE RIESGOS'!$AF523),"")</f>
        <v/>
      </c>
      <c r="BF162" s="329" t="str">
        <f>IF(AND('MAPA DE RIESGOS'!$AP524="Muy Baja",'MAPA DE RIESGOS'!$AR524="Moderado"),CONCATENATE("R",'MAPA DE RIESGOS'!$H524,"C",'MAPA DE RIESGOS'!$AF524),"")</f>
        <v/>
      </c>
      <c r="BG162" s="329" t="str">
        <f>IF(AND('MAPA DE RIESGOS'!$AP525="Muy Baja",'MAPA DE RIESGOS'!$AR525="Moderado"),CONCATENATE("R",'MAPA DE RIESGOS'!$H525,"C",'MAPA DE RIESGOS'!$AF525),"")</f>
        <v/>
      </c>
      <c r="BH162" s="329" t="str">
        <f>IF(AND('MAPA DE RIESGOS'!$AP526="Muy Baja",'MAPA DE RIESGOS'!$AR526="Moderado"),CONCATENATE("R",'MAPA DE RIESGOS'!$H526,"C",'MAPA DE RIESGOS'!$AF526),"")</f>
        <v/>
      </c>
      <c r="BI162" s="329" t="str">
        <f>IF(AND('MAPA DE RIESGOS'!$AP527="Muy Baja",'MAPA DE RIESGOS'!$AR527="Moderado"),CONCATENATE("R",'MAPA DE RIESGOS'!$H527,"C",'MAPA DE RIESGOS'!$AF527),"")</f>
        <v/>
      </c>
      <c r="BJ162" s="329" t="str">
        <f>IF(AND('MAPA DE RIESGOS'!$AP528="Muy Baja",'MAPA DE RIESGOS'!$AR528="Moderado"),CONCATENATE("R",'MAPA DE RIESGOS'!$H528,"C",'MAPA DE RIESGOS'!$AF528),"")</f>
        <v/>
      </c>
      <c r="BK162" s="330" t="str">
        <f>IF(AND('MAPA DE RIESGOS'!$AP529="Muy Baja",'MAPA DE RIESGOS'!$AR529="Moderado"),CONCATENATE("R",'MAPA DE RIESGOS'!$H529,"C",'MAPA DE RIESGOS'!$AF529),"")</f>
        <v/>
      </c>
      <c r="BL162" s="316" t="str">
        <f>IF(AND('MAPA DE RIESGOS'!$AP512="Muy Baja",'MAPA DE RIESGOS'!$AR512="Mayor"),CONCATENATE("R",'MAPA DE RIESGOS'!$H512,"C",'MAPA DE RIESGOS'!$AF512),"")</f>
        <v/>
      </c>
      <c r="BM162" s="316" t="str">
        <f>IF(AND('MAPA DE RIESGOS'!$AP513="Muy Baja",'MAPA DE RIESGOS'!$AR513="Mayor"),CONCATENATE("R",'MAPA DE RIESGOS'!$H513,"C",'MAPA DE RIESGOS'!$AF513),"")</f>
        <v/>
      </c>
      <c r="BN162" s="316" t="str">
        <f>IF(AND('MAPA DE RIESGOS'!$AP514="Muy Baja",'MAPA DE RIESGOS'!$AR514="Mayor"),CONCATENATE("R",'MAPA DE RIESGOS'!$H514,"C",'MAPA DE RIESGOS'!$AF514),"")</f>
        <v/>
      </c>
      <c r="BO162" s="316" t="str">
        <f>IF(AND('MAPA DE RIESGOS'!$AP515="Muy Baja",'MAPA DE RIESGOS'!$AR515="Mayor"),CONCATENATE("R",'MAPA DE RIESGOS'!$H515,"C",'MAPA DE RIESGOS'!$AF515),"")</f>
        <v/>
      </c>
      <c r="BP162" s="316" t="str">
        <f>IF(AND('MAPA DE RIESGOS'!$AP516="Muy Baja",'MAPA DE RIESGOS'!$AR516="Mayor"),CONCATENATE("R",'MAPA DE RIESGOS'!$H516,"C",'MAPA DE RIESGOS'!$AF516),"")</f>
        <v/>
      </c>
      <c r="BQ162" s="316" t="str">
        <f>IF(AND('MAPA DE RIESGOS'!$AP517="Muy Baja",'MAPA DE RIESGOS'!$AR517="Mayor"),CONCATENATE("R",'MAPA DE RIESGOS'!$H517,"C",'MAPA DE RIESGOS'!$AF517),"")</f>
        <v/>
      </c>
      <c r="BR162" s="316" t="str">
        <f>IF(AND('MAPA DE RIESGOS'!$AP518="Muy Baja",'MAPA DE RIESGOS'!$AR518="Mayor"),CONCATENATE("R",'MAPA DE RIESGOS'!$H518,"C",'MAPA DE RIESGOS'!$AF518),"")</f>
        <v/>
      </c>
      <c r="BS162" s="316" t="str">
        <f>IF(AND('MAPA DE RIESGOS'!$AP519="Muy Baja",'MAPA DE RIESGOS'!$AR519="Mayor"),CONCATENATE("R",'MAPA DE RIESGOS'!$H519,"C",'MAPA DE RIESGOS'!$AF519),"")</f>
        <v/>
      </c>
      <c r="BT162" s="316" t="str">
        <f>IF(AND('MAPA DE RIESGOS'!$AP520="Muy Baja",'MAPA DE RIESGOS'!$AR520="Mayor"),CONCATENATE("R",'MAPA DE RIESGOS'!$H520,"C",'MAPA DE RIESGOS'!$AF520),"")</f>
        <v/>
      </c>
      <c r="BU162" s="316" t="str">
        <f>IF(AND('MAPA DE RIESGOS'!$AP521="Muy Baja",'MAPA DE RIESGOS'!$AR521="Mayor"),CONCATENATE("R",'MAPA DE RIESGOS'!$H521,"C",'MAPA DE RIESGOS'!$AF521),"")</f>
        <v/>
      </c>
      <c r="BV162" s="316" t="str">
        <f>IF(AND('MAPA DE RIESGOS'!$AP522="Muy Baja",'MAPA DE RIESGOS'!$AR522="Mayor"),CONCATENATE("R",'MAPA DE RIESGOS'!$H522,"C",'MAPA DE RIESGOS'!$AF522),"")</f>
        <v/>
      </c>
      <c r="BW162" s="316" t="str">
        <f>IF(AND('MAPA DE RIESGOS'!$AP523="Muy Baja",'MAPA DE RIESGOS'!$AR523="Mayor"),CONCATENATE("R",'MAPA DE RIESGOS'!$H523,"C",'MAPA DE RIESGOS'!$AF523),"")</f>
        <v/>
      </c>
      <c r="BX162" s="316" t="str">
        <f>IF(AND('MAPA DE RIESGOS'!$AP524="Muy Baja",'MAPA DE RIESGOS'!$AR524="Mayor"),CONCATENATE("R",'MAPA DE RIESGOS'!$H524,"C",'MAPA DE RIESGOS'!$AF524),"")</f>
        <v/>
      </c>
      <c r="BY162" s="316" t="str">
        <f>IF(AND('MAPA DE RIESGOS'!$AP525="Muy Baja",'MAPA DE RIESGOS'!$AR525="Mayor"),CONCATENATE("R",'MAPA DE RIESGOS'!$H525,"C",'MAPA DE RIESGOS'!$AF525),"")</f>
        <v/>
      </c>
      <c r="BZ162" s="316" t="str">
        <f>IF(AND('MAPA DE RIESGOS'!$AP526="Muy Baja",'MAPA DE RIESGOS'!$AR526="Mayor"),CONCATENATE("R",'MAPA DE RIESGOS'!$H526,"C",'MAPA DE RIESGOS'!$AF526),"")</f>
        <v/>
      </c>
      <c r="CA162" s="316" t="str">
        <f>IF(AND('MAPA DE RIESGOS'!$AP527="Muy Baja",'MAPA DE RIESGOS'!$AR527="Mayor"),CONCATENATE("R",'MAPA DE RIESGOS'!$H527,"C",'MAPA DE RIESGOS'!$AF527),"")</f>
        <v/>
      </c>
      <c r="CB162" s="316" t="str">
        <f>IF(AND('MAPA DE RIESGOS'!$AP528="Muy Baja",'MAPA DE RIESGOS'!$AR528="Mayor"),CONCATENATE("R",'MAPA DE RIESGOS'!$H528,"C",'MAPA DE RIESGOS'!$AF528),"")</f>
        <v/>
      </c>
      <c r="CC162" s="317" t="str">
        <f>IF(AND('MAPA DE RIESGOS'!$AP529="Muy Baja",'MAPA DE RIESGOS'!$AR529="Mayor"),CONCATENATE("R",'MAPA DE RIESGOS'!$H529,"C",'MAPA DE RIESGOS'!$AF529),"")</f>
        <v/>
      </c>
      <c r="CD162" s="318" t="str">
        <f>IF(AND('MAPA DE RIESGOS'!$AP512="Muy Baja",'MAPA DE RIESGOS'!$AR512="Catastrófico"),CONCATENATE("R",'MAPA DE RIESGOS'!$H512,"C",'MAPA DE RIESGOS'!$AF512),"")</f>
        <v/>
      </c>
      <c r="CE162" s="318" t="str">
        <f>IF(AND('MAPA DE RIESGOS'!$AP513="Muy Baja",'MAPA DE RIESGOS'!$AR513="Catastrófico"),CONCATENATE("R",'MAPA DE RIESGOS'!$H513,"C",'MAPA DE RIESGOS'!$AF513),"")</f>
        <v/>
      </c>
      <c r="CF162" s="318" t="str">
        <f>IF(AND('MAPA DE RIESGOS'!$AP514="Muy Baja",'MAPA DE RIESGOS'!$AR514="Catastrófico"),CONCATENATE("R",'MAPA DE RIESGOS'!$H514,"C",'MAPA DE RIESGOS'!$AF514),"")</f>
        <v/>
      </c>
      <c r="CG162" s="318" t="str">
        <f>IF(AND('MAPA DE RIESGOS'!$AP515="Muy Baja",'MAPA DE RIESGOS'!$AR515="Catastrófico"),CONCATENATE("R",'MAPA DE RIESGOS'!$H515,"C",'MAPA DE RIESGOS'!$AF515),"")</f>
        <v/>
      </c>
      <c r="CH162" s="318" t="str">
        <f>IF(AND('MAPA DE RIESGOS'!$AP516="Muy Baja",'MAPA DE RIESGOS'!$AR516="Catastrófico"),CONCATENATE("R",'MAPA DE RIESGOS'!$H516,"C",'MAPA DE RIESGOS'!$AF516),"")</f>
        <v/>
      </c>
      <c r="CI162" s="318" t="str">
        <f>IF(AND('MAPA DE RIESGOS'!$AP517="Muy Baja",'MAPA DE RIESGOS'!$AR517="Catastrófico"),CONCATENATE("R",'MAPA DE RIESGOS'!$H517,"C",'MAPA DE RIESGOS'!$AF517),"")</f>
        <v/>
      </c>
      <c r="CJ162" s="318" t="str">
        <f>IF(AND('MAPA DE RIESGOS'!$AP518="Muy Baja",'MAPA DE RIESGOS'!$AR518="Catastrófico"),CONCATENATE("R",'MAPA DE RIESGOS'!$H518,"C",'MAPA DE RIESGOS'!$AF518),"")</f>
        <v/>
      </c>
      <c r="CK162" s="318" t="str">
        <f>IF(AND('MAPA DE RIESGOS'!$AP519="Muy Baja",'MAPA DE RIESGOS'!$AR519="Catastrófico"),CONCATENATE("R",'MAPA DE RIESGOS'!$H519,"C",'MAPA DE RIESGOS'!$AF519),"")</f>
        <v/>
      </c>
      <c r="CL162" s="318" t="str">
        <f>IF(AND('MAPA DE RIESGOS'!$AP520="Muy Baja",'MAPA DE RIESGOS'!$AR520="Catastrófico"),CONCATENATE("R",'MAPA DE RIESGOS'!$H520,"C",'MAPA DE RIESGOS'!$AF520),"")</f>
        <v/>
      </c>
      <c r="CM162" s="318" t="str">
        <f>IF(AND('MAPA DE RIESGOS'!$AP521="Muy Baja",'MAPA DE RIESGOS'!$AR521="Catastrófico"),CONCATENATE("R",'MAPA DE RIESGOS'!$H521,"C",'MAPA DE RIESGOS'!$AF521),"")</f>
        <v/>
      </c>
      <c r="CN162" s="318" t="str">
        <f>IF(AND('MAPA DE RIESGOS'!$AP522="Muy Baja",'MAPA DE RIESGOS'!$AR522="Catastrófico"),CONCATENATE("R",'MAPA DE RIESGOS'!$H522,"C",'MAPA DE RIESGOS'!$AF522),"")</f>
        <v/>
      </c>
      <c r="CO162" s="318" t="str">
        <f>IF(AND('MAPA DE RIESGOS'!$AP523="Muy Baja",'MAPA DE RIESGOS'!$AR523="Catastrófico"),CONCATENATE("R",'MAPA DE RIESGOS'!$H523,"C",'MAPA DE RIESGOS'!$AF523),"")</f>
        <v/>
      </c>
      <c r="CP162" s="318" t="str">
        <f>IF(AND('MAPA DE RIESGOS'!$AP524="Muy Baja",'MAPA DE RIESGOS'!$AR524="Catastrófico"),CONCATENATE("R",'MAPA DE RIESGOS'!$H524,"C",'MAPA DE RIESGOS'!$AF524),"")</f>
        <v/>
      </c>
      <c r="CQ162" s="318" t="str">
        <f>IF(AND('MAPA DE RIESGOS'!$AP525="Muy Baja",'MAPA DE RIESGOS'!$AR525="Catastrófico"),CONCATENATE("R",'MAPA DE RIESGOS'!$H525,"C",'MAPA DE RIESGOS'!$AF525),"")</f>
        <v/>
      </c>
      <c r="CR162" s="318" t="str">
        <f>IF(AND('MAPA DE RIESGOS'!$AP526="Muy Baja",'MAPA DE RIESGOS'!$AR526="Catastrófico"),CONCATENATE("R",'MAPA DE RIESGOS'!$H526,"C",'MAPA DE RIESGOS'!$AF526),"")</f>
        <v/>
      </c>
      <c r="CS162" s="318" t="str">
        <f>IF(AND('MAPA DE RIESGOS'!$AP527="Muy Baja",'MAPA DE RIESGOS'!$AR527="Catastrófico"),CONCATENATE("R",'MAPA DE RIESGOS'!$H527,"C",'MAPA DE RIESGOS'!$AF527),"")</f>
        <v/>
      </c>
      <c r="CT162" s="318" t="str">
        <f>IF(AND('MAPA DE RIESGOS'!$AP528="Muy Baja",'MAPA DE RIESGOS'!$AR528="Catastrófico"),CONCATENATE("R",'MAPA DE RIESGOS'!$H528,"C",'MAPA DE RIESGOS'!$AF528),"")</f>
        <v/>
      </c>
      <c r="CU162" s="319" t="str">
        <f>IF(AND('MAPA DE RIESGOS'!$AP529="Muy Baja",'MAPA DE RIESGOS'!$AR529="Catastrófico"),CONCATENATE("R",'MAPA DE RIESGOS'!$H529,"C",'MAPA DE RIESGOS'!$AF529),"")</f>
        <v/>
      </c>
      <c r="CV162" s="57"/>
    </row>
    <row r="163" spans="2:106" ht="32.450000000000003" customHeight="1">
      <c r="B163" s="878"/>
      <c r="C163" s="878"/>
      <c r="D163" s="879"/>
      <c r="E163" s="849"/>
      <c r="F163" s="850"/>
      <c r="G163" s="850"/>
      <c r="H163" s="850"/>
      <c r="I163" s="850"/>
      <c r="J163" s="337" t="str">
        <f>IF(AND('MAPA DE RIESGOS'!$AP530="Muy Baja",'MAPA DE RIESGOS'!$AR530="Leve"),CONCATENATE("R",'MAPA DE RIESGOS'!$H530,"C",'MAPA DE RIESGOS'!$AF530),"")</f>
        <v/>
      </c>
      <c r="K163" s="338" t="str">
        <f>IF(AND('MAPA DE RIESGOS'!$AP531="Muy Baja",'MAPA DE RIESGOS'!$AR531="Leve"),CONCATENATE("R",'MAPA DE RIESGOS'!$H531,"C",'MAPA DE RIESGOS'!$AF531),"")</f>
        <v/>
      </c>
      <c r="L163" s="338" t="str">
        <f>IF(AND('MAPA DE RIESGOS'!$AP532="Muy Baja",'MAPA DE RIESGOS'!$AR532="Leve"),CONCATENATE("R",'MAPA DE RIESGOS'!$H532,"C",'MAPA DE RIESGOS'!$AF532),"")</f>
        <v/>
      </c>
      <c r="M163" s="338" t="str">
        <f>IF(AND('MAPA DE RIESGOS'!$AP533="Muy Baja",'MAPA DE RIESGOS'!$AR533="Leve"),CONCATENATE("R",'MAPA DE RIESGOS'!$H533,"C",'MAPA DE RIESGOS'!$AF533),"")</f>
        <v/>
      </c>
      <c r="N163" s="338" t="str">
        <f>IF(AND('MAPA DE RIESGOS'!$AP534="Muy Baja",'MAPA DE RIESGOS'!$AR534="Leve"),CONCATENATE("R",'MAPA DE RIESGOS'!$H534,"C",'MAPA DE RIESGOS'!$AF534),"")</f>
        <v/>
      </c>
      <c r="O163" s="338" t="str">
        <f>IF(AND('MAPA DE RIESGOS'!$AP535="Muy Baja",'MAPA DE RIESGOS'!$AR535="Leve"),CONCATENATE("R",'MAPA DE RIESGOS'!$H535,"C",'MAPA DE RIESGOS'!$AF535),"")</f>
        <v/>
      </c>
      <c r="P163" s="338" t="str">
        <f>IF(AND('MAPA DE RIESGOS'!$AP536="Muy Baja",'MAPA DE RIESGOS'!$AR536="Leve"),CONCATENATE("R",'MAPA DE RIESGOS'!$H536,"C",'MAPA DE RIESGOS'!$AF536),"")</f>
        <v/>
      </c>
      <c r="Q163" s="338" t="str">
        <f>IF(AND('MAPA DE RIESGOS'!$AP537="Muy Baja",'MAPA DE RIESGOS'!$AR537="Leve"),CONCATENATE("R",'MAPA DE RIESGOS'!$H537,"C",'MAPA DE RIESGOS'!$AF537),"")</f>
        <v/>
      </c>
      <c r="R163" s="338" t="str">
        <f>IF(AND('MAPA DE RIESGOS'!$AP538="Muy Baja",'MAPA DE RIESGOS'!$AR538="Leve"),CONCATENATE("R",'MAPA DE RIESGOS'!$H538,"C",'MAPA DE RIESGOS'!$AF538),"")</f>
        <v/>
      </c>
      <c r="S163" s="338" t="str">
        <f>IF(AND('MAPA DE RIESGOS'!$AP539="Muy Baja",'MAPA DE RIESGOS'!$AR539="Leve"),CONCATENATE("R",'MAPA DE RIESGOS'!$H539,"C",'MAPA DE RIESGOS'!$AF539),"")</f>
        <v/>
      </c>
      <c r="T163" s="338" t="str">
        <f>IF(AND('MAPA DE RIESGOS'!$AP540="Muy Baja",'MAPA DE RIESGOS'!$AR540="Leve"),CONCATENATE("R",'MAPA DE RIESGOS'!$H540,"C",'MAPA DE RIESGOS'!$AF540),"")</f>
        <v/>
      </c>
      <c r="U163" s="338" t="str">
        <f>IF(AND('MAPA DE RIESGOS'!$AP541="Muy Baja",'MAPA DE RIESGOS'!$AR541="Leve"),CONCATENATE("R",'MAPA DE RIESGOS'!$H541,"C",'MAPA DE RIESGOS'!$AF541),"")</f>
        <v/>
      </c>
      <c r="V163" s="338" t="str">
        <f>IF(AND('MAPA DE RIESGOS'!$AP542="Muy Baja",'MAPA DE RIESGOS'!$AR542="Leve"),CONCATENATE("R",'MAPA DE RIESGOS'!$H542,"C",'MAPA DE RIESGOS'!$AF542),"")</f>
        <v/>
      </c>
      <c r="W163" s="338" t="str">
        <f>IF(AND('MAPA DE RIESGOS'!$AP543="Muy Baja",'MAPA DE RIESGOS'!$AR543="Leve"),CONCATENATE("R",'MAPA DE RIESGOS'!$H543,"C",'MAPA DE RIESGOS'!$AF543),"")</f>
        <v/>
      </c>
      <c r="X163" s="338" t="str">
        <f>IF(AND('MAPA DE RIESGOS'!$AP544="Muy Baja",'MAPA DE RIESGOS'!$AR544="Leve"),CONCATENATE("R",'MAPA DE RIESGOS'!$H544,"C",'MAPA DE RIESGOS'!$AF544),"")</f>
        <v/>
      </c>
      <c r="Y163" s="338" t="str">
        <f>IF(AND('MAPA DE RIESGOS'!$AP545="Muy Baja",'MAPA DE RIESGOS'!$AR545="Leve"),CONCATENATE("R",'MAPA DE RIESGOS'!$H545,"C",'MAPA DE RIESGOS'!$AF545),"")</f>
        <v/>
      </c>
      <c r="Z163" s="338" t="str">
        <f>IF(AND('MAPA DE RIESGOS'!$AP546="Muy Baja",'MAPA DE RIESGOS'!$AR546="Leve"),CONCATENATE("R",'MAPA DE RIESGOS'!$H546,"C",'MAPA DE RIESGOS'!$AF546),"")</f>
        <v/>
      </c>
      <c r="AA163" s="339" t="str">
        <f>IF(AND('MAPA DE RIESGOS'!$AP547="Muy Baja",'MAPA DE RIESGOS'!$AR547="Leve"),CONCATENATE("R",'MAPA DE RIESGOS'!$H547,"C",'MAPA DE RIESGOS'!$AF547),"")</f>
        <v/>
      </c>
      <c r="AB163" s="337" t="str">
        <f>IF(AND('MAPA DE RIESGOS'!$AP530="Muy Baja",'MAPA DE RIESGOS'!$AR530="Menor"),CONCATENATE("R",'MAPA DE RIESGOS'!$H530,"C",'MAPA DE RIESGOS'!$AF530),"")</f>
        <v/>
      </c>
      <c r="AC163" s="338" t="str">
        <f>IF(AND('MAPA DE RIESGOS'!$AP531="Muy Baja",'MAPA DE RIESGOS'!$AR531="Menor"),CONCATENATE("R",'MAPA DE RIESGOS'!$H531,"C",'MAPA DE RIESGOS'!$AF531),"")</f>
        <v/>
      </c>
      <c r="AD163" s="338" t="str">
        <f>IF(AND('MAPA DE RIESGOS'!$AP532="Muy Baja",'MAPA DE RIESGOS'!$AR532="Menor"),CONCATENATE("R",'MAPA DE RIESGOS'!$H532,"C",'MAPA DE RIESGOS'!$AF532),"")</f>
        <v/>
      </c>
      <c r="AE163" s="338" t="str">
        <f>IF(AND('MAPA DE RIESGOS'!$AP533="Muy Baja",'MAPA DE RIESGOS'!$AR533="Menor"),CONCATENATE("R",'MAPA DE RIESGOS'!$H533,"C",'MAPA DE RIESGOS'!$AF533),"")</f>
        <v/>
      </c>
      <c r="AF163" s="338" t="str">
        <f>IF(AND('MAPA DE RIESGOS'!$AP534="Muy Baja",'MAPA DE RIESGOS'!$AR534="Menor"),CONCATENATE("R",'MAPA DE RIESGOS'!$H534,"C",'MAPA DE RIESGOS'!$AF534),"")</f>
        <v/>
      </c>
      <c r="AG163" s="338" t="str">
        <f>IF(AND('MAPA DE RIESGOS'!$AP535="Muy Baja",'MAPA DE RIESGOS'!$AR535="Menor"),CONCATENATE("R",'MAPA DE RIESGOS'!$H535,"C",'MAPA DE RIESGOS'!$AF535),"")</f>
        <v/>
      </c>
      <c r="AH163" s="338" t="str">
        <f>IF(AND('MAPA DE RIESGOS'!$AP536="Muy Baja",'MAPA DE RIESGOS'!$AR536="Menor"),CONCATENATE("R",'MAPA DE RIESGOS'!$H536,"C",'MAPA DE RIESGOS'!$AF536),"")</f>
        <v/>
      </c>
      <c r="AI163" s="338" t="str">
        <f>IF(AND('MAPA DE RIESGOS'!$AP537="Muy Baja",'MAPA DE RIESGOS'!$AR537="Menor"),CONCATENATE("R",'MAPA DE RIESGOS'!$H537,"C",'MAPA DE RIESGOS'!$AF537),"")</f>
        <v/>
      </c>
      <c r="AJ163" s="338" t="str">
        <f>IF(AND('MAPA DE RIESGOS'!$AP538="Muy Baja",'MAPA DE RIESGOS'!$AR538="Menor"),CONCATENATE("R",'MAPA DE RIESGOS'!$H538,"C",'MAPA DE RIESGOS'!$AF538),"")</f>
        <v/>
      </c>
      <c r="AK163" s="338" t="str">
        <f>IF(AND('MAPA DE RIESGOS'!$AP539="Muy Baja",'MAPA DE RIESGOS'!$AR539="Menor"),CONCATENATE("R",'MAPA DE RIESGOS'!$H539,"C",'MAPA DE RIESGOS'!$AF539),"")</f>
        <v/>
      </c>
      <c r="AL163" s="338" t="str">
        <f>IF(AND('MAPA DE RIESGOS'!$AP540="Muy Baja",'MAPA DE RIESGOS'!$AR540="Menor"),CONCATENATE("R",'MAPA DE RIESGOS'!$H540,"C",'MAPA DE RIESGOS'!$AF540),"")</f>
        <v/>
      </c>
      <c r="AM163" s="338" t="str">
        <f>IF(AND('MAPA DE RIESGOS'!$AP541="Muy Baja",'MAPA DE RIESGOS'!$AR541="Menor"),CONCATENATE("R",'MAPA DE RIESGOS'!$H541,"C",'MAPA DE RIESGOS'!$AF541),"")</f>
        <v/>
      </c>
      <c r="AN163" s="338" t="str">
        <f>IF(AND('MAPA DE RIESGOS'!$AP542="Muy Baja",'MAPA DE RIESGOS'!$AR542="Menor"),CONCATENATE("R",'MAPA DE RIESGOS'!$H542,"C",'MAPA DE RIESGOS'!$AF542),"")</f>
        <v/>
      </c>
      <c r="AO163" s="338" t="str">
        <f>IF(AND('MAPA DE RIESGOS'!$AP543="Muy Baja",'MAPA DE RIESGOS'!$AR543="Menor"),CONCATENATE("R",'MAPA DE RIESGOS'!$H543,"C",'MAPA DE RIESGOS'!$AF543),"")</f>
        <v/>
      </c>
      <c r="AP163" s="338" t="str">
        <f>IF(AND('MAPA DE RIESGOS'!$AP544="Muy Baja",'MAPA DE RIESGOS'!$AR544="Menor"),CONCATENATE("R",'MAPA DE RIESGOS'!$H544,"C",'MAPA DE RIESGOS'!$AF544),"")</f>
        <v/>
      </c>
      <c r="AQ163" s="338" t="str">
        <f>IF(AND('MAPA DE RIESGOS'!$AP545="Muy Baja",'MAPA DE RIESGOS'!$AR545="Menor"),CONCATENATE("R",'MAPA DE RIESGOS'!$H545,"C",'MAPA DE RIESGOS'!$AF545),"")</f>
        <v/>
      </c>
      <c r="AR163" s="338" t="str">
        <f>IF(AND('MAPA DE RIESGOS'!$AP546="Muy Baja",'MAPA DE RIESGOS'!$AR546="Menor"),CONCATENATE("R",'MAPA DE RIESGOS'!$H546,"C",'MAPA DE RIESGOS'!$AF546),"")</f>
        <v/>
      </c>
      <c r="AS163" s="339" t="str">
        <f>IF(AND('MAPA DE RIESGOS'!$AP547="Muy Baja",'MAPA DE RIESGOS'!$AR547="Menor"),CONCATENATE("R",'MAPA DE RIESGOS'!$H547,"C",'MAPA DE RIESGOS'!$AF547),"")</f>
        <v/>
      </c>
      <c r="AT163" s="328" t="str">
        <f>IF(AND('MAPA DE RIESGOS'!$AP530="Muy Baja",'MAPA DE RIESGOS'!$AR530="Moderado"),CONCATENATE("R",'MAPA DE RIESGOS'!$H530,"C",'MAPA DE RIESGOS'!$AF530),"")</f>
        <v/>
      </c>
      <c r="AU163" s="329" t="str">
        <f>IF(AND('MAPA DE RIESGOS'!$AP531="Muy Baja",'MAPA DE RIESGOS'!$AR531="Moderado"),CONCATENATE("R",'MAPA DE RIESGOS'!$H531,"C",'MAPA DE RIESGOS'!$AF531),"")</f>
        <v/>
      </c>
      <c r="AV163" s="329" t="str">
        <f>IF(AND('MAPA DE RIESGOS'!$AP532="Muy Baja",'MAPA DE RIESGOS'!$AR532="Moderado"),CONCATENATE("R",'MAPA DE RIESGOS'!$H532,"C",'MAPA DE RIESGOS'!$AF532),"")</f>
        <v/>
      </c>
      <c r="AW163" s="329" t="str">
        <f>IF(AND('MAPA DE RIESGOS'!$AP533="Muy Baja",'MAPA DE RIESGOS'!$AR533="Moderado"),CONCATENATE("R",'MAPA DE RIESGOS'!$H533,"C",'MAPA DE RIESGOS'!$AF533),"")</f>
        <v/>
      </c>
      <c r="AX163" s="329" t="str">
        <f>IF(AND('MAPA DE RIESGOS'!$AP534="Muy Baja",'MAPA DE RIESGOS'!$AR534="Moderado"),CONCATENATE("R",'MAPA DE RIESGOS'!$H534,"C",'MAPA DE RIESGOS'!$AF534),"")</f>
        <v/>
      </c>
      <c r="AY163" s="329" t="str">
        <f>IF(AND('MAPA DE RIESGOS'!$AP535="Muy Baja",'MAPA DE RIESGOS'!$AR535="Moderado"),CONCATENATE("R",'MAPA DE RIESGOS'!$H535,"C",'MAPA DE RIESGOS'!$AF535),"")</f>
        <v/>
      </c>
      <c r="AZ163" s="329" t="str">
        <f>IF(AND('MAPA DE RIESGOS'!$AP536="Muy Baja",'MAPA DE RIESGOS'!$AR536="Moderado"),CONCATENATE("R",'MAPA DE RIESGOS'!$H536,"C",'MAPA DE RIESGOS'!$AF536),"")</f>
        <v/>
      </c>
      <c r="BA163" s="329" t="str">
        <f>IF(AND('MAPA DE RIESGOS'!$AP537="Muy Baja",'MAPA DE RIESGOS'!$AR537="Moderado"),CONCATENATE("R",'MAPA DE RIESGOS'!$H537,"C",'MAPA DE RIESGOS'!$AF537),"")</f>
        <v/>
      </c>
      <c r="BB163" s="329" t="str">
        <f>IF(AND('MAPA DE RIESGOS'!$AP538="Muy Baja",'MAPA DE RIESGOS'!$AR538="Moderado"),CONCATENATE("R",'MAPA DE RIESGOS'!$H538,"C",'MAPA DE RIESGOS'!$AF538),"")</f>
        <v/>
      </c>
      <c r="BC163" s="329" t="str">
        <f>IF(AND('MAPA DE RIESGOS'!$AP539="Muy Baja",'MAPA DE RIESGOS'!$AR539="Moderado"),CONCATENATE("R",'MAPA DE RIESGOS'!$H539,"C",'MAPA DE RIESGOS'!$AF539),"")</f>
        <v/>
      </c>
      <c r="BD163" s="329" t="str">
        <f>IF(AND('MAPA DE RIESGOS'!$AP540="Muy Baja",'MAPA DE RIESGOS'!$AR540="Moderado"),CONCATENATE("R",'MAPA DE RIESGOS'!$H540,"C",'MAPA DE RIESGOS'!$AF540),"")</f>
        <v/>
      </c>
      <c r="BE163" s="329" t="str">
        <f>IF(AND('MAPA DE RIESGOS'!$AP541="Muy Baja",'MAPA DE RIESGOS'!$AR541="Moderado"),CONCATENATE("R",'MAPA DE RIESGOS'!$H541,"C",'MAPA DE RIESGOS'!$AF541),"")</f>
        <v/>
      </c>
      <c r="BF163" s="329" t="str">
        <f>IF(AND('MAPA DE RIESGOS'!$AP542="Muy Baja",'MAPA DE RIESGOS'!$AR542="Moderado"),CONCATENATE("R",'MAPA DE RIESGOS'!$H542,"C",'MAPA DE RIESGOS'!$AF542),"")</f>
        <v/>
      </c>
      <c r="BG163" s="329" t="str">
        <f>IF(AND('MAPA DE RIESGOS'!$AP543="Muy Baja",'MAPA DE RIESGOS'!$AR543="Moderado"),CONCATENATE("R",'MAPA DE RIESGOS'!$H543,"C",'MAPA DE RIESGOS'!$AF543),"")</f>
        <v/>
      </c>
      <c r="BH163" s="329" t="str">
        <f>IF(AND('MAPA DE RIESGOS'!$AP544="Muy Baja",'MAPA DE RIESGOS'!$AR544="Moderado"),CONCATENATE("R",'MAPA DE RIESGOS'!$H544,"C",'MAPA DE RIESGOS'!$AF544),"")</f>
        <v/>
      </c>
      <c r="BI163" s="329" t="str">
        <f>IF(AND('MAPA DE RIESGOS'!$AP545="Muy Baja",'MAPA DE RIESGOS'!$AR545="Moderado"),CONCATENATE("R",'MAPA DE RIESGOS'!$H545,"C",'MAPA DE RIESGOS'!$AF545),"")</f>
        <v/>
      </c>
      <c r="BJ163" s="329" t="str">
        <f>IF(AND('MAPA DE RIESGOS'!$AP546="Muy Baja",'MAPA DE RIESGOS'!$AR546="Moderado"),CONCATENATE("R",'MAPA DE RIESGOS'!$H546,"C",'MAPA DE RIESGOS'!$AF546),"")</f>
        <v/>
      </c>
      <c r="BK163" s="330" t="str">
        <f>IF(AND('MAPA DE RIESGOS'!$AP547="Muy Baja",'MAPA DE RIESGOS'!$AR547="Moderado"),CONCATENATE("R",'MAPA DE RIESGOS'!$H547,"C",'MAPA DE RIESGOS'!$AF547),"")</f>
        <v/>
      </c>
      <c r="BL163" s="316" t="str">
        <f>IF(AND('MAPA DE RIESGOS'!$AP530="Muy Baja",'MAPA DE RIESGOS'!$AR530="Mayor"),CONCATENATE("R",'MAPA DE RIESGOS'!$H530,"C",'MAPA DE RIESGOS'!$AF530),"")</f>
        <v/>
      </c>
      <c r="BM163" s="316" t="str">
        <f>IF(AND('MAPA DE RIESGOS'!$AP531="Muy Baja",'MAPA DE RIESGOS'!$AR531="Mayor"),CONCATENATE("R",'MAPA DE RIESGOS'!$H531,"C",'MAPA DE RIESGOS'!$AF531),"")</f>
        <v/>
      </c>
      <c r="BN163" s="316" t="str">
        <f>IF(AND('MAPA DE RIESGOS'!$AP532="Muy Baja",'MAPA DE RIESGOS'!$AR532="Mayor"),CONCATENATE("R",'MAPA DE RIESGOS'!$H532,"C",'MAPA DE RIESGOS'!$AF532),"")</f>
        <v/>
      </c>
      <c r="BO163" s="316" t="str">
        <f>IF(AND('MAPA DE RIESGOS'!$AP533="Muy Baja",'MAPA DE RIESGOS'!$AR533="Mayor"),CONCATENATE("R",'MAPA DE RIESGOS'!$H533,"C",'MAPA DE RIESGOS'!$AF533),"")</f>
        <v/>
      </c>
      <c r="BP163" s="316" t="str">
        <f>IF(AND('MAPA DE RIESGOS'!$AP534="Muy Baja",'MAPA DE RIESGOS'!$AR534="Mayor"),CONCATENATE("R",'MAPA DE RIESGOS'!$H534,"C",'MAPA DE RIESGOS'!$AF534),"")</f>
        <v/>
      </c>
      <c r="BQ163" s="316" t="str">
        <f>IF(AND('MAPA DE RIESGOS'!$AP535="Muy Baja",'MAPA DE RIESGOS'!$AR535="Mayor"),CONCATENATE("R",'MAPA DE RIESGOS'!$H535,"C",'MAPA DE RIESGOS'!$AF535),"")</f>
        <v/>
      </c>
      <c r="BR163" s="316" t="str">
        <f>IF(AND('MAPA DE RIESGOS'!$AP536="Muy Baja",'MAPA DE RIESGOS'!$AR536="Mayor"),CONCATENATE("R",'MAPA DE RIESGOS'!$H536,"C",'MAPA DE RIESGOS'!$AF536),"")</f>
        <v/>
      </c>
      <c r="BS163" s="316" t="str">
        <f>IF(AND('MAPA DE RIESGOS'!$AP537="Muy Baja",'MAPA DE RIESGOS'!$AR537="Mayor"),CONCATENATE("R",'MAPA DE RIESGOS'!$H537,"C",'MAPA DE RIESGOS'!$AF537),"")</f>
        <v/>
      </c>
      <c r="BT163" s="316" t="str">
        <f>IF(AND('MAPA DE RIESGOS'!$AP538="Muy Baja",'MAPA DE RIESGOS'!$AR538="Mayor"),CONCATENATE("R",'MAPA DE RIESGOS'!$H538,"C",'MAPA DE RIESGOS'!$AF538),"")</f>
        <v/>
      </c>
      <c r="BU163" s="316" t="str">
        <f>IF(AND('MAPA DE RIESGOS'!$AP539="Muy Baja",'MAPA DE RIESGOS'!$AR539="Mayor"),CONCATENATE("R",'MAPA DE RIESGOS'!$H539,"C",'MAPA DE RIESGOS'!$AF539),"")</f>
        <v/>
      </c>
      <c r="BV163" s="316" t="str">
        <f>IF(AND('MAPA DE RIESGOS'!$AP540="Muy Baja",'MAPA DE RIESGOS'!$AR540="Mayor"),CONCATENATE("R",'MAPA DE RIESGOS'!$H540,"C",'MAPA DE RIESGOS'!$AF540),"")</f>
        <v/>
      </c>
      <c r="BW163" s="316" t="str">
        <f>IF(AND('MAPA DE RIESGOS'!$AP541="Muy Baja",'MAPA DE RIESGOS'!$AR541="Mayor"),CONCATENATE("R",'MAPA DE RIESGOS'!$H541,"C",'MAPA DE RIESGOS'!$AF541),"")</f>
        <v/>
      </c>
      <c r="BX163" s="316" t="str">
        <f>IF(AND('MAPA DE RIESGOS'!$AP542="Muy Baja",'MAPA DE RIESGOS'!$AR542="Mayor"),CONCATENATE("R",'MAPA DE RIESGOS'!$H542,"C",'MAPA DE RIESGOS'!$AF542),"")</f>
        <v/>
      </c>
      <c r="BY163" s="316" t="str">
        <f>IF(AND('MAPA DE RIESGOS'!$AP543="Muy Baja",'MAPA DE RIESGOS'!$AR543="Mayor"),CONCATENATE("R",'MAPA DE RIESGOS'!$H543,"C",'MAPA DE RIESGOS'!$AF543),"")</f>
        <v/>
      </c>
      <c r="BZ163" s="316" t="str">
        <f>IF(AND('MAPA DE RIESGOS'!$AP544="Muy Baja",'MAPA DE RIESGOS'!$AR544="Mayor"),CONCATENATE("R",'MAPA DE RIESGOS'!$H544,"C",'MAPA DE RIESGOS'!$AF544),"")</f>
        <v/>
      </c>
      <c r="CA163" s="316" t="str">
        <f>IF(AND('MAPA DE RIESGOS'!$AP545="Muy Baja",'MAPA DE RIESGOS'!$AR545="Mayor"),CONCATENATE("R",'MAPA DE RIESGOS'!$H545,"C",'MAPA DE RIESGOS'!$AF545),"")</f>
        <v/>
      </c>
      <c r="CB163" s="316" t="str">
        <f>IF(AND('MAPA DE RIESGOS'!$AP546="Muy Baja",'MAPA DE RIESGOS'!$AR546="Mayor"),CONCATENATE("R",'MAPA DE RIESGOS'!$H546,"C",'MAPA DE RIESGOS'!$AF546),"")</f>
        <v/>
      </c>
      <c r="CC163" s="317" t="str">
        <f>IF(AND('MAPA DE RIESGOS'!$AP547="Muy Baja",'MAPA DE RIESGOS'!$AR547="Mayor"),CONCATENATE("R",'MAPA DE RIESGOS'!$H547,"C",'MAPA DE RIESGOS'!$AF547),"")</f>
        <v/>
      </c>
      <c r="CD163" s="318" t="str">
        <f>IF(AND('MAPA DE RIESGOS'!$AP530="Muy Baja",'MAPA DE RIESGOS'!$AR530="Catastrófico"),CONCATENATE("R",'MAPA DE RIESGOS'!$H530,"C",'MAPA DE RIESGOS'!$AF530),"")</f>
        <v/>
      </c>
      <c r="CE163" s="318" t="str">
        <f>IF(AND('MAPA DE RIESGOS'!$AP531="Muy Baja",'MAPA DE RIESGOS'!$AR531="Catastrófico"),CONCATENATE("R",'MAPA DE RIESGOS'!$H531,"C",'MAPA DE RIESGOS'!$AF531),"")</f>
        <v/>
      </c>
      <c r="CF163" s="318" t="str">
        <f>IF(AND('MAPA DE RIESGOS'!$AP532="Muy Baja",'MAPA DE RIESGOS'!$AR532="Catastrófico"),CONCATENATE("R",'MAPA DE RIESGOS'!$H532,"C",'MAPA DE RIESGOS'!$AF532),"")</f>
        <v/>
      </c>
      <c r="CG163" s="318" t="str">
        <f>IF(AND('MAPA DE RIESGOS'!$AP533="Muy Baja",'MAPA DE RIESGOS'!$AR533="Catastrófico"),CONCATENATE("R",'MAPA DE RIESGOS'!$H533,"C",'MAPA DE RIESGOS'!$AF533),"")</f>
        <v/>
      </c>
      <c r="CH163" s="318" t="str">
        <f>IF(AND('MAPA DE RIESGOS'!$AP534="Muy Baja",'MAPA DE RIESGOS'!$AR534="Catastrófico"),CONCATENATE("R",'MAPA DE RIESGOS'!$H534,"C",'MAPA DE RIESGOS'!$AF534),"")</f>
        <v/>
      </c>
      <c r="CI163" s="318" t="str">
        <f>IF(AND('MAPA DE RIESGOS'!$AP535="Muy Baja",'MAPA DE RIESGOS'!$AR535="Catastrófico"),CONCATENATE("R",'MAPA DE RIESGOS'!$H535,"C",'MAPA DE RIESGOS'!$AF535),"")</f>
        <v/>
      </c>
      <c r="CJ163" s="318" t="str">
        <f>IF(AND('MAPA DE RIESGOS'!$AP536="Muy Baja",'MAPA DE RIESGOS'!$AR536="Catastrófico"),CONCATENATE("R",'MAPA DE RIESGOS'!$H536,"C",'MAPA DE RIESGOS'!$AF536),"")</f>
        <v/>
      </c>
      <c r="CK163" s="318" t="str">
        <f>IF(AND('MAPA DE RIESGOS'!$AP537="Muy Baja",'MAPA DE RIESGOS'!$AR537="Catastrófico"),CONCATENATE("R",'MAPA DE RIESGOS'!$H537,"C",'MAPA DE RIESGOS'!$AF537),"")</f>
        <v/>
      </c>
      <c r="CL163" s="318" t="str">
        <f>IF(AND('MAPA DE RIESGOS'!$AP538="Muy Baja",'MAPA DE RIESGOS'!$AR538="Catastrófico"),CONCATENATE("R",'MAPA DE RIESGOS'!$H538,"C",'MAPA DE RIESGOS'!$AF538),"")</f>
        <v/>
      </c>
      <c r="CM163" s="318" t="str">
        <f>IF(AND('MAPA DE RIESGOS'!$AP539="Muy Baja",'MAPA DE RIESGOS'!$AR539="Catastrófico"),CONCATENATE("R",'MAPA DE RIESGOS'!$H539,"C",'MAPA DE RIESGOS'!$AF539),"")</f>
        <v/>
      </c>
      <c r="CN163" s="318" t="str">
        <f>IF(AND('MAPA DE RIESGOS'!$AP540="Muy Baja",'MAPA DE RIESGOS'!$AR540="Catastrófico"),CONCATENATE("R",'MAPA DE RIESGOS'!$H540,"C",'MAPA DE RIESGOS'!$AF540),"")</f>
        <v/>
      </c>
      <c r="CO163" s="318" t="str">
        <f>IF(AND('MAPA DE RIESGOS'!$AP541="Muy Baja",'MAPA DE RIESGOS'!$AR541="Catastrófico"),CONCATENATE("R",'MAPA DE RIESGOS'!$H541,"C",'MAPA DE RIESGOS'!$AF541),"")</f>
        <v/>
      </c>
      <c r="CP163" s="318" t="str">
        <f>IF(AND('MAPA DE RIESGOS'!$AP542="Muy Baja",'MAPA DE RIESGOS'!$AR542="Catastrófico"),CONCATENATE("R",'MAPA DE RIESGOS'!$H542,"C",'MAPA DE RIESGOS'!$AF542),"")</f>
        <v/>
      </c>
      <c r="CQ163" s="318" t="str">
        <f>IF(AND('MAPA DE RIESGOS'!$AP543="Muy Baja",'MAPA DE RIESGOS'!$AR543="Catastrófico"),CONCATENATE("R",'MAPA DE RIESGOS'!$H543,"C",'MAPA DE RIESGOS'!$AF543),"")</f>
        <v/>
      </c>
      <c r="CR163" s="318" t="str">
        <f>IF(AND('MAPA DE RIESGOS'!$AP544="Muy Baja",'MAPA DE RIESGOS'!$AR544="Catastrófico"),CONCATENATE("R",'MAPA DE RIESGOS'!$H544,"C",'MAPA DE RIESGOS'!$AF544),"")</f>
        <v/>
      </c>
      <c r="CS163" s="318" t="str">
        <f>IF(AND('MAPA DE RIESGOS'!$AP545="Muy Baja",'MAPA DE RIESGOS'!$AR545="Catastrófico"),CONCATENATE("R",'MAPA DE RIESGOS'!$H545,"C",'MAPA DE RIESGOS'!$AF545),"")</f>
        <v/>
      </c>
      <c r="CT163" s="318" t="str">
        <f>IF(AND('MAPA DE RIESGOS'!$AP546="Muy Baja",'MAPA DE RIESGOS'!$AR546="Catastrófico"),CONCATENATE("R",'MAPA DE RIESGOS'!$H546,"C",'MAPA DE RIESGOS'!$AF546),"")</f>
        <v/>
      </c>
      <c r="CU163" s="319" t="str">
        <f>IF(AND('MAPA DE RIESGOS'!$AP547="Muy Baja",'MAPA DE RIESGOS'!$AR547="Catastrófico"),CONCATENATE("R",'MAPA DE RIESGOS'!$H547,"C",'MAPA DE RIESGOS'!$AF547),"")</f>
        <v/>
      </c>
      <c r="CV163" s="57"/>
    </row>
    <row r="164" spans="2:106" ht="32.450000000000003" customHeight="1">
      <c r="B164" s="878"/>
      <c r="C164" s="878"/>
      <c r="D164" s="879"/>
      <c r="E164" s="849"/>
      <c r="F164" s="850"/>
      <c r="G164" s="850"/>
      <c r="H164" s="850"/>
      <c r="I164" s="850"/>
      <c r="J164" s="337" t="str">
        <f>IF(AND('MAPA DE RIESGOS'!$AP548="Muy Baja",'MAPA DE RIESGOS'!$AR548="Leve"),CONCATENATE("R",'MAPA DE RIESGOS'!$H548,"C",'MAPA DE RIESGOS'!$AF548),"")</f>
        <v/>
      </c>
      <c r="K164" s="338" t="str">
        <f>IF(AND('MAPA DE RIESGOS'!$AP549="Muy Baja",'MAPA DE RIESGOS'!$AR549="Leve"),CONCATENATE("R",'MAPA DE RIESGOS'!$H549,"C",'MAPA DE RIESGOS'!$AF549),"")</f>
        <v/>
      </c>
      <c r="L164" s="338" t="str">
        <f>IF(AND('MAPA DE RIESGOS'!$AP550="Muy Baja",'MAPA DE RIESGOS'!$AR550="Leve"),CONCATENATE("R",'MAPA DE RIESGOS'!$H550,"C",'MAPA DE RIESGOS'!$AF550),"")</f>
        <v/>
      </c>
      <c r="M164" s="338" t="str">
        <f>IF(AND('MAPA DE RIESGOS'!$AP551="Muy Baja",'MAPA DE RIESGOS'!$AR551="Leve"),CONCATENATE("R",'MAPA DE RIESGOS'!$H551,"C",'MAPA DE RIESGOS'!$AF551),"")</f>
        <v/>
      </c>
      <c r="N164" s="338" t="str">
        <f>IF(AND('MAPA DE RIESGOS'!$AP552="Muy Baja",'MAPA DE RIESGOS'!$AR552="Leve"),CONCATENATE("R",'MAPA DE RIESGOS'!$H552,"C",'MAPA DE RIESGOS'!$AF552),"")</f>
        <v/>
      </c>
      <c r="O164" s="338" t="str">
        <f>IF(AND('MAPA DE RIESGOS'!$AP553="Muy Baja",'MAPA DE RIESGOS'!$AR553="Leve"),CONCATENATE("R",'MAPA DE RIESGOS'!$H553,"C",'MAPA DE RIESGOS'!$AF553),"")</f>
        <v/>
      </c>
      <c r="P164" s="338" t="str">
        <f>IF(AND('MAPA DE RIESGOS'!$AP554="Muy Baja",'MAPA DE RIESGOS'!$AR554="Leve"),CONCATENATE("R",'MAPA DE RIESGOS'!$H554,"C",'MAPA DE RIESGOS'!$AF554),"")</f>
        <v/>
      </c>
      <c r="Q164" s="338" t="str">
        <f>IF(AND('MAPA DE RIESGOS'!$AP555="Muy Baja",'MAPA DE RIESGOS'!$AR555="Leve"),CONCATENATE("R",'MAPA DE RIESGOS'!$H555,"C",'MAPA DE RIESGOS'!$AF555),"")</f>
        <v/>
      </c>
      <c r="R164" s="338" t="str">
        <f>IF(AND('MAPA DE RIESGOS'!$AP556="Muy Baja",'MAPA DE RIESGOS'!$AR556="Leve"),CONCATENATE("R",'MAPA DE RIESGOS'!$H556,"C",'MAPA DE RIESGOS'!$AF556),"")</f>
        <v/>
      </c>
      <c r="S164" s="338" t="str">
        <f>IF(AND('MAPA DE RIESGOS'!$AP557="Muy Baja",'MAPA DE RIESGOS'!$AR557="Leve"),CONCATENATE("R",'MAPA DE RIESGOS'!$H557,"C",'MAPA DE RIESGOS'!$AF557),"")</f>
        <v/>
      </c>
      <c r="T164" s="338" t="str">
        <f>IF(AND('MAPA DE RIESGOS'!$AP558="Muy Baja",'MAPA DE RIESGOS'!$AR558="Leve"),CONCATENATE("R",'MAPA DE RIESGOS'!$H558,"C",'MAPA DE RIESGOS'!$AF558),"")</f>
        <v/>
      </c>
      <c r="U164" s="338" t="str">
        <f>IF(AND('MAPA DE RIESGOS'!$AP559="Muy Baja",'MAPA DE RIESGOS'!$AR559="Leve"),CONCATENATE("R",'MAPA DE RIESGOS'!$H559,"C",'MAPA DE RIESGOS'!$AF559),"")</f>
        <v/>
      </c>
      <c r="V164" s="338" t="str">
        <f>IF(AND('MAPA DE RIESGOS'!$AP560="Muy Baja",'MAPA DE RIESGOS'!$AR560="Leve"),CONCATENATE("R",'MAPA DE RIESGOS'!$H560,"C",'MAPA DE RIESGOS'!$AF560),"")</f>
        <v/>
      </c>
      <c r="W164" s="338" t="str">
        <f>IF(AND('MAPA DE RIESGOS'!$AP561="Muy Baja",'MAPA DE RIESGOS'!$AR561="Leve"),CONCATENATE("R",'MAPA DE RIESGOS'!$H561,"C",'MAPA DE RIESGOS'!$AF561),"")</f>
        <v/>
      </c>
      <c r="X164" s="338" t="str">
        <f>IF(AND('MAPA DE RIESGOS'!$AP562="Muy Baja",'MAPA DE RIESGOS'!$AR562="Leve"),CONCATENATE("R",'MAPA DE RIESGOS'!$H562,"C",'MAPA DE RIESGOS'!$AF562),"")</f>
        <v/>
      </c>
      <c r="Y164" s="338" t="str">
        <f>IF(AND('MAPA DE RIESGOS'!$AP563="Muy Baja",'MAPA DE RIESGOS'!$AR563="Leve"),CONCATENATE("R",'MAPA DE RIESGOS'!$H563,"C",'MAPA DE RIESGOS'!$AF563),"")</f>
        <v/>
      </c>
      <c r="Z164" s="338" t="str">
        <f>IF(AND('MAPA DE RIESGOS'!$AP564="Muy Baja",'MAPA DE RIESGOS'!$AR564="Leve"),CONCATENATE("R",'MAPA DE RIESGOS'!$H564,"C",'MAPA DE RIESGOS'!$AF564),"")</f>
        <v/>
      </c>
      <c r="AA164" s="339" t="str">
        <f>IF(AND('MAPA DE RIESGOS'!$AP565="Muy Baja",'MAPA DE RIESGOS'!$AR565="Leve"),CONCATENATE("R",'MAPA DE RIESGOS'!$H565,"C",'MAPA DE RIESGOS'!$AF565),"")</f>
        <v/>
      </c>
      <c r="AB164" s="337" t="str">
        <f>IF(AND('MAPA DE RIESGOS'!$AP548="Muy Baja",'MAPA DE RIESGOS'!$AR548="Menor"),CONCATENATE("R",'MAPA DE RIESGOS'!$H548,"C",'MAPA DE RIESGOS'!$AF548),"")</f>
        <v/>
      </c>
      <c r="AC164" s="338" t="str">
        <f>IF(AND('MAPA DE RIESGOS'!$AP549="Muy Baja",'MAPA DE RIESGOS'!$AR549="Menor"),CONCATENATE("R",'MAPA DE RIESGOS'!$H549,"C",'MAPA DE RIESGOS'!$AF549),"")</f>
        <v/>
      </c>
      <c r="AD164" s="338" t="str">
        <f>IF(AND('MAPA DE RIESGOS'!$AP550="Muy Baja",'MAPA DE RIESGOS'!$AR550="Menor"),CONCATENATE("R",'MAPA DE RIESGOS'!$H550,"C",'MAPA DE RIESGOS'!$AF550),"")</f>
        <v/>
      </c>
      <c r="AE164" s="338" t="str">
        <f>IF(AND('MAPA DE RIESGOS'!$AP551="Muy Baja",'MAPA DE RIESGOS'!$AR551="Menor"),CONCATENATE("R",'MAPA DE RIESGOS'!$H551,"C",'MAPA DE RIESGOS'!$AF551),"")</f>
        <v/>
      </c>
      <c r="AF164" s="338" t="str">
        <f>IF(AND('MAPA DE RIESGOS'!$AP552="Muy Baja",'MAPA DE RIESGOS'!$AR552="Menor"),CONCATENATE("R",'MAPA DE RIESGOS'!$H552,"C",'MAPA DE RIESGOS'!$AF552),"")</f>
        <v/>
      </c>
      <c r="AG164" s="338" t="str">
        <f>IF(AND('MAPA DE RIESGOS'!$AP553="Muy Baja",'MAPA DE RIESGOS'!$AR553="Menor"),CONCATENATE("R",'MAPA DE RIESGOS'!$H553,"C",'MAPA DE RIESGOS'!$AF553),"")</f>
        <v/>
      </c>
      <c r="AH164" s="338" t="str">
        <f>IF(AND('MAPA DE RIESGOS'!$AP554="Muy Baja",'MAPA DE RIESGOS'!$AR554="Menor"),CONCATENATE("R",'MAPA DE RIESGOS'!$H554,"C",'MAPA DE RIESGOS'!$AF554),"")</f>
        <v/>
      </c>
      <c r="AI164" s="338" t="str">
        <f>IF(AND('MAPA DE RIESGOS'!$AP555="Muy Baja",'MAPA DE RIESGOS'!$AR555="Menor"),CONCATENATE("R",'MAPA DE RIESGOS'!$H555,"C",'MAPA DE RIESGOS'!$AF555),"")</f>
        <v/>
      </c>
      <c r="AJ164" s="338" t="str">
        <f>IF(AND('MAPA DE RIESGOS'!$AP556="Muy Baja",'MAPA DE RIESGOS'!$AR556="Menor"),CONCATENATE("R",'MAPA DE RIESGOS'!$H556,"C",'MAPA DE RIESGOS'!$AF556),"")</f>
        <v/>
      </c>
      <c r="AK164" s="338" t="str">
        <f>IF(AND('MAPA DE RIESGOS'!$AP557="Muy Baja",'MAPA DE RIESGOS'!$AR557="Menor"),CONCATENATE("R",'MAPA DE RIESGOS'!$H557,"C",'MAPA DE RIESGOS'!$AF557),"")</f>
        <v/>
      </c>
      <c r="AL164" s="338" t="str">
        <f>IF(AND('MAPA DE RIESGOS'!$AP558="Muy Baja",'MAPA DE RIESGOS'!$AR558="Menor"),CONCATENATE("R",'MAPA DE RIESGOS'!$H558,"C",'MAPA DE RIESGOS'!$AF558),"")</f>
        <v/>
      </c>
      <c r="AM164" s="338" t="str">
        <f>IF(AND('MAPA DE RIESGOS'!$AP559="Muy Baja",'MAPA DE RIESGOS'!$AR559="Menor"),CONCATENATE("R",'MAPA DE RIESGOS'!$H559,"C",'MAPA DE RIESGOS'!$AF559),"")</f>
        <v/>
      </c>
      <c r="AN164" s="338" t="str">
        <f>IF(AND('MAPA DE RIESGOS'!$AP560="Muy Baja",'MAPA DE RIESGOS'!$AR560="Menor"),CONCATENATE("R",'MAPA DE RIESGOS'!$H560,"C",'MAPA DE RIESGOS'!$AF560),"")</f>
        <v/>
      </c>
      <c r="AO164" s="338" t="str">
        <f>IF(AND('MAPA DE RIESGOS'!$AP561="Muy Baja",'MAPA DE RIESGOS'!$AR561="Menor"),CONCATENATE("R",'MAPA DE RIESGOS'!$H561,"C",'MAPA DE RIESGOS'!$AF561),"")</f>
        <v/>
      </c>
      <c r="AP164" s="338" t="str">
        <f>IF(AND('MAPA DE RIESGOS'!$AP562="Muy Baja",'MAPA DE RIESGOS'!$AR562="Menor"),CONCATENATE("R",'MAPA DE RIESGOS'!$H562,"C",'MAPA DE RIESGOS'!$AF562),"")</f>
        <v/>
      </c>
      <c r="AQ164" s="338" t="str">
        <f>IF(AND('MAPA DE RIESGOS'!$AP563="Muy Baja",'MAPA DE RIESGOS'!$AR563="Menor"),CONCATENATE("R",'MAPA DE RIESGOS'!$H563,"C",'MAPA DE RIESGOS'!$AF563),"")</f>
        <v/>
      </c>
      <c r="AR164" s="338" t="str">
        <f>IF(AND('MAPA DE RIESGOS'!$AP564="Muy Baja",'MAPA DE RIESGOS'!$AR564="Menor"),CONCATENATE("R",'MAPA DE RIESGOS'!$H564,"C",'MAPA DE RIESGOS'!$AF564),"")</f>
        <v/>
      </c>
      <c r="AS164" s="339" t="str">
        <f>IF(AND('MAPA DE RIESGOS'!$AP565="Muy Baja",'MAPA DE RIESGOS'!$AR565="Menor"),CONCATENATE("R",'MAPA DE RIESGOS'!$H565,"C",'MAPA DE RIESGOS'!$AF565),"")</f>
        <v/>
      </c>
      <c r="AT164" s="328" t="str">
        <f>IF(AND('MAPA DE RIESGOS'!$AP548="Muy Baja",'MAPA DE RIESGOS'!$AR548="Moderado"),CONCATENATE("R",'MAPA DE RIESGOS'!$H548,"C",'MAPA DE RIESGOS'!$AF548),"")</f>
        <v/>
      </c>
      <c r="AU164" s="329" t="str">
        <f>IF(AND('MAPA DE RIESGOS'!$AP549="Muy Baja",'MAPA DE RIESGOS'!$AR549="Moderado"),CONCATENATE("R",'MAPA DE RIESGOS'!$H549,"C",'MAPA DE RIESGOS'!$AF549),"")</f>
        <v/>
      </c>
      <c r="AV164" s="329" t="str">
        <f>IF(AND('MAPA DE RIESGOS'!$AP550="Muy Baja",'MAPA DE RIESGOS'!$AR550="Moderado"),CONCATENATE("R",'MAPA DE RIESGOS'!$H550,"C",'MAPA DE RIESGOS'!$AF550),"")</f>
        <v/>
      </c>
      <c r="AW164" s="329" t="str">
        <f>IF(AND('MAPA DE RIESGOS'!$AP551="Muy Baja",'MAPA DE RIESGOS'!$AR551="Moderado"),CONCATENATE("R",'MAPA DE RIESGOS'!$H551,"C",'MAPA DE RIESGOS'!$AF551),"")</f>
        <v/>
      </c>
      <c r="AX164" s="329" t="str">
        <f>IF(AND('MAPA DE RIESGOS'!$AP552="Muy Baja",'MAPA DE RIESGOS'!$AR552="Moderado"),CONCATENATE("R",'MAPA DE RIESGOS'!$H552,"C",'MAPA DE RIESGOS'!$AF552),"")</f>
        <v/>
      </c>
      <c r="AY164" s="329" t="str">
        <f>IF(AND('MAPA DE RIESGOS'!$AP553="Muy Baja",'MAPA DE RIESGOS'!$AR553="Moderado"),CONCATENATE("R",'MAPA DE RIESGOS'!$H553,"C",'MAPA DE RIESGOS'!$AF553),"")</f>
        <v/>
      </c>
      <c r="AZ164" s="329" t="str">
        <f>IF(AND('MAPA DE RIESGOS'!$AP554="Muy Baja",'MAPA DE RIESGOS'!$AR554="Moderado"),CONCATENATE("R",'MAPA DE RIESGOS'!$H554,"C",'MAPA DE RIESGOS'!$AF554),"")</f>
        <v/>
      </c>
      <c r="BA164" s="329" t="str">
        <f>IF(AND('MAPA DE RIESGOS'!$AP555="Muy Baja",'MAPA DE RIESGOS'!$AR555="Moderado"),CONCATENATE("R",'MAPA DE RIESGOS'!$H555,"C",'MAPA DE RIESGOS'!$AF555),"")</f>
        <v/>
      </c>
      <c r="BB164" s="329" t="str">
        <f>IF(AND('MAPA DE RIESGOS'!$AP556="Muy Baja",'MAPA DE RIESGOS'!$AR556="Moderado"),CONCATENATE("R",'MAPA DE RIESGOS'!$H556,"C",'MAPA DE RIESGOS'!$AF556),"")</f>
        <v/>
      </c>
      <c r="BC164" s="329" t="str">
        <f>IF(AND('MAPA DE RIESGOS'!$AP557="Muy Baja",'MAPA DE RIESGOS'!$AR557="Moderado"),CONCATENATE("R",'MAPA DE RIESGOS'!$H557,"C",'MAPA DE RIESGOS'!$AF557),"")</f>
        <v/>
      </c>
      <c r="BD164" s="329" t="str">
        <f>IF(AND('MAPA DE RIESGOS'!$AP558="Muy Baja",'MAPA DE RIESGOS'!$AR558="Moderado"),CONCATENATE("R",'MAPA DE RIESGOS'!$H558,"C",'MAPA DE RIESGOS'!$AF558),"")</f>
        <v/>
      </c>
      <c r="BE164" s="329" t="str">
        <f>IF(AND('MAPA DE RIESGOS'!$AP559="Muy Baja",'MAPA DE RIESGOS'!$AR559="Moderado"),CONCATENATE("R",'MAPA DE RIESGOS'!$H559,"C",'MAPA DE RIESGOS'!$AF559),"")</f>
        <v/>
      </c>
      <c r="BF164" s="329" t="str">
        <f>IF(AND('MAPA DE RIESGOS'!$AP560="Muy Baja",'MAPA DE RIESGOS'!$AR560="Moderado"),CONCATENATE("R",'MAPA DE RIESGOS'!$H560,"C",'MAPA DE RIESGOS'!$AF560),"")</f>
        <v/>
      </c>
      <c r="BG164" s="329" t="str">
        <f>IF(AND('MAPA DE RIESGOS'!$AP561="Muy Baja",'MAPA DE RIESGOS'!$AR561="Moderado"),CONCATENATE("R",'MAPA DE RIESGOS'!$H561,"C",'MAPA DE RIESGOS'!$AF561),"")</f>
        <v/>
      </c>
      <c r="BH164" s="329" t="str">
        <f>IF(AND('MAPA DE RIESGOS'!$AP562="Muy Baja",'MAPA DE RIESGOS'!$AR562="Moderado"),CONCATENATE("R",'MAPA DE RIESGOS'!$H562,"C",'MAPA DE RIESGOS'!$AF562),"")</f>
        <v/>
      </c>
      <c r="BI164" s="329" t="str">
        <f>IF(AND('MAPA DE RIESGOS'!$AP563="Muy Baja",'MAPA DE RIESGOS'!$AR563="Moderado"),CONCATENATE("R",'MAPA DE RIESGOS'!$H563,"C",'MAPA DE RIESGOS'!$AF563),"")</f>
        <v/>
      </c>
      <c r="BJ164" s="329" t="str">
        <f>IF(AND('MAPA DE RIESGOS'!$AP564="Muy Baja",'MAPA DE RIESGOS'!$AR564="Moderado"),CONCATENATE("R",'MAPA DE RIESGOS'!$H564,"C",'MAPA DE RIESGOS'!$AF564),"")</f>
        <v/>
      </c>
      <c r="BK164" s="330" t="str">
        <f>IF(AND('MAPA DE RIESGOS'!$AP565="Muy Baja",'MAPA DE RIESGOS'!$AR565="Moderado"),CONCATENATE("R",'MAPA DE RIESGOS'!$H565,"C",'MAPA DE RIESGOS'!$AF565),"")</f>
        <v/>
      </c>
      <c r="BL164" s="316" t="str">
        <f>IF(AND('MAPA DE RIESGOS'!$AP548="Muy Baja",'MAPA DE RIESGOS'!$AR548="Mayor"),CONCATENATE("R",'MAPA DE RIESGOS'!$H548,"C",'MAPA DE RIESGOS'!$AF548),"")</f>
        <v/>
      </c>
      <c r="BM164" s="316" t="str">
        <f>IF(AND('MAPA DE RIESGOS'!$AP549="Muy Baja",'MAPA DE RIESGOS'!$AR549="Mayor"),CONCATENATE("R",'MAPA DE RIESGOS'!$H549,"C",'MAPA DE RIESGOS'!$AF549),"")</f>
        <v/>
      </c>
      <c r="BN164" s="316" t="str">
        <f>IF(AND('MAPA DE RIESGOS'!$AP550="Muy Baja",'MAPA DE RIESGOS'!$AR550="Mayor"),CONCATENATE("R",'MAPA DE RIESGOS'!$H550,"C",'MAPA DE RIESGOS'!$AF550),"")</f>
        <v/>
      </c>
      <c r="BO164" s="316" t="str">
        <f>IF(AND('MAPA DE RIESGOS'!$AP551="Muy Baja",'MAPA DE RIESGOS'!$AR551="Mayor"),CONCATENATE("R",'MAPA DE RIESGOS'!$H551,"C",'MAPA DE RIESGOS'!$AF551),"")</f>
        <v/>
      </c>
      <c r="BP164" s="316" t="str">
        <f>IF(AND('MAPA DE RIESGOS'!$AP552="Muy Baja",'MAPA DE RIESGOS'!$AR552="Mayor"),CONCATENATE("R",'MAPA DE RIESGOS'!$H552,"C",'MAPA DE RIESGOS'!$AF552),"")</f>
        <v/>
      </c>
      <c r="BQ164" s="316" t="str">
        <f>IF(AND('MAPA DE RIESGOS'!$AP553="Muy Baja",'MAPA DE RIESGOS'!$AR553="Mayor"),CONCATENATE("R",'MAPA DE RIESGOS'!$H553,"C",'MAPA DE RIESGOS'!$AF553),"")</f>
        <v/>
      </c>
      <c r="BR164" s="316" t="str">
        <f>IF(AND('MAPA DE RIESGOS'!$AP554="Muy Baja",'MAPA DE RIESGOS'!$AR554="Mayor"),CONCATENATE("R",'MAPA DE RIESGOS'!$H554,"C",'MAPA DE RIESGOS'!$AF554),"")</f>
        <v/>
      </c>
      <c r="BS164" s="316" t="str">
        <f>IF(AND('MAPA DE RIESGOS'!$AP555="Muy Baja",'MAPA DE RIESGOS'!$AR555="Mayor"),CONCATENATE("R",'MAPA DE RIESGOS'!$H555,"C",'MAPA DE RIESGOS'!$AF555),"")</f>
        <v/>
      </c>
      <c r="BT164" s="316" t="str">
        <f>IF(AND('MAPA DE RIESGOS'!$AP556="Muy Baja",'MAPA DE RIESGOS'!$AR556="Mayor"),CONCATENATE("R",'MAPA DE RIESGOS'!$H556,"C",'MAPA DE RIESGOS'!$AF556),"")</f>
        <v/>
      </c>
      <c r="BU164" s="316" t="str">
        <f>IF(AND('MAPA DE RIESGOS'!$AP557="Muy Baja",'MAPA DE RIESGOS'!$AR557="Mayor"),CONCATENATE("R",'MAPA DE RIESGOS'!$H557,"C",'MAPA DE RIESGOS'!$AF557),"")</f>
        <v/>
      </c>
      <c r="BV164" s="316" t="str">
        <f>IF(AND('MAPA DE RIESGOS'!$AP558="Muy Baja",'MAPA DE RIESGOS'!$AR558="Mayor"),CONCATENATE("R",'MAPA DE RIESGOS'!$H558,"C",'MAPA DE RIESGOS'!$AF558),"")</f>
        <v/>
      </c>
      <c r="BW164" s="316" t="str">
        <f>IF(AND('MAPA DE RIESGOS'!$AP559="Muy Baja",'MAPA DE RIESGOS'!$AR559="Mayor"),CONCATENATE("R",'MAPA DE RIESGOS'!$H559,"C",'MAPA DE RIESGOS'!$AF559),"")</f>
        <v/>
      </c>
      <c r="BX164" s="316" t="str">
        <f>IF(AND('MAPA DE RIESGOS'!$AP560="Muy Baja",'MAPA DE RIESGOS'!$AR560="Mayor"),CONCATENATE("R",'MAPA DE RIESGOS'!$H560,"C",'MAPA DE RIESGOS'!$AF560),"")</f>
        <v/>
      </c>
      <c r="BY164" s="316" t="str">
        <f>IF(AND('MAPA DE RIESGOS'!$AP561="Muy Baja",'MAPA DE RIESGOS'!$AR561="Mayor"),CONCATENATE("R",'MAPA DE RIESGOS'!$H561,"C",'MAPA DE RIESGOS'!$AF561),"")</f>
        <v/>
      </c>
      <c r="BZ164" s="316" t="str">
        <f>IF(AND('MAPA DE RIESGOS'!$AP562="Muy Baja",'MAPA DE RIESGOS'!$AR562="Mayor"),CONCATENATE("R",'MAPA DE RIESGOS'!$H562,"C",'MAPA DE RIESGOS'!$AF562),"")</f>
        <v/>
      </c>
      <c r="CA164" s="316" t="str">
        <f>IF(AND('MAPA DE RIESGOS'!$AP563="Muy Baja",'MAPA DE RIESGOS'!$AR563="Mayor"),CONCATENATE("R",'MAPA DE RIESGOS'!$H563,"C",'MAPA DE RIESGOS'!$AF563),"")</f>
        <v/>
      </c>
      <c r="CB164" s="316" t="str">
        <f>IF(AND('MAPA DE RIESGOS'!$AP564="Muy Baja",'MAPA DE RIESGOS'!$AR564="Mayor"),CONCATENATE("R",'MAPA DE RIESGOS'!$H564,"C",'MAPA DE RIESGOS'!$AF564),"")</f>
        <v/>
      </c>
      <c r="CC164" s="317" t="str">
        <f>IF(AND('MAPA DE RIESGOS'!$AP565="Muy Baja",'MAPA DE RIESGOS'!$AR565="Mayor"),CONCATENATE("R",'MAPA DE RIESGOS'!$H565,"C",'MAPA DE RIESGOS'!$AF565),"")</f>
        <v/>
      </c>
      <c r="CD164" s="318" t="str">
        <f>IF(AND('MAPA DE RIESGOS'!$AP548="Muy Baja",'MAPA DE RIESGOS'!$AR548="Catastrófico"),CONCATENATE("R",'MAPA DE RIESGOS'!$H548,"C",'MAPA DE RIESGOS'!$AF548),"")</f>
        <v/>
      </c>
      <c r="CE164" s="318" t="str">
        <f>IF(AND('MAPA DE RIESGOS'!$AP549="Muy Baja",'MAPA DE RIESGOS'!$AR549="Catastrófico"),CONCATENATE("R",'MAPA DE RIESGOS'!$H549,"C",'MAPA DE RIESGOS'!$AF549),"")</f>
        <v/>
      </c>
      <c r="CF164" s="318" t="str">
        <f>IF(AND('MAPA DE RIESGOS'!$AP550="Muy Baja",'MAPA DE RIESGOS'!$AR550="Catastrófico"),CONCATENATE("R",'MAPA DE RIESGOS'!$H550,"C",'MAPA DE RIESGOS'!$AF550),"")</f>
        <v/>
      </c>
      <c r="CG164" s="318" t="str">
        <f>IF(AND('MAPA DE RIESGOS'!$AP551="Muy Baja",'MAPA DE RIESGOS'!$AR551="Catastrófico"),CONCATENATE("R",'MAPA DE RIESGOS'!$H551,"C",'MAPA DE RIESGOS'!$AF551),"")</f>
        <v/>
      </c>
      <c r="CH164" s="318" t="str">
        <f>IF(AND('MAPA DE RIESGOS'!$AP552="Muy Baja",'MAPA DE RIESGOS'!$AR552="Catastrófico"),CONCATENATE("R",'MAPA DE RIESGOS'!$H552,"C",'MAPA DE RIESGOS'!$AF552),"")</f>
        <v/>
      </c>
      <c r="CI164" s="318" t="str">
        <f>IF(AND('MAPA DE RIESGOS'!$AP553="Muy Baja",'MAPA DE RIESGOS'!$AR553="Catastrófico"),CONCATENATE("R",'MAPA DE RIESGOS'!$H553,"C",'MAPA DE RIESGOS'!$AF553),"")</f>
        <v/>
      </c>
      <c r="CJ164" s="318" t="str">
        <f>IF(AND('MAPA DE RIESGOS'!$AP554="Muy Baja",'MAPA DE RIESGOS'!$AR554="Catastrófico"),CONCATENATE("R",'MAPA DE RIESGOS'!$H554,"C",'MAPA DE RIESGOS'!$AF554),"")</f>
        <v/>
      </c>
      <c r="CK164" s="318" t="str">
        <f>IF(AND('MAPA DE RIESGOS'!$AP555="Muy Baja",'MAPA DE RIESGOS'!$AR555="Catastrófico"),CONCATENATE("R",'MAPA DE RIESGOS'!$H555,"C",'MAPA DE RIESGOS'!$AF555),"")</f>
        <v/>
      </c>
      <c r="CL164" s="318" t="str">
        <f>IF(AND('MAPA DE RIESGOS'!$AP556="Muy Baja",'MAPA DE RIESGOS'!$AR556="Catastrófico"),CONCATENATE("R",'MAPA DE RIESGOS'!$H556,"C",'MAPA DE RIESGOS'!$AF556),"")</f>
        <v/>
      </c>
      <c r="CM164" s="318" t="str">
        <f>IF(AND('MAPA DE RIESGOS'!$AP557="Muy Baja",'MAPA DE RIESGOS'!$AR557="Catastrófico"),CONCATENATE("R",'MAPA DE RIESGOS'!$H557,"C",'MAPA DE RIESGOS'!$AF557),"")</f>
        <v/>
      </c>
      <c r="CN164" s="318" t="str">
        <f>IF(AND('MAPA DE RIESGOS'!$AP558="Muy Baja",'MAPA DE RIESGOS'!$AR558="Catastrófico"),CONCATENATE("R",'MAPA DE RIESGOS'!$H558,"C",'MAPA DE RIESGOS'!$AF558),"")</f>
        <v/>
      </c>
      <c r="CO164" s="318" t="str">
        <f>IF(AND('MAPA DE RIESGOS'!$AP559="Muy Baja",'MAPA DE RIESGOS'!$AR559="Catastrófico"),CONCATENATE("R",'MAPA DE RIESGOS'!$H559,"C",'MAPA DE RIESGOS'!$AF559),"")</f>
        <v/>
      </c>
      <c r="CP164" s="318" t="str">
        <f>IF(AND('MAPA DE RIESGOS'!$AP560="Muy Baja",'MAPA DE RIESGOS'!$AR560="Catastrófico"),CONCATENATE("R",'MAPA DE RIESGOS'!$H560,"C",'MAPA DE RIESGOS'!$AF560),"")</f>
        <v/>
      </c>
      <c r="CQ164" s="318" t="str">
        <f>IF(AND('MAPA DE RIESGOS'!$AP561="Muy Baja",'MAPA DE RIESGOS'!$AR561="Catastrófico"),CONCATENATE("R",'MAPA DE RIESGOS'!$H561,"C",'MAPA DE RIESGOS'!$AF561),"")</f>
        <v/>
      </c>
      <c r="CR164" s="318" t="str">
        <f>IF(AND('MAPA DE RIESGOS'!$AP562="Muy Baja",'MAPA DE RIESGOS'!$AR562="Catastrófico"),CONCATENATE("R",'MAPA DE RIESGOS'!$H562,"C",'MAPA DE RIESGOS'!$AF562),"")</f>
        <v/>
      </c>
      <c r="CS164" s="318" t="str">
        <f>IF(AND('MAPA DE RIESGOS'!$AP563="Muy Baja",'MAPA DE RIESGOS'!$AR563="Catastrófico"),CONCATENATE("R",'MAPA DE RIESGOS'!$H563,"C",'MAPA DE RIESGOS'!$AF563),"")</f>
        <v/>
      </c>
      <c r="CT164" s="318" t="str">
        <f>IF(AND('MAPA DE RIESGOS'!$AP564="Muy Baja",'MAPA DE RIESGOS'!$AR564="Catastrófico"),CONCATENATE("R",'MAPA DE RIESGOS'!$H564,"C",'MAPA DE RIESGOS'!$AF564),"")</f>
        <v/>
      </c>
      <c r="CU164" s="319" t="str">
        <f>IF(AND('MAPA DE RIESGOS'!$AP565="Muy Baja",'MAPA DE RIESGOS'!$AR565="Catastrófico"),CONCATENATE("R",'MAPA DE RIESGOS'!$H565,"C",'MAPA DE RIESGOS'!$AF565),"")</f>
        <v/>
      </c>
      <c r="CV164" s="57"/>
    </row>
    <row r="165" spans="2:106" ht="32.450000000000003" customHeight="1">
      <c r="B165" s="878"/>
      <c r="C165" s="878"/>
      <c r="D165" s="879"/>
      <c r="E165" s="849"/>
      <c r="F165" s="850"/>
      <c r="G165" s="850"/>
      <c r="H165" s="850"/>
      <c r="I165" s="850"/>
      <c r="J165" s="337" t="str">
        <f>IF(AND('MAPA DE RIESGOS'!$AP566="Muy Baja",'MAPA DE RIESGOS'!$AR566="Leve"),CONCATENATE("R",'MAPA DE RIESGOS'!$H566,"C",'MAPA DE RIESGOS'!$AF566),"")</f>
        <v/>
      </c>
      <c r="K165" s="338" t="str">
        <f>IF(AND('MAPA DE RIESGOS'!$AP567="Muy Baja",'MAPA DE RIESGOS'!$AR567="Leve"),CONCATENATE("R",'MAPA DE RIESGOS'!$H567,"C",'MAPA DE RIESGOS'!$AF567),"")</f>
        <v/>
      </c>
      <c r="L165" s="338" t="str">
        <f>IF(AND('MAPA DE RIESGOS'!$AP568="Muy Baja",'MAPA DE RIESGOS'!$AR568="Leve"),CONCATENATE("R",'MAPA DE RIESGOS'!$H568,"C",'MAPA DE RIESGOS'!$AF568),"")</f>
        <v/>
      </c>
      <c r="M165" s="338" t="str">
        <f>IF(AND('MAPA DE RIESGOS'!$AP569="Muy Baja",'MAPA DE RIESGOS'!$AR569="Leve"),CONCATENATE("R",'MAPA DE RIESGOS'!$H569,"C",'MAPA DE RIESGOS'!$AF569),"")</f>
        <v/>
      </c>
      <c r="N165" s="338" t="str">
        <f>IF(AND('MAPA DE RIESGOS'!$AP570="Muy Baja",'MAPA DE RIESGOS'!$AR570="Leve"),CONCATENATE("R",'MAPA DE RIESGOS'!$H570,"C",'MAPA DE RIESGOS'!$AF570),"")</f>
        <v/>
      </c>
      <c r="O165" s="338" t="str">
        <f>IF(AND('MAPA DE RIESGOS'!$AP571="Muy Baja",'MAPA DE RIESGOS'!$AR571="Leve"),CONCATENATE("R",'MAPA DE RIESGOS'!$H571,"C",'MAPA DE RIESGOS'!$AF571),"")</f>
        <v/>
      </c>
      <c r="P165" s="338" t="str">
        <f>IF(AND('MAPA DE RIESGOS'!$AP572="Muy Baja",'MAPA DE RIESGOS'!$AR572="Leve"),CONCATENATE("R",'MAPA DE RIESGOS'!$H572,"C",'MAPA DE RIESGOS'!$AF572),"")</f>
        <v/>
      </c>
      <c r="Q165" s="338" t="str">
        <f>IF(AND('MAPA DE RIESGOS'!$AP573="Muy Baja",'MAPA DE RIESGOS'!$AR573="Leve"),CONCATENATE("R",'MAPA DE RIESGOS'!$H573,"C",'MAPA DE RIESGOS'!$AF573),"")</f>
        <v/>
      </c>
      <c r="R165" s="338" t="str">
        <f>IF(AND('MAPA DE RIESGOS'!$AP574="Muy Baja",'MAPA DE RIESGOS'!$AR574="Leve"),CONCATENATE("R",'MAPA DE RIESGOS'!$H574,"C",'MAPA DE RIESGOS'!$AF574),"")</f>
        <v/>
      </c>
      <c r="S165" s="338" t="str">
        <f>IF(AND('MAPA DE RIESGOS'!$AP575="Muy Baja",'MAPA DE RIESGOS'!$AR575="Leve"),CONCATENATE("R",'MAPA DE RIESGOS'!$H575,"C",'MAPA DE RIESGOS'!$AF575),"")</f>
        <v/>
      </c>
      <c r="T165" s="338" t="str">
        <f>IF(AND('MAPA DE RIESGOS'!$AP576="Muy Baja",'MAPA DE RIESGOS'!$AR576="Leve"),CONCATENATE("R",'MAPA DE RIESGOS'!$H576,"C",'MAPA DE RIESGOS'!$AF576),"")</f>
        <v/>
      </c>
      <c r="U165" s="338" t="str">
        <f>IF(AND('MAPA DE RIESGOS'!$AP577="Muy Baja",'MAPA DE RIESGOS'!$AR577="Leve"),CONCATENATE("R",'MAPA DE RIESGOS'!$H577,"C",'MAPA DE RIESGOS'!$AF577),"")</f>
        <v/>
      </c>
      <c r="V165" s="338" t="str">
        <f>IF(AND('MAPA DE RIESGOS'!$AP578="Muy Baja",'MAPA DE RIESGOS'!$AR578="Leve"),CONCATENATE("R",'MAPA DE RIESGOS'!$H578,"C",'MAPA DE RIESGOS'!$AF578),"")</f>
        <v/>
      </c>
      <c r="W165" s="338" t="str">
        <f>IF(AND('MAPA DE RIESGOS'!$AP579="Muy Baja",'MAPA DE RIESGOS'!$AR579="Leve"),CONCATENATE("R",'MAPA DE RIESGOS'!$H579,"C",'MAPA DE RIESGOS'!$AF579),"")</f>
        <v/>
      </c>
      <c r="X165" s="338" t="str">
        <f>IF(AND('MAPA DE RIESGOS'!$AP580="Muy Baja",'MAPA DE RIESGOS'!$AR580="Leve"),CONCATENATE("R",'MAPA DE RIESGOS'!$H580,"C",'MAPA DE RIESGOS'!$AF580),"")</f>
        <v/>
      </c>
      <c r="Y165" s="338" t="str">
        <f>IF(AND('MAPA DE RIESGOS'!$AP581="Muy Baja",'MAPA DE RIESGOS'!$AR581="Leve"),CONCATENATE("R",'MAPA DE RIESGOS'!$H581,"C",'MAPA DE RIESGOS'!$AF581),"")</f>
        <v/>
      </c>
      <c r="Z165" s="338" t="str">
        <f>IF(AND('MAPA DE RIESGOS'!$AP582="Muy Baja",'MAPA DE RIESGOS'!$AR582="Leve"),CONCATENATE("R",'MAPA DE RIESGOS'!$H582,"C",'MAPA DE RIESGOS'!$AF582),"")</f>
        <v/>
      </c>
      <c r="AA165" s="339" t="str">
        <f>IF(AND('MAPA DE RIESGOS'!$AP583="Muy Baja",'MAPA DE RIESGOS'!$AR583="Leve"),CONCATENATE("R",'MAPA DE RIESGOS'!$H583,"C",'MAPA DE RIESGOS'!$AF583),"")</f>
        <v/>
      </c>
      <c r="AB165" s="337" t="str">
        <f>IF(AND('MAPA DE RIESGOS'!$AP566="Muy Baja",'MAPA DE RIESGOS'!$AR566="Menor"),CONCATENATE("R",'MAPA DE RIESGOS'!$H566,"C",'MAPA DE RIESGOS'!$AF566),"")</f>
        <v/>
      </c>
      <c r="AC165" s="338" t="str">
        <f>IF(AND('MAPA DE RIESGOS'!$AP567="Muy Baja",'MAPA DE RIESGOS'!$AR567="Menor"),CONCATENATE("R",'MAPA DE RIESGOS'!$H567,"C",'MAPA DE RIESGOS'!$AF567),"")</f>
        <v/>
      </c>
      <c r="AD165" s="338" t="str">
        <f>IF(AND('MAPA DE RIESGOS'!$AP568="Muy Baja",'MAPA DE RIESGOS'!$AR568="Menor"),CONCATENATE("R",'MAPA DE RIESGOS'!$H568,"C",'MAPA DE RIESGOS'!$AF568),"")</f>
        <v/>
      </c>
      <c r="AE165" s="338" t="str">
        <f>IF(AND('MAPA DE RIESGOS'!$AP569="Muy Baja",'MAPA DE RIESGOS'!$AR569="Menor"),CONCATENATE("R",'MAPA DE RIESGOS'!$H569,"C",'MAPA DE RIESGOS'!$AF569),"")</f>
        <v/>
      </c>
      <c r="AF165" s="338" t="str">
        <f>IF(AND('MAPA DE RIESGOS'!$AP570="Muy Baja",'MAPA DE RIESGOS'!$AR570="Menor"),CONCATENATE("R",'MAPA DE RIESGOS'!$H570,"C",'MAPA DE RIESGOS'!$AF570),"")</f>
        <v/>
      </c>
      <c r="AG165" s="338" t="str">
        <f>IF(AND('MAPA DE RIESGOS'!$AP571="Muy Baja",'MAPA DE RIESGOS'!$AR571="Menor"),CONCATENATE("R",'MAPA DE RIESGOS'!$H571,"C",'MAPA DE RIESGOS'!$AF571),"")</f>
        <v/>
      </c>
      <c r="AH165" s="338" t="str">
        <f>IF(AND('MAPA DE RIESGOS'!$AP572="Muy Baja",'MAPA DE RIESGOS'!$AR572="Menor"),CONCATENATE("R",'MAPA DE RIESGOS'!$H572,"C",'MAPA DE RIESGOS'!$AF572),"")</f>
        <v/>
      </c>
      <c r="AI165" s="338" t="str">
        <f>IF(AND('MAPA DE RIESGOS'!$AP573="Muy Baja",'MAPA DE RIESGOS'!$AR573="Menor"),CONCATENATE("R",'MAPA DE RIESGOS'!$H573,"C",'MAPA DE RIESGOS'!$AF573),"")</f>
        <v/>
      </c>
      <c r="AJ165" s="338" t="str">
        <f>IF(AND('MAPA DE RIESGOS'!$AP574="Muy Baja",'MAPA DE RIESGOS'!$AR574="Menor"),CONCATENATE("R",'MAPA DE RIESGOS'!$H574,"C",'MAPA DE RIESGOS'!$AF574),"")</f>
        <v/>
      </c>
      <c r="AK165" s="338" t="str">
        <f>IF(AND('MAPA DE RIESGOS'!$AP575="Muy Baja",'MAPA DE RIESGOS'!$AR575="Menor"),CONCATENATE("R",'MAPA DE RIESGOS'!$H575,"C",'MAPA DE RIESGOS'!$AF575),"")</f>
        <v/>
      </c>
      <c r="AL165" s="338" t="str">
        <f>IF(AND('MAPA DE RIESGOS'!$AP576="Muy Baja",'MAPA DE RIESGOS'!$AR576="Menor"),CONCATENATE("R",'MAPA DE RIESGOS'!$H576,"C",'MAPA DE RIESGOS'!$AF576),"")</f>
        <v/>
      </c>
      <c r="AM165" s="338" t="str">
        <f>IF(AND('MAPA DE RIESGOS'!$AP577="Muy Baja",'MAPA DE RIESGOS'!$AR577="Menor"),CONCATENATE("R",'MAPA DE RIESGOS'!$H577,"C",'MAPA DE RIESGOS'!$AF577),"")</f>
        <v/>
      </c>
      <c r="AN165" s="338" t="str">
        <f>IF(AND('MAPA DE RIESGOS'!$AP578="Muy Baja",'MAPA DE RIESGOS'!$AR578="Menor"),CONCATENATE("R",'MAPA DE RIESGOS'!$H578,"C",'MAPA DE RIESGOS'!$AF578),"")</f>
        <v/>
      </c>
      <c r="AO165" s="338" t="str">
        <f>IF(AND('MAPA DE RIESGOS'!$AP579="Muy Baja",'MAPA DE RIESGOS'!$AR579="Menor"),CONCATENATE("R",'MAPA DE RIESGOS'!$H579,"C",'MAPA DE RIESGOS'!$AF579),"")</f>
        <v/>
      </c>
      <c r="AP165" s="338" t="str">
        <f>IF(AND('MAPA DE RIESGOS'!$AP580="Muy Baja",'MAPA DE RIESGOS'!$AR580="Menor"),CONCATENATE("R",'MAPA DE RIESGOS'!$H580,"C",'MAPA DE RIESGOS'!$AF580),"")</f>
        <v/>
      </c>
      <c r="AQ165" s="338" t="str">
        <f>IF(AND('MAPA DE RIESGOS'!$AP581="Muy Baja",'MAPA DE RIESGOS'!$AR581="Menor"),CONCATENATE("R",'MAPA DE RIESGOS'!$H581,"C",'MAPA DE RIESGOS'!$AF581),"")</f>
        <v/>
      </c>
      <c r="AR165" s="338" t="str">
        <f>IF(AND('MAPA DE RIESGOS'!$AP582="Muy Baja",'MAPA DE RIESGOS'!$AR582="Menor"),CONCATENATE("R",'MAPA DE RIESGOS'!$H582,"C",'MAPA DE RIESGOS'!$AF582),"")</f>
        <v/>
      </c>
      <c r="AS165" s="339" t="str">
        <f>IF(AND('MAPA DE RIESGOS'!$AP583="Muy Baja",'MAPA DE RIESGOS'!$AR583="Menor"),CONCATENATE("R",'MAPA DE RIESGOS'!$H583,"C",'MAPA DE RIESGOS'!$AF583),"")</f>
        <v/>
      </c>
      <c r="AT165" s="328" t="str">
        <f>IF(AND('MAPA DE RIESGOS'!$AP566="Muy Baja",'MAPA DE RIESGOS'!$AR566="Moderado"),CONCATENATE("R",'MAPA DE RIESGOS'!$H566,"C",'MAPA DE RIESGOS'!$AF566),"")</f>
        <v/>
      </c>
      <c r="AU165" s="329" t="str">
        <f>IF(AND('MAPA DE RIESGOS'!$AP567="Muy Baja",'MAPA DE RIESGOS'!$AR567="Moderado"),CONCATENATE("R",'MAPA DE RIESGOS'!$H567,"C",'MAPA DE RIESGOS'!$AF567),"")</f>
        <v/>
      </c>
      <c r="AV165" s="329" t="str">
        <f>IF(AND('MAPA DE RIESGOS'!$AP568="Muy Baja",'MAPA DE RIESGOS'!$AR568="Moderado"),CONCATENATE("R",'MAPA DE RIESGOS'!$H568,"C",'MAPA DE RIESGOS'!$AF568),"")</f>
        <v/>
      </c>
      <c r="AW165" s="329" t="str">
        <f>IF(AND('MAPA DE RIESGOS'!$AP569="Muy Baja",'MAPA DE RIESGOS'!$AR569="Moderado"),CONCATENATE("R",'MAPA DE RIESGOS'!$H569,"C",'MAPA DE RIESGOS'!$AF569),"")</f>
        <v/>
      </c>
      <c r="AX165" s="329" t="str">
        <f>IF(AND('MAPA DE RIESGOS'!$AP570="Muy Baja",'MAPA DE RIESGOS'!$AR570="Moderado"),CONCATENATE("R",'MAPA DE RIESGOS'!$H570,"C",'MAPA DE RIESGOS'!$AF570),"")</f>
        <v/>
      </c>
      <c r="AY165" s="329" t="str">
        <f>IF(AND('MAPA DE RIESGOS'!$AP571="Muy Baja",'MAPA DE RIESGOS'!$AR571="Moderado"),CONCATENATE("R",'MAPA DE RIESGOS'!$H571,"C",'MAPA DE RIESGOS'!$AF571),"")</f>
        <v/>
      </c>
      <c r="AZ165" s="329" t="str">
        <f>IF(AND('MAPA DE RIESGOS'!$AP572="Muy Baja",'MAPA DE RIESGOS'!$AR572="Moderado"),CONCATENATE("R",'MAPA DE RIESGOS'!$H572,"C",'MAPA DE RIESGOS'!$AF572),"")</f>
        <v/>
      </c>
      <c r="BA165" s="329" t="str">
        <f>IF(AND('MAPA DE RIESGOS'!$AP573="Muy Baja",'MAPA DE RIESGOS'!$AR573="Moderado"),CONCATENATE("R",'MAPA DE RIESGOS'!$H573,"C",'MAPA DE RIESGOS'!$AF573),"")</f>
        <v/>
      </c>
      <c r="BB165" s="329" t="str">
        <f>IF(AND('MAPA DE RIESGOS'!$AP574="Muy Baja",'MAPA DE RIESGOS'!$AR574="Moderado"),CONCATENATE("R",'MAPA DE RIESGOS'!$H574,"C",'MAPA DE RIESGOS'!$AF574),"")</f>
        <v/>
      </c>
      <c r="BC165" s="329" t="str">
        <f>IF(AND('MAPA DE RIESGOS'!$AP575="Muy Baja",'MAPA DE RIESGOS'!$AR575="Moderado"),CONCATENATE("R",'MAPA DE RIESGOS'!$H575,"C",'MAPA DE RIESGOS'!$AF575),"")</f>
        <v/>
      </c>
      <c r="BD165" s="329" t="str">
        <f>IF(AND('MAPA DE RIESGOS'!$AP576="Muy Baja",'MAPA DE RIESGOS'!$AR576="Moderado"),CONCATENATE("R",'MAPA DE RIESGOS'!$H576,"C",'MAPA DE RIESGOS'!$AF576),"")</f>
        <v/>
      </c>
      <c r="BE165" s="329" t="str">
        <f>IF(AND('MAPA DE RIESGOS'!$AP577="Muy Baja",'MAPA DE RIESGOS'!$AR577="Moderado"),CONCATENATE("R",'MAPA DE RIESGOS'!$H577,"C",'MAPA DE RIESGOS'!$AF577),"")</f>
        <v/>
      </c>
      <c r="BF165" s="329" t="str">
        <f>IF(AND('MAPA DE RIESGOS'!$AP578="Muy Baja",'MAPA DE RIESGOS'!$AR578="Moderado"),CONCATENATE("R",'MAPA DE RIESGOS'!$H578,"C",'MAPA DE RIESGOS'!$AF578),"")</f>
        <v/>
      </c>
      <c r="BG165" s="329" t="str">
        <f>IF(AND('MAPA DE RIESGOS'!$AP579="Muy Baja",'MAPA DE RIESGOS'!$AR579="Moderado"),CONCATENATE("R",'MAPA DE RIESGOS'!$H579,"C",'MAPA DE RIESGOS'!$AF579),"")</f>
        <v/>
      </c>
      <c r="BH165" s="329" t="str">
        <f>IF(AND('MAPA DE RIESGOS'!$AP580="Muy Baja",'MAPA DE RIESGOS'!$AR580="Moderado"),CONCATENATE("R",'MAPA DE RIESGOS'!$H580,"C",'MAPA DE RIESGOS'!$AF580),"")</f>
        <v/>
      </c>
      <c r="BI165" s="329" t="str">
        <f>IF(AND('MAPA DE RIESGOS'!$AP581="Muy Baja",'MAPA DE RIESGOS'!$AR581="Moderado"),CONCATENATE("R",'MAPA DE RIESGOS'!$H581,"C",'MAPA DE RIESGOS'!$AF581),"")</f>
        <v/>
      </c>
      <c r="BJ165" s="329" t="str">
        <f>IF(AND('MAPA DE RIESGOS'!$AP582="Muy Baja",'MAPA DE RIESGOS'!$AR582="Moderado"),CONCATENATE("R",'MAPA DE RIESGOS'!$H582,"C",'MAPA DE RIESGOS'!$AF582),"")</f>
        <v/>
      </c>
      <c r="BK165" s="330" t="str">
        <f>IF(AND('MAPA DE RIESGOS'!$AP583="Muy Baja",'MAPA DE RIESGOS'!$AR583="Moderado"),CONCATENATE("R",'MAPA DE RIESGOS'!$H583,"C",'MAPA DE RIESGOS'!$AF583),"")</f>
        <v/>
      </c>
      <c r="BL165" s="316" t="str">
        <f>IF(AND('MAPA DE RIESGOS'!$AP566="Muy Baja",'MAPA DE RIESGOS'!$AR566="Mayor"),CONCATENATE("R",'MAPA DE RIESGOS'!$H566,"C",'MAPA DE RIESGOS'!$AF566),"")</f>
        <v/>
      </c>
      <c r="BM165" s="316" t="str">
        <f>IF(AND('MAPA DE RIESGOS'!$AP567="Muy Baja",'MAPA DE RIESGOS'!$AR567="Mayor"),CONCATENATE("R",'MAPA DE RIESGOS'!$H567,"C",'MAPA DE RIESGOS'!$AF567),"")</f>
        <v/>
      </c>
      <c r="BN165" s="316" t="str">
        <f>IF(AND('MAPA DE RIESGOS'!$AP568="Muy Baja",'MAPA DE RIESGOS'!$AR568="Mayor"),CONCATENATE("R",'MAPA DE RIESGOS'!$H568,"C",'MAPA DE RIESGOS'!$AF568),"")</f>
        <v/>
      </c>
      <c r="BO165" s="316" t="str">
        <f>IF(AND('MAPA DE RIESGOS'!$AP569="Muy Baja",'MAPA DE RIESGOS'!$AR569="Mayor"),CONCATENATE("R",'MAPA DE RIESGOS'!$H569,"C",'MAPA DE RIESGOS'!$AF569),"")</f>
        <v/>
      </c>
      <c r="BP165" s="316" t="str">
        <f>IF(AND('MAPA DE RIESGOS'!$AP570="Muy Baja",'MAPA DE RIESGOS'!$AR570="Mayor"),CONCATENATE("R",'MAPA DE RIESGOS'!$H570,"C",'MAPA DE RIESGOS'!$AF570),"")</f>
        <v/>
      </c>
      <c r="BQ165" s="316" t="str">
        <f>IF(AND('MAPA DE RIESGOS'!$AP571="Muy Baja",'MAPA DE RIESGOS'!$AR571="Mayor"),CONCATENATE("R",'MAPA DE RIESGOS'!$H571,"C",'MAPA DE RIESGOS'!$AF571),"")</f>
        <v/>
      </c>
      <c r="BR165" s="316" t="str">
        <f>IF(AND('MAPA DE RIESGOS'!$AP572="Muy Baja",'MAPA DE RIESGOS'!$AR572="Mayor"),CONCATENATE("R",'MAPA DE RIESGOS'!$H572,"C",'MAPA DE RIESGOS'!$AF572),"")</f>
        <v/>
      </c>
      <c r="BS165" s="316" t="str">
        <f>IF(AND('MAPA DE RIESGOS'!$AP573="Muy Baja",'MAPA DE RIESGOS'!$AR573="Mayor"),CONCATENATE("R",'MAPA DE RIESGOS'!$H573,"C",'MAPA DE RIESGOS'!$AF573),"")</f>
        <v/>
      </c>
      <c r="BT165" s="316" t="str">
        <f>IF(AND('MAPA DE RIESGOS'!$AP574="Muy Baja",'MAPA DE RIESGOS'!$AR574="Mayor"),CONCATENATE("R",'MAPA DE RIESGOS'!$H574,"C",'MAPA DE RIESGOS'!$AF574),"")</f>
        <v/>
      </c>
      <c r="BU165" s="316" t="str">
        <f>IF(AND('MAPA DE RIESGOS'!$AP575="Muy Baja",'MAPA DE RIESGOS'!$AR575="Mayor"),CONCATENATE("R",'MAPA DE RIESGOS'!$H575,"C",'MAPA DE RIESGOS'!$AF575),"")</f>
        <v/>
      </c>
      <c r="BV165" s="316" t="str">
        <f>IF(AND('MAPA DE RIESGOS'!$AP576="Muy Baja",'MAPA DE RIESGOS'!$AR576="Mayor"),CONCATENATE("R",'MAPA DE RIESGOS'!$H576,"C",'MAPA DE RIESGOS'!$AF576),"")</f>
        <v/>
      </c>
      <c r="BW165" s="316" t="str">
        <f>IF(AND('MAPA DE RIESGOS'!$AP577="Muy Baja",'MAPA DE RIESGOS'!$AR577="Mayor"),CONCATENATE("R",'MAPA DE RIESGOS'!$H577,"C",'MAPA DE RIESGOS'!$AF577),"")</f>
        <v/>
      </c>
      <c r="BX165" s="316" t="str">
        <f>IF(AND('MAPA DE RIESGOS'!$AP578="Muy Baja",'MAPA DE RIESGOS'!$AR578="Mayor"),CONCATENATE("R",'MAPA DE RIESGOS'!$H578,"C",'MAPA DE RIESGOS'!$AF578),"")</f>
        <v/>
      </c>
      <c r="BY165" s="316" t="str">
        <f>IF(AND('MAPA DE RIESGOS'!$AP579="Muy Baja",'MAPA DE RIESGOS'!$AR579="Mayor"),CONCATENATE("R",'MAPA DE RIESGOS'!$H579,"C",'MAPA DE RIESGOS'!$AF579),"")</f>
        <v/>
      </c>
      <c r="BZ165" s="316" t="str">
        <f>IF(AND('MAPA DE RIESGOS'!$AP580="Muy Baja",'MAPA DE RIESGOS'!$AR580="Mayor"),CONCATENATE("R",'MAPA DE RIESGOS'!$H580,"C",'MAPA DE RIESGOS'!$AF580),"")</f>
        <v/>
      </c>
      <c r="CA165" s="316" t="str">
        <f>IF(AND('MAPA DE RIESGOS'!$AP581="Muy Baja",'MAPA DE RIESGOS'!$AR581="Mayor"),CONCATENATE("R",'MAPA DE RIESGOS'!$H581,"C",'MAPA DE RIESGOS'!$AF581),"")</f>
        <v/>
      </c>
      <c r="CB165" s="316" t="str">
        <f>IF(AND('MAPA DE RIESGOS'!$AP582="Muy Baja",'MAPA DE RIESGOS'!$AR582="Mayor"),CONCATENATE("R",'MAPA DE RIESGOS'!$H582,"C",'MAPA DE RIESGOS'!$AF582),"")</f>
        <v/>
      </c>
      <c r="CC165" s="317" t="str">
        <f>IF(AND('MAPA DE RIESGOS'!$AP583="Muy Baja",'MAPA DE RIESGOS'!$AR583="Mayor"),CONCATENATE("R",'MAPA DE RIESGOS'!$H583,"C",'MAPA DE RIESGOS'!$AF583),"")</f>
        <v/>
      </c>
      <c r="CD165" s="318" t="str">
        <f>IF(AND('MAPA DE RIESGOS'!$AP566="Muy Baja",'MAPA DE RIESGOS'!$AR566="Catastrófico"),CONCATENATE("R",'MAPA DE RIESGOS'!$H566,"C",'MAPA DE RIESGOS'!$AF566),"")</f>
        <v/>
      </c>
      <c r="CE165" s="318" t="str">
        <f>IF(AND('MAPA DE RIESGOS'!$AP567="Muy Baja",'MAPA DE RIESGOS'!$AR567="Catastrófico"),CONCATENATE("R",'MAPA DE RIESGOS'!$H567,"C",'MAPA DE RIESGOS'!$AF567),"")</f>
        <v/>
      </c>
      <c r="CF165" s="318" t="str">
        <f>IF(AND('MAPA DE RIESGOS'!$AP568="Muy Baja",'MAPA DE RIESGOS'!$AR568="Catastrófico"),CONCATENATE("R",'MAPA DE RIESGOS'!$H568,"C",'MAPA DE RIESGOS'!$AF568),"")</f>
        <v/>
      </c>
      <c r="CG165" s="318" t="str">
        <f>IF(AND('MAPA DE RIESGOS'!$AP569="Muy Baja",'MAPA DE RIESGOS'!$AR569="Catastrófico"),CONCATENATE("R",'MAPA DE RIESGOS'!$H569,"C",'MAPA DE RIESGOS'!$AF569),"")</f>
        <v/>
      </c>
      <c r="CH165" s="318" t="str">
        <f>IF(AND('MAPA DE RIESGOS'!$AP570="Muy Baja",'MAPA DE RIESGOS'!$AR570="Catastrófico"),CONCATENATE("R",'MAPA DE RIESGOS'!$H570,"C",'MAPA DE RIESGOS'!$AF570),"")</f>
        <v/>
      </c>
      <c r="CI165" s="318" t="str">
        <f>IF(AND('MAPA DE RIESGOS'!$AP571="Muy Baja",'MAPA DE RIESGOS'!$AR571="Catastrófico"),CONCATENATE("R",'MAPA DE RIESGOS'!$H571,"C",'MAPA DE RIESGOS'!$AF571),"")</f>
        <v/>
      </c>
      <c r="CJ165" s="318" t="str">
        <f>IF(AND('MAPA DE RIESGOS'!$AP572="Muy Baja",'MAPA DE RIESGOS'!$AR572="Catastrófico"),CONCATENATE("R",'MAPA DE RIESGOS'!$H572,"C",'MAPA DE RIESGOS'!$AF572),"")</f>
        <v/>
      </c>
      <c r="CK165" s="318" t="str">
        <f>IF(AND('MAPA DE RIESGOS'!$AP573="Muy Baja",'MAPA DE RIESGOS'!$AR573="Catastrófico"),CONCATENATE("R",'MAPA DE RIESGOS'!$H573,"C",'MAPA DE RIESGOS'!$AF573),"")</f>
        <v/>
      </c>
      <c r="CL165" s="318" t="str">
        <f>IF(AND('MAPA DE RIESGOS'!$AP574="Muy Baja",'MAPA DE RIESGOS'!$AR574="Catastrófico"),CONCATENATE("R",'MAPA DE RIESGOS'!$H574,"C",'MAPA DE RIESGOS'!$AF574),"")</f>
        <v/>
      </c>
      <c r="CM165" s="318" t="str">
        <f>IF(AND('MAPA DE RIESGOS'!$AP575="Muy Baja",'MAPA DE RIESGOS'!$AR575="Catastrófico"),CONCATENATE("R",'MAPA DE RIESGOS'!$H575,"C",'MAPA DE RIESGOS'!$AF575),"")</f>
        <v/>
      </c>
      <c r="CN165" s="318" t="str">
        <f>IF(AND('MAPA DE RIESGOS'!$AP576="Muy Baja",'MAPA DE RIESGOS'!$AR576="Catastrófico"),CONCATENATE("R",'MAPA DE RIESGOS'!$H576,"C",'MAPA DE RIESGOS'!$AF576),"")</f>
        <v/>
      </c>
      <c r="CO165" s="318" t="str">
        <f>IF(AND('MAPA DE RIESGOS'!$AP577="Muy Baja",'MAPA DE RIESGOS'!$AR577="Catastrófico"),CONCATENATE("R",'MAPA DE RIESGOS'!$H577,"C",'MAPA DE RIESGOS'!$AF577),"")</f>
        <v/>
      </c>
      <c r="CP165" s="318" t="str">
        <f>IF(AND('MAPA DE RIESGOS'!$AP578="Muy Baja",'MAPA DE RIESGOS'!$AR578="Catastrófico"),CONCATENATE("R",'MAPA DE RIESGOS'!$H578,"C",'MAPA DE RIESGOS'!$AF578),"")</f>
        <v/>
      </c>
      <c r="CQ165" s="318" t="str">
        <f>IF(AND('MAPA DE RIESGOS'!$AP579="Muy Baja",'MAPA DE RIESGOS'!$AR579="Catastrófico"),CONCATENATE("R",'MAPA DE RIESGOS'!$H579,"C",'MAPA DE RIESGOS'!$AF579),"")</f>
        <v/>
      </c>
      <c r="CR165" s="318" t="str">
        <f>IF(AND('MAPA DE RIESGOS'!$AP580="Muy Baja",'MAPA DE RIESGOS'!$AR580="Catastrófico"),CONCATENATE("R",'MAPA DE RIESGOS'!$H580,"C",'MAPA DE RIESGOS'!$AF580),"")</f>
        <v/>
      </c>
      <c r="CS165" s="318" t="str">
        <f>IF(AND('MAPA DE RIESGOS'!$AP581="Muy Baja",'MAPA DE RIESGOS'!$AR581="Catastrófico"),CONCATENATE("R",'MAPA DE RIESGOS'!$H581,"C",'MAPA DE RIESGOS'!$AF581),"")</f>
        <v/>
      </c>
      <c r="CT165" s="318" t="str">
        <f>IF(AND('MAPA DE RIESGOS'!$AP582="Muy Baja",'MAPA DE RIESGOS'!$AR582="Catastrófico"),CONCATENATE("R",'MAPA DE RIESGOS'!$H582,"C",'MAPA DE RIESGOS'!$AF582),"")</f>
        <v/>
      </c>
      <c r="CU165" s="319" t="str">
        <f>IF(AND('MAPA DE RIESGOS'!$AP583="Muy Baja",'MAPA DE RIESGOS'!$AR583="Catastrófico"),CONCATENATE("R",'MAPA DE RIESGOS'!$H583,"C",'MAPA DE RIESGOS'!$AF583),"")</f>
        <v/>
      </c>
      <c r="CV165" s="57"/>
    </row>
    <row r="166" spans="2:106" ht="32.450000000000003" customHeight="1">
      <c r="B166" s="878"/>
      <c r="C166" s="878"/>
      <c r="D166" s="879"/>
      <c r="E166" s="849"/>
      <c r="F166" s="850"/>
      <c r="G166" s="850"/>
      <c r="H166" s="850"/>
      <c r="I166" s="850"/>
      <c r="J166" s="337" t="str">
        <f>IF(AND('MAPA DE RIESGOS'!$AP584="Muy Baja",'MAPA DE RIESGOS'!$AR584="Leve"),CONCATENATE("R",'MAPA DE RIESGOS'!$H584,"C",'MAPA DE RIESGOS'!$AF584),"")</f>
        <v/>
      </c>
      <c r="K166" s="338" t="str">
        <f>IF(AND('MAPA DE RIESGOS'!$AP585="Muy Baja",'MAPA DE RIESGOS'!$AR585="Leve"),CONCATENATE("R",'MAPA DE RIESGOS'!$H585,"C",'MAPA DE RIESGOS'!$AF585),"")</f>
        <v/>
      </c>
      <c r="L166" s="338" t="str">
        <f>IF(AND('MAPA DE RIESGOS'!$AP586="Muy Baja",'MAPA DE RIESGOS'!$AR586="Leve"),CONCATENATE("R",'MAPA DE RIESGOS'!$H586,"C",'MAPA DE RIESGOS'!$AF586),"")</f>
        <v/>
      </c>
      <c r="M166" s="338" t="str">
        <f>IF(AND('MAPA DE RIESGOS'!$AP587="Muy Baja",'MAPA DE RIESGOS'!$AR587="Leve"),CONCATENATE("R",'MAPA DE RIESGOS'!$H587,"C",'MAPA DE RIESGOS'!$AF587),"")</f>
        <v/>
      </c>
      <c r="N166" s="338" t="str">
        <f>IF(AND('MAPA DE RIESGOS'!$AP588="Muy Baja",'MAPA DE RIESGOS'!$AR588="Leve"),CONCATENATE("R",'MAPA DE RIESGOS'!$H588,"C",'MAPA DE RIESGOS'!$AF588),"")</f>
        <v/>
      </c>
      <c r="O166" s="338" t="str">
        <f>IF(AND('MAPA DE RIESGOS'!$AP589="Muy Baja",'MAPA DE RIESGOS'!$AR589="Leve"),CONCATENATE("R",'MAPA DE RIESGOS'!$H589,"C",'MAPA DE RIESGOS'!$AF589),"")</f>
        <v/>
      </c>
      <c r="P166" s="338" t="str">
        <f>IF(AND('MAPA DE RIESGOS'!$AP590="Muy Baja",'MAPA DE RIESGOS'!$AR590="Leve"),CONCATENATE("R",'MAPA DE RIESGOS'!$H590,"C",'MAPA DE RIESGOS'!$AF590),"")</f>
        <v/>
      </c>
      <c r="Q166" s="338" t="str">
        <f>IF(AND('MAPA DE RIESGOS'!$AP591="Muy Baja",'MAPA DE RIESGOS'!$AR591="Leve"),CONCATENATE("R",'MAPA DE RIESGOS'!$H591,"C",'MAPA DE RIESGOS'!$AF591),"")</f>
        <v/>
      </c>
      <c r="R166" s="338" t="str">
        <f>IF(AND('MAPA DE RIESGOS'!$AP592="Muy Baja",'MAPA DE RIESGOS'!$AR592="Leve"),CONCATENATE("R",'MAPA DE RIESGOS'!$H592,"C",'MAPA DE RIESGOS'!$AF592),"")</f>
        <v/>
      </c>
      <c r="S166" s="338" t="str">
        <f>IF(AND('MAPA DE RIESGOS'!$AP593="Muy Baja",'MAPA DE RIESGOS'!$AR593="Leve"),CONCATENATE("R",'MAPA DE RIESGOS'!$H593,"C",'MAPA DE RIESGOS'!$AF593),"")</f>
        <v/>
      </c>
      <c r="T166" s="338" t="str">
        <f>IF(AND('MAPA DE RIESGOS'!$AP594="Muy Baja",'MAPA DE RIESGOS'!$AR594="Leve"),CONCATENATE("R",'MAPA DE RIESGOS'!$H594,"C",'MAPA DE RIESGOS'!$AF594),"")</f>
        <v/>
      </c>
      <c r="U166" s="338" t="str">
        <f>IF(AND('MAPA DE RIESGOS'!$AP595="Muy Baja",'MAPA DE RIESGOS'!$AR595="Leve"),CONCATENATE("R",'MAPA DE RIESGOS'!$H595,"C",'MAPA DE RIESGOS'!$AF595),"")</f>
        <v/>
      </c>
      <c r="V166" s="338" t="str">
        <f>IF(AND('MAPA DE RIESGOS'!$AP596="Muy Baja",'MAPA DE RIESGOS'!$AR596="Leve"),CONCATENATE("R",'MAPA DE RIESGOS'!$H596,"C",'MAPA DE RIESGOS'!$AF596),"")</f>
        <v/>
      </c>
      <c r="W166" s="338" t="str">
        <f>IF(AND('MAPA DE RIESGOS'!$AP597="Muy Baja",'MAPA DE RIESGOS'!$AR597="Leve"),CONCATENATE("R",'MAPA DE RIESGOS'!$H597,"C",'MAPA DE RIESGOS'!$AF597),"")</f>
        <v/>
      </c>
      <c r="X166" s="338" t="str">
        <f>IF(AND('MAPA DE RIESGOS'!$AP598="Muy Baja",'MAPA DE RIESGOS'!$AR598="Leve"),CONCATENATE("R",'MAPA DE RIESGOS'!$H598,"C",'MAPA DE RIESGOS'!$AF598),"")</f>
        <v/>
      </c>
      <c r="Y166" s="338" t="str">
        <f>IF(AND('MAPA DE RIESGOS'!$AP599="Muy Baja",'MAPA DE RIESGOS'!$AR599="Leve"),CONCATENATE("R",'MAPA DE RIESGOS'!$H599,"C",'MAPA DE RIESGOS'!$AF599),"")</f>
        <v/>
      </c>
      <c r="Z166" s="338" t="str">
        <f>IF(AND('MAPA DE RIESGOS'!$AP600="Muy Baja",'MAPA DE RIESGOS'!$AR600="Leve"),CONCATENATE("R",'MAPA DE RIESGOS'!$H600,"C",'MAPA DE RIESGOS'!$AF600),"")</f>
        <v/>
      </c>
      <c r="AA166" s="339" t="str">
        <f>IF(AND('MAPA DE RIESGOS'!$AP601="Muy Baja",'MAPA DE RIESGOS'!$AR601="Leve"),CONCATENATE("R",'MAPA DE RIESGOS'!$H601,"C",'MAPA DE RIESGOS'!$AF601),"")</f>
        <v/>
      </c>
      <c r="AB166" s="337" t="str">
        <f>IF(AND('MAPA DE RIESGOS'!$AP584="Muy Baja",'MAPA DE RIESGOS'!$AR584="Menor"),CONCATENATE("R",'MAPA DE RIESGOS'!$H584,"C",'MAPA DE RIESGOS'!$AF584),"")</f>
        <v/>
      </c>
      <c r="AC166" s="338" t="str">
        <f>IF(AND('MAPA DE RIESGOS'!$AP585="Muy Baja",'MAPA DE RIESGOS'!$AR585="Menor"),CONCATENATE("R",'MAPA DE RIESGOS'!$H585,"C",'MAPA DE RIESGOS'!$AF585),"")</f>
        <v/>
      </c>
      <c r="AD166" s="338" t="str">
        <f>IF(AND('MAPA DE RIESGOS'!$AP586="Muy Baja",'MAPA DE RIESGOS'!$AR586="Menor"),CONCATENATE("R",'MAPA DE RIESGOS'!$H586,"C",'MAPA DE RIESGOS'!$AF586),"")</f>
        <v/>
      </c>
      <c r="AE166" s="338" t="str">
        <f>IF(AND('MAPA DE RIESGOS'!$AP587="Muy Baja",'MAPA DE RIESGOS'!$AR587="Menor"),CONCATENATE("R",'MAPA DE RIESGOS'!$H587,"C",'MAPA DE RIESGOS'!$AF587),"")</f>
        <v/>
      </c>
      <c r="AF166" s="338" t="str">
        <f>IF(AND('MAPA DE RIESGOS'!$AP588="Muy Baja",'MAPA DE RIESGOS'!$AR588="Menor"),CONCATENATE("R",'MAPA DE RIESGOS'!$H588,"C",'MAPA DE RIESGOS'!$AF588),"")</f>
        <v/>
      </c>
      <c r="AG166" s="338" t="str">
        <f>IF(AND('MAPA DE RIESGOS'!$AP589="Muy Baja",'MAPA DE RIESGOS'!$AR589="Menor"),CONCATENATE("R",'MAPA DE RIESGOS'!$H589,"C",'MAPA DE RIESGOS'!$AF589),"")</f>
        <v/>
      </c>
      <c r="AH166" s="338" t="str">
        <f>IF(AND('MAPA DE RIESGOS'!$AP590="Muy Baja",'MAPA DE RIESGOS'!$AR590="Menor"),CONCATENATE("R",'MAPA DE RIESGOS'!$H590,"C",'MAPA DE RIESGOS'!$AF590),"")</f>
        <v/>
      </c>
      <c r="AI166" s="338" t="str">
        <f>IF(AND('MAPA DE RIESGOS'!$AP591="Muy Baja",'MAPA DE RIESGOS'!$AR591="Menor"),CONCATENATE("R",'MAPA DE RIESGOS'!$H591,"C",'MAPA DE RIESGOS'!$AF591),"")</f>
        <v/>
      </c>
      <c r="AJ166" s="338" t="str">
        <f>IF(AND('MAPA DE RIESGOS'!$AP592="Muy Baja",'MAPA DE RIESGOS'!$AR592="Menor"),CONCATENATE("R",'MAPA DE RIESGOS'!$H592,"C",'MAPA DE RIESGOS'!$AF592),"")</f>
        <v/>
      </c>
      <c r="AK166" s="338" t="str">
        <f>IF(AND('MAPA DE RIESGOS'!$AP593="Muy Baja",'MAPA DE RIESGOS'!$AR593="Menor"),CONCATENATE("R",'MAPA DE RIESGOS'!$H593,"C",'MAPA DE RIESGOS'!$AF593),"")</f>
        <v/>
      </c>
      <c r="AL166" s="338" t="str">
        <f>IF(AND('MAPA DE RIESGOS'!$AP594="Muy Baja",'MAPA DE RIESGOS'!$AR594="Menor"),CONCATENATE("R",'MAPA DE RIESGOS'!$H594,"C",'MAPA DE RIESGOS'!$AF594),"")</f>
        <v/>
      </c>
      <c r="AM166" s="338" t="str">
        <f>IF(AND('MAPA DE RIESGOS'!$AP595="Muy Baja",'MAPA DE RIESGOS'!$AR595="Menor"),CONCATENATE("R",'MAPA DE RIESGOS'!$H595,"C",'MAPA DE RIESGOS'!$AF595),"")</f>
        <v/>
      </c>
      <c r="AN166" s="338" t="str">
        <f>IF(AND('MAPA DE RIESGOS'!$AP596="Muy Baja",'MAPA DE RIESGOS'!$AR596="Menor"),CONCATENATE("R",'MAPA DE RIESGOS'!$H596,"C",'MAPA DE RIESGOS'!$AF596),"")</f>
        <v/>
      </c>
      <c r="AO166" s="338" t="str">
        <f>IF(AND('MAPA DE RIESGOS'!$AP597="Muy Baja",'MAPA DE RIESGOS'!$AR597="Menor"),CONCATENATE("R",'MAPA DE RIESGOS'!$H597,"C",'MAPA DE RIESGOS'!$AF597),"")</f>
        <v/>
      </c>
      <c r="AP166" s="338" t="str">
        <f>IF(AND('MAPA DE RIESGOS'!$AP598="Muy Baja",'MAPA DE RIESGOS'!$AR598="Menor"),CONCATENATE("R",'MAPA DE RIESGOS'!$H598,"C",'MAPA DE RIESGOS'!$AF598),"")</f>
        <v/>
      </c>
      <c r="AQ166" s="338" t="str">
        <f>IF(AND('MAPA DE RIESGOS'!$AP599="Muy Baja",'MAPA DE RIESGOS'!$AR599="Menor"),CONCATENATE("R",'MAPA DE RIESGOS'!$H599,"C",'MAPA DE RIESGOS'!$AF599),"")</f>
        <v/>
      </c>
      <c r="AR166" s="338" t="str">
        <f>IF(AND('MAPA DE RIESGOS'!$AP600="Muy Baja",'MAPA DE RIESGOS'!$AR600="Menor"),CONCATENATE("R",'MAPA DE RIESGOS'!$H600,"C",'MAPA DE RIESGOS'!$AF600),"")</f>
        <v/>
      </c>
      <c r="AS166" s="339" t="str">
        <f>IF(AND('MAPA DE RIESGOS'!$AP601="Muy Baja",'MAPA DE RIESGOS'!$AR601="Menor"),CONCATENATE("R",'MAPA DE RIESGOS'!$H601,"C",'MAPA DE RIESGOS'!$AF601),"")</f>
        <v/>
      </c>
      <c r="AT166" s="328" t="str">
        <f>IF(AND('MAPA DE RIESGOS'!$AP584="Muy Baja",'MAPA DE RIESGOS'!$AR584="Moderado"),CONCATENATE("R",'MAPA DE RIESGOS'!$H584,"C",'MAPA DE RIESGOS'!$AF584),"")</f>
        <v/>
      </c>
      <c r="AU166" s="329" t="str">
        <f>IF(AND('MAPA DE RIESGOS'!$AP585="Muy Baja",'MAPA DE RIESGOS'!$AR585="Moderado"),CONCATENATE("R",'MAPA DE RIESGOS'!$H585,"C",'MAPA DE RIESGOS'!$AF585),"")</f>
        <v/>
      </c>
      <c r="AV166" s="329" t="str">
        <f>IF(AND('MAPA DE RIESGOS'!$AP586="Muy Baja",'MAPA DE RIESGOS'!$AR586="Moderado"),CONCATENATE("R",'MAPA DE RIESGOS'!$H586,"C",'MAPA DE RIESGOS'!$AF586),"")</f>
        <v/>
      </c>
      <c r="AW166" s="329" t="str">
        <f>IF(AND('MAPA DE RIESGOS'!$AP587="Muy Baja",'MAPA DE RIESGOS'!$AR587="Moderado"),CONCATENATE("R",'MAPA DE RIESGOS'!$H587,"C",'MAPA DE RIESGOS'!$AF587),"")</f>
        <v/>
      </c>
      <c r="AX166" s="329" t="str">
        <f>IF(AND('MAPA DE RIESGOS'!$AP588="Muy Baja",'MAPA DE RIESGOS'!$AR588="Moderado"),CONCATENATE("R",'MAPA DE RIESGOS'!$H588,"C",'MAPA DE RIESGOS'!$AF588),"")</f>
        <v/>
      </c>
      <c r="AY166" s="329" t="str">
        <f>IF(AND('MAPA DE RIESGOS'!$AP589="Muy Baja",'MAPA DE RIESGOS'!$AR589="Moderado"),CONCATENATE("R",'MAPA DE RIESGOS'!$H589,"C",'MAPA DE RIESGOS'!$AF589),"")</f>
        <v/>
      </c>
      <c r="AZ166" s="329" t="str">
        <f>IF(AND('MAPA DE RIESGOS'!$AP590="Muy Baja",'MAPA DE RIESGOS'!$AR590="Moderado"),CONCATENATE("R",'MAPA DE RIESGOS'!$H590,"C",'MAPA DE RIESGOS'!$AF590),"")</f>
        <v/>
      </c>
      <c r="BA166" s="329" t="str">
        <f>IF(AND('MAPA DE RIESGOS'!$AP591="Muy Baja",'MAPA DE RIESGOS'!$AR591="Moderado"),CONCATENATE("R",'MAPA DE RIESGOS'!$H591,"C",'MAPA DE RIESGOS'!$AF591),"")</f>
        <v/>
      </c>
      <c r="BB166" s="329" t="str">
        <f>IF(AND('MAPA DE RIESGOS'!$AP592="Muy Baja",'MAPA DE RIESGOS'!$AR592="Moderado"),CONCATENATE("R",'MAPA DE RIESGOS'!$H592,"C",'MAPA DE RIESGOS'!$AF592),"")</f>
        <v/>
      </c>
      <c r="BC166" s="329" t="str">
        <f>IF(AND('MAPA DE RIESGOS'!$AP593="Muy Baja",'MAPA DE RIESGOS'!$AR593="Moderado"),CONCATENATE("R",'MAPA DE RIESGOS'!$H593,"C",'MAPA DE RIESGOS'!$AF593),"")</f>
        <v/>
      </c>
      <c r="BD166" s="329" t="str">
        <f>IF(AND('MAPA DE RIESGOS'!$AP594="Muy Baja",'MAPA DE RIESGOS'!$AR594="Moderado"),CONCATENATE("R",'MAPA DE RIESGOS'!$H594,"C",'MAPA DE RIESGOS'!$AF594),"")</f>
        <v/>
      </c>
      <c r="BE166" s="329" t="str">
        <f>IF(AND('MAPA DE RIESGOS'!$AP595="Muy Baja",'MAPA DE RIESGOS'!$AR595="Moderado"),CONCATENATE("R",'MAPA DE RIESGOS'!$H595,"C",'MAPA DE RIESGOS'!$AF595),"")</f>
        <v/>
      </c>
      <c r="BF166" s="329" t="str">
        <f>IF(AND('MAPA DE RIESGOS'!$AP596="Muy Baja",'MAPA DE RIESGOS'!$AR596="Moderado"),CONCATENATE("R",'MAPA DE RIESGOS'!$H596,"C",'MAPA DE RIESGOS'!$AF596),"")</f>
        <v/>
      </c>
      <c r="BG166" s="329" t="str">
        <f>IF(AND('MAPA DE RIESGOS'!$AP597="Muy Baja",'MAPA DE RIESGOS'!$AR597="Moderado"),CONCATENATE("R",'MAPA DE RIESGOS'!$H597,"C",'MAPA DE RIESGOS'!$AF597),"")</f>
        <v/>
      </c>
      <c r="BH166" s="329" t="str">
        <f>IF(AND('MAPA DE RIESGOS'!$AP598="Muy Baja",'MAPA DE RIESGOS'!$AR598="Moderado"),CONCATENATE("R",'MAPA DE RIESGOS'!$H598,"C",'MAPA DE RIESGOS'!$AF598),"")</f>
        <v/>
      </c>
      <c r="BI166" s="329" t="str">
        <f>IF(AND('MAPA DE RIESGOS'!$AP599="Muy Baja",'MAPA DE RIESGOS'!$AR599="Moderado"),CONCATENATE("R",'MAPA DE RIESGOS'!$H599,"C",'MAPA DE RIESGOS'!$AF599),"")</f>
        <v/>
      </c>
      <c r="BJ166" s="329" t="str">
        <f>IF(AND('MAPA DE RIESGOS'!$AP600="Muy Baja",'MAPA DE RIESGOS'!$AR600="Moderado"),CONCATENATE("R",'MAPA DE RIESGOS'!$H600,"C",'MAPA DE RIESGOS'!$AF600),"")</f>
        <v/>
      </c>
      <c r="BK166" s="330" t="str">
        <f>IF(AND('MAPA DE RIESGOS'!$AP601="Muy Baja",'MAPA DE RIESGOS'!$AR601="Moderado"),CONCATENATE("R",'MAPA DE RIESGOS'!$H601,"C",'MAPA DE RIESGOS'!$AF601),"")</f>
        <v/>
      </c>
      <c r="BL166" s="316" t="str">
        <f>IF(AND('MAPA DE RIESGOS'!$AP584="Muy Baja",'MAPA DE RIESGOS'!$AR584="Mayor"),CONCATENATE("R",'MAPA DE RIESGOS'!$H584,"C",'MAPA DE RIESGOS'!$AF584),"")</f>
        <v/>
      </c>
      <c r="BM166" s="316" t="str">
        <f>IF(AND('MAPA DE RIESGOS'!$AP585="Muy Baja",'MAPA DE RIESGOS'!$AR585="Mayor"),CONCATENATE("R",'MAPA DE RIESGOS'!$H585,"C",'MAPA DE RIESGOS'!$AF585),"")</f>
        <v/>
      </c>
      <c r="BN166" s="316" t="str">
        <f>IF(AND('MAPA DE RIESGOS'!$AP586="Muy Baja",'MAPA DE RIESGOS'!$AR586="Mayor"),CONCATENATE("R",'MAPA DE RIESGOS'!$H586,"C",'MAPA DE RIESGOS'!$AF586),"")</f>
        <v/>
      </c>
      <c r="BO166" s="316" t="str">
        <f>IF(AND('MAPA DE RIESGOS'!$AP587="Muy Baja",'MAPA DE RIESGOS'!$AR587="Mayor"),CONCATENATE("R",'MAPA DE RIESGOS'!$H587,"C",'MAPA DE RIESGOS'!$AF587),"")</f>
        <v/>
      </c>
      <c r="BP166" s="316" t="str">
        <f>IF(AND('MAPA DE RIESGOS'!$AP588="Muy Baja",'MAPA DE RIESGOS'!$AR588="Mayor"),CONCATENATE("R",'MAPA DE RIESGOS'!$H588,"C",'MAPA DE RIESGOS'!$AF588),"")</f>
        <v/>
      </c>
      <c r="BQ166" s="316" t="str">
        <f>IF(AND('MAPA DE RIESGOS'!$AP589="Muy Baja",'MAPA DE RIESGOS'!$AR589="Mayor"),CONCATENATE("R",'MAPA DE RIESGOS'!$H589,"C",'MAPA DE RIESGOS'!$AF589),"")</f>
        <v/>
      </c>
      <c r="BR166" s="316" t="str">
        <f>IF(AND('MAPA DE RIESGOS'!$AP590="Muy Baja",'MAPA DE RIESGOS'!$AR590="Mayor"),CONCATENATE("R",'MAPA DE RIESGOS'!$H590,"C",'MAPA DE RIESGOS'!$AF590),"")</f>
        <v/>
      </c>
      <c r="BS166" s="316" t="str">
        <f>IF(AND('MAPA DE RIESGOS'!$AP591="Muy Baja",'MAPA DE RIESGOS'!$AR591="Mayor"),CONCATENATE("R",'MAPA DE RIESGOS'!$H591,"C",'MAPA DE RIESGOS'!$AF591),"")</f>
        <v/>
      </c>
      <c r="BT166" s="316" t="str">
        <f>IF(AND('MAPA DE RIESGOS'!$AP592="Muy Baja",'MAPA DE RIESGOS'!$AR592="Mayor"),CONCATENATE("R",'MAPA DE RIESGOS'!$H592,"C",'MAPA DE RIESGOS'!$AF592),"")</f>
        <v/>
      </c>
      <c r="BU166" s="316" t="str">
        <f>IF(AND('MAPA DE RIESGOS'!$AP593="Muy Baja",'MAPA DE RIESGOS'!$AR593="Mayor"),CONCATENATE("R",'MAPA DE RIESGOS'!$H593,"C",'MAPA DE RIESGOS'!$AF593),"")</f>
        <v/>
      </c>
      <c r="BV166" s="316" t="str">
        <f>IF(AND('MAPA DE RIESGOS'!$AP594="Muy Baja",'MAPA DE RIESGOS'!$AR594="Mayor"),CONCATENATE("R",'MAPA DE RIESGOS'!$H594,"C",'MAPA DE RIESGOS'!$AF594),"")</f>
        <v/>
      </c>
      <c r="BW166" s="316" t="str">
        <f>IF(AND('MAPA DE RIESGOS'!$AP595="Muy Baja",'MAPA DE RIESGOS'!$AR595="Mayor"),CONCATENATE("R",'MAPA DE RIESGOS'!$H595,"C",'MAPA DE RIESGOS'!$AF595),"")</f>
        <v/>
      </c>
      <c r="BX166" s="316" t="str">
        <f>IF(AND('MAPA DE RIESGOS'!$AP596="Muy Baja",'MAPA DE RIESGOS'!$AR596="Mayor"),CONCATENATE("R",'MAPA DE RIESGOS'!$H596,"C",'MAPA DE RIESGOS'!$AF596),"")</f>
        <v/>
      </c>
      <c r="BY166" s="316" t="str">
        <f>IF(AND('MAPA DE RIESGOS'!$AP597="Muy Baja",'MAPA DE RIESGOS'!$AR597="Mayor"),CONCATENATE("R",'MAPA DE RIESGOS'!$H597,"C",'MAPA DE RIESGOS'!$AF597),"")</f>
        <v/>
      </c>
      <c r="BZ166" s="316" t="str">
        <f>IF(AND('MAPA DE RIESGOS'!$AP598="Muy Baja",'MAPA DE RIESGOS'!$AR598="Mayor"),CONCATENATE("R",'MAPA DE RIESGOS'!$H598,"C",'MAPA DE RIESGOS'!$AF598),"")</f>
        <v/>
      </c>
      <c r="CA166" s="316" t="str">
        <f>IF(AND('MAPA DE RIESGOS'!$AP599="Muy Baja",'MAPA DE RIESGOS'!$AR599="Mayor"),CONCATENATE("R",'MAPA DE RIESGOS'!$H599,"C",'MAPA DE RIESGOS'!$AF599),"")</f>
        <v/>
      </c>
      <c r="CB166" s="316" t="str">
        <f>IF(AND('MAPA DE RIESGOS'!$AP600="Muy Baja",'MAPA DE RIESGOS'!$AR600="Mayor"),CONCATENATE("R",'MAPA DE RIESGOS'!$H600,"C",'MAPA DE RIESGOS'!$AF600),"")</f>
        <v/>
      </c>
      <c r="CC166" s="317" t="str">
        <f>IF(AND('MAPA DE RIESGOS'!$AP601="Muy Baja",'MAPA DE RIESGOS'!$AR601="Mayor"),CONCATENATE("R",'MAPA DE RIESGOS'!$H601,"C",'MAPA DE RIESGOS'!$AF601),"")</f>
        <v/>
      </c>
      <c r="CD166" s="318" t="str">
        <f>IF(AND('MAPA DE RIESGOS'!$AP584="Muy Baja",'MAPA DE RIESGOS'!$AR584="Catastrófico"),CONCATENATE("R",'MAPA DE RIESGOS'!$H584,"C",'MAPA DE RIESGOS'!$AF584),"")</f>
        <v/>
      </c>
      <c r="CE166" s="318" t="str">
        <f>IF(AND('MAPA DE RIESGOS'!$AP585="Muy Baja",'MAPA DE RIESGOS'!$AR585="Catastrófico"),CONCATENATE("R",'MAPA DE RIESGOS'!$H585,"C",'MAPA DE RIESGOS'!$AF585),"")</f>
        <v/>
      </c>
      <c r="CF166" s="318" t="str">
        <f>IF(AND('MAPA DE RIESGOS'!$AP586="Muy Baja",'MAPA DE RIESGOS'!$AR586="Catastrófico"),CONCATENATE("R",'MAPA DE RIESGOS'!$H586,"C",'MAPA DE RIESGOS'!$AF586),"")</f>
        <v/>
      </c>
      <c r="CG166" s="318" t="str">
        <f>IF(AND('MAPA DE RIESGOS'!$AP587="Muy Baja",'MAPA DE RIESGOS'!$AR587="Catastrófico"),CONCATENATE("R",'MAPA DE RIESGOS'!$H587,"C",'MAPA DE RIESGOS'!$AF587),"")</f>
        <v/>
      </c>
      <c r="CH166" s="318" t="str">
        <f>IF(AND('MAPA DE RIESGOS'!$AP588="Muy Baja",'MAPA DE RIESGOS'!$AR588="Catastrófico"),CONCATENATE("R",'MAPA DE RIESGOS'!$H588,"C",'MAPA DE RIESGOS'!$AF588),"")</f>
        <v/>
      </c>
      <c r="CI166" s="318" t="str">
        <f>IF(AND('MAPA DE RIESGOS'!$AP589="Muy Baja",'MAPA DE RIESGOS'!$AR589="Catastrófico"),CONCATENATE("R",'MAPA DE RIESGOS'!$H589,"C",'MAPA DE RIESGOS'!$AF589),"")</f>
        <v/>
      </c>
      <c r="CJ166" s="318" t="str">
        <f>IF(AND('MAPA DE RIESGOS'!$AP590="Muy Baja",'MAPA DE RIESGOS'!$AR590="Catastrófico"),CONCATENATE("R",'MAPA DE RIESGOS'!$H590,"C",'MAPA DE RIESGOS'!$AF590),"")</f>
        <v/>
      </c>
      <c r="CK166" s="318" t="str">
        <f>IF(AND('MAPA DE RIESGOS'!$AP591="Muy Baja",'MAPA DE RIESGOS'!$AR591="Catastrófico"),CONCATENATE("R",'MAPA DE RIESGOS'!$H591,"C",'MAPA DE RIESGOS'!$AF591),"")</f>
        <v/>
      </c>
      <c r="CL166" s="318" t="str">
        <f>IF(AND('MAPA DE RIESGOS'!$AP592="Muy Baja",'MAPA DE RIESGOS'!$AR592="Catastrófico"),CONCATENATE("R",'MAPA DE RIESGOS'!$H592,"C",'MAPA DE RIESGOS'!$AF592),"")</f>
        <v/>
      </c>
      <c r="CM166" s="318" t="str">
        <f>IF(AND('MAPA DE RIESGOS'!$AP593="Muy Baja",'MAPA DE RIESGOS'!$AR593="Catastrófico"),CONCATENATE("R",'MAPA DE RIESGOS'!$H593,"C",'MAPA DE RIESGOS'!$AF593),"")</f>
        <v/>
      </c>
      <c r="CN166" s="318" t="str">
        <f>IF(AND('MAPA DE RIESGOS'!$AP594="Muy Baja",'MAPA DE RIESGOS'!$AR594="Catastrófico"),CONCATENATE("R",'MAPA DE RIESGOS'!$H594,"C",'MAPA DE RIESGOS'!$AF594),"")</f>
        <v/>
      </c>
      <c r="CO166" s="318" t="str">
        <f>IF(AND('MAPA DE RIESGOS'!$AP595="Muy Baja",'MAPA DE RIESGOS'!$AR595="Catastrófico"),CONCATENATE("R",'MAPA DE RIESGOS'!$H595,"C",'MAPA DE RIESGOS'!$AF595),"")</f>
        <v/>
      </c>
      <c r="CP166" s="318" t="str">
        <f>IF(AND('MAPA DE RIESGOS'!$AP596="Muy Baja",'MAPA DE RIESGOS'!$AR596="Catastrófico"),CONCATENATE("R",'MAPA DE RIESGOS'!$H596,"C",'MAPA DE RIESGOS'!$AF596),"")</f>
        <v/>
      </c>
      <c r="CQ166" s="318" t="str">
        <f>IF(AND('MAPA DE RIESGOS'!$AP597="Muy Baja",'MAPA DE RIESGOS'!$AR597="Catastrófico"),CONCATENATE("R",'MAPA DE RIESGOS'!$H597,"C",'MAPA DE RIESGOS'!$AF597),"")</f>
        <v/>
      </c>
      <c r="CR166" s="318" t="str">
        <f>IF(AND('MAPA DE RIESGOS'!$AP598="Muy Baja",'MAPA DE RIESGOS'!$AR598="Catastrófico"),CONCATENATE("R",'MAPA DE RIESGOS'!$H598,"C",'MAPA DE RIESGOS'!$AF598),"")</f>
        <v/>
      </c>
      <c r="CS166" s="318" t="str">
        <f>IF(AND('MAPA DE RIESGOS'!$AP599="Muy Baja",'MAPA DE RIESGOS'!$AR599="Catastrófico"),CONCATENATE("R",'MAPA DE RIESGOS'!$H599,"C",'MAPA DE RIESGOS'!$AF599),"")</f>
        <v/>
      </c>
      <c r="CT166" s="318" t="str">
        <f>IF(AND('MAPA DE RIESGOS'!$AP600="Muy Baja",'MAPA DE RIESGOS'!$AR600="Catastrófico"),CONCATENATE("R",'MAPA DE RIESGOS'!$H600,"C",'MAPA DE RIESGOS'!$AF600),"")</f>
        <v/>
      </c>
      <c r="CU166" s="319" t="str">
        <f>IF(AND('MAPA DE RIESGOS'!$AP601="Muy Baja",'MAPA DE RIESGOS'!$AR601="Catastrófico"),CONCATENATE("R",'MAPA DE RIESGOS'!$H601,"C",'MAPA DE RIESGOS'!$AF601),"")</f>
        <v/>
      </c>
      <c r="CV166" s="57"/>
      <c r="CW166" s="347"/>
      <c r="CX166" s="347"/>
      <c r="CY166" s="347"/>
      <c r="CZ166" s="347"/>
      <c r="DA166" s="347"/>
      <c r="DB166" s="347"/>
    </row>
    <row r="167" spans="2:106" ht="32.450000000000003" customHeight="1">
      <c r="B167" s="878"/>
      <c r="C167" s="878"/>
      <c r="D167" s="879"/>
      <c r="E167" s="849"/>
      <c r="F167" s="850"/>
      <c r="G167" s="850"/>
      <c r="H167" s="850"/>
      <c r="I167" s="850"/>
      <c r="J167" s="337" t="str">
        <f>IF(AND('MAPA DE RIESGOS'!$AP602="Muy Baja",'MAPA DE RIESGOS'!$AR602="Leve"),CONCATENATE("R",'MAPA DE RIESGOS'!$H602,"C",'MAPA DE RIESGOS'!$AF602),"")</f>
        <v/>
      </c>
      <c r="K167" s="338" t="str">
        <f>IF(AND('MAPA DE RIESGOS'!$AP603="Muy Baja",'MAPA DE RIESGOS'!$AR603="Leve"),CONCATENATE("R",'MAPA DE RIESGOS'!$H603,"C",'MAPA DE RIESGOS'!$AF603),"")</f>
        <v/>
      </c>
      <c r="L167" s="338" t="str">
        <f>IF(AND('MAPA DE RIESGOS'!$AP604="Muy Baja",'MAPA DE RIESGOS'!$AR604="Leve"),CONCATENATE("R",'MAPA DE RIESGOS'!$H604,"C",'MAPA DE RIESGOS'!$AF604),"")</f>
        <v/>
      </c>
      <c r="M167" s="338" t="str">
        <f>IF(AND('MAPA DE RIESGOS'!$AP605="Muy Baja",'MAPA DE RIESGOS'!$AR605="Leve"),CONCATENATE("R",'MAPA DE RIESGOS'!$H605,"C",'MAPA DE RIESGOS'!$AF605),"")</f>
        <v/>
      </c>
      <c r="N167" s="338" t="str">
        <f>IF(AND('MAPA DE RIESGOS'!$AP606="Muy Baja",'MAPA DE RIESGOS'!$AR606="Leve"),CONCATENATE("R",'MAPA DE RIESGOS'!$H606,"C",'MAPA DE RIESGOS'!$AF606),"")</f>
        <v/>
      </c>
      <c r="O167" s="338" t="str">
        <f>IF(AND('MAPA DE RIESGOS'!$AP607="Muy Baja",'MAPA DE RIESGOS'!$AR607="Leve"),CONCATENATE("R",'MAPA DE RIESGOS'!$H607,"C",'MAPA DE RIESGOS'!$AF607),"")</f>
        <v/>
      </c>
      <c r="P167" s="338" t="str">
        <f>IF(AND('MAPA DE RIESGOS'!$AP608="Muy Baja",'MAPA DE RIESGOS'!$AR608="Leve"),CONCATENATE("R",'MAPA DE RIESGOS'!$H608,"C",'MAPA DE RIESGOS'!$AF608),"")</f>
        <v/>
      </c>
      <c r="Q167" s="338" t="str">
        <f>IF(AND('MAPA DE RIESGOS'!$AP609="Muy Baja",'MAPA DE RIESGOS'!$AR609="Leve"),CONCATENATE("R",'MAPA DE RIESGOS'!$H609,"C",'MAPA DE RIESGOS'!$AF609),"")</f>
        <v/>
      </c>
      <c r="R167" s="338" t="str">
        <f>IF(AND('MAPA DE RIESGOS'!$AP610="Muy Baja",'MAPA DE RIESGOS'!$AR610="Leve"),CONCATENATE("R",'MAPA DE RIESGOS'!$H610,"C",'MAPA DE RIESGOS'!$AF610),"")</f>
        <v/>
      </c>
      <c r="S167" s="338" t="str">
        <f>IF(AND('MAPA DE RIESGOS'!$AP611="Muy Baja",'MAPA DE RIESGOS'!$AR611="Leve"),CONCATENATE("R",'MAPA DE RIESGOS'!$H611,"C",'MAPA DE RIESGOS'!$AF611),"")</f>
        <v/>
      </c>
      <c r="T167" s="338" t="str">
        <f>IF(AND('MAPA DE RIESGOS'!$AP612="Muy Baja",'MAPA DE RIESGOS'!$AR612="Leve"),CONCATENATE("R",'MAPA DE RIESGOS'!$H612,"C",'MAPA DE RIESGOS'!$AF612),"")</f>
        <v/>
      </c>
      <c r="U167" s="338" t="str">
        <f>IF(AND('MAPA DE RIESGOS'!$AP613="Muy Baja",'MAPA DE RIESGOS'!$AR613="Leve"),CONCATENATE("R",'MAPA DE RIESGOS'!$H613,"C",'MAPA DE RIESGOS'!$AF613),"")</f>
        <v/>
      </c>
      <c r="V167" s="338" t="str">
        <f>IF(AND('MAPA DE RIESGOS'!$AP614="Muy Baja",'MAPA DE RIESGOS'!$AR614="Leve"),CONCATENATE("R",'MAPA DE RIESGOS'!$H614,"C",'MAPA DE RIESGOS'!$AF614),"")</f>
        <v/>
      </c>
      <c r="W167" s="338" t="str">
        <f>IF(AND('MAPA DE RIESGOS'!$AP615="Muy Baja",'MAPA DE RIESGOS'!$AR615="Leve"),CONCATENATE("R",'MAPA DE RIESGOS'!$H615,"C",'MAPA DE RIESGOS'!$AF615),"")</f>
        <v/>
      </c>
      <c r="X167" s="338" t="e">
        <f>IF(AND('MAPA DE RIESGOS'!#REF!="Muy Baja",'MAPA DE RIESGOS'!#REF!="Leve"),CONCATENATE("R",'MAPA DE RIESGOS'!#REF!,"C",'MAPA DE RIESGOS'!#REF!),"")</f>
        <v>#REF!</v>
      </c>
      <c r="Y167" s="338" t="e">
        <f>IF(AND('MAPA DE RIESGOS'!#REF!="Muy Baja",'MAPA DE RIESGOS'!#REF!="Leve"),CONCATENATE("R",'MAPA DE RIESGOS'!#REF!,"C",'MAPA DE RIESGOS'!#REF!),"")</f>
        <v>#REF!</v>
      </c>
      <c r="Z167" s="338" t="e">
        <f>IF(AND('MAPA DE RIESGOS'!#REF!="Muy Baja",'MAPA DE RIESGOS'!#REF!="Leve"),CONCATENATE("R",'MAPA DE RIESGOS'!#REF!,"C",'MAPA DE RIESGOS'!#REF!),"")</f>
        <v>#REF!</v>
      </c>
      <c r="AA167" s="339" t="e">
        <f>IF(AND('MAPA DE RIESGOS'!#REF!="Muy Baja",'MAPA DE RIESGOS'!#REF!="Leve"),CONCATENATE("R",'MAPA DE RIESGOS'!#REF!,"C",'MAPA DE RIESGOS'!#REF!),"")</f>
        <v>#REF!</v>
      </c>
      <c r="AB167" s="337" t="str">
        <f>IF(AND('MAPA DE RIESGOS'!$AP602="Muy Baja",'MAPA DE RIESGOS'!$AR602="Menor"),CONCATENATE("R",'MAPA DE RIESGOS'!$H602,"C",'MAPA DE RIESGOS'!$AF602),"")</f>
        <v/>
      </c>
      <c r="AC167" s="338" t="str">
        <f>IF(AND('MAPA DE RIESGOS'!$AP603="Muy Baja",'MAPA DE RIESGOS'!$AR603="Menor"),CONCATENATE("R",'MAPA DE RIESGOS'!$H603,"C",'MAPA DE RIESGOS'!$AF603),"")</f>
        <v/>
      </c>
      <c r="AD167" s="338" t="str">
        <f>IF(AND('MAPA DE RIESGOS'!$AP604="Muy Baja",'MAPA DE RIESGOS'!$AR604="Menor"),CONCATENATE("R",'MAPA DE RIESGOS'!$H604,"C",'MAPA DE RIESGOS'!$AF604),"")</f>
        <v/>
      </c>
      <c r="AE167" s="338" t="str">
        <f>IF(AND('MAPA DE RIESGOS'!$AP605="Muy Baja",'MAPA DE RIESGOS'!$AR605="Menor"),CONCATENATE("R",'MAPA DE RIESGOS'!$H605,"C",'MAPA DE RIESGOS'!$AF605),"")</f>
        <v/>
      </c>
      <c r="AF167" s="338" t="str">
        <f>IF(AND('MAPA DE RIESGOS'!$AP606="Muy Baja",'MAPA DE RIESGOS'!$AR606="Menor"),CONCATENATE("R",'MAPA DE RIESGOS'!$H606,"C",'MAPA DE RIESGOS'!$AF606),"")</f>
        <v/>
      </c>
      <c r="AG167" s="338" t="str">
        <f>IF(AND('MAPA DE RIESGOS'!$AP607="Muy Baja",'MAPA DE RIESGOS'!$AR607="Menor"),CONCATENATE("R",'MAPA DE RIESGOS'!$H607,"C",'MAPA DE RIESGOS'!$AF607),"")</f>
        <v/>
      </c>
      <c r="AH167" s="338" t="str">
        <f>IF(AND('MAPA DE RIESGOS'!$AP608="Muy Baja",'MAPA DE RIESGOS'!$AR608="Menor"),CONCATENATE("R",'MAPA DE RIESGOS'!$H608,"C",'MAPA DE RIESGOS'!$AF608),"")</f>
        <v/>
      </c>
      <c r="AI167" s="338" t="str">
        <f>IF(AND('MAPA DE RIESGOS'!$AP609="Muy Baja",'MAPA DE RIESGOS'!$AR609="Menor"),CONCATENATE("R",'MAPA DE RIESGOS'!$H609,"C",'MAPA DE RIESGOS'!$AF609),"")</f>
        <v/>
      </c>
      <c r="AJ167" s="338" t="str">
        <f>IF(AND('MAPA DE RIESGOS'!$AP610="Muy Baja",'MAPA DE RIESGOS'!$AR610="Menor"),CONCATENATE("R",'MAPA DE RIESGOS'!$H610,"C",'MAPA DE RIESGOS'!$AF610),"")</f>
        <v/>
      </c>
      <c r="AK167" s="338" t="str">
        <f>IF(AND('MAPA DE RIESGOS'!$AP611="Muy Baja",'MAPA DE RIESGOS'!$AR611="Menor"),CONCATENATE("R",'MAPA DE RIESGOS'!$H611,"C",'MAPA DE RIESGOS'!$AF611),"")</f>
        <v/>
      </c>
      <c r="AL167" s="338" t="str">
        <f>IF(AND('MAPA DE RIESGOS'!$AP612="Muy Baja",'MAPA DE RIESGOS'!$AR612="Menor"),CONCATENATE("R",'MAPA DE RIESGOS'!$H612,"C",'MAPA DE RIESGOS'!$AF612),"")</f>
        <v/>
      </c>
      <c r="AM167" s="338" t="str">
        <f>IF(AND('MAPA DE RIESGOS'!$AP613="Muy Baja",'MAPA DE RIESGOS'!$AR613="Menor"),CONCATENATE("R",'MAPA DE RIESGOS'!$H613,"C",'MAPA DE RIESGOS'!$AF613),"")</f>
        <v/>
      </c>
      <c r="AN167" s="338" t="str">
        <f>IF(AND('MAPA DE RIESGOS'!$AP614="Muy Baja",'MAPA DE RIESGOS'!$AR614="Menor"),CONCATENATE("R",'MAPA DE RIESGOS'!$H614,"C",'MAPA DE RIESGOS'!$AF614),"")</f>
        <v/>
      </c>
      <c r="AO167" s="338" t="str">
        <f>IF(AND('MAPA DE RIESGOS'!$AP615="Muy Baja",'MAPA DE RIESGOS'!$AR615="Menor"),CONCATENATE("R",'MAPA DE RIESGOS'!$H615,"C",'MAPA DE RIESGOS'!$AF615),"")</f>
        <v/>
      </c>
      <c r="AP167" s="338" t="e">
        <f>IF(AND('MAPA DE RIESGOS'!#REF!="Muy Baja",'MAPA DE RIESGOS'!#REF!="Menor"),CONCATENATE("R",'MAPA DE RIESGOS'!#REF!,"C",'MAPA DE RIESGOS'!#REF!),"")</f>
        <v>#REF!</v>
      </c>
      <c r="AQ167" s="338" t="e">
        <f>IF(AND('MAPA DE RIESGOS'!#REF!="Muy Baja",'MAPA DE RIESGOS'!#REF!="Menor"),CONCATENATE("R",'MAPA DE RIESGOS'!#REF!,"C",'MAPA DE RIESGOS'!#REF!),"")</f>
        <v>#REF!</v>
      </c>
      <c r="AR167" s="338" t="e">
        <f>IF(AND('MAPA DE RIESGOS'!#REF!="Muy Baja",'MAPA DE RIESGOS'!#REF!="Menor"),CONCATENATE("R",'MAPA DE RIESGOS'!#REF!,"C",'MAPA DE RIESGOS'!#REF!),"")</f>
        <v>#REF!</v>
      </c>
      <c r="AS167" s="339" t="e">
        <f>IF(AND('MAPA DE RIESGOS'!#REF!="Muy Baja",'MAPA DE RIESGOS'!#REF!="Menor"),CONCATENATE("R",'MAPA DE RIESGOS'!#REF!,"C",'MAPA DE RIESGOS'!#REF!),"")</f>
        <v>#REF!</v>
      </c>
      <c r="AT167" s="328" t="str">
        <f>IF(AND('MAPA DE RIESGOS'!$AP602="Muy Baja",'MAPA DE RIESGOS'!$AR602="Moderado"),CONCATENATE("R",'MAPA DE RIESGOS'!$H602,"C",'MAPA DE RIESGOS'!$AF602),"")</f>
        <v/>
      </c>
      <c r="AU167" s="329" t="str">
        <f>IF(AND('MAPA DE RIESGOS'!$AP603="Muy Baja",'MAPA DE RIESGOS'!$AR603="Moderado"),CONCATENATE("R",'MAPA DE RIESGOS'!$H603,"C",'MAPA DE RIESGOS'!$AF603),"")</f>
        <v/>
      </c>
      <c r="AV167" s="329" t="str">
        <f>IF(AND('MAPA DE RIESGOS'!$AP604="Muy Baja",'MAPA DE RIESGOS'!$AR604="Moderado"),CONCATENATE("R",'MAPA DE RIESGOS'!$H604,"C",'MAPA DE RIESGOS'!$AF604),"")</f>
        <v/>
      </c>
      <c r="AW167" s="329" t="str">
        <f>IF(AND('MAPA DE RIESGOS'!$AP605="Muy Baja",'MAPA DE RIESGOS'!$AR605="Moderado"),CONCATENATE("R",'MAPA DE RIESGOS'!$H605,"C",'MAPA DE RIESGOS'!$AF605),"")</f>
        <v/>
      </c>
      <c r="AX167" s="329" t="str">
        <f>IF(AND('MAPA DE RIESGOS'!$AP606="Muy Baja",'MAPA DE RIESGOS'!$AR606="Moderado"),CONCATENATE("R",'MAPA DE RIESGOS'!$H606,"C",'MAPA DE RIESGOS'!$AF606),"")</f>
        <v/>
      </c>
      <c r="AY167" s="329" t="str">
        <f>IF(AND('MAPA DE RIESGOS'!$AP607="Muy Baja",'MAPA DE RIESGOS'!$AR607="Moderado"),CONCATENATE("R",'MAPA DE RIESGOS'!$H607,"C",'MAPA DE RIESGOS'!$AF607),"")</f>
        <v/>
      </c>
      <c r="AZ167" s="329" t="str">
        <f>IF(AND('MAPA DE RIESGOS'!$AP608="Muy Baja",'MAPA DE RIESGOS'!$AR608="Moderado"),CONCATENATE("R",'MAPA DE RIESGOS'!$H608,"C",'MAPA DE RIESGOS'!$AF608),"")</f>
        <v/>
      </c>
      <c r="BA167" s="329" t="str">
        <f>IF(AND('MAPA DE RIESGOS'!$AP609="Muy Baja",'MAPA DE RIESGOS'!$AR609="Moderado"),CONCATENATE("R",'MAPA DE RIESGOS'!$H609,"C",'MAPA DE RIESGOS'!$AF609),"")</f>
        <v/>
      </c>
      <c r="BB167" s="329" t="str">
        <f>IF(AND('MAPA DE RIESGOS'!$AP610="Muy Baja",'MAPA DE RIESGOS'!$AR610="Moderado"),CONCATENATE("R",'MAPA DE RIESGOS'!$H610,"C",'MAPA DE RIESGOS'!$AF610),"")</f>
        <v/>
      </c>
      <c r="BC167" s="329" t="str">
        <f>IF(AND('MAPA DE RIESGOS'!$AP611="Muy Baja",'MAPA DE RIESGOS'!$AR611="Moderado"),CONCATENATE("R",'MAPA DE RIESGOS'!$H611,"C",'MAPA DE RIESGOS'!$AF611),"")</f>
        <v/>
      </c>
      <c r="BD167" s="329" t="str">
        <f>IF(AND('MAPA DE RIESGOS'!$AP612="Muy Baja",'MAPA DE RIESGOS'!$AR612="Moderado"),CONCATENATE("R",'MAPA DE RIESGOS'!$H612,"C",'MAPA DE RIESGOS'!$AF612),"")</f>
        <v/>
      </c>
      <c r="BE167" s="329" t="str">
        <f>IF(AND('MAPA DE RIESGOS'!$AP613="Muy Baja",'MAPA DE RIESGOS'!$AR613="Moderado"),CONCATENATE("R",'MAPA DE RIESGOS'!$H613,"C",'MAPA DE RIESGOS'!$AF613),"")</f>
        <v/>
      </c>
      <c r="BF167" s="329" t="str">
        <f>IF(AND('MAPA DE RIESGOS'!$AP614="Muy Baja",'MAPA DE RIESGOS'!$AR614="Moderado"),CONCATENATE("R",'MAPA DE RIESGOS'!$H614,"C",'MAPA DE RIESGOS'!$AF614),"")</f>
        <v/>
      </c>
      <c r="BG167" s="329" t="str">
        <f>IF(AND('MAPA DE RIESGOS'!$AP615="Muy Baja",'MAPA DE RIESGOS'!$AR615="Moderado"),CONCATENATE("R",'MAPA DE RIESGOS'!$H615,"C",'MAPA DE RIESGOS'!$AF615),"")</f>
        <v/>
      </c>
      <c r="BH167" s="329" t="e">
        <f>IF(AND('MAPA DE RIESGOS'!#REF!="Muy Baja",'MAPA DE RIESGOS'!#REF!="Moderado"),CONCATENATE("R",'MAPA DE RIESGOS'!#REF!,"C",'MAPA DE RIESGOS'!#REF!),"")</f>
        <v>#REF!</v>
      </c>
      <c r="BI167" s="329" t="e">
        <f>IF(AND('MAPA DE RIESGOS'!#REF!="Muy Baja",'MAPA DE RIESGOS'!#REF!="Moderado"),CONCATENATE("R",'MAPA DE RIESGOS'!#REF!,"C",'MAPA DE RIESGOS'!#REF!),"")</f>
        <v>#REF!</v>
      </c>
      <c r="BJ167" s="329" t="e">
        <f>IF(AND('MAPA DE RIESGOS'!#REF!="Muy Baja",'MAPA DE RIESGOS'!#REF!="Moderado"),CONCATENATE("R",'MAPA DE RIESGOS'!#REF!,"C",'MAPA DE RIESGOS'!#REF!),"")</f>
        <v>#REF!</v>
      </c>
      <c r="BK167" s="330" t="e">
        <f>IF(AND('MAPA DE RIESGOS'!#REF!="Muy Baja",'MAPA DE RIESGOS'!#REF!="Moderado"),CONCATENATE("R",'MAPA DE RIESGOS'!#REF!,"C",'MAPA DE RIESGOS'!#REF!),"")</f>
        <v>#REF!</v>
      </c>
      <c r="BL167" s="316" t="str">
        <f>IF(AND('MAPA DE RIESGOS'!$AP602="Muy Baja",'MAPA DE RIESGOS'!$AR602="Mayor"),CONCATENATE("R",'MAPA DE RIESGOS'!$H602,"C",'MAPA DE RIESGOS'!$AF602),"")</f>
        <v/>
      </c>
      <c r="BM167" s="316" t="str">
        <f>IF(AND('MAPA DE RIESGOS'!$AP603="Muy Baja",'MAPA DE RIESGOS'!$AR603="Mayor"),CONCATENATE("R",'MAPA DE RIESGOS'!$H603,"C",'MAPA DE RIESGOS'!$AF603),"")</f>
        <v/>
      </c>
      <c r="BN167" s="316" t="str">
        <f>IF(AND('MAPA DE RIESGOS'!$AP604="Muy Baja",'MAPA DE RIESGOS'!$AR604="Mayor"),CONCATENATE("R",'MAPA DE RIESGOS'!$H604,"C",'MAPA DE RIESGOS'!$AF604),"")</f>
        <v/>
      </c>
      <c r="BO167" s="316" t="str">
        <f>IF(AND('MAPA DE RIESGOS'!$AP605="Muy Baja",'MAPA DE RIESGOS'!$AR605="Mayor"),CONCATENATE("R",'MAPA DE RIESGOS'!$H605,"C",'MAPA DE RIESGOS'!$AF605),"")</f>
        <v/>
      </c>
      <c r="BP167" s="316" t="str">
        <f>IF(AND('MAPA DE RIESGOS'!$AP606="Muy Baja",'MAPA DE RIESGOS'!$AR606="Mayor"),CONCATENATE("R",'MAPA DE RIESGOS'!$H606,"C",'MAPA DE RIESGOS'!$AF606),"")</f>
        <v/>
      </c>
      <c r="BQ167" s="316" t="str">
        <f>IF(AND('MAPA DE RIESGOS'!$AP607="Muy Baja",'MAPA DE RIESGOS'!$AR607="Mayor"),CONCATENATE("R",'MAPA DE RIESGOS'!$H607,"C",'MAPA DE RIESGOS'!$AF607),"")</f>
        <v/>
      </c>
      <c r="BR167" s="316" t="str">
        <f>IF(AND('MAPA DE RIESGOS'!$AP608="Muy Baja",'MAPA DE RIESGOS'!$AR608="Mayor"),CONCATENATE("R",'MAPA DE RIESGOS'!$H608,"C",'MAPA DE RIESGOS'!$AF608),"")</f>
        <v/>
      </c>
      <c r="BS167" s="316" t="str">
        <f>IF(AND('MAPA DE RIESGOS'!$AP609="Muy Baja",'MAPA DE RIESGOS'!$AR609="Mayor"),CONCATENATE("R",'MAPA DE RIESGOS'!$H609,"C",'MAPA DE RIESGOS'!$AF609),"")</f>
        <v/>
      </c>
      <c r="BT167" s="316" t="str">
        <f>IF(AND('MAPA DE RIESGOS'!$AP610="Muy Baja",'MAPA DE RIESGOS'!$AR610="Mayor"),CONCATENATE("R",'MAPA DE RIESGOS'!$H610,"C",'MAPA DE RIESGOS'!$AF610),"")</f>
        <v/>
      </c>
      <c r="BU167" s="316" t="str">
        <f>IF(AND('MAPA DE RIESGOS'!$AP611="Muy Baja",'MAPA DE RIESGOS'!$AR611="Mayor"),CONCATENATE("R",'MAPA DE RIESGOS'!$H611,"C",'MAPA DE RIESGOS'!$AF611),"")</f>
        <v/>
      </c>
      <c r="BV167" s="316" t="str">
        <f>IF(AND('MAPA DE RIESGOS'!$AP612="Muy Baja",'MAPA DE RIESGOS'!$AR612="Mayor"),CONCATENATE("R",'MAPA DE RIESGOS'!$H612,"C",'MAPA DE RIESGOS'!$AF612),"")</f>
        <v/>
      </c>
      <c r="BW167" s="316" t="str">
        <f>IF(AND('MAPA DE RIESGOS'!$AP613="Muy Baja",'MAPA DE RIESGOS'!$AR613="Mayor"),CONCATENATE("R",'MAPA DE RIESGOS'!$H613,"C",'MAPA DE RIESGOS'!$AF613),"")</f>
        <v/>
      </c>
      <c r="BX167" s="316" t="str">
        <f>IF(AND('MAPA DE RIESGOS'!$AP614="Muy Baja",'MAPA DE RIESGOS'!$AR614="Mayor"),CONCATENATE("R",'MAPA DE RIESGOS'!$H614,"C",'MAPA DE RIESGOS'!$AF614),"")</f>
        <v/>
      </c>
      <c r="BY167" s="316" t="str">
        <f>IF(AND('MAPA DE RIESGOS'!$AP615="Muy Baja",'MAPA DE RIESGOS'!$AR615="Mayor"),CONCATENATE("R",'MAPA DE RIESGOS'!$H615,"C",'MAPA DE RIESGOS'!$AF615),"")</f>
        <v/>
      </c>
      <c r="BZ167" s="316" t="e">
        <f>IF(AND('MAPA DE RIESGOS'!#REF!="Muy Baja",'MAPA DE RIESGOS'!#REF!="Mayor"),CONCATENATE("R",'MAPA DE RIESGOS'!#REF!,"C",'MAPA DE RIESGOS'!#REF!),"")</f>
        <v>#REF!</v>
      </c>
      <c r="CA167" s="316" t="e">
        <f>IF(AND('MAPA DE RIESGOS'!#REF!="Muy Baja",'MAPA DE RIESGOS'!#REF!="Mayor"),CONCATENATE("R",'MAPA DE RIESGOS'!#REF!,"C",'MAPA DE RIESGOS'!#REF!),"")</f>
        <v>#REF!</v>
      </c>
      <c r="CB167" s="316" t="e">
        <f>IF(AND('MAPA DE RIESGOS'!#REF!="Muy Baja",'MAPA DE RIESGOS'!#REF!="Mayor"),CONCATENATE("R",'MAPA DE RIESGOS'!#REF!,"C",'MAPA DE RIESGOS'!#REF!),"")</f>
        <v>#REF!</v>
      </c>
      <c r="CC167" s="317" t="e">
        <f>IF(AND('MAPA DE RIESGOS'!#REF!="Muy Baja",'MAPA DE RIESGOS'!#REF!="Mayor"),CONCATENATE("R",'MAPA DE RIESGOS'!#REF!,"C",'MAPA DE RIESGOS'!#REF!),"")</f>
        <v>#REF!</v>
      </c>
      <c r="CD167" s="318" t="str">
        <f>IF(AND('MAPA DE RIESGOS'!$AP602="Muy Baja",'MAPA DE RIESGOS'!$AR602="Catastrófico"),CONCATENATE("R",'MAPA DE RIESGOS'!$H602,"C",'MAPA DE RIESGOS'!$AF602),"")</f>
        <v/>
      </c>
      <c r="CE167" s="318" t="str">
        <f>IF(AND('MAPA DE RIESGOS'!$AP603="Muy Baja",'MAPA DE RIESGOS'!$AR603="Catastrófico"),CONCATENATE("R",'MAPA DE RIESGOS'!$H603,"C",'MAPA DE RIESGOS'!$AF603),"")</f>
        <v/>
      </c>
      <c r="CF167" s="318" t="str">
        <f>IF(AND('MAPA DE RIESGOS'!$AP604="Muy Baja",'MAPA DE RIESGOS'!$AR604="Catastrófico"),CONCATENATE("R",'MAPA DE RIESGOS'!$H604,"C",'MAPA DE RIESGOS'!$AF604),"")</f>
        <v/>
      </c>
      <c r="CG167" s="318" t="str">
        <f>IF(AND('MAPA DE RIESGOS'!$AP605="Muy Baja",'MAPA DE RIESGOS'!$AR605="Catastrófico"),CONCATENATE("R",'MAPA DE RIESGOS'!$H605,"C",'MAPA DE RIESGOS'!$AF605),"")</f>
        <v/>
      </c>
      <c r="CH167" s="318" t="str">
        <f>IF(AND('MAPA DE RIESGOS'!$AP606="Muy Baja",'MAPA DE RIESGOS'!$AR606="Catastrófico"),CONCATENATE("R",'MAPA DE RIESGOS'!$H606,"C",'MAPA DE RIESGOS'!$AF606),"")</f>
        <v/>
      </c>
      <c r="CI167" s="318" t="str">
        <f>IF(AND('MAPA DE RIESGOS'!$AP607="Muy Baja",'MAPA DE RIESGOS'!$AR607="Catastrófico"),CONCATENATE("R",'MAPA DE RIESGOS'!$H607,"C",'MAPA DE RIESGOS'!$AF607),"")</f>
        <v/>
      </c>
      <c r="CJ167" s="318" t="str">
        <f>IF(AND('MAPA DE RIESGOS'!$AP608="Muy Baja",'MAPA DE RIESGOS'!$AR608="Catastrófico"),CONCATENATE("R",'MAPA DE RIESGOS'!$H608,"C",'MAPA DE RIESGOS'!$AF608),"")</f>
        <v/>
      </c>
      <c r="CK167" s="318" t="str">
        <f>IF(AND('MAPA DE RIESGOS'!$AP609="Muy Baja",'MAPA DE RIESGOS'!$AR609="Catastrófico"),CONCATENATE("R",'MAPA DE RIESGOS'!$H609,"C",'MAPA DE RIESGOS'!$AF609),"")</f>
        <v/>
      </c>
      <c r="CL167" s="318" t="str">
        <f>IF(AND('MAPA DE RIESGOS'!$AP610="Muy Baja",'MAPA DE RIESGOS'!$AR610="Catastrófico"),CONCATENATE("R",'MAPA DE RIESGOS'!$H610,"C",'MAPA DE RIESGOS'!$AF610),"")</f>
        <v/>
      </c>
      <c r="CM167" s="318" t="str">
        <f>IF(AND('MAPA DE RIESGOS'!$AP611="Muy Baja",'MAPA DE RIESGOS'!$AR611="Catastrófico"),CONCATENATE("R",'MAPA DE RIESGOS'!$H611,"C",'MAPA DE RIESGOS'!$AF611),"")</f>
        <v/>
      </c>
      <c r="CN167" s="318" t="str">
        <f>IF(AND('MAPA DE RIESGOS'!$AP612="Muy Baja",'MAPA DE RIESGOS'!$AR612="Catastrófico"),CONCATENATE("R",'MAPA DE RIESGOS'!$H612,"C",'MAPA DE RIESGOS'!$AF612),"")</f>
        <v/>
      </c>
      <c r="CO167" s="318" t="str">
        <f>IF(AND('MAPA DE RIESGOS'!$AP613="Muy Baja",'MAPA DE RIESGOS'!$AR613="Catastrófico"),CONCATENATE("R",'MAPA DE RIESGOS'!$H613,"C",'MAPA DE RIESGOS'!$AF613),"")</f>
        <v/>
      </c>
      <c r="CP167" s="318" t="str">
        <f>IF(AND('MAPA DE RIESGOS'!$AP614="Muy Baja",'MAPA DE RIESGOS'!$AR614="Catastrófico"),CONCATENATE("R",'MAPA DE RIESGOS'!$H614,"C",'MAPA DE RIESGOS'!$AF614),"")</f>
        <v/>
      </c>
      <c r="CQ167" s="318" t="str">
        <f>IF(AND('MAPA DE RIESGOS'!$AP615="Muy Baja",'MAPA DE RIESGOS'!$AR615="Catastrófico"),CONCATENATE("R",'MAPA DE RIESGOS'!$H615,"C",'MAPA DE RIESGOS'!$AF615),"")</f>
        <v/>
      </c>
      <c r="CR167" s="318" t="e">
        <f>IF(AND('MAPA DE RIESGOS'!#REF!="Muy Baja",'MAPA DE RIESGOS'!#REF!="Catastrófico"),CONCATENATE("R",'MAPA DE RIESGOS'!#REF!,"C",'MAPA DE RIESGOS'!#REF!),"")</f>
        <v>#REF!</v>
      </c>
      <c r="CS167" s="318" t="e">
        <f>IF(AND('MAPA DE RIESGOS'!#REF!="Muy Baja",'MAPA DE RIESGOS'!#REF!="Catastrófico"),CONCATENATE("R",'MAPA DE RIESGOS'!#REF!,"C",'MAPA DE RIESGOS'!#REF!),"")</f>
        <v>#REF!</v>
      </c>
      <c r="CT167" s="318" t="e">
        <f>IF(AND('MAPA DE RIESGOS'!#REF!="Muy Baja",'MAPA DE RIESGOS'!#REF!="Catastrófico"),CONCATENATE("R",'MAPA DE RIESGOS'!#REF!,"C",'MAPA DE RIESGOS'!#REF!),"")</f>
        <v>#REF!</v>
      </c>
      <c r="CU167" s="319" t="e">
        <f>IF(AND('MAPA DE RIESGOS'!#REF!="Muy Baja",'MAPA DE RIESGOS'!#REF!="Catastrófico"),CONCATENATE("R",'MAPA DE RIESGOS'!#REF!,"C",'MAPA DE RIESGOS'!#REF!),"")</f>
        <v>#REF!</v>
      </c>
      <c r="CV167" s="57"/>
      <c r="CW167" s="347"/>
      <c r="CX167" s="347"/>
      <c r="CY167" s="347"/>
      <c r="CZ167" s="347"/>
      <c r="DA167" s="347"/>
      <c r="DB167" s="347"/>
    </row>
    <row r="168" spans="2:106" ht="32.450000000000003" customHeight="1">
      <c r="B168" s="878"/>
      <c r="C168" s="878"/>
      <c r="D168" s="879"/>
      <c r="E168" s="849"/>
      <c r="F168" s="850"/>
      <c r="G168" s="850"/>
      <c r="H168" s="850"/>
      <c r="I168" s="850"/>
      <c r="J168" s="337" t="e">
        <f>IF(AND('MAPA DE RIESGOS'!#REF!="Muy Baja",'MAPA DE RIESGOS'!#REF!="Leve"),CONCATENATE("R",'MAPA DE RIESGOS'!#REF!,"C",'MAPA DE RIESGOS'!#REF!),"")</f>
        <v>#REF!</v>
      </c>
      <c r="K168" s="338" t="str">
        <f>IF(AND('MAPA DE RIESGOS'!$AP616="Muy Baja",'MAPA DE RIESGOS'!$AR616="Leve"),CONCATENATE("R",'MAPA DE RIESGOS'!$H616,"C",'MAPA DE RIESGOS'!$AF616),"")</f>
        <v/>
      </c>
      <c r="L168" s="338" t="str">
        <f>IF(AND('MAPA DE RIESGOS'!$AP617="Muy Baja",'MAPA DE RIESGOS'!$AR617="Leve"),CONCATENATE("R",'MAPA DE RIESGOS'!$H617,"C",'MAPA DE RIESGOS'!$AF617),"")</f>
        <v/>
      </c>
      <c r="M168" s="338" t="str">
        <f>IF(AND('MAPA DE RIESGOS'!$AP618="Muy Baja",'MAPA DE RIESGOS'!$AR618="Leve"),CONCATENATE("R",'MAPA DE RIESGOS'!$H618,"C",'MAPA DE RIESGOS'!$AF618),"")</f>
        <v/>
      </c>
      <c r="N168" s="338" t="str">
        <f>IF(AND('MAPA DE RIESGOS'!$AP619="Muy Baja",'MAPA DE RIESGOS'!$AR619="Leve"),CONCATENATE("R",'MAPA DE RIESGOS'!$H619,"C",'MAPA DE RIESGOS'!$AF619),"")</f>
        <v/>
      </c>
      <c r="O168" s="338" t="str">
        <f>IF(AND('MAPA DE RIESGOS'!$AP620="Muy Baja",'MAPA DE RIESGOS'!$AR620="Leve"),CONCATENATE("R",'MAPA DE RIESGOS'!$H620,"C",'MAPA DE RIESGOS'!$AF620),"")</f>
        <v/>
      </c>
      <c r="P168" s="338" t="str">
        <f>IF(AND('MAPA DE RIESGOS'!$AP621="Muy Baja",'MAPA DE RIESGOS'!$AR621="Leve"),CONCATENATE("R",'MAPA DE RIESGOS'!$H621,"C",'MAPA DE RIESGOS'!$AF621),"")</f>
        <v/>
      </c>
      <c r="Q168" s="338" t="str">
        <f>IF(AND('MAPA DE RIESGOS'!$AP622="Muy Baja",'MAPA DE RIESGOS'!$AR622="Leve"),CONCATENATE("R",'MAPA DE RIESGOS'!$H622,"C",'MAPA DE RIESGOS'!$AF622),"")</f>
        <v/>
      </c>
      <c r="R168" s="338" t="str">
        <f>IF(AND('MAPA DE RIESGOS'!$AP623="Muy Baja",'MAPA DE RIESGOS'!$AR623="Leve"),CONCATENATE("R",'MAPA DE RIESGOS'!$H623,"C",'MAPA DE RIESGOS'!$AF623),"")</f>
        <v/>
      </c>
      <c r="S168" s="338" t="str">
        <f>IF(AND('MAPA DE RIESGOS'!$AP624="Muy Baja",'MAPA DE RIESGOS'!$AR624="Leve"),CONCATENATE("R",'MAPA DE RIESGOS'!$H624,"C",'MAPA DE RIESGOS'!$AF624),"")</f>
        <v/>
      </c>
      <c r="T168" s="338" t="str">
        <f>IF(AND('MAPA DE RIESGOS'!$AP625="Muy Baja",'MAPA DE RIESGOS'!$AR625="Leve"),CONCATENATE("R",'MAPA DE RIESGOS'!$H625,"C",'MAPA DE RIESGOS'!$AF625),"")</f>
        <v/>
      </c>
      <c r="U168" s="338" t="str">
        <f>IF(AND('MAPA DE RIESGOS'!$AP626="Muy Baja",'MAPA DE RIESGOS'!$AR626="Leve"),CONCATENATE("R",'MAPA DE RIESGOS'!$H626,"C",'MAPA DE RIESGOS'!$AF626),"")</f>
        <v/>
      </c>
      <c r="V168" s="338" t="str">
        <f>IF(AND('MAPA DE RIESGOS'!$AP627="Muy Baja",'MAPA DE RIESGOS'!$AR627="Leve"),CONCATENATE("R",'MAPA DE RIESGOS'!$H627,"C",'MAPA DE RIESGOS'!$AF627),"")</f>
        <v/>
      </c>
      <c r="W168" s="338" t="str">
        <f>IF(AND('MAPA DE RIESGOS'!$AP628="Muy Baja",'MAPA DE RIESGOS'!$AR628="Leve"),CONCATENATE("R",'MAPA DE RIESGOS'!$H628,"C",'MAPA DE RIESGOS'!$AF628),"")</f>
        <v/>
      </c>
      <c r="X168" s="338" t="str">
        <f>IF(AND('MAPA DE RIESGOS'!$AP629="Muy Baja",'MAPA DE RIESGOS'!$AR629="Leve"),CONCATENATE("R",'MAPA DE RIESGOS'!$H629,"C",'MAPA DE RIESGOS'!$AF629),"")</f>
        <v/>
      </c>
      <c r="Y168" s="338" t="str">
        <f>IF(AND('MAPA DE RIESGOS'!$AP630="Muy Baja",'MAPA DE RIESGOS'!$AR630="Leve"),CONCATENATE("R",'MAPA DE RIESGOS'!$H630,"C",'MAPA DE RIESGOS'!$AF630),"")</f>
        <v/>
      </c>
      <c r="Z168" s="338" t="str">
        <f>IF(AND('MAPA DE RIESGOS'!$AP631="Muy Baja",'MAPA DE RIESGOS'!$AR631="Leve"),CONCATENATE("R",'MAPA DE RIESGOS'!$H631,"C",'MAPA DE RIESGOS'!$AF631),"")</f>
        <v/>
      </c>
      <c r="AA168" s="339" t="str">
        <f>IF(AND('MAPA DE RIESGOS'!$AP632="Muy Baja",'MAPA DE RIESGOS'!$AR632="Leve"),CONCATENATE("R",'MAPA DE RIESGOS'!$H632,"C",'MAPA DE RIESGOS'!$AF632),"")</f>
        <v/>
      </c>
      <c r="AB168" s="337" t="e">
        <f>IF(AND('MAPA DE RIESGOS'!#REF!="Muy Baja",'MAPA DE RIESGOS'!#REF!="Menor"),CONCATENATE("R",'MAPA DE RIESGOS'!#REF!,"C",'MAPA DE RIESGOS'!#REF!),"")</f>
        <v>#REF!</v>
      </c>
      <c r="AC168" s="338" t="str">
        <f>IF(AND('MAPA DE RIESGOS'!$AP616="Muy Baja",'MAPA DE RIESGOS'!$AR616="Menor"),CONCATENATE("R",'MAPA DE RIESGOS'!$H616,"C",'MAPA DE RIESGOS'!$AF616),"")</f>
        <v/>
      </c>
      <c r="AD168" s="338" t="str">
        <f>IF(AND('MAPA DE RIESGOS'!$AP617="Muy Baja",'MAPA DE RIESGOS'!$AR617="Menor"),CONCATENATE("R",'MAPA DE RIESGOS'!$H617,"C",'MAPA DE RIESGOS'!$AF617),"")</f>
        <v/>
      </c>
      <c r="AE168" s="338" t="str">
        <f>IF(AND('MAPA DE RIESGOS'!$AP618="Muy Baja",'MAPA DE RIESGOS'!$AR618="Menor"),CONCATENATE("R",'MAPA DE RIESGOS'!$H618,"C",'MAPA DE RIESGOS'!$AF618),"")</f>
        <v/>
      </c>
      <c r="AF168" s="338" t="str">
        <f>IF(AND('MAPA DE RIESGOS'!$AP619="Muy Baja",'MAPA DE RIESGOS'!$AR619="Menor"),CONCATENATE("R",'MAPA DE RIESGOS'!$H619,"C",'MAPA DE RIESGOS'!$AF619),"")</f>
        <v/>
      </c>
      <c r="AG168" s="338" t="str">
        <f>IF(AND('MAPA DE RIESGOS'!$AP620="Muy Baja",'MAPA DE RIESGOS'!$AR620="Menor"),CONCATENATE("R",'MAPA DE RIESGOS'!$H620,"C",'MAPA DE RIESGOS'!$AF620),"")</f>
        <v/>
      </c>
      <c r="AH168" s="338" t="str">
        <f>IF(AND('MAPA DE RIESGOS'!$AP621="Muy Baja",'MAPA DE RIESGOS'!$AR621="Menor"),CONCATENATE("R",'MAPA DE RIESGOS'!$H621,"C",'MAPA DE RIESGOS'!$AF621),"")</f>
        <v/>
      </c>
      <c r="AI168" s="338" t="str">
        <f>IF(AND('MAPA DE RIESGOS'!$AP622="Muy Baja",'MAPA DE RIESGOS'!$AR622="Menor"),CONCATENATE("R",'MAPA DE RIESGOS'!$H622,"C",'MAPA DE RIESGOS'!$AF622),"")</f>
        <v/>
      </c>
      <c r="AJ168" s="338" t="str">
        <f>IF(AND('MAPA DE RIESGOS'!$AP623="Muy Baja",'MAPA DE RIESGOS'!$AR623="Menor"),CONCATENATE("R",'MAPA DE RIESGOS'!$H623,"C",'MAPA DE RIESGOS'!$AF623),"")</f>
        <v/>
      </c>
      <c r="AK168" s="338" t="str">
        <f>IF(AND('MAPA DE RIESGOS'!$AP624="Muy Baja",'MAPA DE RIESGOS'!$AR624="Menor"),CONCATENATE("R",'MAPA DE RIESGOS'!$H624,"C",'MAPA DE RIESGOS'!$AF624),"")</f>
        <v/>
      </c>
      <c r="AL168" s="338" t="str">
        <f>IF(AND('MAPA DE RIESGOS'!$AP625="Muy Baja",'MAPA DE RIESGOS'!$AR625="Menor"),CONCATENATE("R",'MAPA DE RIESGOS'!$H625,"C",'MAPA DE RIESGOS'!$AF625),"")</f>
        <v/>
      </c>
      <c r="AM168" s="338" t="str">
        <f>IF(AND('MAPA DE RIESGOS'!$AP626="Muy Baja",'MAPA DE RIESGOS'!$AR626="Menor"),CONCATENATE("R",'MAPA DE RIESGOS'!$H626,"C",'MAPA DE RIESGOS'!$AF626),"")</f>
        <v/>
      </c>
      <c r="AN168" s="338" t="str">
        <f>IF(AND('MAPA DE RIESGOS'!$AP627="Muy Baja",'MAPA DE RIESGOS'!$AR627="Menor"),CONCATENATE("R",'MAPA DE RIESGOS'!$H627,"C",'MAPA DE RIESGOS'!$AF627),"")</f>
        <v/>
      </c>
      <c r="AO168" s="338" t="str">
        <f>IF(AND('MAPA DE RIESGOS'!$AP628="Muy Baja",'MAPA DE RIESGOS'!$AR628="Menor"),CONCATENATE("R",'MAPA DE RIESGOS'!$H628,"C",'MAPA DE RIESGOS'!$AF628),"")</f>
        <v/>
      </c>
      <c r="AP168" s="338" t="str">
        <f>IF(AND('MAPA DE RIESGOS'!$AP629="Muy Baja",'MAPA DE RIESGOS'!$AR629="Menor"),CONCATENATE("R",'MAPA DE RIESGOS'!$H629,"C",'MAPA DE RIESGOS'!$AF629),"")</f>
        <v/>
      </c>
      <c r="AQ168" s="338" t="str">
        <f>IF(AND('MAPA DE RIESGOS'!$AP630="Muy Baja",'MAPA DE RIESGOS'!$AR630="Menor"),CONCATENATE("R",'MAPA DE RIESGOS'!$H630,"C",'MAPA DE RIESGOS'!$AF630),"")</f>
        <v/>
      </c>
      <c r="AR168" s="338" t="str">
        <f>IF(AND('MAPA DE RIESGOS'!$AP631="Muy Baja",'MAPA DE RIESGOS'!$AR631="Menor"),CONCATENATE("R",'MAPA DE RIESGOS'!$H631,"C",'MAPA DE RIESGOS'!$AF631),"")</f>
        <v/>
      </c>
      <c r="AS168" s="339" t="str">
        <f>IF(AND('MAPA DE RIESGOS'!$AP632="Muy Baja",'MAPA DE RIESGOS'!$AR632="Menor"),CONCATENATE("R",'MAPA DE RIESGOS'!$H632,"C",'MAPA DE RIESGOS'!$AF632),"")</f>
        <v/>
      </c>
      <c r="AT168" s="328" t="e">
        <f>IF(AND('MAPA DE RIESGOS'!#REF!="Muy Baja",'MAPA DE RIESGOS'!#REF!="Moderado"),CONCATENATE("R",'MAPA DE RIESGOS'!#REF!,"C",'MAPA DE RIESGOS'!#REF!),"")</f>
        <v>#REF!</v>
      </c>
      <c r="AU168" s="329" t="str">
        <f>IF(AND('MAPA DE RIESGOS'!$AP616="Muy Baja",'MAPA DE RIESGOS'!$AR616="Moderado"),CONCATENATE("R",'MAPA DE RIESGOS'!$H616,"C",'MAPA DE RIESGOS'!$AF616),"")</f>
        <v/>
      </c>
      <c r="AV168" s="329" t="str">
        <f>IF(AND('MAPA DE RIESGOS'!$AP617="Muy Baja",'MAPA DE RIESGOS'!$AR617="Moderado"),CONCATENATE("R",'MAPA DE RIESGOS'!$H617,"C",'MAPA DE RIESGOS'!$AF617),"")</f>
        <v/>
      </c>
      <c r="AW168" s="329" t="str">
        <f>IF(AND('MAPA DE RIESGOS'!$AP618="Muy Baja",'MAPA DE RIESGOS'!$AR618="Moderado"),CONCATENATE("R",'MAPA DE RIESGOS'!$H618,"C",'MAPA DE RIESGOS'!$AF618),"")</f>
        <v/>
      </c>
      <c r="AX168" s="329" t="str">
        <f>IF(AND('MAPA DE RIESGOS'!$AP619="Muy Baja",'MAPA DE RIESGOS'!$AR619="Moderado"),CONCATENATE("R",'MAPA DE RIESGOS'!$H619,"C",'MAPA DE RIESGOS'!$AF619),"")</f>
        <v/>
      </c>
      <c r="AY168" s="329" t="str">
        <f>IF(AND('MAPA DE RIESGOS'!$AP620="Muy Baja",'MAPA DE RIESGOS'!$AR620="Moderado"),CONCATENATE("R",'MAPA DE RIESGOS'!$H620,"C",'MAPA DE RIESGOS'!$AF620),"")</f>
        <v/>
      </c>
      <c r="AZ168" s="329" t="str">
        <f>IF(AND('MAPA DE RIESGOS'!$AP621="Muy Baja",'MAPA DE RIESGOS'!$AR621="Moderado"),CONCATENATE("R",'MAPA DE RIESGOS'!$H621,"C",'MAPA DE RIESGOS'!$AF621),"")</f>
        <v/>
      </c>
      <c r="BA168" s="329" t="str">
        <f>IF(AND('MAPA DE RIESGOS'!$AP622="Muy Baja",'MAPA DE RIESGOS'!$AR622="Moderado"),CONCATENATE("R",'MAPA DE RIESGOS'!$H622,"C",'MAPA DE RIESGOS'!$AF622),"")</f>
        <v/>
      </c>
      <c r="BB168" s="329" t="str">
        <f>IF(AND('MAPA DE RIESGOS'!$AP623="Muy Baja",'MAPA DE RIESGOS'!$AR623="Moderado"),CONCATENATE("R",'MAPA DE RIESGOS'!$H623,"C",'MAPA DE RIESGOS'!$AF623),"")</f>
        <v/>
      </c>
      <c r="BC168" s="329" t="str">
        <f>IF(AND('MAPA DE RIESGOS'!$AP624="Muy Baja",'MAPA DE RIESGOS'!$AR624="Moderado"),CONCATENATE("R",'MAPA DE RIESGOS'!$H624,"C",'MAPA DE RIESGOS'!$AF624),"")</f>
        <v/>
      </c>
      <c r="BD168" s="329" t="str">
        <f>IF(AND('MAPA DE RIESGOS'!$AP625="Muy Baja",'MAPA DE RIESGOS'!$AR625="Moderado"),CONCATENATE("R",'MAPA DE RIESGOS'!$H625,"C",'MAPA DE RIESGOS'!$AF625),"")</f>
        <v/>
      </c>
      <c r="BE168" s="329" t="str">
        <f>IF(AND('MAPA DE RIESGOS'!$AP626="Muy Baja",'MAPA DE RIESGOS'!$AR626="Moderado"),CONCATENATE("R",'MAPA DE RIESGOS'!$H626,"C",'MAPA DE RIESGOS'!$AF626),"")</f>
        <v/>
      </c>
      <c r="BF168" s="329" t="str">
        <f>IF(AND('MAPA DE RIESGOS'!$AP627="Muy Baja",'MAPA DE RIESGOS'!$AR627="Moderado"),CONCATENATE("R",'MAPA DE RIESGOS'!$H627,"C",'MAPA DE RIESGOS'!$AF627),"")</f>
        <v/>
      </c>
      <c r="BG168" s="329" t="str">
        <f>IF(AND('MAPA DE RIESGOS'!$AP628="Muy Baja",'MAPA DE RIESGOS'!$AR628="Moderado"),CONCATENATE("R",'MAPA DE RIESGOS'!$H628,"C",'MAPA DE RIESGOS'!$AF628),"")</f>
        <v/>
      </c>
      <c r="BH168" s="329" t="str">
        <f>IF(AND('MAPA DE RIESGOS'!$AP629="Muy Baja",'MAPA DE RIESGOS'!$AR629="Moderado"),CONCATENATE("R",'MAPA DE RIESGOS'!$H629,"C",'MAPA DE RIESGOS'!$AF629),"")</f>
        <v/>
      </c>
      <c r="BI168" s="329" t="str">
        <f>IF(AND('MAPA DE RIESGOS'!$AP630="Muy Baja",'MAPA DE RIESGOS'!$AR630="Moderado"),CONCATENATE("R",'MAPA DE RIESGOS'!$H630,"C",'MAPA DE RIESGOS'!$AF630),"")</f>
        <v/>
      </c>
      <c r="BJ168" s="329" t="str">
        <f>IF(AND('MAPA DE RIESGOS'!$AP631="Muy Baja",'MAPA DE RIESGOS'!$AR631="Moderado"),CONCATENATE("R",'MAPA DE RIESGOS'!$H631,"C",'MAPA DE RIESGOS'!$AF631),"")</f>
        <v/>
      </c>
      <c r="BK168" s="330" t="str">
        <f>IF(AND('MAPA DE RIESGOS'!$AP632="Muy Baja",'MAPA DE RIESGOS'!$AR632="Moderado"),CONCATENATE("R",'MAPA DE RIESGOS'!$H632,"C",'MAPA DE RIESGOS'!$AF632),"")</f>
        <v/>
      </c>
      <c r="BL168" s="316" t="e">
        <f>IF(AND('MAPA DE RIESGOS'!#REF!="Muy Baja",'MAPA DE RIESGOS'!#REF!="Mayor"),CONCATENATE("R",'MAPA DE RIESGOS'!#REF!,"C",'MAPA DE RIESGOS'!#REF!),"")</f>
        <v>#REF!</v>
      </c>
      <c r="BM168" s="316" t="str">
        <f>IF(AND('MAPA DE RIESGOS'!$AP616="Muy Baja",'MAPA DE RIESGOS'!$AR616="Mayor"),CONCATENATE("R",'MAPA DE RIESGOS'!$H616,"C",'MAPA DE RIESGOS'!$AF616),"")</f>
        <v/>
      </c>
      <c r="BN168" s="316" t="str">
        <f>IF(AND('MAPA DE RIESGOS'!$AP617="Muy Baja",'MAPA DE RIESGOS'!$AR617="Mayor"),CONCATENATE("R",'MAPA DE RIESGOS'!$H617,"C",'MAPA DE RIESGOS'!$AF617),"")</f>
        <v/>
      </c>
      <c r="BO168" s="316" t="str">
        <f>IF(AND('MAPA DE RIESGOS'!$AP618="Muy Baja",'MAPA DE RIESGOS'!$AR618="Mayor"),CONCATENATE("R",'MAPA DE RIESGOS'!$H618,"C",'MAPA DE RIESGOS'!$AF618),"")</f>
        <v/>
      </c>
      <c r="BP168" s="316" t="str">
        <f>IF(AND('MAPA DE RIESGOS'!$AP619="Muy Baja",'MAPA DE RIESGOS'!$AR619="Mayor"),CONCATENATE("R",'MAPA DE RIESGOS'!$H619,"C",'MAPA DE RIESGOS'!$AF619),"")</f>
        <v/>
      </c>
      <c r="BQ168" s="316" t="str">
        <f>IF(AND('MAPA DE RIESGOS'!$AP620="Muy Baja",'MAPA DE RIESGOS'!$AR620="Mayor"),CONCATENATE("R",'MAPA DE RIESGOS'!$H620,"C",'MAPA DE RIESGOS'!$AF620),"")</f>
        <v/>
      </c>
      <c r="BR168" s="316" t="str">
        <f>IF(AND('MAPA DE RIESGOS'!$AP621="Muy Baja",'MAPA DE RIESGOS'!$AR621="Mayor"),CONCATENATE("R",'MAPA DE RIESGOS'!$H621,"C",'MAPA DE RIESGOS'!$AF621),"")</f>
        <v/>
      </c>
      <c r="BS168" s="316" t="str">
        <f>IF(AND('MAPA DE RIESGOS'!$AP622="Muy Baja",'MAPA DE RIESGOS'!$AR622="Mayor"),CONCATENATE("R",'MAPA DE RIESGOS'!$H622,"C",'MAPA DE RIESGOS'!$AF622),"")</f>
        <v/>
      </c>
      <c r="BT168" s="316" t="str">
        <f>IF(AND('MAPA DE RIESGOS'!$AP623="Muy Baja",'MAPA DE RIESGOS'!$AR623="Mayor"),CONCATENATE("R",'MAPA DE RIESGOS'!$H623,"C",'MAPA DE RIESGOS'!$AF623),"")</f>
        <v/>
      </c>
      <c r="BU168" s="316" t="str">
        <f>IF(AND('MAPA DE RIESGOS'!$AP624="Muy Baja",'MAPA DE RIESGOS'!$AR624="Mayor"),CONCATENATE("R",'MAPA DE RIESGOS'!$H624,"C",'MAPA DE RIESGOS'!$AF624),"")</f>
        <v/>
      </c>
      <c r="BV168" s="316" t="str">
        <f>IF(AND('MAPA DE RIESGOS'!$AP625="Muy Baja",'MAPA DE RIESGOS'!$AR625="Mayor"),CONCATENATE("R",'MAPA DE RIESGOS'!$H625,"C",'MAPA DE RIESGOS'!$AF625),"")</f>
        <v/>
      </c>
      <c r="BW168" s="316" t="str">
        <f>IF(AND('MAPA DE RIESGOS'!$AP626="Muy Baja",'MAPA DE RIESGOS'!$AR626="Mayor"),CONCATENATE("R",'MAPA DE RIESGOS'!$H626,"C",'MAPA DE RIESGOS'!$AF626),"")</f>
        <v/>
      </c>
      <c r="BX168" s="316" t="str">
        <f>IF(AND('MAPA DE RIESGOS'!$AP627="Muy Baja",'MAPA DE RIESGOS'!$AR627="Mayor"),CONCATENATE("R",'MAPA DE RIESGOS'!$H627,"C",'MAPA DE RIESGOS'!$AF627),"")</f>
        <v/>
      </c>
      <c r="BY168" s="316" t="str">
        <f>IF(AND('MAPA DE RIESGOS'!$AP628="Muy Baja",'MAPA DE RIESGOS'!$AR628="Mayor"),CONCATENATE("R",'MAPA DE RIESGOS'!$H628,"C",'MAPA DE RIESGOS'!$AF628),"")</f>
        <v/>
      </c>
      <c r="BZ168" s="316" t="str">
        <f>IF(AND('MAPA DE RIESGOS'!$AP629="Muy Baja",'MAPA DE RIESGOS'!$AR629="Mayor"),CONCATENATE("R",'MAPA DE RIESGOS'!$H629,"C",'MAPA DE RIESGOS'!$AF629),"")</f>
        <v/>
      </c>
      <c r="CA168" s="316" t="str">
        <f>IF(AND('MAPA DE RIESGOS'!$AP630="Muy Baja",'MAPA DE RIESGOS'!$AR630="Mayor"),CONCATENATE("R",'MAPA DE RIESGOS'!$H630,"C",'MAPA DE RIESGOS'!$AF630),"")</f>
        <v/>
      </c>
      <c r="CB168" s="316" t="str">
        <f>IF(AND('MAPA DE RIESGOS'!$AP631="Muy Baja",'MAPA DE RIESGOS'!$AR631="Mayor"),CONCATENATE("R",'MAPA DE RIESGOS'!$H631,"C",'MAPA DE RIESGOS'!$AF631),"")</f>
        <v/>
      </c>
      <c r="CC168" s="317" t="str">
        <f>IF(AND('MAPA DE RIESGOS'!$AP632="Muy Baja",'MAPA DE RIESGOS'!$AR632="Mayor"),CONCATENATE("R",'MAPA DE RIESGOS'!$H632,"C",'MAPA DE RIESGOS'!$AF632),"")</f>
        <v/>
      </c>
      <c r="CD168" s="318" t="e">
        <f>IF(AND('MAPA DE RIESGOS'!#REF!="Muy Baja",'MAPA DE RIESGOS'!#REF!="Catastrófico"),CONCATENATE("R",'MAPA DE RIESGOS'!#REF!,"C",'MAPA DE RIESGOS'!#REF!),"")</f>
        <v>#REF!</v>
      </c>
      <c r="CE168" s="318" t="str">
        <f>IF(AND('MAPA DE RIESGOS'!$AP616="Muy Baja",'MAPA DE RIESGOS'!$AR616="Catastrófico"),CONCATENATE("R",'MAPA DE RIESGOS'!$H616,"C",'MAPA DE RIESGOS'!$AF616),"")</f>
        <v/>
      </c>
      <c r="CF168" s="318" t="str">
        <f>IF(AND('MAPA DE RIESGOS'!$AP617="Muy Baja",'MAPA DE RIESGOS'!$AR617="Catastrófico"),CONCATENATE("R",'MAPA DE RIESGOS'!$H617,"C",'MAPA DE RIESGOS'!$AF617),"")</f>
        <v/>
      </c>
      <c r="CG168" s="318" t="str">
        <f>IF(AND('MAPA DE RIESGOS'!$AP618="Muy Baja",'MAPA DE RIESGOS'!$AR618="Catastrófico"),CONCATENATE("R",'MAPA DE RIESGOS'!$H618,"C",'MAPA DE RIESGOS'!$AF618),"")</f>
        <v/>
      </c>
      <c r="CH168" s="318" t="str">
        <f>IF(AND('MAPA DE RIESGOS'!$AP619="Muy Baja",'MAPA DE RIESGOS'!$AR619="Catastrófico"),CONCATENATE("R",'MAPA DE RIESGOS'!$H619,"C",'MAPA DE RIESGOS'!$AF619),"")</f>
        <v/>
      </c>
      <c r="CI168" s="318" t="str">
        <f>IF(AND('MAPA DE RIESGOS'!$AP620="Muy Baja",'MAPA DE RIESGOS'!$AR620="Catastrófico"),CONCATENATE("R",'MAPA DE RIESGOS'!$H620,"C",'MAPA DE RIESGOS'!$AF620),"")</f>
        <v/>
      </c>
      <c r="CJ168" s="318" t="str">
        <f>IF(AND('MAPA DE RIESGOS'!$AP621="Muy Baja",'MAPA DE RIESGOS'!$AR621="Catastrófico"),CONCATENATE("R",'MAPA DE RIESGOS'!$H621,"C",'MAPA DE RIESGOS'!$AF621),"")</f>
        <v/>
      </c>
      <c r="CK168" s="318" t="str">
        <f>IF(AND('MAPA DE RIESGOS'!$AP622="Muy Baja",'MAPA DE RIESGOS'!$AR622="Catastrófico"),CONCATENATE("R",'MAPA DE RIESGOS'!$H622,"C",'MAPA DE RIESGOS'!$AF622),"")</f>
        <v/>
      </c>
      <c r="CL168" s="318" t="str">
        <f>IF(AND('MAPA DE RIESGOS'!$AP623="Muy Baja",'MAPA DE RIESGOS'!$AR623="Catastrófico"),CONCATENATE("R",'MAPA DE RIESGOS'!$H623,"C",'MAPA DE RIESGOS'!$AF623),"")</f>
        <v/>
      </c>
      <c r="CM168" s="318" t="str">
        <f>IF(AND('MAPA DE RIESGOS'!$AP624="Muy Baja",'MAPA DE RIESGOS'!$AR624="Catastrófico"),CONCATENATE("R",'MAPA DE RIESGOS'!$H624,"C",'MAPA DE RIESGOS'!$AF624),"")</f>
        <v/>
      </c>
      <c r="CN168" s="318" t="str">
        <f>IF(AND('MAPA DE RIESGOS'!$AP625="Muy Baja",'MAPA DE RIESGOS'!$AR625="Catastrófico"),CONCATENATE("R",'MAPA DE RIESGOS'!$H625,"C",'MAPA DE RIESGOS'!$AF625),"")</f>
        <v/>
      </c>
      <c r="CO168" s="318" t="str">
        <f>IF(AND('MAPA DE RIESGOS'!$AP626="Muy Baja",'MAPA DE RIESGOS'!$AR626="Catastrófico"),CONCATENATE("R",'MAPA DE RIESGOS'!$H626,"C",'MAPA DE RIESGOS'!$AF626),"")</f>
        <v/>
      </c>
      <c r="CP168" s="318" t="str">
        <f>IF(AND('MAPA DE RIESGOS'!$AP627="Muy Baja",'MAPA DE RIESGOS'!$AR627="Catastrófico"),CONCATENATE("R",'MAPA DE RIESGOS'!$H627,"C",'MAPA DE RIESGOS'!$AF627),"")</f>
        <v/>
      </c>
      <c r="CQ168" s="318" t="str">
        <f>IF(AND('MAPA DE RIESGOS'!$AP628="Muy Baja",'MAPA DE RIESGOS'!$AR628="Catastrófico"),CONCATENATE("R",'MAPA DE RIESGOS'!$H628,"C",'MAPA DE RIESGOS'!$AF628),"")</f>
        <v/>
      </c>
      <c r="CR168" s="318" t="str">
        <f>IF(AND('MAPA DE RIESGOS'!$AP629="Muy Baja",'MAPA DE RIESGOS'!$AR629="Catastrófico"),CONCATENATE("R",'MAPA DE RIESGOS'!$H629,"C",'MAPA DE RIESGOS'!$AF629),"")</f>
        <v/>
      </c>
      <c r="CS168" s="318" t="str">
        <f>IF(AND('MAPA DE RIESGOS'!$AP630="Muy Baja",'MAPA DE RIESGOS'!$AR630="Catastrófico"),CONCATENATE("R",'MAPA DE RIESGOS'!$H630,"C",'MAPA DE RIESGOS'!$AF630),"")</f>
        <v/>
      </c>
      <c r="CT168" s="318" t="str">
        <f>IF(AND('MAPA DE RIESGOS'!$AP631="Muy Baja",'MAPA DE RIESGOS'!$AR631="Catastrófico"),CONCATENATE("R",'MAPA DE RIESGOS'!$H631,"C",'MAPA DE RIESGOS'!$AF631),"")</f>
        <v/>
      </c>
      <c r="CU168" s="319" t="str">
        <f>IF(AND('MAPA DE RIESGOS'!$AP632="Muy Baja",'MAPA DE RIESGOS'!$AR632="Catastrófico"),CONCATENATE("R",'MAPA DE RIESGOS'!$H632,"C",'MAPA DE RIESGOS'!$AF632),"")</f>
        <v/>
      </c>
      <c r="CV168" s="57"/>
      <c r="CW168" s="347"/>
      <c r="CX168" s="347"/>
      <c r="CY168" s="347"/>
      <c r="CZ168" s="347"/>
      <c r="DA168" s="347"/>
      <c r="DB168" s="347"/>
    </row>
    <row r="169" spans="2:106" ht="32.450000000000003" customHeight="1">
      <c r="B169" s="878"/>
      <c r="C169" s="878"/>
      <c r="D169" s="879"/>
      <c r="E169" s="849"/>
      <c r="F169" s="850"/>
      <c r="G169" s="850"/>
      <c r="H169" s="850"/>
      <c r="I169" s="850"/>
      <c r="J169" s="337" t="str">
        <f>IF(AND('MAPA DE RIESGOS'!$AP633="Muy Baja",'MAPA DE RIESGOS'!$AR633="Leve"),CONCATENATE("R",'MAPA DE RIESGOS'!$H633,"C",'MAPA DE RIESGOS'!$AF633),"")</f>
        <v/>
      </c>
      <c r="K169" s="338" t="str">
        <f>IF(AND('MAPA DE RIESGOS'!$AP634="Muy Baja",'MAPA DE RIESGOS'!$AR634="Leve"),CONCATENATE("R",'MAPA DE RIESGOS'!$H634,"C",'MAPA DE RIESGOS'!$AF634),"")</f>
        <v/>
      </c>
      <c r="L169" s="338" t="str">
        <f>IF(AND('MAPA DE RIESGOS'!$AP635="Muy Baja",'MAPA DE RIESGOS'!$AR635="Leve"),CONCATENATE("R",'MAPA DE RIESGOS'!$H635,"C",'MAPA DE RIESGOS'!$AF635),"")</f>
        <v/>
      </c>
      <c r="M169" s="338" t="str">
        <f>IF(AND('MAPA DE RIESGOS'!$AP636="Muy Baja",'MAPA DE RIESGOS'!$AR636="Leve"),CONCATENATE("R",'MAPA DE RIESGOS'!$H636,"C",'MAPA DE RIESGOS'!$AF636),"")</f>
        <v/>
      </c>
      <c r="N169" s="338" t="str">
        <f>IF(AND('MAPA DE RIESGOS'!$AP637="Muy Baja",'MAPA DE RIESGOS'!$AR637="Leve"),CONCATENATE("R",'MAPA DE RIESGOS'!$H637,"C",'MAPA DE RIESGOS'!$AF637),"")</f>
        <v/>
      </c>
      <c r="O169" s="338" t="str">
        <f>IF(AND('MAPA DE RIESGOS'!$AP638="Muy Baja",'MAPA DE RIESGOS'!$AR638="Leve"),CONCATENATE("R",'MAPA DE RIESGOS'!$H638,"C",'MAPA DE RIESGOS'!$AF638),"")</f>
        <v/>
      </c>
      <c r="P169" s="338" t="str">
        <f>IF(AND('MAPA DE RIESGOS'!$AP639="Muy Baja",'MAPA DE RIESGOS'!$AR639="Leve"),CONCATENATE("R",'MAPA DE RIESGOS'!$H639,"C",'MAPA DE RIESGOS'!$AF639),"")</f>
        <v/>
      </c>
      <c r="Q169" s="338" t="str">
        <f>IF(AND('MAPA DE RIESGOS'!$AP640="Muy Baja",'MAPA DE RIESGOS'!$AR640="Leve"),CONCATENATE("R",'MAPA DE RIESGOS'!$H640,"C",'MAPA DE RIESGOS'!$AF640),"")</f>
        <v/>
      </c>
      <c r="R169" s="338" t="str">
        <f>IF(AND('MAPA DE RIESGOS'!$AP641="Muy Baja",'MAPA DE RIESGOS'!$AR641="Leve"),CONCATENATE("R",'MAPA DE RIESGOS'!$H641,"C",'MAPA DE RIESGOS'!$AF641),"")</f>
        <v/>
      </c>
      <c r="S169" s="338" t="str">
        <f>IF(AND('MAPA DE RIESGOS'!$AP642="Muy Baja",'MAPA DE RIESGOS'!$AR642="Leve"),CONCATENATE("R",'MAPA DE RIESGOS'!$H642,"C",'MAPA DE RIESGOS'!$AF642),"")</f>
        <v/>
      </c>
      <c r="T169" s="338" t="str">
        <f>IF(AND('MAPA DE RIESGOS'!$AP643="Muy Baja",'MAPA DE RIESGOS'!$AR643="Leve"),CONCATENATE("R",'MAPA DE RIESGOS'!$H643,"C",'MAPA DE RIESGOS'!$AF643),"")</f>
        <v/>
      </c>
      <c r="U169" s="338" t="str">
        <f>IF(AND('MAPA DE RIESGOS'!$AP644="Muy Baja",'MAPA DE RIESGOS'!$AR644="Leve"),CONCATENATE("R",'MAPA DE RIESGOS'!$H644,"C",'MAPA DE RIESGOS'!$AF644),"")</f>
        <v/>
      </c>
      <c r="V169" s="338" t="str">
        <f>IF(AND('MAPA DE RIESGOS'!$AP645="Muy Baja",'MAPA DE RIESGOS'!$AR645="Leve"),CONCATENATE("R",'MAPA DE RIESGOS'!$H645,"C",'MAPA DE RIESGOS'!$AF645),"")</f>
        <v/>
      </c>
      <c r="W169" s="338" t="str">
        <f>IF(AND('MAPA DE RIESGOS'!$AP646="Muy Baja",'MAPA DE RIESGOS'!$AR646="Leve"),CONCATENATE("R",'MAPA DE RIESGOS'!$H646,"C",'MAPA DE RIESGOS'!$AF646),"")</f>
        <v/>
      </c>
      <c r="X169" s="338" t="str">
        <f>IF(AND('MAPA DE RIESGOS'!$AP647="Muy Baja",'MAPA DE RIESGOS'!$AR647="Leve"),CONCATENATE("R",'MAPA DE RIESGOS'!$H647,"C",'MAPA DE RIESGOS'!$AF647),"")</f>
        <v/>
      </c>
      <c r="Y169" s="338" t="str">
        <f>IF(AND('MAPA DE RIESGOS'!$AP648="Muy Baja",'MAPA DE RIESGOS'!$AR648="Leve"),CONCATENATE("R",'MAPA DE RIESGOS'!$H648,"C",'MAPA DE RIESGOS'!$AF648),"")</f>
        <v/>
      </c>
      <c r="Z169" s="338" t="str">
        <f>IF(AND('MAPA DE RIESGOS'!$AP649="Muy Baja",'MAPA DE RIESGOS'!$AR649="Leve"),CONCATENATE("R",'MAPA DE RIESGOS'!$H649,"C",'MAPA DE RIESGOS'!$AF649),"")</f>
        <v/>
      </c>
      <c r="AA169" s="339" t="str">
        <f>IF(AND('MAPA DE RIESGOS'!$AP650="Muy Baja",'MAPA DE RIESGOS'!$AR650="Leve"),CONCATENATE("R",'MAPA DE RIESGOS'!$H650,"C",'MAPA DE RIESGOS'!$AF650),"")</f>
        <v/>
      </c>
      <c r="AB169" s="337" t="str">
        <f>IF(AND('MAPA DE RIESGOS'!$AP633="Muy Baja",'MAPA DE RIESGOS'!$AR633="Menor"),CONCATENATE("R",'MAPA DE RIESGOS'!$H633,"C",'MAPA DE RIESGOS'!$AF633),"")</f>
        <v/>
      </c>
      <c r="AC169" s="338" t="str">
        <f>IF(AND('MAPA DE RIESGOS'!$AP634="Muy Baja",'MAPA DE RIESGOS'!$AR634="Menor"),CONCATENATE("R",'MAPA DE RIESGOS'!$H634,"C",'MAPA DE RIESGOS'!$AF634),"")</f>
        <v/>
      </c>
      <c r="AD169" s="338" t="str">
        <f>IF(AND('MAPA DE RIESGOS'!$AP635="Muy Baja",'MAPA DE RIESGOS'!$AR635="Menor"),CONCATENATE("R",'MAPA DE RIESGOS'!$H635,"C",'MAPA DE RIESGOS'!$AF635),"")</f>
        <v/>
      </c>
      <c r="AE169" s="338" t="str">
        <f>IF(AND('MAPA DE RIESGOS'!$AP636="Muy Baja",'MAPA DE RIESGOS'!$AR636="Menor"),CONCATENATE("R",'MAPA DE RIESGOS'!$H636,"C",'MAPA DE RIESGOS'!$AF636),"")</f>
        <v/>
      </c>
      <c r="AF169" s="338" t="str">
        <f>IF(AND('MAPA DE RIESGOS'!$AP637="Muy Baja",'MAPA DE RIESGOS'!$AR637="Menor"),CONCATENATE("R",'MAPA DE RIESGOS'!$H637,"C",'MAPA DE RIESGOS'!$AF637),"")</f>
        <v/>
      </c>
      <c r="AG169" s="338" t="str">
        <f>IF(AND('MAPA DE RIESGOS'!$AP638="Muy Baja",'MAPA DE RIESGOS'!$AR638="Menor"),CONCATENATE("R",'MAPA DE RIESGOS'!$H638,"C",'MAPA DE RIESGOS'!$AF638),"")</f>
        <v/>
      </c>
      <c r="AH169" s="338" t="str">
        <f>IF(AND('MAPA DE RIESGOS'!$AP639="Muy Baja",'MAPA DE RIESGOS'!$AR639="Menor"),CONCATENATE("R",'MAPA DE RIESGOS'!$H639,"C",'MAPA DE RIESGOS'!$AF639),"")</f>
        <v/>
      </c>
      <c r="AI169" s="338" t="str">
        <f>IF(AND('MAPA DE RIESGOS'!$AP640="Muy Baja",'MAPA DE RIESGOS'!$AR640="Menor"),CONCATENATE("R",'MAPA DE RIESGOS'!$H640,"C",'MAPA DE RIESGOS'!$AF640),"")</f>
        <v/>
      </c>
      <c r="AJ169" s="338" t="str">
        <f>IF(AND('MAPA DE RIESGOS'!$AP641="Muy Baja",'MAPA DE RIESGOS'!$AR641="Menor"),CONCATENATE("R",'MAPA DE RIESGOS'!$H641,"C",'MAPA DE RIESGOS'!$AF641),"")</f>
        <v/>
      </c>
      <c r="AK169" s="338" t="str">
        <f>IF(AND('MAPA DE RIESGOS'!$AP642="Muy Baja",'MAPA DE RIESGOS'!$AR642="Menor"),CONCATENATE("R",'MAPA DE RIESGOS'!$H642,"C",'MAPA DE RIESGOS'!$AF642),"")</f>
        <v/>
      </c>
      <c r="AL169" s="338" t="str">
        <f>IF(AND('MAPA DE RIESGOS'!$AP643="Muy Baja",'MAPA DE RIESGOS'!$AR643="Menor"),CONCATENATE("R",'MAPA DE RIESGOS'!$H643,"C",'MAPA DE RIESGOS'!$AF643),"")</f>
        <v/>
      </c>
      <c r="AM169" s="338" t="str">
        <f>IF(AND('MAPA DE RIESGOS'!$AP644="Muy Baja",'MAPA DE RIESGOS'!$AR644="Menor"),CONCATENATE("R",'MAPA DE RIESGOS'!$H644,"C",'MAPA DE RIESGOS'!$AF644),"")</f>
        <v/>
      </c>
      <c r="AN169" s="338" t="str">
        <f>IF(AND('MAPA DE RIESGOS'!$AP645="Muy Baja",'MAPA DE RIESGOS'!$AR645="Menor"),CONCATENATE("R",'MAPA DE RIESGOS'!$H645,"C",'MAPA DE RIESGOS'!$AF645),"")</f>
        <v/>
      </c>
      <c r="AO169" s="338" t="str">
        <f>IF(AND('MAPA DE RIESGOS'!$AP646="Muy Baja",'MAPA DE RIESGOS'!$AR646="Menor"),CONCATENATE("R",'MAPA DE RIESGOS'!$H646,"C",'MAPA DE RIESGOS'!$AF646),"")</f>
        <v/>
      </c>
      <c r="AP169" s="338" t="str">
        <f>IF(AND('MAPA DE RIESGOS'!$AP647="Muy Baja",'MAPA DE RIESGOS'!$AR647="Menor"),CONCATENATE("R",'MAPA DE RIESGOS'!$H647,"C",'MAPA DE RIESGOS'!$AF647),"")</f>
        <v/>
      </c>
      <c r="AQ169" s="338" t="str">
        <f>IF(AND('MAPA DE RIESGOS'!$AP648="Muy Baja",'MAPA DE RIESGOS'!$AR648="Menor"),CONCATENATE("R",'MAPA DE RIESGOS'!$H648,"C",'MAPA DE RIESGOS'!$AF648),"")</f>
        <v/>
      </c>
      <c r="AR169" s="338" t="str">
        <f>IF(AND('MAPA DE RIESGOS'!$AP649="Muy Baja",'MAPA DE RIESGOS'!$AR649="Menor"),CONCATENATE("R",'MAPA DE RIESGOS'!$H649,"C",'MAPA DE RIESGOS'!$AF649),"")</f>
        <v/>
      </c>
      <c r="AS169" s="339" t="str">
        <f>IF(AND('MAPA DE RIESGOS'!$AP650="Muy Baja",'MAPA DE RIESGOS'!$AR650="Menor"),CONCATENATE("R",'MAPA DE RIESGOS'!$H650,"C",'MAPA DE RIESGOS'!$AF650),"")</f>
        <v/>
      </c>
      <c r="AT169" s="328" t="str">
        <f>IF(AND('MAPA DE RIESGOS'!$AP633="Muy Baja",'MAPA DE RIESGOS'!$AR633="Moderado"),CONCATENATE("R",'MAPA DE RIESGOS'!$H633,"C",'MAPA DE RIESGOS'!$AF633),"")</f>
        <v/>
      </c>
      <c r="AU169" s="329" t="str">
        <f>IF(AND('MAPA DE RIESGOS'!$AP634="Muy Baja",'MAPA DE RIESGOS'!$AR634="Moderado"),CONCATENATE("R",'MAPA DE RIESGOS'!$H634,"C",'MAPA DE RIESGOS'!$AF634),"")</f>
        <v/>
      </c>
      <c r="AV169" s="329" t="str">
        <f>IF(AND('MAPA DE RIESGOS'!$AP635="Muy Baja",'MAPA DE RIESGOS'!$AR635="Moderado"),CONCATENATE("R",'MAPA DE RIESGOS'!$H635,"C",'MAPA DE RIESGOS'!$AF635),"")</f>
        <v/>
      </c>
      <c r="AW169" s="329" t="str">
        <f>IF(AND('MAPA DE RIESGOS'!$AP636="Muy Baja",'MAPA DE RIESGOS'!$AR636="Moderado"),CONCATENATE("R",'MAPA DE RIESGOS'!$H636,"C",'MAPA DE RIESGOS'!$AF636),"")</f>
        <v/>
      </c>
      <c r="AX169" s="329" t="str">
        <f>IF(AND('MAPA DE RIESGOS'!$AP637="Muy Baja",'MAPA DE RIESGOS'!$AR637="Moderado"),CONCATENATE("R",'MAPA DE RIESGOS'!$H637,"C",'MAPA DE RIESGOS'!$AF637),"")</f>
        <v/>
      </c>
      <c r="AY169" s="329" t="str">
        <f>IF(AND('MAPA DE RIESGOS'!$AP638="Muy Baja",'MAPA DE RIESGOS'!$AR638="Moderado"),CONCATENATE("R",'MAPA DE RIESGOS'!$H638,"C",'MAPA DE RIESGOS'!$AF638),"")</f>
        <v/>
      </c>
      <c r="AZ169" s="329" t="str">
        <f>IF(AND('MAPA DE RIESGOS'!$AP639="Muy Baja",'MAPA DE RIESGOS'!$AR639="Moderado"),CONCATENATE("R",'MAPA DE RIESGOS'!$H639,"C",'MAPA DE RIESGOS'!$AF639),"")</f>
        <v/>
      </c>
      <c r="BA169" s="329" t="str">
        <f>IF(AND('MAPA DE RIESGOS'!$AP640="Muy Baja",'MAPA DE RIESGOS'!$AR640="Moderado"),CONCATENATE("R",'MAPA DE RIESGOS'!$H640,"C",'MAPA DE RIESGOS'!$AF640),"")</f>
        <v/>
      </c>
      <c r="BB169" s="329" t="str">
        <f>IF(AND('MAPA DE RIESGOS'!$AP641="Muy Baja",'MAPA DE RIESGOS'!$AR641="Moderado"),CONCATENATE("R",'MAPA DE RIESGOS'!$H641,"C",'MAPA DE RIESGOS'!$AF641),"")</f>
        <v/>
      </c>
      <c r="BC169" s="329" t="str">
        <f>IF(AND('MAPA DE RIESGOS'!$AP642="Muy Baja",'MAPA DE RIESGOS'!$AR642="Moderado"),CONCATENATE("R",'MAPA DE RIESGOS'!$H642,"C",'MAPA DE RIESGOS'!$AF642),"")</f>
        <v/>
      </c>
      <c r="BD169" s="329" t="str">
        <f>IF(AND('MAPA DE RIESGOS'!$AP643="Muy Baja",'MAPA DE RIESGOS'!$AR643="Moderado"),CONCATENATE("R",'MAPA DE RIESGOS'!$H643,"C",'MAPA DE RIESGOS'!$AF643),"")</f>
        <v/>
      </c>
      <c r="BE169" s="329" t="str">
        <f>IF(AND('MAPA DE RIESGOS'!$AP644="Muy Baja",'MAPA DE RIESGOS'!$AR644="Moderado"),CONCATENATE("R",'MAPA DE RIESGOS'!$H644,"C",'MAPA DE RIESGOS'!$AF644),"")</f>
        <v/>
      </c>
      <c r="BF169" s="329" t="str">
        <f>IF(AND('MAPA DE RIESGOS'!$AP645="Muy Baja",'MAPA DE RIESGOS'!$AR645="Moderado"),CONCATENATE("R",'MAPA DE RIESGOS'!$H645,"C",'MAPA DE RIESGOS'!$AF645),"")</f>
        <v/>
      </c>
      <c r="BG169" s="329" t="str">
        <f>IF(AND('MAPA DE RIESGOS'!$AP646="Muy Baja",'MAPA DE RIESGOS'!$AR646="Moderado"),CONCATENATE("R",'MAPA DE RIESGOS'!$H646,"C",'MAPA DE RIESGOS'!$AF646),"")</f>
        <v/>
      </c>
      <c r="BH169" s="329" t="str">
        <f>IF(AND('MAPA DE RIESGOS'!$AP647="Muy Baja",'MAPA DE RIESGOS'!$AR647="Moderado"),CONCATENATE("R",'MAPA DE RIESGOS'!$H647,"C",'MAPA DE RIESGOS'!$AF647),"")</f>
        <v/>
      </c>
      <c r="BI169" s="329" t="str">
        <f>IF(AND('MAPA DE RIESGOS'!$AP648="Muy Baja",'MAPA DE RIESGOS'!$AR648="Moderado"),CONCATENATE("R",'MAPA DE RIESGOS'!$H648,"C",'MAPA DE RIESGOS'!$AF648),"")</f>
        <v/>
      </c>
      <c r="BJ169" s="329" t="str">
        <f>IF(AND('MAPA DE RIESGOS'!$AP649="Muy Baja",'MAPA DE RIESGOS'!$AR649="Moderado"),CONCATENATE("R",'MAPA DE RIESGOS'!$H649,"C",'MAPA DE RIESGOS'!$AF649),"")</f>
        <v/>
      </c>
      <c r="BK169" s="330" t="str">
        <f>IF(AND('MAPA DE RIESGOS'!$AP650="Muy Baja",'MAPA DE RIESGOS'!$AR650="Moderado"),CONCATENATE("R",'MAPA DE RIESGOS'!$H650,"C",'MAPA DE RIESGOS'!$AF650),"")</f>
        <v/>
      </c>
      <c r="BL169" s="316" t="str">
        <f>IF(AND('MAPA DE RIESGOS'!$AP633="Muy Baja",'MAPA DE RIESGOS'!$AR633="Mayor"),CONCATENATE("R",'MAPA DE RIESGOS'!$H633,"C",'MAPA DE RIESGOS'!$AF633),"")</f>
        <v/>
      </c>
      <c r="BM169" s="316" t="str">
        <f>IF(AND('MAPA DE RIESGOS'!$AP634="Muy Baja",'MAPA DE RIESGOS'!$AR634="Mayor"),CONCATENATE("R",'MAPA DE RIESGOS'!$H634,"C",'MAPA DE RIESGOS'!$AF634),"")</f>
        <v/>
      </c>
      <c r="BN169" s="316" t="str">
        <f>IF(AND('MAPA DE RIESGOS'!$AP635="Muy Baja",'MAPA DE RIESGOS'!$AR635="Mayor"),CONCATENATE("R",'MAPA DE RIESGOS'!$H635,"C",'MAPA DE RIESGOS'!$AF635),"")</f>
        <v/>
      </c>
      <c r="BO169" s="316" t="str">
        <f>IF(AND('MAPA DE RIESGOS'!$AP636="Muy Baja",'MAPA DE RIESGOS'!$AR636="Mayor"),CONCATENATE("R",'MAPA DE RIESGOS'!$H636,"C",'MAPA DE RIESGOS'!$AF636),"")</f>
        <v/>
      </c>
      <c r="BP169" s="316" t="str">
        <f>IF(AND('MAPA DE RIESGOS'!$AP637="Muy Baja",'MAPA DE RIESGOS'!$AR637="Mayor"),CONCATENATE("R",'MAPA DE RIESGOS'!$H637,"C",'MAPA DE RIESGOS'!$AF637),"")</f>
        <v/>
      </c>
      <c r="BQ169" s="316" t="str">
        <f>IF(AND('MAPA DE RIESGOS'!$AP638="Muy Baja",'MAPA DE RIESGOS'!$AR638="Mayor"),CONCATENATE("R",'MAPA DE RIESGOS'!$H638,"C",'MAPA DE RIESGOS'!$AF638),"")</f>
        <v/>
      </c>
      <c r="BR169" s="316" t="str">
        <f>IF(AND('MAPA DE RIESGOS'!$AP639="Muy Baja",'MAPA DE RIESGOS'!$AR639="Mayor"),CONCATENATE("R",'MAPA DE RIESGOS'!$H639,"C",'MAPA DE RIESGOS'!$AF639),"")</f>
        <v/>
      </c>
      <c r="BS169" s="316" t="str">
        <f>IF(AND('MAPA DE RIESGOS'!$AP640="Muy Baja",'MAPA DE RIESGOS'!$AR640="Mayor"),CONCATENATE("R",'MAPA DE RIESGOS'!$H640,"C",'MAPA DE RIESGOS'!$AF640),"")</f>
        <v/>
      </c>
      <c r="BT169" s="316" t="str">
        <f>IF(AND('MAPA DE RIESGOS'!$AP641="Muy Baja",'MAPA DE RIESGOS'!$AR641="Mayor"),CONCATENATE("R",'MAPA DE RIESGOS'!$H641,"C",'MAPA DE RIESGOS'!$AF641),"")</f>
        <v/>
      </c>
      <c r="BU169" s="316" t="str">
        <f>IF(AND('MAPA DE RIESGOS'!$AP642="Muy Baja",'MAPA DE RIESGOS'!$AR642="Mayor"),CONCATENATE("R",'MAPA DE RIESGOS'!$H642,"C",'MAPA DE RIESGOS'!$AF642),"")</f>
        <v/>
      </c>
      <c r="BV169" s="316" t="str">
        <f>IF(AND('MAPA DE RIESGOS'!$AP643="Muy Baja",'MAPA DE RIESGOS'!$AR643="Mayor"),CONCATENATE("R",'MAPA DE RIESGOS'!$H643,"C",'MAPA DE RIESGOS'!$AF643),"")</f>
        <v/>
      </c>
      <c r="BW169" s="316" t="str">
        <f>IF(AND('MAPA DE RIESGOS'!$AP644="Muy Baja",'MAPA DE RIESGOS'!$AR644="Mayor"),CONCATENATE("R",'MAPA DE RIESGOS'!$H644,"C",'MAPA DE RIESGOS'!$AF644),"")</f>
        <v/>
      </c>
      <c r="BX169" s="316" t="str">
        <f>IF(AND('MAPA DE RIESGOS'!$AP645="Muy Baja",'MAPA DE RIESGOS'!$AR645="Mayor"),CONCATENATE("R",'MAPA DE RIESGOS'!$H645,"C",'MAPA DE RIESGOS'!$AF645),"")</f>
        <v/>
      </c>
      <c r="BY169" s="316" t="str">
        <f>IF(AND('MAPA DE RIESGOS'!$AP646="Muy Baja",'MAPA DE RIESGOS'!$AR646="Mayor"),CONCATENATE("R",'MAPA DE RIESGOS'!$H646,"C",'MAPA DE RIESGOS'!$AF646),"")</f>
        <v/>
      </c>
      <c r="BZ169" s="316" t="str">
        <f>IF(AND('MAPA DE RIESGOS'!$AP647="Muy Baja",'MAPA DE RIESGOS'!$AR647="Mayor"),CONCATENATE("R",'MAPA DE RIESGOS'!$H647,"C",'MAPA DE RIESGOS'!$AF647),"")</f>
        <v/>
      </c>
      <c r="CA169" s="316" t="str">
        <f>IF(AND('MAPA DE RIESGOS'!$AP648="Muy Baja",'MAPA DE RIESGOS'!$AR648="Mayor"),CONCATENATE("R",'MAPA DE RIESGOS'!$H648,"C",'MAPA DE RIESGOS'!$AF648),"")</f>
        <v/>
      </c>
      <c r="CB169" s="316" t="str">
        <f>IF(AND('MAPA DE RIESGOS'!$AP649="Muy Baja",'MAPA DE RIESGOS'!$AR649="Mayor"),CONCATENATE("R",'MAPA DE RIESGOS'!$H649,"C",'MAPA DE RIESGOS'!$AF649),"")</f>
        <v/>
      </c>
      <c r="CC169" s="317" t="str">
        <f>IF(AND('MAPA DE RIESGOS'!$AP650="Muy Baja",'MAPA DE RIESGOS'!$AR650="Mayor"),CONCATENATE("R",'MAPA DE RIESGOS'!$H650,"C",'MAPA DE RIESGOS'!$AF650),"")</f>
        <v/>
      </c>
      <c r="CD169" s="318" t="str">
        <f>IF(AND('MAPA DE RIESGOS'!$AP633="Muy Baja",'MAPA DE RIESGOS'!$AR633="Catastrófico"),CONCATENATE("R",'MAPA DE RIESGOS'!$H633,"C",'MAPA DE RIESGOS'!$AF633),"")</f>
        <v/>
      </c>
      <c r="CE169" s="318" t="str">
        <f>IF(AND('MAPA DE RIESGOS'!$AP634="Muy Baja",'MAPA DE RIESGOS'!$AR634="Catastrófico"),CONCATENATE("R",'MAPA DE RIESGOS'!$H634,"C",'MAPA DE RIESGOS'!$AF634),"")</f>
        <v/>
      </c>
      <c r="CF169" s="318" t="str">
        <f>IF(AND('MAPA DE RIESGOS'!$AP635="Muy Baja",'MAPA DE RIESGOS'!$AR635="Catastrófico"),CONCATENATE("R",'MAPA DE RIESGOS'!$H635,"C",'MAPA DE RIESGOS'!$AF635),"")</f>
        <v/>
      </c>
      <c r="CG169" s="318" t="str">
        <f>IF(AND('MAPA DE RIESGOS'!$AP636="Muy Baja",'MAPA DE RIESGOS'!$AR636="Catastrófico"),CONCATENATE("R",'MAPA DE RIESGOS'!$H636,"C",'MAPA DE RIESGOS'!$AF636),"")</f>
        <v/>
      </c>
      <c r="CH169" s="318" t="str">
        <f>IF(AND('MAPA DE RIESGOS'!$AP637="Muy Baja",'MAPA DE RIESGOS'!$AR637="Catastrófico"),CONCATENATE("R",'MAPA DE RIESGOS'!$H637,"C",'MAPA DE RIESGOS'!$AF637),"")</f>
        <v/>
      </c>
      <c r="CI169" s="318" t="str">
        <f>IF(AND('MAPA DE RIESGOS'!$AP638="Muy Baja",'MAPA DE RIESGOS'!$AR638="Catastrófico"),CONCATENATE("R",'MAPA DE RIESGOS'!$H638,"C",'MAPA DE RIESGOS'!$AF638),"")</f>
        <v/>
      </c>
      <c r="CJ169" s="318" t="str">
        <f>IF(AND('MAPA DE RIESGOS'!$AP639="Muy Baja",'MAPA DE RIESGOS'!$AR639="Catastrófico"),CONCATENATE("R",'MAPA DE RIESGOS'!$H639,"C",'MAPA DE RIESGOS'!$AF639),"")</f>
        <v/>
      </c>
      <c r="CK169" s="318" t="str">
        <f>IF(AND('MAPA DE RIESGOS'!$AP640="Muy Baja",'MAPA DE RIESGOS'!$AR640="Catastrófico"),CONCATENATE("R",'MAPA DE RIESGOS'!$H640,"C",'MAPA DE RIESGOS'!$AF640),"")</f>
        <v/>
      </c>
      <c r="CL169" s="318" t="str">
        <f>IF(AND('MAPA DE RIESGOS'!$AP641="Muy Baja",'MAPA DE RIESGOS'!$AR641="Catastrófico"),CONCATENATE("R",'MAPA DE RIESGOS'!$H641,"C",'MAPA DE RIESGOS'!$AF641),"")</f>
        <v/>
      </c>
      <c r="CM169" s="318" t="str">
        <f>IF(AND('MAPA DE RIESGOS'!$AP642="Muy Baja",'MAPA DE RIESGOS'!$AR642="Catastrófico"),CONCATENATE("R",'MAPA DE RIESGOS'!$H642,"C",'MAPA DE RIESGOS'!$AF642),"")</f>
        <v/>
      </c>
      <c r="CN169" s="318" t="str">
        <f>IF(AND('MAPA DE RIESGOS'!$AP643="Muy Baja",'MAPA DE RIESGOS'!$AR643="Catastrófico"),CONCATENATE("R",'MAPA DE RIESGOS'!$H643,"C",'MAPA DE RIESGOS'!$AF643),"")</f>
        <v/>
      </c>
      <c r="CO169" s="318" t="str">
        <f>IF(AND('MAPA DE RIESGOS'!$AP644="Muy Baja",'MAPA DE RIESGOS'!$AR644="Catastrófico"),CONCATENATE("R",'MAPA DE RIESGOS'!$H644,"C",'MAPA DE RIESGOS'!$AF644),"")</f>
        <v/>
      </c>
      <c r="CP169" s="318" t="str">
        <f>IF(AND('MAPA DE RIESGOS'!$AP645="Muy Baja",'MAPA DE RIESGOS'!$AR645="Catastrófico"),CONCATENATE("R",'MAPA DE RIESGOS'!$H645,"C",'MAPA DE RIESGOS'!$AF645),"")</f>
        <v/>
      </c>
      <c r="CQ169" s="318" t="str">
        <f>IF(AND('MAPA DE RIESGOS'!$AP646="Muy Baja",'MAPA DE RIESGOS'!$AR646="Catastrófico"),CONCATENATE("R",'MAPA DE RIESGOS'!$H646,"C",'MAPA DE RIESGOS'!$AF646),"")</f>
        <v/>
      </c>
      <c r="CR169" s="318" t="str">
        <f>IF(AND('MAPA DE RIESGOS'!$AP647="Muy Baja",'MAPA DE RIESGOS'!$AR647="Catastrófico"),CONCATENATE("R",'MAPA DE RIESGOS'!$H647,"C",'MAPA DE RIESGOS'!$AF647),"")</f>
        <v/>
      </c>
      <c r="CS169" s="318" t="str">
        <f>IF(AND('MAPA DE RIESGOS'!$AP648="Muy Baja",'MAPA DE RIESGOS'!$AR648="Catastrófico"),CONCATENATE("R",'MAPA DE RIESGOS'!$H648,"C",'MAPA DE RIESGOS'!$AF648),"")</f>
        <v/>
      </c>
      <c r="CT169" s="318" t="str">
        <f>IF(AND('MAPA DE RIESGOS'!$AP649="Muy Baja",'MAPA DE RIESGOS'!$AR649="Catastrófico"),CONCATENATE("R",'MAPA DE RIESGOS'!$H649,"C",'MAPA DE RIESGOS'!$AF649),"")</f>
        <v/>
      </c>
      <c r="CU169" s="319" t="str">
        <f>IF(AND('MAPA DE RIESGOS'!$AP650="Muy Baja",'MAPA DE RIESGOS'!$AR650="Catastrófico"),CONCATENATE("R",'MAPA DE RIESGOS'!$H650,"C",'MAPA DE RIESGOS'!$AF650),"")</f>
        <v/>
      </c>
      <c r="CV169" s="57"/>
      <c r="CW169" s="347"/>
      <c r="CX169" s="347"/>
      <c r="CY169" s="347"/>
      <c r="CZ169" s="347"/>
      <c r="DA169" s="347"/>
      <c r="DB169" s="347"/>
    </row>
    <row r="170" spans="2:106" ht="32.450000000000003" customHeight="1">
      <c r="B170" s="878"/>
      <c r="C170" s="878"/>
      <c r="D170" s="879"/>
      <c r="E170" s="849"/>
      <c r="F170" s="850"/>
      <c r="G170" s="850"/>
      <c r="H170" s="850"/>
      <c r="I170" s="850"/>
      <c r="J170" s="337" t="str">
        <f>IF(AND('MAPA DE RIESGOS'!$AP651="Muy Baja",'MAPA DE RIESGOS'!$AR651="Leve"),CONCATENATE("R",'MAPA DE RIESGOS'!$H651,"C",'MAPA DE RIESGOS'!$AF651),"")</f>
        <v/>
      </c>
      <c r="K170" s="338" t="str">
        <f>IF(AND('MAPA DE RIESGOS'!$AP652="Muy Baja",'MAPA DE RIESGOS'!$AR652="Leve"),CONCATENATE("R",'MAPA DE RIESGOS'!$H652,"C",'MAPA DE RIESGOS'!$AF652),"")</f>
        <v/>
      </c>
      <c r="L170" s="338" t="str">
        <f>IF(AND('MAPA DE RIESGOS'!$AP653="Muy Baja",'MAPA DE RIESGOS'!$AR653="Leve"),CONCATENATE("R",'MAPA DE RIESGOS'!$H653,"C",'MAPA DE RIESGOS'!$AF653),"")</f>
        <v/>
      </c>
      <c r="M170" s="338" t="str">
        <f>IF(AND('MAPA DE RIESGOS'!$AP654="Muy Baja",'MAPA DE RIESGOS'!$AR654="Leve"),CONCATENATE("R",'MAPA DE RIESGOS'!$H654,"C",'MAPA DE RIESGOS'!$AF654),"")</f>
        <v/>
      </c>
      <c r="N170" s="338" t="str">
        <f>IF(AND('MAPA DE RIESGOS'!$AP655="Muy Baja",'MAPA DE RIESGOS'!$AR655="Leve"),CONCATENATE("R",'MAPA DE RIESGOS'!$H655,"C",'MAPA DE RIESGOS'!$AF655),"")</f>
        <v/>
      </c>
      <c r="O170" s="338" t="str">
        <f>IF(AND('MAPA DE RIESGOS'!$AP656="Muy Baja",'MAPA DE RIESGOS'!$AR656="Leve"),CONCATENATE("R",'MAPA DE RIESGOS'!$H656,"C",'MAPA DE RIESGOS'!$AF656),"")</f>
        <v/>
      </c>
      <c r="P170" s="338" t="str">
        <f>IF(AND('MAPA DE RIESGOS'!$AP657="Muy Baja",'MAPA DE RIESGOS'!$AR657="Leve"),CONCATENATE("R",'MAPA DE RIESGOS'!$H657,"C",'MAPA DE RIESGOS'!$AF657),"")</f>
        <v/>
      </c>
      <c r="Q170" s="338" t="str">
        <f>IF(AND('MAPA DE RIESGOS'!$AP658="Muy Baja",'MAPA DE RIESGOS'!$AR658="Leve"),CONCATENATE("R",'MAPA DE RIESGOS'!$H658,"C",'MAPA DE RIESGOS'!$AF658),"")</f>
        <v/>
      </c>
      <c r="R170" s="338" t="str">
        <f>IF(AND('MAPA DE RIESGOS'!$AP659="Muy Baja",'MAPA DE RIESGOS'!$AR659="Leve"),CONCATENATE("R",'MAPA DE RIESGOS'!$H659,"C",'MAPA DE RIESGOS'!$AF659),"")</f>
        <v/>
      </c>
      <c r="S170" s="338" t="str">
        <f>IF(AND('MAPA DE RIESGOS'!$AP660="Muy Baja",'MAPA DE RIESGOS'!$AR660="Leve"),CONCATENATE("R",'MAPA DE RIESGOS'!$H660,"C",'MAPA DE RIESGOS'!$AF660),"")</f>
        <v/>
      </c>
      <c r="T170" s="338" t="str">
        <f>IF(AND('MAPA DE RIESGOS'!$AP661="Muy Baja",'MAPA DE RIESGOS'!$AR661="Leve"),CONCATENATE("R",'MAPA DE RIESGOS'!$H661,"C",'MAPA DE RIESGOS'!$AF661),"")</f>
        <v/>
      </c>
      <c r="U170" s="338" t="str">
        <f>IF(AND('MAPA DE RIESGOS'!$AP662="Muy Baja",'MAPA DE RIESGOS'!$AR662="Leve"),CONCATENATE("R",'MAPA DE RIESGOS'!$H662,"C",'MAPA DE RIESGOS'!$AF662),"")</f>
        <v/>
      </c>
      <c r="V170" s="338" t="str">
        <f>IF(AND('MAPA DE RIESGOS'!$AP663="Muy Baja",'MAPA DE RIESGOS'!$AR663="Leve"),CONCATENATE("R",'MAPA DE RIESGOS'!$H663,"C",'MAPA DE RIESGOS'!$AF663),"")</f>
        <v/>
      </c>
      <c r="W170" s="338" t="str">
        <f>IF(AND('MAPA DE RIESGOS'!$AP664="Muy Baja",'MAPA DE RIESGOS'!$AR664="Leve"),CONCATENATE("R",'MAPA DE RIESGOS'!$H664,"C",'MAPA DE RIESGOS'!$AF664),"")</f>
        <v/>
      </c>
      <c r="X170" s="338" t="str">
        <f>IF(AND('MAPA DE RIESGOS'!$AP665="Muy Baja",'MAPA DE RIESGOS'!$AR665="Leve"),CONCATENATE("R",'MAPA DE RIESGOS'!$H665,"C",'MAPA DE RIESGOS'!$AF665),"")</f>
        <v/>
      </c>
      <c r="Y170" s="338" t="str">
        <f>IF(AND('MAPA DE RIESGOS'!$AP666="Muy Baja",'MAPA DE RIESGOS'!$AR666="Leve"),CONCATENATE("R",'MAPA DE RIESGOS'!$H666,"C",'MAPA DE RIESGOS'!$AF666),"")</f>
        <v/>
      </c>
      <c r="Z170" s="338" t="str">
        <f>IF(AND('MAPA DE RIESGOS'!$AP667="Muy Baja",'MAPA DE RIESGOS'!$AR667="Leve"),CONCATENATE("R",'MAPA DE RIESGOS'!$H667,"C",'MAPA DE RIESGOS'!$AF667),"")</f>
        <v/>
      </c>
      <c r="AA170" s="339" t="str">
        <f>IF(AND('MAPA DE RIESGOS'!$AP668="Muy Baja",'MAPA DE RIESGOS'!$AR668="Leve"),CONCATENATE("R",'MAPA DE RIESGOS'!$H668,"C",'MAPA DE RIESGOS'!$AF668),"")</f>
        <v/>
      </c>
      <c r="AB170" s="337" t="str">
        <f>IF(AND('MAPA DE RIESGOS'!$AP651="Muy Baja",'MAPA DE RIESGOS'!$AR651="Menor"),CONCATENATE("R",'MAPA DE RIESGOS'!$H651,"C",'MAPA DE RIESGOS'!$AF651),"")</f>
        <v/>
      </c>
      <c r="AC170" s="338" t="str">
        <f>IF(AND('MAPA DE RIESGOS'!$AP652="Muy Baja",'MAPA DE RIESGOS'!$AR652="Menor"),CONCATENATE("R",'MAPA DE RIESGOS'!$H652,"C",'MAPA DE RIESGOS'!$AF652),"")</f>
        <v/>
      </c>
      <c r="AD170" s="338" t="str">
        <f>IF(AND('MAPA DE RIESGOS'!$AP653="Muy Baja",'MAPA DE RIESGOS'!$AR653="Menor"),CONCATENATE("R",'MAPA DE RIESGOS'!$H653,"C",'MAPA DE RIESGOS'!$AF653),"")</f>
        <v/>
      </c>
      <c r="AE170" s="338" t="str">
        <f>IF(AND('MAPA DE RIESGOS'!$AP654="Muy Baja",'MAPA DE RIESGOS'!$AR654="Menor"),CONCATENATE("R",'MAPA DE RIESGOS'!$H654,"C",'MAPA DE RIESGOS'!$AF654),"")</f>
        <v/>
      </c>
      <c r="AF170" s="338" t="str">
        <f>IF(AND('MAPA DE RIESGOS'!$AP655="Muy Baja",'MAPA DE RIESGOS'!$AR655="Menor"),CONCATENATE("R",'MAPA DE RIESGOS'!$H655,"C",'MAPA DE RIESGOS'!$AF655),"")</f>
        <v/>
      </c>
      <c r="AG170" s="338" t="str">
        <f>IF(AND('MAPA DE RIESGOS'!$AP656="Muy Baja",'MAPA DE RIESGOS'!$AR656="Menor"),CONCATENATE("R",'MAPA DE RIESGOS'!$H656,"C",'MAPA DE RIESGOS'!$AF656),"")</f>
        <v/>
      </c>
      <c r="AH170" s="338" t="str">
        <f>IF(AND('MAPA DE RIESGOS'!$AP657="Muy Baja",'MAPA DE RIESGOS'!$AR657="Menor"),CONCATENATE("R",'MAPA DE RIESGOS'!$H657,"C",'MAPA DE RIESGOS'!$AF657),"")</f>
        <v/>
      </c>
      <c r="AI170" s="338" t="str">
        <f>IF(AND('MAPA DE RIESGOS'!$AP658="Muy Baja",'MAPA DE RIESGOS'!$AR658="Menor"),CONCATENATE("R",'MAPA DE RIESGOS'!$H658,"C",'MAPA DE RIESGOS'!$AF658),"")</f>
        <v/>
      </c>
      <c r="AJ170" s="338" t="str">
        <f>IF(AND('MAPA DE RIESGOS'!$AP659="Muy Baja",'MAPA DE RIESGOS'!$AR659="Menor"),CONCATENATE("R",'MAPA DE RIESGOS'!$H659,"C",'MAPA DE RIESGOS'!$AF659),"")</f>
        <v/>
      </c>
      <c r="AK170" s="338" t="str">
        <f>IF(AND('MAPA DE RIESGOS'!$AP660="Muy Baja",'MAPA DE RIESGOS'!$AR660="Menor"),CONCATENATE("R",'MAPA DE RIESGOS'!$H660,"C",'MAPA DE RIESGOS'!$AF660),"")</f>
        <v/>
      </c>
      <c r="AL170" s="338" t="str">
        <f>IF(AND('MAPA DE RIESGOS'!$AP661="Muy Baja",'MAPA DE RIESGOS'!$AR661="Menor"),CONCATENATE("R",'MAPA DE RIESGOS'!$H661,"C",'MAPA DE RIESGOS'!$AF661),"")</f>
        <v/>
      </c>
      <c r="AM170" s="338" t="str">
        <f>IF(AND('MAPA DE RIESGOS'!$AP662="Muy Baja",'MAPA DE RIESGOS'!$AR662="Menor"),CONCATENATE("R",'MAPA DE RIESGOS'!$H662,"C",'MAPA DE RIESGOS'!$AF662),"")</f>
        <v/>
      </c>
      <c r="AN170" s="338" t="str">
        <f>IF(AND('MAPA DE RIESGOS'!$AP663="Muy Baja",'MAPA DE RIESGOS'!$AR663="Menor"),CONCATENATE("R",'MAPA DE RIESGOS'!$H663,"C",'MAPA DE RIESGOS'!$AF663),"")</f>
        <v/>
      </c>
      <c r="AO170" s="338" t="str">
        <f>IF(AND('MAPA DE RIESGOS'!$AP664="Muy Baja",'MAPA DE RIESGOS'!$AR664="Menor"),CONCATENATE("R",'MAPA DE RIESGOS'!$H664,"C",'MAPA DE RIESGOS'!$AF664),"")</f>
        <v/>
      </c>
      <c r="AP170" s="338" t="str">
        <f>IF(AND('MAPA DE RIESGOS'!$AP665="Muy Baja",'MAPA DE RIESGOS'!$AR665="Menor"),CONCATENATE("R",'MAPA DE RIESGOS'!$H665,"C",'MAPA DE RIESGOS'!$AF665),"")</f>
        <v/>
      </c>
      <c r="AQ170" s="338" t="str">
        <f>IF(AND('MAPA DE RIESGOS'!$AP666="Muy Baja",'MAPA DE RIESGOS'!$AR666="Menor"),CONCATENATE("R",'MAPA DE RIESGOS'!$H666,"C",'MAPA DE RIESGOS'!$AF666),"")</f>
        <v/>
      </c>
      <c r="AR170" s="338" t="str">
        <f>IF(AND('MAPA DE RIESGOS'!$AP667="Muy Baja",'MAPA DE RIESGOS'!$AR667="Menor"),CONCATENATE("R",'MAPA DE RIESGOS'!$H667,"C",'MAPA DE RIESGOS'!$AF667),"")</f>
        <v/>
      </c>
      <c r="AS170" s="339" t="str">
        <f>IF(AND('MAPA DE RIESGOS'!$AP668="Muy Baja",'MAPA DE RIESGOS'!$AR668="Menor"),CONCATENATE("R",'MAPA DE RIESGOS'!$H668,"C",'MAPA DE RIESGOS'!$AF668),"")</f>
        <v/>
      </c>
      <c r="AT170" s="328" t="str">
        <f>IF(AND('MAPA DE RIESGOS'!$AP651="Muy Baja",'MAPA DE RIESGOS'!$AR651="Moderado"),CONCATENATE("R",'MAPA DE RIESGOS'!$H651,"C",'MAPA DE RIESGOS'!$AF651),"")</f>
        <v/>
      </c>
      <c r="AU170" s="329" t="str">
        <f>IF(AND('MAPA DE RIESGOS'!$AP652="Muy Baja",'MAPA DE RIESGOS'!$AR652="Moderado"),CONCATENATE("R",'MAPA DE RIESGOS'!$H652,"C",'MAPA DE RIESGOS'!$AF652),"")</f>
        <v/>
      </c>
      <c r="AV170" s="329" t="str">
        <f>IF(AND('MAPA DE RIESGOS'!$AP653="Muy Baja",'MAPA DE RIESGOS'!$AR653="Moderado"),CONCATENATE("R",'MAPA DE RIESGOS'!$H653,"C",'MAPA DE RIESGOS'!$AF653),"")</f>
        <v/>
      </c>
      <c r="AW170" s="329" t="str">
        <f>IF(AND('MAPA DE RIESGOS'!$AP654="Muy Baja",'MAPA DE RIESGOS'!$AR654="Moderado"),CONCATENATE("R",'MAPA DE RIESGOS'!$H654,"C",'MAPA DE RIESGOS'!$AF654),"")</f>
        <v/>
      </c>
      <c r="AX170" s="329" t="str">
        <f>IF(AND('MAPA DE RIESGOS'!$AP655="Muy Baja",'MAPA DE RIESGOS'!$AR655="Moderado"),CONCATENATE("R",'MAPA DE RIESGOS'!$H655,"C",'MAPA DE RIESGOS'!$AF655),"")</f>
        <v/>
      </c>
      <c r="AY170" s="329" t="str">
        <f>IF(AND('MAPA DE RIESGOS'!$AP656="Muy Baja",'MAPA DE RIESGOS'!$AR656="Moderado"),CONCATENATE("R",'MAPA DE RIESGOS'!$H656,"C",'MAPA DE RIESGOS'!$AF656),"")</f>
        <v/>
      </c>
      <c r="AZ170" s="329" t="str">
        <f>IF(AND('MAPA DE RIESGOS'!$AP657="Muy Baja",'MAPA DE RIESGOS'!$AR657="Moderado"),CONCATENATE("R",'MAPA DE RIESGOS'!$H657,"C",'MAPA DE RIESGOS'!$AF657),"")</f>
        <v/>
      </c>
      <c r="BA170" s="329" t="str">
        <f>IF(AND('MAPA DE RIESGOS'!$AP658="Muy Baja",'MAPA DE RIESGOS'!$AR658="Moderado"),CONCATENATE("R",'MAPA DE RIESGOS'!$H658,"C",'MAPA DE RIESGOS'!$AF658),"")</f>
        <v/>
      </c>
      <c r="BB170" s="329" t="str">
        <f>IF(AND('MAPA DE RIESGOS'!$AP659="Muy Baja",'MAPA DE RIESGOS'!$AR659="Moderado"),CONCATENATE("R",'MAPA DE RIESGOS'!$H659,"C",'MAPA DE RIESGOS'!$AF659),"")</f>
        <v/>
      </c>
      <c r="BC170" s="329" t="str">
        <f>IF(AND('MAPA DE RIESGOS'!$AP660="Muy Baja",'MAPA DE RIESGOS'!$AR660="Moderado"),CONCATENATE("R",'MAPA DE RIESGOS'!$H660,"C",'MAPA DE RIESGOS'!$AF660),"")</f>
        <v/>
      </c>
      <c r="BD170" s="329" t="str">
        <f>IF(AND('MAPA DE RIESGOS'!$AP661="Muy Baja",'MAPA DE RIESGOS'!$AR661="Moderado"),CONCATENATE("R",'MAPA DE RIESGOS'!$H661,"C",'MAPA DE RIESGOS'!$AF661),"")</f>
        <v/>
      </c>
      <c r="BE170" s="329" t="str">
        <f>IF(AND('MAPA DE RIESGOS'!$AP662="Muy Baja",'MAPA DE RIESGOS'!$AR662="Moderado"),CONCATENATE("R",'MAPA DE RIESGOS'!$H662,"C",'MAPA DE RIESGOS'!$AF662),"")</f>
        <v/>
      </c>
      <c r="BF170" s="329" t="str">
        <f>IF(AND('MAPA DE RIESGOS'!$AP663="Muy Baja",'MAPA DE RIESGOS'!$AR663="Moderado"),CONCATENATE("R",'MAPA DE RIESGOS'!$H663,"C",'MAPA DE RIESGOS'!$AF663),"")</f>
        <v/>
      </c>
      <c r="BG170" s="329" t="str">
        <f>IF(AND('MAPA DE RIESGOS'!$AP664="Muy Baja",'MAPA DE RIESGOS'!$AR664="Moderado"),CONCATENATE("R",'MAPA DE RIESGOS'!$H664,"C",'MAPA DE RIESGOS'!$AF664),"")</f>
        <v/>
      </c>
      <c r="BH170" s="329" t="str">
        <f>IF(AND('MAPA DE RIESGOS'!$AP665="Muy Baja",'MAPA DE RIESGOS'!$AR665="Moderado"),CONCATENATE("R",'MAPA DE RIESGOS'!$H665,"C",'MAPA DE RIESGOS'!$AF665),"")</f>
        <v/>
      </c>
      <c r="BI170" s="329" t="str">
        <f>IF(AND('MAPA DE RIESGOS'!$AP666="Muy Baja",'MAPA DE RIESGOS'!$AR666="Moderado"),CONCATENATE("R",'MAPA DE RIESGOS'!$H666,"C",'MAPA DE RIESGOS'!$AF666),"")</f>
        <v/>
      </c>
      <c r="BJ170" s="329" t="str">
        <f>IF(AND('MAPA DE RIESGOS'!$AP667="Muy Baja",'MAPA DE RIESGOS'!$AR667="Moderado"),CONCATENATE("R",'MAPA DE RIESGOS'!$H667,"C",'MAPA DE RIESGOS'!$AF667),"")</f>
        <v/>
      </c>
      <c r="BK170" s="330" t="str">
        <f>IF(AND('MAPA DE RIESGOS'!$AP668="Muy Baja",'MAPA DE RIESGOS'!$AR668="Moderado"),CONCATENATE("R",'MAPA DE RIESGOS'!$H668,"C",'MAPA DE RIESGOS'!$AF668),"")</f>
        <v/>
      </c>
      <c r="BL170" s="316" t="str">
        <f>IF(AND('MAPA DE RIESGOS'!$AP651="Muy Baja",'MAPA DE RIESGOS'!$AR651="Mayor"),CONCATENATE("R",'MAPA DE RIESGOS'!$H651,"C",'MAPA DE RIESGOS'!$AF651),"")</f>
        <v/>
      </c>
      <c r="BM170" s="316" t="str">
        <f>IF(AND('MAPA DE RIESGOS'!$AP652="Muy Baja",'MAPA DE RIESGOS'!$AR652="Mayor"),CONCATENATE("R",'MAPA DE RIESGOS'!$H652,"C",'MAPA DE RIESGOS'!$AF652),"")</f>
        <v/>
      </c>
      <c r="BN170" s="316" t="str">
        <f>IF(AND('MAPA DE RIESGOS'!$AP653="Muy Baja",'MAPA DE RIESGOS'!$AR653="Mayor"),CONCATENATE("R",'MAPA DE RIESGOS'!$H653,"C",'MAPA DE RIESGOS'!$AF653),"")</f>
        <v/>
      </c>
      <c r="BO170" s="316" t="str">
        <f>IF(AND('MAPA DE RIESGOS'!$AP654="Muy Baja",'MAPA DE RIESGOS'!$AR654="Mayor"),CONCATENATE("R",'MAPA DE RIESGOS'!$H654,"C",'MAPA DE RIESGOS'!$AF654),"")</f>
        <v/>
      </c>
      <c r="BP170" s="316" t="str">
        <f>IF(AND('MAPA DE RIESGOS'!$AP655="Muy Baja",'MAPA DE RIESGOS'!$AR655="Mayor"),CONCATENATE("R",'MAPA DE RIESGOS'!$H655,"C",'MAPA DE RIESGOS'!$AF655),"")</f>
        <v/>
      </c>
      <c r="BQ170" s="316" t="str">
        <f>IF(AND('MAPA DE RIESGOS'!$AP656="Muy Baja",'MAPA DE RIESGOS'!$AR656="Mayor"),CONCATENATE("R",'MAPA DE RIESGOS'!$H656,"C",'MAPA DE RIESGOS'!$AF656),"")</f>
        <v/>
      </c>
      <c r="BR170" s="316" t="str">
        <f>IF(AND('MAPA DE RIESGOS'!$AP657="Muy Baja",'MAPA DE RIESGOS'!$AR657="Mayor"),CONCATENATE("R",'MAPA DE RIESGOS'!$H657,"C",'MAPA DE RIESGOS'!$AF657),"")</f>
        <v/>
      </c>
      <c r="BS170" s="316" t="str">
        <f>IF(AND('MAPA DE RIESGOS'!$AP658="Muy Baja",'MAPA DE RIESGOS'!$AR658="Mayor"),CONCATENATE("R",'MAPA DE RIESGOS'!$H658,"C",'MAPA DE RIESGOS'!$AF658),"")</f>
        <v/>
      </c>
      <c r="BT170" s="316" t="str">
        <f>IF(AND('MAPA DE RIESGOS'!$AP659="Muy Baja",'MAPA DE RIESGOS'!$AR659="Mayor"),CONCATENATE("R",'MAPA DE RIESGOS'!$H659,"C",'MAPA DE RIESGOS'!$AF659),"")</f>
        <v/>
      </c>
      <c r="BU170" s="316" t="str">
        <f>IF(AND('MAPA DE RIESGOS'!$AP660="Muy Baja",'MAPA DE RIESGOS'!$AR660="Mayor"),CONCATENATE("R",'MAPA DE RIESGOS'!$H660,"C",'MAPA DE RIESGOS'!$AF660),"")</f>
        <v/>
      </c>
      <c r="BV170" s="316" t="str">
        <f>IF(AND('MAPA DE RIESGOS'!$AP661="Muy Baja",'MAPA DE RIESGOS'!$AR661="Mayor"),CONCATENATE("R",'MAPA DE RIESGOS'!$H661,"C",'MAPA DE RIESGOS'!$AF661),"")</f>
        <v/>
      </c>
      <c r="BW170" s="316" t="str">
        <f>IF(AND('MAPA DE RIESGOS'!$AP662="Muy Baja",'MAPA DE RIESGOS'!$AR662="Mayor"),CONCATENATE("R",'MAPA DE RIESGOS'!$H662,"C",'MAPA DE RIESGOS'!$AF662),"")</f>
        <v/>
      </c>
      <c r="BX170" s="316" t="str">
        <f>IF(AND('MAPA DE RIESGOS'!$AP663="Muy Baja",'MAPA DE RIESGOS'!$AR663="Mayor"),CONCATENATE("R",'MAPA DE RIESGOS'!$H663,"C",'MAPA DE RIESGOS'!$AF663),"")</f>
        <v/>
      </c>
      <c r="BY170" s="316" t="str">
        <f>IF(AND('MAPA DE RIESGOS'!$AP664="Muy Baja",'MAPA DE RIESGOS'!$AR664="Mayor"),CONCATENATE("R",'MAPA DE RIESGOS'!$H664,"C",'MAPA DE RIESGOS'!$AF664),"")</f>
        <v/>
      </c>
      <c r="BZ170" s="316" t="str">
        <f>IF(AND('MAPA DE RIESGOS'!$AP665="Muy Baja",'MAPA DE RIESGOS'!$AR665="Mayor"),CONCATENATE("R",'MAPA DE RIESGOS'!$H665,"C",'MAPA DE RIESGOS'!$AF665),"")</f>
        <v/>
      </c>
      <c r="CA170" s="316" t="str">
        <f>IF(AND('MAPA DE RIESGOS'!$AP666="Muy Baja",'MAPA DE RIESGOS'!$AR666="Mayor"),CONCATENATE("R",'MAPA DE RIESGOS'!$H666,"C",'MAPA DE RIESGOS'!$AF666),"")</f>
        <v/>
      </c>
      <c r="CB170" s="316" t="str">
        <f>IF(AND('MAPA DE RIESGOS'!$AP667="Muy Baja",'MAPA DE RIESGOS'!$AR667="Mayor"),CONCATENATE("R",'MAPA DE RIESGOS'!$H667,"C",'MAPA DE RIESGOS'!$AF667),"")</f>
        <v/>
      </c>
      <c r="CC170" s="317" t="str">
        <f>IF(AND('MAPA DE RIESGOS'!$AP668="Muy Baja",'MAPA DE RIESGOS'!$AR668="Mayor"),CONCATENATE("R",'MAPA DE RIESGOS'!$H668,"C",'MAPA DE RIESGOS'!$AF668),"")</f>
        <v/>
      </c>
      <c r="CD170" s="318" t="str">
        <f>IF(AND('MAPA DE RIESGOS'!$AP651="Muy Baja",'MAPA DE RIESGOS'!$AR651="Catastrófico"),CONCATENATE("R",'MAPA DE RIESGOS'!$H651,"C",'MAPA DE RIESGOS'!$AF651),"")</f>
        <v/>
      </c>
      <c r="CE170" s="318" t="str">
        <f>IF(AND('MAPA DE RIESGOS'!$AP652="Muy Baja",'MAPA DE RIESGOS'!$AR652="Catastrófico"),CONCATENATE("R",'MAPA DE RIESGOS'!$H652,"C",'MAPA DE RIESGOS'!$AF652),"")</f>
        <v/>
      </c>
      <c r="CF170" s="318" t="str">
        <f>IF(AND('MAPA DE RIESGOS'!$AP653="Muy Baja",'MAPA DE RIESGOS'!$AR653="Catastrófico"),CONCATENATE("R",'MAPA DE RIESGOS'!$H653,"C",'MAPA DE RIESGOS'!$AF653),"")</f>
        <v/>
      </c>
      <c r="CG170" s="318" t="str">
        <f>IF(AND('MAPA DE RIESGOS'!$AP654="Muy Baja",'MAPA DE RIESGOS'!$AR654="Catastrófico"),CONCATENATE("R",'MAPA DE RIESGOS'!$H654,"C",'MAPA DE RIESGOS'!$AF654),"")</f>
        <v/>
      </c>
      <c r="CH170" s="318" t="str">
        <f>IF(AND('MAPA DE RIESGOS'!$AP655="Muy Baja",'MAPA DE RIESGOS'!$AR655="Catastrófico"),CONCATENATE("R",'MAPA DE RIESGOS'!$H655,"C",'MAPA DE RIESGOS'!$AF655),"")</f>
        <v/>
      </c>
      <c r="CI170" s="318" t="str">
        <f>IF(AND('MAPA DE RIESGOS'!$AP656="Muy Baja",'MAPA DE RIESGOS'!$AR656="Catastrófico"),CONCATENATE("R",'MAPA DE RIESGOS'!$H656,"C",'MAPA DE RIESGOS'!$AF656),"")</f>
        <v/>
      </c>
      <c r="CJ170" s="318" t="str">
        <f>IF(AND('MAPA DE RIESGOS'!$AP657="Muy Baja",'MAPA DE RIESGOS'!$AR657="Catastrófico"),CONCATENATE("R",'MAPA DE RIESGOS'!$H657,"C",'MAPA DE RIESGOS'!$AF657),"")</f>
        <v/>
      </c>
      <c r="CK170" s="318" t="str">
        <f>IF(AND('MAPA DE RIESGOS'!$AP658="Muy Baja",'MAPA DE RIESGOS'!$AR658="Catastrófico"),CONCATENATE("R",'MAPA DE RIESGOS'!$H658,"C",'MAPA DE RIESGOS'!$AF658),"")</f>
        <v/>
      </c>
      <c r="CL170" s="318" t="str">
        <f>IF(AND('MAPA DE RIESGOS'!$AP659="Muy Baja",'MAPA DE RIESGOS'!$AR659="Catastrófico"),CONCATENATE("R",'MAPA DE RIESGOS'!$H659,"C",'MAPA DE RIESGOS'!$AF659),"")</f>
        <v/>
      </c>
      <c r="CM170" s="318" t="str">
        <f>IF(AND('MAPA DE RIESGOS'!$AP660="Muy Baja",'MAPA DE RIESGOS'!$AR660="Catastrófico"),CONCATENATE("R",'MAPA DE RIESGOS'!$H660,"C",'MAPA DE RIESGOS'!$AF660),"")</f>
        <v/>
      </c>
      <c r="CN170" s="318" t="str">
        <f>IF(AND('MAPA DE RIESGOS'!$AP661="Muy Baja",'MAPA DE RIESGOS'!$AR661="Catastrófico"),CONCATENATE("R",'MAPA DE RIESGOS'!$H661,"C",'MAPA DE RIESGOS'!$AF661),"")</f>
        <v/>
      </c>
      <c r="CO170" s="318" t="str">
        <f>IF(AND('MAPA DE RIESGOS'!$AP662="Muy Baja",'MAPA DE RIESGOS'!$AR662="Catastrófico"),CONCATENATE("R",'MAPA DE RIESGOS'!$H662,"C",'MAPA DE RIESGOS'!$AF662),"")</f>
        <v/>
      </c>
      <c r="CP170" s="318" t="str">
        <f>IF(AND('MAPA DE RIESGOS'!$AP663="Muy Baja",'MAPA DE RIESGOS'!$AR663="Catastrófico"),CONCATENATE("R",'MAPA DE RIESGOS'!$H663,"C",'MAPA DE RIESGOS'!$AF663),"")</f>
        <v/>
      </c>
      <c r="CQ170" s="318" t="str">
        <f>IF(AND('MAPA DE RIESGOS'!$AP664="Muy Baja",'MAPA DE RIESGOS'!$AR664="Catastrófico"),CONCATENATE("R",'MAPA DE RIESGOS'!$H664,"C",'MAPA DE RIESGOS'!$AF664),"")</f>
        <v/>
      </c>
      <c r="CR170" s="318" t="str">
        <f>IF(AND('MAPA DE RIESGOS'!$AP665="Muy Baja",'MAPA DE RIESGOS'!$AR665="Catastrófico"),CONCATENATE("R",'MAPA DE RIESGOS'!$H665,"C",'MAPA DE RIESGOS'!$AF665),"")</f>
        <v/>
      </c>
      <c r="CS170" s="318" t="str">
        <f>IF(AND('MAPA DE RIESGOS'!$AP666="Muy Baja",'MAPA DE RIESGOS'!$AR666="Catastrófico"),CONCATENATE("R",'MAPA DE RIESGOS'!$H666,"C",'MAPA DE RIESGOS'!$AF666),"")</f>
        <v/>
      </c>
      <c r="CT170" s="318" t="str">
        <f>IF(AND('MAPA DE RIESGOS'!$AP667="Muy Baja",'MAPA DE RIESGOS'!$AR667="Catastrófico"),CONCATENATE("R",'MAPA DE RIESGOS'!$H667,"C",'MAPA DE RIESGOS'!$AF667),"")</f>
        <v/>
      </c>
      <c r="CU170" s="319" t="str">
        <f>IF(AND('MAPA DE RIESGOS'!$AP668="Muy Baja",'MAPA DE RIESGOS'!$AR668="Catastrófico"),CONCATENATE("R",'MAPA DE RIESGOS'!$H668,"C",'MAPA DE RIESGOS'!$AF668),"")</f>
        <v/>
      </c>
      <c r="CV170" s="57"/>
      <c r="CW170" s="347"/>
      <c r="CX170" s="347"/>
      <c r="CY170" s="347"/>
      <c r="CZ170" s="347"/>
      <c r="DA170" s="347"/>
      <c r="DB170" s="347"/>
    </row>
    <row r="171" spans="2:106" ht="32.450000000000003" customHeight="1">
      <c r="B171" s="878"/>
      <c r="C171" s="878"/>
      <c r="D171" s="879"/>
      <c r="E171" s="849"/>
      <c r="F171" s="850"/>
      <c r="G171" s="850"/>
      <c r="H171" s="850"/>
      <c r="I171" s="850"/>
      <c r="J171" s="337" t="str">
        <f>IF(AND('MAPA DE RIESGOS'!$AP669="Muy Baja",'MAPA DE RIESGOS'!$AR669="Leve"),CONCATENATE("R",'MAPA DE RIESGOS'!$H669,"C",'MAPA DE RIESGOS'!$AF669),"")</f>
        <v/>
      </c>
      <c r="K171" s="338" t="str">
        <f>IF(AND('MAPA DE RIESGOS'!$AP670="Muy Baja",'MAPA DE RIESGOS'!$AR670="Leve"),CONCATENATE("R",'MAPA DE RIESGOS'!$H670,"C",'MAPA DE RIESGOS'!$AF670),"")</f>
        <v/>
      </c>
      <c r="L171" s="338" t="str">
        <f>IF(AND('MAPA DE RIESGOS'!$AP671="Muy Baja",'MAPA DE RIESGOS'!$AR671="Leve"),CONCATENATE("R",'MAPA DE RIESGOS'!$H671,"C",'MAPA DE RIESGOS'!$AF671),"")</f>
        <v/>
      </c>
      <c r="M171" s="338" t="str">
        <f>IF(AND('MAPA DE RIESGOS'!$AP672="Muy Baja",'MAPA DE RIESGOS'!$AR672="Leve"),CONCATENATE("R",'MAPA DE RIESGOS'!$H672,"C",'MAPA DE RIESGOS'!$AF672),"")</f>
        <v/>
      </c>
      <c r="N171" s="338" t="str">
        <f>IF(AND('MAPA DE RIESGOS'!$AP673="Muy Baja",'MAPA DE RIESGOS'!$AR673="Leve"),CONCATENATE("R",'MAPA DE RIESGOS'!$H673,"C",'MAPA DE RIESGOS'!$AF673),"")</f>
        <v/>
      </c>
      <c r="O171" s="338" t="str">
        <f>IF(AND('MAPA DE RIESGOS'!$AP674="Muy Baja",'MAPA DE RIESGOS'!$AR674="Leve"),CONCATENATE("R",'MAPA DE RIESGOS'!$H674,"C",'MAPA DE RIESGOS'!$AF674),"")</f>
        <v/>
      </c>
      <c r="P171" s="338" t="str">
        <f>IF(AND('MAPA DE RIESGOS'!$AP675="Muy Baja",'MAPA DE RIESGOS'!$AR675="Leve"),CONCATENATE("R",'MAPA DE RIESGOS'!$H675,"C",'MAPA DE RIESGOS'!$AF675),"")</f>
        <v/>
      </c>
      <c r="Q171" s="338" t="str">
        <f>IF(AND('MAPA DE RIESGOS'!$AP676="Muy Baja",'MAPA DE RIESGOS'!$AR676="Leve"),CONCATENATE("R",'MAPA DE RIESGOS'!$H676,"C",'MAPA DE RIESGOS'!$AF676),"")</f>
        <v/>
      </c>
      <c r="R171" s="338" t="str">
        <f>IF(AND('MAPA DE RIESGOS'!$AP677="Muy Baja",'MAPA DE RIESGOS'!$AR677="Leve"),CONCATENATE("R",'MAPA DE RIESGOS'!$H677,"C",'MAPA DE RIESGOS'!$AF677),"")</f>
        <v/>
      </c>
      <c r="S171" s="338" t="str">
        <f>IF(AND('MAPA DE RIESGOS'!$AP678="Muy Baja",'MAPA DE RIESGOS'!$AR678="Leve"),CONCATENATE("R",'MAPA DE RIESGOS'!$H678,"C",'MAPA DE RIESGOS'!$AF678),"")</f>
        <v/>
      </c>
      <c r="T171" s="338" t="str">
        <f>IF(AND('MAPA DE RIESGOS'!$AP679="Muy Baja",'MAPA DE RIESGOS'!$AR679="Leve"),CONCATENATE("R",'MAPA DE RIESGOS'!$H679,"C",'MAPA DE RIESGOS'!$AF679),"")</f>
        <v/>
      </c>
      <c r="U171" s="338" t="str">
        <f>IF(AND('MAPA DE RIESGOS'!$AP680="Muy Baja",'MAPA DE RIESGOS'!$AR680="Leve"),CONCATENATE("R",'MAPA DE RIESGOS'!$H680,"C",'MAPA DE RIESGOS'!$AF680),"")</f>
        <v/>
      </c>
      <c r="V171" s="338" t="str">
        <f>IF(AND('MAPA DE RIESGOS'!$AP681="Muy Baja",'MAPA DE RIESGOS'!$AR681="Leve"),CONCATENATE("R",'MAPA DE RIESGOS'!$H681,"C",'MAPA DE RIESGOS'!$AF681),"")</f>
        <v/>
      </c>
      <c r="W171" s="338" t="str">
        <f>IF(AND('MAPA DE RIESGOS'!$AP682="Muy Baja",'MAPA DE RIESGOS'!$AR682="Leve"),CONCATENATE("R",'MAPA DE RIESGOS'!$H682,"C",'MAPA DE RIESGOS'!$AF682),"")</f>
        <v/>
      </c>
      <c r="X171" s="338" t="str">
        <f>IF(AND('MAPA DE RIESGOS'!$AP683="Muy Baja",'MAPA DE RIESGOS'!$AR683="Leve"),CONCATENATE("R",'MAPA DE RIESGOS'!$H683,"C",'MAPA DE RIESGOS'!$AF683),"")</f>
        <v/>
      </c>
      <c r="Y171" s="338" t="str">
        <f>IF(AND('MAPA DE RIESGOS'!$AP684="Muy Baja",'MAPA DE RIESGOS'!$AR684="Leve"),CONCATENATE("R",'MAPA DE RIESGOS'!$H684,"C",'MAPA DE RIESGOS'!$AF684),"")</f>
        <v/>
      </c>
      <c r="Z171" s="338" t="str">
        <f>IF(AND('MAPA DE RIESGOS'!$AP685="Muy Baja",'MAPA DE RIESGOS'!$AR685="Leve"),CONCATENATE("R",'MAPA DE RIESGOS'!$H685,"C",'MAPA DE RIESGOS'!$AF685),"")</f>
        <v/>
      </c>
      <c r="AA171" s="339" t="str">
        <f>IF(AND('MAPA DE RIESGOS'!$AP686="Muy Baja",'MAPA DE RIESGOS'!$AR686="Leve"),CONCATENATE("R",'MAPA DE RIESGOS'!$H686,"C",'MAPA DE RIESGOS'!$AF686),"")</f>
        <v/>
      </c>
      <c r="AB171" s="337" t="str">
        <f>IF(AND('MAPA DE RIESGOS'!$AP669="Muy Baja",'MAPA DE RIESGOS'!$AR669="Menor"),CONCATENATE("R",'MAPA DE RIESGOS'!$H669,"C",'MAPA DE RIESGOS'!$AF669),"")</f>
        <v/>
      </c>
      <c r="AC171" s="338" t="str">
        <f>IF(AND('MAPA DE RIESGOS'!$AP670="Muy Baja",'MAPA DE RIESGOS'!$AR670="Menor"),CONCATENATE("R",'MAPA DE RIESGOS'!$H670,"C",'MAPA DE RIESGOS'!$AF670),"")</f>
        <v/>
      </c>
      <c r="AD171" s="338" t="str">
        <f>IF(AND('MAPA DE RIESGOS'!$AP671="Muy Baja",'MAPA DE RIESGOS'!$AR671="Menor"),CONCATENATE("R",'MAPA DE RIESGOS'!$H671,"C",'MAPA DE RIESGOS'!$AF671),"")</f>
        <v/>
      </c>
      <c r="AE171" s="338" t="str">
        <f>IF(AND('MAPA DE RIESGOS'!$AP672="Muy Baja",'MAPA DE RIESGOS'!$AR672="Menor"),CONCATENATE("R",'MAPA DE RIESGOS'!$H672,"C",'MAPA DE RIESGOS'!$AF672),"")</f>
        <v/>
      </c>
      <c r="AF171" s="338" t="str">
        <f>IF(AND('MAPA DE RIESGOS'!$AP673="Muy Baja",'MAPA DE RIESGOS'!$AR673="Menor"),CONCATENATE("R",'MAPA DE RIESGOS'!$H673,"C",'MAPA DE RIESGOS'!$AF673),"")</f>
        <v/>
      </c>
      <c r="AG171" s="338" t="str">
        <f>IF(AND('MAPA DE RIESGOS'!$AP674="Muy Baja",'MAPA DE RIESGOS'!$AR674="Menor"),CONCATENATE("R",'MAPA DE RIESGOS'!$H674,"C",'MAPA DE RIESGOS'!$AF674),"")</f>
        <v/>
      </c>
      <c r="AH171" s="338" t="str">
        <f>IF(AND('MAPA DE RIESGOS'!$AP675="Muy Baja",'MAPA DE RIESGOS'!$AR675="Menor"),CONCATENATE("R",'MAPA DE RIESGOS'!$H675,"C",'MAPA DE RIESGOS'!$AF675),"")</f>
        <v/>
      </c>
      <c r="AI171" s="338" t="str">
        <f>IF(AND('MAPA DE RIESGOS'!$AP676="Muy Baja",'MAPA DE RIESGOS'!$AR676="Menor"),CONCATENATE("R",'MAPA DE RIESGOS'!$H676,"C",'MAPA DE RIESGOS'!$AF676),"")</f>
        <v/>
      </c>
      <c r="AJ171" s="338" t="str">
        <f>IF(AND('MAPA DE RIESGOS'!$AP677="Muy Baja",'MAPA DE RIESGOS'!$AR677="Menor"),CONCATENATE("R",'MAPA DE RIESGOS'!$H677,"C",'MAPA DE RIESGOS'!$AF677),"")</f>
        <v/>
      </c>
      <c r="AK171" s="338" t="str">
        <f>IF(AND('MAPA DE RIESGOS'!$AP678="Muy Baja",'MAPA DE RIESGOS'!$AR678="Menor"),CONCATENATE("R",'MAPA DE RIESGOS'!$H678,"C",'MAPA DE RIESGOS'!$AF678),"")</f>
        <v/>
      </c>
      <c r="AL171" s="338" t="str">
        <f>IF(AND('MAPA DE RIESGOS'!$AP679="Muy Baja",'MAPA DE RIESGOS'!$AR679="Menor"),CONCATENATE("R",'MAPA DE RIESGOS'!$H679,"C",'MAPA DE RIESGOS'!$AF679),"")</f>
        <v/>
      </c>
      <c r="AM171" s="338" t="str">
        <f>IF(AND('MAPA DE RIESGOS'!$AP680="Muy Baja",'MAPA DE RIESGOS'!$AR680="Menor"),CONCATENATE("R",'MAPA DE RIESGOS'!$H680,"C",'MAPA DE RIESGOS'!$AF680),"")</f>
        <v/>
      </c>
      <c r="AN171" s="338" t="str">
        <f>IF(AND('MAPA DE RIESGOS'!$AP681="Muy Baja",'MAPA DE RIESGOS'!$AR681="Menor"),CONCATENATE("R",'MAPA DE RIESGOS'!$H681,"C",'MAPA DE RIESGOS'!$AF681),"")</f>
        <v/>
      </c>
      <c r="AO171" s="338" t="str">
        <f>IF(AND('MAPA DE RIESGOS'!$AP682="Muy Baja",'MAPA DE RIESGOS'!$AR682="Menor"),CONCATENATE("R",'MAPA DE RIESGOS'!$H682,"C",'MAPA DE RIESGOS'!$AF682),"")</f>
        <v/>
      </c>
      <c r="AP171" s="338" t="str">
        <f>IF(AND('MAPA DE RIESGOS'!$AP683="Muy Baja",'MAPA DE RIESGOS'!$AR683="Menor"),CONCATENATE("R",'MAPA DE RIESGOS'!$H683,"C",'MAPA DE RIESGOS'!$AF683),"")</f>
        <v/>
      </c>
      <c r="AQ171" s="338" t="str">
        <f>IF(AND('MAPA DE RIESGOS'!$AP684="Muy Baja",'MAPA DE RIESGOS'!$AR684="Menor"),CONCATENATE("R",'MAPA DE RIESGOS'!$H684,"C",'MAPA DE RIESGOS'!$AF684),"")</f>
        <v/>
      </c>
      <c r="AR171" s="338" t="str">
        <f>IF(AND('MAPA DE RIESGOS'!$AP685="Muy Baja",'MAPA DE RIESGOS'!$AR685="Menor"),CONCATENATE("R",'MAPA DE RIESGOS'!$H685,"C",'MAPA DE RIESGOS'!$AF685),"")</f>
        <v/>
      </c>
      <c r="AS171" s="339" t="str">
        <f>IF(AND('MAPA DE RIESGOS'!$AP686="Muy Baja",'MAPA DE RIESGOS'!$AR686="Menor"),CONCATENATE("R",'MAPA DE RIESGOS'!$H686,"C",'MAPA DE RIESGOS'!$AF686),"")</f>
        <v/>
      </c>
      <c r="AT171" s="328" t="str">
        <f>IF(AND('MAPA DE RIESGOS'!$AP669="Muy Baja",'MAPA DE RIESGOS'!$AR669="Moderado"),CONCATENATE("R",'MAPA DE RIESGOS'!$H669,"C",'MAPA DE RIESGOS'!$AF669),"")</f>
        <v/>
      </c>
      <c r="AU171" s="329" t="str">
        <f>IF(AND('MAPA DE RIESGOS'!$AP670="Muy Baja",'MAPA DE RIESGOS'!$AR670="Moderado"),CONCATENATE("R",'MAPA DE RIESGOS'!$H670,"C",'MAPA DE RIESGOS'!$AF670),"")</f>
        <v/>
      </c>
      <c r="AV171" s="329" t="str">
        <f>IF(AND('MAPA DE RIESGOS'!$AP671="Muy Baja",'MAPA DE RIESGOS'!$AR671="Moderado"),CONCATENATE("R",'MAPA DE RIESGOS'!$H671,"C",'MAPA DE RIESGOS'!$AF671),"")</f>
        <v/>
      </c>
      <c r="AW171" s="329" t="str">
        <f>IF(AND('MAPA DE RIESGOS'!$AP672="Muy Baja",'MAPA DE RIESGOS'!$AR672="Moderado"),CONCATENATE("R",'MAPA DE RIESGOS'!$H672,"C",'MAPA DE RIESGOS'!$AF672),"")</f>
        <v/>
      </c>
      <c r="AX171" s="329" t="str">
        <f>IF(AND('MAPA DE RIESGOS'!$AP673="Muy Baja",'MAPA DE RIESGOS'!$AR673="Moderado"),CONCATENATE("R",'MAPA DE RIESGOS'!$H673,"C",'MAPA DE RIESGOS'!$AF673),"")</f>
        <v/>
      </c>
      <c r="AY171" s="329" t="str">
        <f>IF(AND('MAPA DE RIESGOS'!$AP674="Muy Baja",'MAPA DE RIESGOS'!$AR674="Moderado"),CONCATENATE("R",'MAPA DE RIESGOS'!$H674,"C",'MAPA DE RIESGOS'!$AF674),"")</f>
        <v/>
      </c>
      <c r="AZ171" s="329" t="str">
        <f>IF(AND('MAPA DE RIESGOS'!$AP675="Muy Baja",'MAPA DE RIESGOS'!$AR675="Moderado"),CONCATENATE("R",'MAPA DE RIESGOS'!$H675,"C",'MAPA DE RIESGOS'!$AF675),"")</f>
        <v/>
      </c>
      <c r="BA171" s="329" t="str">
        <f>IF(AND('MAPA DE RIESGOS'!$AP676="Muy Baja",'MAPA DE RIESGOS'!$AR676="Moderado"),CONCATENATE("R",'MAPA DE RIESGOS'!$H676,"C",'MAPA DE RIESGOS'!$AF676),"")</f>
        <v/>
      </c>
      <c r="BB171" s="329" t="str">
        <f>IF(AND('MAPA DE RIESGOS'!$AP677="Muy Baja",'MAPA DE RIESGOS'!$AR677="Moderado"),CONCATENATE("R",'MAPA DE RIESGOS'!$H677,"C",'MAPA DE RIESGOS'!$AF677),"")</f>
        <v/>
      </c>
      <c r="BC171" s="329" t="str">
        <f>IF(AND('MAPA DE RIESGOS'!$AP678="Muy Baja",'MAPA DE RIESGOS'!$AR678="Moderado"),CONCATENATE("R",'MAPA DE RIESGOS'!$H678,"C",'MAPA DE RIESGOS'!$AF678),"")</f>
        <v/>
      </c>
      <c r="BD171" s="329" t="str">
        <f>IF(AND('MAPA DE RIESGOS'!$AP679="Muy Baja",'MAPA DE RIESGOS'!$AR679="Moderado"),CONCATENATE("R",'MAPA DE RIESGOS'!$H679,"C",'MAPA DE RIESGOS'!$AF679),"")</f>
        <v/>
      </c>
      <c r="BE171" s="329" t="str">
        <f>IF(AND('MAPA DE RIESGOS'!$AP680="Muy Baja",'MAPA DE RIESGOS'!$AR680="Moderado"),CONCATENATE("R",'MAPA DE RIESGOS'!$H680,"C",'MAPA DE RIESGOS'!$AF680),"")</f>
        <v/>
      </c>
      <c r="BF171" s="329" t="str">
        <f>IF(AND('MAPA DE RIESGOS'!$AP681="Muy Baja",'MAPA DE RIESGOS'!$AR681="Moderado"),CONCATENATE("R",'MAPA DE RIESGOS'!$H681,"C",'MAPA DE RIESGOS'!$AF681),"")</f>
        <v/>
      </c>
      <c r="BG171" s="329" t="str">
        <f>IF(AND('MAPA DE RIESGOS'!$AP682="Muy Baja",'MAPA DE RIESGOS'!$AR682="Moderado"),CONCATENATE("R",'MAPA DE RIESGOS'!$H682,"C",'MAPA DE RIESGOS'!$AF682),"")</f>
        <v/>
      </c>
      <c r="BH171" s="329" t="str">
        <f>IF(AND('MAPA DE RIESGOS'!$AP683="Muy Baja",'MAPA DE RIESGOS'!$AR683="Moderado"),CONCATENATE("R",'MAPA DE RIESGOS'!$H683,"C",'MAPA DE RIESGOS'!$AF683),"")</f>
        <v/>
      </c>
      <c r="BI171" s="329" t="str">
        <f>IF(AND('MAPA DE RIESGOS'!$AP684="Muy Baja",'MAPA DE RIESGOS'!$AR684="Moderado"),CONCATENATE("R",'MAPA DE RIESGOS'!$H684,"C",'MAPA DE RIESGOS'!$AF684),"")</f>
        <v/>
      </c>
      <c r="BJ171" s="329" t="str">
        <f>IF(AND('MAPA DE RIESGOS'!$AP685="Muy Baja",'MAPA DE RIESGOS'!$AR685="Moderado"),CONCATENATE("R",'MAPA DE RIESGOS'!$H685,"C",'MAPA DE RIESGOS'!$AF685),"")</f>
        <v/>
      </c>
      <c r="BK171" s="330" t="str">
        <f>IF(AND('MAPA DE RIESGOS'!$AP686="Muy Baja",'MAPA DE RIESGOS'!$AR686="Moderado"),CONCATENATE("R",'MAPA DE RIESGOS'!$H686,"C",'MAPA DE RIESGOS'!$AF686),"")</f>
        <v/>
      </c>
      <c r="BL171" s="316" t="str">
        <f>IF(AND('MAPA DE RIESGOS'!$AP669="Muy Baja",'MAPA DE RIESGOS'!$AR669="Mayor"),CONCATENATE("R",'MAPA DE RIESGOS'!$H669,"C",'MAPA DE RIESGOS'!$AF669),"")</f>
        <v/>
      </c>
      <c r="BM171" s="316" t="str">
        <f>IF(AND('MAPA DE RIESGOS'!$AP670="Muy Baja",'MAPA DE RIESGOS'!$AR670="Mayor"),CONCATENATE("R",'MAPA DE RIESGOS'!$H670,"C",'MAPA DE RIESGOS'!$AF670),"")</f>
        <v/>
      </c>
      <c r="BN171" s="316" t="str">
        <f>IF(AND('MAPA DE RIESGOS'!$AP671="Muy Baja",'MAPA DE RIESGOS'!$AR671="Mayor"),CONCATENATE("R",'MAPA DE RIESGOS'!$H671,"C",'MAPA DE RIESGOS'!$AF671),"")</f>
        <v/>
      </c>
      <c r="BO171" s="316" t="str">
        <f>IF(AND('MAPA DE RIESGOS'!$AP672="Muy Baja",'MAPA DE RIESGOS'!$AR672="Mayor"),CONCATENATE("R",'MAPA DE RIESGOS'!$H672,"C",'MAPA DE RIESGOS'!$AF672),"")</f>
        <v/>
      </c>
      <c r="BP171" s="316" t="str">
        <f>IF(AND('MAPA DE RIESGOS'!$AP673="Muy Baja",'MAPA DE RIESGOS'!$AR673="Mayor"),CONCATENATE("R",'MAPA DE RIESGOS'!$H673,"C",'MAPA DE RIESGOS'!$AF673),"")</f>
        <v/>
      </c>
      <c r="BQ171" s="316" t="str">
        <f>IF(AND('MAPA DE RIESGOS'!$AP674="Muy Baja",'MAPA DE RIESGOS'!$AR674="Mayor"),CONCATENATE("R",'MAPA DE RIESGOS'!$H674,"C",'MAPA DE RIESGOS'!$AF674),"")</f>
        <v/>
      </c>
      <c r="BR171" s="316" t="str">
        <f>IF(AND('MAPA DE RIESGOS'!$AP675="Muy Baja",'MAPA DE RIESGOS'!$AR675="Mayor"),CONCATENATE("R",'MAPA DE RIESGOS'!$H675,"C",'MAPA DE RIESGOS'!$AF675),"")</f>
        <v/>
      </c>
      <c r="BS171" s="316" t="str">
        <f>IF(AND('MAPA DE RIESGOS'!$AP676="Muy Baja",'MAPA DE RIESGOS'!$AR676="Mayor"),CONCATENATE("R",'MAPA DE RIESGOS'!$H676,"C",'MAPA DE RIESGOS'!$AF676),"")</f>
        <v/>
      </c>
      <c r="BT171" s="316" t="str">
        <f>IF(AND('MAPA DE RIESGOS'!$AP677="Muy Baja",'MAPA DE RIESGOS'!$AR677="Mayor"),CONCATENATE("R",'MAPA DE RIESGOS'!$H677,"C",'MAPA DE RIESGOS'!$AF677),"")</f>
        <v/>
      </c>
      <c r="BU171" s="316" t="str">
        <f>IF(AND('MAPA DE RIESGOS'!$AP678="Muy Baja",'MAPA DE RIESGOS'!$AR678="Mayor"),CONCATENATE("R",'MAPA DE RIESGOS'!$H678,"C",'MAPA DE RIESGOS'!$AF678),"")</f>
        <v/>
      </c>
      <c r="BV171" s="316" t="str">
        <f>IF(AND('MAPA DE RIESGOS'!$AP679="Muy Baja",'MAPA DE RIESGOS'!$AR679="Mayor"),CONCATENATE("R",'MAPA DE RIESGOS'!$H679,"C",'MAPA DE RIESGOS'!$AF679),"")</f>
        <v/>
      </c>
      <c r="BW171" s="316" t="str">
        <f>IF(AND('MAPA DE RIESGOS'!$AP680="Muy Baja",'MAPA DE RIESGOS'!$AR680="Mayor"),CONCATENATE("R",'MAPA DE RIESGOS'!$H680,"C",'MAPA DE RIESGOS'!$AF680),"")</f>
        <v/>
      </c>
      <c r="BX171" s="316" t="str">
        <f>IF(AND('MAPA DE RIESGOS'!$AP681="Muy Baja",'MAPA DE RIESGOS'!$AR681="Mayor"),CONCATENATE("R",'MAPA DE RIESGOS'!$H681,"C",'MAPA DE RIESGOS'!$AF681),"")</f>
        <v/>
      </c>
      <c r="BY171" s="316" t="str">
        <f>IF(AND('MAPA DE RIESGOS'!$AP682="Muy Baja",'MAPA DE RIESGOS'!$AR682="Mayor"),CONCATENATE("R",'MAPA DE RIESGOS'!$H682,"C",'MAPA DE RIESGOS'!$AF682),"")</f>
        <v/>
      </c>
      <c r="BZ171" s="316" t="str">
        <f>IF(AND('MAPA DE RIESGOS'!$AP683="Muy Baja",'MAPA DE RIESGOS'!$AR683="Mayor"),CONCATENATE("R",'MAPA DE RIESGOS'!$H683,"C",'MAPA DE RIESGOS'!$AF683),"")</f>
        <v/>
      </c>
      <c r="CA171" s="316" t="str">
        <f>IF(AND('MAPA DE RIESGOS'!$AP684="Muy Baja",'MAPA DE RIESGOS'!$AR684="Mayor"),CONCATENATE("R",'MAPA DE RIESGOS'!$H684,"C",'MAPA DE RIESGOS'!$AF684),"")</f>
        <v/>
      </c>
      <c r="CB171" s="316" t="str">
        <f>IF(AND('MAPA DE RIESGOS'!$AP685="Muy Baja",'MAPA DE RIESGOS'!$AR685="Mayor"),CONCATENATE("R",'MAPA DE RIESGOS'!$H685,"C",'MAPA DE RIESGOS'!$AF685),"")</f>
        <v/>
      </c>
      <c r="CC171" s="317" t="str">
        <f>IF(AND('MAPA DE RIESGOS'!$AP686="Muy Baja",'MAPA DE RIESGOS'!$AR686="Mayor"),CONCATENATE("R",'MAPA DE RIESGOS'!$H686,"C",'MAPA DE RIESGOS'!$AF686),"")</f>
        <v/>
      </c>
      <c r="CD171" s="318" t="str">
        <f>IF(AND('MAPA DE RIESGOS'!$AP669="Muy Baja",'MAPA DE RIESGOS'!$AR669="Catastrófico"),CONCATENATE("R",'MAPA DE RIESGOS'!$H669,"C",'MAPA DE RIESGOS'!$AF669),"")</f>
        <v/>
      </c>
      <c r="CE171" s="318" t="str">
        <f>IF(AND('MAPA DE RIESGOS'!$AP670="Muy Baja",'MAPA DE RIESGOS'!$AR670="Catastrófico"),CONCATENATE("R",'MAPA DE RIESGOS'!$H670,"C",'MAPA DE RIESGOS'!$AF670),"")</f>
        <v/>
      </c>
      <c r="CF171" s="318" t="str">
        <f>IF(AND('MAPA DE RIESGOS'!$AP671="Muy Baja",'MAPA DE RIESGOS'!$AR671="Catastrófico"),CONCATENATE("R",'MAPA DE RIESGOS'!$H671,"C",'MAPA DE RIESGOS'!$AF671),"")</f>
        <v/>
      </c>
      <c r="CG171" s="318" t="str">
        <f>IF(AND('MAPA DE RIESGOS'!$AP672="Muy Baja",'MAPA DE RIESGOS'!$AR672="Catastrófico"),CONCATENATE("R",'MAPA DE RIESGOS'!$H672,"C",'MAPA DE RIESGOS'!$AF672),"")</f>
        <v/>
      </c>
      <c r="CH171" s="318" t="str">
        <f>IF(AND('MAPA DE RIESGOS'!$AP673="Muy Baja",'MAPA DE RIESGOS'!$AR673="Catastrófico"),CONCATENATE("R",'MAPA DE RIESGOS'!$H673,"C",'MAPA DE RIESGOS'!$AF673),"")</f>
        <v/>
      </c>
      <c r="CI171" s="318" t="str">
        <f>IF(AND('MAPA DE RIESGOS'!$AP674="Muy Baja",'MAPA DE RIESGOS'!$AR674="Catastrófico"),CONCATENATE("R",'MAPA DE RIESGOS'!$H674,"C",'MAPA DE RIESGOS'!$AF674),"")</f>
        <v/>
      </c>
      <c r="CJ171" s="318" t="str">
        <f>IF(AND('MAPA DE RIESGOS'!$AP675="Muy Baja",'MAPA DE RIESGOS'!$AR675="Catastrófico"),CONCATENATE("R",'MAPA DE RIESGOS'!$H675,"C",'MAPA DE RIESGOS'!$AF675),"")</f>
        <v/>
      </c>
      <c r="CK171" s="318" t="str">
        <f>IF(AND('MAPA DE RIESGOS'!$AP676="Muy Baja",'MAPA DE RIESGOS'!$AR676="Catastrófico"),CONCATENATE("R",'MAPA DE RIESGOS'!$H676,"C",'MAPA DE RIESGOS'!$AF676),"")</f>
        <v/>
      </c>
      <c r="CL171" s="318" t="str">
        <f>IF(AND('MAPA DE RIESGOS'!$AP677="Muy Baja",'MAPA DE RIESGOS'!$AR677="Catastrófico"),CONCATENATE("R",'MAPA DE RIESGOS'!$H677,"C",'MAPA DE RIESGOS'!$AF677),"")</f>
        <v/>
      </c>
      <c r="CM171" s="318" t="str">
        <f>IF(AND('MAPA DE RIESGOS'!$AP678="Muy Baja",'MAPA DE RIESGOS'!$AR678="Catastrófico"),CONCATENATE("R",'MAPA DE RIESGOS'!$H678,"C",'MAPA DE RIESGOS'!$AF678),"")</f>
        <v/>
      </c>
      <c r="CN171" s="318" t="str">
        <f>IF(AND('MAPA DE RIESGOS'!$AP679="Muy Baja",'MAPA DE RIESGOS'!$AR679="Catastrófico"),CONCATENATE("R",'MAPA DE RIESGOS'!$H679,"C",'MAPA DE RIESGOS'!$AF679),"")</f>
        <v/>
      </c>
      <c r="CO171" s="318" t="str">
        <f>IF(AND('MAPA DE RIESGOS'!$AP680="Muy Baja",'MAPA DE RIESGOS'!$AR680="Catastrófico"),CONCATENATE("R",'MAPA DE RIESGOS'!$H680,"C",'MAPA DE RIESGOS'!$AF680),"")</f>
        <v/>
      </c>
      <c r="CP171" s="318" t="str">
        <f>IF(AND('MAPA DE RIESGOS'!$AP681="Muy Baja",'MAPA DE RIESGOS'!$AR681="Catastrófico"),CONCATENATE("R",'MAPA DE RIESGOS'!$H681,"C",'MAPA DE RIESGOS'!$AF681),"")</f>
        <v/>
      </c>
      <c r="CQ171" s="318" t="str">
        <f>IF(AND('MAPA DE RIESGOS'!$AP682="Muy Baja",'MAPA DE RIESGOS'!$AR682="Catastrófico"),CONCATENATE("R",'MAPA DE RIESGOS'!$H682,"C",'MAPA DE RIESGOS'!$AF682),"")</f>
        <v/>
      </c>
      <c r="CR171" s="318" t="str">
        <f>IF(AND('MAPA DE RIESGOS'!$AP683="Muy Baja",'MAPA DE RIESGOS'!$AR683="Catastrófico"),CONCATENATE("R",'MAPA DE RIESGOS'!$H683,"C",'MAPA DE RIESGOS'!$AF683),"")</f>
        <v/>
      </c>
      <c r="CS171" s="318" t="str">
        <f>IF(AND('MAPA DE RIESGOS'!$AP684="Muy Baja",'MAPA DE RIESGOS'!$AR684="Catastrófico"),CONCATENATE("R",'MAPA DE RIESGOS'!$H684,"C",'MAPA DE RIESGOS'!$AF684),"")</f>
        <v/>
      </c>
      <c r="CT171" s="318" t="str">
        <f>IF(AND('MAPA DE RIESGOS'!$AP685="Muy Baja",'MAPA DE RIESGOS'!$AR685="Catastrófico"),CONCATENATE("R",'MAPA DE RIESGOS'!$H685,"C",'MAPA DE RIESGOS'!$AF685),"")</f>
        <v/>
      </c>
      <c r="CU171" s="319" t="str">
        <f>IF(AND('MAPA DE RIESGOS'!$AP686="Muy Baja",'MAPA DE RIESGOS'!$AR686="Catastrófico"),CONCATENATE("R",'MAPA DE RIESGOS'!$H686,"C",'MAPA DE RIESGOS'!$AF686),"")</f>
        <v/>
      </c>
      <c r="CV171" s="57"/>
      <c r="CW171" s="347"/>
      <c r="CX171" s="347"/>
      <c r="CY171" s="347"/>
      <c r="CZ171" s="347"/>
      <c r="DA171" s="347"/>
      <c r="DB171" s="347"/>
    </row>
    <row r="172" spans="2:106" ht="32.450000000000003" customHeight="1">
      <c r="B172" s="878"/>
      <c r="C172" s="878"/>
      <c r="D172" s="879"/>
      <c r="E172" s="849"/>
      <c r="F172" s="850"/>
      <c r="G172" s="850"/>
      <c r="H172" s="850"/>
      <c r="I172" s="850"/>
      <c r="J172" s="337" t="str">
        <f>IF(AND('MAPA DE RIESGOS'!$AP687="Muy Baja",'MAPA DE RIESGOS'!$AR687="Leve"),CONCATENATE("R",'MAPA DE RIESGOS'!$H687,"C",'MAPA DE RIESGOS'!$AF687),"")</f>
        <v/>
      </c>
      <c r="K172" s="338" t="str">
        <f>IF(AND('MAPA DE RIESGOS'!$AP688="Muy Baja",'MAPA DE RIESGOS'!$AR688="Leve"),CONCATENATE("R",'MAPA DE RIESGOS'!$H688,"C",'MAPA DE RIESGOS'!$AF688),"")</f>
        <v/>
      </c>
      <c r="L172" s="338" t="str">
        <f>IF(AND('MAPA DE RIESGOS'!$AP689="Muy Baja",'MAPA DE RIESGOS'!$AR689="Leve"),CONCATENATE("R",'MAPA DE RIESGOS'!$H689,"C",'MAPA DE RIESGOS'!$AF689),"")</f>
        <v/>
      </c>
      <c r="M172" s="338" t="str">
        <f>IF(AND('MAPA DE RIESGOS'!$AP690="Muy Baja",'MAPA DE RIESGOS'!$AR690="Leve"),CONCATENATE("R",'MAPA DE RIESGOS'!$H690,"C",'MAPA DE RIESGOS'!$AF690),"")</f>
        <v/>
      </c>
      <c r="N172" s="338" t="str">
        <f>IF(AND('MAPA DE RIESGOS'!$AP691="Muy Baja",'MAPA DE RIESGOS'!$AR691="Leve"),CONCATENATE("R",'MAPA DE RIESGOS'!$H691,"C",'MAPA DE RIESGOS'!$AF691),"")</f>
        <v/>
      </c>
      <c r="O172" s="338" t="str">
        <f>IF(AND('MAPA DE RIESGOS'!$AP692="Muy Baja",'MAPA DE RIESGOS'!$AR692="Leve"),CONCATENATE("R",'MAPA DE RIESGOS'!$H692,"C",'MAPA DE RIESGOS'!$AF692),"")</f>
        <v/>
      </c>
      <c r="P172" s="338" t="str">
        <f>IF(AND('MAPA DE RIESGOS'!$AP693="Muy Baja",'MAPA DE RIESGOS'!$AR693="Leve"),CONCATENATE("R",'MAPA DE RIESGOS'!$H693,"C",'MAPA DE RIESGOS'!$AF693),"")</f>
        <v/>
      </c>
      <c r="Q172" s="338" t="str">
        <f>IF(AND('MAPA DE RIESGOS'!$AP694="Muy Baja",'MAPA DE RIESGOS'!$AR694="Leve"),CONCATENATE("R",'MAPA DE RIESGOS'!$H694,"C",'MAPA DE RIESGOS'!$AF694),"")</f>
        <v/>
      </c>
      <c r="R172" s="338" t="str">
        <f>IF(AND('MAPA DE RIESGOS'!$AP695="Muy Baja",'MAPA DE RIESGOS'!$AR695="Leve"),CONCATENATE("R",'MAPA DE RIESGOS'!$H695,"C",'MAPA DE RIESGOS'!$AF695),"")</f>
        <v/>
      </c>
      <c r="S172" s="338" t="str">
        <f>IF(AND('MAPA DE RIESGOS'!$AP696="Muy Baja",'MAPA DE RIESGOS'!$AR696="Leve"),CONCATENATE("R",'MAPA DE RIESGOS'!$H696,"C",'MAPA DE RIESGOS'!$AF696),"")</f>
        <v/>
      </c>
      <c r="T172" s="338" t="str">
        <f>IF(AND('MAPA DE RIESGOS'!$AP697="Muy Baja",'MAPA DE RIESGOS'!$AR697="Leve"),CONCATENATE("R",'MAPA DE RIESGOS'!$H697,"C",'MAPA DE RIESGOS'!$AF697),"")</f>
        <v/>
      </c>
      <c r="U172" s="338" t="str">
        <f>IF(AND('MAPA DE RIESGOS'!$AP698="Muy Baja",'MAPA DE RIESGOS'!$AR698="Leve"),CONCATENATE("R",'MAPA DE RIESGOS'!$H698,"C",'MAPA DE RIESGOS'!$AF698),"")</f>
        <v/>
      </c>
      <c r="V172" s="338" t="str">
        <f>IF(AND('MAPA DE RIESGOS'!$AP699="Muy Baja",'MAPA DE RIESGOS'!$AR699="Leve"),CONCATENATE("R",'MAPA DE RIESGOS'!$H699,"C",'MAPA DE RIESGOS'!$AF699),"")</f>
        <v/>
      </c>
      <c r="W172" s="338" t="str">
        <f>IF(AND('MAPA DE RIESGOS'!$AP700="Muy Baja",'MAPA DE RIESGOS'!$AR700="Leve"),CONCATENATE("R",'MAPA DE RIESGOS'!$H700,"C",'MAPA DE RIESGOS'!$AF700),"")</f>
        <v/>
      </c>
      <c r="X172" s="338" t="str">
        <f>IF(AND('MAPA DE RIESGOS'!$AP701="Muy Baja",'MAPA DE RIESGOS'!$AR701="Leve"),CONCATENATE("R",'MAPA DE RIESGOS'!$H701,"C",'MAPA DE RIESGOS'!$AF701),"")</f>
        <v/>
      </c>
      <c r="Y172" s="338" t="str">
        <f>IF(AND('MAPA DE RIESGOS'!$AP702="Muy Baja",'MAPA DE RIESGOS'!$AR702="Leve"),CONCATENATE("R",'MAPA DE RIESGOS'!$H702,"C",'MAPA DE RIESGOS'!$AF702),"")</f>
        <v/>
      </c>
      <c r="Z172" s="338" t="str">
        <f>IF(AND('MAPA DE RIESGOS'!$AP703="Muy Baja",'MAPA DE RIESGOS'!$AR703="Leve"),CONCATENATE("R",'MAPA DE RIESGOS'!$H703,"C",'MAPA DE RIESGOS'!$AF703),"")</f>
        <v/>
      </c>
      <c r="AA172" s="339" t="str">
        <f>IF(AND('MAPA DE RIESGOS'!$AP704="Muy Baja",'MAPA DE RIESGOS'!$AR704="Leve"),CONCATENATE("R",'MAPA DE RIESGOS'!$H704,"C",'MAPA DE RIESGOS'!$AF704),"")</f>
        <v/>
      </c>
      <c r="AB172" s="337" t="str">
        <f>IF(AND('MAPA DE RIESGOS'!$AP687="Muy Baja",'MAPA DE RIESGOS'!$AR687="Menor"),CONCATENATE("R",'MAPA DE RIESGOS'!$H687,"C",'MAPA DE RIESGOS'!$AF687),"")</f>
        <v/>
      </c>
      <c r="AC172" s="338" t="str">
        <f>IF(AND('MAPA DE RIESGOS'!$AP688="Muy Baja",'MAPA DE RIESGOS'!$AR688="Menor"),CONCATENATE("R",'MAPA DE RIESGOS'!$H688,"C",'MAPA DE RIESGOS'!$AF688),"")</f>
        <v/>
      </c>
      <c r="AD172" s="338" t="str">
        <f>IF(AND('MAPA DE RIESGOS'!$AP689="Muy Baja",'MAPA DE RIESGOS'!$AR689="Menor"),CONCATENATE("R",'MAPA DE RIESGOS'!$H689,"C",'MAPA DE RIESGOS'!$AF689),"")</f>
        <v/>
      </c>
      <c r="AE172" s="338" t="str">
        <f>IF(AND('MAPA DE RIESGOS'!$AP690="Muy Baja",'MAPA DE RIESGOS'!$AR690="Menor"),CONCATENATE("R",'MAPA DE RIESGOS'!$H690,"C",'MAPA DE RIESGOS'!$AF690),"")</f>
        <v/>
      </c>
      <c r="AF172" s="338" t="str">
        <f>IF(AND('MAPA DE RIESGOS'!$AP691="Muy Baja",'MAPA DE RIESGOS'!$AR691="Menor"),CONCATENATE("R",'MAPA DE RIESGOS'!$H691,"C",'MAPA DE RIESGOS'!$AF691),"")</f>
        <v/>
      </c>
      <c r="AG172" s="338" t="str">
        <f>IF(AND('MAPA DE RIESGOS'!$AP692="Muy Baja",'MAPA DE RIESGOS'!$AR692="Menor"),CONCATENATE("R",'MAPA DE RIESGOS'!$H692,"C",'MAPA DE RIESGOS'!$AF692),"")</f>
        <v/>
      </c>
      <c r="AH172" s="338" t="str">
        <f>IF(AND('MAPA DE RIESGOS'!$AP693="Muy Baja",'MAPA DE RIESGOS'!$AR693="Menor"),CONCATENATE("R",'MAPA DE RIESGOS'!$H693,"C",'MAPA DE RIESGOS'!$AF693),"")</f>
        <v/>
      </c>
      <c r="AI172" s="338" t="str">
        <f>IF(AND('MAPA DE RIESGOS'!$AP694="Muy Baja",'MAPA DE RIESGOS'!$AR694="Menor"),CONCATENATE("R",'MAPA DE RIESGOS'!$H694,"C",'MAPA DE RIESGOS'!$AF694),"")</f>
        <v/>
      </c>
      <c r="AJ172" s="338" t="str">
        <f>IF(AND('MAPA DE RIESGOS'!$AP695="Muy Baja",'MAPA DE RIESGOS'!$AR695="Menor"),CONCATENATE("R",'MAPA DE RIESGOS'!$H695,"C",'MAPA DE RIESGOS'!$AF695),"")</f>
        <v/>
      </c>
      <c r="AK172" s="338" t="str">
        <f>IF(AND('MAPA DE RIESGOS'!$AP696="Muy Baja",'MAPA DE RIESGOS'!$AR696="Menor"),CONCATENATE("R",'MAPA DE RIESGOS'!$H696,"C",'MAPA DE RIESGOS'!$AF696),"")</f>
        <v/>
      </c>
      <c r="AL172" s="338" t="str">
        <f>IF(AND('MAPA DE RIESGOS'!$AP697="Muy Baja",'MAPA DE RIESGOS'!$AR697="Menor"),CONCATENATE("R",'MAPA DE RIESGOS'!$H697,"C",'MAPA DE RIESGOS'!$AF697),"")</f>
        <v/>
      </c>
      <c r="AM172" s="338" t="str">
        <f>IF(AND('MAPA DE RIESGOS'!$AP698="Muy Baja",'MAPA DE RIESGOS'!$AR698="Menor"),CONCATENATE("R",'MAPA DE RIESGOS'!$H698,"C",'MAPA DE RIESGOS'!$AF698),"")</f>
        <v/>
      </c>
      <c r="AN172" s="338" t="str">
        <f>IF(AND('MAPA DE RIESGOS'!$AP699="Muy Baja",'MAPA DE RIESGOS'!$AR699="Menor"),CONCATENATE("R",'MAPA DE RIESGOS'!$H699,"C",'MAPA DE RIESGOS'!$AF699),"")</f>
        <v/>
      </c>
      <c r="AO172" s="338" t="str">
        <f>IF(AND('MAPA DE RIESGOS'!$AP700="Muy Baja",'MAPA DE RIESGOS'!$AR700="Menor"),CONCATENATE("R",'MAPA DE RIESGOS'!$H700,"C",'MAPA DE RIESGOS'!$AF700),"")</f>
        <v/>
      </c>
      <c r="AP172" s="338" t="str">
        <f>IF(AND('MAPA DE RIESGOS'!$AP701="Muy Baja",'MAPA DE RIESGOS'!$AR701="Menor"),CONCATENATE("R",'MAPA DE RIESGOS'!$H701,"C",'MAPA DE RIESGOS'!$AF701),"")</f>
        <v/>
      </c>
      <c r="AQ172" s="338" t="str">
        <f>IF(AND('MAPA DE RIESGOS'!$AP702="Muy Baja",'MAPA DE RIESGOS'!$AR702="Menor"),CONCATENATE("R",'MAPA DE RIESGOS'!$H702,"C",'MAPA DE RIESGOS'!$AF702),"")</f>
        <v/>
      </c>
      <c r="AR172" s="338" t="str">
        <f>IF(AND('MAPA DE RIESGOS'!$AP703="Muy Baja",'MAPA DE RIESGOS'!$AR703="Menor"),CONCATENATE("R",'MAPA DE RIESGOS'!$H703,"C",'MAPA DE RIESGOS'!$AF703),"")</f>
        <v/>
      </c>
      <c r="AS172" s="339" t="str">
        <f>IF(AND('MAPA DE RIESGOS'!$AP704="Muy Baja",'MAPA DE RIESGOS'!$AR704="Menor"),CONCATENATE("R",'MAPA DE RIESGOS'!$H704,"C",'MAPA DE RIESGOS'!$AF704),"")</f>
        <v/>
      </c>
      <c r="AT172" s="328" t="str">
        <f>IF(AND('MAPA DE RIESGOS'!$AP687="Muy Baja",'MAPA DE RIESGOS'!$AR687="Moderado"),CONCATENATE("R",'MAPA DE RIESGOS'!$H687,"C",'MAPA DE RIESGOS'!$AF687),"")</f>
        <v/>
      </c>
      <c r="AU172" s="329" t="str">
        <f>IF(AND('MAPA DE RIESGOS'!$AP688="Muy Baja",'MAPA DE RIESGOS'!$AR688="Moderado"),CONCATENATE("R",'MAPA DE RIESGOS'!$H688,"C",'MAPA DE RIESGOS'!$AF688),"")</f>
        <v/>
      </c>
      <c r="AV172" s="329" t="str">
        <f>IF(AND('MAPA DE RIESGOS'!$AP689="Muy Baja",'MAPA DE RIESGOS'!$AR689="Moderado"),CONCATENATE("R",'MAPA DE RIESGOS'!$H689,"C",'MAPA DE RIESGOS'!$AF689),"")</f>
        <v/>
      </c>
      <c r="AW172" s="329" t="str">
        <f>IF(AND('MAPA DE RIESGOS'!$AP690="Muy Baja",'MAPA DE RIESGOS'!$AR690="Moderado"),CONCATENATE("R",'MAPA DE RIESGOS'!$H690,"C",'MAPA DE RIESGOS'!$AF690),"")</f>
        <v/>
      </c>
      <c r="AX172" s="329" t="str">
        <f>IF(AND('MAPA DE RIESGOS'!$AP691="Muy Baja",'MAPA DE RIESGOS'!$AR691="Moderado"),CONCATENATE("R",'MAPA DE RIESGOS'!$H691,"C",'MAPA DE RIESGOS'!$AF691),"")</f>
        <v/>
      </c>
      <c r="AY172" s="329" t="str">
        <f>IF(AND('MAPA DE RIESGOS'!$AP692="Muy Baja",'MAPA DE RIESGOS'!$AR692="Moderado"),CONCATENATE("R",'MAPA DE RIESGOS'!$H692,"C",'MAPA DE RIESGOS'!$AF692),"")</f>
        <v/>
      </c>
      <c r="AZ172" s="329" t="str">
        <f>IF(AND('MAPA DE RIESGOS'!$AP693="Muy Baja",'MAPA DE RIESGOS'!$AR693="Moderado"),CONCATENATE("R",'MAPA DE RIESGOS'!$H693,"C",'MAPA DE RIESGOS'!$AF693),"")</f>
        <v/>
      </c>
      <c r="BA172" s="329" t="str">
        <f>IF(AND('MAPA DE RIESGOS'!$AP694="Muy Baja",'MAPA DE RIESGOS'!$AR694="Moderado"),CONCATENATE("R",'MAPA DE RIESGOS'!$H694,"C",'MAPA DE RIESGOS'!$AF694),"")</f>
        <v/>
      </c>
      <c r="BB172" s="329" t="str">
        <f>IF(AND('MAPA DE RIESGOS'!$AP695="Muy Baja",'MAPA DE RIESGOS'!$AR695="Moderado"),CONCATENATE("R",'MAPA DE RIESGOS'!$H695,"C",'MAPA DE RIESGOS'!$AF695),"")</f>
        <v/>
      </c>
      <c r="BC172" s="329" t="str">
        <f>IF(AND('MAPA DE RIESGOS'!$AP696="Muy Baja",'MAPA DE RIESGOS'!$AR696="Moderado"),CONCATENATE("R",'MAPA DE RIESGOS'!$H696,"C",'MAPA DE RIESGOS'!$AF696),"")</f>
        <v/>
      </c>
      <c r="BD172" s="329" t="str">
        <f>IF(AND('MAPA DE RIESGOS'!$AP697="Muy Baja",'MAPA DE RIESGOS'!$AR697="Moderado"),CONCATENATE("R",'MAPA DE RIESGOS'!$H697,"C",'MAPA DE RIESGOS'!$AF697),"")</f>
        <v/>
      </c>
      <c r="BE172" s="329" t="str">
        <f>IF(AND('MAPA DE RIESGOS'!$AP698="Muy Baja",'MAPA DE RIESGOS'!$AR698="Moderado"),CONCATENATE("R",'MAPA DE RIESGOS'!$H698,"C",'MAPA DE RIESGOS'!$AF698),"")</f>
        <v/>
      </c>
      <c r="BF172" s="329" t="str">
        <f>IF(AND('MAPA DE RIESGOS'!$AP699="Muy Baja",'MAPA DE RIESGOS'!$AR699="Moderado"),CONCATENATE("R",'MAPA DE RIESGOS'!$H699,"C",'MAPA DE RIESGOS'!$AF699),"")</f>
        <v/>
      </c>
      <c r="BG172" s="329" t="str">
        <f>IF(AND('MAPA DE RIESGOS'!$AP700="Muy Baja",'MAPA DE RIESGOS'!$AR700="Moderado"),CONCATENATE("R",'MAPA DE RIESGOS'!$H700,"C",'MAPA DE RIESGOS'!$AF700),"")</f>
        <v/>
      </c>
      <c r="BH172" s="329" t="str">
        <f>IF(AND('MAPA DE RIESGOS'!$AP701="Muy Baja",'MAPA DE RIESGOS'!$AR701="Moderado"),CONCATENATE("R",'MAPA DE RIESGOS'!$H701,"C",'MAPA DE RIESGOS'!$AF701),"")</f>
        <v/>
      </c>
      <c r="BI172" s="329" t="str">
        <f>IF(AND('MAPA DE RIESGOS'!$AP702="Muy Baja",'MAPA DE RIESGOS'!$AR702="Moderado"),CONCATENATE("R",'MAPA DE RIESGOS'!$H702,"C",'MAPA DE RIESGOS'!$AF702),"")</f>
        <v/>
      </c>
      <c r="BJ172" s="329" t="str">
        <f>IF(AND('MAPA DE RIESGOS'!$AP703="Muy Baja",'MAPA DE RIESGOS'!$AR703="Moderado"),CONCATENATE("R",'MAPA DE RIESGOS'!$H703,"C",'MAPA DE RIESGOS'!$AF703),"")</f>
        <v/>
      </c>
      <c r="BK172" s="330" t="str">
        <f>IF(AND('MAPA DE RIESGOS'!$AP704="Muy Baja",'MAPA DE RIESGOS'!$AR704="Moderado"),CONCATENATE("R",'MAPA DE RIESGOS'!$H704,"C",'MAPA DE RIESGOS'!$AF704),"")</f>
        <v/>
      </c>
      <c r="BL172" s="316" t="str">
        <f>IF(AND('MAPA DE RIESGOS'!$AP687="Muy Baja",'MAPA DE RIESGOS'!$AR687="Mayor"),CONCATENATE("R",'MAPA DE RIESGOS'!$H687,"C",'MAPA DE RIESGOS'!$AF687),"")</f>
        <v/>
      </c>
      <c r="BM172" s="316" t="str">
        <f>IF(AND('MAPA DE RIESGOS'!$AP688="Muy Baja",'MAPA DE RIESGOS'!$AR688="Mayor"),CONCATENATE("R",'MAPA DE RIESGOS'!$H688,"C",'MAPA DE RIESGOS'!$AF688),"")</f>
        <v/>
      </c>
      <c r="BN172" s="316" t="str">
        <f>IF(AND('MAPA DE RIESGOS'!$AP689="Muy Baja",'MAPA DE RIESGOS'!$AR689="Mayor"),CONCATENATE("R",'MAPA DE RIESGOS'!$H689,"C",'MAPA DE RIESGOS'!$AF689),"")</f>
        <v/>
      </c>
      <c r="BO172" s="316" t="str">
        <f>IF(AND('MAPA DE RIESGOS'!$AP690="Muy Baja",'MAPA DE RIESGOS'!$AR690="Mayor"),CONCATENATE("R",'MAPA DE RIESGOS'!$H690,"C",'MAPA DE RIESGOS'!$AF690),"")</f>
        <v/>
      </c>
      <c r="BP172" s="316" t="str">
        <f>IF(AND('MAPA DE RIESGOS'!$AP691="Muy Baja",'MAPA DE RIESGOS'!$AR691="Mayor"),CONCATENATE("R",'MAPA DE RIESGOS'!$H691,"C",'MAPA DE RIESGOS'!$AF691),"")</f>
        <v/>
      </c>
      <c r="BQ172" s="316" t="str">
        <f>IF(AND('MAPA DE RIESGOS'!$AP692="Muy Baja",'MAPA DE RIESGOS'!$AR692="Mayor"),CONCATENATE("R",'MAPA DE RIESGOS'!$H692,"C",'MAPA DE RIESGOS'!$AF692),"")</f>
        <v/>
      </c>
      <c r="BR172" s="316" t="str">
        <f>IF(AND('MAPA DE RIESGOS'!$AP693="Muy Baja",'MAPA DE RIESGOS'!$AR693="Mayor"),CONCATENATE("R",'MAPA DE RIESGOS'!$H693,"C",'MAPA DE RIESGOS'!$AF693),"")</f>
        <v/>
      </c>
      <c r="BS172" s="316" t="str">
        <f>IF(AND('MAPA DE RIESGOS'!$AP694="Muy Baja",'MAPA DE RIESGOS'!$AR694="Mayor"),CONCATENATE("R",'MAPA DE RIESGOS'!$H694,"C",'MAPA DE RIESGOS'!$AF694),"")</f>
        <v/>
      </c>
      <c r="BT172" s="316" t="str">
        <f>IF(AND('MAPA DE RIESGOS'!$AP695="Muy Baja",'MAPA DE RIESGOS'!$AR695="Mayor"),CONCATENATE("R",'MAPA DE RIESGOS'!$H695,"C",'MAPA DE RIESGOS'!$AF695),"")</f>
        <v/>
      </c>
      <c r="BU172" s="316" t="str">
        <f>IF(AND('MAPA DE RIESGOS'!$AP696="Muy Baja",'MAPA DE RIESGOS'!$AR696="Mayor"),CONCATENATE("R",'MAPA DE RIESGOS'!$H696,"C",'MAPA DE RIESGOS'!$AF696),"")</f>
        <v/>
      </c>
      <c r="BV172" s="316" t="str">
        <f>IF(AND('MAPA DE RIESGOS'!$AP697="Muy Baja",'MAPA DE RIESGOS'!$AR697="Mayor"),CONCATENATE("R",'MAPA DE RIESGOS'!$H697,"C",'MAPA DE RIESGOS'!$AF697),"")</f>
        <v/>
      </c>
      <c r="BW172" s="316" t="str">
        <f>IF(AND('MAPA DE RIESGOS'!$AP698="Muy Baja",'MAPA DE RIESGOS'!$AR698="Mayor"),CONCATENATE("R",'MAPA DE RIESGOS'!$H698,"C",'MAPA DE RIESGOS'!$AF698),"")</f>
        <v/>
      </c>
      <c r="BX172" s="316" t="str">
        <f>IF(AND('MAPA DE RIESGOS'!$AP699="Muy Baja",'MAPA DE RIESGOS'!$AR699="Mayor"),CONCATENATE("R",'MAPA DE RIESGOS'!$H699,"C",'MAPA DE RIESGOS'!$AF699),"")</f>
        <v/>
      </c>
      <c r="BY172" s="316" t="str">
        <f>IF(AND('MAPA DE RIESGOS'!$AP700="Muy Baja",'MAPA DE RIESGOS'!$AR700="Mayor"),CONCATENATE("R",'MAPA DE RIESGOS'!$H700,"C",'MAPA DE RIESGOS'!$AF700),"")</f>
        <v/>
      </c>
      <c r="BZ172" s="316" t="str">
        <f>IF(AND('MAPA DE RIESGOS'!$AP701="Muy Baja",'MAPA DE RIESGOS'!$AR701="Mayor"),CONCATENATE("R",'MAPA DE RIESGOS'!$H701,"C",'MAPA DE RIESGOS'!$AF701),"")</f>
        <v/>
      </c>
      <c r="CA172" s="316" t="str">
        <f>IF(AND('MAPA DE RIESGOS'!$AP702="Muy Baja",'MAPA DE RIESGOS'!$AR702="Mayor"),CONCATENATE("R",'MAPA DE RIESGOS'!$H702,"C",'MAPA DE RIESGOS'!$AF702),"")</f>
        <v/>
      </c>
      <c r="CB172" s="316" t="str">
        <f>IF(AND('MAPA DE RIESGOS'!$AP703="Muy Baja",'MAPA DE RIESGOS'!$AR703="Mayor"),CONCATENATE("R",'MAPA DE RIESGOS'!$H703,"C",'MAPA DE RIESGOS'!$AF703),"")</f>
        <v/>
      </c>
      <c r="CC172" s="317" t="str">
        <f>IF(AND('MAPA DE RIESGOS'!$AP704="Muy Baja",'MAPA DE RIESGOS'!$AR704="Mayor"),CONCATENATE("R",'MAPA DE RIESGOS'!$H704,"C",'MAPA DE RIESGOS'!$AF704),"")</f>
        <v/>
      </c>
      <c r="CD172" s="318" t="str">
        <f>IF(AND('MAPA DE RIESGOS'!$AP687="Muy Baja",'MAPA DE RIESGOS'!$AR687="Catastrófico"),CONCATENATE("R",'MAPA DE RIESGOS'!$H687,"C",'MAPA DE RIESGOS'!$AF687),"")</f>
        <v/>
      </c>
      <c r="CE172" s="318" t="str">
        <f>IF(AND('MAPA DE RIESGOS'!$AP688="Muy Baja",'MAPA DE RIESGOS'!$AR688="Catastrófico"),CONCATENATE("R",'MAPA DE RIESGOS'!$H688,"C",'MAPA DE RIESGOS'!$AF688),"")</f>
        <v/>
      </c>
      <c r="CF172" s="318" t="str">
        <f>IF(AND('MAPA DE RIESGOS'!$AP689="Muy Baja",'MAPA DE RIESGOS'!$AR689="Catastrófico"),CONCATENATE("R",'MAPA DE RIESGOS'!$H689,"C",'MAPA DE RIESGOS'!$AF689),"")</f>
        <v/>
      </c>
      <c r="CG172" s="318" t="str">
        <f>IF(AND('MAPA DE RIESGOS'!$AP690="Muy Baja",'MAPA DE RIESGOS'!$AR690="Catastrófico"),CONCATENATE("R",'MAPA DE RIESGOS'!$H690,"C",'MAPA DE RIESGOS'!$AF690),"")</f>
        <v/>
      </c>
      <c r="CH172" s="318" t="str">
        <f>IF(AND('MAPA DE RIESGOS'!$AP691="Muy Baja",'MAPA DE RIESGOS'!$AR691="Catastrófico"),CONCATENATE("R",'MAPA DE RIESGOS'!$H691,"C",'MAPA DE RIESGOS'!$AF691),"")</f>
        <v/>
      </c>
      <c r="CI172" s="318" t="str">
        <f>IF(AND('MAPA DE RIESGOS'!$AP692="Muy Baja",'MAPA DE RIESGOS'!$AR692="Catastrófico"),CONCATENATE("R",'MAPA DE RIESGOS'!$H692,"C",'MAPA DE RIESGOS'!$AF692),"")</f>
        <v/>
      </c>
      <c r="CJ172" s="318" t="str">
        <f>IF(AND('MAPA DE RIESGOS'!$AP693="Muy Baja",'MAPA DE RIESGOS'!$AR693="Catastrófico"),CONCATENATE("R",'MAPA DE RIESGOS'!$H693,"C",'MAPA DE RIESGOS'!$AF693),"")</f>
        <v/>
      </c>
      <c r="CK172" s="318" t="str">
        <f>IF(AND('MAPA DE RIESGOS'!$AP694="Muy Baja",'MAPA DE RIESGOS'!$AR694="Catastrófico"),CONCATENATE("R",'MAPA DE RIESGOS'!$H694,"C",'MAPA DE RIESGOS'!$AF694),"")</f>
        <v/>
      </c>
      <c r="CL172" s="318" t="str">
        <f>IF(AND('MAPA DE RIESGOS'!$AP695="Muy Baja",'MAPA DE RIESGOS'!$AR695="Catastrófico"),CONCATENATE("R",'MAPA DE RIESGOS'!$H695,"C",'MAPA DE RIESGOS'!$AF695),"")</f>
        <v/>
      </c>
      <c r="CM172" s="318" t="str">
        <f>IF(AND('MAPA DE RIESGOS'!$AP696="Muy Baja",'MAPA DE RIESGOS'!$AR696="Catastrófico"),CONCATENATE("R",'MAPA DE RIESGOS'!$H696,"C",'MAPA DE RIESGOS'!$AF696),"")</f>
        <v/>
      </c>
      <c r="CN172" s="318" t="str">
        <f>IF(AND('MAPA DE RIESGOS'!$AP697="Muy Baja",'MAPA DE RIESGOS'!$AR697="Catastrófico"),CONCATENATE("R",'MAPA DE RIESGOS'!$H697,"C",'MAPA DE RIESGOS'!$AF697),"")</f>
        <v/>
      </c>
      <c r="CO172" s="318" t="str">
        <f>IF(AND('MAPA DE RIESGOS'!$AP698="Muy Baja",'MAPA DE RIESGOS'!$AR698="Catastrófico"),CONCATENATE("R",'MAPA DE RIESGOS'!$H698,"C",'MAPA DE RIESGOS'!$AF698),"")</f>
        <v/>
      </c>
      <c r="CP172" s="318" t="str">
        <f>IF(AND('MAPA DE RIESGOS'!$AP699="Muy Baja",'MAPA DE RIESGOS'!$AR699="Catastrófico"),CONCATENATE("R",'MAPA DE RIESGOS'!$H699,"C",'MAPA DE RIESGOS'!$AF699),"")</f>
        <v/>
      </c>
      <c r="CQ172" s="318" t="str">
        <f>IF(AND('MAPA DE RIESGOS'!$AP700="Muy Baja",'MAPA DE RIESGOS'!$AR700="Catastrófico"),CONCATENATE("R",'MAPA DE RIESGOS'!$H700,"C",'MAPA DE RIESGOS'!$AF700),"")</f>
        <v/>
      </c>
      <c r="CR172" s="318" t="str">
        <f>IF(AND('MAPA DE RIESGOS'!$AP701="Muy Baja",'MAPA DE RIESGOS'!$AR701="Catastrófico"),CONCATENATE("R",'MAPA DE RIESGOS'!$H701,"C",'MAPA DE RIESGOS'!$AF701),"")</f>
        <v/>
      </c>
      <c r="CS172" s="318" t="str">
        <f>IF(AND('MAPA DE RIESGOS'!$AP702="Muy Baja",'MAPA DE RIESGOS'!$AR702="Catastrófico"),CONCATENATE("R",'MAPA DE RIESGOS'!$H702,"C",'MAPA DE RIESGOS'!$AF702),"")</f>
        <v/>
      </c>
      <c r="CT172" s="318" t="str">
        <f>IF(AND('MAPA DE RIESGOS'!$AP703="Muy Baja",'MAPA DE RIESGOS'!$AR703="Catastrófico"),CONCATENATE("R",'MAPA DE RIESGOS'!$H703,"C",'MAPA DE RIESGOS'!$AF703),"")</f>
        <v/>
      </c>
      <c r="CU172" s="319" t="str">
        <f>IF(AND('MAPA DE RIESGOS'!$AP704="Muy Baja",'MAPA DE RIESGOS'!$AR704="Catastrófico"),CONCATENATE("R",'MAPA DE RIESGOS'!$H704,"C",'MAPA DE RIESGOS'!$AF704),"")</f>
        <v/>
      </c>
      <c r="CV172" s="57"/>
      <c r="CW172" s="347"/>
      <c r="CX172" s="347"/>
      <c r="CY172" s="347"/>
      <c r="CZ172" s="347"/>
      <c r="DA172" s="347"/>
      <c r="DB172" s="347"/>
    </row>
    <row r="173" spans="2:106" ht="32.450000000000003" customHeight="1">
      <c r="B173" s="878"/>
      <c r="C173" s="878"/>
      <c r="D173" s="879"/>
      <c r="E173" s="849"/>
      <c r="F173" s="850"/>
      <c r="G173" s="850"/>
      <c r="H173" s="850"/>
      <c r="I173" s="850"/>
      <c r="J173" s="337" t="str">
        <f>IF(AND('MAPA DE RIESGOS'!$AP705="Muy Baja",'MAPA DE RIESGOS'!$AR705="Leve"),CONCATENATE("R",'MAPA DE RIESGOS'!$H705,"C",'MAPA DE RIESGOS'!$AF705),"")</f>
        <v/>
      </c>
      <c r="K173" s="338" t="str">
        <f>IF(AND('MAPA DE RIESGOS'!$AP706="Muy Baja",'MAPA DE RIESGOS'!$AR706="Leve"),CONCATENATE("R",'MAPA DE RIESGOS'!$H706,"C",'MAPA DE RIESGOS'!$AF706),"")</f>
        <v/>
      </c>
      <c r="L173" s="338" t="str">
        <f>IF(AND('MAPA DE RIESGOS'!$AP707="Muy Baja",'MAPA DE RIESGOS'!$AR707="Leve"),CONCATENATE("R",'MAPA DE RIESGOS'!$H707,"C",'MAPA DE RIESGOS'!$AF707),"")</f>
        <v/>
      </c>
      <c r="M173" s="338" t="str">
        <f>IF(AND('MAPA DE RIESGOS'!$AP708="Muy Baja",'MAPA DE RIESGOS'!$AR708="Leve"),CONCATENATE("R",'MAPA DE RIESGOS'!$H708,"C",'MAPA DE RIESGOS'!$AF708),"")</f>
        <v/>
      </c>
      <c r="N173" s="338" t="str">
        <f>IF(AND('MAPA DE RIESGOS'!$AP709="Muy Baja",'MAPA DE RIESGOS'!$AR709="Leve"),CONCATENATE("R",'MAPA DE RIESGOS'!$H709,"C",'MAPA DE RIESGOS'!$AF709),"")</f>
        <v/>
      </c>
      <c r="O173" s="338" t="str">
        <f>IF(AND('MAPA DE RIESGOS'!$AP710="Muy Baja",'MAPA DE RIESGOS'!$AR710="Leve"),CONCATENATE("R",'MAPA DE RIESGOS'!$H710,"C",'MAPA DE RIESGOS'!$AF710),"")</f>
        <v/>
      </c>
      <c r="P173" s="338" t="str">
        <f>IF(AND('MAPA DE RIESGOS'!$AP711="Muy Baja",'MAPA DE RIESGOS'!$AR711="Leve"),CONCATENATE("R",'MAPA DE RIESGOS'!$H711,"C",'MAPA DE RIESGOS'!$AF711),"")</f>
        <v/>
      </c>
      <c r="Q173" s="338" t="str">
        <f>IF(AND('MAPA DE RIESGOS'!$AP712="Muy Baja",'MAPA DE RIESGOS'!$AR712="Leve"),CONCATENATE("R",'MAPA DE RIESGOS'!$H712,"C",'MAPA DE RIESGOS'!$AF712),"")</f>
        <v/>
      </c>
      <c r="R173" s="338" t="str">
        <f>IF(AND('MAPA DE RIESGOS'!$AP713="Muy Baja",'MAPA DE RIESGOS'!$AR713="Leve"),CONCATENATE("R",'MAPA DE RIESGOS'!$H713,"C",'MAPA DE RIESGOS'!$AF713),"")</f>
        <v/>
      </c>
      <c r="S173" s="338" t="str">
        <f>IF(AND('MAPA DE RIESGOS'!$AP714="Muy Baja",'MAPA DE RIESGOS'!$AR714="Leve"),CONCATENATE("R",'MAPA DE RIESGOS'!$H714,"C",'MAPA DE RIESGOS'!$AF714),"")</f>
        <v/>
      </c>
      <c r="T173" s="338" t="str">
        <f>IF(AND('MAPA DE RIESGOS'!$AP715="Muy Baja",'MAPA DE RIESGOS'!$AR715="Leve"),CONCATENATE("R",'MAPA DE RIESGOS'!$H715,"C",'MAPA DE RIESGOS'!$AF715),"")</f>
        <v/>
      </c>
      <c r="U173" s="338" t="str">
        <f>IF(AND('MAPA DE RIESGOS'!$AP716="Muy Baja",'MAPA DE RIESGOS'!$AR716="Leve"),CONCATENATE("R",'MAPA DE RIESGOS'!$H716,"C",'MAPA DE RIESGOS'!$AF716),"")</f>
        <v/>
      </c>
      <c r="V173" s="338" t="str">
        <f>IF(AND('MAPA DE RIESGOS'!$AP717="Muy Baja",'MAPA DE RIESGOS'!$AR717="Leve"),CONCATENATE("R",'MAPA DE RIESGOS'!$H717,"C",'MAPA DE RIESGOS'!$AF717),"")</f>
        <v/>
      </c>
      <c r="W173" s="338" t="str">
        <f>IF(AND('MAPA DE RIESGOS'!$AP718="Muy Baja",'MAPA DE RIESGOS'!$AR718="Leve"),CONCATENATE("R",'MAPA DE RIESGOS'!$H718,"C",'MAPA DE RIESGOS'!$AF718),"")</f>
        <v/>
      </c>
      <c r="X173" s="338" t="str">
        <f>IF(AND('MAPA DE RIESGOS'!$AP719="Muy Baja",'MAPA DE RIESGOS'!$AR719="Leve"),CONCATENATE("R",'MAPA DE RIESGOS'!$H719,"C",'MAPA DE RIESGOS'!$AF719),"")</f>
        <v/>
      </c>
      <c r="Y173" s="338" t="str">
        <f>IF(AND('MAPA DE RIESGOS'!$AP720="Muy Baja",'MAPA DE RIESGOS'!$AR720="Leve"),CONCATENATE("R",'MAPA DE RIESGOS'!$H720,"C",'MAPA DE RIESGOS'!$AF720),"")</f>
        <v/>
      </c>
      <c r="Z173" s="338" t="str">
        <f>IF(AND('MAPA DE RIESGOS'!$AP721="Muy Baja",'MAPA DE RIESGOS'!$AR721="Leve"),CONCATENATE("R",'MAPA DE RIESGOS'!$H721,"C",'MAPA DE RIESGOS'!$AF721),"")</f>
        <v/>
      </c>
      <c r="AA173" s="339" t="str">
        <f>IF(AND('MAPA DE RIESGOS'!$AP722="Muy Baja",'MAPA DE RIESGOS'!$AR722="Leve"),CONCATENATE("R",'MAPA DE RIESGOS'!$H722,"C",'MAPA DE RIESGOS'!$AF722),"")</f>
        <v/>
      </c>
      <c r="AB173" s="337" t="str">
        <f>IF(AND('MAPA DE RIESGOS'!$AP705="Muy Baja",'MAPA DE RIESGOS'!$AR705="Menor"),CONCATENATE("R",'MAPA DE RIESGOS'!$H705,"C",'MAPA DE RIESGOS'!$AF705),"")</f>
        <v/>
      </c>
      <c r="AC173" s="338" t="str">
        <f>IF(AND('MAPA DE RIESGOS'!$AP706="Muy Baja",'MAPA DE RIESGOS'!$AR706="Menor"),CONCATENATE("R",'MAPA DE RIESGOS'!$H706,"C",'MAPA DE RIESGOS'!$AF706),"")</f>
        <v/>
      </c>
      <c r="AD173" s="338" t="str">
        <f>IF(AND('MAPA DE RIESGOS'!$AP707="Muy Baja",'MAPA DE RIESGOS'!$AR707="Menor"),CONCATENATE("R",'MAPA DE RIESGOS'!$H707,"C",'MAPA DE RIESGOS'!$AF707),"")</f>
        <v/>
      </c>
      <c r="AE173" s="338" t="str">
        <f>IF(AND('MAPA DE RIESGOS'!$AP708="Muy Baja",'MAPA DE RIESGOS'!$AR708="Menor"),CONCATENATE("R",'MAPA DE RIESGOS'!$H708,"C",'MAPA DE RIESGOS'!$AF708),"")</f>
        <v/>
      </c>
      <c r="AF173" s="338" t="str">
        <f>IF(AND('MAPA DE RIESGOS'!$AP709="Muy Baja",'MAPA DE RIESGOS'!$AR709="Menor"),CONCATENATE("R",'MAPA DE RIESGOS'!$H709,"C",'MAPA DE RIESGOS'!$AF709),"")</f>
        <v/>
      </c>
      <c r="AG173" s="338" t="str">
        <f>IF(AND('MAPA DE RIESGOS'!$AP710="Muy Baja",'MAPA DE RIESGOS'!$AR710="Menor"),CONCATENATE("R",'MAPA DE RIESGOS'!$H710,"C",'MAPA DE RIESGOS'!$AF710),"")</f>
        <v/>
      </c>
      <c r="AH173" s="338" t="str">
        <f>IF(AND('MAPA DE RIESGOS'!$AP711="Muy Baja",'MAPA DE RIESGOS'!$AR711="Menor"),CONCATENATE("R",'MAPA DE RIESGOS'!$H711,"C",'MAPA DE RIESGOS'!$AF711),"")</f>
        <v/>
      </c>
      <c r="AI173" s="338" t="str">
        <f>IF(AND('MAPA DE RIESGOS'!$AP712="Muy Baja",'MAPA DE RIESGOS'!$AR712="Menor"),CONCATENATE("R",'MAPA DE RIESGOS'!$H712,"C",'MAPA DE RIESGOS'!$AF712),"")</f>
        <v/>
      </c>
      <c r="AJ173" s="338" t="str">
        <f>IF(AND('MAPA DE RIESGOS'!$AP713="Muy Baja",'MAPA DE RIESGOS'!$AR713="Menor"),CONCATENATE("R",'MAPA DE RIESGOS'!$H713,"C",'MAPA DE RIESGOS'!$AF713),"")</f>
        <v/>
      </c>
      <c r="AK173" s="338" t="str">
        <f>IF(AND('MAPA DE RIESGOS'!$AP714="Muy Baja",'MAPA DE RIESGOS'!$AR714="Menor"),CONCATENATE("R",'MAPA DE RIESGOS'!$H714,"C",'MAPA DE RIESGOS'!$AF714),"")</f>
        <v/>
      </c>
      <c r="AL173" s="338" t="str">
        <f>IF(AND('MAPA DE RIESGOS'!$AP715="Muy Baja",'MAPA DE RIESGOS'!$AR715="Menor"),CONCATENATE("R",'MAPA DE RIESGOS'!$H715,"C",'MAPA DE RIESGOS'!$AF715),"")</f>
        <v/>
      </c>
      <c r="AM173" s="338" t="str">
        <f>IF(AND('MAPA DE RIESGOS'!$AP716="Muy Baja",'MAPA DE RIESGOS'!$AR716="Menor"),CONCATENATE("R",'MAPA DE RIESGOS'!$H716,"C",'MAPA DE RIESGOS'!$AF716),"")</f>
        <v/>
      </c>
      <c r="AN173" s="338" t="str">
        <f>IF(AND('MAPA DE RIESGOS'!$AP717="Muy Baja",'MAPA DE RIESGOS'!$AR717="Menor"),CONCATENATE("R",'MAPA DE RIESGOS'!$H717,"C",'MAPA DE RIESGOS'!$AF717),"")</f>
        <v/>
      </c>
      <c r="AO173" s="338" t="str">
        <f>IF(AND('MAPA DE RIESGOS'!$AP718="Muy Baja",'MAPA DE RIESGOS'!$AR718="Menor"),CONCATENATE("R",'MAPA DE RIESGOS'!$H718,"C",'MAPA DE RIESGOS'!$AF718),"")</f>
        <v/>
      </c>
      <c r="AP173" s="338" t="str">
        <f>IF(AND('MAPA DE RIESGOS'!$AP719="Muy Baja",'MAPA DE RIESGOS'!$AR719="Menor"),CONCATENATE("R",'MAPA DE RIESGOS'!$H719,"C",'MAPA DE RIESGOS'!$AF719),"")</f>
        <v/>
      </c>
      <c r="AQ173" s="338" t="str">
        <f>IF(AND('MAPA DE RIESGOS'!$AP720="Muy Baja",'MAPA DE RIESGOS'!$AR720="Menor"),CONCATENATE("R",'MAPA DE RIESGOS'!$H720,"C",'MAPA DE RIESGOS'!$AF720),"")</f>
        <v/>
      </c>
      <c r="AR173" s="338" t="str">
        <f>IF(AND('MAPA DE RIESGOS'!$AP721="Muy Baja",'MAPA DE RIESGOS'!$AR721="Menor"),CONCATENATE("R",'MAPA DE RIESGOS'!$H721,"C",'MAPA DE RIESGOS'!$AF721),"")</f>
        <v/>
      </c>
      <c r="AS173" s="339" t="str">
        <f>IF(AND('MAPA DE RIESGOS'!$AP722="Muy Baja",'MAPA DE RIESGOS'!$AR722="Menor"),CONCATENATE("R",'MAPA DE RIESGOS'!$H722,"C",'MAPA DE RIESGOS'!$AF722),"")</f>
        <v/>
      </c>
      <c r="AT173" s="328" t="str">
        <f>IF(AND('MAPA DE RIESGOS'!$AP705="Muy Baja",'MAPA DE RIESGOS'!$AR705="Moderado"),CONCATENATE("R",'MAPA DE RIESGOS'!$H705,"C",'MAPA DE RIESGOS'!$AF705),"")</f>
        <v/>
      </c>
      <c r="AU173" s="329" t="str">
        <f>IF(AND('MAPA DE RIESGOS'!$AP706="Muy Baja",'MAPA DE RIESGOS'!$AR706="Moderado"),CONCATENATE("R",'MAPA DE RIESGOS'!$H706,"C",'MAPA DE RIESGOS'!$AF706),"")</f>
        <v/>
      </c>
      <c r="AV173" s="329" t="str">
        <f>IF(AND('MAPA DE RIESGOS'!$AP707="Muy Baja",'MAPA DE RIESGOS'!$AR707="Moderado"),CONCATENATE("R",'MAPA DE RIESGOS'!$H707,"C",'MAPA DE RIESGOS'!$AF707),"")</f>
        <v/>
      </c>
      <c r="AW173" s="329" t="str">
        <f>IF(AND('MAPA DE RIESGOS'!$AP708="Muy Baja",'MAPA DE RIESGOS'!$AR708="Moderado"),CONCATENATE("R",'MAPA DE RIESGOS'!$H708,"C",'MAPA DE RIESGOS'!$AF708),"")</f>
        <v/>
      </c>
      <c r="AX173" s="329" t="str">
        <f>IF(AND('MAPA DE RIESGOS'!$AP709="Muy Baja",'MAPA DE RIESGOS'!$AR709="Moderado"),CONCATENATE("R",'MAPA DE RIESGOS'!$H709,"C",'MAPA DE RIESGOS'!$AF709),"")</f>
        <v/>
      </c>
      <c r="AY173" s="329" t="str">
        <f>IF(AND('MAPA DE RIESGOS'!$AP710="Muy Baja",'MAPA DE RIESGOS'!$AR710="Moderado"),CONCATENATE("R",'MAPA DE RIESGOS'!$H710,"C",'MAPA DE RIESGOS'!$AF710),"")</f>
        <v/>
      </c>
      <c r="AZ173" s="329" t="str">
        <f>IF(AND('MAPA DE RIESGOS'!$AP711="Muy Baja",'MAPA DE RIESGOS'!$AR711="Moderado"),CONCATENATE("R",'MAPA DE RIESGOS'!$H711,"C",'MAPA DE RIESGOS'!$AF711),"")</f>
        <v/>
      </c>
      <c r="BA173" s="329" t="str">
        <f>IF(AND('MAPA DE RIESGOS'!$AP712="Muy Baja",'MAPA DE RIESGOS'!$AR712="Moderado"),CONCATENATE("R",'MAPA DE RIESGOS'!$H712,"C",'MAPA DE RIESGOS'!$AF712),"")</f>
        <v/>
      </c>
      <c r="BB173" s="329" t="str">
        <f>IF(AND('MAPA DE RIESGOS'!$AP713="Muy Baja",'MAPA DE RIESGOS'!$AR713="Moderado"),CONCATENATE("R",'MAPA DE RIESGOS'!$H713,"C",'MAPA DE RIESGOS'!$AF713),"")</f>
        <v/>
      </c>
      <c r="BC173" s="329" t="str">
        <f>IF(AND('MAPA DE RIESGOS'!$AP714="Muy Baja",'MAPA DE RIESGOS'!$AR714="Moderado"),CONCATENATE("R",'MAPA DE RIESGOS'!$H714,"C",'MAPA DE RIESGOS'!$AF714),"")</f>
        <v/>
      </c>
      <c r="BD173" s="329" t="str">
        <f>IF(AND('MAPA DE RIESGOS'!$AP715="Muy Baja",'MAPA DE RIESGOS'!$AR715="Moderado"),CONCATENATE("R",'MAPA DE RIESGOS'!$H715,"C",'MAPA DE RIESGOS'!$AF715),"")</f>
        <v/>
      </c>
      <c r="BE173" s="329" t="str">
        <f>IF(AND('MAPA DE RIESGOS'!$AP716="Muy Baja",'MAPA DE RIESGOS'!$AR716="Moderado"),CONCATENATE("R",'MAPA DE RIESGOS'!$H716,"C",'MAPA DE RIESGOS'!$AF716),"")</f>
        <v/>
      </c>
      <c r="BF173" s="329" t="str">
        <f>IF(AND('MAPA DE RIESGOS'!$AP717="Muy Baja",'MAPA DE RIESGOS'!$AR717="Moderado"),CONCATENATE("R",'MAPA DE RIESGOS'!$H717,"C",'MAPA DE RIESGOS'!$AF717),"")</f>
        <v/>
      </c>
      <c r="BG173" s="329" t="str">
        <f>IF(AND('MAPA DE RIESGOS'!$AP718="Muy Baja",'MAPA DE RIESGOS'!$AR718="Moderado"),CONCATENATE("R",'MAPA DE RIESGOS'!$H718,"C",'MAPA DE RIESGOS'!$AF718),"")</f>
        <v/>
      </c>
      <c r="BH173" s="329" t="str">
        <f>IF(AND('MAPA DE RIESGOS'!$AP719="Muy Baja",'MAPA DE RIESGOS'!$AR719="Moderado"),CONCATENATE("R",'MAPA DE RIESGOS'!$H719,"C",'MAPA DE RIESGOS'!$AF719),"")</f>
        <v/>
      </c>
      <c r="BI173" s="329" t="str">
        <f>IF(AND('MAPA DE RIESGOS'!$AP720="Muy Baja",'MAPA DE RIESGOS'!$AR720="Moderado"),CONCATENATE("R",'MAPA DE RIESGOS'!$H720,"C",'MAPA DE RIESGOS'!$AF720),"")</f>
        <v/>
      </c>
      <c r="BJ173" s="329" t="str">
        <f>IF(AND('MAPA DE RIESGOS'!$AP721="Muy Baja",'MAPA DE RIESGOS'!$AR721="Moderado"),CONCATENATE("R",'MAPA DE RIESGOS'!$H721,"C",'MAPA DE RIESGOS'!$AF721),"")</f>
        <v/>
      </c>
      <c r="BK173" s="330" t="str">
        <f>IF(AND('MAPA DE RIESGOS'!$AP722="Muy Baja",'MAPA DE RIESGOS'!$AR722="Moderado"),CONCATENATE("R",'MAPA DE RIESGOS'!$H722,"C",'MAPA DE RIESGOS'!$AF722),"")</f>
        <v/>
      </c>
      <c r="BL173" s="316" t="str">
        <f>IF(AND('MAPA DE RIESGOS'!$AP705="Muy Baja",'MAPA DE RIESGOS'!$AR705="Mayor"),CONCATENATE("R",'MAPA DE RIESGOS'!$H705,"C",'MAPA DE RIESGOS'!$AF705),"")</f>
        <v/>
      </c>
      <c r="BM173" s="316" t="str">
        <f>IF(AND('MAPA DE RIESGOS'!$AP706="Muy Baja",'MAPA DE RIESGOS'!$AR706="Mayor"),CONCATENATE("R",'MAPA DE RIESGOS'!$H706,"C",'MAPA DE RIESGOS'!$AF706),"")</f>
        <v/>
      </c>
      <c r="BN173" s="316" t="str">
        <f>IF(AND('MAPA DE RIESGOS'!$AP707="Muy Baja",'MAPA DE RIESGOS'!$AR707="Mayor"),CONCATENATE("R",'MAPA DE RIESGOS'!$H707,"C",'MAPA DE RIESGOS'!$AF707),"")</f>
        <v/>
      </c>
      <c r="BO173" s="316" t="str">
        <f>IF(AND('MAPA DE RIESGOS'!$AP708="Muy Baja",'MAPA DE RIESGOS'!$AR708="Mayor"),CONCATENATE("R",'MAPA DE RIESGOS'!$H708,"C",'MAPA DE RIESGOS'!$AF708),"")</f>
        <v/>
      </c>
      <c r="BP173" s="316" t="str">
        <f>IF(AND('MAPA DE RIESGOS'!$AP709="Muy Baja",'MAPA DE RIESGOS'!$AR709="Mayor"),CONCATENATE("R",'MAPA DE RIESGOS'!$H709,"C",'MAPA DE RIESGOS'!$AF709),"")</f>
        <v/>
      </c>
      <c r="BQ173" s="316" t="str">
        <f>IF(AND('MAPA DE RIESGOS'!$AP710="Muy Baja",'MAPA DE RIESGOS'!$AR710="Mayor"),CONCATENATE("R",'MAPA DE RIESGOS'!$H710,"C",'MAPA DE RIESGOS'!$AF710),"")</f>
        <v/>
      </c>
      <c r="BR173" s="316" t="str">
        <f>IF(AND('MAPA DE RIESGOS'!$AP711="Muy Baja",'MAPA DE RIESGOS'!$AR711="Mayor"),CONCATENATE("R",'MAPA DE RIESGOS'!$H711,"C",'MAPA DE RIESGOS'!$AF711),"")</f>
        <v/>
      </c>
      <c r="BS173" s="316" t="str">
        <f>IF(AND('MAPA DE RIESGOS'!$AP712="Muy Baja",'MAPA DE RIESGOS'!$AR712="Mayor"),CONCATENATE("R",'MAPA DE RIESGOS'!$H712,"C",'MAPA DE RIESGOS'!$AF712),"")</f>
        <v/>
      </c>
      <c r="BT173" s="316" t="str">
        <f>IF(AND('MAPA DE RIESGOS'!$AP713="Muy Baja",'MAPA DE RIESGOS'!$AR713="Mayor"),CONCATENATE("R",'MAPA DE RIESGOS'!$H713,"C",'MAPA DE RIESGOS'!$AF713),"")</f>
        <v/>
      </c>
      <c r="BU173" s="316" t="str">
        <f>IF(AND('MAPA DE RIESGOS'!$AP714="Muy Baja",'MAPA DE RIESGOS'!$AR714="Mayor"),CONCATENATE("R",'MAPA DE RIESGOS'!$H714,"C",'MAPA DE RIESGOS'!$AF714),"")</f>
        <v/>
      </c>
      <c r="BV173" s="316" t="str">
        <f>IF(AND('MAPA DE RIESGOS'!$AP715="Muy Baja",'MAPA DE RIESGOS'!$AR715="Mayor"),CONCATENATE("R",'MAPA DE RIESGOS'!$H715,"C",'MAPA DE RIESGOS'!$AF715),"")</f>
        <v/>
      </c>
      <c r="BW173" s="316" t="str">
        <f>IF(AND('MAPA DE RIESGOS'!$AP716="Muy Baja",'MAPA DE RIESGOS'!$AR716="Mayor"),CONCATENATE("R",'MAPA DE RIESGOS'!$H716,"C",'MAPA DE RIESGOS'!$AF716),"")</f>
        <v/>
      </c>
      <c r="BX173" s="316" t="str">
        <f>IF(AND('MAPA DE RIESGOS'!$AP717="Muy Baja",'MAPA DE RIESGOS'!$AR717="Mayor"),CONCATENATE("R",'MAPA DE RIESGOS'!$H717,"C",'MAPA DE RIESGOS'!$AF717),"")</f>
        <v/>
      </c>
      <c r="BY173" s="316" t="str">
        <f>IF(AND('MAPA DE RIESGOS'!$AP718="Muy Baja",'MAPA DE RIESGOS'!$AR718="Mayor"),CONCATENATE("R",'MAPA DE RIESGOS'!$H718,"C",'MAPA DE RIESGOS'!$AF718),"")</f>
        <v/>
      </c>
      <c r="BZ173" s="316" t="str">
        <f>IF(AND('MAPA DE RIESGOS'!$AP719="Muy Baja",'MAPA DE RIESGOS'!$AR719="Mayor"),CONCATENATE("R",'MAPA DE RIESGOS'!$H719,"C",'MAPA DE RIESGOS'!$AF719),"")</f>
        <v/>
      </c>
      <c r="CA173" s="316" t="str">
        <f>IF(AND('MAPA DE RIESGOS'!$AP720="Muy Baja",'MAPA DE RIESGOS'!$AR720="Mayor"),CONCATENATE("R",'MAPA DE RIESGOS'!$H720,"C",'MAPA DE RIESGOS'!$AF720),"")</f>
        <v/>
      </c>
      <c r="CB173" s="316" t="str">
        <f>IF(AND('MAPA DE RIESGOS'!$AP721="Muy Baja",'MAPA DE RIESGOS'!$AR721="Mayor"),CONCATENATE("R",'MAPA DE RIESGOS'!$H721,"C",'MAPA DE RIESGOS'!$AF721),"")</f>
        <v/>
      </c>
      <c r="CC173" s="317" t="str">
        <f>IF(AND('MAPA DE RIESGOS'!$AP722="Muy Baja",'MAPA DE RIESGOS'!$AR722="Mayor"),CONCATENATE("R",'MAPA DE RIESGOS'!$H722,"C",'MAPA DE RIESGOS'!$AF722),"")</f>
        <v/>
      </c>
      <c r="CD173" s="318" t="str">
        <f>IF(AND('MAPA DE RIESGOS'!$AP705="Muy Baja",'MAPA DE RIESGOS'!$AR705="Catastrófico"),CONCATENATE("R",'MAPA DE RIESGOS'!$H705,"C",'MAPA DE RIESGOS'!$AF705),"")</f>
        <v/>
      </c>
      <c r="CE173" s="318" t="str">
        <f>IF(AND('MAPA DE RIESGOS'!$AP706="Muy Baja",'MAPA DE RIESGOS'!$AR706="Catastrófico"),CONCATENATE("R",'MAPA DE RIESGOS'!$H706,"C",'MAPA DE RIESGOS'!$AF706),"")</f>
        <v/>
      </c>
      <c r="CF173" s="318" t="str">
        <f>IF(AND('MAPA DE RIESGOS'!$AP707="Muy Baja",'MAPA DE RIESGOS'!$AR707="Catastrófico"),CONCATENATE("R",'MAPA DE RIESGOS'!$H707,"C",'MAPA DE RIESGOS'!$AF707),"")</f>
        <v/>
      </c>
      <c r="CG173" s="318" t="str">
        <f>IF(AND('MAPA DE RIESGOS'!$AP708="Muy Baja",'MAPA DE RIESGOS'!$AR708="Catastrófico"),CONCATENATE("R",'MAPA DE RIESGOS'!$H708,"C",'MAPA DE RIESGOS'!$AF708),"")</f>
        <v/>
      </c>
      <c r="CH173" s="318" t="str">
        <f>IF(AND('MAPA DE RIESGOS'!$AP709="Muy Baja",'MAPA DE RIESGOS'!$AR709="Catastrófico"),CONCATENATE("R",'MAPA DE RIESGOS'!$H709,"C",'MAPA DE RIESGOS'!$AF709),"")</f>
        <v/>
      </c>
      <c r="CI173" s="318" t="str">
        <f>IF(AND('MAPA DE RIESGOS'!$AP710="Muy Baja",'MAPA DE RIESGOS'!$AR710="Catastrófico"),CONCATENATE("R",'MAPA DE RIESGOS'!$H710,"C",'MAPA DE RIESGOS'!$AF710),"")</f>
        <v/>
      </c>
      <c r="CJ173" s="318" t="str">
        <f>IF(AND('MAPA DE RIESGOS'!$AP711="Muy Baja",'MAPA DE RIESGOS'!$AR711="Catastrófico"),CONCATENATE("R",'MAPA DE RIESGOS'!$H711,"C",'MAPA DE RIESGOS'!$AF711),"")</f>
        <v/>
      </c>
      <c r="CK173" s="318" t="str">
        <f>IF(AND('MAPA DE RIESGOS'!$AP712="Muy Baja",'MAPA DE RIESGOS'!$AR712="Catastrófico"),CONCATENATE("R",'MAPA DE RIESGOS'!$H712,"C",'MAPA DE RIESGOS'!$AF712),"")</f>
        <v/>
      </c>
      <c r="CL173" s="318" t="str">
        <f>IF(AND('MAPA DE RIESGOS'!$AP713="Muy Baja",'MAPA DE RIESGOS'!$AR713="Catastrófico"),CONCATENATE("R",'MAPA DE RIESGOS'!$H713,"C",'MAPA DE RIESGOS'!$AF713),"")</f>
        <v/>
      </c>
      <c r="CM173" s="318" t="str">
        <f>IF(AND('MAPA DE RIESGOS'!$AP714="Muy Baja",'MAPA DE RIESGOS'!$AR714="Catastrófico"),CONCATENATE("R",'MAPA DE RIESGOS'!$H714,"C",'MAPA DE RIESGOS'!$AF714),"")</f>
        <v/>
      </c>
      <c r="CN173" s="318" t="str">
        <f>IF(AND('MAPA DE RIESGOS'!$AP715="Muy Baja",'MAPA DE RIESGOS'!$AR715="Catastrófico"),CONCATENATE("R",'MAPA DE RIESGOS'!$H715,"C",'MAPA DE RIESGOS'!$AF715),"")</f>
        <v/>
      </c>
      <c r="CO173" s="318" t="str">
        <f>IF(AND('MAPA DE RIESGOS'!$AP716="Muy Baja",'MAPA DE RIESGOS'!$AR716="Catastrófico"),CONCATENATE("R",'MAPA DE RIESGOS'!$H716,"C",'MAPA DE RIESGOS'!$AF716),"")</f>
        <v/>
      </c>
      <c r="CP173" s="318" t="str">
        <f>IF(AND('MAPA DE RIESGOS'!$AP717="Muy Baja",'MAPA DE RIESGOS'!$AR717="Catastrófico"),CONCATENATE("R",'MAPA DE RIESGOS'!$H717,"C",'MAPA DE RIESGOS'!$AF717),"")</f>
        <v/>
      </c>
      <c r="CQ173" s="318" t="str">
        <f>IF(AND('MAPA DE RIESGOS'!$AP718="Muy Baja",'MAPA DE RIESGOS'!$AR718="Catastrófico"),CONCATENATE("R",'MAPA DE RIESGOS'!$H718,"C",'MAPA DE RIESGOS'!$AF718),"")</f>
        <v/>
      </c>
      <c r="CR173" s="318" t="str">
        <f>IF(AND('MAPA DE RIESGOS'!$AP719="Muy Baja",'MAPA DE RIESGOS'!$AR719="Catastrófico"),CONCATENATE("R",'MAPA DE RIESGOS'!$H719,"C",'MAPA DE RIESGOS'!$AF719),"")</f>
        <v/>
      </c>
      <c r="CS173" s="318" t="str">
        <f>IF(AND('MAPA DE RIESGOS'!$AP720="Muy Baja",'MAPA DE RIESGOS'!$AR720="Catastrófico"),CONCATENATE("R",'MAPA DE RIESGOS'!$H720,"C",'MAPA DE RIESGOS'!$AF720),"")</f>
        <v/>
      </c>
      <c r="CT173" s="318" t="str">
        <f>IF(AND('MAPA DE RIESGOS'!$AP721="Muy Baja",'MAPA DE RIESGOS'!$AR721="Catastrófico"),CONCATENATE("R",'MAPA DE RIESGOS'!$H721,"C",'MAPA DE RIESGOS'!$AF721),"")</f>
        <v/>
      </c>
      <c r="CU173" s="319" t="str">
        <f>IF(AND('MAPA DE RIESGOS'!$AP722="Muy Baja",'MAPA DE RIESGOS'!$AR722="Catastrófico"),CONCATENATE("R",'MAPA DE RIESGOS'!$H722,"C",'MAPA DE RIESGOS'!$AF722),"")</f>
        <v/>
      </c>
      <c r="CV173" s="57"/>
      <c r="CW173" s="347"/>
      <c r="CX173" s="347"/>
      <c r="CY173" s="347"/>
      <c r="CZ173" s="347"/>
      <c r="DA173" s="347"/>
      <c r="DB173" s="347"/>
    </row>
    <row r="174" spans="2:106" ht="32.450000000000003" customHeight="1">
      <c r="B174" s="878"/>
      <c r="C174" s="878"/>
      <c r="D174" s="879"/>
      <c r="E174" s="849"/>
      <c r="F174" s="850"/>
      <c r="G174" s="850"/>
      <c r="H174" s="850"/>
      <c r="I174" s="850"/>
      <c r="J174" s="337" t="str">
        <f>IF(AND('MAPA DE RIESGOS'!$AP723="Muy Baja",'MAPA DE RIESGOS'!$AR723="Leve"),CONCATENATE("R",'MAPA DE RIESGOS'!$H723,"C",'MAPA DE RIESGOS'!$AF723),"")</f>
        <v/>
      </c>
      <c r="K174" s="338" t="str">
        <f>IF(AND('MAPA DE RIESGOS'!$AP724="Muy Baja",'MAPA DE RIESGOS'!$AR724="Leve"),CONCATENATE("R",'MAPA DE RIESGOS'!$H724,"C",'MAPA DE RIESGOS'!$AF724),"")</f>
        <v/>
      </c>
      <c r="L174" s="338" t="str">
        <f>IF(AND('MAPA DE RIESGOS'!$AP725="Muy Baja",'MAPA DE RIESGOS'!$AR725="Leve"),CONCATENATE("R",'MAPA DE RIESGOS'!$H725,"C",'MAPA DE RIESGOS'!$AF725),"")</f>
        <v/>
      </c>
      <c r="M174" s="338" t="str">
        <f>IF(AND('MAPA DE RIESGOS'!$AP726="Muy Baja",'MAPA DE RIESGOS'!$AR726="Leve"),CONCATENATE("R",'MAPA DE RIESGOS'!$H726,"C",'MAPA DE RIESGOS'!$AF726),"")</f>
        <v/>
      </c>
      <c r="N174" s="338" t="str">
        <f>IF(AND('MAPA DE RIESGOS'!$AP727="Muy Baja",'MAPA DE RIESGOS'!$AR727="Leve"),CONCATENATE("R",'MAPA DE RIESGOS'!$H727,"C",'MAPA DE RIESGOS'!$AF727),"")</f>
        <v/>
      </c>
      <c r="O174" s="338" t="str">
        <f>IF(AND('MAPA DE RIESGOS'!$AP728="Muy Baja",'MAPA DE RIESGOS'!$AR728="Leve"),CONCATENATE("R",'MAPA DE RIESGOS'!$H728,"C",'MAPA DE RIESGOS'!$AF728),"")</f>
        <v/>
      </c>
      <c r="P174" s="338" t="str">
        <f>IF(AND('MAPA DE RIESGOS'!$AP729="Muy Baja",'MAPA DE RIESGOS'!$AR729="Leve"),CONCATENATE("R",'MAPA DE RIESGOS'!$H729,"C",'MAPA DE RIESGOS'!$AF729),"")</f>
        <v/>
      </c>
      <c r="Q174" s="338" t="str">
        <f>IF(AND('MAPA DE RIESGOS'!$AP730="Muy Baja",'MAPA DE RIESGOS'!$AR730="Leve"),CONCATENATE("R",'MAPA DE RIESGOS'!$H730,"C",'MAPA DE RIESGOS'!$AF730),"")</f>
        <v/>
      </c>
      <c r="R174" s="338" t="str">
        <f>IF(AND('MAPA DE RIESGOS'!$AP731="Muy Baja",'MAPA DE RIESGOS'!$AR731="Leve"),CONCATENATE("R",'MAPA DE RIESGOS'!$H731,"C",'MAPA DE RIESGOS'!$AF731),"")</f>
        <v/>
      </c>
      <c r="S174" s="338" t="str">
        <f>IF(AND('MAPA DE RIESGOS'!$AP732="Muy Baja",'MAPA DE RIESGOS'!$AR732="Leve"),CONCATENATE("R",'MAPA DE RIESGOS'!$H732,"C",'MAPA DE RIESGOS'!$AF732),"")</f>
        <v/>
      </c>
      <c r="T174" s="338" t="str">
        <f>IF(AND('MAPA DE RIESGOS'!$AP733="Muy Baja",'MAPA DE RIESGOS'!$AR733="Leve"),CONCATENATE("R",'MAPA DE RIESGOS'!$H733,"C",'MAPA DE RIESGOS'!$AF733),"")</f>
        <v/>
      </c>
      <c r="U174" s="338" t="str">
        <f>IF(AND('MAPA DE RIESGOS'!$AP734="Muy Baja",'MAPA DE RIESGOS'!$AR734="Leve"),CONCATENATE("R",'MAPA DE RIESGOS'!$H734,"C",'MAPA DE RIESGOS'!$AF734),"")</f>
        <v/>
      </c>
      <c r="V174" s="338" t="str">
        <f>IF(AND('MAPA DE RIESGOS'!$AP735="Muy Baja",'MAPA DE RIESGOS'!$AR735="Leve"),CONCATENATE("R",'MAPA DE RIESGOS'!$H735,"C",'MAPA DE RIESGOS'!$AF735),"")</f>
        <v/>
      </c>
      <c r="W174" s="338" t="str">
        <f>IF(AND('MAPA DE RIESGOS'!$AP736="Muy Baja",'MAPA DE RIESGOS'!$AR736="Leve"),CONCATENATE("R",'MAPA DE RIESGOS'!$H736,"C",'MAPA DE RIESGOS'!$AF736),"")</f>
        <v/>
      </c>
      <c r="X174" s="338" t="str">
        <f>IF(AND('MAPA DE RIESGOS'!$AP737="Muy Baja",'MAPA DE RIESGOS'!$AR737="Leve"),CONCATENATE("R",'MAPA DE RIESGOS'!$H737,"C",'MAPA DE RIESGOS'!$AF737),"")</f>
        <v/>
      </c>
      <c r="Y174" s="338" t="str">
        <f>IF(AND('MAPA DE RIESGOS'!$AP738="Muy Baja",'MAPA DE RIESGOS'!$AR738="Leve"),CONCATENATE("R",'MAPA DE RIESGOS'!$H738,"C",'MAPA DE RIESGOS'!$AF738),"")</f>
        <v/>
      </c>
      <c r="Z174" s="338" t="str">
        <f>IF(AND('MAPA DE RIESGOS'!$AP739="Muy Baja",'MAPA DE RIESGOS'!$AR739="Leve"),CONCATENATE("R",'MAPA DE RIESGOS'!$H739,"C",'MAPA DE RIESGOS'!$AF739),"")</f>
        <v/>
      </c>
      <c r="AA174" s="339" t="str">
        <f>IF(AND('MAPA DE RIESGOS'!$AP740="Muy Baja",'MAPA DE RIESGOS'!$AR740="Leve"),CONCATENATE("R",'MAPA DE RIESGOS'!$H740,"C",'MAPA DE RIESGOS'!$AF740),"")</f>
        <v/>
      </c>
      <c r="AB174" s="337" t="str">
        <f>IF(AND('MAPA DE RIESGOS'!$AP723="Muy Baja",'MAPA DE RIESGOS'!$AR723="Menor"),CONCATENATE("R",'MAPA DE RIESGOS'!$H723,"C",'MAPA DE RIESGOS'!$AF723),"")</f>
        <v/>
      </c>
      <c r="AC174" s="338" t="str">
        <f>IF(AND('MAPA DE RIESGOS'!$AP724="Muy Baja",'MAPA DE RIESGOS'!$AR724="Menor"),CONCATENATE("R",'MAPA DE RIESGOS'!$H724,"C",'MAPA DE RIESGOS'!$AF724),"")</f>
        <v/>
      </c>
      <c r="AD174" s="338" t="str">
        <f>IF(AND('MAPA DE RIESGOS'!$AP725="Muy Baja",'MAPA DE RIESGOS'!$AR725="Menor"),CONCATENATE("R",'MAPA DE RIESGOS'!$H725,"C",'MAPA DE RIESGOS'!$AF725),"")</f>
        <v/>
      </c>
      <c r="AE174" s="338" t="str">
        <f>IF(AND('MAPA DE RIESGOS'!$AP726="Muy Baja",'MAPA DE RIESGOS'!$AR726="Menor"),CONCATENATE("R",'MAPA DE RIESGOS'!$H726,"C",'MAPA DE RIESGOS'!$AF726),"")</f>
        <v/>
      </c>
      <c r="AF174" s="338" t="str">
        <f>IF(AND('MAPA DE RIESGOS'!$AP727="Muy Baja",'MAPA DE RIESGOS'!$AR727="Menor"),CONCATENATE("R",'MAPA DE RIESGOS'!$H727,"C",'MAPA DE RIESGOS'!$AF727),"")</f>
        <v/>
      </c>
      <c r="AG174" s="338" t="str">
        <f>IF(AND('MAPA DE RIESGOS'!$AP728="Muy Baja",'MAPA DE RIESGOS'!$AR728="Menor"),CONCATENATE("R",'MAPA DE RIESGOS'!$H728,"C",'MAPA DE RIESGOS'!$AF728),"")</f>
        <v/>
      </c>
      <c r="AH174" s="338" t="str">
        <f>IF(AND('MAPA DE RIESGOS'!$AP729="Muy Baja",'MAPA DE RIESGOS'!$AR729="Menor"),CONCATENATE("R",'MAPA DE RIESGOS'!$H729,"C",'MAPA DE RIESGOS'!$AF729),"")</f>
        <v/>
      </c>
      <c r="AI174" s="338" t="str">
        <f>IF(AND('MAPA DE RIESGOS'!$AP730="Muy Baja",'MAPA DE RIESGOS'!$AR730="Menor"),CONCATENATE("R",'MAPA DE RIESGOS'!$H730,"C",'MAPA DE RIESGOS'!$AF730),"")</f>
        <v/>
      </c>
      <c r="AJ174" s="338" t="str">
        <f>IF(AND('MAPA DE RIESGOS'!$AP731="Muy Baja",'MAPA DE RIESGOS'!$AR731="Menor"),CONCATENATE("R",'MAPA DE RIESGOS'!$H731,"C",'MAPA DE RIESGOS'!$AF731),"")</f>
        <v/>
      </c>
      <c r="AK174" s="338" t="str">
        <f>IF(AND('MAPA DE RIESGOS'!$AP732="Muy Baja",'MAPA DE RIESGOS'!$AR732="Menor"),CONCATENATE("R",'MAPA DE RIESGOS'!$H732,"C",'MAPA DE RIESGOS'!$AF732),"")</f>
        <v/>
      </c>
      <c r="AL174" s="338" t="str">
        <f>IF(AND('MAPA DE RIESGOS'!$AP733="Muy Baja",'MAPA DE RIESGOS'!$AR733="Menor"),CONCATENATE("R",'MAPA DE RIESGOS'!$H733,"C",'MAPA DE RIESGOS'!$AF733),"")</f>
        <v/>
      </c>
      <c r="AM174" s="338" t="str">
        <f>IF(AND('MAPA DE RIESGOS'!$AP734="Muy Baja",'MAPA DE RIESGOS'!$AR734="Menor"),CONCATENATE("R",'MAPA DE RIESGOS'!$H734,"C",'MAPA DE RIESGOS'!$AF734),"")</f>
        <v/>
      </c>
      <c r="AN174" s="338" t="str">
        <f>IF(AND('MAPA DE RIESGOS'!$AP735="Muy Baja",'MAPA DE RIESGOS'!$AR735="Menor"),CONCATENATE("R",'MAPA DE RIESGOS'!$H735,"C",'MAPA DE RIESGOS'!$AF735),"")</f>
        <v/>
      </c>
      <c r="AO174" s="338" t="str">
        <f>IF(AND('MAPA DE RIESGOS'!$AP736="Muy Baja",'MAPA DE RIESGOS'!$AR736="Menor"),CONCATENATE("R",'MAPA DE RIESGOS'!$H736,"C",'MAPA DE RIESGOS'!$AF736),"")</f>
        <v/>
      </c>
      <c r="AP174" s="338" t="str">
        <f>IF(AND('MAPA DE RIESGOS'!$AP737="Muy Baja",'MAPA DE RIESGOS'!$AR737="Menor"),CONCATENATE("R",'MAPA DE RIESGOS'!$H737,"C",'MAPA DE RIESGOS'!$AF737),"")</f>
        <v/>
      </c>
      <c r="AQ174" s="338" t="str">
        <f>IF(AND('MAPA DE RIESGOS'!$AP738="Muy Baja",'MAPA DE RIESGOS'!$AR738="Menor"),CONCATENATE("R",'MAPA DE RIESGOS'!$H738,"C",'MAPA DE RIESGOS'!$AF738),"")</f>
        <v/>
      </c>
      <c r="AR174" s="338" t="str">
        <f>IF(AND('MAPA DE RIESGOS'!$AP739="Muy Baja",'MAPA DE RIESGOS'!$AR739="Menor"),CONCATENATE("R",'MAPA DE RIESGOS'!$H739,"C",'MAPA DE RIESGOS'!$AF739),"")</f>
        <v/>
      </c>
      <c r="AS174" s="339" t="str">
        <f>IF(AND('MAPA DE RIESGOS'!$AP740="Muy Baja",'MAPA DE RIESGOS'!$AR740="Menor"),CONCATENATE("R",'MAPA DE RIESGOS'!$H740,"C",'MAPA DE RIESGOS'!$AF740),"")</f>
        <v/>
      </c>
      <c r="AT174" s="328" t="str">
        <f>IF(AND('MAPA DE RIESGOS'!$AP723="Muy Baja",'MAPA DE RIESGOS'!$AR723="Moderado"),CONCATENATE("R",'MAPA DE RIESGOS'!$H723,"C",'MAPA DE RIESGOS'!$AF723),"")</f>
        <v/>
      </c>
      <c r="AU174" s="329" t="str">
        <f>IF(AND('MAPA DE RIESGOS'!$AP724="Muy Baja",'MAPA DE RIESGOS'!$AR724="Moderado"),CONCATENATE("R",'MAPA DE RIESGOS'!$H724,"C",'MAPA DE RIESGOS'!$AF724),"")</f>
        <v/>
      </c>
      <c r="AV174" s="329" t="str">
        <f>IF(AND('MAPA DE RIESGOS'!$AP725="Muy Baja",'MAPA DE RIESGOS'!$AR725="Moderado"),CONCATENATE("R",'MAPA DE RIESGOS'!$H725,"C",'MAPA DE RIESGOS'!$AF725),"")</f>
        <v/>
      </c>
      <c r="AW174" s="329" t="str">
        <f>IF(AND('MAPA DE RIESGOS'!$AP726="Muy Baja",'MAPA DE RIESGOS'!$AR726="Moderado"),CONCATENATE("R",'MAPA DE RIESGOS'!$H726,"C",'MAPA DE RIESGOS'!$AF726),"")</f>
        <v/>
      </c>
      <c r="AX174" s="329" t="str">
        <f>IF(AND('MAPA DE RIESGOS'!$AP727="Muy Baja",'MAPA DE RIESGOS'!$AR727="Moderado"),CONCATENATE("R",'MAPA DE RIESGOS'!$H727,"C",'MAPA DE RIESGOS'!$AF727),"")</f>
        <v/>
      </c>
      <c r="AY174" s="329" t="str">
        <f>IF(AND('MAPA DE RIESGOS'!$AP728="Muy Baja",'MAPA DE RIESGOS'!$AR728="Moderado"),CONCATENATE("R",'MAPA DE RIESGOS'!$H728,"C",'MAPA DE RIESGOS'!$AF728),"")</f>
        <v/>
      </c>
      <c r="AZ174" s="329" t="str">
        <f>IF(AND('MAPA DE RIESGOS'!$AP729="Muy Baja",'MAPA DE RIESGOS'!$AR729="Moderado"),CONCATENATE("R",'MAPA DE RIESGOS'!$H729,"C",'MAPA DE RIESGOS'!$AF729),"")</f>
        <v/>
      </c>
      <c r="BA174" s="329" t="str">
        <f>IF(AND('MAPA DE RIESGOS'!$AP730="Muy Baja",'MAPA DE RIESGOS'!$AR730="Moderado"),CONCATENATE("R",'MAPA DE RIESGOS'!$H730,"C",'MAPA DE RIESGOS'!$AF730),"")</f>
        <v/>
      </c>
      <c r="BB174" s="329" t="str">
        <f>IF(AND('MAPA DE RIESGOS'!$AP731="Muy Baja",'MAPA DE RIESGOS'!$AR731="Moderado"),CONCATENATE("R",'MAPA DE RIESGOS'!$H731,"C",'MAPA DE RIESGOS'!$AF731),"")</f>
        <v/>
      </c>
      <c r="BC174" s="329" t="str">
        <f>IF(AND('MAPA DE RIESGOS'!$AP732="Muy Baja",'MAPA DE RIESGOS'!$AR732="Moderado"),CONCATENATE("R",'MAPA DE RIESGOS'!$H732,"C",'MAPA DE RIESGOS'!$AF732),"")</f>
        <v/>
      </c>
      <c r="BD174" s="329" t="str">
        <f>IF(AND('MAPA DE RIESGOS'!$AP733="Muy Baja",'MAPA DE RIESGOS'!$AR733="Moderado"),CONCATENATE("R",'MAPA DE RIESGOS'!$H733,"C",'MAPA DE RIESGOS'!$AF733),"")</f>
        <v/>
      </c>
      <c r="BE174" s="329" t="str">
        <f>IF(AND('MAPA DE RIESGOS'!$AP734="Muy Baja",'MAPA DE RIESGOS'!$AR734="Moderado"),CONCATENATE("R",'MAPA DE RIESGOS'!$H734,"C",'MAPA DE RIESGOS'!$AF734),"")</f>
        <v/>
      </c>
      <c r="BF174" s="329" t="str">
        <f>IF(AND('MAPA DE RIESGOS'!$AP735="Muy Baja",'MAPA DE RIESGOS'!$AR735="Moderado"),CONCATENATE("R",'MAPA DE RIESGOS'!$H735,"C",'MAPA DE RIESGOS'!$AF735),"")</f>
        <v/>
      </c>
      <c r="BG174" s="329" t="str">
        <f>IF(AND('MAPA DE RIESGOS'!$AP736="Muy Baja",'MAPA DE RIESGOS'!$AR736="Moderado"),CONCATENATE("R",'MAPA DE RIESGOS'!$H736,"C",'MAPA DE RIESGOS'!$AF736),"")</f>
        <v/>
      </c>
      <c r="BH174" s="329" t="str">
        <f>IF(AND('MAPA DE RIESGOS'!$AP737="Muy Baja",'MAPA DE RIESGOS'!$AR737="Moderado"),CONCATENATE("R",'MAPA DE RIESGOS'!$H737,"C",'MAPA DE RIESGOS'!$AF737),"")</f>
        <v/>
      </c>
      <c r="BI174" s="329" t="str">
        <f>IF(AND('MAPA DE RIESGOS'!$AP738="Muy Baja",'MAPA DE RIESGOS'!$AR738="Moderado"),CONCATENATE("R",'MAPA DE RIESGOS'!$H738,"C",'MAPA DE RIESGOS'!$AF738),"")</f>
        <v/>
      </c>
      <c r="BJ174" s="329" t="str">
        <f>IF(AND('MAPA DE RIESGOS'!$AP739="Muy Baja",'MAPA DE RIESGOS'!$AR739="Moderado"),CONCATENATE("R",'MAPA DE RIESGOS'!$H739,"C",'MAPA DE RIESGOS'!$AF739),"")</f>
        <v/>
      </c>
      <c r="BK174" s="330" t="str">
        <f>IF(AND('MAPA DE RIESGOS'!$AP740="Muy Baja",'MAPA DE RIESGOS'!$AR740="Moderado"),CONCATENATE("R",'MAPA DE RIESGOS'!$H740,"C",'MAPA DE RIESGOS'!$AF740),"")</f>
        <v/>
      </c>
      <c r="BL174" s="316" t="str">
        <f>IF(AND('MAPA DE RIESGOS'!$AP723="Muy Baja",'MAPA DE RIESGOS'!$AR723="Mayor"),CONCATENATE("R",'MAPA DE RIESGOS'!$H723,"C",'MAPA DE RIESGOS'!$AF723),"")</f>
        <v/>
      </c>
      <c r="BM174" s="316" t="str">
        <f>IF(AND('MAPA DE RIESGOS'!$AP724="Muy Baja",'MAPA DE RIESGOS'!$AR724="Mayor"),CONCATENATE("R",'MAPA DE RIESGOS'!$H724,"C",'MAPA DE RIESGOS'!$AF724),"")</f>
        <v/>
      </c>
      <c r="BN174" s="316" t="str">
        <f>IF(AND('MAPA DE RIESGOS'!$AP725="Muy Baja",'MAPA DE RIESGOS'!$AR725="Mayor"),CONCATENATE("R",'MAPA DE RIESGOS'!$H725,"C",'MAPA DE RIESGOS'!$AF725),"")</f>
        <v/>
      </c>
      <c r="BO174" s="316" t="str">
        <f>IF(AND('MAPA DE RIESGOS'!$AP726="Muy Baja",'MAPA DE RIESGOS'!$AR726="Mayor"),CONCATENATE("R",'MAPA DE RIESGOS'!$H726,"C",'MAPA DE RIESGOS'!$AF726),"")</f>
        <v/>
      </c>
      <c r="BP174" s="316" t="str">
        <f>IF(AND('MAPA DE RIESGOS'!$AP727="Muy Baja",'MAPA DE RIESGOS'!$AR727="Mayor"),CONCATENATE("R",'MAPA DE RIESGOS'!$H727,"C",'MAPA DE RIESGOS'!$AF727),"")</f>
        <v/>
      </c>
      <c r="BQ174" s="316" t="str">
        <f>IF(AND('MAPA DE RIESGOS'!$AP728="Muy Baja",'MAPA DE RIESGOS'!$AR728="Mayor"),CONCATENATE("R",'MAPA DE RIESGOS'!$H728,"C",'MAPA DE RIESGOS'!$AF728),"")</f>
        <v/>
      </c>
      <c r="BR174" s="316" t="str">
        <f>IF(AND('MAPA DE RIESGOS'!$AP729="Muy Baja",'MAPA DE RIESGOS'!$AR729="Mayor"),CONCATENATE("R",'MAPA DE RIESGOS'!$H729,"C",'MAPA DE RIESGOS'!$AF729),"")</f>
        <v/>
      </c>
      <c r="BS174" s="316" t="str">
        <f>IF(AND('MAPA DE RIESGOS'!$AP730="Muy Baja",'MAPA DE RIESGOS'!$AR730="Mayor"),CONCATENATE("R",'MAPA DE RIESGOS'!$H730,"C",'MAPA DE RIESGOS'!$AF730),"")</f>
        <v/>
      </c>
      <c r="BT174" s="316" t="str">
        <f>IF(AND('MAPA DE RIESGOS'!$AP731="Muy Baja",'MAPA DE RIESGOS'!$AR731="Mayor"),CONCATENATE("R",'MAPA DE RIESGOS'!$H731,"C",'MAPA DE RIESGOS'!$AF731),"")</f>
        <v/>
      </c>
      <c r="BU174" s="316" t="str">
        <f>IF(AND('MAPA DE RIESGOS'!$AP732="Muy Baja",'MAPA DE RIESGOS'!$AR732="Mayor"),CONCATENATE("R",'MAPA DE RIESGOS'!$H732,"C",'MAPA DE RIESGOS'!$AF732),"")</f>
        <v/>
      </c>
      <c r="BV174" s="316" t="str">
        <f>IF(AND('MAPA DE RIESGOS'!$AP733="Muy Baja",'MAPA DE RIESGOS'!$AR733="Mayor"),CONCATENATE("R",'MAPA DE RIESGOS'!$H733,"C",'MAPA DE RIESGOS'!$AF733),"")</f>
        <v/>
      </c>
      <c r="BW174" s="316" t="str">
        <f>IF(AND('MAPA DE RIESGOS'!$AP734="Muy Baja",'MAPA DE RIESGOS'!$AR734="Mayor"),CONCATENATE("R",'MAPA DE RIESGOS'!$H734,"C",'MAPA DE RIESGOS'!$AF734),"")</f>
        <v/>
      </c>
      <c r="BX174" s="316" t="str">
        <f>IF(AND('MAPA DE RIESGOS'!$AP735="Muy Baja",'MAPA DE RIESGOS'!$AR735="Mayor"),CONCATENATE("R",'MAPA DE RIESGOS'!$H735,"C",'MAPA DE RIESGOS'!$AF735),"")</f>
        <v/>
      </c>
      <c r="BY174" s="316" t="str">
        <f>IF(AND('MAPA DE RIESGOS'!$AP736="Muy Baja",'MAPA DE RIESGOS'!$AR736="Mayor"),CONCATENATE("R",'MAPA DE RIESGOS'!$H736,"C",'MAPA DE RIESGOS'!$AF736),"")</f>
        <v/>
      </c>
      <c r="BZ174" s="316" t="str">
        <f>IF(AND('MAPA DE RIESGOS'!$AP737="Muy Baja",'MAPA DE RIESGOS'!$AR737="Mayor"),CONCATENATE("R",'MAPA DE RIESGOS'!$H737,"C",'MAPA DE RIESGOS'!$AF737),"")</f>
        <v/>
      </c>
      <c r="CA174" s="316" t="str">
        <f>IF(AND('MAPA DE RIESGOS'!$AP738="Muy Baja",'MAPA DE RIESGOS'!$AR738="Mayor"),CONCATENATE("R",'MAPA DE RIESGOS'!$H738,"C",'MAPA DE RIESGOS'!$AF738),"")</f>
        <v/>
      </c>
      <c r="CB174" s="316" t="str">
        <f>IF(AND('MAPA DE RIESGOS'!$AP739="Muy Baja",'MAPA DE RIESGOS'!$AR739="Mayor"),CONCATENATE("R",'MAPA DE RIESGOS'!$H739,"C",'MAPA DE RIESGOS'!$AF739),"")</f>
        <v/>
      </c>
      <c r="CC174" s="317" t="str">
        <f>IF(AND('MAPA DE RIESGOS'!$AP740="Muy Baja",'MAPA DE RIESGOS'!$AR740="Mayor"),CONCATENATE("R",'MAPA DE RIESGOS'!$H740,"C",'MAPA DE RIESGOS'!$AF740),"")</f>
        <v/>
      </c>
      <c r="CD174" s="318" t="str">
        <f>IF(AND('MAPA DE RIESGOS'!$AP723="Muy Baja",'MAPA DE RIESGOS'!$AR723="Catastrófico"),CONCATENATE("R",'MAPA DE RIESGOS'!$H723,"C",'MAPA DE RIESGOS'!$AF723),"")</f>
        <v/>
      </c>
      <c r="CE174" s="318" t="str">
        <f>IF(AND('MAPA DE RIESGOS'!$AP724="Muy Baja",'MAPA DE RIESGOS'!$AR724="Catastrófico"),CONCATENATE("R",'MAPA DE RIESGOS'!$H724,"C",'MAPA DE RIESGOS'!$AF724),"")</f>
        <v/>
      </c>
      <c r="CF174" s="318" t="str">
        <f>IF(AND('MAPA DE RIESGOS'!$AP725="Muy Baja",'MAPA DE RIESGOS'!$AR725="Catastrófico"),CONCATENATE("R",'MAPA DE RIESGOS'!$H725,"C",'MAPA DE RIESGOS'!$AF725),"")</f>
        <v/>
      </c>
      <c r="CG174" s="318" t="str">
        <f>IF(AND('MAPA DE RIESGOS'!$AP726="Muy Baja",'MAPA DE RIESGOS'!$AR726="Catastrófico"),CONCATENATE("R",'MAPA DE RIESGOS'!$H726,"C",'MAPA DE RIESGOS'!$AF726),"")</f>
        <v/>
      </c>
      <c r="CH174" s="318" t="str">
        <f>IF(AND('MAPA DE RIESGOS'!$AP727="Muy Baja",'MAPA DE RIESGOS'!$AR727="Catastrófico"),CONCATENATE("R",'MAPA DE RIESGOS'!$H727,"C",'MAPA DE RIESGOS'!$AF727),"")</f>
        <v/>
      </c>
      <c r="CI174" s="318" t="str">
        <f>IF(AND('MAPA DE RIESGOS'!$AP728="Muy Baja",'MAPA DE RIESGOS'!$AR728="Catastrófico"),CONCATENATE("R",'MAPA DE RIESGOS'!$H728,"C",'MAPA DE RIESGOS'!$AF728),"")</f>
        <v/>
      </c>
      <c r="CJ174" s="318" t="str">
        <f>IF(AND('MAPA DE RIESGOS'!$AP729="Muy Baja",'MAPA DE RIESGOS'!$AR729="Catastrófico"),CONCATENATE("R",'MAPA DE RIESGOS'!$H729,"C",'MAPA DE RIESGOS'!$AF729),"")</f>
        <v/>
      </c>
      <c r="CK174" s="318" t="str">
        <f>IF(AND('MAPA DE RIESGOS'!$AP730="Muy Baja",'MAPA DE RIESGOS'!$AR730="Catastrófico"),CONCATENATE("R",'MAPA DE RIESGOS'!$H730,"C",'MAPA DE RIESGOS'!$AF730),"")</f>
        <v/>
      </c>
      <c r="CL174" s="318" t="str">
        <f>IF(AND('MAPA DE RIESGOS'!$AP731="Muy Baja",'MAPA DE RIESGOS'!$AR731="Catastrófico"),CONCATENATE("R",'MAPA DE RIESGOS'!$H731,"C",'MAPA DE RIESGOS'!$AF731),"")</f>
        <v/>
      </c>
      <c r="CM174" s="318" t="str">
        <f>IF(AND('MAPA DE RIESGOS'!$AP732="Muy Baja",'MAPA DE RIESGOS'!$AR732="Catastrófico"),CONCATENATE("R",'MAPA DE RIESGOS'!$H732,"C",'MAPA DE RIESGOS'!$AF732),"")</f>
        <v/>
      </c>
      <c r="CN174" s="318" t="str">
        <f>IF(AND('MAPA DE RIESGOS'!$AP733="Muy Baja",'MAPA DE RIESGOS'!$AR733="Catastrófico"),CONCATENATE("R",'MAPA DE RIESGOS'!$H733,"C",'MAPA DE RIESGOS'!$AF733),"")</f>
        <v/>
      </c>
      <c r="CO174" s="318" t="str">
        <f>IF(AND('MAPA DE RIESGOS'!$AP734="Muy Baja",'MAPA DE RIESGOS'!$AR734="Catastrófico"),CONCATENATE("R",'MAPA DE RIESGOS'!$H734,"C",'MAPA DE RIESGOS'!$AF734),"")</f>
        <v/>
      </c>
      <c r="CP174" s="318" t="str">
        <f>IF(AND('MAPA DE RIESGOS'!$AP735="Muy Baja",'MAPA DE RIESGOS'!$AR735="Catastrófico"),CONCATENATE("R",'MAPA DE RIESGOS'!$H735,"C",'MAPA DE RIESGOS'!$AF735),"")</f>
        <v/>
      </c>
      <c r="CQ174" s="318" t="str">
        <f>IF(AND('MAPA DE RIESGOS'!$AP736="Muy Baja",'MAPA DE RIESGOS'!$AR736="Catastrófico"),CONCATENATE("R",'MAPA DE RIESGOS'!$H736,"C",'MAPA DE RIESGOS'!$AF736),"")</f>
        <v/>
      </c>
      <c r="CR174" s="318" t="str">
        <f>IF(AND('MAPA DE RIESGOS'!$AP737="Muy Baja",'MAPA DE RIESGOS'!$AR737="Catastrófico"),CONCATENATE("R",'MAPA DE RIESGOS'!$H737,"C",'MAPA DE RIESGOS'!$AF737),"")</f>
        <v/>
      </c>
      <c r="CS174" s="318" t="str">
        <f>IF(AND('MAPA DE RIESGOS'!$AP738="Muy Baja",'MAPA DE RIESGOS'!$AR738="Catastrófico"),CONCATENATE("R",'MAPA DE RIESGOS'!$H738,"C",'MAPA DE RIESGOS'!$AF738),"")</f>
        <v/>
      </c>
      <c r="CT174" s="318" t="str">
        <f>IF(AND('MAPA DE RIESGOS'!$AP739="Muy Baja",'MAPA DE RIESGOS'!$AR739="Catastrófico"),CONCATENATE("R",'MAPA DE RIESGOS'!$H739,"C",'MAPA DE RIESGOS'!$AF739),"")</f>
        <v/>
      </c>
      <c r="CU174" s="319" t="str">
        <f>IF(AND('MAPA DE RIESGOS'!$AP740="Muy Baja",'MAPA DE RIESGOS'!$AR740="Catastrófico"),CONCATENATE("R",'MAPA DE RIESGOS'!$H740,"C",'MAPA DE RIESGOS'!$AF740),"")</f>
        <v/>
      </c>
      <c r="CV174" s="57"/>
      <c r="CW174" s="347"/>
      <c r="CX174" s="347"/>
      <c r="CY174" s="347"/>
      <c r="CZ174" s="347"/>
      <c r="DA174" s="347"/>
      <c r="DB174" s="347"/>
    </row>
    <row r="175" spans="2:106" ht="32.450000000000003" customHeight="1" thickBot="1">
      <c r="B175" s="878"/>
      <c r="C175" s="878"/>
      <c r="D175" s="879"/>
      <c r="E175" s="852"/>
      <c r="F175" s="853"/>
      <c r="G175" s="853"/>
      <c r="H175" s="853"/>
      <c r="I175" s="853"/>
      <c r="J175" s="340" t="str">
        <f>IF(AND('MAPA DE RIESGOS'!$AP741="Muy Baja",'MAPA DE RIESGOS'!$AR741="Leve"),CONCATENATE("R",'MAPA DE RIESGOS'!$H741,"C",'MAPA DE RIESGOS'!$AF741),"")</f>
        <v/>
      </c>
      <c r="K175" s="341" t="str">
        <f>IF(AND('MAPA DE RIESGOS'!$AP742="Muy Baja",'MAPA DE RIESGOS'!$AR742="Leve"),CONCATENATE("R",'MAPA DE RIESGOS'!$H742,"C",'MAPA DE RIESGOS'!$AF742),"")</f>
        <v/>
      </c>
      <c r="L175" s="341" t="str">
        <f>IF(AND('MAPA DE RIESGOS'!$AP743="Muy Baja",'MAPA DE RIESGOS'!$AR743="Leve"),CONCATENATE("R",'MAPA DE RIESGOS'!$H743,"C",'MAPA DE RIESGOS'!$AF743),"")</f>
        <v/>
      </c>
      <c r="M175" s="341" t="str">
        <f>IF(AND('MAPA DE RIESGOS'!$AP744="Muy Baja",'MAPA DE RIESGOS'!$AR744="Leve"),CONCATENATE("R",'MAPA DE RIESGOS'!$H744,"C",'MAPA DE RIESGOS'!$AF744),"")</f>
        <v/>
      </c>
      <c r="N175" s="341" t="str">
        <f>IF(AND('MAPA DE RIESGOS'!$AP745="Muy Baja",'MAPA DE RIESGOS'!$AR745="Leve"),CONCATENATE("R",'MAPA DE RIESGOS'!$H745,"C",'MAPA DE RIESGOS'!$AF745),"")</f>
        <v/>
      </c>
      <c r="O175" s="341" t="str">
        <f>IF(AND('MAPA DE RIESGOS'!$AP746="Muy Baja",'MAPA DE RIESGOS'!$AR746="Leve"),CONCATENATE("R",'MAPA DE RIESGOS'!$H746,"C",'MAPA DE RIESGOS'!$AF746),"")</f>
        <v/>
      </c>
      <c r="P175" s="341"/>
      <c r="Q175" s="341"/>
      <c r="R175" s="341"/>
      <c r="S175" s="341"/>
      <c r="T175" s="341"/>
      <c r="U175" s="341"/>
      <c r="V175" s="341"/>
      <c r="W175" s="341"/>
      <c r="X175" s="341"/>
      <c r="Y175" s="341"/>
      <c r="Z175" s="341"/>
      <c r="AA175" s="342"/>
      <c r="AB175" s="340" t="str">
        <f>IF(AND('MAPA DE RIESGOS'!$AP741="Muy Baja",'MAPA DE RIESGOS'!$AR741="Menor"),CONCATENATE("R",'MAPA DE RIESGOS'!$H741,"C",'MAPA DE RIESGOS'!$AF741),"")</f>
        <v/>
      </c>
      <c r="AC175" s="341" t="str">
        <f>IF(AND('MAPA DE RIESGOS'!$AP742="Muy Baja",'MAPA DE RIESGOS'!$AR742="Menor"),CONCATENATE("R",'MAPA DE RIESGOS'!$H742,"C",'MAPA DE RIESGOS'!$AF742),"")</f>
        <v/>
      </c>
      <c r="AD175" s="341" t="str">
        <f>IF(AND('MAPA DE RIESGOS'!$AP743="Muy Baja",'MAPA DE RIESGOS'!$AR743="Menor"),CONCATENATE("R",'MAPA DE RIESGOS'!$H743,"C",'MAPA DE RIESGOS'!$AF743),"")</f>
        <v/>
      </c>
      <c r="AE175" s="341" t="str">
        <f>IF(AND('MAPA DE RIESGOS'!$AP744="Muy Baja",'MAPA DE RIESGOS'!$AR744="Menor"),CONCATENATE("R",'MAPA DE RIESGOS'!$H744,"C",'MAPA DE RIESGOS'!$AF744),"")</f>
        <v/>
      </c>
      <c r="AF175" s="341" t="str">
        <f>IF(AND('MAPA DE RIESGOS'!$AP745="Muy Baja",'MAPA DE RIESGOS'!$AR745="Menor"),CONCATENATE("R",'MAPA DE RIESGOS'!$H745,"C",'MAPA DE RIESGOS'!$AF745),"")</f>
        <v/>
      </c>
      <c r="AG175" s="341" t="str">
        <f>IF(AND('MAPA DE RIESGOS'!$AP746="Muy Baja",'MAPA DE RIESGOS'!$AR746="Menor"),CONCATENATE("R",'MAPA DE RIESGOS'!$H746,"C",'MAPA DE RIESGOS'!$AF746),"")</f>
        <v/>
      </c>
      <c r="AH175" s="341"/>
      <c r="AI175" s="341"/>
      <c r="AJ175" s="341"/>
      <c r="AK175" s="341"/>
      <c r="AL175" s="341"/>
      <c r="AM175" s="341"/>
      <c r="AN175" s="341"/>
      <c r="AO175" s="341"/>
      <c r="AP175" s="341"/>
      <c r="AQ175" s="341"/>
      <c r="AR175" s="341"/>
      <c r="AS175" s="342"/>
      <c r="AT175" s="331" t="str">
        <f>IF(AND('MAPA DE RIESGOS'!$AP741="Muy Baja",'MAPA DE RIESGOS'!$AR741="Moderado"),CONCATENATE("R",'MAPA DE RIESGOS'!$H741,"C",'MAPA DE RIESGOS'!$AF741),"")</f>
        <v/>
      </c>
      <c r="AU175" s="332" t="str">
        <f>IF(AND('MAPA DE RIESGOS'!$AP742="Muy Baja",'MAPA DE RIESGOS'!$AR742="Moderado"),CONCATENATE("R",'MAPA DE RIESGOS'!$H742,"C",'MAPA DE RIESGOS'!$AF742),"")</f>
        <v/>
      </c>
      <c r="AV175" s="332" t="str">
        <f>IF(AND('MAPA DE RIESGOS'!$AP743="Muy Baja",'MAPA DE RIESGOS'!$AR743="Moderado"),CONCATENATE("R",'MAPA DE RIESGOS'!$H743,"C",'MAPA DE RIESGOS'!$AF743),"")</f>
        <v/>
      </c>
      <c r="AW175" s="332" t="str">
        <f>IF(AND('MAPA DE RIESGOS'!$AP744="Muy Baja",'MAPA DE RIESGOS'!$AR744="Moderado"),CONCATENATE("R",'MAPA DE RIESGOS'!$H744,"C",'MAPA DE RIESGOS'!$AF744),"")</f>
        <v/>
      </c>
      <c r="AX175" s="332" t="str">
        <f>IF(AND('MAPA DE RIESGOS'!$AP745="Muy Baja",'MAPA DE RIESGOS'!$AR745="Moderado"),CONCATENATE("R",'MAPA DE RIESGOS'!$H745,"C",'MAPA DE RIESGOS'!$AF745),"")</f>
        <v/>
      </c>
      <c r="AY175" s="332" t="str">
        <f>IF(AND('MAPA DE RIESGOS'!$AP746="Muy Baja",'MAPA DE RIESGOS'!$AR746="Moderado"),CONCATENATE("R",'MAPA DE RIESGOS'!$H746,"C",'MAPA DE RIESGOS'!$AF746),"")</f>
        <v/>
      </c>
      <c r="AZ175" s="332"/>
      <c r="BA175" s="332"/>
      <c r="BB175" s="332"/>
      <c r="BC175" s="332"/>
      <c r="BD175" s="332"/>
      <c r="BE175" s="332"/>
      <c r="BF175" s="332"/>
      <c r="BG175" s="332"/>
      <c r="BH175" s="332"/>
      <c r="BI175" s="332"/>
      <c r="BJ175" s="332"/>
      <c r="BK175" s="333"/>
      <c r="BL175" s="321" t="str">
        <f>IF(AND('MAPA DE RIESGOS'!$AP741="Muy Baja",'MAPA DE RIESGOS'!$AR741="Mayor"),CONCATENATE("R",'MAPA DE RIESGOS'!$H741,"C",'MAPA DE RIESGOS'!$AF741),"")</f>
        <v/>
      </c>
      <c r="BM175" s="321" t="str">
        <f>IF(AND('MAPA DE RIESGOS'!$AP742="Muy Baja",'MAPA DE RIESGOS'!$AR742="Mayor"),CONCATENATE("R",'MAPA DE RIESGOS'!$H742,"C",'MAPA DE RIESGOS'!$AF742),"")</f>
        <v/>
      </c>
      <c r="BN175" s="321" t="str">
        <f>IF(AND('MAPA DE RIESGOS'!$AP743="Muy Baja",'MAPA DE RIESGOS'!$AR743="Mayor"),CONCATENATE("R",'MAPA DE RIESGOS'!$H743,"C",'MAPA DE RIESGOS'!$AF743),"")</f>
        <v/>
      </c>
      <c r="BO175" s="321" t="str">
        <f>IF(AND('MAPA DE RIESGOS'!$AP744="Muy Baja",'MAPA DE RIESGOS'!$AR744="Mayor"),CONCATENATE("R",'MAPA DE RIESGOS'!$H744,"C",'MAPA DE RIESGOS'!$AF744),"")</f>
        <v/>
      </c>
      <c r="BP175" s="321" t="str">
        <f>IF(AND('MAPA DE RIESGOS'!$AP745="Muy Baja",'MAPA DE RIESGOS'!$AR745="Mayor"),CONCATENATE("R",'MAPA DE RIESGOS'!$H745,"C",'MAPA DE RIESGOS'!$AF745),"")</f>
        <v/>
      </c>
      <c r="BQ175" s="321" t="str">
        <f>IF(AND('MAPA DE RIESGOS'!$AP746="Muy Baja",'MAPA DE RIESGOS'!$AR746="Mayor"),CONCATENATE("R",'MAPA DE RIESGOS'!$H746,"C",'MAPA DE RIESGOS'!$AF746),"")</f>
        <v/>
      </c>
      <c r="BR175" s="321"/>
      <c r="BS175" s="321"/>
      <c r="BT175" s="321"/>
      <c r="BU175" s="321"/>
      <c r="BV175" s="321"/>
      <c r="BW175" s="321"/>
      <c r="BX175" s="321"/>
      <c r="BY175" s="321"/>
      <c r="BZ175" s="321"/>
      <c r="CA175" s="321"/>
      <c r="CB175" s="321"/>
      <c r="CC175" s="322"/>
      <c r="CD175" s="323" t="str">
        <f>IF(AND('MAPA DE RIESGOS'!$AP741="Muy Baja",'MAPA DE RIESGOS'!$AR741="Catastrófico"),CONCATENATE("R",'MAPA DE RIESGOS'!$H741,"C",'MAPA DE RIESGOS'!$AF741),"")</f>
        <v/>
      </c>
      <c r="CE175" s="323" t="str">
        <f>IF(AND('MAPA DE RIESGOS'!$AP742="Muy Baja",'MAPA DE RIESGOS'!$AR742="Catastrófico"),CONCATENATE("R",'MAPA DE RIESGOS'!$H742,"C",'MAPA DE RIESGOS'!$AF742),"")</f>
        <v/>
      </c>
      <c r="CF175" s="323" t="str">
        <f>IF(AND('MAPA DE RIESGOS'!$AP743="Muy Baja",'MAPA DE RIESGOS'!$AR743="Catastrófico"),CONCATENATE("R",'MAPA DE RIESGOS'!$H743,"C",'MAPA DE RIESGOS'!$AF743),"")</f>
        <v/>
      </c>
      <c r="CG175" s="323" t="str">
        <f>IF(AND('MAPA DE RIESGOS'!$AP744="Muy Baja",'MAPA DE RIESGOS'!$AR744="Catastrófico"),CONCATENATE("R",'MAPA DE RIESGOS'!$H744,"C",'MAPA DE RIESGOS'!$AF744),"")</f>
        <v/>
      </c>
      <c r="CH175" s="323" t="str">
        <f>IF(AND('MAPA DE RIESGOS'!$AP745="Muy Baja",'MAPA DE RIESGOS'!$AR745="Catastrófico"),CONCATENATE("R",'MAPA DE RIESGOS'!$H745,"C",'MAPA DE RIESGOS'!$AF745),"")</f>
        <v/>
      </c>
      <c r="CI175" s="323" t="str">
        <f>IF(AND('MAPA DE RIESGOS'!$AP746="Muy Baja",'MAPA DE RIESGOS'!$AR746="Catastrófico"),CONCATENATE("R",'MAPA DE RIESGOS'!$H746,"C",'MAPA DE RIESGOS'!$AF746),"")</f>
        <v/>
      </c>
      <c r="CJ175" s="323"/>
      <c r="CK175" s="323"/>
      <c r="CL175" s="323"/>
      <c r="CM175" s="323"/>
      <c r="CN175" s="323"/>
      <c r="CO175" s="323"/>
      <c r="CP175" s="323"/>
      <c r="CQ175" s="323"/>
      <c r="CR175" s="323"/>
      <c r="CS175" s="323"/>
      <c r="CT175" s="323"/>
      <c r="CU175" s="324"/>
      <c r="CV175" s="57"/>
      <c r="CW175" s="347"/>
      <c r="CX175" s="347"/>
      <c r="CY175" s="347"/>
      <c r="CZ175" s="347"/>
      <c r="DA175" s="347"/>
      <c r="DB175" s="347"/>
    </row>
    <row r="176" spans="2:106" s="348" customFormat="1" ht="38.1" customHeight="1">
      <c r="B176" s="347"/>
      <c r="C176" s="347"/>
      <c r="D176" s="347"/>
      <c r="E176" s="347"/>
      <c r="F176" s="347"/>
      <c r="G176" s="347"/>
      <c r="H176" s="347"/>
      <c r="I176" s="347"/>
      <c r="J176" s="849" t="s">
        <v>1207</v>
      </c>
      <c r="K176" s="850"/>
      <c r="L176" s="850"/>
      <c r="M176" s="850"/>
      <c r="N176" s="850"/>
      <c r="O176" s="850"/>
      <c r="P176" s="850"/>
      <c r="Q176" s="850"/>
      <c r="R176" s="850"/>
      <c r="S176" s="850"/>
      <c r="T176" s="850"/>
      <c r="U176" s="850"/>
      <c r="V176" s="850"/>
      <c r="W176" s="850"/>
      <c r="X176" s="850"/>
      <c r="Y176" s="850"/>
      <c r="Z176" s="850"/>
      <c r="AA176" s="851"/>
      <c r="AB176" s="846" t="s">
        <v>1208</v>
      </c>
      <c r="AC176" s="847"/>
      <c r="AD176" s="847"/>
      <c r="AE176" s="847"/>
      <c r="AF176" s="847"/>
      <c r="AG176" s="847"/>
      <c r="AH176" s="847"/>
      <c r="AI176" s="847"/>
      <c r="AJ176" s="847"/>
      <c r="AK176" s="847"/>
      <c r="AL176" s="847"/>
      <c r="AM176" s="847"/>
      <c r="AN176" s="847"/>
      <c r="AO176" s="847"/>
      <c r="AP176" s="847"/>
      <c r="AQ176" s="847"/>
      <c r="AR176" s="847"/>
      <c r="AS176" s="848"/>
      <c r="AT176" s="846" t="s">
        <v>1209</v>
      </c>
      <c r="AU176" s="847"/>
      <c r="AV176" s="847"/>
      <c r="AW176" s="847"/>
      <c r="AX176" s="847"/>
      <c r="AY176" s="847"/>
      <c r="AZ176" s="847"/>
      <c r="BA176" s="847"/>
      <c r="BB176" s="847"/>
      <c r="BC176" s="847"/>
      <c r="BD176" s="847"/>
      <c r="BE176" s="847"/>
      <c r="BF176" s="847"/>
      <c r="BG176" s="847"/>
      <c r="BH176" s="847"/>
      <c r="BI176" s="847"/>
      <c r="BJ176" s="847"/>
      <c r="BK176" s="848"/>
      <c r="BL176" s="846" t="s">
        <v>1210</v>
      </c>
      <c r="BM176" s="847"/>
      <c r="BN176" s="847"/>
      <c r="BO176" s="847"/>
      <c r="BP176" s="847"/>
      <c r="BQ176" s="847"/>
      <c r="BR176" s="847"/>
      <c r="BS176" s="847"/>
      <c r="BT176" s="847"/>
      <c r="BU176" s="847"/>
      <c r="BV176" s="847"/>
      <c r="BW176" s="847"/>
      <c r="BX176" s="847"/>
      <c r="BY176" s="847"/>
      <c r="BZ176" s="847"/>
      <c r="CA176" s="847"/>
      <c r="CB176" s="847"/>
      <c r="CC176" s="848"/>
      <c r="CD176" s="846" t="s">
        <v>1211</v>
      </c>
      <c r="CE176" s="847"/>
      <c r="CF176" s="847"/>
      <c r="CG176" s="847"/>
      <c r="CH176" s="847"/>
      <c r="CI176" s="847"/>
      <c r="CJ176" s="847"/>
      <c r="CK176" s="847"/>
      <c r="CL176" s="847"/>
      <c r="CM176" s="847"/>
      <c r="CN176" s="847"/>
      <c r="CO176" s="847"/>
      <c r="CP176" s="847"/>
      <c r="CQ176" s="847"/>
      <c r="CR176" s="847"/>
      <c r="CS176" s="847"/>
      <c r="CT176" s="847"/>
      <c r="CU176" s="848"/>
      <c r="CV176" s="347"/>
      <c r="CW176" s="347"/>
      <c r="CX176" s="347"/>
      <c r="CY176" s="347"/>
      <c r="CZ176" s="347"/>
      <c r="DA176" s="347"/>
      <c r="DB176" s="347"/>
    </row>
    <row r="177" spans="2:106" s="348" customFormat="1" ht="38.1" customHeight="1">
      <c r="B177" s="347"/>
      <c r="C177" s="347"/>
      <c r="D177" s="347"/>
      <c r="E177" s="347"/>
      <c r="F177" s="347"/>
      <c r="G177" s="347"/>
      <c r="H177" s="347"/>
      <c r="I177" s="347"/>
      <c r="J177" s="849"/>
      <c r="K177" s="850"/>
      <c r="L177" s="850"/>
      <c r="M177" s="850"/>
      <c r="N177" s="850"/>
      <c r="O177" s="850"/>
      <c r="P177" s="850"/>
      <c r="Q177" s="850"/>
      <c r="R177" s="850"/>
      <c r="S177" s="850"/>
      <c r="T177" s="850"/>
      <c r="U177" s="850"/>
      <c r="V177" s="850"/>
      <c r="W177" s="850"/>
      <c r="X177" s="850"/>
      <c r="Y177" s="850"/>
      <c r="Z177" s="850"/>
      <c r="AA177" s="851"/>
      <c r="AB177" s="849"/>
      <c r="AC177" s="850"/>
      <c r="AD177" s="850"/>
      <c r="AE177" s="850"/>
      <c r="AF177" s="850"/>
      <c r="AG177" s="850"/>
      <c r="AH177" s="850"/>
      <c r="AI177" s="850"/>
      <c r="AJ177" s="850"/>
      <c r="AK177" s="850"/>
      <c r="AL177" s="850"/>
      <c r="AM177" s="850"/>
      <c r="AN177" s="850"/>
      <c r="AO177" s="850"/>
      <c r="AP177" s="850"/>
      <c r="AQ177" s="850"/>
      <c r="AR177" s="850"/>
      <c r="AS177" s="851"/>
      <c r="AT177" s="849"/>
      <c r="AU177" s="850"/>
      <c r="AV177" s="850"/>
      <c r="AW177" s="850"/>
      <c r="AX177" s="850"/>
      <c r="AY177" s="850"/>
      <c r="AZ177" s="850"/>
      <c r="BA177" s="850"/>
      <c r="BB177" s="850"/>
      <c r="BC177" s="850"/>
      <c r="BD177" s="850"/>
      <c r="BE177" s="850"/>
      <c r="BF177" s="850"/>
      <c r="BG177" s="850"/>
      <c r="BH177" s="850"/>
      <c r="BI177" s="850"/>
      <c r="BJ177" s="850"/>
      <c r="BK177" s="851"/>
      <c r="BL177" s="849"/>
      <c r="BM177" s="850"/>
      <c r="BN177" s="850"/>
      <c r="BO177" s="850"/>
      <c r="BP177" s="850"/>
      <c r="BQ177" s="850"/>
      <c r="BR177" s="850"/>
      <c r="BS177" s="850"/>
      <c r="BT177" s="850"/>
      <c r="BU177" s="850"/>
      <c r="BV177" s="850"/>
      <c r="BW177" s="850"/>
      <c r="BX177" s="850"/>
      <c r="BY177" s="850"/>
      <c r="BZ177" s="850"/>
      <c r="CA177" s="850"/>
      <c r="CB177" s="850"/>
      <c r="CC177" s="851"/>
      <c r="CD177" s="849"/>
      <c r="CE177" s="850"/>
      <c r="CF177" s="850"/>
      <c r="CG177" s="850"/>
      <c r="CH177" s="850"/>
      <c r="CI177" s="850"/>
      <c r="CJ177" s="850"/>
      <c r="CK177" s="850"/>
      <c r="CL177" s="850"/>
      <c r="CM177" s="850"/>
      <c r="CN177" s="850"/>
      <c r="CO177" s="850"/>
      <c r="CP177" s="850"/>
      <c r="CQ177" s="850"/>
      <c r="CR177" s="850"/>
      <c r="CS177" s="850"/>
      <c r="CT177" s="850"/>
      <c r="CU177" s="851"/>
      <c r="CV177" s="347"/>
      <c r="CW177" s="347"/>
      <c r="CX177" s="347"/>
      <c r="CY177" s="347"/>
      <c r="CZ177" s="347"/>
      <c r="DA177" s="347"/>
      <c r="DB177" s="347"/>
    </row>
    <row r="178" spans="2:106" s="348" customFormat="1" ht="38.1" customHeight="1">
      <c r="B178" s="347"/>
      <c r="C178" s="347"/>
      <c r="D178" s="347"/>
      <c r="E178" s="347"/>
      <c r="F178" s="347"/>
      <c r="G178" s="347"/>
      <c r="H178" s="347"/>
      <c r="I178" s="347"/>
      <c r="J178" s="849"/>
      <c r="K178" s="850"/>
      <c r="L178" s="850"/>
      <c r="M178" s="850"/>
      <c r="N178" s="850"/>
      <c r="O178" s="850"/>
      <c r="P178" s="850"/>
      <c r="Q178" s="850"/>
      <c r="R178" s="850"/>
      <c r="S178" s="850"/>
      <c r="T178" s="850"/>
      <c r="U178" s="850"/>
      <c r="V178" s="850"/>
      <c r="W178" s="850"/>
      <c r="X178" s="850"/>
      <c r="Y178" s="850"/>
      <c r="Z178" s="850"/>
      <c r="AA178" s="851"/>
      <c r="AB178" s="849"/>
      <c r="AC178" s="850"/>
      <c r="AD178" s="850"/>
      <c r="AE178" s="850"/>
      <c r="AF178" s="850"/>
      <c r="AG178" s="850"/>
      <c r="AH178" s="850"/>
      <c r="AI178" s="850"/>
      <c r="AJ178" s="850"/>
      <c r="AK178" s="850"/>
      <c r="AL178" s="850"/>
      <c r="AM178" s="850"/>
      <c r="AN178" s="850"/>
      <c r="AO178" s="850"/>
      <c r="AP178" s="850"/>
      <c r="AQ178" s="850"/>
      <c r="AR178" s="850"/>
      <c r="AS178" s="851"/>
      <c r="AT178" s="849"/>
      <c r="AU178" s="850"/>
      <c r="AV178" s="850"/>
      <c r="AW178" s="850"/>
      <c r="AX178" s="850"/>
      <c r="AY178" s="850"/>
      <c r="AZ178" s="850"/>
      <c r="BA178" s="850"/>
      <c r="BB178" s="850"/>
      <c r="BC178" s="850"/>
      <c r="BD178" s="850"/>
      <c r="BE178" s="850"/>
      <c r="BF178" s="850"/>
      <c r="BG178" s="850"/>
      <c r="BH178" s="850"/>
      <c r="BI178" s="850"/>
      <c r="BJ178" s="850"/>
      <c r="BK178" s="851"/>
      <c r="BL178" s="849"/>
      <c r="BM178" s="850"/>
      <c r="BN178" s="850"/>
      <c r="BO178" s="850"/>
      <c r="BP178" s="850"/>
      <c r="BQ178" s="850"/>
      <c r="BR178" s="850"/>
      <c r="BS178" s="850"/>
      <c r="BT178" s="850"/>
      <c r="BU178" s="850"/>
      <c r="BV178" s="850"/>
      <c r="BW178" s="850"/>
      <c r="BX178" s="850"/>
      <c r="BY178" s="850"/>
      <c r="BZ178" s="850"/>
      <c r="CA178" s="850"/>
      <c r="CB178" s="850"/>
      <c r="CC178" s="851"/>
      <c r="CD178" s="849"/>
      <c r="CE178" s="850"/>
      <c r="CF178" s="850"/>
      <c r="CG178" s="850"/>
      <c r="CH178" s="850"/>
      <c r="CI178" s="850"/>
      <c r="CJ178" s="850"/>
      <c r="CK178" s="850"/>
      <c r="CL178" s="850"/>
      <c r="CM178" s="850"/>
      <c r="CN178" s="850"/>
      <c r="CO178" s="850"/>
      <c r="CP178" s="850"/>
      <c r="CQ178" s="850"/>
      <c r="CR178" s="850"/>
      <c r="CS178" s="850"/>
      <c r="CT178" s="850"/>
      <c r="CU178" s="851"/>
      <c r="CV178" s="347"/>
      <c r="CW178" s="347"/>
      <c r="CX178" s="347"/>
      <c r="CY178" s="347"/>
      <c r="CZ178" s="347"/>
      <c r="DA178" s="347"/>
      <c r="DB178" s="347"/>
    </row>
    <row r="179" spans="2:106" s="348" customFormat="1" ht="38.1" customHeight="1">
      <c r="B179" s="347"/>
      <c r="C179" s="347"/>
      <c r="D179" s="347"/>
      <c r="E179" s="347"/>
      <c r="F179" s="347"/>
      <c r="G179" s="347"/>
      <c r="H179" s="347"/>
      <c r="I179" s="347"/>
      <c r="J179" s="849"/>
      <c r="K179" s="850"/>
      <c r="L179" s="850"/>
      <c r="M179" s="850"/>
      <c r="N179" s="850"/>
      <c r="O179" s="850"/>
      <c r="P179" s="850"/>
      <c r="Q179" s="850"/>
      <c r="R179" s="850"/>
      <c r="S179" s="850"/>
      <c r="T179" s="850"/>
      <c r="U179" s="850"/>
      <c r="V179" s="850"/>
      <c r="W179" s="850"/>
      <c r="X179" s="850"/>
      <c r="Y179" s="850"/>
      <c r="Z179" s="850"/>
      <c r="AA179" s="851"/>
      <c r="AB179" s="849"/>
      <c r="AC179" s="850"/>
      <c r="AD179" s="850"/>
      <c r="AE179" s="850"/>
      <c r="AF179" s="850"/>
      <c r="AG179" s="850"/>
      <c r="AH179" s="850"/>
      <c r="AI179" s="850"/>
      <c r="AJ179" s="850"/>
      <c r="AK179" s="850"/>
      <c r="AL179" s="850"/>
      <c r="AM179" s="850"/>
      <c r="AN179" s="850"/>
      <c r="AO179" s="850"/>
      <c r="AP179" s="850"/>
      <c r="AQ179" s="850"/>
      <c r="AR179" s="850"/>
      <c r="AS179" s="851"/>
      <c r="AT179" s="849"/>
      <c r="AU179" s="850"/>
      <c r="AV179" s="850"/>
      <c r="AW179" s="850"/>
      <c r="AX179" s="850"/>
      <c r="AY179" s="850"/>
      <c r="AZ179" s="850"/>
      <c r="BA179" s="850"/>
      <c r="BB179" s="850"/>
      <c r="BC179" s="850"/>
      <c r="BD179" s="850"/>
      <c r="BE179" s="850"/>
      <c r="BF179" s="850"/>
      <c r="BG179" s="850"/>
      <c r="BH179" s="850"/>
      <c r="BI179" s="850"/>
      <c r="BJ179" s="850"/>
      <c r="BK179" s="851"/>
      <c r="BL179" s="849"/>
      <c r="BM179" s="850"/>
      <c r="BN179" s="850"/>
      <c r="BO179" s="850"/>
      <c r="BP179" s="850"/>
      <c r="BQ179" s="850"/>
      <c r="BR179" s="850"/>
      <c r="BS179" s="850"/>
      <c r="BT179" s="850"/>
      <c r="BU179" s="850"/>
      <c r="BV179" s="850"/>
      <c r="BW179" s="850"/>
      <c r="BX179" s="850"/>
      <c r="BY179" s="850"/>
      <c r="BZ179" s="850"/>
      <c r="CA179" s="850"/>
      <c r="CB179" s="850"/>
      <c r="CC179" s="851"/>
      <c r="CD179" s="849"/>
      <c r="CE179" s="850"/>
      <c r="CF179" s="850"/>
      <c r="CG179" s="850"/>
      <c r="CH179" s="850"/>
      <c r="CI179" s="850"/>
      <c r="CJ179" s="850"/>
      <c r="CK179" s="850"/>
      <c r="CL179" s="850"/>
      <c r="CM179" s="850"/>
      <c r="CN179" s="850"/>
      <c r="CO179" s="850"/>
      <c r="CP179" s="850"/>
      <c r="CQ179" s="850"/>
      <c r="CR179" s="850"/>
      <c r="CS179" s="850"/>
      <c r="CT179" s="850"/>
      <c r="CU179" s="851"/>
      <c r="CV179" s="347"/>
      <c r="CW179" s="347"/>
      <c r="CX179" s="347"/>
      <c r="CY179" s="347"/>
      <c r="CZ179" s="347"/>
      <c r="DA179" s="347"/>
      <c r="DB179" s="347"/>
    </row>
    <row r="180" spans="2:106" s="348" customFormat="1" ht="38.1" customHeight="1">
      <c r="B180" s="347"/>
      <c r="C180" s="347"/>
      <c r="D180" s="347"/>
      <c r="E180" s="347"/>
      <c r="F180" s="347"/>
      <c r="G180" s="347"/>
      <c r="H180" s="347"/>
      <c r="I180" s="347"/>
      <c r="J180" s="849"/>
      <c r="K180" s="850"/>
      <c r="L180" s="850"/>
      <c r="M180" s="850"/>
      <c r="N180" s="850"/>
      <c r="O180" s="850"/>
      <c r="P180" s="850"/>
      <c r="Q180" s="850"/>
      <c r="R180" s="850"/>
      <c r="S180" s="850"/>
      <c r="T180" s="850"/>
      <c r="U180" s="850"/>
      <c r="V180" s="850"/>
      <c r="W180" s="850"/>
      <c r="X180" s="850"/>
      <c r="Y180" s="850"/>
      <c r="Z180" s="850"/>
      <c r="AA180" s="851"/>
      <c r="AB180" s="849"/>
      <c r="AC180" s="850"/>
      <c r="AD180" s="850"/>
      <c r="AE180" s="850"/>
      <c r="AF180" s="850"/>
      <c r="AG180" s="850"/>
      <c r="AH180" s="850"/>
      <c r="AI180" s="850"/>
      <c r="AJ180" s="850"/>
      <c r="AK180" s="850"/>
      <c r="AL180" s="850"/>
      <c r="AM180" s="850"/>
      <c r="AN180" s="850"/>
      <c r="AO180" s="850"/>
      <c r="AP180" s="850"/>
      <c r="AQ180" s="850"/>
      <c r="AR180" s="850"/>
      <c r="AS180" s="851"/>
      <c r="AT180" s="849"/>
      <c r="AU180" s="850"/>
      <c r="AV180" s="850"/>
      <c r="AW180" s="850"/>
      <c r="AX180" s="850"/>
      <c r="AY180" s="850"/>
      <c r="AZ180" s="850"/>
      <c r="BA180" s="850"/>
      <c r="BB180" s="850"/>
      <c r="BC180" s="850"/>
      <c r="BD180" s="850"/>
      <c r="BE180" s="850"/>
      <c r="BF180" s="850"/>
      <c r="BG180" s="850"/>
      <c r="BH180" s="850"/>
      <c r="BI180" s="850"/>
      <c r="BJ180" s="850"/>
      <c r="BK180" s="851"/>
      <c r="BL180" s="849"/>
      <c r="BM180" s="850"/>
      <c r="BN180" s="850"/>
      <c r="BO180" s="850"/>
      <c r="BP180" s="850"/>
      <c r="BQ180" s="850"/>
      <c r="BR180" s="850"/>
      <c r="BS180" s="850"/>
      <c r="BT180" s="850"/>
      <c r="BU180" s="850"/>
      <c r="BV180" s="850"/>
      <c r="BW180" s="850"/>
      <c r="BX180" s="850"/>
      <c r="BY180" s="850"/>
      <c r="BZ180" s="850"/>
      <c r="CA180" s="850"/>
      <c r="CB180" s="850"/>
      <c r="CC180" s="851"/>
      <c r="CD180" s="849"/>
      <c r="CE180" s="850"/>
      <c r="CF180" s="850"/>
      <c r="CG180" s="850"/>
      <c r="CH180" s="850"/>
      <c r="CI180" s="850"/>
      <c r="CJ180" s="850"/>
      <c r="CK180" s="850"/>
      <c r="CL180" s="850"/>
      <c r="CM180" s="850"/>
      <c r="CN180" s="850"/>
      <c r="CO180" s="850"/>
      <c r="CP180" s="850"/>
      <c r="CQ180" s="850"/>
      <c r="CR180" s="850"/>
      <c r="CS180" s="850"/>
      <c r="CT180" s="850"/>
      <c r="CU180" s="851"/>
      <c r="CV180" s="347"/>
      <c r="CW180" s="347"/>
      <c r="CX180" s="347"/>
      <c r="CY180" s="347"/>
      <c r="CZ180" s="347"/>
      <c r="DA180" s="347"/>
      <c r="DB180" s="347"/>
    </row>
    <row r="181" spans="2:106" s="348" customFormat="1" ht="38.1" customHeight="1" thickBot="1">
      <c r="B181" s="347"/>
      <c r="C181" s="347"/>
      <c r="D181" s="347"/>
      <c r="E181" s="347"/>
      <c r="F181" s="347"/>
      <c r="G181" s="347"/>
      <c r="H181" s="347"/>
      <c r="I181" s="347"/>
      <c r="J181" s="852"/>
      <c r="K181" s="853"/>
      <c r="L181" s="853"/>
      <c r="M181" s="853"/>
      <c r="N181" s="853"/>
      <c r="O181" s="853"/>
      <c r="P181" s="853"/>
      <c r="Q181" s="853"/>
      <c r="R181" s="853"/>
      <c r="S181" s="853"/>
      <c r="T181" s="853"/>
      <c r="U181" s="853"/>
      <c r="V181" s="853"/>
      <c r="W181" s="853"/>
      <c r="X181" s="853"/>
      <c r="Y181" s="853"/>
      <c r="Z181" s="853"/>
      <c r="AA181" s="854"/>
      <c r="AB181" s="852"/>
      <c r="AC181" s="853"/>
      <c r="AD181" s="853"/>
      <c r="AE181" s="853"/>
      <c r="AF181" s="853"/>
      <c r="AG181" s="853"/>
      <c r="AH181" s="853"/>
      <c r="AI181" s="853"/>
      <c r="AJ181" s="853"/>
      <c r="AK181" s="853"/>
      <c r="AL181" s="853"/>
      <c r="AM181" s="853"/>
      <c r="AN181" s="853"/>
      <c r="AO181" s="853"/>
      <c r="AP181" s="853"/>
      <c r="AQ181" s="853"/>
      <c r="AR181" s="853"/>
      <c r="AS181" s="854"/>
      <c r="AT181" s="852"/>
      <c r="AU181" s="853"/>
      <c r="AV181" s="853"/>
      <c r="AW181" s="853"/>
      <c r="AX181" s="853"/>
      <c r="AY181" s="853"/>
      <c r="AZ181" s="853"/>
      <c r="BA181" s="853"/>
      <c r="BB181" s="853"/>
      <c r="BC181" s="853"/>
      <c r="BD181" s="853"/>
      <c r="BE181" s="853"/>
      <c r="BF181" s="853"/>
      <c r="BG181" s="853"/>
      <c r="BH181" s="853"/>
      <c r="BI181" s="853"/>
      <c r="BJ181" s="853"/>
      <c r="BK181" s="854"/>
      <c r="BL181" s="852"/>
      <c r="BM181" s="853"/>
      <c r="BN181" s="853"/>
      <c r="BO181" s="853"/>
      <c r="BP181" s="853"/>
      <c r="BQ181" s="853"/>
      <c r="BR181" s="853"/>
      <c r="BS181" s="853"/>
      <c r="BT181" s="853"/>
      <c r="BU181" s="853"/>
      <c r="BV181" s="853"/>
      <c r="BW181" s="853"/>
      <c r="BX181" s="853"/>
      <c r="BY181" s="853"/>
      <c r="BZ181" s="853"/>
      <c r="CA181" s="853"/>
      <c r="CB181" s="853"/>
      <c r="CC181" s="854"/>
      <c r="CD181" s="852"/>
      <c r="CE181" s="853"/>
      <c r="CF181" s="853"/>
      <c r="CG181" s="853"/>
      <c r="CH181" s="853"/>
      <c r="CI181" s="853"/>
      <c r="CJ181" s="853"/>
      <c r="CK181" s="853"/>
      <c r="CL181" s="853"/>
      <c r="CM181" s="853"/>
      <c r="CN181" s="853"/>
      <c r="CO181" s="853"/>
      <c r="CP181" s="853"/>
      <c r="CQ181" s="853"/>
      <c r="CR181" s="853"/>
      <c r="CS181" s="853"/>
      <c r="CT181" s="853"/>
      <c r="CU181" s="854"/>
      <c r="CV181" s="347"/>
      <c r="CW181" s="347"/>
      <c r="CX181" s="347"/>
      <c r="CY181" s="347"/>
      <c r="CZ181" s="347"/>
      <c r="DA181" s="347"/>
      <c r="DB181" s="347"/>
    </row>
  </sheetData>
  <mergeCells count="17">
    <mergeCell ref="J176:AA181"/>
    <mergeCell ref="AB176:AS181"/>
    <mergeCell ref="AT176:BK181"/>
    <mergeCell ref="BL176:CC181"/>
    <mergeCell ref="CD176:CU181"/>
    <mergeCell ref="B2:I4"/>
    <mergeCell ref="J2:CU4"/>
    <mergeCell ref="B6:D175"/>
    <mergeCell ref="E108:I141"/>
    <mergeCell ref="E142:I175"/>
    <mergeCell ref="CW108:DB141"/>
    <mergeCell ref="E6:I39"/>
    <mergeCell ref="E40:I73"/>
    <mergeCell ref="CW6:DB39"/>
    <mergeCell ref="E74:I107"/>
    <mergeCell ref="CW74:DB107"/>
    <mergeCell ref="CW40:DB73"/>
  </mergeCells>
  <pageMargins left="0.7" right="0.7" top="0.75" bottom="0.75" header="0.3" footer="0.3"/>
  <pageSetup scale="10"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J38"/>
  <sheetViews>
    <sheetView view="pageBreakPreview" zoomScale="85" zoomScaleNormal="120" zoomScaleSheetLayoutView="85" workbookViewId="0">
      <selection activeCell="H40" sqref="H40"/>
    </sheetView>
  </sheetViews>
  <sheetFormatPr baseColWidth="10" defaultColWidth="11.42578125" defaultRowHeight="15"/>
  <cols>
    <col min="1" max="1" width="4" style="217" customWidth="1"/>
    <col min="2" max="2" width="22.42578125" style="217" customWidth="1"/>
    <col min="3" max="3" width="38.42578125" style="217" customWidth="1"/>
    <col min="4" max="5" width="10.42578125" style="217" customWidth="1"/>
    <col min="6" max="6" width="4" style="217" customWidth="1"/>
    <col min="7" max="7" width="22.42578125" style="217" customWidth="1"/>
    <col min="8" max="8" width="38.42578125" style="217" customWidth="1"/>
    <col min="9" max="16384" width="11.42578125" style="217"/>
  </cols>
  <sheetData>
    <row r="1" spans="1:10" s="6" customFormat="1" ht="54.95" customHeight="1"/>
    <row r="2" spans="1:10" s="6" customFormat="1" ht="30" customHeight="1"/>
    <row r="4" spans="1:10" ht="8.25" customHeight="1">
      <c r="A4" s="882"/>
      <c r="B4" s="882"/>
      <c r="C4" s="882"/>
      <c r="D4" s="882"/>
      <c r="E4" s="882"/>
      <c r="F4" s="882"/>
      <c r="G4" s="882"/>
      <c r="H4" s="882"/>
    </row>
    <row r="5" spans="1:10" ht="25.5" customHeight="1">
      <c r="A5" s="883" t="s">
        <v>1213</v>
      </c>
      <c r="B5" s="883"/>
      <c r="C5" s="884"/>
      <c r="D5" s="884"/>
      <c r="E5" s="884"/>
      <c r="F5" s="883" t="s">
        <v>1214</v>
      </c>
      <c r="G5" s="883"/>
      <c r="H5" s="885"/>
      <c r="I5" s="885"/>
      <c r="J5" s="885"/>
    </row>
    <row r="6" spans="1:10" ht="18" customHeight="1">
      <c r="A6" s="218"/>
      <c r="B6" s="218"/>
      <c r="C6" s="219"/>
      <c r="D6" s="219"/>
      <c r="E6" s="219"/>
      <c r="F6" s="218"/>
      <c r="G6" s="218"/>
      <c r="H6" s="218"/>
    </row>
    <row r="7" spans="1:10" ht="14.45" customHeight="1">
      <c r="A7" s="886" t="s">
        <v>1215</v>
      </c>
      <c r="B7" s="886"/>
      <c r="C7" s="886"/>
      <c r="D7" s="886"/>
      <c r="E7" s="886"/>
      <c r="F7" s="886"/>
      <c r="G7" s="886"/>
      <c r="H7" s="886"/>
      <c r="I7" s="886"/>
      <c r="J7" s="886"/>
    </row>
    <row r="8" spans="1:10" ht="25.5">
      <c r="A8" s="220" t="s">
        <v>208</v>
      </c>
      <c r="B8" s="221" t="s">
        <v>1216</v>
      </c>
      <c r="C8" s="221" t="s">
        <v>1217</v>
      </c>
      <c r="D8" s="221" t="s">
        <v>29</v>
      </c>
      <c r="E8" s="221" t="s">
        <v>31</v>
      </c>
      <c r="F8" s="221" t="s">
        <v>208</v>
      </c>
      <c r="G8" s="221" t="s">
        <v>1216</v>
      </c>
      <c r="H8" s="221" t="s">
        <v>1218</v>
      </c>
      <c r="I8" s="221" t="s">
        <v>29</v>
      </c>
      <c r="J8" s="221" t="s">
        <v>31</v>
      </c>
    </row>
    <row r="9" spans="1:10">
      <c r="A9" s="222">
        <v>1</v>
      </c>
      <c r="B9" s="223"/>
      <c r="C9" s="223"/>
      <c r="D9" s="223"/>
      <c r="E9" s="223"/>
      <c r="F9" s="224">
        <v>1</v>
      </c>
      <c r="G9" s="223"/>
      <c r="H9" s="223"/>
      <c r="I9" s="223"/>
      <c r="J9" s="223"/>
    </row>
    <row r="10" spans="1:10">
      <c r="A10" s="222">
        <v>2</v>
      </c>
      <c r="B10" s="223"/>
      <c r="C10" s="223"/>
      <c r="D10" s="223"/>
      <c r="E10" s="223"/>
      <c r="F10" s="224">
        <v>2</v>
      </c>
      <c r="G10" s="223"/>
      <c r="H10" s="223"/>
      <c r="I10" s="223"/>
      <c r="J10" s="223"/>
    </row>
    <row r="11" spans="1:10">
      <c r="A11" s="222">
        <v>3</v>
      </c>
      <c r="B11" s="223"/>
      <c r="C11" s="223"/>
      <c r="D11" s="223"/>
      <c r="E11" s="223"/>
      <c r="F11" s="224">
        <v>3</v>
      </c>
      <c r="G11" s="223"/>
      <c r="H11" s="223"/>
      <c r="I11" s="223"/>
      <c r="J11" s="223"/>
    </row>
    <row r="12" spans="1:10">
      <c r="A12" s="222">
        <v>4</v>
      </c>
      <c r="B12" s="223"/>
      <c r="C12" s="223"/>
      <c r="D12" s="223"/>
      <c r="E12" s="223"/>
      <c r="F12" s="224">
        <v>4</v>
      </c>
      <c r="G12" s="223"/>
      <c r="H12" s="223"/>
      <c r="I12" s="223"/>
      <c r="J12" s="223"/>
    </row>
    <row r="13" spans="1:10">
      <c r="A13" s="222">
        <v>5</v>
      </c>
      <c r="B13" s="223"/>
      <c r="C13" s="223"/>
      <c r="D13" s="223"/>
      <c r="E13" s="223"/>
      <c r="F13" s="224">
        <v>5</v>
      </c>
      <c r="G13" s="223"/>
      <c r="H13" s="223"/>
      <c r="I13" s="223"/>
      <c r="J13" s="223"/>
    </row>
    <row r="14" spans="1:10">
      <c r="A14" s="222">
        <v>6</v>
      </c>
      <c r="B14" s="223"/>
      <c r="C14" s="223"/>
      <c r="D14" s="223"/>
      <c r="E14" s="223"/>
      <c r="F14" s="224">
        <v>6</v>
      </c>
      <c r="G14" s="223"/>
      <c r="H14" s="223"/>
      <c r="I14" s="223"/>
      <c r="J14" s="223"/>
    </row>
    <row r="15" spans="1:10">
      <c r="A15" s="222">
        <v>7</v>
      </c>
      <c r="B15" s="223"/>
      <c r="C15" s="223"/>
      <c r="D15" s="223"/>
      <c r="E15" s="223"/>
      <c r="F15" s="224">
        <v>7</v>
      </c>
      <c r="G15" s="223"/>
      <c r="H15" s="223"/>
      <c r="I15" s="223"/>
      <c r="J15" s="223"/>
    </row>
    <row r="16" spans="1:10">
      <c r="A16" s="222">
        <v>8</v>
      </c>
      <c r="B16" s="223"/>
      <c r="C16" s="223"/>
      <c r="D16" s="223"/>
      <c r="E16" s="223"/>
      <c r="F16" s="224">
        <v>8</v>
      </c>
      <c r="G16" s="223"/>
      <c r="H16" s="223"/>
      <c r="I16" s="223"/>
      <c r="J16" s="223"/>
    </row>
    <row r="18" spans="1:10" ht="16.5" customHeight="1">
      <c r="A18" s="880" t="s">
        <v>1219</v>
      </c>
      <c r="B18" s="880"/>
      <c r="C18" s="880"/>
      <c r="D18" s="880"/>
      <c r="E18" s="880"/>
      <c r="F18" s="880"/>
      <c r="G18" s="880"/>
      <c r="H18" s="880"/>
      <c r="I18" s="880"/>
      <c r="J18" s="880"/>
    </row>
    <row r="19" spans="1:10" ht="25.5">
      <c r="A19" s="225" t="s">
        <v>208</v>
      </c>
      <c r="B19" s="225" t="s">
        <v>1220</v>
      </c>
      <c r="C19" s="225" t="s">
        <v>1221</v>
      </c>
      <c r="D19" s="225" t="s">
        <v>29</v>
      </c>
      <c r="E19" s="225" t="s">
        <v>31</v>
      </c>
      <c r="F19" s="225" t="s">
        <v>208</v>
      </c>
      <c r="G19" s="225" t="s">
        <v>1220</v>
      </c>
      <c r="H19" s="225" t="s">
        <v>1222</v>
      </c>
      <c r="I19" s="225" t="s">
        <v>29</v>
      </c>
      <c r="J19" s="225" t="s">
        <v>31</v>
      </c>
    </row>
    <row r="20" spans="1:10">
      <c r="A20" s="222">
        <v>1</v>
      </c>
      <c r="B20" s="223"/>
      <c r="C20" s="223"/>
      <c r="D20" s="223"/>
      <c r="E20" s="223"/>
      <c r="F20" s="224">
        <v>1</v>
      </c>
      <c r="G20" s="223"/>
      <c r="H20" s="223"/>
      <c r="I20" s="223"/>
      <c r="J20" s="223"/>
    </row>
    <row r="21" spans="1:10">
      <c r="A21" s="222">
        <v>2</v>
      </c>
      <c r="B21" s="223"/>
      <c r="C21" s="223"/>
      <c r="D21" s="223"/>
      <c r="E21" s="223"/>
      <c r="F21" s="224">
        <v>2</v>
      </c>
      <c r="G21" s="223"/>
      <c r="H21" s="223"/>
      <c r="I21" s="223"/>
      <c r="J21" s="223"/>
    </row>
    <row r="22" spans="1:10">
      <c r="A22" s="222">
        <v>3</v>
      </c>
      <c r="B22" s="223"/>
      <c r="C22" s="223"/>
      <c r="D22" s="223"/>
      <c r="E22" s="223"/>
      <c r="F22" s="224">
        <v>3</v>
      </c>
      <c r="G22" s="223"/>
      <c r="H22" s="223"/>
      <c r="I22" s="223"/>
      <c r="J22" s="223"/>
    </row>
    <row r="23" spans="1:10">
      <c r="A23" s="222">
        <v>4</v>
      </c>
      <c r="B23" s="223"/>
      <c r="C23" s="223"/>
      <c r="D23" s="223"/>
      <c r="E23" s="223"/>
      <c r="F23" s="224">
        <v>4</v>
      </c>
      <c r="G23" s="223"/>
      <c r="H23" s="223"/>
      <c r="I23" s="223"/>
      <c r="J23" s="223"/>
    </row>
    <row r="24" spans="1:10">
      <c r="A24" s="222">
        <v>5</v>
      </c>
      <c r="B24" s="223"/>
      <c r="C24" s="223"/>
      <c r="D24" s="223"/>
      <c r="E24" s="223"/>
      <c r="F24" s="224">
        <v>5</v>
      </c>
      <c r="G24" s="223"/>
      <c r="H24" s="223"/>
      <c r="I24" s="223"/>
      <c r="J24" s="223"/>
    </row>
    <row r="25" spans="1:10">
      <c r="A25" s="222">
        <v>6</v>
      </c>
      <c r="B25" s="223"/>
      <c r="C25" s="223"/>
      <c r="D25" s="223"/>
      <c r="E25" s="223"/>
      <c r="F25" s="224">
        <v>6</v>
      </c>
      <c r="G25" s="223"/>
      <c r="H25" s="223"/>
      <c r="I25" s="223"/>
      <c r="J25" s="223"/>
    </row>
    <row r="26" spans="1:10">
      <c r="A26" s="222">
        <v>7</v>
      </c>
      <c r="B26" s="223"/>
      <c r="C26" s="223"/>
      <c r="D26" s="223"/>
      <c r="E26" s="223"/>
      <c r="F26" s="224">
        <v>7</v>
      </c>
      <c r="G26" s="223"/>
      <c r="H26" s="223"/>
      <c r="I26" s="223"/>
      <c r="J26" s="223"/>
    </row>
    <row r="27" spans="1:10">
      <c r="A27" s="222">
        <v>8</v>
      </c>
      <c r="B27" s="223"/>
      <c r="C27" s="223"/>
      <c r="D27" s="223"/>
      <c r="E27" s="223"/>
      <c r="F27" s="224">
        <v>8</v>
      </c>
      <c r="G27" s="223"/>
      <c r="H27" s="223"/>
      <c r="I27" s="223"/>
      <c r="J27" s="223"/>
    </row>
    <row r="28" spans="1:10">
      <c r="A28" s="226"/>
      <c r="B28" s="227"/>
      <c r="C28" s="227"/>
      <c r="D28" s="227"/>
      <c r="E28" s="227"/>
      <c r="F28" s="228"/>
      <c r="G28" s="227"/>
      <c r="H28" s="227"/>
    </row>
    <row r="29" spans="1:10" ht="14.45" customHeight="1">
      <c r="A29" s="881" t="s">
        <v>1223</v>
      </c>
      <c r="B29" s="881"/>
      <c r="C29" s="881"/>
      <c r="D29" s="881"/>
      <c r="E29" s="881"/>
      <c r="F29" s="881"/>
      <c r="G29" s="881"/>
      <c r="H29" s="881"/>
      <c r="I29" s="881"/>
      <c r="J29" s="881"/>
    </row>
    <row r="30" spans="1:10" ht="25.5">
      <c r="A30" s="229" t="s">
        <v>208</v>
      </c>
      <c r="B30" s="230" t="s">
        <v>1224</v>
      </c>
      <c r="C30" s="230" t="s">
        <v>1221</v>
      </c>
      <c r="D30" s="230" t="s">
        <v>29</v>
      </c>
      <c r="E30" s="230" t="s">
        <v>31</v>
      </c>
      <c r="F30" s="230" t="s">
        <v>208</v>
      </c>
      <c r="G30" s="230" t="s">
        <v>1224</v>
      </c>
      <c r="H30" s="230" t="s">
        <v>1222</v>
      </c>
      <c r="I30" s="230" t="s">
        <v>29</v>
      </c>
      <c r="J30" s="230" t="s">
        <v>31</v>
      </c>
    </row>
    <row r="31" spans="1:10">
      <c r="A31" s="222">
        <v>1</v>
      </c>
      <c r="B31" s="223"/>
      <c r="C31" s="223"/>
      <c r="D31" s="223"/>
      <c r="E31" s="223"/>
      <c r="F31" s="224">
        <v>1</v>
      </c>
      <c r="G31" s="223"/>
      <c r="H31" s="223"/>
      <c r="I31" s="223"/>
      <c r="J31" s="223"/>
    </row>
    <row r="32" spans="1:10">
      <c r="A32" s="222">
        <v>2</v>
      </c>
      <c r="B32" s="223"/>
      <c r="C32" s="223"/>
      <c r="D32" s="223"/>
      <c r="E32" s="223"/>
      <c r="F32" s="224">
        <v>2</v>
      </c>
      <c r="G32" s="223"/>
      <c r="H32" s="223"/>
      <c r="I32" s="223"/>
      <c r="J32" s="223"/>
    </row>
    <row r="33" spans="1:10">
      <c r="A33" s="222">
        <v>3</v>
      </c>
      <c r="B33" s="223"/>
      <c r="C33" s="223"/>
      <c r="D33" s="223"/>
      <c r="E33" s="223"/>
      <c r="F33" s="224">
        <v>3</v>
      </c>
      <c r="G33" s="223"/>
      <c r="H33" s="223"/>
      <c r="I33" s="223"/>
      <c r="J33" s="223"/>
    </row>
    <row r="34" spans="1:10">
      <c r="A34" s="222">
        <v>4</v>
      </c>
      <c r="B34" s="223"/>
      <c r="C34" s="223"/>
      <c r="D34" s="223"/>
      <c r="E34" s="223"/>
      <c r="F34" s="224">
        <v>4</v>
      </c>
      <c r="G34" s="223"/>
      <c r="H34" s="223"/>
      <c r="I34" s="223"/>
      <c r="J34" s="223"/>
    </row>
    <row r="35" spans="1:10">
      <c r="A35" s="222">
        <v>5</v>
      </c>
      <c r="B35" s="223"/>
      <c r="C35" s="223"/>
      <c r="D35" s="223"/>
      <c r="E35" s="223"/>
      <c r="F35" s="224">
        <v>5</v>
      </c>
      <c r="G35" s="223"/>
      <c r="H35" s="223"/>
      <c r="I35" s="223"/>
      <c r="J35" s="223"/>
    </row>
    <row r="36" spans="1:10">
      <c r="A36" s="222">
        <v>6</v>
      </c>
      <c r="B36" s="223"/>
      <c r="C36" s="223"/>
      <c r="D36" s="223"/>
      <c r="E36" s="223"/>
      <c r="F36" s="224">
        <v>5</v>
      </c>
      <c r="G36" s="223"/>
      <c r="H36" s="223"/>
      <c r="I36" s="223"/>
      <c r="J36" s="223"/>
    </row>
    <row r="37" spans="1:10">
      <c r="A37" s="222">
        <v>7</v>
      </c>
      <c r="B37" s="223"/>
      <c r="C37" s="223"/>
      <c r="D37" s="223"/>
      <c r="E37" s="223"/>
      <c r="F37" s="224">
        <v>5</v>
      </c>
      <c r="G37" s="223"/>
      <c r="H37" s="223"/>
      <c r="I37" s="223"/>
      <c r="J37" s="223"/>
    </row>
    <row r="38" spans="1:10">
      <c r="A38" s="222">
        <v>8</v>
      </c>
      <c r="B38" s="223"/>
      <c r="C38" s="223"/>
      <c r="D38" s="223"/>
      <c r="E38" s="223"/>
      <c r="F38" s="224">
        <v>5</v>
      </c>
      <c r="G38" s="223"/>
      <c r="H38" s="223"/>
      <c r="I38" s="223"/>
      <c r="J38" s="223"/>
    </row>
  </sheetData>
  <mergeCells count="8">
    <mergeCell ref="A18:J18"/>
    <mergeCell ref="A29:J29"/>
    <mergeCell ref="A4:H4"/>
    <mergeCell ref="A5:B5"/>
    <mergeCell ref="C5:E5"/>
    <mergeCell ref="F5:G5"/>
    <mergeCell ref="H5:J5"/>
    <mergeCell ref="A7:J7"/>
  </mergeCells>
  <printOptions horizontalCentered="1"/>
  <pageMargins left="0.70866141732283472" right="0.70866141732283472" top="0.74803149606299213" bottom="0.74803149606299213" header="0.31496062992125984" footer="0.31496062992125984"/>
  <pageSetup paperSize="14" scale="6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'Listados Datos'!$A$3:$A$8</xm:f>
          </x14:formula1>
          <xm:sqref>B9:B16 G9:G16</xm:sqref>
        </x14:dataValidation>
        <x14:dataValidation type="list" allowBlank="1" showInputMessage="1" showErrorMessage="1" xr:uid="{00000000-0002-0000-0600-000001000000}">
          <x14:formula1>
            <xm:f>'Listados Datos'!$B$3:$B$9</xm:f>
          </x14:formula1>
          <xm:sqref>B20:B27 G20:G27</xm:sqref>
        </x14:dataValidation>
        <x14:dataValidation type="list" allowBlank="1" showInputMessage="1" showErrorMessage="1" xr:uid="{00000000-0002-0000-0600-000002000000}">
          <x14:formula1>
            <xm:f>'Listados Datos'!$C$3:$C$9</xm:f>
          </x14:formula1>
          <xm:sqref>B31:B38 G31:G38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352"/>
  <sheetViews>
    <sheetView showGridLines="0" view="pageBreakPreview" zoomScale="70" zoomScaleNormal="55" zoomScaleSheetLayoutView="70" workbookViewId="0">
      <pane ySplit="3" topLeftCell="A4" activePane="bottomLeft" state="frozen"/>
      <selection pane="bottomLeft" activeCell="E24" sqref="E24"/>
    </sheetView>
  </sheetViews>
  <sheetFormatPr baseColWidth="10" defaultColWidth="11.5703125" defaultRowHeight="15"/>
  <cols>
    <col min="1" max="1" width="11.42578125" bestFit="1" customWidth="1"/>
    <col min="2" max="2" width="21.140625" customWidth="1"/>
    <col min="3" max="3" width="16" customWidth="1"/>
    <col min="4" max="4" width="18.5703125" customWidth="1"/>
    <col min="5" max="5" width="43.5703125" customWidth="1"/>
    <col min="6" max="8" width="18.5703125" customWidth="1"/>
    <col min="9" max="10" width="16.140625" customWidth="1"/>
    <col min="11" max="11" width="27.5703125" customWidth="1"/>
    <col min="12" max="12" width="24.5703125" customWidth="1"/>
    <col min="13" max="13" width="15.5703125" customWidth="1"/>
    <col min="14" max="14" width="25.42578125" customWidth="1"/>
    <col min="15" max="15" width="24" customWidth="1"/>
    <col min="16" max="16" width="14.5703125" customWidth="1"/>
    <col min="17" max="17" width="16.5703125" customWidth="1"/>
    <col min="18" max="18" width="39" customWidth="1"/>
    <col min="19" max="19" width="38.42578125" customWidth="1"/>
    <col min="20" max="20" width="24" customWidth="1"/>
    <col min="21" max="21" width="2.5703125" hidden="1" customWidth="1"/>
    <col min="22" max="22" width="17.85546875" bestFit="1" customWidth="1"/>
    <col min="23" max="23" width="2.5703125" hidden="1" customWidth="1"/>
    <col min="24" max="24" width="22.5703125" customWidth="1"/>
    <col min="25" max="25" width="13.5703125" hidden="1" customWidth="1"/>
    <col min="26" max="26" width="7.5703125" customWidth="1"/>
    <col min="27" max="27" width="14.140625" bestFit="1" customWidth="1"/>
    <col min="28" max="28" width="27.5703125" customWidth="1"/>
    <col min="29" max="29" width="62.140625" customWidth="1"/>
    <col min="30" max="30" width="40" customWidth="1"/>
    <col min="31" max="32" width="14.42578125" customWidth="1"/>
    <col min="33" max="33" width="16.85546875" customWidth="1"/>
  </cols>
  <sheetData>
    <row r="1" spans="1:33" s="238" customFormat="1" ht="26.25">
      <c r="A1" s="887"/>
      <c r="B1" s="236"/>
      <c r="C1" s="236"/>
      <c r="D1" s="236"/>
      <c r="E1" s="236"/>
      <c r="F1" s="236"/>
      <c r="G1" s="236"/>
      <c r="H1" s="236"/>
      <c r="I1" s="236"/>
      <c r="J1" s="236"/>
      <c r="K1" s="236"/>
      <c r="L1" s="237"/>
      <c r="M1" s="237"/>
      <c r="N1" s="237"/>
      <c r="O1" s="237"/>
      <c r="P1" s="237"/>
      <c r="Q1" s="237"/>
      <c r="R1" s="235"/>
      <c r="S1" s="235"/>
      <c r="T1" s="235"/>
      <c r="U1" s="235"/>
      <c r="V1" s="235"/>
      <c r="W1" s="235"/>
      <c r="X1" s="235"/>
      <c r="Y1" s="235"/>
      <c r="Z1" s="235"/>
      <c r="AA1" s="235"/>
      <c r="AB1" s="235"/>
      <c r="AC1" s="235"/>
      <c r="AD1" s="235"/>
      <c r="AE1" s="235"/>
      <c r="AF1" s="235"/>
      <c r="AG1" s="235"/>
    </row>
    <row r="2" spans="1:33" s="238" customFormat="1" ht="26.25">
      <c r="A2" s="887"/>
      <c r="B2" s="236"/>
      <c r="C2" s="236"/>
      <c r="D2" s="236"/>
      <c r="E2" s="236"/>
      <c r="F2" s="236"/>
      <c r="G2" s="236"/>
      <c r="H2" s="236"/>
      <c r="I2" s="236"/>
      <c r="J2" s="236"/>
      <c r="K2" s="236"/>
      <c r="L2" s="237"/>
      <c r="M2" s="237"/>
      <c r="N2" s="237"/>
      <c r="O2" s="237"/>
      <c r="P2" s="237"/>
      <c r="Q2" s="237"/>
      <c r="R2" s="235"/>
      <c r="S2" s="235"/>
      <c r="T2" s="235"/>
      <c r="U2" s="235"/>
      <c r="V2" s="235"/>
      <c r="W2" s="235"/>
      <c r="X2" s="235"/>
      <c r="Y2" s="235"/>
      <c r="Z2" s="235"/>
      <c r="AA2" s="235"/>
      <c r="AB2" s="235"/>
      <c r="AC2" s="235"/>
      <c r="AD2" s="235"/>
      <c r="AE2" s="235"/>
      <c r="AF2" s="235"/>
      <c r="AG2" s="235"/>
    </row>
    <row r="3" spans="1:33" s="238" customFormat="1" ht="16.5" thickBot="1">
      <c r="A3" s="888"/>
      <c r="B3" s="239"/>
      <c r="C3" s="239"/>
      <c r="D3" s="239"/>
      <c r="E3" s="239"/>
      <c r="F3" s="239"/>
      <c r="G3" s="239"/>
      <c r="H3" s="239"/>
      <c r="I3" s="239"/>
      <c r="J3" s="239"/>
      <c r="K3" s="239"/>
      <c r="L3" s="237"/>
      <c r="M3" s="237"/>
      <c r="N3" s="237"/>
      <c r="O3" s="237"/>
      <c r="P3" s="237"/>
      <c r="Q3" s="237"/>
      <c r="R3" s="235"/>
      <c r="S3" s="235"/>
      <c r="T3" s="235"/>
      <c r="U3" s="235"/>
      <c r="V3" s="235"/>
      <c r="W3" s="235"/>
      <c r="X3" s="235"/>
      <c r="Y3" s="235"/>
      <c r="Z3" s="235"/>
      <c r="AA3" s="235"/>
      <c r="AB3" s="235"/>
      <c r="AC3" s="235"/>
      <c r="AD3" s="235"/>
      <c r="AE3" s="235"/>
      <c r="AF3" s="235"/>
      <c r="AG3" s="235"/>
    </row>
    <row r="4" spans="1:33">
      <c r="A4" s="240"/>
      <c r="B4" s="241"/>
      <c r="C4" s="241"/>
      <c r="D4" s="241"/>
      <c r="E4" s="241"/>
      <c r="F4" s="241"/>
      <c r="G4" s="241"/>
      <c r="H4" s="241"/>
      <c r="I4" s="899"/>
      <c r="J4" s="900"/>
      <c r="K4" s="900"/>
      <c r="L4" s="900"/>
      <c r="M4" s="900"/>
      <c r="N4" s="900"/>
      <c r="O4" s="900"/>
      <c r="P4" s="900"/>
      <c r="Q4" s="900"/>
      <c r="R4" s="900"/>
      <c r="S4" s="900"/>
      <c r="T4" s="900"/>
      <c r="U4" s="900"/>
      <c r="V4" s="900"/>
      <c r="W4" s="900"/>
      <c r="X4" s="900"/>
      <c r="Y4" s="900"/>
      <c r="Z4" s="900"/>
      <c r="AA4" s="900"/>
      <c r="AB4" s="900"/>
      <c r="AC4" s="900"/>
      <c r="AD4" s="900"/>
      <c r="AE4" s="889"/>
      <c r="AF4" s="889"/>
      <c r="AG4" s="889"/>
    </row>
    <row r="5" spans="1:33" ht="15.75" thickBot="1">
      <c r="A5" s="242"/>
      <c r="I5" s="901"/>
      <c r="J5" s="902"/>
      <c r="K5" s="902"/>
      <c r="L5" s="902"/>
      <c r="M5" s="902"/>
      <c r="N5" s="902"/>
      <c r="O5" s="902"/>
      <c r="P5" s="902"/>
      <c r="Q5" s="902"/>
      <c r="R5" s="902"/>
      <c r="S5" s="902"/>
      <c r="T5" s="902"/>
      <c r="U5" s="902"/>
      <c r="V5" s="902"/>
      <c r="W5" s="902"/>
      <c r="X5" s="902"/>
      <c r="Y5" s="902"/>
      <c r="Z5" s="902"/>
      <c r="AA5" s="902"/>
      <c r="AB5" s="902"/>
      <c r="AC5" s="902"/>
      <c r="AD5" s="902"/>
      <c r="AE5" s="890"/>
      <c r="AF5" s="890"/>
      <c r="AG5" s="890"/>
    </row>
    <row r="6" spans="1:33" ht="20.25">
      <c r="A6" s="891" t="s">
        <v>1225</v>
      </c>
      <c r="B6" s="892"/>
      <c r="C6" s="892"/>
      <c r="D6" s="892"/>
      <c r="E6" s="892"/>
      <c r="F6" s="892"/>
      <c r="G6" s="892"/>
      <c r="H6" s="892"/>
      <c r="I6" s="892" t="s">
        <v>1226</v>
      </c>
      <c r="J6" s="892"/>
      <c r="K6" s="892"/>
      <c r="L6" s="892"/>
      <c r="M6" s="892"/>
      <c r="N6" s="892"/>
      <c r="O6" s="892"/>
      <c r="P6" s="892"/>
      <c r="Q6" s="892"/>
      <c r="R6" s="892"/>
      <c r="S6" s="892"/>
      <c r="T6" s="893" t="s">
        <v>176</v>
      </c>
      <c r="U6" s="893"/>
      <c r="V6" s="893"/>
      <c r="W6" s="893"/>
      <c r="X6" s="893"/>
      <c r="Y6" s="893"/>
      <c r="Z6" s="893"/>
      <c r="AA6" s="892" t="s">
        <v>1227</v>
      </c>
      <c r="AB6" s="892"/>
      <c r="AC6" s="892"/>
      <c r="AD6" s="892"/>
      <c r="AE6" s="892"/>
      <c r="AF6" s="892"/>
      <c r="AG6" s="895"/>
    </row>
    <row r="7" spans="1:33" ht="24">
      <c r="A7" s="896" t="s">
        <v>1228</v>
      </c>
      <c r="B7" s="894" t="s">
        <v>13</v>
      </c>
      <c r="C7" s="894" t="s">
        <v>1229</v>
      </c>
      <c r="D7" s="894" t="s">
        <v>1230</v>
      </c>
      <c r="E7" s="894" t="s">
        <v>1231</v>
      </c>
      <c r="F7" s="894" t="s">
        <v>1232</v>
      </c>
      <c r="G7" s="894"/>
      <c r="H7" s="894" t="s">
        <v>1233</v>
      </c>
      <c r="I7" s="894" t="s">
        <v>1234</v>
      </c>
      <c r="J7" s="894" t="s">
        <v>1235</v>
      </c>
      <c r="K7" s="894" t="s">
        <v>1236</v>
      </c>
      <c r="L7" s="894" t="s">
        <v>1237</v>
      </c>
      <c r="M7" s="894" t="s">
        <v>1238</v>
      </c>
      <c r="N7" s="894" t="s">
        <v>1239</v>
      </c>
      <c r="O7" s="894" t="s">
        <v>1240</v>
      </c>
      <c r="P7" s="894" t="s">
        <v>1241</v>
      </c>
      <c r="Q7" s="894" t="s">
        <v>1242</v>
      </c>
      <c r="R7" s="894" t="s">
        <v>1243</v>
      </c>
      <c r="S7" s="894"/>
      <c r="T7" s="894"/>
      <c r="U7" s="894"/>
      <c r="V7" s="894"/>
      <c r="W7" s="894"/>
      <c r="X7" s="894"/>
      <c r="Y7" s="894"/>
      <c r="Z7" s="894"/>
      <c r="AA7" s="906" t="s">
        <v>1244</v>
      </c>
      <c r="AB7" s="906" t="s">
        <v>1245</v>
      </c>
      <c r="AC7" s="243" t="s">
        <v>1246</v>
      </c>
      <c r="AD7" s="243" t="s">
        <v>1247</v>
      </c>
      <c r="AE7" s="894" t="s">
        <v>1248</v>
      </c>
      <c r="AF7" s="894" t="s">
        <v>1249</v>
      </c>
      <c r="AG7" s="903" t="s">
        <v>1250</v>
      </c>
    </row>
    <row r="8" spans="1:33">
      <c r="A8" s="896"/>
      <c r="B8" s="894"/>
      <c r="C8" s="894"/>
      <c r="D8" s="894"/>
      <c r="E8" s="894"/>
      <c r="F8" s="894" t="s">
        <v>1251</v>
      </c>
      <c r="G8" s="894" t="s">
        <v>1252</v>
      </c>
      <c r="H8" s="894"/>
      <c r="I8" s="894"/>
      <c r="J8" s="894"/>
      <c r="K8" s="894"/>
      <c r="L8" s="894"/>
      <c r="M8" s="894"/>
      <c r="N8" s="894"/>
      <c r="O8" s="894"/>
      <c r="P8" s="894"/>
      <c r="Q8" s="894"/>
      <c r="R8" s="894" t="s">
        <v>1253</v>
      </c>
      <c r="S8" s="894" t="s">
        <v>1254</v>
      </c>
      <c r="T8" s="905" t="s">
        <v>1255</v>
      </c>
      <c r="U8" s="905"/>
      <c r="V8" s="905"/>
      <c r="W8" s="905"/>
      <c r="X8" s="905"/>
      <c r="Y8" s="243"/>
      <c r="Z8" s="894" t="s">
        <v>1256</v>
      </c>
      <c r="AA8" s="906"/>
      <c r="AB8" s="906"/>
      <c r="AC8" s="894" t="s">
        <v>1257</v>
      </c>
      <c r="AD8" s="894" t="s">
        <v>1258</v>
      </c>
      <c r="AE8" s="894"/>
      <c r="AF8" s="894"/>
      <c r="AG8" s="903"/>
    </row>
    <row r="9" spans="1:33" ht="23.1" customHeight="1" thickBot="1">
      <c r="A9" s="897"/>
      <c r="B9" s="898"/>
      <c r="C9" s="898"/>
      <c r="D9" s="898"/>
      <c r="E9" s="898"/>
      <c r="F9" s="898"/>
      <c r="G9" s="898"/>
      <c r="H9" s="898"/>
      <c r="I9" s="898"/>
      <c r="J9" s="898"/>
      <c r="K9" s="898"/>
      <c r="L9" s="898"/>
      <c r="M9" s="898"/>
      <c r="N9" s="898"/>
      <c r="O9" s="244"/>
      <c r="P9" s="244"/>
      <c r="Q9" s="244"/>
      <c r="R9" s="898"/>
      <c r="S9" s="898"/>
      <c r="T9" s="244" t="s">
        <v>1259</v>
      </c>
      <c r="U9" s="244"/>
      <c r="V9" s="244" t="s">
        <v>1260</v>
      </c>
      <c r="W9" s="244"/>
      <c r="X9" s="244" t="s">
        <v>1261</v>
      </c>
      <c r="Y9" s="245"/>
      <c r="Z9" s="898"/>
      <c r="AA9" s="907"/>
      <c r="AB9" s="907"/>
      <c r="AC9" s="898"/>
      <c r="AD9" s="898"/>
      <c r="AE9" s="898"/>
      <c r="AF9" s="898"/>
      <c r="AG9" s="904"/>
    </row>
    <row r="10" spans="1:33" s="3" customFormat="1">
      <c r="A10" s="246"/>
      <c r="B10" s="246"/>
      <c r="C10" s="246"/>
      <c r="D10" s="246"/>
      <c r="E10" s="246"/>
      <c r="F10" s="246"/>
      <c r="G10" s="246"/>
      <c r="H10" s="246"/>
      <c r="I10" s="247"/>
      <c r="J10" s="248"/>
      <c r="K10" s="247"/>
      <c r="L10" s="247"/>
      <c r="M10" s="246"/>
      <c r="N10" s="246"/>
      <c r="O10" s="246"/>
      <c r="P10" s="246"/>
      <c r="Q10" s="246"/>
      <c r="R10" s="246"/>
      <c r="S10" s="249"/>
      <c r="T10" s="246"/>
      <c r="U10" s="246"/>
      <c r="V10" s="246"/>
      <c r="W10" s="246"/>
      <c r="X10" s="246"/>
      <c r="Y10" s="246"/>
      <c r="Z10" s="246"/>
      <c r="AA10" s="246"/>
      <c r="AB10" s="246"/>
      <c r="AC10" s="246"/>
      <c r="AD10" s="246"/>
      <c r="AE10" s="246"/>
      <c r="AF10" s="247"/>
      <c r="AG10" s="246"/>
    </row>
    <row r="11" spans="1:33" s="3" customFormat="1">
      <c r="A11" s="250"/>
      <c r="B11" s="250"/>
      <c r="C11" s="250"/>
      <c r="D11" s="250"/>
      <c r="E11" s="250"/>
      <c r="F11" s="250"/>
      <c r="G11" s="250"/>
      <c r="H11" s="250"/>
      <c r="I11" s="248"/>
      <c r="J11" s="248"/>
      <c r="K11" s="248"/>
      <c r="L11" s="248"/>
      <c r="M11" s="250"/>
      <c r="N11" s="250"/>
      <c r="O11" s="250"/>
      <c r="P11" s="250"/>
      <c r="Q11" s="250"/>
      <c r="R11" s="250"/>
      <c r="S11" s="250"/>
      <c r="T11" s="250"/>
      <c r="U11" s="250"/>
      <c r="V11" s="246"/>
      <c r="W11" s="250"/>
      <c r="X11" s="250"/>
      <c r="Y11" s="250"/>
      <c r="Z11" s="250"/>
      <c r="AA11" s="246"/>
      <c r="AB11" s="246"/>
      <c r="AC11" s="250"/>
      <c r="AD11" s="250"/>
      <c r="AE11" s="250"/>
      <c r="AF11" s="247"/>
      <c r="AG11" s="246"/>
    </row>
    <row r="12" spans="1:33" s="3" customFormat="1">
      <c r="A12" s="250"/>
      <c r="B12" s="250"/>
      <c r="C12" s="250"/>
      <c r="D12" s="250"/>
      <c r="E12" s="250"/>
      <c r="F12" s="250"/>
      <c r="G12" s="250"/>
      <c r="H12" s="250"/>
      <c r="I12" s="248"/>
      <c r="J12" s="248"/>
      <c r="K12" s="248"/>
      <c r="L12" s="248"/>
      <c r="M12" s="250"/>
      <c r="N12" s="250"/>
      <c r="O12" s="250"/>
      <c r="P12" s="250"/>
      <c r="Q12" s="250"/>
      <c r="R12" s="250"/>
      <c r="S12" s="250"/>
      <c r="T12" s="250"/>
      <c r="U12" s="250"/>
      <c r="V12" s="246"/>
      <c r="W12" s="250"/>
      <c r="X12" s="250"/>
      <c r="Y12" s="250"/>
      <c r="Z12" s="250"/>
      <c r="AA12" s="246"/>
      <c r="AB12" s="246"/>
      <c r="AC12" s="250"/>
      <c r="AD12" s="250"/>
      <c r="AE12" s="250"/>
      <c r="AF12" s="247"/>
      <c r="AG12" s="246"/>
    </row>
    <row r="13" spans="1:33" s="3" customFormat="1">
      <c r="A13" s="250"/>
      <c r="B13" s="250"/>
      <c r="C13" s="250"/>
      <c r="D13" s="250"/>
      <c r="E13" s="250"/>
      <c r="F13" s="250"/>
      <c r="G13" s="250"/>
      <c r="H13" s="250"/>
      <c r="I13" s="248"/>
      <c r="J13" s="248"/>
      <c r="K13" s="248"/>
      <c r="L13" s="248"/>
      <c r="M13" s="250"/>
      <c r="N13" s="250"/>
      <c r="O13" s="250"/>
      <c r="P13" s="250"/>
      <c r="Q13" s="250"/>
      <c r="R13" s="250"/>
      <c r="S13" s="250"/>
      <c r="T13" s="250"/>
      <c r="U13" s="250"/>
      <c r="V13" s="246"/>
      <c r="W13" s="250"/>
      <c r="X13" s="250"/>
      <c r="Y13" s="250"/>
      <c r="Z13" s="250"/>
      <c r="AA13" s="246"/>
      <c r="AB13" s="246"/>
      <c r="AC13" s="250"/>
      <c r="AD13" s="250"/>
      <c r="AE13" s="250"/>
      <c r="AF13" s="247"/>
      <c r="AG13" s="246"/>
    </row>
    <row r="14" spans="1:33" s="3" customFormat="1">
      <c r="A14" s="250"/>
      <c r="B14" s="250"/>
      <c r="C14" s="250"/>
      <c r="D14" s="250"/>
      <c r="E14" s="250"/>
      <c r="F14" s="250"/>
      <c r="G14" s="250"/>
      <c r="H14" s="250"/>
      <c r="I14" s="248"/>
      <c r="J14" s="248"/>
      <c r="K14" s="248"/>
      <c r="L14" s="248"/>
      <c r="M14" s="250"/>
      <c r="N14" s="250"/>
      <c r="O14" s="250"/>
      <c r="P14" s="250"/>
      <c r="Q14" s="250"/>
      <c r="R14" s="250"/>
      <c r="S14" s="250"/>
      <c r="T14" s="250"/>
      <c r="U14" s="250"/>
      <c r="V14" s="246"/>
      <c r="W14" s="250"/>
      <c r="X14" s="250"/>
      <c r="Y14" s="250"/>
      <c r="Z14" s="250"/>
      <c r="AA14" s="246"/>
      <c r="AB14" s="250"/>
      <c r="AC14" s="250"/>
      <c r="AD14" s="250"/>
      <c r="AE14" s="250"/>
      <c r="AF14" s="247"/>
      <c r="AG14" s="250"/>
    </row>
    <row r="15" spans="1:33" s="3" customFormat="1">
      <c r="A15" s="250"/>
      <c r="B15" s="250"/>
      <c r="C15" s="250"/>
      <c r="D15" s="250"/>
      <c r="E15" s="250"/>
      <c r="F15" s="250"/>
      <c r="G15" s="250"/>
      <c r="H15" s="250"/>
      <c r="I15" s="248"/>
      <c r="J15" s="248"/>
      <c r="K15" s="248"/>
      <c r="L15" s="248"/>
      <c r="M15" s="250"/>
      <c r="N15" s="250"/>
      <c r="O15" s="250"/>
      <c r="P15" s="250"/>
      <c r="Q15" s="250"/>
      <c r="R15" s="250"/>
      <c r="S15" s="250"/>
      <c r="T15" s="250"/>
      <c r="U15" s="250"/>
      <c r="V15" s="246"/>
      <c r="W15" s="250"/>
      <c r="X15" s="250"/>
      <c r="Y15" s="250"/>
      <c r="Z15" s="250"/>
      <c r="AA15" s="246"/>
      <c r="AB15" s="246"/>
      <c r="AC15" s="250"/>
      <c r="AD15" s="250"/>
      <c r="AE15" s="250"/>
      <c r="AF15" s="247"/>
      <c r="AG15" s="246"/>
    </row>
    <row r="16" spans="1:33" s="3" customFormat="1">
      <c r="A16" s="250"/>
      <c r="B16" s="250"/>
      <c r="C16" s="250"/>
      <c r="D16" s="250"/>
      <c r="E16" s="250"/>
      <c r="F16" s="250"/>
      <c r="G16" s="250"/>
      <c r="H16" s="250"/>
      <c r="I16" s="248"/>
      <c r="J16" s="248"/>
      <c r="K16" s="248"/>
      <c r="L16" s="248"/>
      <c r="M16" s="250"/>
      <c r="N16" s="250"/>
      <c r="O16" s="250"/>
      <c r="P16" s="250"/>
      <c r="Q16" s="250"/>
      <c r="R16" s="250"/>
      <c r="S16" s="250"/>
      <c r="T16" s="250"/>
      <c r="U16" s="250"/>
      <c r="V16" s="246"/>
      <c r="W16" s="250"/>
      <c r="X16" s="250"/>
      <c r="Y16" s="250"/>
      <c r="Z16" s="250"/>
      <c r="AA16" s="246"/>
      <c r="AB16" s="246"/>
      <c r="AC16" s="250"/>
      <c r="AD16" s="250"/>
      <c r="AE16" s="250"/>
      <c r="AF16" s="247"/>
      <c r="AG16" s="246"/>
    </row>
    <row r="17" spans="1:33" s="3" customFormat="1">
      <c r="A17" s="250"/>
      <c r="B17" s="250"/>
      <c r="C17" s="250"/>
      <c r="D17" s="250"/>
      <c r="E17" s="250"/>
      <c r="F17" s="250"/>
      <c r="G17" s="250"/>
      <c r="H17" s="250"/>
      <c r="I17" s="248"/>
      <c r="J17" s="248"/>
      <c r="K17" s="248"/>
      <c r="L17" s="248"/>
      <c r="M17" s="250"/>
      <c r="N17" s="250"/>
      <c r="O17" s="250"/>
      <c r="P17" s="250"/>
      <c r="Q17" s="250"/>
      <c r="R17" s="250"/>
      <c r="S17" s="250"/>
      <c r="T17" s="250"/>
      <c r="U17" s="250"/>
      <c r="V17" s="246"/>
      <c r="W17" s="250"/>
      <c r="X17" s="250"/>
      <c r="Y17" s="250"/>
      <c r="Z17" s="250"/>
      <c r="AA17" s="246"/>
      <c r="AB17" s="246"/>
      <c r="AC17" s="250"/>
      <c r="AD17" s="250"/>
      <c r="AE17" s="250"/>
      <c r="AF17" s="247"/>
      <c r="AG17" s="246"/>
    </row>
    <row r="18" spans="1:33" s="3" customFormat="1">
      <c r="A18" s="250"/>
      <c r="B18" s="250"/>
      <c r="C18" s="250"/>
      <c r="D18" s="250"/>
      <c r="E18" s="250"/>
      <c r="F18" s="250"/>
      <c r="G18" s="250"/>
      <c r="H18" s="250"/>
      <c r="I18" s="248"/>
      <c r="J18" s="248"/>
      <c r="K18" s="248"/>
      <c r="L18" s="248"/>
      <c r="M18" s="250"/>
      <c r="N18" s="250"/>
      <c r="O18" s="250"/>
      <c r="P18" s="250"/>
      <c r="Q18" s="250"/>
      <c r="R18" s="250"/>
      <c r="S18" s="250"/>
      <c r="T18" s="250"/>
      <c r="U18" s="250"/>
      <c r="V18" s="246"/>
      <c r="W18" s="250"/>
      <c r="X18" s="250"/>
      <c r="Y18" s="250"/>
      <c r="Z18" s="250"/>
      <c r="AA18" s="246"/>
      <c r="AB18" s="246"/>
      <c r="AC18" s="250"/>
      <c r="AD18" s="250"/>
      <c r="AE18" s="250"/>
      <c r="AF18" s="247"/>
      <c r="AG18" s="246"/>
    </row>
    <row r="19" spans="1:33" s="3" customFormat="1">
      <c r="A19" s="250"/>
      <c r="B19" s="250"/>
      <c r="C19" s="250"/>
      <c r="D19" s="250"/>
      <c r="E19" s="250"/>
      <c r="F19" s="250"/>
      <c r="G19" s="250"/>
      <c r="H19" s="250"/>
      <c r="I19" s="248"/>
      <c r="J19" s="248"/>
      <c r="K19" s="248"/>
      <c r="L19" s="248"/>
      <c r="M19" s="250"/>
      <c r="N19" s="250"/>
      <c r="O19" s="250"/>
      <c r="P19" s="250"/>
      <c r="Q19" s="250"/>
      <c r="R19" s="250"/>
      <c r="S19" s="250"/>
      <c r="T19" s="250"/>
      <c r="U19" s="250"/>
      <c r="V19" s="246"/>
      <c r="W19" s="250"/>
      <c r="X19" s="250"/>
      <c r="Y19" s="250"/>
      <c r="Z19" s="250"/>
      <c r="AA19" s="246"/>
      <c r="AB19" s="246"/>
      <c r="AC19" s="250"/>
      <c r="AD19" s="250"/>
      <c r="AE19" s="250"/>
      <c r="AF19" s="247"/>
      <c r="AG19" s="246"/>
    </row>
    <row r="20" spans="1:33" s="3" customFormat="1">
      <c r="A20" s="250"/>
      <c r="B20" s="250"/>
      <c r="C20" s="250"/>
      <c r="D20" s="250"/>
      <c r="E20" s="250"/>
      <c r="F20" s="250"/>
      <c r="G20" s="250"/>
      <c r="H20" s="250"/>
      <c r="I20" s="248"/>
      <c r="J20" s="248"/>
      <c r="K20" s="248"/>
      <c r="L20" s="248"/>
      <c r="M20" s="250"/>
      <c r="N20" s="250"/>
      <c r="O20" s="250"/>
      <c r="P20" s="250"/>
      <c r="Q20" s="250"/>
      <c r="R20" s="250"/>
      <c r="S20" s="250"/>
      <c r="T20" s="250"/>
      <c r="U20" s="250"/>
      <c r="V20" s="246"/>
      <c r="W20" s="250"/>
      <c r="X20" s="250"/>
      <c r="Y20" s="250"/>
      <c r="Z20" s="250"/>
      <c r="AA20" s="246"/>
      <c r="AB20" s="246"/>
      <c r="AC20" s="250"/>
      <c r="AD20" s="250"/>
      <c r="AE20" s="250"/>
      <c r="AF20" s="247"/>
      <c r="AG20" s="246"/>
    </row>
    <row r="21" spans="1:33" s="3" customFormat="1">
      <c r="A21" s="250"/>
      <c r="B21" s="250"/>
      <c r="C21" s="250"/>
      <c r="D21" s="250"/>
      <c r="E21" s="250"/>
      <c r="F21" s="250"/>
      <c r="G21" s="250"/>
      <c r="H21" s="250"/>
      <c r="I21" s="248"/>
      <c r="J21" s="248"/>
      <c r="K21" s="248"/>
      <c r="L21" s="248"/>
      <c r="M21" s="250"/>
      <c r="N21" s="250"/>
      <c r="O21" s="250"/>
      <c r="P21" s="250"/>
      <c r="Q21" s="250"/>
      <c r="R21" s="250"/>
      <c r="S21" s="250"/>
      <c r="T21" s="250"/>
      <c r="U21" s="250"/>
      <c r="V21" s="246"/>
      <c r="W21" s="250"/>
      <c r="X21" s="250"/>
      <c r="Y21" s="250"/>
      <c r="Z21" s="250"/>
      <c r="AA21" s="246"/>
      <c r="AB21" s="246"/>
      <c r="AC21" s="250"/>
      <c r="AD21" s="250"/>
      <c r="AE21" s="250"/>
      <c r="AF21" s="247"/>
      <c r="AG21" s="246"/>
    </row>
    <row r="22" spans="1:33" s="3" customFormat="1">
      <c r="A22" s="250"/>
      <c r="B22" s="250"/>
      <c r="C22" s="250"/>
      <c r="D22" s="250"/>
      <c r="E22" s="250"/>
      <c r="F22" s="250"/>
      <c r="G22" s="250"/>
      <c r="H22" s="250"/>
      <c r="I22" s="248"/>
      <c r="J22" s="248"/>
      <c r="K22" s="248"/>
      <c r="L22" s="248"/>
      <c r="M22" s="250"/>
      <c r="N22" s="250"/>
      <c r="O22" s="250"/>
      <c r="P22" s="250"/>
      <c r="Q22" s="250"/>
      <c r="R22" s="250"/>
      <c r="S22" s="250"/>
      <c r="T22" s="250"/>
      <c r="U22" s="250"/>
      <c r="V22" s="246"/>
      <c r="W22" s="250"/>
      <c r="X22" s="250"/>
      <c r="Y22" s="250"/>
      <c r="Z22" s="250"/>
      <c r="AA22" s="246"/>
      <c r="AB22" s="246"/>
      <c r="AC22" s="250"/>
      <c r="AD22" s="250"/>
      <c r="AE22" s="250"/>
      <c r="AF22" s="247"/>
      <c r="AG22" s="246"/>
    </row>
    <row r="23" spans="1:33" s="3" customFormat="1">
      <c r="A23" s="250"/>
      <c r="B23" s="250"/>
      <c r="C23" s="250"/>
      <c r="D23" s="250"/>
      <c r="E23" s="250"/>
      <c r="F23" s="250"/>
      <c r="G23" s="250"/>
      <c r="H23" s="250"/>
      <c r="I23" s="248"/>
      <c r="J23" s="248"/>
      <c r="K23" s="248"/>
      <c r="L23" s="248"/>
      <c r="M23" s="250"/>
      <c r="N23" s="250"/>
      <c r="O23" s="250"/>
      <c r="P23" s="250"/>
      <c r="Q23" s="250"/>
      <c r="R23" s="250"/>
      <c r="S23" s="250"/>
      <c r="T23" s="250"/>
      <c r="U23" s="250"/>
      <c r="V23" s="246"/>
      <c r="W23" s="250"/>
      <c r="X23" s="250"/>
      <c r="Y23" s="250"/>
      <c r="Z23" s="250"/>
      <c r="AA23" s="246"/>
      <c r="AB23" s="246"/>
      <c r="AC23" s="250"/>
      <c r="AD23" s="250"/>
      <c r="AE23" s="250"/>
      <c r="AF23" s="247"/>
      <c r="AG23" s="246"/>
    </row>
    <row r="24" spans="1:33" s="3" customFormat="1">
      <c r="A24" s="250"/>
      <c r="B24" s="250"/>
      <c r="C24" s="250"/>
      <c r="D24" s="250"/>
      <c r="E24" s="250"/>
      <c r="F24" s="250"/>
      <c r="G24" s="251"/>
      <c r="H24" s="250"/>
      <c r="I24" s="248"/>
      <c r="J24" s="248"/>
      <c r="K24" s="248"/>
      <c r="L24" s="248"/>
      <c r="M24" s="250"/>
      <c r="N24" s="250"/>
      <c r="O24" s="250"/>
      <c r="P24" s="250"/>
      <c r="Q24" s="250"/>
      <c r="R24" s="250"/>
      <c r="S24" s="250"/>
      <c r="T24" s="250"/>
      <c r="U24" s="250"/>
      <c r="V24" s="246"/>
      <c r="W24" s="250"/>
      <c r="X24" s="250"/>
      <c r="Y24" s="250"/>
      <c r="Z24" s="250"/>
      <c r="AA24" s="246"/>
      <c r="AB24" s="246"/>
      <c r="AC24" s="250"/>
      <c r="AD24" s="250"/>
      <c r="AE24" s="250"/>
      <c r="AF24" s="247"/>
      <c r="AG24" s="246"/>
    </row>
    <row r="25" spans="1:33" s="3" customFormat="1">
      <c r="A25" s="250"/>
      <c r="B25" s="250"/>
      <c r="C25" s="250"/>
      <c r="D25" s="250"/>
      <c r="E25" s="250"/>
      <c r="F25" s="250"/>
      <c r="G25" s="251"/>
      <c r="H25" s="250"/>
      <c r="I25" s="248"/>
      <c r="J25" s="248"/>
      <c r="K25" s="248"/>
      <c r="L25" s="248"/>
      <c r="M25" s="250"/>
      <c r="N25" s="250"/>
      <c r="O25" s="250"/>
      <c r="P25" s="250"/>
      <c r="Q25" s="250"/>
      <c r="R25" s="250"/>
      <c r="S25" s="250"/>
      <c r="T25" s="250"/>
      <c r="U25" s="250"/>
      <c r="V25" s="246"/>
      <c r="W25" s="250"/>
      <c r="X25" s="250"/>
      <c r="Y25" s="250"/>
      <c r="Z25" s="250"/>
      <c r="AA25" s="246"/>
      <c r="AB25" s="246"/>
      <c r="AC25" s="250"/>
      <c r="AD25" s="250"/>
      <c r="AE25" s="250"/>
      <c r="AF25" s="247"/>
      <c r="AG25" s="246"/>
    </row>
    <row r="26" spans="1:33" s="3" customFormat="1">
      <c r="A26" s="250"/>
      <c r="B26" s="250"/>
      <c r="C26" s="250"/>
      <c r="D26" s="250"/>
      <c r="E26" s="250"/>
      <c r="F26" s="250"/>
      <c r="G26" s="251"/>
      <c r="H26" s="250"/>
      <c r="I26" s="248"/>
      <c r="J26" s="248"/>
      <c r="K26" s="248"/>
      <c r="L26" s="248"/>
      <c r="M26" s="250"/>
      <c r="N26" s="250"/>
      <c r="O26" s="250"/>
      <c r="P26" s="250"/>
      <c r="Q26" s="250"/>
      <c r="R26" s="250"/>
      <c r="S26" s="250"/>
      <c r="T26" s="250"/>
      <c r="U26" s="250"/>
      <c r="V26" s="246"/>
      <c r="W26" s="250"/>
      <c r="X26" s="250"/>
      <c r="Y26" s="250"/>
      <c r="Z26" s="250"/>
      <c r="AA26" s="246"/>
      <c r="AB26" s="246"/>
      <c r="AC26" s="250"/>
      <c r="AD26" s="250"/>
      <c r="AE26" s="250"/>
      <c r="AF26" s="247"/>
      <c r="AG26" s="246"/>
    </row>
    <row r="27" spans="1:33" s="3" customFormat="1">
      <c r="A27" s="250"/>
      <c r="B27" s="250"/>
      <c r="C27" s="250"/>
      <c r="D27" s="250"/>
      <c r="E27" s="250"/>
      <c r="F27" s="250"/>
      <c r="G27" s="250"/>
      <c r="H27" s="250"/>
      <c r="I27" s="248"/>
      <c r="J27" s="248"/>
      <c r="K27" s="248"/>
      <c r="L27" s="248"/>
      <c r="M27" s="250"/>
      <c r="N27" s="250"/>
      <c r="O27" s="250"/>
      <c r="P27" s="250"/>
      <c r="Q27" s="250"/>
      <c r="R27" s="250"/>
      <c r="S27" s="250"/>
      <c r="T27" s="250"/>
      <c r="U27" s="250"/>
      <c r="V27" s="246"/>
      <c r="W27" s="250"/>
      <c r="X27" s="250"/>
      <c r="Y27" s="250"/>
      <c r="Z27" s="250"/>
      <c r="AA27" s="246"/>
      <c r="AB27" s="246"/>
      <c r="AC27" s="250"/>
      <c r="AD27" s="250"/>
      <c r="AE27" s="250"/>
      <c r="AF27" s="247"/>
      <c r="AG27" s="246"/>
    </row>
    <row r="28" spans="1:33" s="3" customFormat="1">
      <c r="A28" s="250"/>
      <c r="B28" s="250"/>
      <c r="C28" s="250"/>
      <c r="D28" s="250"/>
      <c r="E28" s="250"/>
      <c r="F28" s="250"/>
      <c r="G28" s="250"/>
      <c r="H28" s="250"/>
      <c r="I28" s="248"/>
      <c r="J28" s="248"/>
      <c r="K28" s="248"/>
      <c r="L28" s="248"/>
      <c r="M28" s="250"/>
      <c r="N28" s="250"/>
      <c r="O28" s="250"/>
      <c r="P28" s="250"/>
      <c r="Q28" s="250"/>
      <c r="R28" s="250"/>
      <c r="S28" s="250"/>
      <c r="T28" s="250"/>
      <c r="U28" s="250"/>
      <c r="V28" s="246"/>
      <c r="W28" s="250"/>
      <c r="X28" s="250"/>
      <c r="Y28" s="250"/>
      <c r="Z28" s="250"/>
      <c r="AA28" s="246"/>
      <c r="AB28" s="246"/>
      <c r="AC28" s="250"/>
      <c r="AD28" s="250"/>
      <c r="AE28" s="250"/>
      <c r="AF28" s="247"/>
      <c r="AG28" s="246"/>
    </row>
    <row r="29" spans="1:33" s="3" customFormat="1">
      <c r="A29" s="250"/>
      <c r="B29" s="250"/>
      <c r="C29" s="250"/>
      <c r="D29" s="250"/>
      <c r="E29" s="250"/>
      <c r="F29" s="250"/>
      <c r="G29" s="251"/>
      <c r="H29" s="250"/>
      <c r="I29" s="248"/>
      <c r="J29" s="248"/>
      <c r="K29" s="248"/>
      <c r="L29" s="248"/>
      <c r="M29" s="250"/>
      <c r="N29" s="250"/>
      <c r="O29" s="250"/>
      <c r="P29" s="250"/>
      <c r="Q29" s="250"/>
      <c r="R29" s="250"/>
      <c r="S29" s="250"/>
      <c r="T29" s="250"/>
      <c r="U29" s="250"/>
      <c r="V29" s="246"/>
      <c r="W29" s="250"/>
      <c r="X29" s="250"/>
      <c r="Y29" s="250"/>
      <c r="Z29" s="250"/>
      <c r="AA29" s="246"/>
      <c r="AB29" s="246"/>
      <c r="AC29" s="250"/>
      <c r="AD29" s="250"/>
      <c r="AE29" s="250"/>
      <c r="AF29" s="247"/>
      <c r="AG29" s="246"/>
    </row>
    <row r="30" spans="1:33" s="3" customFormat="1">
      <c r="A30" s="250"/>
      <c r="B30" s="250"/>
      <c r="C30" s="250"/>
      <c r="D30" s="250"/>
      <c r="E30" s="250"/>
      <c r="F30" s="250"/>
      <c r="G30" s="251"/>
      <c r="H30" s="250"/>
      <c r="I30" s="248"/>
      <c r="J30" s="248"/>
      <c r="K30" s="248"/>
      <c r="L30" s="248"/>
      <c r="M30" s="250"/>
      <c r="N30" s="250"/>
      <c r="O30" s="250"/>
      <c r="P30" s="250"/>
      <c r="Q30" s="250"/>
      <c r="R30" s="250"/>
      <c r="S30" s="250"/>
      <c r="T30" s="250"/>
      <c r="U30" s="250"/>
      <c r="V30" s="246"/>
      <c r="W30" s="250"/>
      <c r="X30" s="250"/>
      <c r="Y30" s="250"/>
      <c r="Z30" s="250"/>
      <c r="AA30" s="246"/>
      <c r="AB30" s="246"/>
      <c r="AC30" s="250"/>
      <c r="AD30" s="250"/>
      <c r="AE30" s="250"/>
      <c r="AF30" s="247"/>
      <c r="AG30" s="246"/>
    </row>
    <row r="31" spans="1:33" s="3" customFormat="1">
      <c r="A31" s="250"/>
      <c r="B31" s="250"/>
      <c r="C31" s="250"/>
      <c r="D31" s="250"/>
      <c r="E31" s="250"/>
      <c r="F31" s="250"/>
      <c r="G31" s="251"/>
      <c r="H31" s="250"/>
      <c r="I31" s="248"/>
      <c r="J31" s="248"/>
      <c r="K31" s="248"/>
      <c r="L31" s="248"/>
      <c r="M31" s="250"/>
      <c r="N31" s="250"/>
      <c r="O31" s="250"/>
      <c r="P31" s="250"/>
      <c r="Q31" s="250"/>
      <c r="R31" s="250"/>
      <c r="S31" s="250"/>
      <c r="T31" s="250"/>
      <c r="U31" s="250"/>
      <c r="V31" s="246"/>
      <c r="W31" s="250"/>
      <c r="X31" s="250"/>
      <c r="Y31" s="250"/>
      <c r="Z31" s="250"/>
      <c r="AA31" s="246"/>
      <c r="AB31" s="246"/>
      <c r="AC31" s="250"/>
      <c r="AD31" s="250"/>
      <c r="AE31" s="250"/>
      <c r="AF31" s="247"/>
      <c r="AG31" s="246"/>
    </row>
    <row r="32" spans="1:33" s="3" customFormat="1">
      <c r="A32" s="250"/>
      <c r="B32" s="250"/>
      <c r="C32" s="250"/>
      <c r="D32" s="250"/>
      <c r="E32" s="250"/>
      <c r="F32" s="250"/>
      <c r="G32" s="250"/>
      <c r="H32" s="250"/>
      <c r="I32" s="248"/>
      <c r="J32" s="248"/>
      <c r="K32" s="248"/>
      <c r="L32" s="248"/>
      <c r="M32" s="250"/>
      <c r="N32" s="250"/>
      <c r="O32" s="250"/>
      <c r="P32" s="250"/>
      <c r="Q32" s="250"/>
      <c r="R32" s="250"/>
      <c r="S32" s="250"/>
      <c r="T32" s="250"/>
      <c r="U32" s="250"/>
      <c r="V32" s="246"/>
      <c r="W32" s="250"/>
      <c r="X32" s="250"/>
      <c r="Y32" s="250"/>
      <c r="Z32" s="250"/>
      <c r="AA32" s="246"/>
      <c r="AB32" s="246"/>
      <c r="AC32" s="250"/>
      <c r="AD32" s="250"/>
      <c r="AE32" s="250"/>
      <c r="AF32" s="247"/>
      <c r="AG32" s="246"/>
    </row>
    <row r="33" spans="1:33" s="3" customFormat="1">
      <c r="A33" s="250"/>
      <c r="B33" s="250"/>
      <c r="C33" s="250"/>
      <c r="D33" s="250"/>
      <c r="E33" s="250"/>
      <c r="F33" s="250"/>
      <c r="G33" s="250"/>
      <c r="H33" s="250"/>
      <c r="I33" s="248"/>
      <c r="J33" s="248"/>
      <c r="K33" s="248"/>
      <c r="L33" s="248"/>
      <c r="M33" s="250"/>
      <c r="N33" s="250"/>
      <c r="O33" s="250"/>
      <c r="P33" s="250"/>
      <c r="Q33" s="250"/>
      <c r="R33" s="250"/>
      <c r="S33" s="250"/>
      <c r="T33" s="250"/>
      <c r="U33" s="250"/>
      <c r="V33" s="246"/>
      <c r="W33" s="250"/>
      <c r="X33" s="250"/>
      <c r="Y33" s="250"/>
      <c r="Z33" s="250"/>
      <c r="AA33" s="246"/>
      <c r="AB33" s="246"/>
      <c r="AC33" s="250"/>
      <c r="AD33" s="250"/>
      <c r="AE33" s="250"/>
      <c r="AF33" s="247"/>
      <c r="AG33" s="246"/>
    </row>
    <row r="34" spans="1:33" s="3" customFormat="1">
      <c r="A34" s="250"/>
      <c r="B34" s="250"/>
      <c r="C34" s="250"/>
      <c r="D34" s="250"/>
      <c r="E34" s="250"/>
      <c r="F34" s="250"/>
      <c r="G34" s="250"/>
      <c r="H34" s="250"/>
      <c r="I34" s="248"/>
      <c r="J34" s="248"/>
      <c r="K34" s="248"/>
      <c r="L34" s="248"/>
      <c r="M34" s="250"/>
      <c r="N34" s="250"/>
      <c r="O34" s="250"/>
      <c r="P34" s="250"/>
      <c r="Q34" s="250"/>
      <c r="R34" s="250"/>
      <c r="S34" s="250"/>
      <c r="T34" s="250"/>
      <c r="U34" s="250"/>
      <c r="V34" s="246"/>
      <c r="W34" s="250"/>
      <c r="X34" s="250"/>
      <c r="Y34" s="250"/>
      <c r="Z34" s="250"/>
      <c r="AA34" s="246"/>
      <c r="AB34" s="246"/>
      <c r="AC34" s="250"/>
      <c r="AD34" s="250"/>
      <c r="AE34" s="250"/>
      <c r="AF34" s="247"/>
      <c r="AG34" s="246"/>
    </row>
    <row r="35" spans="1:33" s="3" customFormat="1">
      <c r="A35" s="250"/>
      <c r="B35" s="250"/>
      <c r="C35" s="250"/>
      <c r="D35" s="250"/>
      <c r="E35" s="250"/>
      <c r="F35" s="250"/>
      <c r="G35" s="250"/>
      <c r="H35" s="250"/>
      <c r="I35" s="248"/>
      <c r="J35" s="248"/>
      <c r="K35" s="248"/>
      <c r="L35" s="248"/>
      <c r="M35" s="250"/>
      <c r="N35" s="250"/>
      <c r="O35" s="250"/>
      <c r="P35" s="250"/>
      <c r="Q35" s="250"/>
      <c r="R35" s="250"/>
      <c r="S35" s="250"/>
      <c r="T35" s="250"/>
      <c r="U35" s="250"/>
      <c r="V35" s="246"/>
      <c r="W35" s="250"/>
      <c r="X35" s="250"/>
      <c r="Y35" s="250"/>
      <c r="Z35" s="250"/>
      <c r="AA35" s="246"/>
      <c r="AB35" s="246"/>
      <c r="AC35" s="250"/>
      <c r="AD35" s="250"/>
      <c r="AE35" s="250"/>
      <c r="AF35" s="247"/>
      <c r="AG35" s="246"/>
    </row>
    <row r="36" spans="1:33" s="3" customFormat="1">
      <c r="A36" s="250"/>
      <c r="B36" s="250"/>
      <c r="C36" s="250"/>
      <c r="D36" s="250"/>
      <c r="E36" s="250"/>
      <c r="F36" s="250"/>
      <c r="G36" s="250"/>
      <c r="H36" s="250"/>
      <c r="I36" s="248"/>
      <c r="J36" s="248"/>
      <c r="K36" s="248"/>
      <c r="L36" s="248"/>
      <c r="M36" s="250"/>
      <c r="N36" s="250"/>
      <c r="O36" s="250"/>
      <c r="P36" s="250"/>
      <c r="Q36" s="250"/>
      <c r="R36" s="250"/>
      <c r="S36" s="250"/>
      <c r="T36" s="250"/>
      <c r="U36" s="250"/>
      <c r="V36" s="246"/>
      <c r="W36" s="250"/>
      <c r="X36" s="250"/>
      <c r="Y36" s="250"/>
      <c r="Z36" s="250"/>
      <c r="AA36" s="246"/>
      <c r="AB36" s="246"/>
      <c r="AC36" s="250"/>
      <c r="AD36" s="250"/>
      <c r="AE36" s="250"/>
      <c r="AF36" s="247"/>
      <c r="AG36" s="246"/>
    </row>
    <row r="37" spans="1:33" s="3" customFormat="1">
      <c r="A37" s="250"/>
      <c r="B37" s="250"/>
      <c r="C37" s="250"/>
      <c r="D37" s="250"/>
      <c r="E37" s="250"/>
      <c r="F37" s="250"/>
      <c r="G37" s="250"/>
      <c r="H37" s="250"/>
      <c r="I37" s="248"/>
      <c r="J37" s="248"/>
      <c r="K37" s="248"/>
      <c r="L37" s="248"/>
      <c r="M37" s="250"/>
      <c r="N37" s="250"/>
      <c r="O37" s="250"/>
      <c r="P37" s="250"/>
      <c r="Q37" s="250"/>
      <c r="R37" s="250"/>
      <c r="S37" s="250"/>
      <c r="T37" s="250"/>
      <c r="U37" s="250"/>
      <c r="V37" s="246"/>
      <c r="W37" s="250"/>
      <c r="X37" s="250"/>
      <c r="Y37" s="250"/>
      <c r="Z37" s="250"/>
      <c r="AA37" s="246"/>
      <c r="AB37" s="246"/>
      <c r="AC37" s="250"/>
      <c r="AD37" s="250"/>
      <c r="AE37" s="250"/>
      <c r="AF37" s="247"/>
      <c r="AG37" s="246"/>
    </row>
    <row r="38" spans="1:33" s="3" customFormat="1">
      <c r="A38" s="250"/>
      <c r="B38" s="250"/>
      <c r="C38" s="250"/>
      <c r="D38" s="250"/>
      <c r="E38" s="250"/>
      <c r="F38" s="250"/>
      <c r="G38" s="250"/>
      <c r="H38" s="250"/>
      <c r="I38" s="248"/>
      <c r="J38" s="248"/>
      <c r="K38" s="248"/>
      <c r="L38" s="248"/>
      <c r="M38" s="250"/>
      <c r="N38" s="250"/>
      <c r="O38" s="250"/>
      <c r="P38" s="250"/>
      <c r="Q38" s="250"/>
      <c r="R38" s="250"/>
      <c r="S38" s="250"/>
      <c r="T38" s="250"/>
      <c r="U38" s="250"/>
      <c r="V38" s="246"/>
      <c r="W38" s="250"/>
      <c r="X38" s="250"/>
      <c r="Y38" s="250"/>
      <c r="Z38" s="250"/>
      <c r="AA38" s="246"/>
      <c r="AB38" s="246"/>
      <c r="AC38" s="250"/>
      <c r="AD38" s="250"/>
      <c r="AE38" s="250"/>
      <c r="AF38" s="247"/>
      <c r="AG38" s="246"/>
    </row>
    <row r="39" spans="1:33" s="3" customFormat="1">
      <c r="A39" s="250"/>
      <c r="B39" s="250"/>
      <c r="C39" s="250"/>
      <c r="D39" s="250"/>
      <c r="E39" s="250"/>
      <c r="F39" s="250"/>
      <c r="G39" s="251"/>
      <c r="H39" s="250"/>
      <c r="I39" s="248"/>
      <c r="J39" s="248"/>
      <c r="K39" s="248"/>
      <c r="L39" s="248"/>
      <c r="M39" s="250"/>
      <c r="N39" s="250"/>
      <c r="O39" s="250"/>
      <c r="P39" s="250"/>
      <c r="Q39" s="250"/>
      <c r="R39" s="250"/>
      <c r="S39" s="250"/>
      <c r="T39" s="250"/>
      <c r="U39" s="250"/>
      <c r="V39" s="246"/>
      <c r="W39" s="250"/>
      <c r="X39" s="250"/>
      <c r="Y39" s="250"/>
      <c r="Z39" s="250"/>
      <c r="AA39" s="246"/>
      <c r="AB39" s="246"/>
      <c r="AC39" s="250"/>
      <c r="AD39" s="250"/>
      <c r="AE39" s="250"/>
      <c r="AF39" s="247"/>
      <c r="AG39" s="246"/>
    </row>
    <row r="40" spans="1:33" s="3" customFormat="1">
      <c r="A40" s="250"/>
      <c r="B40" s="250"/>
      <c r="C40" s="250"/>
      <c r="D40" s="250"/>
      <c r="E40" s="250"/>
      <c r="F40" s="250"/>
      <c r="G40" s="250"/>
      <c r="H40" s="250"/>
      <c r="I40" s="248"/>
      <c r="J40" s="248"/>
      <c r="K40" s="248"/>
      <c r="L40" s="248"/>
      <c r="M40" s="250"/>
      <c r="N40" s="250"/>
      <c r="O40" s="250"/>
      <c r="P40" s="250"/>
      <c r="Q40" s="250"/>
      <c r="R40" s="250"/>
      <c r="S40" s="250"/>
      <c r="T40" s="250"/>
      <c r="U40" s="250"/>
      <c r="V40" s="246"/>
      <c r="W40" s="250"/>
      <c r="X40" s="250"/>
      <c r="Y40" s="250"/>
      <c r="Z40" s="250"/>
      <c r="AA40" s="246"/>
      <c r="AB40" s="246"/>
      <c r="AC40" s="250"/>
      <c r="AD40" s="250"/>
      <c r="AE40" s="250"/>
      <c r="AF40" s="247"/>
      <c r="AG40" s="246"/>
    </row>
    <row r="41" spans="1:33" s="3" customFormat="1">
      <c r="A41" s="250"/>
      <c r="B41" s="250"/>
      <c r="C41" s="250"/>
      <c r="D41" s="250"/>
      <c r="E41" s="250"/>
      <c r="F41" s="250"/>
      <c r="G41" s="250"/>
      <c r="H41" s="250"/>
      <c r="I41" s="248"/>
      <c r="J41" s="248"/>
      <c r="K41" s="248"/>
      <c r="L41" s="248"/>
      <c r="M41" s="250"/>
      <c r="N41" s="250"/>
      <c r="O41" s="250"/>
      <c r="P41" s="250"/>
      <c r="Q41" s="250"/>
      <c r="R41" s="250"/>
      <c r="S41" s="250"/>
      <c r="T41" s="250"/>
      <c r="U41" s="250"/>
      <c r="V41" s="246"/>
      <c r="W41" s="250"/>
      <c r="X41" s="250"/>
      <c r="Y41" s="250"/>
      <c r="Z41" s="250"/>
      <c r="AA41" s="246"/>
      <c r="AB41" s="246"/>
      <c r="AC41" s="250"/>
      <c r="AD41" s="250"/>
      <c r="AE41" s="250"/>
      <c r="AF41" s="247"/>
      <c r="AG41" s="246"/>
    </row>
    <row r="42" spans="1:33" s="3" customFormat="1">
      <c r="A42" s="250"/>
      <c r="B42" s="250"/>
      <c r="C42" s="250"/>
      <c r="D42" s="250"/>
      <c r="E42" s="250"/>
      <c r="F42" s="250"/>
      <c r="G42" s="250"/>
      <c r="H42" s="250"/>
      <c r="I42" s="248"/>
      <c r="J42" s="248"/>
      <c r="K42" s="248"/>
      <c r="L42" s="248"/>
      <c r="M42" s="250"/>
      <c r="N42" s="250"/>
      <c r="O42" s="250"/>
      <c r="P42" s="250"/>
      <c r="Q42" s="250"/>
      <c r="R42" s="250"/>
      <c r="S42" s="250"/>
      <c r="T42" s="250"/>
      <c r="U42" s="250"/>
      <c r="V42" s="246"/>
      <c r="W42" s="250"/>
      <c r="X42" s="250"/>
      <c r="Y42" s="250"/>
      <c r="Z42" s="250"/>
      <c r="AA42" s="246"/>
      <c r="AB42" s="246"/>
      <c r="AC42" s="250"/>
      <c r="AD42" s="250"/>
      <c r="AE42" s="250"/>
      <c r="AF42" s="247"/>
      <c r="AG42" s="246"/>
    </row>
    <row r="43" spans="1:33" s="3" customFormat="1">
      <c r="A43" s="250"/>
      <c r="B43" s="250"/>
      <c r="C43" s="250"/>
      <c r="D43" s="250"/>
      <c r="E43" s="250"/>
      <c r="F43" s="250"/>
      <c r="G43" s="250"/>
      <c r="H43" s="250"/>
      <c r="I43" s="248"/>
      <c r="J43" s="248"/>
      <c r="K43" s="248"/>
      <c r="L43" s="248"/>
      <c r="M43" s="250"/>
      <c r="N43" s="250"/>
      <c r="O43" s="250"/>
      <c r="P43" s="250"/>
      <c r="Q43" s="250"/>
      <c r="R43" s="250"/>
      <c r="S43" s="250"/>
      <c r="T43" s="250"/>
      <c r="U43" s="250"/>
      <c r="V43" s="246"/>
      <c r="W43" s="250"/>
      <c r="X43" s="250"/>
      <c r="Y43" s="250"/>
      <c r="Z43" s="250"/>
      <c r="AA43" s="246"/>
      <c r="AB43" s="250"/>
      <c r="AC43" s="250"/>
      <c r="AD43" s="250"/>
      <c r="AE43" s="250"/>
      <c r="AF43" s="247"/>
      <c r="AG43" s="250"/>
    </row>
    <row r="44" spans="1:33" s="3" customFormat="1">
      <c r="A44" s="250"/>
      <c r="B44" s="250"/>
      <c r="C44" s="250"/>
      <c r="D44" s="250"/>
      <c r="E44" s="250"/>
      <c r="F44" s="250"/>
      <c r="G44" s="250"/>
      <c r="H44" s="250"/>
      <c r="I44" s="248"/>
      <c r="J44" s="248"/>
      <c r="K44" s="248"/>
      <c r="L44" s="248"/>
      <c r="M44" s="250"/>
      <c r="N44" s="250"/>
      <c r="O44" s="250"/>
      <c r="P44" s="250"/>
      <c r="Q44" s="250"/>
      <c r="R44" s="250"/>
      <c r="S44" s="250"/>
      <c r="T44" s="250"/>
      <c r="U44" s="250"/>
      <c r="V44" s="246"/>
      <c r="W44" s="250"/>
      <c r="X44" s="250"/>
      <c r="Y44" s="250"/>
      <c r="Z44" s="250"/>
      <c r="AA44" s="246"/>
      <c r="AB44" s="250"/>
      <c r="AC44" s="250"/>
      <c r="AD44" s="250"/>
      <c r="AE44" s="250"/>
      <c r="AF44" s="247"/>
      <c r="AG44" s="250"/>
    </row>
    <row r="45" spans="1:33" s="3" customFormat="1">
      <c r="A45" s="250"/>
      <c r="B45" s="250"/>
      <c r="C45" s="250"/>
      <c r="D45" s="250"/>
      <c r="E45" s="250"/>
      <c r="F45" s="250"/>
      <c r="G45" s="250"/>
      <c r="H45" s="250"/>
      <c r="I45" s="248"/>
      <c r="J45" s="248"/>
      <c r="K45" s="248"/>
      <c r="L45" s="248"/>
      <c r="M45" s="250"/>
      <c r="N45" s="250"/>
      <c r="O45" s="250"/>
      <c r="P45" s="250"/>
      <c r="Q45" s="250"/>
      <c r="R45" s="250"/>
      <c r="S45" s="250"/>
      <c r="T45" s="250"/>
      <c r="U45" s="250"/>
      <c r="V45" s="246"/>
      <c r="W45" s="250"/>
      <c r="X45" s="250"/>
      <c r="Y45" s="250"/>
      <c r="Z45" s="250"/>
      <c r="AA45" s="246"/>
      <c r="AB45" s="250"/>
      <c r="AC45" s="250"/>
      <c r="AD45" s="250"/>
      <c r="AE45" s="250"/>
      <c r="AF45" s="247"/>
      <c r="AG45" s="250"/>
    </row>
    <row r="46" spans="1:33" s="3" customFormat="1">
      <c r="A46" s="250"/>
      <c r="B46" s="250"/>
      <c r="C46" s="250"/>
      <c r="D46" s="250"/>
      <c r="E46" s="250"/>
      <c r="F46" s="250"/>
      <c r="G46" s="250"/>
      <c r="H46" s="250"/>
      <c r="I46" s="248"/>
      <c r="J46" s="248"/>
      <c r="K46" s="248"/>
      <c r="L46" s="248"/>
      <c r="M46" s="250"/>
      <c r="N46" s="250"/>
      <c r="O46" s="250"/>
      <c r="P46" s="250"/>
      <c r="Q46" s="250"/>
      <c r="R46" s="250"/>
      <c r="S46" s="250"/>
      <c r="T46" s="250"/>
      <c r="U46" s="250"/>
      <c r="V46" s="246"/>
      <c r="W46" s="250"/>
      <c r="X46" s="250"/>
      <c r="Y46" s="250"/>
      <c r="Z46" s="250"/>
      <c r="AA46" s="246"/>
      <c r="AB46" s="246"/>
      <c r="AC46" s="250"/>
      <c r="AD46" s="250"/>
      <c r="AE46" s="250"/>
      <c r="AF46" s="247"/>
      <c r="AG46" s="246"/>
    </row>
    <row r="47" spans="1:33" s="3" customFormat="1">
      <c r="A47" s="250"/>
      <c r="B47" s="250"/>
      <c r="C47" s="250"/>
      <c r="D47" s="250"/>
      <c r="E47" s="250"/>
      <c r="F47" s="250"/>
      <c r="G47" s="250"/>
      <c r="H47" s="250"/>
      <c r="I47" s="248"/>
      <c r="J47" s="248"/>
      <c r="K47" s="248"/>
      <c r="L47" s="248"/>
      <c r="M47" s="250"/>
      <c r="N47" s="250"/>
      <c r="O47" s="250"/>
      <c r="P47" s="250"/>
      <c r="Q47" s="250"/>
      <c r="R47" s="250"/>
      <c r="S47" s="250"/>
      <c r="T47" s="250"/>
      <c r="U47" s="250"/>
      <c r="V47" s="246"/>
      <c r="W47" s="250"/>
      <c r="X47" s="250"/>
      <c r="Y47" s="250"/>
      <c r="Z47" s="250"/>
      <c r="AA47" s="246"/>
      <c r="AB47" s="246"/>
      <c r="AC47" s="250"/>
      <c r="AD47" s="250"/>
      <c r="AE47" s="250"/>
      <c r="AF47" s="247"/>
      <c r="AG47" s="246"/>
    </row>
    <row r="48" spans="1:33" s="3" customFormat="1">
      <c r="A48" s="250"/>
      <c r="B48" s="250"/>
      <c r="C48" s="250"/>
      <c r="D48" s="250"/>
      <c r="E48" s="250"/>
      <c r="F48" s="250"/>
      <c r="G48" s="251"/>
      <c r="H48" s="250"/>
      <c r="I48" s="248"/>
      <c r="J48" s="248"/>
      <c r="K48" s="248"/>
      <c r="L48" s="248"/>
      <c r="M48" s="250"/>
      <c r="N48" s="250"/>
      <c r="O48" s="250"/>
      <c r="P48" s="250"/>
      <c r="Q48" s="250"/>
      <c r="R48" s="250"/>
      <c r="S48" s="250"/>
      <c r="T48" s="250"/>
      <c r="U48" s="250"/>
      <c r="V48" s="246"/>
      <c r="W48" s="250"/>
      <c r="X48" s="250"/>
      <c r="Y48" s="250"/>
      <c r="Z48" s="250"/>
      <c r="AA48" s="246"/>
      <c r="AB48" s="246"/>
      <c r="AC48" s="250"/>
      <c r="AD48" s="250"/>
      <c r="AE48" s="250"/>
      <c r="AF48" s="247"/>
      <c r="AG48" s="246"/>
    </row>
    <row r="49" spans="1:33" s="3" customFormat="1">
      <c r="A49" s="250"/>
      <c r="B49" s="250"/>
      <c r="C49" s="250"/>
      <c r="D49" s="250"/>
      <c r="E49" s="250"/>
      <c r="F49" s="250"/>
      <c r="G49" s="250"/>
      <c r="H49" s="250"/>
      <c r="I49" s="248"/>
      <c r="J49" s="248"/>
      <c r="K49" s="248"/>
      <c r="L49" s="248"/>
      <c r="M49" s="250"/>
      <c r="N49" s="250"/>
      <c r="O49" s="250"/>
      <c r="P49" s="250"/>
      <c r="Q49" s="250"/>
      <c r="R49" s="250"/>
      <c r="S49" s="250"/>
      <c r="T49" s="250"/>
      <c r="U49" s="250"/>
      <c r="V49" s="250"/>
      <c r="W49" s="250"/>
      <c r="X49" s="250"/>
      <c r="Y49" s="250"/>
      <c r="Z49" s="250"/>
      <c r="AA49" s="246"/>
      <c r="AB49" s="246"/>
      <c r="AC49" s="250"/>
      <c r="AD49" s="250"/>
      <c r="AE49" s="250"/>
      <c r="AF49" s="247"/>
      <c r="AG49" s="246"/>
    </row>
    <row r="50" spans="1:33" s="3" customFormat="1">
      <c r="A50" s="250"/>
      <c r="B50" s="250"/>
      <c r="C50" s="250"/>
      <c r="D50" s="250"/>
      <c r="E50" s="250"/>
      <c r="F50" s="250"/>
      <c r="G50" s="251"/>
      <c r="H50" s="250"/>
      <c r="I50" s="248"/>
      <c r="J50" s="248"/>
      <c r="K50" s="248"/>
      <c r="L50" s="248"/>
      <c r="M50" s="250"/>
      <c r="N50" s="250"/>
      <c r="O50" s="250"/>
      <c r="P50" s="250"/>
      <c r="Q50" s="250"/>
      <c r="R50" s="250"/>
      <c r="S50" s="250"/>
      <c r="T50" s="250"/>
      <c r="U50" s="250"/>
      <c r="V50" s="250"/>
      <c r="W50" s="250"/>
      <c r="X50" s="250"/>
      <c r="Y50" s="250"/>
      <c r="Z50" s="250"/>
      <c r="AA50" s="246"/>
      <c r="AB50" s="246"/>
      <c r="AC50" s="250"/>
      <c r="AD50" s="250"/>
      <c r="AE50" s="250"/>
      <c r="AF50" s="247"/>
      <c r="AG50" s="246"/>
    </row>
    <row r="51" spans="1:33" s="3" customFormat="1">
      <c r="A51" s="250"/>
      <c r="B51" s="250"/>
      <c r="C51" s="250"/>
      <c r="D51" s="250"/>
      <c r="E51" s="250"/>
      <c r="F51" s="250"/>
      <c r="G51" s="250"/>
      <c r="H51" s="250"/>
      <c r="I51" s="248"/>
      <c r="J51" s="248"/>
      <c r="K51" s="248"/>
      <c r="L51" s="248"/>
      <c r="M51" s="250"/>
      <c r="N51" s="250"/>
      <c r="O51" s="250"/>
      <c r="P51" s="250"/>
      <c r="Q51" s="250"/>
      <c r="R51" s="250"/>
      <c r="S51" s="250"/>
      <c r="T51" s="250"/>
      <c r="U51" s="250"/>
      <c r="V51" s="250"/>
      <c r="W51" s="250"/>
      <c r="X51" s="250"/>
      <c r="Y51" s="250"/>
      <c r="Z51" s="250"/>
      <c r="AA51" s="246"/>
      <c r="AB51" s="246"/>
      <c r="AC51" s="250"/>
      <c r="AD51" s="250"/>
      <c r="AE51" s="250"/>
      <c r="AF51" s="247"/>
      <c r="AG51" s="246"/>
    </row>
    <row r="52" spans="1:33" s="3" customFormat="1">
      <c r="A52" s="250"/>
      <c r="B52" s="250"/>
      <c r="C52" s="250"/>
      <c r="D52" s="250"/>
      <c r="E52" s="250"/>
      <c r="F52" s="250"/>
      <c r="G52" s="250"/>
      <c r="H52" s="250"/>
      <c r="I52" s="248"/>
      <c r="J52" s="248"/>
      <c r="K52" s="248"/>
      <c r="L52" s="248"/>
      <c r="M52" s="250"/>
      <c r="N52" s="250"/>
      <c r="O52" s="250"/>
      <c r="P52" s="250"/>
      <c r="Q52" s="250"/>
      <c r="R52" s="250"/>
      <c r="S52" s="250"/>
      <c r="T52" s="250"/>
      <c r="U52" s="250"/>
      <c r="V52" s="250"/>
      <c r="W52" s="250"/>
      <c r="X52" s="250"/>
      <c r="Y52" s="250"/>
      <c r="Z52" s="250"/>
      <c r="AA52" s="246"/>
      <c r="AB52" s="246"/>
      <c r="AC52" s="250"/>
      <c r="AD52" s="250"/>
      <c r="AE52" s="250"/>
      <c r="AF52" s="247"/>
      <c r="AG52" s="246"/>
    </row>
    <row r="53" spans="1:33" s="3" customFormat="1">
      <c r="A53" s="250"/>
      <c r="B53" s="250"/>
      <c r="C53" s="250"/>
      <c r="D53" s="250"/>
      <c r="E53" s="250"/>
      <c r="F53" s="250"/>
      <c r="G53" s="250"/>
      <c r="H53" s="250"/>
      <c r="I53" s="248"/>
      <c r="J53" s="248"/>
      <c r="K53" s="248"/>
      <c r="L53" s="248"/>
      <c r="M53" s="250"/>
      <c r="N53" s="250"/>
      <c r="O53" s="250"/>
      <c r="P53" s="250"/>
      <c r="Q53" s="250"/>
      <c r="R53" s="250"/>
      <c r="S53" s="250"/>
      <c r="T53" s="250"/>
      <c r="U53" s="250"/>
      <c r="V53" s="250"/>
      <c r="W53" s="250"/>
      <c r="X53" s="250"/>
      <c r="Y53" s="250"/>
      <c r="Z53" s="250"/>
      <c r="AA53" s="250"/>
      <c r="AB53" s="250"/>
      <c r="AC53" s="250"/>
      <c r="AD53" s="250"/>
      <c r="AE53" s="250"/>
      <c r="AF53" s="247"/>
      <c r="AG53" s="250"/>
    </row>
    <row r="54" spans="1:33" s="3" customFormat="1">
      <c r="A54" s="250"/>
      <c r="B54" s="250"/>
      <c r="C54" s="250"/>
      <c r="D54" s="250"/>
      <c r="E54" s="250"/>
      <c r="F54" s="250"/>
      <c r="G54" s="250"/>
      <c r="H54" s="250"/>
      <c r="I54" s="248"/>
      <c r="J54" s="248"/>
      <c r="K54" s="248"/>
      <c r="L54" s="248"/>
      <c r="M54" s="250"/>
      <c r="N54" s="250"/>
      <c r="O54" s="250"/>
      <c r="P54" s="250"/>
      <c r="Q54" s="250"/>
      <c r="R54" s="250"/>
      <c r="S54" s="250"/>
      <c r="T54" s="250"/>
      <c r="U54" s="250"/>
      <c r="V54" s="250"/>
      <c r="W54" s="250"/>
      <c r="X54" s="250"/>
      <c r="Y54" s="250"/>
      <c r="Z54" s="250"/>
      <c r="AA54" s="250"/>
      <c r="AB54" s="250"/>
      <c r="AC54" s="250"/>
      <c r="AD54" s="250"/>
      <c r="AE54" s="250"/>
      <c r="AF54" s="248"/>
      <c r="AG54" s="248"/>
    </row>
    <row r="55" spans="1:33" s="3" customFormat="1">
      <c r="A55" s="250"/>
      <c r="B55" s="250"/>
      <c r="C55" s="250"/>
      <c r="D55" s="250"/>
      <c r="E55" s="250"/>
      <c r="F55" s="250"/>
      <c r="G55" s="250"/>
      <c r="H55" s="250"/>
      <c r="I55" s="248"/>
      <c r="J55" s="248"/>
      <c r="K55" s="248"/>
      <c r="L55" s="248"/>
      <c r="M55" s="250"/>
      <c r="N55" s="250"/>
      <c r="O55" s="250"/>
      <c r="P55" s="250"/>
      <c r="Q55" s="250"/>
      <c r="R55" s="250"/>
      <c r="S55" s="250"/>
      <c r="T55" s="250"/>
      <c r="U55" s="250"/>
      <c r="V55" s="250"/>
      <c r="W55" s="250"/>
      <c r="X55" s="250"/>
      <c r="Y55" s="250"/>
      <c r="Z55" s="250"/>
      <c r="AA55" s="250"/>
      <c r="AB55" s="250"/>
      <c r="AC55" s="250"/>
      <c r="AD55" s="250"/>
      <c r="AE55" s="250"/>
      <c r="AF55" s="248"/>
      <c r="AG55" s="248"/>
    </row>
    <row r="56" spans="1:33" s="3" customFormat="1">
      <c r="A56" s="250"/>
      <c r="B56" s="250"/>
      <c r="C56" s="250"/>
      <c r="D56" s="250"/>
      <c r="E56" s="250"/>
      <c r="F56" s="250"/>
      <c r="G56" s="250"/>
      <c r="H56" s="250"/>
      <c r="I56" s="248"/>
      <c r="J56" s="248"/>
      <c r="K56" s="248"/>
      <c r="L56" s="248"/>
      <c r="M56" s="250"/>
      <c r="N56" s="250"/>
      <c r="O56" s="250"/>
      <c r="P56" s="250"/>
      <c r="Q56" s="250"/>
      <c r="R56" s="250"/>
      <c r="S56" s="250"/>
      <c r="T56" s="250"/>
      <c r="U56" s="250"/>
      <c r="V56" s="250"/>
      <c r="W56" s="250"/>
      <c r="X56" s="250"/>
      <c r="Y56" s="250"/>
      <c r="Z56" s="250"/>
      <c r="AA56" s="250"/>
      <c r="AB56" s="250"/>
      <c r="AC56" s="250"/>
      <c r="AD56" s="250"/>
      <c r="AE56" s="250"/>
      <c r="AF56" s="248"/>
      <c r="AG56" s="248"/>
    </row>
    <row r="57" spans="1:33" s="3" customFormat="1">
      <c r="A57" s="250"/>
      <c r="B57" s="250"/>
      <c r="C57" s="250"/>
      <c r="D57" s="250"/>
      <c r="E57" s="250"/>
      <c r="F57" s="250"/>
      <c r="G57" s="250"/>
      <c r="H57" s="250"/>
      <c r="I57" s="248"/>
      <c r="J57" s="248"/>
      <c r="K57" s="248"/>
      <c r="L57" s="248"/>
      <c r="M57" s="250"/>
      <c r="N57" s="250"/>
      <c r="O57" s="250"/>
      <c r="P57" s="250"/>
      <c r="Q57" s="250"/>
      <c r="R57" s="250"/>
      <c r="S57" s="250"/>
      <c r="T57" s="250"/>
      <c r="U57" s="250"/>
      <c r="V57" s="250"/>
      <c r="W57" s="250"/>
      <c r="X57" s="250"/>
      <c r="Y57" s="250"/>
      <c r="Z57" s="250"/>
      <c r="AA57" s="250"/>
      <c r="AB57" s="250"/>
      <c r="AC57" s="250"/>
      <c r="AD57" s="250"/>
      <c r="AE57" s="250"/>
      <c r="AF57" s="248"/>
      <c r="AG57" s="250"/>
    </row>
    <row r="58" spans="1:33" s="3" customFormat="1">
      <c r="A58" s="250"/>
      <c r="B58" s="250"/>
      <c r="C58" s="250"/>
      <c r="D58" s="250"/>
      <c r="E58" s="250"/>
      <c r="F58" s="250"/>
      <c r="G58" s="250"/>
      <c r="H58" s="250"/>
      <c r="I58" s="248"/>
      <c r="J58" s="248"/>
      <c r="K58" s="248"/>
      <c r="L58" s="248"/>
      <c r="M58" s="250"/>
      <c r="N58" s="250"/>
      <c r="O58" s="250"/>
      <c r="P58" s="250"/>
      <c r="Q58" s="250"/>
      <c r="R58" s="250"/>
      <c r="S58" s="250"/>
      <c r="T58" s="250"/>
      <c r="U58" s="250"/>
      <c r="V58" s="250"/>
      <c r="W58" s="250"/>
      <c r="X58" s="250"/>
      <c r="Y58" s="250"/>
      <c r="Z58" s="250"/>
      <c r="AA58" s="250"/>
      <c r="AB58" s="250"/>
      <c r="AC58" s="250"/>
      <c r="AD58" s="250"/>
      <c r="AE58" s="250"/>
      <c r="AF58" s="248"/>
      <c r="AG58" s="250"/>
    </row>
    <row r="59" spans="1:33" s="3" customFormat="1">
      <c r="A59" s="250"/>
      <c r="B59" s="250"/>
      <c r="C59" s="250"/>
      <c r="D59" s="250"/>
      <c r="E59" s="250"/>
      <c r="F59" s="250"/>
      <c r="G59" s="250"/>
      <c r="H59" s="250"/>
      <c r="I59" s="248"/>
      <c r="J59" s="248"/>
      <c r="K59" s="248"/>
      <c r="L59" s="248"/>
      <c r="M59" s="250"/>
      <c r="N59" s="250"/>
      <c r="O59" s="250"/>
      <c r="P59" s="250"/>
      <c r="Q59" s="250"/>
      <c r="R59" s="250"/>
      <c r="S59" s="250"/>
      <c r="T59" s="250"/>
      <c r="U59" s="250"/>
      <c r="V59" s="250"/>
      <c r="W59" s="250"/>
      <c r="X59" s="250"/>
      <c r="Y59" s="250"/>
      <c r="Z59" s="250"/>
      <c r="AA59" s="250"/>
      <c r="AB59" s="250"/>
      <c r="AC59" s="250"/>
      <c r="AD59" s="250"/>
      <c r="AE59" s="250"/>
      <c r="AF59" s="248"/>
      <c r="AG59" s="250"/>
    </row>
    <row r="60" spans="1:33" s="3" customFormat="1">
      <c r="A60" s="250"/>
      <c r="B60" s="250"/>
      <c r="C60" s="250"/>
      <c r="D60" s="250"/>
      <c r="E60" s="250"/>
      <c r="F60" s="250"/>
      <c r="G60" s="250"/>
      <c r="H60" s="250"/>
      <c r="I60" s="248"/>
      <c r="J60" s="248"/>
      <c r="K60" s="248"/>
      <c r="L60" s="248"/>
      <c r="M60" s="250"/>
      <c r="N60" s="250"/>
      <c r="O60" s="250"/>
      <c r="P60" s="250"/>
      <c r="Q60" s="250"/>
      <c r="R60" s="250"/>
      <c r="S60" s="250"/>
      <c r="T60" s="250"/>
      <c r="U60" s="250"/>
      <c r="V60" s="250"/>
      <c r="W60" s="250"/>
      <c r="X60" s="250"/>
      <c r="Y60" s="250"/>
      <c r="Z60" s="250"/>
      <c r="AA60" s="250"/>
      <c r="AB60" s="250"/>
      <c r="AC60" s="250"/>
      <c r="AD60" s="250"/>
      <c r="AE60" s="250"/>
      <c r="AF60" s="248"/>
      <c r="AG60" s="250"/>
    </row>
    <row r="61" spans="1:33" s="3" customFormat="1">
      <c r="A61" s="250"/>
      <c r="B61" s="250"/>
      <c r="C61" s="250"/>
      <c r="D61" s="250"/>
      <c r="E61" s="250"/>
      <c r="F61" s="250"/>
      <c r="G61" s="250"/>
      <c r="H61" s="250"/>
      <c r="I61" s="248"/>
      <c r="J61" s="248"/>
      <c r="K61" s="248"/>
      <c r="L61" s="248"/>
      <c r="M61" s="250"/>
      <c r="N61" s="250"/>
      <c r="O61" s="250"/>
      <c r="P61" s="250"/>
      <c r="Q61" s="250"/>
      <c r="R61" s="250"/>
      <c r="S61" s="250"/>
      <c r="T61" s="250"/>
      <c r="U61" s="250"/>
      <c r="V61" s="250"/>
      <c r="W61" s="250"/>
      <c r="X61" s="250"/>
      <c r="Y61" s="250"/>
      <c r="Z61" s="250"/>
      <c r="AA61" s="250"/>
      <c r="AB61" s="250"/>
      <c r="AC61" s="250"/>
      <c r="AD61" s="250"/>
      <c r="AE61" s="250"/>
      <c r="AF61" s="248"/>
      <c r="AG61" s="250"/>
    </row>
    <row r="62" spans="1:33" s="3" customFormat="1">
      <c r="A62" s="250"/>
      <c r="B62" s="250"/>
      <c r="C62" s="250"/>
      <c r="D62" s="250"/>
      <c r="E62" s="250"/>
      <c r="F62" s="250"/>
      <c r="G62" s="251"/>
      <c r="H62" s="250"/>
      <c r="I62" s="248"/>
      <c r="J62" s="248"/>
      <c r="K62" s="248"/>
      <c r="L62" s="248"/>
      <c r="M62" s="250"/>
      <c r="N62" s="250"/>
      <c r="O62" s="250"/>
      <c r="P62" s="250"/>
      <c r="Q62" s="250"/>
      <c r="R62" s="250"/>
      <c r="S62" s="250"/>
      <c r="T62" s="250"/>
      <c r="U62" s="250"/>
      <c r="V62" s="250"/>
      <c r="W62" s="250"/>
      <c r="X62" s="250"/>
      <c r="Y62" s="250"/>
      <c r="Z62" s="250"/>
      <c r="AA62" s="250"/>
      <c r="AB62" s="250"/>
      <c r="AC62" s="250"/>
      <c r="AD62" s="250"/>
      <c r="AE62" s="250"/>
      <c r="AF62" s="248"/>
      <c r="AG62" s="250"/>
    </row>
    <row r="63" spans="1:33" s="3" customFormat="1">
      <c r="A63" s="250"/>
      <c r="B63" s="250"/>
      <c r="C63" s="250"/>
      <c r="D63" s="250"/>
      <c r="E63" s="250"/>
      <c r="F63" s="250"/>
      <c r="G63" s="251"/>
      <c r="H63" s="250"/>
      <c r="I63" s="248"/>
      <c r="J63" s="248"/>
      <c r="K63" s="248"/>
      <c r="L63" s="248"/>
      <c r="M63" s="250"/>
      <c r="N63" s="250"/>
      <c r="O63" s="250"/>
      <c r="P63" s="250"/>
      <c r="Q63" s="250"/>
      <c r="R63" s="250"/>
      <c r="S63" s="250"/>
      <c r="T63" s="250"/>
      <c r="U63" s="250"/>
      <c r="V63" s="250"/>
      <c r="W63" s="250"/>
      <c r="X63" s="250"/>
      <c r="Y63" s="250"/>
      <c r="Z63" s="250"/>
      <c r="AA63" s="250"/>
      <c r="AB63" s="250"/>
      <c r="AC63" s="250"/>
      <c r="AD63" s="250"/>
      <c r="AE63" s="250"/>
      <c r="AF63" s="248"/>
      <c r="AG63" s="250"/>
    </row>
    <row r="64" spans="1:33" s="3" customFormat="1">
      <c r="A64" s="250"/>
      <c r="B64" s="250"/>
      <c r="C64" s="250"/>
      <c r="D64" s="250"/>
      <c r="E64" s="250"/>
      <c r="F64" s="250"/>
      <c r="G64" s="250"/>
      <c r="H64" s="250"/>
      <c r="I64" s="248"/>
      <c r="J64" s="248"/>
      <c r="K64" s="248"/>
      <c r="L64" s="248"/>
      <c r="M64" s="250"/>
      <c r="N64" s="250"/>
      <c r="O64" s="250"/>
      <c r="P64" s="250"/>
      <c r="Q64" s="250"/>
      <c r="R64" s="250"/>
      <c r="S64" s="250"/>
      <c r="T64" s="250"/>
      <c r="U64" s="250"/>
      <c r="V64" s="250"/>
      <c r="W64" s="250"/>
      <c r="X64" s="250"/>
      <c r="Y64" s="250"/>
      <c r="Z64" s="250"/>
      <c r="AA64" s="250"/>
      <c r="AB64" s="250"/>
      <c r="AC64" s="250"/>
      <c r="AD64" s="250"/>
      <c r="AE64" s="250"/>
      <c r="AF64" s="248"/>
      <c r="AG64" s="250"/>
    </row>
    <row r="65" spans="1:33" s="3" customFormat="1">
      <c r="A65" s="250"/>
      <c r="B65" s="250"/>
      <c r="C65" s="250"/>
      <c r="D65" s="250"/>
      <c r="E65" s="250"/>
      <c r="F65" s="250"/>
      <c r="G65" s="250"/>
      <c r="H65" s="250"/>
      <c r="I65" s="248"/>
      <c r="J65" s="248"/>
      <c r="K65" s="248"/>
      <c r="L65" s="248"/>
      <c r="M65" s="250"/>
      <c r="N65" s="250"/>
      <c r="O65" s="250"/>
      <c r="P65" s="250"/>
      <c r="Q65" s="250"/>
      <c r="R65" s="250"/>
      <c r="S65" s="250"/>
      <c r="T65" s="250"/>
      <c r="U65" s="250"/>
      <c r="V65" s="250"/>
      <c r="W65" s="250"/>
      <c r="X65" s="250"/>
      <c r="Y65" s="250"/>
      <c r="Z65" s="250"/>
      <c r="AA65" s="250"/>
      <c r="AB65" s="250"/>
      <c r="AC65" s="250"/>
      <c r="AD65" s="250"/>
      <c r="AE65" s="250"/>
      <c r="AF65" s="248"/>
      <c r="AG65" s="250"/>
    </row>
    <row r="66" spans="1:33" s="3" customFormat="1">
      <c r="A66" s="250"/>
      <c r="B66" s="250"/>
      <c r="C66" s="250"/>
      <c r="D66" s="250"/>
      <c r="E66" s="250"/>
      <c r="F66" s="250"/>
      <c r="G66" s="250"/>
      <c r="H66" s="250"/>
      <c r="I66" s="248"/>
      <c r="J66" s="248"/>
      <c r="K66" s="248"/>
      <c r="L66" s="248"/>
      <c r="M66" s="250"/>
      <c r="N66" s="250"/>
      <c r="O66" s="250"/>
      <c r="P66" s="250"/>
      <c r="Q66" s="250"/>
      <c r="R66" s="250"/>
      <c r="S66" s="250"/>
      <c r="T66" s="250"/>
      <c r="U66" s="250"/>
      <c r="V66" s="250"/>
      <c r="W66" s="250"/>
      <c r="X66" s="250"/>
      <c r="Y66" s="250"/>
      <c r="Z66" s="250"/>
      <c r="AA66" s="250"/>
      <c r="AB66" s="250"/>
      <c r="AC66" s="250"/>
      <c r="AD66" s="250"/>
      <c r="AE66" s="250"/>
      <c r="AF66" s="248"/>
      <c r="AG66" s="250"/>
    </row>
    <row r="67" spans="1:33" s="3" customFormat="1">
      <c r="A67" s="250"/>
      <c r="B67" s="250"/>
      <c r="C67" s="250"/>
      <c r="D67" s="250"/>
      <c r="E67" s="250"/>
      <c r="F67" s="250"/>
      <c r="G67" s="250"/>
      <c r="H67" s="250"/>
      <c r="I67" s="248"/>
      <c r="J67" s="248"/>
      <c r="K67" s="248"/>
      <c r="L67" s="248"/>
      <c r="M67" s="250"/>
      <c r="N67" s="250"/>
      <c r="O67" s="250"/>
      <c r="P67" s="250"/>
      <c r="Q67" s="250"/>
      <c r="R67" s="250"/>
      <c r="S67" s="250"/>
      <c r="T67" s="250"/>
      <c r="U67" s="250"/>
      <c r="V67" s="250"/>
      <c r="W67" s="250"/>
      <c r="X67" s="250"/>
      <c r="Y67" s="250"/>
      <c r="Z67" s="250"/>
      <c r="AA67" s="250"/>
      <c r="AB67" s="250"/>
      <c r="AC67" s="250"/>
      <c r="AD67" s="250"/>
      <c r="AE67" s="250"/>
      <c r="AF67" s="248"/>
      <c r="AG67" s="250"/>
    </row>
    <row r="68" spans="1:33" s="3" customFormat="1">
      <c r="A68" s="250"/>
      <c r="B68" s="250"/>
      <c r="C68" s="250"/>
      <c r="D68" s="250"/>
      <c r="E68" s="250"/>
      <c r="F68" s="250"/>
      <c r="G68" s="250"/>
      <c r="H68" s="250"/>
      <c r="I68" s="248"/>
      <c r="J68" s="248"/>
      <c r="K68" s="248"/>
      <c r="L68" s="248"/>
      <c r="M68" s="250"/>
      <c r="N68" s="250"/>
      <c r="O68" s="250"/>
      <c r="P68" s="250"/>
      <c r="Q68" s="250"/>
      <c r="R68" s="250"/>
      <c r="S68" s="250"/>
      <c r="T68" s="250"/>
      <c r="U68" s="250"/>
      <c r="V68" s="250"/>
      <c r="W68" s="250"/>
      <c r="X68" s="250"/>
      <c r="Y68" s="250"/>
      <c r="Z68" s="250"/>
      <c r="AA68" s="250"/>
      <c r="AB68" s="250"/>
      <c r="AC68" s="250"/>
      <c r="AD68" s="250"/>
      <c r="AE68" s="250"/>
      <c r="AF68" s="248"/>
      <c r="AG68" s="250"/>
    </row>
    <row r="69" spans="1:33" s="3" customFormat="1">
      <c r="A69" s="250"/>
      <c r="B69" s="250"/>
      <c r="C69" s="250"/>
      <c r="D69" s="250"/>
      <c r="E69" s="250"/>
      <c r="F69" s="250"/>
      <c r="G69" s="250"/>
      <c r="H69" s="250"/>
      <c r="I69" s="248"/>
      <c r="J69" s="248"/>
      <c r="K69" s="248"/>
      <c r="L69" s="248"/>
      <c r="M69" s="250"/>
      <c r="N69" s="250"/>
      <c r="O69" s="250"/>
      <c r="P69" s="250"/>
      <c r="Q69" s="250"/>
      <c r="R69" s="250"/>
      <c r="S69" s="250"/>
      <c r="T69" s="250"/>
      <c r="U69" s="250"/>
      <c r="V69" s="250"/>
      <c r="W69" s="250"/>
      <c r="X69" s="250"/>
      <c r="Y69" s="250"/>
      <c r="Z69" s="250"/>
      <c r="AA69" s="250"/>
      <c r="AB69" s="250"/>
      <c r="AC69" s="250"/>
      <c r="AD69" s="250"/>
      <c r="AE69" s="250"/>
      <c r="AF69" s="248"/>
      <c r="AG69" s="250"/>
    </row>
    <row r="70" spans="1:33" s="3" customFormat="1">
      <c r="A70" s="250"/>
      <c r="B70" s="250"/>
      <c r="C70" s="250"/>
      <c r="D70" s="250"/>
      <c r="E70" s="250"/>
      <c r="F70" s="250"/>
      <c r="G70" s="250"/>
      <c r="H70" s="250"/>
      <c r="I70" s="248"/>
      <c r="J70" s="248"/>
      <c r="K70" s="248"/>
      <c r="L70" s="248"/>
      <c r="M70" s="250"/>
      <c r="N70" s="250"/>
      <c r="O70" s="250"/>
      <c r="P70" s="250"/>
      <c r="Q70" s="250"/>
      <c r="R70" s="250"/>
      <c r="S70" s="250"/>
      <c r="T70" s="250"/>
      <c r="U70" s="250"/>
      <c r="V70" s="250"/>
      <c r="W70" s="250"/>
      <c r="X70" s="250"/>
      <c r="Y70" s="250"/>
      <c r="Z70" s="250"/>
      <c r="AA70" s="250"/>
      <c r="AB70" s="250"/>
      <c r="AC70" s="250"/>
      <c r="AD70" s="250"/>
      <c r="AE70" s="250"/>
      <c r="AF70" s="248"/>
      <c r="AG70" s="250"/>
    </row>
    <row r="71" spans="1:33" s="3" customFormat="1">
      <c r="A71" s="250"/>
      <c r="B71" s="250"/>
      <c r="C71" s="250"/>
      <c r="D71" s="250"/>
      <c r="E71" s="250"/>
      <c r="F71" s="250"/>
      <c r="G71" s="250"/>
      <c r="H71" s="250"/>
      <c r="I71" s="248"/>
      <c r="J71" s="248"/>
      <c r="K71" s="248"/>
      <c r="L71" s="248"/>
      <c r="M71" s="250"/>
      <c r="N71" s="250"/>
      <c r="O71" s="250"/>
      <c r="P71" s="250"/>
      <c r="Q71" s="250"/>
      <c r="R71" s="250"/>
      <c r="S71" s="250"/>
      <c r="T71" s="250"/>
      <c r="U71" s="250"/>
      <c r="V71" s="250"/>
      <c r="W71" s="250"/>
      <c r="X71" s="250"/>
      <c r="Y71" s="250"/>
      <c r="Z71" s="250"/>
      <c r="AA71" s="250"/>
      <c r="AB71" s="250"/>
      <c r="AC71" s="250"/>
      <c r="AD71" s="250"/>
      <c r="AE71" s="250"/>
      <c r="AF71" s="248"/>
      <c r="AG71" s="250"/>
    </row>
    <row r="72" spans="1:33" s="3" customFormat="1">
      <c r="A72" s="250"/>
      <c r="B72" s="250"/>
      <c r="C72" s="250"/>
      <c r="D72" s="250"/>
      <c r="E72" s="250"/>
      <c r="F72" s="250"/>
      <c r="G72" s="250"/>
      <c r="H72" s="250"/>
      <c r="I72" s="248"/>
      <c r="J72" s="248"/>
      <c r="K72" s="248"/>
      <c r="L72" s="248"/>
      <c r="M72" s="250"/>
      <c r="N72" s="250"/>
      <c r="O72" s="250"/>
      <c r="P72" s="250"/>
      <c r="Q72" s="250"/>
      <c r="R72" s="250"/>
      <c r="S72" s="250"/>
      <c r="T72" s="250"/>
      <c r="U72" s="250"/>
      <c r="V72" s="250"/>
      <c r="W72" s="250"/>
      <c r="X72" s="250"/>
      <c r="Y72" s="250"/>
      <c r="Z72" s="250"/>
      <c r="AA72" s="250"/>
      <c r="AB72" s="250"/>
      <c r="AC72" s="250"/>
      <c r="AD72" s="250"/>
      <c r="AE72" s="250"/>
      <c r="AF72" s="248"/>
      <c r="AG72" s="250"/>
    </row>
    <row r="73" spans="1:33" s="3" customFormat="1">
      <c r="A73" s="250"/>
      <c r="B73" s="250"/>
      <c r="C73" s="250"/>
      <c r="D73" s="250"/>
      <c r="E73" s="250"/>
      <c r="F73" s="250"/>
      <c r="G73" s="250"/>
      <c r="H73" s="250"/>
      <c r="I73" s="248"/>
      <c r="J73" s="248"/>
      <c r="K73" s="248"/>
      <c r="L73" s="248"/>
      <c r="M73" s="250"/>
      <c r="N73" s="250"/>
      <c r="O73" s="250"/>
      <c r="P73" s="250"/>
      <c r="Q73" s="250"/>
      <c r="R73" s="250"/>
      <c r="S73" s="250"/>
      <c r="T73" s="250"/>
      <c r="U73" s="250"/>
      <c r="V73" s="250"/>
      <c r="W73" s="250"/>
      <c r="X73" s="250"/>
      <c r="Y73" s="250"/>
      <c r="Z73" s="250"/>
      <c r="AA73" s="250"/>
      <c r="AB73" s="250"/>
      <c r="AC73" s="250"/>
      <c r="AD73" s="250"/>
      <c r="AE73" s="250"/>
      <c r="AF73" s="248"/>
      <c r="AG73" s="250"/>
    </row>
    <row r="74" spans="1:33" s="3" customFormat="1">
      <c r="A74" s="250"/>
      <c r="B74" s="250"/>
      <c r="C74" s="250"/>
      <c r="D74" s="250"/>
      <c r="E74" s="250"/>
      <c r="F74" s="250"/>
      <c r="G74" s="250"/>
      <c r="H74" s="250"/>
      <c r="I74" s="248"/>
      <c r="J74" s="248"/>
      <c r="K74" s="248"/>
      <c r="L74" s="248"/>
      <c r="M74" s="250"/>
      <c r="N74" s="250"/>
      <c r="O74" s="250"/>
      <c r="P74" s="250"/>
      <c r="Q74" s="250"/>
      <c r="R74" s="250"/>
      <c r="S74" s="250"/>
      <c r="T74" s="250"/>
      <c r="U74" s="250"/>
      <c r="V74" s="250"/>
      <c r="W74" s="250"/>
      <c r="X74" s="250"/>
      <c r="Y74" s="250"/>
      <c r="Z74" s="250"/>
      <c r="AA74" s="250"/>
      <c r="AB74" s="250"/>
      <c r="AC74" s="250"/>
      <c r="AD74" s="250"/>
      <c r="AE74" s="250"/>
      <c r="AF74" s="248"/>
      <c r="AG74" s="250"/>
    </row>
    <row r="75" spans="1:33" s="3" customFormat="1">
      <c r="A75" s="250"/>
      <c r="B75" s="250"/>
      <c r="C75" s="250"/>
      <c r="D75" s="250"/>
      <c r="E75" s="250"/>
      <c r="F75" s="250"/>
      <c r="G75" s="250"/>
      <c r="H75" s="250"/>
      <c r="I75" s="248"/>
      <c r="J75" s="248"/>
      <c r="K75" s="248"/>
      <c r="L75" s="248"/>
      <c r="M75" s="250"/>
      <c r="N75" s="250"/>
      <c r="O75" s="250"/>
      <c r="P75" s="250"/>
      <c r="Q75" s="250"/>
      <c r="R75" s="250"/>
      <c r="S75" s="250"/>
      <c r="T75" s="250"/>
      <c r="U75" s="250"/>
      <c r="V75" s="250"/>
      <c r="W75" s="250"/>
      <c r="X75" s="250"/>
      <c r="Y75" s="250"/>
      <c r="Z75" s="250"/>
      <c r="AA75" s="250"/>
      <c r="AB75" s="250"/>
      <c r="AC75" s="250"/>
      <c r="AD75" s="250"/>
      <c r="AE75" s="250"/>
      <c r="AF75" s="248"/>
      <c r="AG75" s="250"/>
    </row>
    <row r="76" spans="1:33" s="3" customFormat="1">
      <c r="A76" s="250"/>
      <c r="B76" s="250"/>
      <c r="C76" s="250"/>
      <c r="D76" s="250"/>
      <c r="E76" s="250"/>
      <c r="F76" s="250"/>
      <c r="G76" s="250"/>
      <c r="H76" s="250"/>
      <c r="I76" s="248"/>
      <c r="J76" s="248"/>
      <c r="K76" s="248"/>
      <c r="L76" s="248"/>
      <c r="M76" s="250"/>
      <c r="N76" s="250"/>
      <c r="O76" s="250"/>
      <c r="P76" s="250"/>
      <c r="Q76" s="250"/>
      <c r="R76" s="250"/>
      <c r="S76" s="250"/>
      <c r="T76" s="250"/>
      <c r="U76" s="250"/>
      <c r="V76" s="250"/>
      <c r="W76" s="250"/>
      <c r="X76" s="250"/>
      <c r="Y76" s="250"/>
      <c r="Z76" s="250"/>
      <c r="AA76" s="250"/>
      <c r="AB76" s="250"/>
      <c r="AC76" s="250"/>
      <c r="AD76" s="250"/>
      <c r="AE76" s="250"/>
      <c r="AF76" s="248"/>
      <c r="AG76" s="250"/>
    </row>
    <row r="77" spans="1:33" s="3" customFormat="1">
      <c r="A77" s="250"/>
      <c r="B77" s="250"/>
      <c r="C77" s="250"/>
      <c r="D77" s="250"/>
      <c r="E77" s="250"/>
      <c r="F77" s="250"/>
      <c r="G77" s="250"/>
      <c r="H77" s="250"/>
      <c r="I77" s="248"/>
      <c r="J77" s="248"/>
      <c r="K77" s="248"/>
      <c r="L77" s="248"/>
      <c r="M77" s="250"/>
      <c r="N77" s="250"/>
      <c r="O77" s="250"/>
      <c r="P77" s="250"/>
      <c r="Q77" s="250"/>
      <c r="R77" s="250"/>
      <c r="S77" s="250"/>
      <c r="T77" s="250"/>
      <c r="U77" s="250"/>
      <c r="V77" s="250"/>
      <c r="W77" s="250"/>
      <c r="X77" s="250"/>
      <c r="Y77" s="250"/>
      <c r="Z77" s="250"/>
      <c r="AA77" s="250"/>
      <c r="AB77" s="250"/>
      <c r="AC77" s="250"/>
      <c r="AD77" s="250"/>
      <c r="AE77" s="250"/>
      <c r="AF77" s="248"/>
      <c r="AG77" s="250"/>
    </row>
    <row r="78" spans="1:33" s="3" customFormat="1">
      <c r="A78" s="250"/>
      <c r="B78" s="250"/>
      <c r="C78" s="250"/>
      <c r="D78" s="250"/>
      <c r="E78" s="250"/>
      <c r="F78" s="250"/>
      <c r="G78" s="250"/>
      <c r="H78" s="250"/>
      <c r="I78" s="248"/>
      <c r="J78" s="248"/>
      <c r="K78" s="248"/>
      <c r="L78" s="248"/>
      <c r="M78" s="250"/>
      <c r="N78" s="250"/>
      <c r="O78" s="250"/>
      <c r="P78" s="250"/>
      <c r="Q78" s="250"/>
      <c r="R78" s="250"/>
      <c r="S78" s="250"/>
      <c r="T78" s="250"/>
      <c r="U78" s="250"/>
      <c r="V78" s="250"/>
      <c r="W78" s="250"/>
      <c r="X78" s="250"/>
      <c r="Y78" s="250"/>
      <c r="Z78" s="250"/>
      <c r="AA78" s="250"/>
      <c r="AB78" s="250"/>
      <c r="AC78" s="250"/>
      <c r="AD78" s="250"/>
      <c r="AE78" s="250"/>
      <c r="AF78" s="248"/>
      <c r="AG78" s="250"/>
    </row>
    <row r="79" spans="1:33" s="3" customFormat="1">
      <c r="A79" s="250"/>
      <c r="B79" s="250"/>
      <c r="C79" s="250"/>
      <c r="D79" s="250"/>
      <c r="E79" s="250"/>
      <c r="F79" s="250"/>
      <c r="G79" s="250"/>
      <c r="H79" s="250"/>
      <c r="I79" s="248"/>
      <c r="J79" s="248"/>
      <c r="K79" s="248"/>
      <c r="L79" s="248"/>
      <c r="M79" s="250"/>
      <c r="N79" s="250"/>
      <c r="O79" s="250"/>
      <c r="P79" s="250"/>
      <c r="Q79" s="250"/>
      <c r="R79" s="250"/>
      <c r="S79" s="250"/>
      <c r="T79" s="250"/>
      <c r="U79" s="250"/>
      <c r="V79" s="250"/>
      <c r="W79" s="250"/>
      <c r="X79" s="250"/>
      <c r="Y79" s="250"/>
      <c r="Z79" s="250"/>
      <c r="AA79" s="250"/>
      <c r="AB79" s="250"/>
      <c r="AC79" s="250"/>
      <c r="AD79" s="250"/>
      <c r="AE79" s="250"/>
      <c r="AF79" s="248"/>
      <c r="AG79" s="250"/>
    </row>
    <row r="80" spans="1:33" s="3" customFormat="1">
      <c r="A80" s="250"/>
      <c r="B80" s="250"/>
      <c r="C80" s="250"/>
      <c r="D80" s="250"/>
      <c r="E80" s="250"/>
      <c r="F80" s="250"/>
      <c r="G80" s="250"/>
      <c r="H80" s="250"/>
      <c r="I80" s="248"/>
      <c r="J80" s="248"/>
      <c r="K80" s="248"/>
      <c r="L80" s="248"/>
      <c r="M80" s="250"/>
      <c r="N80" s="250"/>
      <c r="O80" s="250"/>
      <c r="P80" s="250"/>
      <c r="Q80" s="250"/>
      <c r="R80" s="250"/>
      <c r="S80" s="250"/>
      <c r="T80" s="250"/>
      <c r="U80" s="250"/>
      <c r="V80" s="250"/>
      <c r="W80" s="250"/>
      <c r="X80" s="250"/>
      <c r="Y80" s="250"/>
      <c r="Z80" s="250"/>
      <c r="AA80" s="250"/>
      <c r="AB80" s="250"/>
      <c r="AC80" s="250"/>
      <c r="AD80" s="250"/>
      <c r="AE80" s="250"/>
      <c r="AF80" s="248"/>
      <c r="AG80" s="248"/>
    </row>
    <row r="81" spans="1:33" s="3" customFormat="1">
      <c r="A81" s="250"/>
      <c r="B81" s="250"/>
      <c r="C81" s="250"/>
      <c r="D81" s="250"/>
      <c r="E81" s="250"/>
      <c r="F81" s="250"/>
      <c r="G81" s="250"/>
      <c r="H81" s="250"/>
      <c r="I81" s="248"/>
      <c r="J81" s="248"/>
      <c r="K81" s="248"/>
      <c r="L81" s="248"/>
      <c r="M81" s="250"/>
      <c r="N81" s="250"/>
      <c r="O81" s="250"/>
      <c r="P81" s="250"/>
      <c r="Q81" s="250"/>
      <c r="R81" s="250"/>
      <c r="S81" s="250"/>
      <c r="T81" s="250"/>
      <c r="U81" s="250"/>
      <c r="V81" s="250"/>
      <c r="W81" s="250"/>
      <c r="X81" s="250"/>
      <c r="Y81" s="250"/>
      <c r="Z81" s="250"/>
      <c r="AA81" s="250"/>
      <c r="AB81" s="250"/>
      <c r="AC81" s="250"/>
      <c r="AD81" s="250"/>
      <c r="AE81" s="250"/>
      <c r="AF81" s="248"/>
      <c r="AG81" s="248"/>
    </row>
    <row r="82" spans="1:33" s="3" customFormat="1">
      <c r="A82" s="250"/>
      <c r="B82" s="250"/>
      <c r="C82" s="250"/>
      <c r="D82" s="250"/>
      <c r="E82" s="250"/>
      <c r="F82" s="250"/>
      <c r="G82" s="250"/>
      <c r="H82" s="250"/>
      <c r="I82" s="248"/>
      <c r="J82" s="248"/>
      <c r="K82" s="248"/>
      <c r="L82" s="248"/>
      <c r="M82" s="250"/>
      <c r="N82" s="250"/>
      <c r="O82" s="250"/>
      <c r="P82" s="250"/>
      <c r="Q82" s="250"/>
      <c r="R82" s="250"/>
      <c r="S82" s="250"/>
      <c r="T82" s="250"/>
      <c r="U82" s="250"/>
      <c r="V82" s="250"/>
      <c r="W82" s="250"/>
      <c r="X82" s="250"/>
      <c r="Y82" s="250"/>
      <c r="Z82" s="250"/>
      <c r="AA82" s="250"/>
      <c r="AB82" s="250"/>
      <c r="AC82" s="250"/>
      <c r="AD82" s="250"/>
      <c r="AE82" s="250"/>
      <c r="AF82" s="248"/>
      <c r="AG82" s="248"/>
    </row>
    <row r="83" spans="1:33" s="3" customFormat="1">
      <c r="A83" s="250"/>
      <c r="B83" s="250"/>
      <c r="C83" s="250"/>
      <c r="D83" s="250"/>
      <c r="E83" s="250"/>
      <c r="F83" s="250"/>
      <c r="G83" s="250"/>
      <c r="H83" s="250"/>
      <c r="I83" s="248"/>
      <c r="J83" s="248"/>
      <c r="K83" s="248"/>
      <c r="L83" s="248"/>
      <c r="M83" s="250"/>
      <c r="N83" s="250"/>
      <c r="O83" s="250"/>
      <c r="P83" s="250"/>
      <c r="Q83" s="250"/>
      <c r="R83" s="250"/>
      <c r="S83" s="250"/>
      <c r="T83" s="250"/>
      <c r="U83" s="250"/>
      <c r="V83" s="250"/>
      <c r="W83" s="250"/>
      <c r="X83" s="250"/>
      <c r="Y83" s="250"/>
      <c r="Z83" s="250"/>
      <c r="AA83" s="250"/>
      <c r="AB83" s="250"/>
      <c r="AC83" s="250"/>
      <c r="AD83" s="250"/>
      <c r="AE83" s="250"/>
      <c r="AF83" s="248"/>
      <c r="AG83" s="248"/>
    </row>
    <row r="84" spans="1:33" s="3" customFormat="1">
      <c r="A84" s="250"/>
      <c r="B84" s="250"/>
      <c r="C84" s="250"/>
      <c r="D84" s="250"/>
      <c r="E84" s="250"/>
      <c r="F84" s="250"/>
      <c r="G84" s="250"/>
      <c r="H84" s="250"/>
      <c r="I84" s="248"/>
      <c r="J84" s="248"/>
      <c r="K84" s="248"/>
      <c r="L84" s="248"/>
      <c r="M84" s="250"/>
      <c r="N84" s="250"/>
      <c r="O84" s="250"/>
      <c r="P84" s="250"/>
      <c r="Q84" s="250"/>
      <c r="R84" s="250"/>
      <c r="S84" s="250"/>
      <c r="T84" s="250"/>
      <c r="U84" s="250"/>
      <c r="V84" s="250"/>
      <c r="W84" s="250"/>
      <c r="X84" s="250"/>
      <c r="Y84" s="250"/>
      <c r="Z84" s="250"/>
      <c r="AA84" s="250"/>
      <c r="AB84" s="250"/>
      <c r="AC84" s="250"/>
      <c r="AD84" s="250"/>
      <c r="AE84" s="250"/>
      <c r="AF84" s="248"/>
      <c r="AG84" s="248"/>
    </row>
    <row r="85" spans="1:33" s="3" customFormat="1">
      <c r="A85" s="250"/>
      <c r="B85" s="250"/>
      <c r="C85" s="250"/>
      <c r="D85" s="250"/>
      <c r="E85" s="250"/>
      <c r="F85" s="250"/>
      <c r="G85" s="250"/>
      <c r="H85" s="250"/>
      <c r="I85" s="248"/>
      <c r="J85" s="248"/>
      <c r="K85" s="248"/>
      <c r="L85" s="248"/>
      <c r="M85" s="250"/>
      <c r="N85" s="250"/>
      <c r="O85" s="250"/>
      <c r="P85" s="250"/>
      <c r="Q85" s="250"/>
      <c r="R85" s="250"/>
      <c r="S85" s="250"/>
      <c r="T85" s="250"/>
      <c r="U85" s="250"/>
      <c r="V85" s="250"/>
      <c r="W85" s="250"/>
      <c r="X85" s="250"/>
      <c r="Y85" s="250"/>
      <c r="Z85" s="250"/>
      <c r="AA85" s="250"/>
      <c r="AB85" s="250"/>
      <c r="AC85" s="250"/>
      <c r="AD85" s="250"/>
      <c r="AE85" s="250"/>
      <c r="AF85" s="248"/>
      <c r="AG85" s="248"/>
    </row>
    <row r="86" spans="1:33" s="3" customFormat="1">
      <c r="A86" s="250"/>
      <c r="B86" s="250"/>
      <c r="C86" s="250"/>
      <c r="D86" s="250"/>
      <c r="E86" s="250"/>
      <c r="F86" s="250"/>
      <c r="G86" s="250"/>
      <c r="H86" s="250"/>
      <c r="I86" s="248"/>
      <c r="J86" s="248"/>
      <c r="K86" s="248"/>
      <c r="L86" s="248"/>
      <c r="M86" s="250"/>
      <c r="N86" s="250"/>
      <c r="O86" s="250"/>
      <c r="P86" s="250"/>
      <c r="Q86" s="250"/>
      <c r="R86" s="250"/>
      <c r="S86" s="250"/>
      <c r="T86" s="250"/>
      <c r="U86" s="250"/>
      <c r="V86" s="250"/>
      <c r="W86" s="250"/>
      <c r="X86" s="250"/>
      <c r="Y86" s="250"/>
      <c r="Z86" s="250"/>
      <c r="AA86" s="250"/>
      <c r="AB86" s="250"/>
      <c r="AC86" s="250"/>
      <c r="AD86" s="250"/>
      <c r="AE86" s="250"/>
      <c r="AF86" s="248"/>
      <c r="AG86" s="248"/>
    </row>
    <row r="87" spans="1:33" s="3" customFormat="1">
      <c r="A87" s="250"/>
      <c r="B87" s="250"/>
      <c r="C87" s="250"/>
      <c r="D87" s="250"/>
      <c r="E87" s="250"/>
      <c r="F87" s="250"/>
      <c r="G87" s="250"/>
      <c r="H87" s="250"/>
      <c r="I87" s="248"/>
      <c r="J87" s="248"/>
      <c r="K87" s="248"/>
      <c r="L87" s="248"/>
      <c r="M87" s="250"/>
      <c r="N87" s="250"/>
      <c r="O87" s="250"/>
      <c r="P87" s="250"/>
      <c r="Q87" s="250"/>
      <c r="R87" s="250"/>
      <c r="S87" s="250"/>
      <c r="T87" s="250"/>
      <c r="U87" s="250"/>
      <c r="V87" s="250"/>
      <c r="W87" s="250"/>
      <c r="X87" s="250"/>
      <c r="Y87" s="250"/>
      <c r="Z87" s="250"/>
      <c r="AA87" s="250"/>
      <c r="AB87" s="250"/>
      <c r="AC87" s="250"/>
      <c r="AD87" s="250"/>
      <c r="AE87" s="250"/>
      <c r="AF87" s="248"/>
      <c r="AG87" s="248"/>
    </row>
    <row r="88" spans="1:33" s="3" customFormat="1">
      <c r="A88" s="250"/>
      <c r="B88" s="250"/>
      <c r="C88" s="250"/>
      <c r="D88" s="250"/>
      <c r="E88" s="250"/>
      <c r="F88" s="250"/>
      <c r="G88" s="250"/>
      <c r="H88" s="250"/>
      <c r="I88" s="248"/>
      <c r="J88" s="248"/>
      <c r="K88" s="248"/>
      <c r="L88" s="248"/>
      <c r="M88" s="250"/>
      <c r="N88" s="250"/>
      <c r="O88" s="250"/>
      <c r="P88" s="250"/>
      <c r="Q88" s="250"/>
      <c r="R88" s="250"/>
      <c r="S88" s="250"/>
      <c r="T88" s="250"/>
      <c r="U88" s="250"/>
      <c r="V88" s="250"/>
      <c r="W88" s="250"/>
      <c r="X88" s="250"/>
      <c r="Y88" s="250"/>
      <c r="Z88" s="250"/>
      <c r="AA88" s="250"/>
      <c r="AB88" s="250"/>
      <c r="AC88" s="250"/>
      <c r="AD88" s="250"/>
      <c r="AE88" s="250"/>
      <c r="AF88" s="248"/>
      <c r="AG88" s="248"/>
    </row>
    <row r="89" spans="1:33" s="3" customFormat="1">
      <c r="A89" s="250"/>
      <c r="B89" s="250"/>
      <c r="C89" s="250"/>
      <c r="D89" s="250"/>
      <c r="E89" s="250"/>
      <c r="F89" s="250"/>
      <c r="G89" s="250"/>
      <c r="H89" s="250"/>
      <c r="I89" s="248"/>
      <c r="J89" s="248"/>
      <c r="K89" s="248"/>
      <c r="L89" s="248"/>
      <c r="M89" s="250"/>
      <c r="N89" s="250"/>
      <c r="O89" s="250"/>
      <c r="P89" s="250"/>
      <c r="Q89" s="250"/>
      <c r="R89" s="250"/>
      <c r="S89" s="250"/>
      <c r="T89" s="250"/>
      <c r="U89" s="250"/>
      <c r="V89" s="250"/>
      <c r="W89" s="250"/>
      <c r="X89" s="250"/>
      <c r="Y89" s="250"/>
      <c r="Z89" s="250"/>
      <c r="AA89" s="250"/>
      <c r="AB89" s="250"/>
      <c r="AC89" s="250"/>
      <c r="AD89" s="250"/>
      <c r="AE89" s="250"/>
      <c r="AF89" s="248"/>
      <c r="AG89" s="248"/>
    </row>
    <row r="90" spans="1:33" s="3" customFormat="1">
      <c r="A90" s="250"/>
      <c r="B90" s="250"/>
      <c r="C90" s="250"/>
      <c r="D90" s="250"/>
      <c r="E90" s="250"/>
      <c r="F90" s="250"/>
      <c r="G90" s="251"/>
      <c r="H90" s="250"/>
      <c r="I90" s="248"/>
      <c r="J90" s="248"/>
      <c r="K90" s="248"/>
      <c r="L90" s="248"/>
      <c r="M90" s="250"/>
      <c r="N90" s="250"/>
      <c r="O90" s="250"/>
      <c r="P90" s="250"/>
      <c r="Q90" s="250"/>
      <c r="R90" s="250"/>
      <c r="S90" s="250"/>
      <c r="T90" s="250"/>
      <c r="U90" s="250"/>
      <c r="V90" s="250"/>
      <c r="W90" s="250"/>
      <c r="X90" s="250"/>
      <c r="Y90" s="250"/>
      <c r="Z90" s="250"/>
      <c r="AA90" s="250"/>
      <c r="AB90" s="250"/>
      <c r="AC90" s="250"/>
      <c r="AD90" s="250"/>
      <c r="AE90" s="250"/>
      <c r="AF90" s="248"/>
      <c r="AG90" s="248"/>
    </row>
    <row r="91" spans="1:33" s="3" customFormat="1">
      <c r="A91" s="250"/>
      <c r="B91" s="250"/>
      <c r="C91" s="250"/>
      <c r="D91" s="250"/>
      <c r="E91" s="250"/>
      <c r="F91" s="250"/>
      <c r="G91" s="250"/>
      <c r="H91" s="250"/>
      <c r="I91" s="248"/>
      <c r="J91" s="248"/>
      <c r="K91" s="248"/>
      <c r="L91" s="248"/>
      <c r="M91" s="250"/>
      <c r="N91" s="250"/>
      <c r="O91" s="250"/>
      <c r="P91" s="250"/>
      <c r="Q91" s="250"/>
      <c r="R91" s="250"/>
      <c r="S91" s="250"/>
      <c r="T91" s="250"/>
      <c r="U91" s="250"/>
      <c r="V91" s="250"/>
      <c r="W91" s="250"/>
      <c r="X91" s="250"/>
      <c r="Y91" s="250"/>
      <c r="Z91" s="250"/>
      <c r="AA91" s="250"/>
      <c r="AB91" s="250"/>
      <c r="AC91" s="250"/>
      <c r="AD91" s="250"/>
      <c r="AE91" s="250"/>
      <c r="AF91" s="248"/>
      <c r="AG91" s="248"/>
    </row>
    <row r="92" spans="1:33" s="3" customFormat="1">
      <c r="A92" s="250"/>
      <c r="B92" s="250"/>
      <c r="C92" s="250"/>
      <c r="D92" s="250"/>
      <c r="E92" s="250"/>
      <c r="F92" s="250"/>
      <c r="G92" s="250"/>
      <c r="H92" s="250"/>
      <c r="I92" s="248"/>
      <c r="J92" s="248"/>
      <c r="K92" s="248"/>
      <c r="L92" s="248"/>
      <c r="M92" s="250"/>
      <c r="N92" s="250"/>
      <c r="O92" s="250"/>
      <c r="P92" s="250"/>
      <c r="Q92" s="250"/>
      <c r="R92" s="250"/>
      <c r="S92" s="250"/>
      <c r="T92" s="250"/>
      <c r="U92" s="250"/>
      <c r="V92" s="250"/>
      <c r="W92" s="250"/>
      <c r="X92" s="250"/>
      <c r="Y92" s="250"/>
      <c r="Z92" s="250"/>
      <c r="AA92" s="250"/>
      <c r="AB92" s="250"/>
      <c r="AC92" s="250"/>
      <c r="AD92" s="250"/>
      <c r="AE92" s="250"/>
      <c r="AF92" s="248"/>
      <c r="AG92" s="248"/>
    </row>
    <row r="93" spans="1:33" s="3" customFormat="1">
      <c r="A93" s="250"/>
      <c r="B93" s="250"/>
      <c r="C93" s="250"/>
      <c r="D93" s="250"/>
      <c r="E93" s="250"/>
      <c r="F93" s="250"/>
      <c r="G93" s="250"/>
      <c r="H93" s="250"/>
      <c r="I93" s="248"/>
      <c r="J93" s="248"/>
      <c r="K93" s="248"/>
      <c r="L93" s="248"/>
      <c r="M93" s="250"/>
      <c r="N93" s="250"/>
      <c r="O93" s="250"/>
      <c r="P93" s="250"/>
      <c r="Q93" s="250"/>
      <c r="R93" s="250"/>
      <c r="S93" s="250"/>
      <c r="T93" s="250"/>
      <c r="U93" s="250"/>
      <c r="V93" s="250"/>
      <c r="W93" s="250"/>
      <c r="X93" s="250"/>
      <c r="Y93" s="250"/>
      <c r="Z93" s="250"/>
      <c r="AA93" s="250"/>
      <c r="AB93" s="250"/>
      <c r="AC93" s="250"/>
      <c r="AD93" s="250"/>
      <c r="AE93" s="250"/>
      <c r="AF93" s="248"/>
      <c r="AG93" s="248"/>
    </row>
    <row r="94" spans="1:33" s="3" customFormat="1">
      <c r="A94" s="250"/>
      <c r="B94" s="250"/>
      <c r="C94" s="250"/>
      <c r="D94" s="250"/>
      <c r="E94" s="250"/>
      <c r="F94" s="250"/>
      <c r="G94" s="250"/>
      <c r="H94" s="250"/>
      <c r="I94" s="248"/>
      <c r="J94" s="248"/>
      <c r="K94" s="248"/>
      <c r="L94" s="248"/>
      <c r="M94" s="250"/>
      <c r="N94" s="250"/>
      <c r="O94" s="250"/>
      <c r="P94" s="250"/>
      <c r="Q94" s="250"/>
      <c r="R94" s="250"/>
      <c r="S94" s="250"/>
      <c r="T94" s="250"/>
      <c r="U94" s="250"/>
      <c r="V94" s="250"/>
      <c r="W94" s="250"/>
      <c r="X94" s="250"/>
      <c r="Y94" s="250"/>
      <c r="Z94" s="250"/>
      <c r="AA94" s="250"/>
      <c r="AB94" s="250"/>
      <c r="AC94" s="250"/>
      <c r="AD94" s="250"/>
      <c r="AE94" s="250"/>
      <c r="AF94" s="248"/>
      <c r="AG94" s="248"/>
    </row>
    <row r="95" spans="1:33" s="3" customFormat="1">
      <c r="A95" s="250"/>
      <c r="B95" s="250"/>
      <c r="C95" s="250"/>
      <c r="D95" s="250"/>
      <c r="E95" s="250"/>
      <c r="F95" s="250"/>
      <c r="G95" s="251"/>
      <c r="H95" s="250"/>
      <c r="I95" s="248"/>
      <c r="J95" s="248"/>
      <c r="K95" s="248"/>
      <c r="L95" s="248"/>
      <c r="M95" s="250"/>
      <c r="N95" s="250"/>
      <c r="O95" s="250"/>
      <c r="P95" s="250"/>
      <c r="Q95" s="250"/>
      <c r="R95" s="250"/>
      <c r="S95" s="250"/>
      <c r="T95" s="250"/>
      <c r="U95" s="250"/>
      <c r="V95" s="250"/>
      <c r="W95" s="250"/>
      <c r="X95" s="250"/>
      <c r="Y95" s="250"/>
      <c r="Z95" s="250"/>
      <c r="AA95" s="250"/>
      <c r="AB95" s="250"/>
      <c r="AC95" s="250"/>
      <c r="AD95" s="250"/>
      <c r="AE95" s="250"/>
      <c r="AF95" s="248"/>
      <c r="AG95" s="248"/>
    </row>
    <row r="96" spans="1:33" s="3" customFormat="1">
      <c r="A96" s="250"/>
      <c r="B96" s="250"/>
      <c r="C96" s="250"/>
      <c r="D96" s="250"/>
      <c r="E96" s="250"/>
      <c r="F96" s="250"/>
      <c r="G96" s="250"/>
      <c r="H96" s="250"/>
      <c r="I96" s="248"/>
      <c r="J96" s="248"/>
      <c r="K96" s="248"/>
      <c r="L96" s="248"/>
      <c r="M96" s="250"/>
      <c r="N96" s="250"/>
      <c r="O96" s="250"/>
      <c r="P96" s="250"/>
      <c r="Q96" s="250"/>
      <c r="R96" s="250"/>
      <c r="S96" s="250"/>
      <c r="T96" s="250"/>
      <c r="U96" s="250"/>
      <c r="V96" s="250"/>
      <c r="W96" s="250"/>
      <c r="X96" s="250"/>
      <c r="Y96" s="250"/>
      <c r="Z96" s="250"/>
      <c r="AA96" s="250"/>
      <c r="AB96" s="250"/>
      <c r="AC96" s="250"/>
      <c r="AD96" s="250"/>
      <c r="AE96" s="250"/>
      <c r="AF96" s="248"/>
      <c r="AG96" s="248"/>
    </row>
    <row r="97" spans="1:33" s="3" customFormat="1">
      <c r="A97" s="250"/>
      <c r="B97" s="250"/>
      <c r="C97" s="250"/>
      <c r="D97" s="250"/>
      <c r="E97" s="250"/>
      <c r="F97" s="250"/>
      <c r="G97" s="250"/>
      <c r="H97" s="250"/>
      <c r="I97" s="248"/>
      <c r="J97" s="248"/>
      <c r="K97" s="248"/>
      <c r="L97" s="248"/>
      <c r="M97" s="250"/>
      <c r="N97" s="250"/>
      <c r="O97" s="250"/>
      <c r="P97" s="250"/>
      <c r="Q97" s="250"/>
      <c r="R97" s="250"/>
      <c r="S97" s="250"/>
      <c r="T97" s="250"/>
      <c r="U97" s="250"/>
      <c r="V97" s="250"/>
      <c r="W97" s="250"/>
      <c r="X97" s="250"/>
      <c r="Y97" s="250"/>
      <c r="Z97" s="250"/>
      <c r="AA97" s="250"/>
      <c r="AB97" s="250"/>
      <c r="AC97" s="250"/>
      <c r="AD97" s="250"/>
      <c r="AE97" s="250"/>
      <c r="AF97" s="248"/>
      <c r="AG97" s="248"/>
    </row>
    <row r="98" spans="1:33" s="3" customFormat="1">
      <c r="A98" s="250"/>
      <c r="B98" s="250"/>
      <c r="C98" s="250"/>
      <c r="D98" s="250"/>
      <c r="E98" s="250"/>
      <c r="F98" s="250"/>
      <c r="G98" s="250"/>
      <c r="H98" s="250"/>
      <c r="I98" s="248"/>
      <c r="J98" s="248"/>
      <c r="K98" s="248"/>
      <c r="L98" s="248"/>
      <c r="M98" s="250"/>
      <c r="N98" s="250"/>
      <c r="O98" s="250"/>
      <c r="P98" s="250"/>
      <c r="Q98" s="250"/>
      <c r="R98" s="250"/>
      <c r="S98" s="250"/>
      <c r="T98" s="250"/>
      <c r="U98" s="250"/>
      <c r="V98" s="250"/>
      <c r="W98" s="250"/>
      <c r="X98" s="250"/>
      <c r="Y98" s="250"/>
      <c r="Z98" s="250"/>
      <c r="AA98" s="250"/>
      <c r="AB98" s="250"/>
      <c r="AC98" s="250"/>
      <c r="AD98" s="250"/>
      <c r="AE98" s="250"/>
      <c r="AF98" s="248"/>
      <c r="AG98" s="248"/>
    </row>
    <row r="99" spans="1:33" s="3" customFormat="1">
      <c r="A99" s="250"/>
      <c r="B99" s="250"/>
      <c r="C99" s="250"/>
      <c r="D99" s="250"/>
      <c r="E99" s="250"/>
      <c r="F99" s="250"/>
      <c r="G99" s="250"/>
      <c r="H99" s="250"/>
      <c r="I99" s="248"/>
      <c r="J99" s="248"/>
      <c r="K99" s="248"/>
      <c r="L99" s="248"/>
      <c r="M99" s="250"/>
      <c r="N99" s="250"/>
      <c r="O99" s="250"/>
      <c r="P99" s="250"/>
      <c r="Q99" s="250"/>
      <c r="R99" s="250"/>
      <c r="S99" s="250"/>
      <c r="T99" s="250"/>
      <c r="U99" s="250"/>
      <c r="V99" s="250"/>
      <c r="W99" s="250"/>
      <c r="X99" s="250"/>
      <c r="Y99" s="250"/>
      <c r="Z99" s="250"/>
      <c r="AA99" s="250"/>
      <c r="AB99" s="250"/>
      <c r="AC99" s="250"/>
      <c r="AD99" s="250"/>
      <c r="AE99" s="250"/>
      <c r="AF99" s="248"/>
      <c r="AG99" s="248"/>
    </row>
    <row r="100" spans="1:33" s="3" customFormat="1">
      <c r="A100" s="250"/>
      <c r="B100" s="250"/>
      <c r="C100" s="250"/>
      <c r="D100" s="250"/>
      <c r="E100" s="250"/>
      <c r="F100" s="250"/>
      <c r="G100" s="250"/>
      <c r="H100" s="250"/>
      <c r="I100" s="248"/>
      <c r="J100" s="248"/>
      <c r="K100" s="248"/>
      <c r="L100" s="248"/>
      <c r="M100" s="250"/>
      <c r="N100" s="250"/>
      <c r="O100" s="250"/>
      <c r="P100" s="250"/>
      <c r="Q100" s="250"/>
      <c r="R100" s="250"/>
      <c r="S100" s="250"/>
      <c r="T100" s="250"/>
      <c r="U100" s="250"/>
      <c r="V100" s="250"/>
      <c r="W100" s="250"/>
      <c r="X100" s="250"/>
      <c r="Y100" s="250"/>
      <c r="Z100" s="250"/>
      <c r="AA100" s="250"/>
      <c r="AB100" s="250"/>
      <c r="AC100" s="250"/>
      <c r="AD100" s="250"/>
      <c r="AE100" s="250"/>
      <c r="AF100" s="248"/>
      <c r="AG100" s="248"/>
    </row>
    <row r="101" spans="1:33" s="3" customFormat="1">
      <c r="A101" s="250"/>
      <c r="B101" s="250"/>
      <c r="C101" s="250"/>
      <c r="D101" s="250"/>
      <c r="E101" s="250"/>
      <c r="F101" s="250"/>
      <c r="G101" s="250"/>
      <c r="H101" s="250"/>
      <c r="I101" s="248"/>
      <c r="J101" s="248"/>
      <c r="K101" s="248"/>
      <c r="L101" s="248"/>
      <c r="M101" s="250"/>
      <c r="N101" s="250"/>
      <c r="O101" s="250"/>
      <c r="P101" s="250"/>
      <c r="Q101" s="250"/>
      <c r="R101" s="250"/>
      <c r="S101" s="250"/>
      <c r="T101" s="250"/>
      <c r="U101" s="250"/>
      <c r="V101" s="250"/>
      <c r="W101" s="250"/>
      <c r="X101" s="250"/>
      <c r="Y101" s="250"/>
      <c r="Z101" s="250"/>
      <c r="AA101" s="250"/>
      <c r="AB101" s="250"/>
      <c r="AC101" s="250"/>
      <c r="AD101" s="250"/>
      <c r="AE101" s="250"/>
      <c r="AF101" s="248"/>
      <c r="AG101" s="248"/>
    </row>
    <row r="102" spans="1:33" s="3" customFormat="1">
      <c r="A102" s="250"/>
      <c r="B102" s="250"/>
      <c r="C102" s="250"/>
      <c r="D102" s="250"/>
      <c r="E102" s="250"/>
      <c r="F102" s="250"/>
      <c r="G102" s="250"/>
      <c r="H102" s="250"/>
      <c r="I102" s="248"/>
      <c r="J102" s="248"/>
      <c r="K102" s="248"/>
      <c r="L102" s="248"/>
      <c r="M102" s="250"/>
      <c r="N102" s="250"/>
      <c r="O102" s="250"/>
      <c r="P102" s="250"/>
      <c r="Q102" s="250"/>
      <c r="R102" s="250"/>
      <c r="S102" s="250"/>
      <c r="T102" s="250"/>
      <c r="U102" s="250"/>
      <c r="V102" s="250"/>
      <c r="W102" s="250"/>
      <c r="X102" s="250"/>
      <c r="Y102" s="250"/>
      <c r="Z102" s="250"/>
      <c r="AA102" s="250"/>
      <c r="AB102" s="250"/>
      <c r="AC102" s="250"/>
      <c r="AD102" s="250"/>
      <c r="AE102" s="250"/>
      <c r="AF102" s="248"/>
      <c r="AG102" s="248"/>
    </row>
    <row r="103" spans="1:33" s="3" customFormat="1">
      <c r="A103" s="250"/>
      <c r="B103" s="250"/>
      <c r="C103" s="250"/>
      <c r="D103" s="250"/>
      <c r="E103" s="250"/>
      <c r="F103" s="250"/>
      <c r="G103" s="250"/>
      <c r="H103" s="250"/>
      <c r="I103" s="248"/>
      <c r="J103" s="248"/>
      <c r="K103" s="248"/>
      <c r="L103" s="248"/>
      <c r="M103" s="250"/>
      <c r="N103" s="250"/>
      <c r="O103" s="250"/>
      <c r="P103" s="250"/>
      <c r="Q103" s="250"/>
      <c r="R103" s="250"/>
      <c r="S103" s="250"/>
      <c r="T103" s="250"/>
      <c r="U103" s="250"/>
      <c r="V103" s="250"/>
      <c r="W103" s="250"/>
      <c r="X103" s="250"/>
      <c r="Y103" s="250"/>
      <c r="Z103" s="250"/>
      <c r="AA103" s="250"/>
      <c r="AB103" s="250"/>
      <c r="AC103" s="250"/>
      <c r="AD103" s="250"/>
      <c r="AE103" s="250"/>
      <c r="AF103" s="248"/>
      <c r="AG103" s="248"/>
    </row>
    <row r="104" spans="1:33" s="3" customFormat="1">
      <c r="A104" s="250"/>
      <c r="B104" s="250"/>
      <c r="C104" s="250"/>
      <c r="D104" s="250"/>
      <c r="E104" s="250"/>
      <c r="F104" s="250"/>
      <c r="G104" s="250"/>
      <c r="H104" s="250"/>
      <c r="I104" s="248"/>
      <c r="J104" s="248"/>
      <c r="K104" s="248"/>
      <c r="L104" s="248"/>
      <c r="M104" s="250"/>
      <c r="N104" s="250"/>
      <c r="O104" s="250"/>
      <c r="P104" s="250"/>
      <c r="Q104" s="250"/>
      <c r="R104" s="250"/>
      <c r="S104" s="250"/>
      <c r="T104" s="250"/>
      <c r="U104" s="250"/>
      <c r="V104" s="250"/>
      <c r="W104" s="250"/>
      <c r="X104" s="250"/>
      <c r="Y104" s="250"/>
      <c r="Z104" s="250"/>
      <c r="AA104" s="250"/>
      <c r="AB104" s="250"/>
      <c r="AC104" s="250"/>
      <c r="AD104" s="250"/>
      <c r="AE104" s="250"/>
      <c r="AF104" s="248"/>
      <c r="AG104" s="248"/>
    </row>
    <row r="105" spans="1:33" s="3" customFormat="1">
      <c r="A105" s="250"/>
      <c r="B105" s="250"/>
      <c r="C105" s="250"/>
      <c r="D105" s="250"/>
      <c r="E105" s="250"/>
      <c r="F105" s="250"/>
      <c r="G105" s="250"/>
      <c r="H105" s="250"/>
      <c r="I105" s="248"/>
      <c r="J105" s="248"/>
      <c r="K105" s="248"/>
      <c r="L105" s="248"/>
      <c r="M105" s="250"/>
      <c r="N105" s="250"/>
      <c r="O105" s="250"/>
      <c r="P105" s="250"/>
      <c r="Q105" s="250"/>
      <c r="R105" s="250"/>
      <c r="S105" s="250"/>
      <c r="T105" s="250"/>
      <c r="U105" s="250"/>
      <c r="V105" s="250"/>
      <c r="W105" s="250"/>
      <c r="X105" s="250"/>
      <c r="Y105" s="250"/>
      <c r="Z105" s="250"/>
      <c r="AA105" s="250"/>
      <c r="AB105" s="250"/>
      <c r="AC105" s="250"/>
      <c r="AD105" s="250"/>
      <c r="AE105" s="250"/>
      <c r="AF105" s="248"/>
      <c r="AG105" s="250"/>
    </row>
    <row r="106" spans="1:33" s="3" customFormat="1">
      <c r="A106" s="250"/>
      <c r="B106" s="250"/>
      <c r="C106" s="250"/>
      <c r="D106" s="250"/>
      <c r="E106" s="250"/>
      <c r="F106" s="250"/>
      <c r="G106" s="250"/>
      <c r="H106" s="250"/>
      <c r="I106" s="248"/>
      <c r="J106" s="248"/>
      <c r="K106" s="248"/>
      <c r="L106" s="248"/>
      <c r="M106" s="250"/>
      <c r="N106" s="250"/>
      <c r="O106" s="250"/>
      <c r="P106" s="250"/>
      <c r="Q106" s="250"/>
      <c r="R106" s="250"/>
      <c r="S106" s="250"/>
      <c r="T106" s="250"/>
      <c r="U106" s="250"/>
      <c r="V106" s="250"/>
      <c r="W106" s="250"/>
      <c r="X106" s="250"/>
      <c r="Y106" s="250"/>
      <c r="Z106" s="250"/>
      <c r="AA106" s="250"/>
      <c r="AB106" s="250"/>
      <c r="AC106" s="250"/>
      <c r="AD106" s="250"/>
      <c r="AE106" s="250"/>
      <c r="AF106" s="248"/>
      <c r="AG106" s="250"/>
    </row>
    <row r="107" spans="1:33" s="3" customFormat="1">
      <c r="A107" s="250"/>
      <c r="B107" s="250"/>
      <c r="C107" s="250"/>
      <c r="D107" s="250"/>
      <c r="E107" s="250"/>
      <c r="F107" s="250"/>
      <c r="G107" s="250"/>
      <c r="H107" s="250"/>
      <c r="I107" s="248"/>
      <c r="J107" s="248"/>
      <c r="K107" s="248"/>
      <c r="L107" s="248"/>
      <c r="M107" s="250"/>
      <c r="N107" s="250"/>
      <c r="O107" s="250"/>
      <c r="P107" s="250"/>
      <c r="Q107" s="250"/>
      <c r="R107" s="250"/>
      <c r="S107" s="250"/>
      <c r="T107" s="250"/>
      <c r="U107" s="250"/>
      <c r="V107" s="250"/>
      <c r="W107" s="250"/>
      <c r="X107" s="250"/>
      <c r="Y107" s="250"/>
      <c r="Z107" s="250"/>
      <c r="AA107" s="250"/>
      <c r="AB107" s="250"/>
      <c r="AC107" s="250"/>
      <c r="AD107" s="250"/>
      <c r="AE107" s="250"/>
      <c r="AF107" s="248"/>
      <c r="AG107" s="250"/>
    </row>
    <row r="108" spans="1:33" s="3" customFormat="1">
      <c r="A108" s="250"/>
      <c r="B108" s="250"/>
      <c r="C108" s="250"/>
      <c r="D108" s="250"/>
      <c r="E108" s="250"/>
      <c r="F108" s="250"/>
      <c r="G108" s="250"/>
      <c r="H108" s="250"/>
      <c r="I108" s="248"/>
      <c r="J108" s="248"/>
      <c r="K108" s="248"/>
      <c r="L108" s="248"/>
      <c r="M108" s="250"/>
      <c r="N108" s="250"/>
      <c r="O108" s="250"/>
      <c r="P108" s="250"/>
      <c r="Q108" s="250"/>
      <c r="R108" s="250"/>
      <c r="S108" s="250"/>
      <c r="T108" s="250"/>
      <c r="U108" s="250"/>
      <c r="V108" s="250"/>
      <c r="W108" s="250"/>
      <c r="X108" s="250"/>
      <c r="Y108" s="250"/>
      <c r="Z108" s="250"/>
      <c r="AA108" s="250"/>
      <c r="AB108" s="250"/>
      <c r="AC108" s="250"/>
      <c r="AD108" s="250"/>
      <c r="AE108" s="250"/>
      <c r="AF108" s="248"/>
      <c r="AG108" s="250"/>
    </row>
    <row r="109" spans="1:33" s="3" customFormat="1">
      <c r="A109" s="250"/>
      <c r="B109" s="250"/>
      <c r="C109" s="250"/>
      <c r="D109" s="250"/>
      <c r="E109" s="250"/>
      <c r="F109" s="250"/>
      <c r="G109" s="251"/>
      <c r="H109" s="250"/>
      <c r="I109" s="248"/>
      <c r="J109" s="248"/>
      <c r="K109" s="248"/>
      <c r="L109" s="248"/>
      <c r="M109" s="250"/>
      <c r="N109" s="250"/>
      <c r="O109" s="250"/>
      <c r="P109" s="250"/>
      <c r="Q109" s="250"/>
      <c r="R109" s="250"/>
      <c r="S109" s="250"/>
      <c r="T109" s="250"/>
      <c r="U109" s="250"/>
      <c r="V109" s="250"/>
      <c r="W109" s="250"/>
      <c r="X109" s="250"/>
      <c r="Y109" s="250"/>
      <c r="Z109" s="250"/>
      <c r="AA109" s="250"/>
      <c r="AB109" s="250"/>
      <c r="AC109" s="250"/>
      <c r="AD109" s="250"/>
      <c r="AE109" s="250"/>
      <c r="AF109" s="248"/>
      <c r="AG109" s="250"/>
    </row>
    <row r="110" spans="1:33" s="3" customFormat="1">
      <c r="A110" s="250"/>
      <c r="B110" s="250"/>
      <c r="C110" s="250"/>
      <c r="D110" s="250"/>
      <c r="E110" s="250"/>
      <c r="F110" s="250"/>
      <c r="G110" s="250"/>
      <c r="H110" s="250"/>
      <c r="I110" s="248"/>
      <c r="J110" s="248"/>
      <c r="K110" s="248"/>
      <c r="L110" s="248"/>
      <c r="M110" s="250"/>
      <c r="N110" s="250"/>
      <c r="O110" s="250"/>
      <c r="P110" s="250"/>
      <c r="Q110" s="250"/>
      <c r="R110" s="250"/>
      <c r="S110" s="250"/>
      <c r="T110" s="250"/>
      <c r="U110" s="250"/>
      <c r="V110" s="250"/>
      <c r="W110" s="250"/>
      <c r="X110" s="250"/>
      <c r="Y110" s="250"/>
      <c r="Z110" s="250"/>
      <c r="AA110" s="250"/>
      <c r="AB110" s="250"/>
      <c r="AC110" s="250"/>
      <c r="AD110" s="250"/>
      <c r="AE110" s="250"/>
      <c r="AF110" s="248"/>
      <c r="AG110" s="250"/>
    </row>
    <row r="111" spans="1:33" s="3" customFormat="1">
      <c r="A111" s="250"/>
      <c r="B111" s="250"/>
      <c r="C111" s="250"/>
      <c r="D111" s="250"/>
      <c r="E111" s="250"/>
      <c r="F111" s="250"/>
      <c r="G111" s="250"/>
      <c r="H111" s="250"/>
      <c r="I111" s="248"/>
      <c r="J111" s="248"/>
      <c r="K111" s="248"/>
      <c r="L111" s="248"/>
      <c r="M111" s="250"/>
      <c r="N111" s="250"/>
      <c r="O111" s="250"/>
      <c r="P111" s="250"/>
      <c r="Q111" s="250"/>
      <c r="R111" s="250"/>
      <c r="S111" s="250"/>
      <c r="T111" s="250"/>
      <c r="U111" s="250"/>
      <c r="V111" s="250"/>
      <c r="W111" s="250"/>
      <c r="X111" s="250"/>
      <c r="Y111" s="250"/>
      <c r="Z111" s="250"/>
      <c r="AA111" s="250"/>
      <c r="AB111" s="250"/>
      <c r="AC111" s="250"/>
      <c r="AD111" s="250"/>
      <c r="AE111" s="250"/>
      <c r="AF111" s="248"/>
      <c r="AG111" s="250"/>
    </row>
    <row r="112" spans="1:33" s="3" customFormat="1">
      <c r="A112" s="250"/>
      <c r="B112" s="250"/>
      <c r="C112" s="250"/>
      <c r="D112" s="250"/>
      <c r="E112" s="250"/>
      <c r="F112" s="250"/>
      <c r="G112" s="250"/>
      <c r="H112" s="250"/>
      <c r="I112" s="248"/>
      <c r="J112" s="248"/>
      <c r="K112" s="248"/>
      <c r="L112" s="248"/>
      <c r="M112" s="250"/>
      <c r="N112" s="250"/>
      <c r="O112" s="250"/>
      <c r="P112" s="250"/>
      <c r="Q112" s="250"/>
      <c r="R112" s="250"/>
      <c r="S112" s="250"/>
      <c r="T112" s="250"/>
      <c r="U112" s="250"/>
      <c r="V112" s="250"/>
      <c r="W112" s="250"/>
      <c r="X112" s="250"/>
      <c r="Y112" s="250"/>
      <c r="Z112" s="250"/>
      <c r="AA112" s="250"/>
      <c r="AB112" s="250"/>
      <c r="AC112" s="250"/>
      <c r="AD112" s="250"/>
      <c r="AE112" s="250"/>
      <c r="AF112" s="248"/>
      <c r="AG112" s="250"/>
    </row>
    <row r="113" spans="1:33" s="3" customFormat="1">
      <c r="A113" s="250"/>
      <c r="B113" s="250"/>
      <c r="C113" s="250"/>
      <c r="D113" s="250"/>
      <c r="E113" s="250"/>
      <c r="F113" s="250"/>
      <c r="G113" s="250"/>
      <c r="H113" s="250"/>
      <c r="I113" s="248"/>
      <c r="J113" s="248"/>
      <c r="K113" s="248"/>
      <c r="L113" s="248"/>
      <c r="M113" s="250"/>
      <c r="N113" s="250"/>
      <c r="O113" s="250"/>
      <c r="P113" s="250"/>
      <c r="Q113" s="250"/>
      <c r="R113" s="250"/>
      <c r="S113" s="250"/>
      <c r="T113" s="250"/>
      <c r="U113" s="250"/>
      <c r="V113" s="250"/>
      <c r="W113" s="250"/>
      <c r="X113" s="250"/>
      <c r="Y113" s="250"/>
      <c r="Z113" s="250"/>
      <c r="AA113" s="250"/>
      <c r="AB113" s="250"/>
      <c r="AC113" s="250"/>
      <c r="AD113" s="250"/>
      <c r="AE113" s="250"/>
      <c r="AF113" s="248"/>
      <c r="AG113" s="250"/>
    </row>
    <row r="114" spans="1:33" s="3" customFormat="1">
      <c r="A114" s="250"/>
      <c r="B114" s="250"/>
      <c r="C114" s="250"/>
      <c r="D114" s="250"/>
      <c r="E114" s="250"/>
      <c r="F114" s="250"/>
      <c r="G114" s="250"/>
      <c r="H114" s="250"/>
      <c r="I114" s="248"/>
      <c r="J114" s="248"/>
      <c r="K114" s="248"/>
      <c r="L114" s="248"/>
      <c r="M114" s="250"/>
      <c r="N114" s="250"/>
      <c r="O114" s="250"/>
      <c r="P114" s="250"/>
      <c r="Q114" s="250"/>
      <c r="R114" s="250"/>
      <c r="S114" s="250"/>
      <c r="T114" s="250"/>
      <c r="U114" s="250"/>
      <c r="V114" s="250"/>
      <c r="W114" s="250"/>
      <c r="X114" s="250"/>
      <c r="Y114" s="250"/>
      <c r="Z114" s="250"/>
      <c r="AA114" s="250"/>
      <c r="AB114" s="250"/>
      <c r="AC114" s="250"/>
      <c r="AD114" s="250"/>
      <c r="AE114" s="250"/>
      <c r="AF114" s="248"/>
      <c r="AG114" s="250"/>
    </row>
    <row r="115" spans="1:33" s="3" customFormat="1">
      <c r="A115" s="250"/>
      <c r="B115" s="250"/>
      <c r="C115" s="250"/>
      <c r="D115" s="250"/>
      <c r="E115" s="250"/>
      <c r="F115" s="250"/>
      <c r="G115" s="250"/>
      <c r="H115" s="250"/>
      <c r="I115" s="248"/>
      <c r="J115" s="248"/>
      <c r="K115" s="248"/>
      <c r="L115" s="248"/>
      <c r="M115" s="250"/>
      <c r="N115" s="250"/>
      <c r="O115" s="250"/>
      <c r="P115" s="250"/>
      <c r="Q115" s="250"/>
      <c r="R115" s="250"/>
      <c r="S115" s="250"/>
      <c r="T115" s="250"/>
      <c r="U115" s="250"/>
      <c r="V115" s="250"/>
      <c r="W115" s="250"/>
      <c r="X115" s="250"/>
      <c r="Y115" s="250"/>
      <c r="Z115" s="250"/>
      <c r="AA115" s="250"/>
      <c r="AB115" s="250"/>
      <c r="AC115" s="250"/>
      <c r="AD115" s="250"/>
      <c r="AE115" s="250"/>
      <c r="AF115" s="248"/>
      <c r="AG115" s="250"/>
    </row>
    <row r="116" spans="1:33" s="3" customFormat="1">
      <c r="A116" s="250"/>
      <c r="B116" s="250"/>
      <c r="C116" s="250"/>
      <c r="D116" s="250"/>
      <c r="E116" s="250"/>
      <c r="F116" s="250"/>
      <c r="G116" s="250"/>
      <c r="H116" s="250"/>
      <c r="I116" s="248"/>
      <c r="J116" s="248"/>
      <c r="K116" s="248"/>
      <c r="L116" s="248"/>
      <c r="M116" s="250"/>
      <c r="N116" s="250"/>
      <c r="O116" s="250"/>
      <c r="P116" s="250"/>
      <c r="Q116" s="250"/>
      <c r="R116" s="250"/>
      <c r="S116" s="250"/>
      <c r="T116" s="250"/>
      <c r="U116" s="250"/>
      <c r="V116" s="250"/>
      <c r="W116" s="250"/>
      <c r="X116" s="250"/>
      <c r="Y116" s="250"/>
      <c r="Z116" s="250"/>
      <c r="AA116" s="250"/>
      <c r="AB116" s="250"/>
      <c r="AC116" s="250"/>
      <c r="AD116" s="250"/>
      <c r="AE116" s="250"/>
      <c r="AF116" s="248"/>
      <c r="AG116" s="248"/>
    </row>
    <row r="117" spans="1:33" s="3" customFormat="1">
      <c r="A117" s="250"/>
      <c r="B117" s="250"/>
      <c r="C117" s="250"/>
      <c r="D117" s="250"/>
      <c r="E117" s="250"/>
      <c r="F117" s="250"/>
      <c r="G117" s="250"/>
      <c r="H117" s="250"/>
      <c r="I117" s="248"/>
      <c r="J117" s="248"/>
      <c r="K117" s="248"/>
      <c r="L117" s="248"/>
      <c r="M117" s="250"/>
      <c r="N117" s="250"/>
      <c r="O117" s="250"/>
      <c r="P117" s="250"/>
      <c r="Q117" s="250"/>
      <c r="R117" s="250"/>
      <c r="S117" s="250"/>
      <c r="T117" s="250"/>
      <c r="U117" s="250"/>
      <c r="V117" s="250"/>
      <c r="W117" s="250"/>
      <c r="X117" s="250"/>
      <c r="Y117" s="250"/>
      <c r="Z117" s="250"/>
      <c r="AA117" s="250"/>
      <c r="AB117" s="250"/>
      <c r="AC117" s="250"/>
      <c r="AD117" s="250"/>
      <c r="AE117" s="250"/>
      <c r="AF117" s="248"/>
      <c r="AG117" s="248"/>
    </row>
    <row r="118" spans="1:33" s="3" customFormat="1">
      <c r="A118" s="250"/>
      <c r="B118" s="250"/>
      <c r="C118" s="250"/>
      <c r="D118" s="250"/>
      <c r="E118" s="250"/>
      <c r="F118" s="250"/>
      <c r="G118" s="250"/>
      <c r="H118" s="250"/>
      <c r="I118" s="248"/>
      <c r="J118" s="248"/>
      <c r="K118" s="248"/>
      <c r="L118" s="248"/>
      <c r="M118" s="250"/>
      <c r="N118" s="250"/>
      <c r="O118" s="250"/>
      <c r="P118" s="250"/>
      <c r="Q118" s="250"/>
      <c r="R118" s="250"/>
      <c r="S118" s="250"/>
      <c r="T118" s="250"/>
      <c r="U118" s="250"/>
      <c r="V118" s="250"/>
      <c r="W118" s="250"/>
      <c r="X118" s="250"/>
      <c r="Y118" s="250"/>
      <c r="Z118" s="250"/>
      <c r="AA118" s="250"/>
      <c r="AB118" s="250"/>
      <c r="AC118" s="250"/>
      <c r="AD118" s="250"/>
      <c r="AE118" s="250"/>
      <c r="AF118" s="248"/>
      <c r="AG118" s="248"/>
    </row>
    <row r="119" spans="1:33" s="3" customFormat="1">
      <c r="A119" s="250"/>
      <c r="B119" s="250"/>
      <c r="C119" s="250"/>
      <c r="D119" s="250"/>
      <c r="E119" s="250"/>
      <c r="F119" s="250"/>
      <c r="G119" s="250"/>
      <c r="H119" s="250"/>
      <c r="I119" s="248"/>
      <c r="J119" s="248"/>
      <c r="K119" s="248"/>
      <c r="L119" s="248"/>
      <c r="M119" s="250"/>
      <c r="N119" s="250"/>
      <c r="O119" s="250"/>
      <c r="P119" s="250"/>
      <c r="Q119" s="250"/>
      <c r="R119" s="250"/>
      <c r="S119" s="250"/>
      <c r="T119" s="250"/>
      <c r="U119" s="250"/>
      <c r="V119" s="250"/>
      <c r="W119" s="250"/>
      <c r="X119" s="250"/>
      <c r="Y119" s="250"/>
      <c r="Z119" s="250"/>
      <c r="AA119" s="250"/>
      <c r="AB119" s="250"/>
      <c r="AC119" s="250"/>
      <c r="AD119" s="250"/>
      <c r="AE119" s="250"/>
      <c r="AF119" s="248"/>
      <c r="AG119" s="250"/>
    </row>
    <row r="120" spans="1:33" s="3" customFormat="1">
      <c r="A120" s="250"/>
      <c r="B120" s="250"/>
      <c r="C120" s="250"/>
      <c r="D120" s="250"/>
      <c r="E120" s="250"/>
      <c r="F120" s="250"/>
      <c r="G120" s="250"/>
      <c r="H120" s="250"/>
      <c r="I120" s="248"/>
      <c r="J120" s="248"/>
      <c r="K120" s="248"/>
      <c r="L120" s="248"/>
      <c r="M120" s="250"/>
      <c r="N120" s="250"/>
      <c r="O120" s="250"/>
      <c r="P120" s="250"/>
      <c r="Q120" s="250"/>
      <c r="R120" s="250"/>
      <c r="S120" s="250"/>
      <c r="T120" s="250"/>
      <c r="U120" s="250"/>
      <c r="V120" s="250"/>
      <c r="W120" s="250"/>
      <c r="X120" s="250"/>
      <c r="Y120" s="250"/>
      <c r="Z120" s="250"/>
      <c r="AA120" s="250"/>
      <c r="AB120" s="250"/>
      <c r="AC120" s="250"/>
      <c r="AD120" s="250"/>
      <c r="AE120" s="250"/>
      <c r="AF120" s="248"/>
      <c r="AG120" s="248"/>
    </row>
    <row r="121" spans="1:33" s="3" customFormat="1">
      <c r="A121" s="250"/>
      <c r="B121" s="250"/>
      <c r="C121" s="250"/>
      <c r="D121" s="250"/>
      <c r="E121" s="250"/>
      <c r="F121" s="250"/>
      <c r="G121" s="250"/>
      <c r="H121" s="250"/>
      <c r="I121" s="248"/>
      <c r="J121" s="248"/>
      <c r="K121" s="248"/>
      <c r="L121" s="248"/>
      <c r="M121" s="250"/>
      <c r="N121" s="250"/>
      <c r="O121" s="250"/>
      <c r="P121" s="250"/>
      <c r="Q121" s="250"/>
      <c r="R121" s="250"/>
      <c r="S121" s="250"/>
      <c r="T121" s="250"/>
      <c r="U121" s="250"/>
      <c r="V121" s="250"/>
      <c r="W121" s="250"/>
      <c r="X121" s="250"/>
      <c r="Y121" s="250"/>
      <c r="Z121" s="250"/>
      <c r="AA121" s="250"/>
      <c r="AB121" s="250"/>
      <c r="AC121" s="250"/>
      <c r="AD121" s="250"/>
      <c r="AE121" s="250"/>
      <c r="AF121" s="248"/>
      <c r="AG121" s="250"/>
    </row>
    <row r="122" spans="1:33" s="3" customFormat="1">
      <c r="A122" s="250"/>
      <c r="B122" s="250"/>
      <c r="C122" s="250"/>
      <c r="D122" s="250"/>
      <c r="E122" s="250"/>
      <c r="F122" s="250"/>
      <c r="G122" s="250"/>
      <c r="H122" s="250"/>
      <c r="I122" s="248"/>
      <c r="J122" s="248"/>
      <c r="K122" s="248"/>
      <c r="L122" s="248"/>
      <c r="M122" s="250"/>
      <c r="N122" s="250"/>
      <c r="O122" s="250"/>
      <c r="P122" s="250"/>
      <c r="Q122" s="250"/>
      <c r="R122" s="250"/>
      <c r="S122" s="250"/>
      <c r="T122" s="250"/>
      <c r="U122" s="250"/>
      <c r="V122" s="250"/>
      <c r="W122" s="250"/>
      <c r="X122" s="250"/>
      <c r="Y122" s="250"/>
      <c r="Z122" s="250"/>
      <c r="AA122" s="250"/>
      <c r="AB122" s="250"/>
      <c r="AC122" s="250"/>
      <c r="AD122" s="250"/>
      <c r="AE122" s="250"/>
      <c r="AF122" s="248"/>
      <c r="AG122" s="250"/>
    </row>
    <row r="123" spans="1:33" s="3" customFormat="1">
      <c r="A123" s="250"/>
      <c r="B123" s="250"/>
      <c r="C123" s="250"/>
      <c r="D123" s="250"/>
      <c r="E123" s="250"/>
      <c r="F123" s="250"/>
      <c r="G123" s="250"/>
      <c r="H123" s="250"/>
      <c r="I123" s="248"/>
      <c r="J123" s="248"/>
      <c r="K123" s="248"/>
      <c r="L123" s="248"/>
      <c r="M123" s="250"/>
      <c r="N123" s="250"/>
      <c r="O123" s="250"/>
      <c r="P123" s="250"/>
      <c r="Q123" s="250"/>
      <c r="R123" s="250"/>
      <c r="S123" s="250"/>
      <c r="T123" s="250"/>
      <c r="U123" s="250"/>
      <c r="V123" s="250"/>
      <c r="W123" s="250"/>
      <c r="X123" s="250"/>
      <c r="Y123" s="250"/>
      <c r="Z123" s="250"/>
      <c r="AA123" s="250"/>
      <c r="AB123" s="250"/>
      <c r="AC123" s="250"/>
      <c r="AD123" s="250"/>
      <c r="AE123" s="250"/>
      <c r="AF123" s="248"/>
      <c r="AG123" s="250"/>
    </row>
    <row r="124" spans="1:33" s="3" customFormat="1">
      <c r="A124" s="250"/>
      <c r="B124" s="250"/>
      <c r="C124" s="250"/>
      <c r="D124" s="250"/>
      <c r="E124" s="250"/>
      <c r="F124" s="250"/>
      <c r="G124" s="250"/>
      <c r="H124" s="250"/>
      <c r="I124" s="248"/>
      <c r="J124" s="248"/>
      <c r="K124" s="248"/>
      <c r="L124" s="248"/>
      <c r="M124" s="250"/>
      <c r="N124" s="250"/>
      <c r="O124" s="250"/>
      <c r="P124" s="250"/>
      <c r="Q124" s="250"/>
      <c r="R124" s="250"/>
      <c r="S124" s="250"/>
      <c r="T124" s="250"/>
      <c r="U124" s="250"/>
      <c r="V124" s="250"/>
      <c r="W124" s="250"/>
      <c r="X124" s="250"/>
      <c r="Y124" s="250"/>
      <c r="Z124" s="250"/>
      <c r="AA124" s="250"/>
      <c r="AB124" s="250"/>
      <c r="AC124" s="250"/>
      <c r="AD124" s="250"/>
      <c r="AE124" s="250"/>
      <c r="AF124" s="248"/>
      <c r="AG124" s="250"/>
    </row>
    <row r="125" spans="1:33" s="3" customFormat="1">
      <c r="A125" s="250"/>
      <c r="B125" s="250"/>
      <c r="C125" s="250"/>
      <c r="D125" s="250"/>
      <c r="E125" s="250"/>
      <c r="F125" s="250"/>
      <c r="G125" s="250"/>
      <c r="H125" s="250"/>
      <c r="I125" s="248"/>
      <c r="J125" s="248"/>
      <c r="K125" s="248"/>
      <c r="L125" s="248"/>
      <c r="M125" s="250"/>
      <c r="N125" s="250"/>
      <c r="O125" s="250"/>
      <c r="P125" s="250"/>
      <c r="Q125" s="250"/>
      <c r="R125" s="250"/>
      <c r="S125" s="250"/>
      <c r="T125" s="250"/>
      <c r="U125" s="250"/>
      <c r="V125" s="250"/>
      <c r="W125" s="250"/>
      <c r="X125" s="250"/>
      <c r="Y125" s="250"/>
      <c r="Z125" s="250"/>
      <c r="AA125" s="250"/>
      <c r="AB125" s="250"/>
      <c r="AC125" s="250"/>
      <c r="AD125" s="250"/>
      <c r="AE125" s="250"/>
      <c r="AF125" s="248"/>
      <c r="AG125" s="250"/>
    </row>
    <row r="126" spans="1:33" s="3" customFormat="1">
      <c r="A126" s="250"/>
      <c r="B126" s="250"/>
      <c r="C126" s="250"/>
      <c r="D126" s="250"/>
      <c r="E126" s="250"/>
      <c r="F126" s="250"/>
      <c r="G126" s="250"/>
      <c r="H126" s="250"/>
      <c r="I126" s="248"/>
      <c r="J126" s="248"/>
      <c r="K126" s="248"/>
      <c r="L126" s="248"/>
      <c r="M126" s="250"/>
      <c r="N126" s="250"/>
      <c r="O126" s="250"/>
      <c r="P126" s="250"/>
      <c r="Q126" s="250"/>
      <c r="R126" s="248"/>
      <c r="S126" s="250"/>
      <c r="T126" s="250"/>
      <c r="U126" s="250"/>
      <c r="V126" s="250"/>
      <c r="W126" s="250"/>
      <c r="X126" s="250"/>
      <c r="Y126" s="250"/>
      <c r="Z126" s="250"/>
      <c r="AA126" s="250"/>
      <c r="AB126" s="250"/>
      <c r="AC126" s="250"/>
      <c r="AD126" s="250"/>
      <c r="AE126" s="250"/>
      <c r="AF126" s="248"/>
      <c r="AG126" s="250"/>
    </row>
    <row r="127" spans="1:33" s="3" customFormat="1">
      <c r="A127" s="250"/>
      <c r="B127" s="250"/>
      <c r="C127" s="250"/>
      <c r="D127" s="250"/>
      <c r="E127" s="250"/>
      <c r="F127" s="250"/>
      <c r="G127" s="251"/>
      <c r="H127" s="250"/>
      <c r="I127" s="248"/>
      <c r="J127" s="248"/>
      <c r="K127" s="248"/>
      <c r="L127" s="248"/>
      <c r="M127" s="250"/>
      <c r="N127" s="250"/>
      <c r="O127" s="250"/>
      <c r="P127" s="250"/>
      <c r="Q127" s="250"/>
      <c r="R127" s="248"/>
      <c r="S127" s="250"/>
      <c r="T127" s="250"/>
      <c r="U127" s="250"/>
      <c r="V127" s="250"/>
      <c r="W127" s="250"/>
      <c r="X127" s="250"/>
      <c r="Y127" s="250"/>
      <c r="Z127" s="250"/>
      <c r="AA127" s="250"/>
      <c r="AB127" s="250"/>
      <c r="AC127" s="250"/>
      <c r="AD127" s="250"/>
      <c r="AE127" s="250"/>
      <c r="AF127" s="248"/>
      <c r="AG127" s="250"/>
    </row>
    <row r="128" spans="1:33" s="3" customFormat="1">
      <c r="A128" s="250"/>
      <c r="B128" s="250"/>
      <c r="C128" s="250"/>
      <c r="D128" s="250"/>
      <c r="E128" s="250"/>
      <c r="F128" s="250"/>
      <c r="G128" s="251"/>
      <c r="H128" s="250"/>
      <c r="I128" s="248"/>
      <c r="J128" s="248"/>
      <c r="K128" s="248"/>
      <c r="L128" s="248"/>
      <c r="M128" s="250"/>
      <c r="N128" s="250"/>
      <c r="O128" s="250"/>
      <c r="P128" s="250"/>
      <c r="Q128" s="250"/>
      <c r="R128" s="250"/>
      <c r="S128" s="250"/>
      <c r="T128" s="250"/>
      <c r="U128" s="250"/>
      <c r="V128" s="250"/>
      <c r="W128" s="250"/>
      <c r="X128" s="250"/>
      <c r="Y128" s="250"/>
      <c r="Z128" s="250"/>
      <c r="AA128" s="250"/>
      <c r="AB128" s="250"/>
      <c r="AC128" s="250"/>
      <c r="AD128" s="250"/>
      <c r="AE128" s="250"/>
      <c r="AF128" s="248"/>
      <c r="AG128" s="250"/>
    </row>
    <row r="129" spans="1:33" s="3" customFormat="1">
      <c r="A129" s="250"/>
      <c r="B129" s="250"/>
      <c r="C129" s="250"/>
      <c r="D129" s="250"/>
      <c r="E129" s="250"/>
      <c r="F129" s="250"/>
      <c r="G129" s="251"/>
      <c r="H129" s="250"/>
      <c r="I129" s="248"/>
      <c r="J129" s="248"/>
      <c r="K129" s="248"/>
      <c r="L129" s="248"/>
      <c r="M129" s="250"/>
      <c r="N129" s="250"/>
      <c r="O129" s="250"/>
      <c r="P129" s="250"/>
      <c r="Q129" s="250"/>
      <c r="R129" s="250"/>
      <c r="S129" s="250"/>
      <c r="T129" s="250"/>
      <c r="U129" s="250"/>
      <c r="V129" s="250"/>
      <c r="W129" s="250"/>
      <c r="X129" s="250"/>
      <c r="Y129" s="250"/>
      <c r="Z129" s="250"/>
      <c r="AA129" s="250"/>
      <c r="AB129" s="250"/>
      <c r="AC129" s="250"/>
      <c r="AD129" s="250"/>
      <c r="AE129" s="250"/>
      <c r="AF129" s="248"/>
      <c r="AG129" s="250"/>
    </row>
    <row r="130" spans="1:33" s="3" customFormat="1">
      <c r="A130" s="250"/>
      <c r="B130" s="250"/>
      <c r="C130" s="250"/>
      <c r="D130" s="250"/>
      <c r="E130" s="250"/>
      <c r="F130" s="250"/>
      <c r="G130" s="251"/>
      <c r="H130" s="250"/>
      <c r="I130" s="248"/>
      <c r="J130" s="248"/>
      <c r="K130" s="248"/>
      <c r="L130" s="248"/>
      <c r="M130" s="250"/>
      <c r="N130" s="250"/>
      <c r="O130" s="250"/>
      <c r="P130" s="250"/>
      <c r="Q130" s="250"/>
      <c r="R130" s="250"/>
      <c r="S130" s="250"/>
      <c r="T130" s="250"/>
      <c r="U130" s="250"/>
      <c r="V130" s="250"/>
      <c r="W130" s="250"/>
      <c r="X130" s="250"/>
      <c r="Y130" s="250"/>
      <c r="Z130" s="250"/>
      <c r="AA130" s="250"/>
      <c r="AB130" s="250"/>
      <c r="AC130" s="250"/>
      <c r="AD130" s="250"/>
      <c r="AE130" s="250"/>
      <c r="AF130" s="248"/>
      <c r="AG130" s="250"/>
    </row>
    <row r="131" spans="1:33" s="3" customFormat="1">
      <c r="A131" s="250"/>
      <c r="B131" s="250"/>
      <c r="C131" s="250"/>
      <c r="D131" s="250"/>
      <c r="E131" s="250"/>
      <c r="F131" s="250"/>
      <c r="G131" s="251"/>
      <c r="H131" s="250"/>
      <c r="I131" s="248"/>
      <c r="J131" s="248"/>
      <c r="K131" s="248"/>
      <c r="L131" s="248"/>
      <c r="M131" s="250"/>
      <c r="N131" s="250"/>
      <c r="O131" s="250"/>
      <c r="P131" s="250"/>
      <c r="Q131" s="250"/>
      <c r="R131" s="250"/>
      <c r="S131" s="250"/>
      <c r="T131" s="250"/>
      <c r="U131" s="250"/>
      <c r="V131" s="250"/>
      <c r="W131" s="250"/>
      <c r="X131" s="250"/>
      <c r="Y131" s="250"/>
      <c r="Z131" s="250"/>
      <c r="AA131" s="250"/>
      <c r="AB131" s="250"/>
      <c r="AC131" s="250"/>
      <c r="AD131" s="250"/>
      <c r="AE131" s="250"/>
      <c r="AF131" s="248"/>
      <c r="AG131" s="250"/>
    </row>
    <row r="132" spans="1:33" s="3" customFormat="1">
      <c r="A132" s="250"/>
      <c r="B132" s="250"/>
      <c r="C132" s="250"/>
      <c r="D132" s="250"/>
      <c r="E132" s="250"/>
      <c r="F132" s="250"/>
      <c r="G132" s="251"/>
      <c r="H132" s="250"/>
      <c r="I132" s="248"/>
      <c r="J132" s="248"/>
      <c r="K132" s="248"/>
      <c r="L132" s="248"/>
      <c r="M132" s="250"/>
      <c r="N132" s="250"/>
      <c r="O132" s="250"/>
      <c r="P132" s="250"/>
      <c r="Q132" s="250"/>
      <c r="R132" s="250"/>
      <c r="S132" s="250"/>
      <c r="T132" s="250"/>
      <c r="U132" s="250"/>
      <c r="V132" s="250"/>
      <c r="W132" s="250"/>
      <c r="X132" s="250"/>
      <c r="Y132" s="250"/>
      <c r="Z132" s="250"/>
      <c r="AA132" s="250"/>
      <c r="AB132" s="250"/>
      <c r="AC132" s="250"/>
      <c r="AD132" s="250"/>
      <c r="AE132" s="250"/>
      <c r="AF132" s="248"/>
      <c r="AG132" s="250"/>
    </row>
    <row r="133" spans="1:33" s="3" customFormat="1">
      <c r="A133" s="250"/>
      <c r="B133" s="250"/>
      <c r="C133" s="250"/>
      <c r="D133" s="250"/>
      <c r="E133" s="250"/>
      <c r="F133" s="250"/>
      <c r="G133" s="250"/>
      <c r="H133" s="250"/>
      <c r="I133" s="248"/>
      <c r="J133" s="248"/>
      <c r="K133" s="248"/>
      <c r="L133" s="248"/>
      <c r="M133" s="250"/>
      <c r="N133" s="250"/>
      <c r="O133" s="250"/>
      <c r="P133" s="250"/>
      <c r="Q133" s="250"/>
      <c r="R133" s="250"/>
      <c r="S133" s="250"/>
      <c r="T133" s="250"/>
      <c r="U133" s="250"/>
      <c r="V133" s="250"/>
      <c r="W133" s="250"/>
      <c r="X133" s="250"/>
      <c r="Y133" s="250"/>
      <c r="Z133" s="250"/>
      <c r="AA133" s="250"/>
      <c r="AB133" s="250"/>
      <c r="AC133" s="250"/>
      <c r="AD133" s="250"/>
      <c r="AE133" s="250"/>
      <c r="AF133" s="248"/>
      <c r="AG133" s="250"/>
    </row>
    <row r="134" spans="1:33" s="3" customFormat="1">
      <c r="A134" s="250"/>
      <c r="B134" s="250"/>
      <c r="C134" s="250"/>
      <c r="D134" s="250"/>
      <c r="E134" s="250"/>
      <c r="F134" s="250"/>
      <c r="G134" s="250"/>
      <c r="H134" s="250"/>
      <c r="I134" s="248"/>
      <c r="J134" s="248"/>
      <c r="K134" s="248"/>
      <c r="L134" s="248"/>
      <c r="M134" s="250"/>
      <c r="N134" s="250"/>
      <c r="O134" s="250"/>
      <c r="P134" s="250"/>
      <c r="Q134" s="250"/>
      <c r="R134" s="250"/>
      <c r="S134" s="250"/>
      <c r="T134" s="250"/>
      <c r="U134" s="250"/>
      <c r="V134" s="250"/>
      <c r="W134" s="250"/>
      <c r="X134" s="250"/>
      <c r="Y134" s="250"/>
      <c r="Z134" s="250"/>
      <c r="AA134" s="250"/>
      <c r="AB134" s="250"/>
      <c r="AC134" s="250"/>
      <c r="AD134" s="250"/>
      <c r="AE134" s="250"/>
      <c r="AF134" s="248"/>
      <c r="AG134" s="250"/>
    </row>
    <row r="135" spans="1:33" s="3" customFormat="1">
      <c r="A135" s="250"/>
      <c r="B135" s="250"/>
      <c r="C135" s="250"/>
      <c r="D135" s="250"/>
      <c r="E135" s="250"/>
      <c r="F135" s="250"/>
      <c r="G135" s="250"/>
      <c r="H135" s="250"/>
      <c r="I135" s="248"/>
      <c r="J135" s="248"/>
      <c r="K135" s="248"/>
      <c r="L135" s="248"/>
      <c r="M135" s="250"/>
      <c r="N135" s="250"/>
      <c r="O135" s="250"/>
      <c r="P135" s="250"/>
      <c r="Q135" s="250"/>
      <c r="R135" s="250"/>
      <c r="S135" s="250"/>
      <c r="T135" s="250"/>
      <c r="U135" s="250"/>
      <c r="V135" s="250"/>
      <c r="W135" s="250"/>
      <c r="X135" s="250"/>
      <c r="Y135" s="250"/>
      <c r="Z135" s="250"/>
      <c r="AA135" s="250"/>
      <c r="AB135" s="250"/>
      <c r="AC135" s="250"/>
      <c r="AD135" s="250"/>
      <c r="AE135" s="250"/>
      <c r="AF135" s="248"/>
      <c r="AG135" s="250"/>
    </row>
    <row r="136" spans="1:33" s="3" customFormat="1">
      <c r="A136" s="250"/>
      <c r="B136" s="250"/>
      <c r="C136" s="250"/>
      <c r="D136" s="250"/>
      <c r="E136" s="250"/>
      <c r="F136" s="250"/>
      <c r="G136" s="250"/>
      <c r="H136" s="250"/>
      <c r="I136" s="248"/>
      <c r="J136" s="248"/>
      <c r="K136" s="248"/>
      <c r="L136" s="248"/>
      <c r="M136" s="250"/>
      <c r="N136" s="250"/>
      <c r="O136" s="250"/>
      <c r="P136" s="250"/>
      <c r="Q136" s="250"/>
      <c r="R136" s="250"/>
      <c r="S136" s="250"/>
      <c r="T136" s="250"/>
      <c r="U136" s="250"/>
      <c r="V136" s="250"/>
      <c r="W136" s="250"/>
      <c r="X136" s="250"/>
      <c r="Y136" s="250"/>
      <c r="Z136" s="250"/>
      <c r="AA136" s="250"/>
      <c r="AB136" s="250"/>
      <c r="AC136" s="250"/>
      <c r="AD136" s="250"/>
      <c r="AE136" s="250"/>
      <c r="AF136" s="248"/>
      <c r="AG136" s="250"/>
    </row>
    <row r="137" spans="1:33" s="3" customFormat="1">
      <c r="A137" s="250"/>
      <c r="B137" s="250"/>
      <c r="C137" s="250"/>
      <c r="D137" s="250"/>
      <c r="E137" s="250"/>
      <c r="F137" s="250"/>
      <c r="G137" s="250"/>
      <c r="H137" s="250"/>
      <c r="I137" s="248"/>
      <c r="J137" s="248"/>
      <c r="K137" s="248"/>
      <c r="L137" s="248"/>
      <c r="M137" s="250"/>
      <c r="N137" s="250"/>
      <c r="O137" s="250"/>
      <c r="P137" s="250"/>
      <c r="Q137" s="250"/>
      <c r="R137" s="250"/>
      <c r="S137" s="250"/>
      <c r="T137" s="250"/>
      <c r="U137" s="250"/>
      <c r="V137" s="250"/>
      <c r="W137" s="250"/>
      <c r="X137" s="250"/>
      <c r="Y137" s="250"/>
      <c r="Z137" s="250"/>
      <c r="AA137" s="250"/>
      <c r="AB137" s="250"/>
      <c r="AC137" s="250"/>
      <c r="AD137" s="250"/>
      <c r="AE137" s="250"/>
      <c r="AF137" s="248"/>
      <c r="AG137" s="250"/>
    </row>
    <row r="138" spans="1:33" s="3" customFormat="1">
      <c r="A138" s="250"/>
      <c r="B138" s="250"/>
      <c r="C138" s="250"/>
      <c r="D138" s="250"/>
      <c r="E138" s="250"/>
      <c r="F138" s="250"/>
      <c r="G138" s="250"/>
      <c r="H138" s="250"/>
      <c r="I138" s="248"/>
      <c r="J138" s="248"/>
      <c r="K138" s="248"/>
      <c r="L138" s="248"/>
      <c r="M138" s="250"/>
      <c r="N138" s="250"/>
      <c r="O138" s="250"/>
      <c r="P138" s="250"/>
      <c r="Q138" s="250"/>
      <c r="R138" s="250"/>
      <c r="S138" s="250"/>
      <c r="T138" s="250"/>
      <c r="U138" s="250"/>
      <c r="V138" s="250"/>
      <c r="W138" s="250"/>
      <c r="X138" s="250"/>
      <c r="Y138" s="250"/>
      <c r="Z138" s="250"/>
      <c r="AA138" s="250"/>
      <c r="AB138" s="250"/>
      <c r="AC138" s="250"/>
      <c r="AD138" s="250"/>
      <c r="AE138" s="250"/>
      <c r="AF138" s="248"/>
      <c r="AG138" s="250"/>
    </row>
    <row r="139" spans="1:33" s="3" customFormat="1">
      <c r="A139" s="250"/>
      <c r="B139" s="250"/>
      <c r="C139" s="250"/>
      <c r="D139" s="250"/>
      <c r="E139" s="250"/>
      <c r="F139" s="250"/>
      <c r="G139" s="250"/>
      <c r="H139" s="250"/>
      <c r="I139" s="248"/>
      <c r="J139" s="248"/>
      <c r="K139" s="248"/>
      <c r="L139" s="248"/>
      <c r="M139" s="250"/>
      <c r="N139" s="250"/>
      <c r="O139" s="250"/>
      <c r="P139" s="250"/>
      <c r="Q139" s="250"/>
      <c r="R139" s="250"/>
      <c r="S139" s="250"/>
      <c r="T139" s="250"/>
      <c r="U139" s="250"/>
      <c r="V139" s="250"/>
      <c r="W139" s="250"/>
      <c r="X139" s="250"/>
      <c r="Y139" s="250"/>
      <c r="Z139" s="250"/>
      <c r="AA139" s="250"/>
      <c r="AB139" s="250"/>
      <c r="AC139" s="250"/>
      <c r="AD139" s="250"/>
      <c r="AE139" s="250"/>
      <c r="AF139" s="248"/>
      <c r="AG139" s="250"/>
    </row>
    <row r="140" spans="1:33" s="3" customFormat="1">
      <c r="A140" s="250"/>
      <c r="B140" s="250"/>
      <c r="C140" s="250"/>
      <c r="D140" s="250"/>
      <c r="E140" s="250"/>
      <c r="F140" s="250"/>
      <c r="G140" s="250"/>
      <c r="H140" s="250"/>
      <c r="I140" s="248"/>
      <c r="J140" s="248"/>
      <c r="K140" s="248"/>
      <c r="L140" s="248"/>
      <c r="M140" s="250"/>
      <c r="N140" s="250"/>
      <c r="O140" s="250"/>
      <c r="P140" s="250"/>
      <c r="Q140" s="250"/>
      <c r="R140" s="250"/>
      <c r="S140" s="250"/>
      <c r="T140" s="250"/>
      <c r="U140" s="250"/>
      <c r="V140" s="250"/>
      <c r="W140" s="250"/>
      <c r="X140" s="250"/>
      <c r="Y140" s="250"/>
      <c r="Z140" s="250"/>
      <c r="AA140" s="250"/>
      <c r="AB140" s="250"/>
      <c r="AC140" s="250"/>
      <c r="AD140" s="250"/>
      <c r="AE140" s="250"/>
      <c r="AF140" s="248"/>
      <c r="AG140" s="250"/>
    </row>
    <row r="141" spans="1:33" s="3" customFormat="1">
      <c r="A141" s="250"/>
      <c r="B141" s="250"/>
      <c r="C141" s="250"/>
      <c r="D141" s="250"/>
      <c r="E141" s="250"/>
      <c r="F141" s="250"/>
      <c r="G141" s="250"/>
      <c r="H141" s="250"/>
      <c r="I141" s="248"/>
      <c r="J141" s="248"/>
      <c r="K141" s="248"/>
      <c r="L141" s="248"/>
      <c r="M141" s="250"/>
      <c r="N141" s="250"/>
      <c r="O141" s="250"/>
      <c r="P141" s="250"/>
      <c r="Q141" s="250"/>
      <c r="R141" s="250"/>
      <c r="S141" s="250"/>
      <c r="T141" s="250"/>
      <c r="U141" s="250"/>
      <c r="V141" s="250"/>
      <c r="W141" s="250"/>
      <c r="X141" s="250"/>
      <c r="Y141" s="250"/>
      <c r="Z141" s="250"/>
      <c r="AA141" s="250"/>
      <c r="AB141" s="250"/>
      <c r="AC141" s="250"/>
      <c r="AD141" s="250"/>
      <c r="AE141" s="250"/>
      <c r="AF141" s="248"/>
      <c r="AG141" s="248"/>
    </row>
    <row r="142" spans="1:33" s="3" customFormat="1">
      <c r="A142" s="250"/>
      <c r="B142" s="250"/>
      <c r="C142" s="250"/>
      <c r="D142" s="250"/>
      <c r="E142" s="250"/>
      <c r="F142" s="250"/>
      <c r="G142" s="250"/>
      <c r="H142" s="250"/>
      <c r="I142" s="248"/>
      <c r="J142" s="248"/>
      <c r="K142" s="248"/>
      <c r="L142" s="248"/>
      <c r="M142" s="250"/>
      <c r="N142" s="250"/>
      <c r="O142" s="250"/>
      <c r="P142" s="250"/>
      <c r="Q142" s="250"/>
      <c r="R142" s="250"/>
      <c r="S142" s="250"/>
      <c r="T142" s="250"/>
      <c r="U142" s="250"/>
      <c r="V142" s="250"/>
      <c r="W142" s="250"/>
      <c r="X142" s="250"/>
      <c r="Y142" s="250"/>
      <c r="Z142" s="250"/>
      <c r="AA142" s="250"/>
      <c r="AB142" s="250"/>
      <c r="AC142" s="250"/>
      <c r="AD142" s="250"/>
      <c r="AE142" s="250"/>
      <c r="AF142" s="248"/>
      <c r="AG142" s="248"/>
    </row>
    <row r="143" spans="1:33" s="3" customFormat="1">
      <c r="A143" s="250"/>
      <c r="B143" s="250"/>
      <c r="C143" s="250"/>
      <c r="D143" s="250"/>
      <c r="E143" s="250"/>
      <c r="F143" s="250"/>
      <c r="G143" s="250"/>
      <c r="H143" s="250"/>
      <c r="I143" s="248"/>
      <c r="J143" s="248"/>
      <c r="K143" s="248"/>
      <c r="L143" s="248"/>
      <c r="M143" s="250"/>
      <c r="N143" s="250"/>
      <c r="O143" s="250"/>
      <c r="P143" s="250"/>
      <c r="Q143" s="250"/>
      <c r="R143" s="250"/>
      <c r="S143" s="250"/>
      <c r="T143" s="250"/>
      <c r="U143" s="250"/>
      <c r="V143" s="250"/>
      <c r="W143" s="250"/>
      <c r="X143" s="250"/>
      <c r="Y143" s="250"/>
      <c r="Z143" s="250"/>
      <c r="AA143" s="250"/>
      <c r="AB143" s="250"/>
      <c r="AC143" s="250"/>
      <c r="AD143" s="250"/>
      <c r="AE143" s="250"/>
      <c r="AF143" s="248"/>
      <c r="AG143" s="250"/>
    </row>
    <row r="144" spans="1:33" s="3" customFormat="1">
      <c r="A144" s="250"/>
      <c r="B144" s="250"/>
      <c r="C144" s="250"/>
      <c r="D144" s="250"/>
      <c r="E144" s="250"/>
      <c r="F144" s="250"/>
      <c r="G144" s="250"/>
      <c r="H144" s="250"/>
      <c r="I144" s="248"/>
      <c r="J144" s="248"/>
      <c r="K144" s="248"/>
      <c r="L144" s="248"/>
      <c r="M144" s="250"/>
      <c r="N144" s="250"/>
      <c r="O144" s="250"/>
      <c r="P144" s="250"/>
      <c r="Q144" s="250"/>
      <c r="R144" s="250"/>
      <c r="S144" s="250"/>
      <c r="T144" s="250"/>
      <c r="U144" s="250"/>
      <c r="V144" s="250"/>
      <c r="W144" s="250"/>
      <c r="X144" s="250"/>
      <c r="Y144" s="250"/>
      <c r="Z144" s="250"/>
      <c r="AA144" s="250"/>
      <c r="AB144" s="250"/>
      <c r="AC144" s="250"/>
      <c r="AD144" s="250"/>
      <c r="AE144" s="250"/>
      <c r="AF144" s="248"/>
      <c r="AG144" s="250"/>
    </row>
    <row r="145" spans="1:33" s="3" customFormat="1">
      <c r="A145" s="250"/>
      <c r="B145" s="250"/>
      <c r="C145" s="250"/>
      <c r="D145" s="250"/>
      <c r="E145" s="250"/>
      <c r="F145" s="250"/>
      <c r="G145" s="250"/>
      <c r="H145" s="250"/>
      <c r="I145" s="248"/>
      <c r="J145" s="248"/>
      <c r="K145" s="248"/>
      <c r="L145" s="248"/>
      <c r="M145" s="250"/>
      <c r="N145" s="250"/>
      <c r="O145" s="250"/>
      <c r="P145" s="250"/>
      <c r="Q145" s="250"/>
      <c r="R145" s="250"/>
      <c r="S145" s="250"/>
      <c r="T145" s="250"/>
      <c r="U145" s="250"/>
      <c r="V145" s="250"/>
      <c r="W145" s="250"/>
      <c r="X145" s="250"/>
      <c r="Y145" s="250"/>
      <c r="Z145" s="250"/>
      <c r="AA145" s="250"/>
      <c r="AB145" s="250"/>
      <c r="AC145" s="250"/>
      <c r="AD145" s="250"/>
      <c r="AE145" s="250"/>
      <c r="AF145" s="248"/>
      <c r="AG145" s="250"/>
    </row>
    <row r="146" spans="1:33" s="3" customFormat="1">
      <c r="A146" s="250"/>
      <c r="B146" s="250"/>
      <c r="C146" s="250"/>
      <c r="D146" s="250"/>
      <c r="E146" s="250"/>
      <c r="F146" s="250"/>
      <c r="G146" s="250"/>
      <c r="H146" s="250"/>
      <c r="I146" s="248"/>
      <c r="J146" s="248"/>
      <c r="K146" s="248"/>
      <c r="L146" s="248"/>
      <c r="M146" s="250"/>
      <c r="N146" s="250"/>
      <c r="O146" s="250"/>
      <c r="P146" s="250"/>
      <c r="Q146" s="250"/>
      <c r="R146" s="250"/>
      <c r="S146" s="250"/>
      <c r="T146" s="250"/>
      <c r="U146" s="250"/>
      <c r="V146" s="250"/>
      <c r="W146" s="250"/>
      <c r="X146" s="250"/>
      <c r="Y146" s="250"/>
      <c r="Z146" s="250"/>
      <c r="AA146" s="250"/>
      <c r="AB146" s="250"/>
      <c r="AC146" s="250"/>
      <c r="AD146" s="250"/>
      <c r="AE146" s="250"/>
      <c r="AF146" s="248"/>
      <c r="AG146" s="250"/>
    </row>
    <row r="147" spans="1:33" s="3" customFormat="1">
      <c r="A147" s="250"/>
      <c r="B147" s="250"/>
      <c r="C147" s="250"/>
      <c r="D147" s="250"/>
      <c r="E147" s="250"/>
      <c r="F147" s="250"/>
      <c r="G147" s="250"/>
      <c r="H147" s="250"/>
      <c r="I147" s="248"/>
      <c r="J147" s="248"/>
      <c r="K147" s="248"/>
      <c r="L147" s="248"/>
      <c r="M147" s="250"/>
      <c r="N147" s="250"/>
      <c r="O147" s="250"/>
      <c r="P147" s="250"/>
      <c r="Q147" s="250"/>
      <c r="R147" s="250"/>
      <c r="S147" s="250"/>
      <c r="T147" s="250"/>
      <c r="U147" s="250"/>
      <c r="V147" s="250"/>
      <c r="W147" s="250"/>
      <c r="X147" s="250"/>
      <c r="Y147" s="250"/>
      <c r="Z147" s="250"/>
      <c r="AA147" s="250"/>
      <c r="AB147" s="250"/>
      <c r="AC147" s="250"/>
      <c r="AD147" s="250"/>
      <c r="AE147" s="250"/>
      <c r="AF147" s="248"/>
      <c r="AG147" s="250"/>
    </row>
    <row r="148" spans="1:33" s="3" customFormat="1">
      <c r="A148" s="250"/>
      <c r="B148" s="250"/>
      <c r="C148" s="250"/>
      <c r="D148" s="250"/>
      <c r="E148" s="250"/>
      <c r="F148" s="250"/>
      <c r="G148" s="250"/>
      <c r="H148" s="250"/>
      <c r="I148" s="248"/>
      <c r="J148" s="248"/>
      <c r="K148" s="248"/>
      <c r="L148" s="248"/>
      <c r="M148" s="250"/>
      <c r="N148" s="250"/>
      <c r="O148" s="250"/>
      <c r="P148" s="250"/>
      <c r="Q148" s="250"/>
      <c r="R148" s="250"/>
      <c r="S148" s="250"/>
      <c r="T148" s="250"/>
      <c r="U148" s="250"/>
      <c r="V148" s="250"/>
      <c r="W148" s="250"/>
      <c r="X148" s="250"/>
      <c r="Y148" s="250"/>
      <c r="Z148" s="250"/>
      <c r="AA148" s="250"/>
      <c r="AB148" s="250"/>
      <c r="AC148" s="250"/>
      <c r="AD148" s="250"/>
      <c r="AE148" s="250"/>
      <c r="AF148" s="248"/>
      <c r="AG148" s="250"/>
    </row>
    <row r="149" spans="1:33" s="3" customFormat="1">
      <c r="A149" s="250"/>
      <c r="B149" s="250"/>
      <c r="C149" s="250"/>
      <c r="D149" s="250"/>
      <c r="E149" s="250"/>
      <c r="F149" s="250"/>
      <c r="G149" s="250"/>
      <c r="H149" s="250"/>
      <c r="I149" s="248"/>
      <c r="J149" s="248"/>
      <c r="K149" s="248"/>
      <c r="L149" s="248"/>
      <c r="M149" s="250"/>
      <c r="N149" s="250"/>
      <c r="O149" s="250"/>
      <c r="P149" s="250"/>
      <c r="Q149" s="250"/>
      <c r="R149" s="250"/>
      <c r="S149" s="250"/>
      <c r="T149" s="250"/>
      <c r="U149" s="250"/>
      <c r="V149" s="250"/>
      <c r="W149" s="250"/>
      <c r="X149" s="250"/>
      <c r="Y149" s="250"/>
      <c r="Z149" s="250"/>
      <c r="AA149" s="250"/>
      <c r="AB149" s="250"/>
      <c r="AC149" s="250"/>
      <c r="AD149" s="250"/>
      <c r="AE149" s="250"/>
      <c r="AF149" s="248"/>
      <c r="AG149" s="250"/>
    </row>
    <row r="150" spans="1:33" s="3" customFormat="1">
      <c r="A150" s="250"/>
      <c r="B150" s="250"/>
      <c r="C150" s="250"/>
      <c r="D150" s="250"/>
      <c r="E150" s="250"/>
      <c r="F150" s="250"/>
      <c r="G150" s="250"/>
      <c r="H150" s="250"/>
      <c r="I150" s="248"/>
      <c r="J150" s="248"/>
      <c r="K150" s="248"/>
      <c r="L150" s="248"/>
      <c r="M150" s="250"/>
      <c r="N150" s="250"/>
      <c r="O150" s="250"/>
      <c r="P150" s="250"/>
      <c r="Q150" s="250"/>
      <c r="R150" s="250"/>
      <c r="S150" s="250"/>
      <c r="T150" s="250"/>
      <c r="U150" s="250"/>
      <c r="V150" s="250"/>
      <c r="W150" s="250"/>
      <c r="X150" s="250"/>
      <c r="Y150" s="250"/>
      <c r="Z150" s="250"/>
      <c r="AA150" s="250"/>
      <c r="AB150" s="250"/>
      <c r="AC150" s="250"/>
      <c r="AD150" s="250"/>
      <c r="AE150" s="250"/>
      <c r="AF150" s="248"/>
      <c r="AG150" s="250"/>
    </row>
    <row r="151" spans="1:33" s="3" customFormat="1">
      <c r="A151" s="250"/>
      <c r="B151" s="250"/>
      <c r="C151" s="250"/>
      <c r="D151" s="250"/>
      <c r="E151" s="250"/>
      <c r="F151" s="250"/>
      <c r="G151" s="250"/>
      <c r="H151" s="250"/>
      <c r="I151" s="248"/>
      <c r="J151" s="248"/>
      <c r="K151" s="248"/>
      <c r="L151" s="248"/>
      <c r="M151" s="250"/>
      <c r="N151" s="250"/>
      <c r="O151" s="250"/>
      <c r="P151" s="250"/>
      <c r="Q151" s="250"/>
      <c r="R151" s="250"/>
      <c r="S151" s="250"/>
      <c r="T151" s="250"/>
      <c r="U151" s="250"/>
      <c r="V151" s="250"/>
      <c r="W151" s="250"/>
      <c r="X151" s="250"/>
      <c r="Y151" s="250"/>
      <c r="Z151" s="250"/>
      <c r="AA151" s="250"/>
      <c r="AB151" s="250"/>
      <c r="AC151" s="250"/>
      <c r="AD151" s="250"/>
      <c r="AE151" s="250"/>
      <c r="AF151" s="248"/>
      <c r="AG151" s="250"/>
    </row>
    <row r="152" spans="1:33" s="3" customFormat="1">
      <c r="A152" s="250"/>
      <c r="B152" s="250"/>
      <c r="C152" s="250"/>
      <c r="D152" s="250"/>
      <c r="E152" s="250"/>
      <c r="F152" s="250"/>
      <c r="G152" s="250"/>
      <c r="H152" s="250"/>
      <c r="I152" s="248"/>
      <c r="J152" s="248"/>
      <c r="K152" s="248"/>
      <c r="L152" s="248"/>
      <c r="M152" s="250"/>
      <c r="N152" s="250"/>
      <c r="O152" s="250"/>
      <c r="P152" s="250"/>
      <c r="Q152" s="250"/>
      <c r="R152" s="250"/>
      <c r="S152" s="250"/>
      <c r="T152" s="250"/>
      <c r="U152" s="250"/>
      <c r="V152" s="250"/>
      <c r="W152" s="250"/>
      <c r="X152" s="250"/>
      <c r="Y152" s="250"/>
      <c r="Z152" s="250"/>
      <c r="AA152" s="250"/>
      <c r="AB152" s="250"/>
      <c r="AC152" s="250"/>
      <c r="AD152" s="250"/>
      <c r="AE152" s="250"/>
      <c r="AF152" s="248"/>
      <c r="AG152" s="250"/>
    </row>
    <row r="153" spans="1:33" s="3" customFormat="1">
      <c r="A153" s="250"/>
      <c r="B153" s="250"/>
      <c r="C153" s="250"/>
      <c r="D153" s="250"/>
      <c r="E153" s="250"/>
      <c r="F153" s="250"/>
      <c r="G153" s="250"/>
      <c r="H153" s="250"/>
      <c r="I153" s="248"/>
      <c r="J153" s="248"/>
      <c r="K153" s="248"/>
      <c r="L153" s="248"/>
      <c r="M153" s="250"/>
      <c r="N153" s="250"/>
      <c r="O153" s="250"/>
      <c r="P153" s="250"/>
      <c r="Q153" s="250"/>
      <c r="R153" s="250"/>
      <c r="S153" s="250"/>
      <c r="T153" s="250"/>
      <c r="U153" s="250"/>
      <c r="V153" s="250"/>
      <c r="W153" s="250"/>
      <c r="X153" s="250"/>
      <c r="Y153" s="250"/>
      <c r="Z153" s="250"/>
      <c r="AA153" s="250"/>
      <c r="AB153" s="250"/>
      <c r="AC153" s="250"/>
      <c r="AD153" s="250"/>
      <c r="AE153" s="250"/>
      <c r="AF153" s="248"/>
      <c r="AG153" s="248"/>
    </row>
    <row r="154" spans="1:33" s="3" customFormat="1">
      <c r="A154" s="250"/>
      <c r="B154" s="250"/>
      <c r="C154" s="250"/>
      <c r="D154" s="250"/>
      <c r="E154" s="250"/>
      <c r="F154" s="250"/>
      <c r="G154" s="250"/>
      <c r="H154" s="250"/>
      <c r="I154" s="248"/>
      <c r="J154" s="248"/>
      <c r="K154" s="248"/>
      <c r="L154" s="248"/>
      <c r="M154" s="250"/>
      <c r="N154" s="250"/>
      <c r="O154" s="250"/>
      <c r="P154" s="250"/>
      <c r="Q154" s="250"/>
      <c r="R154" s="250"/>
      <c r="S154" s="252"/>
      <c r="T154" s="250"/>
      <c r="U154" s="250"/>
      <c r="V154" s="250"/>
      <c r="W154" s="250"/>
      <c r="X154" s="250"/>
      <c r="Y154" s="250"/>
      <c r="Z154" s="250"/>
      <c r="AA154" s="250"/>
      <c r="AB154" s="250"/>
      <c r="AC154" s="250"/>
      <c r="AD154" s="250"/>
      <c r="AE154" s="250"/>
      <c r="AF154" s="248"/>
      <c r="AG154" s="248"/>
    </row>
    <row r="155" spans="1:33" s="3" customFormat="1">
      <c r="A155" s="250"/>
      <c r="B155" s="250"/>
      <c r="C155" s="250"/>
      <c r="D155" s="250"/>
      <c r="E155" s="250"/>
      <c r="F155" s="250"/>
      <c r="G155" s="250"/>
      <c r="H155" s="250"/>
      <c r="I155" s="248"/>
      <c r="J155" s="248"/>
      <c r="K155" s="248"/>
      <c r="L155" s="248"/>
      <c r="M155" s="250"/>
      <c r="N155" s="250"/>
      <c r="O155" s="250"/>
      <c r="P155" s="250"/>
      <c r="Q155" s="250"/>
      <c r="R155" s="250"/>
      <c r="S155" s="250"/>
      <c r="T155" s="250"/>
      <c r="U155" s="250"/>
      <c r="V155" s="250"/>
      <c r="W155" s="250"/>
      <c r="X155" s="250"/>
      <c r="Y155" s="250"/>
      <c r="Z155" s="250"/>
      <c r="AA155" s="250"/>
      <c r="AB155" s="250"/>
      <c r="AC155" s="250"/>
      <c r="AD155" s="250"/>
      <c r="AE155" s="250"/>
      <c r="AF155" s="248"/>
      <c r="AG155" s="248"/>
    </row>
    <row r="156" spans="1:33" s="3" customFormat="1">
      <c r="A156" s="250"/>
      <c r="B156" s="250"/>
      <c r="C156" s="250"/>
      <c r="D156" s="250"/>
      <c r="E156" s="250"/>
      <c r="F156" s="250"/>
      <c r="G156" s="250"/>
      <c r="H156" s="250"/>
      <c r="I156" s="248"/>
      <c r="J156" s="248"/>
      <c r="K156" s="248"/>
      <c r="L156" s="248"/>
      <c r="M156" s="250"/>
      <c r="N156" s="250"/>
      <c r="O156" s="250"/>
      <c r="P156" s="250"/>
      <c r="Q156" s="250"/>
      <c r="R156" s="250"/>
      <c r="S156" s="250"/>
      <c r="T156" s="250"/>
      <c r="U156" s="250"/>
      <c r="V156" s="250"/>
      <c r="W156" s="250"/>
      <c r="X156" s="250"/>
      <c r="Y156" s="250"/>
      <c r="Z156" s="250"/>
      <c r="AA156" s="250"/>
      <c r="AB156" s="250"/>
      <c r="AC156" s="250"/>
      <c r="AD156" s="250"/>
      <c r="AE156" s="250"/>
      <c r="AF156" s="248"/>
      <c r="AG156" s="250"/>
    </row>
    <row r="157" spans="1:33" s="3" customFormat="1">
      <c r="A157" s="250"/>
      <c r="B157" s="250"/>
      <c r="C157" s="250"/>
      <c r="D157" s="250"/>
      <c r="E157" s="250"/>
      <c r="F157" s="250"/>
      <c r="G157" s="250"/>
      <c r="H157" s="250"/>
      <c r="I157" s="248"/>
      <c r="J157" s="248"/>
      <c r="K157" s="248"/>
      <c r="L157" s="248"/>
      <c r="M157" s="250"/>
      <c r="N157" s="250"/>
      <c r="O157" s="250"/>
      <c r="P157" s="250"/>
      <c r="Q157" s="250"/>
      <c r="R157" s="250"/>
      <c r="S157" s="250"/>
      <c r="T157" s="250"/>
      <c r="U157" s="250"/>
      <c r="V157" s="250"/>
      <c r="W157" s="250"/>
      <c r="X157" s="250"/>
      <c r="Y157" s="250"/>
      <c r="Z157" s="250"/>
      <c r="AA157" s="250"/>
      <c r="AB157" s="250"/>
      <c r="AC157" s="250"/>
      <c r="AD157" s="250"/>
      <c r="AE157" s="250"/>
      <c r="AF157" s="248"/>
      <c r="AG157" s="248"/>
    </row>
    <row r="158" spans="1:33" s="3" customFormat="1">
      <c r="A158" s="250"/>
      <c r="B158" s="250"/>
      <c r="C158" s="250"/>
      <c r="D158" s="250"/>
      <c r="E158" s="250"/>
      <c r="F158" s="250"/>
      <c r="G158" s="250"/>
      <c r="H158" s="250"/>
      <c r="I158" s="248"/>
      <c r="J158" s="248"/>
      <c r="K158" s="248"/>
      <c r="L158" s="248"/>
      <c r="M158" s="250"/>
      <c r="N158" s="250"/>
      <c r="O158" s="250"/>
      <c r="P158" s="250"/>
      <c r="Q158" s="250"/>
      <c r="R158" s="250"/>
      <c r="S158" s="250"/>
      <c r="T158" s="250"/>
      <c r="U158" s="250"/>
      <c r="V158" s="250"/>
      <c r="W158" s="250"/>
      <c r="X158" s="250"/>
      <c r="Y158" s="250"/>
      <c r="Z158" s="250"/>
      <c r="AA158" s="250"/>
      <c r="AB158" s="250"/>
      <c r="AC158" s="250"/>
      <c r="AD158" s="250"/>
      <c r="AE158" s="250"/>
      <c r="AF158" s="248"/>
      <c r="AG158" s="250"/>
    </row>
    <row r="159" spans="1:33" s="3" customFormat="1">
      <c r="A159" s="250"/>
      <c r="B159" s="250"/>
      <c r="C159" s="250"/>
      <c r="D159" s="250"/>
      <c r="E159" s="250"/>
      <c r="F159" s="250"/>
      <c r="G159" s="250"/>
      <c r="H159" s="250"/>
      <c r="I159" s="248"/>
      <c r="J159" s="248"/>
      <c r="K159" s="248"/>
      <c r="L159" s="248"/>
      <c r="M159" s="250"/>
      <c r="N159" s="250"/>
      <c r="O159" s="250"/>
      <c r="P159" s="250"/>
      <c r="Q159" s="250"/>
      <c r="R159" s="250"/>
      <c r="S159" s="250"/>
      <c r="T159" s="250"/>
      <c r="U159" s="250"/>
      <c r="V159" s="250"/>
      <c r="W159" s="250"/>
      <c r="X159" s="250"/>
      <c r="Y159" s="250"/>
      <c r="Z159" s="250"/>
      <c r="AA159" s="250"/>
      <c r="AB159" s="250"/>
      <c r="AC159" s="250"/>
      <c r="AD159" s="250"/>
      <c r="AE159" s="250"/>
      <c r="AF159" s="248"/>
      <c r="AG159" s="250"/>
    </row>
    <row r="160" spans="1:33" s="3" customFormat="1">
      <c r="A160" s="250"/>
      <c r="B160" s="250"/>
      <c r="C160" s="250"/>
      <c r="D160" s="250"/>
      <c r="E160" s="250"/>
      <c r="F160" s="250"/>
      <c r="G160" s="250"/>
      <c r="H160" s="250"/>
      <c r="I160" s="248"/>
      <c r="J160" s="248"/>
      <c r="K160" s="248"/>
      <c r="L160" s="248"/>
      <c r="M160" s="250"/>
      <c r="N160" s="250"/>
      <c r="O160" s="250"/>
      <c r="P160" s="250"/>
      <c r="Q160" s="250"/>
      <c r="R160" s="250"/>
      <c r="S160" s="250"/>
      <c r="T160" s="250"/>
      <c r="U160" s="250"/>
      <c r="V160" s="250"/>
      <c r="W160" s="250"/>
      <c r="X160" s="250"/>
      <c r="Y160" s="250"/>
      <c r="Z160" s="250"/>
      <c r="AA160" s="250"/>
      <c r="AB160" s="250"/>
      <c r="AC160" s="250"/>
      <c r="AD160" s="250"/>
      <c r="AE160" s="250"/>
      <c r="AF160" s="248"/>
      <c r="AG160" s="250"/>
    </row>
    <row r="161" spans="1:33" s="3" customFormat="1">
      <c r="A161" s="250"/>
      <c r="B161" s="250"/>
      <c r="C161" s="250"/>
      <c r="D161" s="250"/>
      <c r="E161" s="250"/>
      <c r="F161" s="250"/>
      <c r="G161" s="250"/>
      <c r="H161" s="250"/>
      <c r="I161" s="248"/>
      <c r="J161" s="248"/>
      <c r="K161" s="248"/>
      <c r="L161" s="248"/>
      <c r="M161" s="250"/>
      <c r="N161" s="250"/>
      <c r="O161" s="250"/>
      <c r="P161" s="250"/>
      <c r="Q161" s="250"/>
      <c r="R161" s="250"/>
      <c r="S161" s="250"/>
      <c r="T161" s="250"/>
      <c r="U161" s="250"/>
      <c r="V161" s="250"/>
      <c r="W161" s="250"/>
      <c r="X161" s="250"/>
      <c r="Y161" s="250"/>
      <c r="Z161" s="250"/>
      <c r="AA161" s="250"/>
      <c r="AB161" s="250"/>
      <c r="AC161" s="250"/>
      <c r="AD161" s="250"/>
      <c r="AE161" s="250"/>
      <c r="AF161" s="248"/>
      <c r="AG161" s="250"/>
    </row>
    <row r="162" spans="1:33" s="3" customFormat="1">
      <c r="A162" s="250"/>
      <c r="B162" s="250"/>
      <c r="C162" s="250"/>
      <c r="D162" s="250"/>
      <c r="E162" s="250"/>
      <c r="F162" s="250"/>
      <c r="G162" s="250"/>
      <c r="H162" s="250"/>
      <c r="I162" s="248"/>
      <c r="J162" s="248"/>
      <c r="K162" s="248"/>
      <c r="L162" s="248"/>
      <c r="M162" s="250"/>
      <c r="N162" s="250"/>
      <c r="O162" s="250"/>
      <c r="P162" s="250"/>
      <c r="Q162" s="250"/>
      <c r="R162" s="250"/>
      <c r="S162" s="250"/>
      <c r="T162" s="250"/>
      <c r="U162" s="250"/>
      <c r="V162" s="250"/>
      <c r="W162" s="250"/>
      <c r="X162" s="250"/>
      <c r="Y162" s="250"/>
      <c r="Z162" s="250"/>
      <c r="AA162" s="250"/>
      <c r="AB162" s="250"/>
      <c r="AC162" s="250"/>
      <c r="AD162" s="250"/>
      <c r="AE162" s="250"/>
      <c r="AF162" s="248"/>
      <c r="AG162" s="250"/>
    </row>
    <row r="163" spans="1:33" s="3" customFormat="1">
      <c r="A163" s="250"/>
      <c r="B163" s="250"/>
      <c r="C163" s="250"/>
      <c r="D163" s="250"/>
      <c r="E163" s="250"/>
      <c r="F163" s="250"/>
      <c r="G163" s="250"/>
      <c r="H163" s="250"/>
      <c r="I163" s="248"/>
      <c r="J163" s="248"/>
      <c r="K163" s="248"/>
      <c r="L163" s="248"/>
      <c r="M163" s="250"/>
      <c r="N163" s="250"/>
      <c r="O163" s="250"/>
      <c r="P163" s="250"/>
      <c r="Q163" s="250"/>
      <c r="R163" s="250"/>
      <c r="S163" s="250"/>
      <c r="T163" s="250"/>
      <c r="U163" s="250"/>
      <c r="V163" s="250"/>
      <c r="W163" s="250"/>
      <c r="X163" s="250"/>
      <c r="Y163" s="250"/>
      <c r="Z163" s="250"/>
      <c r="AA163" s="250"/>
      <c r="AB163" s="250"/>
      <c r="AC163" s="250"/>
      <c r="AD163" s="250"/>
      <c r="AE163" s="250"/>
      <c r="AF163" s="248"/>
      <c r="AG163" s="250"/>
    </row>
    <row r="164" spans="1:33" s="3" customFormat="1">
      <c r="A164" s="250"/>
      <c r="B164" s="250"/>
      <c r="C164" s="250"/>
      <c r="D164" s="250"/>
      <c r="E164" s="250"/>
      <c r="F164" s="250"/>
      <c r="G164" s="250"/>
      <c r="H164" s="250"/>
      <c r="I164" s="248"/>
      <c r="J164" s="248"/>
      <c r="K164" s="248"/>
      <c r="L164" s="248"/>
      <c r="M164" s="250"/>
      <c r="N164" s="250"/>
      <c r="O164" s="250"/>
      <c r="P164" s="250"/>
      <c r="Q164" s="250"/>
      <c r="R164" s="250"/>
      <c r="S164" s="250"/>
      <c r="T164" s="250"/>
      <c r="U164" s="250"/>
      <c r="V164" s="250"/>
      <c r="W164" s="250"/>
      <c r="X164" s="250"/>
      <c r="Y164" s="250"/>
      <c r="Z164" s="250"/>
      <c r="AA164" s="250"/>
      <c r="AB164" s="250"/>
      <c r="AC164" s="250"/>
      <c r="AD164" s="250"/>
      <c r="AE164" s="250"/>
      <c r="AF164" s="248"/>
      <c r="AG164" s="250"/>
    </row>
    <row r="165" spans="1:33" s="3" customFormat="1">
      <c r="A165" s="250"/>
      <c r="B165" s="250"/>
      <c r="C165" s="250"/>
      <c r="D165" s="250"/>
      <c r="E165" s="250"/>
      <c r="F165" s="250"/>
      <c r="G165" s="251"/>
      <c r="H165" s="250"/>
      <c r="I165" s="248"/>
      <c r="J165" s="248"/>
      <c r="K165" s="248"/>
      <c r="L165" s="248"/>
      <c r="M165" s="250"/>
      <c r="N165" s="250"/>
      <c r="O165" s="250"/>
      <c r="P165" s="250"/>
      <c r="Q165" s="250"/>
      <c r="R165" s="250"/>
      <c r="S165" s="250"/>
      <c r="T165" s="250"/>
      <c r="U165" s="250"/>
      <c r="V165" s="250"/>
      <c r="W165" s="250"/>
      <c r="X165" s="250"/>
      <c r="Y165" s="250"/>
      <c r="Z165" s="250"/>
      <c r="AA165" s="250"/>
      <c r="AB165" s="250"/>
      <c r="AC165" s="250"/>
      <c r="AD165" s="250"/>
      <c r="AE165" s="250"/>
      <c r="AF165" s="248"/>
      <c r="AG165" s="248"/>
    </row>
    <row r="166" spans="1:33" s="3" customFormat="1">
      <c r="A166" s="250"/>
      <c r="B166" s="250"/>
      <c r="C166" s="250"/>
      <c r="D166" s="250"/>
      <c r="E166" s="250"/>
      <c r="F166" s="250"/>
      <c r="G166" s="251"/>
      <c r="H166" s="250"/>
      <c r="I166" s="248"/>
      <c r="J166" s="248"/>
      <c r="K166" s="248"/>
      <c r="L166" s="248"/>
      <c r="M166" s="250"/>
      <c r="N166" s="250"/>
      <c r="O166" s="250"/>
      <c r="P166" s="250"/>
      <c r="Q166" s="250"/>
      <c r="R166" s="250"/>
      <c r="S166" s="250"/>
      <c r="T166" s="250"/>
      <c r="U166" s="250"/>
      <c r="V166" s="250"/>
      <c r="W166" s="250"/>
      <c r="X166" s="250"/>
      <c r="Y166" s="250"/>
      <c r="Z166" s="250"/>
      <c r="AA166" s="250"/>
      <c r="AB166" s="250"/>
      <c r="AC166" s="250"/>
      <c r="AD166" s="250"/>
      <c r="AE166" s="250"/>
      <c r="AF166" s="248"/>
      <c r="AG166" s="250"/>
    </row>
    <row r="167" spans="1:33" s="3" customFormat="1">
      <c r="A167" s="250"/>
      <c r="B167" s="250"/>
      <c r="C167" s="250"/>
      <c r="D167" s="250"/>
      <c r="E167" s="250"/>
      <c r="F167" s="250"/>
      <c r="G167" s="250"/>
      <c r="H167" s="250"/>
      <c r="I167" s="248"/>
      <c r="J167" s="248"/>
      <c r="K167" s="248"/>
      <c r="L167" s="248"/>
      <c r="M167" s="250"/>
      <c r="N167" s="250"/>
      <c r="O167" s="250"/>
      <c r="P167" s="250"/>
      <c r="Q167" s="250"/>
      <c r="R167" s="250"/>
      <c r="S167" s="250"/>
      <c r="T167" s="250"/>
      <c r="U167" s="250"/>
      <c r="V167" s="250"/>
      <c r="W167" s="250"/>
      <c r="X167" s="250"/>
      <c r="Y167" s="250"/>
      <c r="Z167" s="250"/>
      <c r="AA167" s="250"/>
      <c r="AB167" s="250"/>
      <c r="AC167" s="250"/>
      <c r="AD167" s="250"/>
      <c r="AE167" s="250"/>
      <c r="AF167" s="248"/>
      <c r="AG167" s="250"/>
    </row>
    <row r="168" spans="1:33" s="3" customFormat="1">
      <c r="A168" s="250"/>
      <c r="B168" s="250"/>
      <c r="C168" s="250"/>
      <c r="D168" s="250"/>
      <c r="E168" s="250"/>
      <c r="F168" s="250"/>
      <c r="G168" s="250"/>
      <c r="H168" s="250"/>
      <c r="I168" s="248"/>
      <c r="J168" s="248"/>
      <c r="K168" s="248"/>
      <c r="L168" s="248"/>
      <c r="M168" s="250"/>
      <c r="N168" s="250"/>
      <c r="O168" s="250"/>
      <c r="P168" s="250"/>
      <c r="Q168" s="250"/>
      <c r="R168" s="250"/>
      <c r="S168" s="250"/>
      <c r="T168" s="250"/>
      <c r="U168" s="250"/>
      <c r="V168" s="250"/>
      <c r="W168" s="250"/>
      <c r="X168" s="250"/>
      <c r="Y168" s="250"/>
      <c r="Z168" s="250"/>
      <c r="AA168" s="250"/>
      <c r="AB168" s="250"/>
      <c r="AC168" s="250"/>
      <c r="AD168" s="250"/>
      <c r="AE168" s="250"/>
      <c r="AF168" s="248"/>
      <c r="AG168" s="250"/>
    </row>
    <row r="169" spans="1:33" s="3" customFormat="1">
      <c r="A169" s="250"/>
      <c r="B169" s="250"/>
      <c r="C169" s="250"/>
      <c r="D169" s="250"/>
      <c r="E169" s="250"/>
      <c r="F169" s="250"/>
      <c r="G169" s="250"/>
      <c r="H169" s="250"/>
      <c r="I169" s="248"/>
      <c r="J169" s="248"/>
      <c r="K169" s="248"/>
      <c r="L169" s="248"/>
      <c r="M169" s="250"/>
      <c r="N169" s="250"/>
      <c r="O169" s="250"/>
      <c r="P169" s="250"/>
      <c r="Q169" s="250"/>
      <c r="R169" s="250"/>
      <c r="S169" s="250"/>
      <c r="T169" s="250"/>
      <c r="U169" s="250"/>
      <c r="V169" s="250"/>
      <c r="W169" s="250"/>
      <c r="X169" s="250"/>
      <c r="Y169" s="250"/>
      <c r="Z169" s="250"/>
      <c r="AA169" s="250"/>
      <c r="AB169" s="250"/>
      <c r="AC169" s="250"/>
      <c r="AD169" s="250"/>
      <c r="AE169" s="250"/>
      <c r="AF169" s="248"/>
      <c r="AG169" s="250"/>
    </row>
    <row r="170" spans="1:33" s="3" customFormat="1">
      <c r="A170" s="250"/>
      <c r="B170" s="250"/>
      <c r="C170" s="250"/>
      <c r="D170" s="250"/>
      <c r="E170" s="250"/>
      <c r="F170" s="250"/>
      <c r="G170" s="250"/>
      <c r="H170" s="250"/>
      <c r="I170" s="248"/>
      <c r="J170" s="248"/>
      <c r="K170" s="248"/>
      <c r="L170" s="248"/>
      <c r="M170" s="250"/>
      <c r="N170" s="250"/>
      <c r="O170" s="250"/>
      <c r="P170" s="250"/>
      <c r="Q170" s="250"/>
      <c r="R170" s="250"/>
      <c r="S170" s="250"/>
      <c r="T170" s="250"/>
      <c r="U170" s="250"/>
      <c r="V170" s="250"/>
      <c r="W170" s="250"/>
      <c r="X170" s="250"/>
      <c r="Y170" s="250"/>
      <c r="Z170" s="250"/>
      <c r="AA170" s="250"/>
      <c r="AB170" s="250"/>
      <c r="AC170" s="250"/>
      <c r="AD170" s="250"/>
      <c r="AE170" s="250"/>
      <c r="AF170" s="248"/>
      <c r="AG170" s="250"/>
    </row>
    <row r="171" spans="1:33" s="3" customFormat="1">
      <c r="A171" s="250"/>
      <c r="B171" s="250"/>
      <c r="C171" s="250"/>
      <c r="D171" s="250"/>
      <c r="E171" s="250"/>
      <c r="F171" s="250"/>
      <c r="G171" s="250"/>
      <c r="H171" s="250"/>
      <c r="I171" s="248"/>
      <c r="J171" s="248"/>
      <c r="K171" s="248"/>
      <c r="L171" s="248"/>
      <c r="M171" s="250"/>
      <c r="N171" s="250"/>
      <c r="O171" s="250"/>
      <c r="P171" s="250"/>
      <c r="Q171" s="250"/>
      <c r="R171" s="250"/>
      <c r="S171" s="250"/>
      <c r="T171" s="250"/>
      <c r="U171" s="250"/>
      <c r="V171" s="250"/>
      <c r="W171" s="250"/>
      <c r="X171" s="250"/>
      <c r="Y171" s="250"/>
      <c r="Z171" s="250"/>
      <c r="AA171" s="250"/>
      <c r="AB171" s="250"/>
      <c r="AC171" s="250"/>
      <c r="AD171" s="250"/>
      <c r="AE171" s="250"/>
      <c r="AF171" s="248"/>
      <c r="AG171" s="250"/>
    </row>
    <row r="172" spans="1:33" s="3" customFormat="1">
      <c r="A172" s="250"/>
      <c r="B172" s="250"/>
      <c r="C172" s="250"/>
      <c r="D172" s="250"/>
      <c r="E172" s="250"/>
      <c r="F172" s="250"/>
      <c r="G172" s="250"/>
      <c r="H172" s="250"/>
      <c r="I172" s="248"/>
      <c r="J172" s="248"/>
      <c r="K172" s="248"/>
      <c r="L172" s="248"/>
      <c r="M172" s="250"/>
      <c r="N172" s="250"/>
      <c r="O172" s="250"/>
      <c r="P172" s="250"/>
      <c r="Q172" s="250"/>
      <c r="R172" s="250"/>
      <c r="S172" s="250"/>
      <c r="T172" s="250"/>
      <c r="U172" s="250"/>
      <c r="V172" s="250"/>
      <c r="W172" s="250"/>
      <c r="X172" s="250"/>
      <c r="Y172" s="250"/>
      <c r="Z172" s="250"/>
      <c r="AA172" s="250"/>
      <c r="AB172" s="250"/>
      <c r="AC172" s="250"/>
      <c r="AD172" s="250"/>
      <c r="AE172" s="250"/>
      <c r="AF172" s="248"/>
      <c r="AG172" s="250"/>
    </row>
    <row r="173" spans="1:33" s="3" customFormat="1">
      <c r="A173" s="250"/>
      <c r="B173" s="250"/>
      <c r="C173" s="250"/>
      <c r="D173" s="250"/>
      <c r="E173" s="250"/>
      <c r="F173" s="250"/>
      <c r="G173" s="250"/>
      <c r="H173" s="250"/>
      <c r="I173" s="248"/>
      <c r="J173" s="248"/>
      <c r="K173" s="248"/>
      <c r="L173" s="248"/>
      <c r="M173" s="250"/>
      <c r="N173" s="250"/>
      <c r="O173" s="250"/>
      <c r="P173" s="250"/>
      <c r="Q173" s="250"/>
      <c r="R173" s="250"/>
      <c r="S173" s="250"/>
      <c r="T173" s="250"/>
      <c r="U173" s="250"/>
      <c r="V173" s="250"/>
      <c r="W173" s="250"/>
      <c r="X173" s="250"/>
      <c r="Y173" s="250"/>
      <c r="Z173" s="250"/>
      <c r="AA173" s="250"/>
      <c r="AB173" s="250"/>
      <c r="AC173" s="250"/>
      <c r="AD173" s="250"/>
      <c r="AE173" s="250"/>
      <c r="AF173" s="248"/>
      <c r="AG173" s="250"/>
    </row>
    <row r="174" spans="1:33" s="3" customFormat="1">
      <c r="A174" s="250"/>
      <c r="B174" s="250"/>
      <c r="C174" s="250"/>
      <c r="D174" s="250"/>
      <c r="E174" s="250"/>
      <c r="F174" s="250"/>
      <c r="G174" s="250"/>
      <c r="H174" s="250"/>
      <c r="I174" s="248"/>
      <c r="J174" s="248"/>
      <c r="K174" s="248"/>
      <c r="L174" s="248"/>
      <c r="M174" s="250"/>
      <c r="N174" s="250"/>
      <c r="O174" s="250"/>
      <c r="P174" s="250"/>
      <c r="Q174" s="250"/>
      <c r="R174" s="250"/>
      <c r="S174" s="250"/>
      <c r="T174" s="250"/>
      <c r="U174" s="250"/>
      <c r="V174" s="250"/>
      <c r="W174" s="250"/>
      <c r="X174" s="250"/>
      <c r="Y174" s="250"/>
      <c r="Z174" s="250"/>
      <c r="AA174" s="250"/>
      <c r="AB174" s="250"/>
      <c r="AC174" s="250"/>
      <c r="AD174" s="250"/>
      <c r="AE174" s="250"/>
      <c r="AF174" s="248"/>
      <c r="AG174" s="248"/>
    </row>
    <row r="175" spans="1:33" s="3" customFormat="1">
      <c r="A175" s="250"/>
      <c r="B175" s="250"/>
      <c r="C175" s="250"/>
      <c r="D175" s="250"/>
      <c r="E175" s="250"/>
      <c r="F175" s="250"/>
      <c r="G175" s="250"/>
      <c r="H175" s="250"/>
      <c r="I175" s="248"/>
      <c r="J175" s="248"/>
      <c r="K175" s="248"/>
      <c r="L175" s="248"/>
      <c r="M175" s="250"/>
      <c r="N175" s="250"/>
      <c r="O175" s="250"/>
      <c r="P175" s="250"/>
      <c r="Q175" s="250"/>
      <c r="R175" s="250"/>
      <c r="S175" s="250"/>
      <c r="T175" s="250"/>
      <c r="U175" s="250"/>
      <c r="V175" s="250"/>
      <c r="W175" s="250"/>
      <c r="X175" s="250"/>
      <c r="Y175" s="250"/>
      <c r="Z175" s="250"/>
      <c r="AA175" s="250"/>
      <c r="AB175" s="250"/>
      <c r="AC175" s="250"/>
      <c r="AD175" s="250"/>
      <c r="AE175" s="250"/>
      <c r="AF175" s="248"/>
      <c r="AG175" s="250"/>
    </row>
    <row r="176" spans="1:33" s="3" customFormat="1">
      <c r="A176" s="250"/>
      <c r="B176" s="250"/>
      <c r="C176" s="250"/>
      <c r="D176" s="250"/>
      <c r="E176" s="250"/>
      <c r="F176" s="250"/>
      <c r="G176" s="250"/>
      <c r="H176" s="250"/>
      <c r="I176" s="248"/>
      <c r="J176" s="248"/>
      <c r="K176" s="248"/>
      <c r="L176" s="248"/>
      <c r="M176" s="250"/>
      <c r="N176" s="250"/>
      <c r="O176" s="250"/>
      <c r="P176" s="250"/>
      <c r="Q176" s="250"/>
      <c r="R176" s="250"/>
      <c r="S176" s="250"/>
      <c r="T176" s="250"/>
      <c r="U176" s="250"/>
      <c r="V176" s="250"/>
      <c r="W176" s="250"/>
      <c r="X176" s="250"/>
      <c r="Y176" s="250"/>
      <c r="Z176" s="250"/>
      <c r="AA176" s="250"/>
      <c r="AB176" s="250"/>
      <c r="AC176" s="250"/>
      <c r="AD176" s="250"/>
      <c r="AE176" s="250"/>
      <c r="AF176" s="248"/>
      <c r="AG176" s="250"/>
    </row>
    <row r="177" spans="1:33" s="3" customFormat="1">
      <c r="A177" s="250"/>
      <c r="B177" s="250"/>
      <c r="C177" s="250"/>
      <c r="D177" s="250"/>
      <c r="E177" s="250"/>
      <c r="F177" s="250"/>
      <c r="G177" s="250"/>
      <c r="H177" s="250"/>
      <c r="I177" s="248"/>
      <c r="J177" s="248"/>
      <c r="K177" s="248"/>
      <c r="L177" s="248"/>
      <c r="M177" s="250"/>
      <c r="N177" s="250"/>
      <c r="O177" s="250"/>
      <c r="P177" s="250"/>
      <c r="Q177" s="250"/>
      <c r="R177" s="250"/>
      <c r="S177" s="250"/>
      <c r="T177" s="250"/>
      <c r="U177" s="250"/>
      <c r="V177" s="250"/>
      <c r="W177" s="250"/>
      <c r="X177" s="250"/>
      <c r="Y177" s="250"/>
      <c r="Z177" s="250"/>
      <c r="AA177" s="250"/>
      <c r="AB177" s="250"/>
      <c r="AC177" s="250"/>
      <c r="AD177" s="250"/>
      <c r="AE177" s="250"/>
      <c r="AF177" s="248"/>
      <c r="AG177" s="250"/>
    </row>
    <row r="178" spans="1:33" s="3" customFormat="1">
      <c r="A178" s="250"/>
      <c r="B178" s="250"/>
      <c r="C178" s="250"/>
      <c r="D178" s="250"/>
      <c r="E178" s="250"/>
      <c r="F178" s="250"/>
      <c r="G178" s="250"/>
      <c r="H178" s="250"/>
      <c r="I178" s="248"/>
      <c r="J178" s="248"/>
      <c r="K178" s="248"/>
      <c r="L178" s="248"/>
      <c r="M178" s="250"/>
      <c r="N178" s="250"/>
      <c r="O178" s="250"/>
      <c r="P178" s="250"/>
      <c r="Q178" s="250"/>
      <c r="R178" s="250"/>
      <c r="S178" s="250"/>
      <c r="T178" s="250"/>
      <c r="U178" s="250"/>
      <c r="V178" s="250"/>
      <c r="W178" s="250"/>
      <c r="X178" s="250"/>
      <c r="Y178" s="250"/>
      <c r="Z178" s="250"/>
      <c r="AA178" s="250"/>
      <c r="AB178" s="250"/>
      <c r="AC178" s="250"/>
      <c r="AD178" s="250"/>
      <c r="AE178" s="250"/>
      <c r="AF178" s="248"/>
      <c r="AG178" s="250"/>
    </row>
    <row r="179" spans="1:33" s="3" customFormat="1">
      <c r="A179" s="250"/>
      <c r="B179" s="250"/>
      <c r="C179" s="250"/>
      <c r="D179" s="250"/>
      <c r="E179" s="250"/>
      <c r="F179" s="250"/>
      <c r="G179" s="250"/>
      <c r="H179" s="250"/>
      <c r="I179" s="248"/>
      <c r="J179" s="248"/>
      <c r="K179" s="248"/>
      <c r="L179" s="248"/>
      <c r="M179" s="250"/>
      <c r="N179" s="250"/>
      <c r="O179" s="250"/>
      <c r="P179" s="250"/>
      <c r="Q179" s="250"/>
      <c r="R179" s="250"/>
      <c r="S179" s="250"/>
      <c r="T179" s="250"/>
      <c r="U179" s="250"/>
      <c r="V179" s="250"/>
      <c r="W179" s="250"/>
      <c r="X179" s="250"/>
      <c r="Y179" s="250"/>
      <c r="Z179" s="250"/>
      <c r="AA179" s="250"/>
      <c r="AB179" s="250"/>
      <c r="AC179" s="250"/>
      <c r="AD179" s="250"/>
      <c r="AE179" s="250"/>
      <c r="AF179" s="248"/>
      <c r="AG179" s="250"/>
    </row>
    <row r="180" spans="1:33" s="3" customFormat="1">
      <c r="A180" s="250"/>
      <c r="B180" s="250"/>
      <c r="C180" s="250"/>
      <c r="D180" s="250"/>
      <c r="E180" s="250"/>
      <c r="F180" s="250"/>
      <c r="G180" s="250"/>
      <c r="H180" s="250"/>
      <c r="I180" s="248"/>
      <c r="J180" s="248"/>
      <c r="K180" s="248"/>
      <c r="L180" s="248"/>
      <c r="M180" s="250"/>
      <c r="N180" s="250"/>
      <c r="O180" s="250"/>
      <c r="P180" s="250"/>
      <c r="Q180" s="250"/>
      <c r="R180" s="250"/>
      <c r="S180" s="250"/>
      <c r="T180" s="250"/>
      <c r="U180" s="250"/>
      <c r="V180" s="250"/>
      <c r="W180" s="250"/>
      <c r="X180" s="250"/>
      <c r="Y180" s="250"/>
      <c r="Z180" s="250"/>
      <c r="AA180" s="250"/>
      <c r="AB180" s="250"/>
      <c r="AC180" s="250"/>
      <c r="AD180" s="250"/>
      <c r="AE180" s="250"/>
      <c r="AF180" s="248"/>
      <c r="AG180" s="250"/>
    </row>
    <row r="181" spans="1:33" s="3" customFormat="1">
      <c r="A181" s="250"/>
      <c r="B181" s="250"/>
      <c r="C181" s="250"/>
      <c r="D181" s="250"/>
      <c r="E181" s="250"/>
      <c r="F181" s="250"/>
      <c r="G181" s="250"/>
      <c r="H181" s="250"/>
      <c r="I181" s="248"/>
      <c r="J181" s="248"/>
      <c r="K181" s="248"/>
      <c r="L181" s="248"/>
      <c r="M181" s="250"/>
      <c r="N181" s="250"/>
      <c r="O181" s="250"/>
      <c r="P181" s="250"/>
      <c r="Q181" s="250"/>
      <c r="R181" s="250"/>
      <c r="S181" s="250"/>
      <c r="T181" s="250"/>
      <c r="U181" s="250"/>
      <c r="V181" s="250"/>
      <c r="W181" s="250"/>
      <c r="X181" s="250"/>
      <c r="Y181" s="250"/>
      <c r="Z181" s="250"/>
      <c r="AA181" s="250"/>
      <c r="AB181" s="250"/>
      <c r="AC181" s="250"/>
      <c r="AD181" s="250"/>
      <c r="AE181" s="250"/>
      <c r="AF181" s="248"/>
      <c r="AG181" s="250"/>
    </row>
    <row r="182" spans="1:33" s="3" customFormat="1">
      <c r="A182" s="250"/>
      <c r="B182" s="250"/>
      <c r="C182" s="250"/>
      <c r="D182" s="250"/>
      <c r="E182" s="250"/>
      <c r="F182" s="250"/>
      <c r="G182" s="250"/>
      <c r="H182" s="250"/>
      <c r="I182" s="248"/>
      <c r="J182" s="248"/>
      <c r="K182" s="248"/>
      <c r="L182" s="248"/>
      <c r="M182" s="250"/>
      <c r="N182" s="250"/>
      <c r="O182" s="250"/>
      <c r="P182" s="250"/>
      <c r="Q182" s="250"/>
      <c r="R182" s="250"/>
      <c r="S182" s="250"/>
      <c r="T182" s="250"/>
      <c r="U182" s="250"/>
      <c r="V182" s="250"/>
      <c r="W182" s="250"/>
      <c r="X182" s="250"/>
      <c r="Y182" s="250"/>
      <c r="Z182" s="250"/>
      <c r="AA182" s="250"/>
      <c r="AB182" s="250"/>
      <c r="AC182" s="250"/>
      <c r="AD182" s="250"/>
      <c r="AE182" s="250"/>
      <c r="AF182" s="248"/>
      <c r="AG182" s="250"/>
    </row>
    <row r="183" spans="1:33" s="3" customFormat="1">
      <c r="A183" s="250"/>
      <c r="B183" s="250"/>
      <c r="C183" s="250"/>
      <c r="D183" s="250"/>
      <c r="E183" s="250"/>
      <c r="F183" s="250"/>
      <c r="G183" s="250"/>
      <c r="H183" s="250"/>
      <c r="I183" s="248"/>
      <c r="J183" s="248"/>
      <c r="K183" s="248"/>
      <c r="L183" s="248"/>
      <c r="M183" s="250"/>
      <c r="N183" s="250"/>
      <c r="O183" s="250"/>
      <c r="P183" s="250"/>
      <c r="Q183" s="250"/>
      <c r="R183" s="250"/>
      <c r="S183" s="250"/>
      <c r="T183" s="250"/>
      <c r="U183" s="250"/>
      <c r="V183" s="250"/>
      <c r="W183" s="250"/>
      <c r="X183" s="250"/>
      <c r="Y183" s="250"/>
      <c r="Z183" s="250"/>
      <c r="AA183" s="250"/>
      <c r="AB183" s="250"/>
      <c r="AC183" s="250"/>
      <c r="AD183" s="250"/>
      <c r="AE183" s="250"/>
      <c r="AF183" s="248"/>
      <c r="AG183" s="250"/>
    </row>
    <row r="184" spans="1:33" s="3" customFormat="1">
      <c r="A184" s="250"/>
      <c r="B184" s="250"/>
      <c r="C184" s="250"/>
      <c r="D184" s="250"/>
      <c r="E184" s="250"/>
      <c r="F184" s="250"/>
      <c r="G184" s="250"/>
      <c r="H184" s="250"/>
      <c r="I184" s="248"/>
      <c r="J184" s="248"/>
      <c r="K184" s="248"/>
      <c r="L184" s="248"/>
      <c r="M184" s="250"/>
      <c r="N184" s="250"/>
      <c r="O184" s="250"/>
      <c r="P184" s="250"/>
      <c r="Q184" s="250"/>
      <c r="R184" s="250"/>
      <c r="S184" s="250"/>
      <c r="T184" s="250"/>
      <c r="U184" s="250"/>
      <c r="V184" s="250"/>
      <c r="W184" s="250"/>
      <c r="X184" s="250"/>
      <c r="Y184" s="250"/>
      <c r="Z184" s="250"/>
      <c r="AA184" s="250"/>
      <c r="AB184" s="250"/>
      <c r="AC184" s="250"/>
      <c r="AD184" s="250"/>
      <c r="AE184" s="250"/>
      <c r="AF184" s="248"/>
      <c r="AG184" s="250"/>
    </row>
    <row r="185" spans="1:33" s="3" customFormat="1">
      <c r="A185" s="250"/>
      <c r="B185" s="250"/>
      <c r="C185" s="250"/>
      <c r="D185" s="250"/>
      <c r="E185" s="250"/>
      <c r="F185" s="250"/>
      <c r="G185" s="250"/>
      <c r="H185" s="250"/>
      <c r="I185" s="248"/>
      <c r="J185" s="248"/>
      <c r="K185" s="248"/>
      <c r="L185" s="248"/>
      <c r="M185" s="250"/>
      <c r="N185" s="250"/>
      <c r="O185" s="250"/>
      <c r="P185" s="250"/>
      <c r="Q185" s="250"/>
      <c r="R185" s="250"/>
      <c r="S185" s="250"/>
      <c r="T185" s="250"/>
      <c r="U185" s="250"/>
      <c r="V185" s="250"/>
      <c r="W185" s="250"/>
      <c r="X185" s="250"/>
      <c r="Y185" s="250"/>
      <c r="Z185" s="250"/>
      <c r="AA185" s="250"/>
      <c r="AB185" s="250"/>
      <c r="AC185" s="250"/>
      <c r="AD185" s="250"/>
      <c r="AE185" s="250"/>
      <c r="AF185" s="248"/>
      <c r="AG185" s="250"/>
    </row>
    <row r="186" spans="1:33" s="3" customFormat="1">
      <c r="A186" s="250"/>
      <c r="B186" s="250"/>
      <c r="C186" s="250"/>
      <c r="D186" s="250"/>
      <c r="E186" s="250"/>
      <c r="F186" s="250"/>
      <c r="G186" s="251"/>
      <c r="H186" s="250"/>
      <c r="I186" s="248"/>
      <c r="J186" s="248"/>
      <c r="K186" s="248"/>
      <c r="L186" s="248"/>
      <c r="M186" s="250"/>
      <c r="N186" s="250"/>
      <c r="O186" s="250"/>
      <c r="P186" s="250"/>
      <c r="Q186" s="250"/>
      <c r="R186" s="250"/>
      <c r="S186" s="250"/>
      <c r="T186" s="250"/>
      <c r="U186" s="250"/>
      <c r="V186" s="250"/>
      <c r="W186" s="250"/>
      <c r="X186" s="250"/>
      <c r="Y186" s="250"/>
      <c r="Z186" s="250"/>
      <c r="AA186" s="250"/>
      <c r="AB186" s="250"/>
      <c r="AC186" s="250"/>
      <c r="AD186" s="250"/>
      <c r="AE186" s="250"/>
      <c r="AF186" s="248"/>
      <c r="AG186" s="250"/>
    </row>
    <row r="187" spans="1:33" s="3" customFormat="1">
      <c r="A187" s="250"/>
      <c r="B187" s="250"/>
      <c r="C187" s="250"/>
      <c r="D187" s="250"/>
      <c r="E187" s="250"/>
      <c r="F187" s="250"/>
      <c r="G187" s="251"/>
      <c r="H187" s="250"/>
      <c r="I187" s="248"/>
      <c r="J187" s="248"/>
      <c r="K187" s="248"/>
      <c r="L187" s="248"/>
      <c r="M187" s="250"/>
      <c r="N187" s="250"/>
      <c r="O187" s="250"/>
      <c r="P187" s="250"/>
      <c r="Q187" s="250"/>
      <c r="R187" s="250"/>
      <c r="S187" s="250"/>
      <c r="T187" s="250"/>
      <c r="U187" s="250"/>
      <c r="V187" s="250"/>
      <c r="W187" s="250"/>
      <c r="X187" s="250"/>
      <c r="Y187" s="250"/>
      <c r="Z187" s="250"/>
      <c r="AA187" s="250"/>
      <c r="AB187" s="250"/>
      <c r="AC187" s="250"/>
      <c r="AD187" s="250"/>
      <c r="AE187" s="250"/>
      <c r="AF187" s="248"/>
      <c r="AG187" s="250"/>
    </row>
    <row r="188" spans="1:33" s="3" customFormat="1">
      <c r="A188" s="250"/>
      <c r="B188" s="250"/>
      <c r="C188" s="250"/>
      <c r="D188" s="250"/>
      <c r="E188" s="250"/>
      <c r="F188" s="250"/>
      <c r="G188" s="250"/>
      <c r="H188" s="250"/>
      <c r="I188" s="248"/>
      <c r="J188" s="248"/>
      <c r="K188" s="248"/>
      <c r="L188" s="248"/>
      <c r="M188" s="250"/>
      <c r="N188" s="250"/>
      <c r="O188" s="250"/>
      <c r="P188" s="250"/>
      <c r="Q188" s="250"/>
      <c r="R188" s="250"/>
      <c r="S188" s="250"/>
      <c r="T188" s="250"/>
      <c r="U188" s="250"/>
      <c r="V188" s="250"/>
      <c r="W188" s="250"/>
      <c r="X188" s="250"/>
      <c r="Y188" s="250"/>
      <c r="Z188" s="250"/>
      <c r="AA188" s="250"/>
      <c r="AB188" s="250"/>
      <c r="AC188" s="250"/>
      <c r="AD188" s="250"/>
      <c r="AE188" s="250"/>
      <c r="AF188" s="248"/>
      <c r="AG188" s="250"/>
    </row>
    <row r="189" spans="1:33" s="3" customFormat="1">
      <c r="A189" s="250"/>
      <c r="B189" s="250"/>
      <c r="C189" s="250"/>
      <c r="D189" s="250"/>
      <c r="E189" s="250"/>
      <c r="F189" s="250"/>
      <c r="G189" s="250"/>
      <c r="H189" s="250"/>
      <c r="I189" s="248"/>
      <c r="J189" s="248"/>
      <c r="K189" s="248"/>
      <c r="L189" s="248"/>
      <c r="M189" s="250"/>
      <c r="N189" s="250"/>
      <c r="O189" s="250"/>
      <c r="P189" s="250"/>
      <c r="Q189" s="250"/>
      <c r="R189" s="250"/>
      <c r="S189" s="250"/>
      <c r="T189" s="250"/>
      <c r="U189" s="250"/>
      <c r="V189" s="250"/>
      <c r="W189" s="250"/>
      <c r="X189" s="250"/>
      <c r="Y189" s="250"/>
      <c r="Z189" s="250"/>
      <c r="AA189" s="250"/>
      <c r="AB189" s="250"/>
      <c r="AC189" s="250"/>
      <c r="AD189" s="250"/>
      <c r="AE189" s="250"/>
      <c r="AF189" s="248"/>
      <c r="AG189" s="248"/>
    </row>
    <row r="190" spans="1:33" s="3" customFormat="1">
      <c r="A190" s="250"/>
      <c r="B190" s="250"/>
      <c r="C190" s="250"/>
      <c r="D190" s="250"/>
      <c r="E190" s="250"/>
      <c r="F190" s="250"/>
      <c r="G190" s="250"/>
      <c r="H190" s="250"/>
      <c r="I190" s="248"/>
      <c r="J190" s="248"/>
      <c r="K190" s="248"/>
      <c r="L190" s="248"/>
      <c r="M190" s="250"/>
      <c r="N190" s="250"/>
      <c r="O190" s="250"/>
      <c r="P190" s="250"/>
      <c r="Q190" s="250"/>
      <c r="R190" s="250"/>
      <c r="S190" s="250"/>
      <c r="T190" s="250"/>
      <c r="U190" s="250"/>
      <c r="V190" s="250"/>
      <c r="W190" s="250"/>
      <c r="X190" s="250"/>
      <c r="Y190" s="250"/>
      <c r="Z190" s="250"/>
      <c r="AA190" s="250"/>
      <c r="AB190" s="250"/>
      <c r="AC190" s="250"/>
      <c r="AD190" s="250"/>
      <c r="AE190" s="250"/>
      <c r="AF190" s="248"/>
      <c r="AG190" s="250"/>
    </row>
    <row r="191" spans="1:33" s="3" customFormat="1">
      <c r="A191" s="250"/>
      <c r="B191" s="250"/>
      <c r="C191" s="250"/>
      <c r="D191" s="250"/>
      <c r="E191" s="250"/>
      <c r="F191" s="250"/>
      <c r="G191" s="250"/>
      <c r="H191" s="250"/>
      <c r="I191" s="248"/>
      <c r="J191" s="248"/>
      <c r="K191" s="248"/>
      <c r="L191" s="248"/>
      <c r="M191" s="250"/>
      <c r="N191" s="250"/>
      <c r="O191" s="250"/>
      <c r="P191" s="250"/>
      <c r="Q191" s="250"/>
      <c r="R191" s="250"/>
      <c r="S191" s="250"/>
      <c r="T191" s="250"/>
      <c r="U191" s="250"/>
      <c r="V191" s="250"/>
      <c r="W191" s="250"/>
      <c r="X191" s="250"/>
      <c r="Y191" s="250"/>
      <c r="Z191" s="250"/>
      <c r="AA191" s="250"/>
      <c r="AB191" s="250"/>
      <c r="AC191" s="250"/>
      <c r="AD191" s="250"/>
      <c r="AE191" s="250"/>
      <c r="AF191" s="248"/>
      <c r="AG191" s="250"/>
    </row>
    <row r="192" spans="1:33" s="3" customFormat="1">
      <c r="A192" s="250"/>
      <c r="B192" s="250"/>
      <c r="C192" s="250"/>
      <c r="D192" s="250"/>
      <c r="E192" s="250"/>
      <c r="F192" s="250"/>
      <c r="G192" s="251"/>
      <c r="H192" s="250"/>
      <c r="I192" s="248"/>
      <c r="J192" s="248"/>
      <c r="K192" s="248"/>
      <c r="L192" s="248"/>
      <c r="M192" s="250"/>
      <c r="N192" s="250"/>
      <c r="O192" s="250"/>
      <c r="P192" s="250"/>
      <c r="Q192" s="250"/>
      <c r="R192" s="250"/>
      <c r="S192" s="250"/>
      <c r="T192" s="250"/>
      <c r="U192" s="250"/>
      <c r="V192" s="250"/>
      <c r="W192" s="250"/>
      <c r="X192" s="250"/>
      <c r="Y192" s="250"/>
      <c r="Z192" s="250"/>
      <c r="AA192" s="250"/>
      <c r="AB192" s="250"/>
      <c r="AC192" s="250"/>
      <c r="AD192" s="250"/>
      <c r="AE192" s="250"/>
      <c r="AF192" s="248"/>
      <c r="AG192" s="248"/>
    </row>
    <row r="193" spans="1:33" s="3" customFormat="1">
      <c r="A193" s="250"/>
      <c r="B193" s="250"/>
      <c r="C193" s="250"/>
      <c r="D193" s="250"/>
      <c r="E193" s="250"/>
      <c r="F193" s="250"/>
      <c r="G193" s="251"/>
      <c r="H193" s="250"/>
      <c r="I193" s="248"/>
      <c r="J193" s="248"/>
      <c r="K193" s="248"/>
      <c r="L193" s="248"/>
      <c r="M193" s="250"/>
      <c r="N193" s="250"/>
      <c r="O193" s="250"/>
      <c r="P193" s="250"/>
      <c r="Q193" s="250"/>
      <c r="R193" s="250"/>
      <c r="S193" s="250"/>
      <c r="T193" s="250"/>
      <c r="U193" s="250"/>
      <c r="V193" s="250"/>
      <c r="W193" s="250"/>
      <c r="X193" s="250"/>
      <c r="Y193" s="250"/>
      <c r="Z193" s="250"/>
      <c r="AA193" s="250"/>
      <c r="AB193" s="250"/>
      <c r="AC193" s="250"/>
      <c r="AD193" s="250"/>
      <c r="AE193" s="250"/>
      <c r="AF193" s="248"/>
      <c r="AG193" s="248"/>
    </row>
    <row r="194" spans="1:33" s="3" customFormat="1">
      <c r="A194" s="250"/>
      <c r="B194" s="250"/>
      <c r="C194" s="250"/>
      <c r="D194" s="250"/>
      <c r="E194" s="250"/>
      <c r="F194" s="250"/>
      <c r="G194" s="250"/>
      <c r="H194" s="250"/>
      <c r="I194" s="248"/>
      <c r="J194" s="248"/>
      <c r="K194" s="248"/>
      <c r="L194" s="248"/>
      <c r="M194" s="250"/>
      <c r="N194" s="250"/>
      <c r="O194" s="250"/>
      <c r="P194" s="250"/>
      <c r="Q194" s="250"/>
      <c r="R194" s="250"/>
      <c r="S194" s="250"/>
      <c r="T194" s="250"/>
      <c r="U194" s="250"/>
      <c r="V194" s="250"/>
      <c r="W194" s="250"/>
      <c r="X194" s="250"/>
      <c r="Y194" s="250"/>
      <c r="Z194" s="250"/>
      <c r="AA194" s="250"/>
      <c r="AB194" s="250"/>
      <c r="AC194" s="250"/>
      <c r="AD194" s="250"/>
      <c r="AE194" s="250"/>
      <c r="AF194" s="248"/>
      <c r="AG194" s="248"/>
    </row>
    <row r="195" spans="1:33" s="3" customFormat="1">
      <c r="A195" s="250"/>
      <c r="B195" s="250"/>
      <c r="C195" s="250"/>
      <c r="D195" s="250"/>
      <c r="E195" s="250"/>
      <c r="F195" s="250"/>
      <c r="G195" s="251"/>
      <c r="H195" s="250"/>
      <c r="I195" s="248"/>
      <c r="J195" s="248"/>
      <c r="K195" s="248"/>
      <c r="L195" s="248"/>
      <c r="M195" s="250"/>
      <c r="N195" s="250"/>
      <c r="O195" s="250"/>
      <c r="P195" s="250"/>
      <c r="Q195" s="250"/>
      <c r="R195" s="250"/>
      <c r="S195" s="250"/>
      <c r="T195" s="250"/>
      <c r="U195" s="250"/>
      <c r="V195" s="250"/>
      <c r="W195" s="250"/>
      <c r="X195" s="250"/>
      <c r="Y195" s="250"/>
      <c r="Z195" s="250"/>
      <c r="AA195" s="250"/>
      <c r="AB195" s="250"/>
      <c r="AC195" s="250"/>
      <c r="AD195" s="250"/>
      <c r="AE195" s="250"/>
      <c r="AF195" s="248"/>
      <c r="AG195" s="248"/>
    </row>
    <row r="196" spans="1:33" s="3" customFormat="1">
      <c r="A196" s="250"/>
      <c r="B196" s="250"/>
      <c r="C196" s="250"/>
      <c r="D196" s="250"/>
      <c r="E196" s="250"/>
      <c r="F196" s="250"/>
      <c r="G196" s="251"/>
      <c r="H196" s="250"/>
      <c r="I196" s="248"/>
      <c r="J196" s="248"/>
      <c r="K196" s="248"/>
      <c r="L196" s="248"/>
      <c r="M196" s="250"/>
      <c r="N196" s="250"/>
      <c r="O196" s="250"/>
      <c r="P196" s="250"/>
      <c r="Q196" s="250"/>
      <c r="R196" s="250"/>
      <c r="S196" s="250"/>
      <c r="T196" s="250"/>
      <c r="U196" s="250"/>
      <c r="V196" s="250"/>
      <c r="W196" s="250"/>
      <c r="X196" s="250"/>
      <c r="Y196" s="250"/>
      <c r="Z196" s="250"/>
      <c r="AA196" s="250"/>
      <c r="AB196" s="250"/>
      <c r="AC196" s="250"/>
      <c r="AD196" s="250"/>
      <c r="AE196" s="250"/>
      <c r="AF196" s="248"/>
      <c r="AG196" s="248"/>
    </row>
    <row r="197" spans="1:33" s="3" customFormat="1">
      <c r="A197" s="250"/>
      <c r="B197" s="250"/>
      <c r="C197" s="250"/>
      <c r="D197" s="250"/>
      <c r="E197" s="250"/>
      <c r="F197" s="250"/>
      <c r="G197" s="250"/>
      <c r="H197" s="250"/>
      <c r="I197" s="248"/>
      <c r="J197" s="248"/>
      <c r="K197" s="248"/>
      <c r="L197" s="248"/>
      <c r="M197" s="250"/>
      <c r="N197" s="250"/>
      <c r="O197" s="250"/>
      <c r="P197" s="250"/>
      <c r="Q197" s="250"/>
      <c r="R197" s="250"/>
      <c r="S197" s="250"/>
      <c r="T197" s="250"/>
      <c r="U197" s="250"/>
      <c r="V197" s="250"/>
      <c r="W197" s="250"/>
      <c r="X197" s="250"/>
      <c r="Y197" s="250"/>
      <c r="Z197" s="250"/>
      <c r="AA197" s="250"/>
      <c r="AB197" s="250"/>
      <c r="AC197" s="250"/>
      <c r="AD197" s="250"/>
      <c r="AE197" s="250"/>
      <c r="AF197" s="248"/>
      <c r="AG197" s="248"/>
    </row>
    <row r="198" spans="1:33" s="3" customFormat="1">
      <c r="A198" s="250"/>
      <c r="B198" s="250"/>
      <c r="C198" s="250"/>
      <c r="D198" s="250"/>
      <c r="E198" s="250"/>
      <c r="F198" s="250"/>
      <c r="G198" s="250"/>
      <c r="H198" s="250"/>
      <c r="I198" s="248"/>
      <c r="J198" s="248"/>
      <c r="K198" s="248"/>
      <c r="L198" s="248"/>
      <c r="M198" s="250"/>
      <c r="N198" s="250"/>
      <c r="O198" s="250"/>
      <c r="P198" s="250"/>
      <c r="Q198" s="250"/>
      <c r="R198" s="250"/>
      <c r="S198" s="250"/>
      <c r="T198" s="250"/>
      <c r="U198" s="250"/>
      <c r="V198" s="250"/>
      <c r="W198" s="250"/>
      <c r="X198" s="250"/>
      <c r="Y198" s="250"/>
      <c r="Z198" s="250"/>
      <c r="AA198" s="250"/>
      <c r="AB198" s="250"/>
      <c r="AC198" s="250"/>
      <c r="AD198" s="250"/>
      <c r="AE198" s="250"/>
      <c r="AF198" s="248"/>
      <c r="AG198" s="250"/>
    </row>
    <row r="199" spans="1:33" s="3" customFormat="1">
      <c r="A199" s="250"/>
      <c r="B199" s="250"/>
      <c r="C199" s="250"/>
      <c r="D199" s="250"/>
      <c r="E199" s="250"/>
      <c r="F199" s="250"/>
      <c r="G199" s="251"/>
      <c r="H199" s="250"/>
      <c r="I199" s="248"/>
      <c r="J199" s="248"/>
      <c r="K199" s="248"/>
      <c r="L199" s="248"/>
      <c r="M199" s="250"/>
      <c r="N199" s="250"/>
      <c r="O199" s="250"/>
      <c r="P199" s="250"/>
      <c r="Q199" s="250"/>
      <c r="R199" s="250"/>
      <c r="S199" s="250"/>
      <c r="T199" s="250"/>
      <c r="U199" s="250"/>
      <c r="V199" s="250"/>
      <c r="W199" s="250"/>
      <c r="X199" s="250"/>
      <c r="Y199" s="250"/>
      <c r="Z199" s="250"/>
      <c r="AA199" s="250"/>
      <c r="AB199" s="250"/>
      <c r="AC199" s="250"/>
      <c r="AD199" s="250"/>
      <c r="AE199" s="250"/>
      <c r="AF199" s="248"/>
      <c r="AG199" s="250"/>
    </row>
    <row r="200" spans="1:33" s="3" customFormat="1">
      <c r="A200" s="250"/>
      <c r="B200" s="250"/>
      <c r="C200" s="250"/>
      <c r="D200" s="250"/>
      <c r="E200" s="250"/>
      <c r="F200" s="250"/>
      <c r="G200" s="251"/>
      <c r="H200" s="250"/>
      <c r="I200" s="248"/>
      <c r="J200" s="248"/>
      <c r="K200" s="248"/>
      <c r="L200" s="248"/>
      <c r="M200" s="250"/>
      <c r="N200" s="250"/>
      <c r="O200" s="250"/>
      <c r="P200" s="250"/>
      <c r="Q200" s="250"/>
      <c r="R200" s="250"/>
      <c r="S200" s="250"/>
      <c r="T200" s="250"/>
      <c r="U200" s="250"/>
      <c r="V200" s="250"/>
      <c r="W200" s="250"/>
      <c r="X200" s="250"/>
      <c r="Y200" s="250"/>
      <c r="Z200" s="250"/>
      <c r="AA200" s="250"/>
      <c r="AB200" s="250"/>
      <c r="AC200" s="250"/>
      <c r="AD200" s="250"/>
      <c r="AE200" s="250"/>
      <c r="AF200" s="248"/>
      <c r="AG200" s="250"/>
    </row>
    <row r="201" spans="1:33" s="3" customFormat="1">
      <c r="A201" s="250"/>
      <c r="B201" s="250"/>
      <c r="C201" s="250"/>
      <c r="D201" s="250"/>
      <c r="E201" s="250"/>
      <c r="F201" s="250"/>
      <c r="G201" s="250"/>
      <c r="H201" s="250"/>
      <c r="I201" s="248"/>
      <c r="J201" s="248"/>
      <c r="K201" s="248"/>
      <c r="L201" s="248"/>
      <c r="M201" s="250"/>
      <c r="N201" s="250"/>
      <c r="O201" s="250"/>
      <c r="P201" s="250"/>
      <c r="Q201" s="250"/>
      <c r="R201" s="250"/>
      <c r="S201" s="250"/>
      <c r="T201" s="250"/>
      <c r="U201" s="250"/>
      <c r="V201" s="250"/>
      <c r="W201" s="250"/>
      <c r="X201" s="250"/>
      <c r="Y201" s="250"/>
      <c r="Z201" s="250"/>
      <c r="AA201" s="250"/>
      <c r="AB201" s="250"/>
      <c r="AC201" s="250"/>
      <c r="AD201" s="250"/>
      <c r="AE201" s="250"/>
      <c r="AF201" s="248"/>
      <c r="AG201" s="250"/>
    </row>
    <row r="202" spans="1:33" s="3" customFormat="1">
      <c r="A202" s="250"/>
      <c r="B202" s="250"/>
      <c r="C202" s="250"/>
      <c r="D202" s="250"/>
      <c r="E202" s="250"/>
      <c r="F202" s="250"/>
      <c r="G202" s="251"/>
      <c r="H202" s="250"/>
      <c r="I202" s="248"/>
      <c r="J202" s="248"/>
      <c r="K202" s="248"/>
      <c r="L202" s="248"/>
      <c r="M202" s="250"/>
      <c r="N202" s="250"/>
      <c r="O202" s="250"/>
      <c r="P202" s="250"/>
      <c r="Q202" s="250"/>
      <c r="R202" s="250"/>
      <c r="S202" s="250"/>
      <c r="T202" s="250"/>
      <c r="U202" s="250"/>
      <c r="V202" s="250"/>
      <c r="W202" s="250"/>
      <c r="X202" s="250"/>
      <c r="Y202" s="250"/>
      <c r="Z202" s="250"/>
      <c r="AA202" s="250"/>
      <c r="AB202" s="250"/>
      <c r="AC202" s="250"/>
      <c r="AD202" s="250"/>
      <c r="AE202" s="250"/>
      <c r="AF202" s="248"/>
      <c r="AG202" s="250"/>
    </row>
    <row r="203" spans="1:33" s="3" customFormat="1">
      <c r="A203" s="250"/>
      <c r="B203" s="250"/>
      <c r="C203" s="250"/>
      <c r="D203" s="250"/>
      <c r="E203" s="250"/>
      <c r="F203" s="250"/>
      <c r="G203" s="251"/>
      <c r="H203" s="250"/>
      <c r="I203" s="248"/>
      <c r="J203" s="248"/>
      <c r="K203" s="248"/>
      <c r="L203" s="248"/>
      <c r="M203" s="250"/>
      <c r="N203" s="250"/>
      <c r="O203" s="250"/>
      <c r="P203" s="250"/>
      <c r="Q203" s="250"/>
      <c r="R203" s="250"/>
      <c r="S203" s="250"/>
      <c r="T203" s="250"/>
      <c r="U203" s="250"/>
      <c r="V203" s="250"/>
      <c r="W203" s="250"/>
      <c r="X203" s="250"/>
      <c r="Y203" s="250"/>
      <c r="Z203" s="250"/>
      <c r="AA203" s="250"/>
      <c r="AB203" s="250"/>
      <c r="AC203" s="250"/>
      <c r="AD203" s="250"/>
      <c r="AE203" s="250"/>
      <c r="AF203" s="248"/>
      <c r="AG203" s="250"/>
    </row>
    <row r="204" spans="1:33" s="3" customFormat="1">
      <c r="A204" s="250"/>
      <c r="B204" s="250"/>
      <c r="C204" s="250"/>
      <c r="D204" s="250"/>
      <c r="E204" s="250"/>
      <c r="F204" s="250"/>
      <c r="G204" s="251"/>
      <c r="H204" s="250"/>
      <c r="I204" s="248"/>
      <c r="J204" s="248"/>
      <c r="K204" s="248"/>
      <c r="L204" s="248"/>
      <c r="M204" s="250"/>
      <c r="N204" s="250"/>
      <c r="O204" s="250"/>
      <c r="P204" s="250"/>
      <c r="Q204" s="250"/>
      <c r="R204" s="250"/>
      <c r="S204" s="250"/>
      <c r="T204" s="250"/>
      <c r="U204" s="250"/>
      <c r="V204" s="250"/>
      <c r="W204" s="250"/>
      <c r="X204" s="250"/>
      <c r="Y204" s="250"/>
      <c r="Z204" s="250"/>
      <c r="AA204" s="250"/>
      <c r="AB204" s="250"/>
      <c r="AC204" s="250"/>
      <c r="AD204" s="250"/>
      <c r="AE204" s="250"/>
      <c r="AF204" s="248"/>
      <c r="AG204" s="250"/>
    </row>
    <row r="205" spans="1:33" s="3" customFormat="1">
      <c r="A205" s="250"/>
      <c r="B205" s="250"/>
      <c r="C205" s="250"/>
      <c r="D205" s="250"/>
      <c r="E205" s="250"/>
      <c r="F205" s="250"/>
      <c r="G205" s="251"/>
      <c r="H205" s="250"/>
      <c r="I205" s="248"/>
      <c r="J205" s="248"/>
      <c r="K205" s="248"/>
      <c r="L205" s="248"/>
      <c r="M205" s="250"/>
      <c r="N205" s="250"/>
      <c r="O205" s="250"/>
      <c r="P205" s="250"/>
      <c r="Q205" s="250"/>
      <c r="R205" s="250"/>
      <c r="S205" s="250"/>
      <c r="T205" s="250"/>
      <c r="U205" s="250"/>
      <c r="V205" s="250"/>
      <c r="W205" s="250"/>
      <c r="X205" s="250"/>
      <c r="Y205" s="250"/>
      <c r="Z205" s="250"/>
      <c r="AA205" s="250"/>
      <c r="AB205" s="250"/>
      <c r="AC205" s="250"/>
      <c r="AD205" s="250"/>
      <c r="AE205" s="250"/>
      <c r="AF205" s="248"/>
      <c r="AG205" s="250"/>
    </row>
    <row r="206" spans="1:33" s="3" customFormat="1">
      <c r="A206" s="250"/>
      <c r="B206" s="250"/>
      <c r="C206" s="250"/>
      <c r="D206" s="250"/>
      <c r="E206" s="250"/>
      <c r="F206" s="250"/>
      <c r="G206" s="250"/>
      <c r="H206" s="250"/>
      <c r="I206" s="248"/>
      <c r="J206" s="248"/>
      <c r="K206" s="248"/>
      <c r="L206" s="248"/>
      <c r="M206" s="250"/>
      <c r="N206" s="250"/>
      <c r="O206" s="250"/>
      <c r="P206" s="250"/>
      <c r="Q206" s="250"/>
      <c r="R206" s="250"/>
      <c r="S206" s="250"/>
      <c r="T206" s="250"/>
      <c r="U206" s="250"/>
      <c r="V206" s="250"/>
      <c r="W206" s="250"/>
      <c r="X206" s="250"/>
      <c r="Y206" s="250"/>
      <c r="Z206" s="250"/>
      <c r="AA206" s="250"/>
      <c r="AB206" s="250"/>
      <c r="AC206" s="250"/>
      <c r="AD206" s="250"/>
      <c r="AE206" s="250"/>
      <c r="AF206" s="248"/>
      <c r="AG206" s="250"/>
    </row>
    <row r="207" spans="1:33" s="3" customFormat="1">
      <c r="A207" s="250"/>
      <c r="B207" s="250"/>
      <c r="C207" s="250"/>
      <c r="D207" s="250"/>
      <c r="E207" s="250"/>
      <c r="F207" s="250"/>
      <c r="G207" s="251"/>
      <c r="H207" s="250"/>
      <c r="I207" s="248"/>
      <c r="J207" s="248"/>
      <c r="K207" s="248"/>
      <c r="L207" s="248"/>
      <c r="M207" s="250"/>
      <c r="N207" s="250"/>
      <c r="O207" s="250"/>
      <c r="P207" s="250"/>
      <c r="Q207" s="250"/>
      <c r="R207" s="250"/>
      <c r="S207" s="250"/>
      <c r="T207" s="250"/>
      <c r="U207" s="250"/>
      <c r="V207" s="250"/>
      <c r="W207" s="250"/>
      <c r="X207" s="250"/>
      <c r="Y207" s="250"/>
      <c r="Z207" s="250"/>
      <c r="AA207" s="250"/>
      <c r="AB207" s="250"/>
      <c r="AC207" s="250"/>
      <c r="AD207" s="250"/>
      <c r="AE207" s="250"/>
      <c r="AF207" s="248"/>
      <c r="AG207" s="250"/>
    </row>
    <row r="208" spans="1:33" s="3" customFormat="1">
      <c r="A208" s="250"/>
      <c r="B208" s="250"/>
      <c r="C208" s="250"/>
      <c r="D208" s="250"/>
      <c r="E208" s="250"/>
      <c r="F208" s="250"/>
      <c r="G208" s="251"/>
      <c r="H208" s="250"/>
      <c r="I208" s="248"/>
      <c r="J208" s="248"/>
      <c r="K208" s="248"/>
      <c r="L208" s="248"/>
      <c r="M208" s="250"/>
      <c r="N208" s="250"/>
      <c r="O208" s="250"/>
      <c r="P208" s="250"/>
      <c r="Q208" s="250"/>
      <c r="R208" s="250"/>
      <c r="S208" s="250"/>
      <c r="T208" s="250"/>
      <c r="U208" s="250"/>
      <c r="V208" s="250"/>
      <c r="W208" s="250"/>
      <c r="X208" s="250"/>
      <c r="Y208" s="250"/>
      <c r="Z208" s="250"/>
      <c r="AA208" s="250"/>
      <c r="AB208" s="250"/>
      <c r="AC208" s="250"/>
      <c r="AD208" s="250"/>
      <c r="AE208" s="250"/>
      <c r="AF208" s="248"/>
      <c r="AG208" s="250"/>
    </row>
    <row r="209" spans="1:33" s="3" customFormat="1">
      <c r="A209" s="250"/>
      <c r="B209" s="250"/>
      <c r="C209" s="250"/>
      <c r="D209" s="250"/>
      <c r="E209" s="250"/>
      <c r="F209" s="250"/>
      <c r="G209" s="251"/>
      <c r="H209" s="250"/>
      <c r="I209" s="248"/>
      <c r="J209" s="248"/>
      <c r="K209" s="248"/>
      <c r="L209" s="248"/>
      <c r="M209" s="250"/>
      <c r="N209" s="250"/>
      <c r="O209" s="250"/>
      <c r="P209" s="250"/>
      <c r="Q209" s="250"/>
      <c r="R209" s="250"/>
      <c r="S209" s="250"/>
      <c r="T209" s="250"/>
      <c r="U209" s="250"/>
      <c r="V209" s="250"/>
      <c r="W209" s="250"/>
      <c r="X209" s="250"/>
      <c r="Y209" s="250"/>
      <c r="Z209" s="250"/>
      <c r="AA209" s="250"/>
      <c r="AB209" s="250"/>
      <c r="AC209" s="250"/>
      <c r="AD209" s="250"/>
      <c r="AE209" s="250"/>
      <c r="AF209" s="248"/>
      <c r="AG209" s="250"/>
    </row>
    <row r="210" spans="1:33" s="3" customFormat="1">
      <c r="A210" s="250"/>
      <c r="B210" s="250"/>
      <c r="C210" s="250"/>
      <c r="D210" s="250"/>
      <c r="E210" s="250"/>
      <c r="F210" s="250"/>
      <c r="G210" s="251"/>
      <c r="H210" s="250"/>
      <c r="I210" s="248"/>
      <c r="J210" s="248"/>
      <c r="K210" s="248"/>
      <c r="L210" s="248"/>
      <c r="M210" s="250"/>
      <c r="N210" s="250"/>
      <c r="O210" s="250"/>
      <c r="P210" s="250"/>
      <c r="Q210" s="250"/>
      <c r="R210" s="250"/>
      <c r="S210" s="250"/>
      <c r="T210" s="250"/>
      <c r="U210" s="250"/>
      <c r="V210" s="250"/>
      <c r="W210" s="250"/>
      <c r="X210" s="250"/>
      <c r="Y210" s="250"/>
      <c r="Z210" s="250"/>
      <c r="AA210" s="250"/>
      <c r="AB210" s="250"/>
      <c r="AC210" s="250"/>
      <c r="AD210" s="250"/>
      <c r="AE210" s="250"/>
      <c r="AF210" s="248"/>
      <c r="AG210" s="250"/>
    </row>
    <row r="211" spans="1:33" s="3" customFormat="1">
      <c r="A211" s="250"/>
      <c r="B211" s="250"/>
      <c r="C211" s="250"/>
      <c r="D211" s="250"/>
      <c r="E211" s="250"/>
      <c r="F211" s="250"/>
      <c r="G211" s="251"/>
      <c r="H211" s="250"/>
      <c r="I211" s="248"/>
      <c r="J211" s="248"/>
      <c r="K211" s="248"/>
      <c r="L211" s="248"/>
      <c r="M211" s="250"/>
      <c r="N211" s="250"/>
      <c r="O211" s="250"/>
      <c r="P211" s="250"/>
      <c r="Q211" s="250"/>
      <c r="R211" s="250"/>
      <c r="S211" s="250"/>
      <c r="T211" s="250"/>
      <c r="U211" s="250"/>
      <c r="V211" s="250"/>
      <c r="W211" s="250"/>
      <c r="X211" s="250"/>
      <c r="Y211" s="250"/>
      <c r="Z211" s="250"/>
      <c r="AA211" s="250"/>
      <c r="AB211" s="250"/>
      <c r="AC211" s="250"/>
      <c r="AD211" s="250"/>
      <c r="AE211" s="250"/>
      <c r="AF211" s="248"/>
      <c r="AG211" s="250"/>
    </row>
    <row r="212" spans="1:33" s="3" customFormat="1">
      <c r="A212" s="250"/>
      <c r="B212" s="250"/>
      <c r="C212" s="250"/>
      <c r="D212" s="250"/>
      <c r="E212" s="250"/>
      <c r="F212" s="250"/>
      <c r="G212" s="251"/>
      <c r="H212" s="250"/>
      <c r="I212" s="248"/>
      <c r="J212" s="248"/>
      <c r="K212" s="248"/>
      <c r="L212" s="248"/>
      <c r="M212" s="250"/>
      <c r="N212" s="250"/>
      <c r="O212" s="250"/>
      <c r="P212" s="250"/>
      <c r="Q212" s="250"/>
      <c r="R212" s="250"/>
      <c r="S212" s="250"/>
      <c r="T212" s="250"/>
      <c r="U212" s="250"/>
      <c r="V212" s="250"/>
      <c r="W212" s="250"/>
      <c r="X212" s="250"/>
      <c r="Y212" s="250"/>
      <c r="Z212" s="250"/>
      <c r="AA212" s="250"/>
      <c r="AB212" s="250"/>
      <c r="AC212" s="250"/>
      <c r="AD212" s="250"/>
      <c r="AE212" s="250"/>
      <c r="AF212" s="248"/>
      <c r="AG212" s="250"/>
    </row>
    <row r="213" spans="1:33" s="3" customFormat="1">
      <c r="A213" s="250"/>
      <c r="B213" s="250"/>
      <c r="C213" s="250"/>
      <c r="D213" s="250"/>
      <c r="E213" s="250"/>
      <c r="F213" s="250"/>
      <c r="G213" s="251"/>
      <c r="H213" s="250"/>
      <c r="I213" s="248"/>
      <c r="J213" s="248"/>
      <c r="K213" s="248"/>
      <c r="L213" s="248"/>
      <c r="M213" s="250"/>
      <c r="N213" s="250"/>
      <c r="O213" s="250"/>
      <c r="P213" s="250"/>
      <c r="Q213" s="250"/>
      <c r="R213" s="250"/>
      <c r="S213" s="250"/>
      <c r="T213" s="250"/>
      <c r="U213" s="250"/>
      <c r="V213" s="250"/>
      <c r="W213" s="250"/>
      <c r="X213" s="250"/>
      <c r="Y213" s="250"/>
      <c r="Z213" s="250"/>
      <c r="AA213" s="250"/>
      <c r="AB213" s="250"/>
      <c r="AC213" s="250"/>
      <c r="AD213" s="250"/>
      <c r="AE213" s="250"/>
      <c r="AF213" s="248"/>
      <c r="AG213" s="250"/>
    </row>
    <row r="214" spans="1:33" s="3" customFormat="1">
      <c r="A214" s="250"/>
      <c r="B214" s="250"/>
      <c r="C214" s="250"/>
      <c r="D214" s="250"/>
      <c r="E214" s="250"/>
      <c r="F214" s="250"/>
      <c r="G214" s="251"/>
      <c r="H214" s="250"/>
      <c r="I214" s="248"/>
      <c r="J214" s="248"/>
      <c r="K214" s="248"/>
      <c r="L214" s="248"/>
      <c r="M214" s="250"/>
      <c r="N214" s="250"/>
      <c r="O214" s="250"/>
      <c r="P214" s="250"/>
      <c r="Q214" s="250"/>
      <c r="R214" s="250"/>
      <c r="S214" s="250"/>
      <c r="T214" s="250"/>
      <c r="U214" s="250"/>
      <c r="V214" s="250"/>
      <c r="W214" s="250"/>
      <c r="X214" s="250"/>
      <c r="Y214" s="250"/>
      <c r="Z214" s="250"/>
      <c r="AA214" s="250"/>
      <c r="AB214" s="250"/>
      <c r="AC214" s="250"/>
      <c r="AD214" s="250"/>
      <c r="AE214" s="250"/>
      <c r="AF214" s="248"/>
      <c r="AG214" s="250"/>
    </row>
    <row r="215" spans="1:33" s="3" customFormat="1">
      <c r="A215" s="250"/>
      <c r="B215" s="250"/>
      <c r="C215" s="250"/>
      <c r="D215" s="250"/>
      <c r="E215" s="250"/>
      <c r="F215" s="250"/>
      <c r="G215" s="251"/>
      <c r="H215" s="250"/>
      <c r="I215" s="248"/>
      <c r="J215" s="248"/>
      <c r="K215" s="248"/>
      <c r="L215" s="248"/>
      <c r="M215" s="250"/>
      <c r="N215" s="250"/>
      <c r="O215" s="250"/>
      <c r="P215" s="250"/>
      <c r="Q215" s="250"/>
      <c r="R215" s="250"/>
      <c r="S215" s="250"/>
      <c r="T215" s="250"/>
      <c r="U215" s="250"/>
      <c r="V215" s="250"/>
      <c r="W215" s="250"/>
      <c r="X215" s="250"/>
      <c r="Y215" s="250"/>
      <c r="Z215" s="250"/>
      <c r="AA215" s="250"/>
      <c r="AB215" s="250"/>
      <c r="AC215" s="250"/>
      <c r="AD215" s="250"/>
      <c r="AE215" s="250"/>
      <c r="AF215" s="248"/>
      <c r="AG215" s="250"/>
    </row>
    <row r="216" spans="1:33" s="3" customFormat="1">
      <c r="A216" s="250"/>
      <c r="B216" s="250"/>
      <c r="C216" s="250"/>
      <c r="D216" s="250"/>
      <c r="E216" s="250"/>
      <c r="F216" s="250"/>
      <c r="G216" s="251"/>
      <c r="H216" s="250"/>
      <c r="I216" s="248"/>
      <c r="J216" s="248"/>
      <c r="K216" s="248"/>
      <c r="L216" s="248"/>
      <c r="M216" s="250"/>
      <c r="N216" s="250"/>
      <c r="O216" s="250"/>
      <c r="P216" s="250"/>
      <c r="Q216" s="250"/>
      <c r="R216" s="250"/>
      <c r="S216" s="250"/>
      <c r="T216" s="250"/>
      <c r="U216" s="250"/>
      <c r="V216" s="250"/>
      <c r="W216" s="250"/>
      <c r="X216" s="250"/>
      <c r="Y216" s="250"/>
      <c r="Z216" s="250"/>
      <c r="AA216" s="250"/>
      <c r="AB216" s="250"/>
      <c r="AC216" s="250"/>
      <c r="AD216" s="250"/>
      <c r="AE216" s="250"/>
      <c r="AF216" s="248"/>
      <c r="AG216" s="250"/>
    </row>
    <row r="217" spans="1:33" s="3" customFormat="1">
      <c r="A217" s="250"/>
      <c r="B217" s="250"/>
      <c r="C217" s="250"/>
      <c r="D217" s="250"/>
      <c r="E217" s="250"/>
      <c r="F217" s="250"/>
      <c r="G217" s="251"/>
      <c r="H217" s="250"/>
      <c r="I217" s="248"/>
      <c r="J217" s="248"/>
      <c r="K217" s="248"/>
      <c r="L217" s="248"/>
      <c r="M217" s="250"/>
      <c r="N217" s="250"/>
      <c r="O217" s="250"/>
      <c r="P217" s="250"/>
      <c r="Q217" s="250"/>
      <c r="R217" s="250"/>
      <c r="S217" s="250"/>
      <c r="T217" s="250"/>
      <c r="U217" s="250"/>
      <c r="V217" s="250"/>
      <c r="W217" s="250"/>
      <c r="X217" s="250"/>
      <c r="Y217" s="250"/>
      <c r="Z217" s="250"/>
      <c r="AA217" s="250"/>
      <c r="AB217" s="250"/>
      <c r="AC217" s="250"/>
      <c r="AD217" s="250"/>
      <c r="AE217" s="250"/>
      <c r="AF217" s="248"/>
      <c r="AG217" s="250"/>
    </row>
    <row r="218" spans="1:33" s="3" customFormat="1">
      <c r="A218" s="250"/>
      <c r="B218" s="250"/>
      <c r="C218" s="250"/>
      <c r="D218" s="250"/>
      <c r="E218" s="250"/>
      <c r="F218" s="250"/>
      <c r="G218" s="251"/>
      <c r="H218" s="250"/>
      <c r="I218" s="248"/>
      <c r="J218" s="248"/>
      <c r="K218" s="248"/>
      <c r="L218" s="248"/>
      <c r="M218" s="250"/>
      <c r="N218" s="250"/>
      <c r="O218" s="250"/>
      <c r="P218" s="250"/>
      <c r="Q218" s="250"/>
      <c r="R218" s="250"/>
      <c r="S218" s="250"/>
      <c r="T218" s="250"/>
      <c r="U218" s="250"/>
      <c r="V218" s="250"/>
      <c r="W218" s="250"/>
      <c r="X218" s="250"/>
      <c r="Y218" s="250"/>
      <c r="Z218" s="250"/>
      <c r="AA218" s="250"/>
      <c r="AB218" s="250"/>
      <c r="AC218" s="250"/>
      <c r="AD218" s="250"/>
      <c r="AE218" s="250"/>
      <c r="AF218" s="248"/>
      <c r="AG218" s="250"/>
    </row>
    <row r="219" spans="1:33" s="3" customFormat="1">
      <c r="A219" s="250"/>
      <c r="B219" s="250"/>
      <c r="C219" s="250"/>
      <c r="D219" s="250"/>
      <c r="E219" s="250"/>
      <c r="F219" s="250"/>
      <c r="G219" s="251"/>
      <c r="H219" s="250"/>
      <c r="I219" s="248"/>
      <c r="J219" s="248"/>
      <c r="K219" s="248"/>
      <c r="L219" s="248"/>
      <c r="M219" s="250"/>
      <c r="N219" s="250"/>
      <c r="O219" s="250"/>
      <c r="P219" s="250"/>
      <c r="Q219" s="250"/>
      <c r="R219" s="250"/>
      <c r="S219" s="250"/>
      <c r="T219" s="250"/>
      <c r="U219" s="250"/>
      <c r="V219" s="250"/>
      <c r="W219" s="250"/>
      <c r="X219" s="250"/>
      <c r="Y219" s="250"/>
      <c r="Z219" s="250"/>
      <c r="AA219" s="250"/>
      <c r="AB219" s="250"/>
      <c r="AC219" s="250"/>
      <c r="AD219" s="250"/>
      <c r="AE219" s="250"/>
      <c r="AF219" s="248"/>
      <c r="AG219" s="250"/>
    </row>
    <row r="220" spans="1:33" s="3" customFormat="1">
      <c r="A220" s="250"/>
      <c r="B220" s="250"/>
      <c r="C220" s="250"/>
      <c r="D220" s="250"/>
      <c r="E220" s="250"/>
      <c r="F220" s="250"/>
      <c r="G220" s="250"/>
      <c r="H220" s="250"/>
      <c r="I220" s="248"/>
      <c r="J220" s="248"/>
      <c r="K220" s="248"/>
      <c r="L220" s="248"/>
      <c r="M220" s="250"/>
      <c r="N220" s="250"/>
      <c r="O220" s="250"/>
      <c r="P220" s="250"/>
      <c r="Q220" s="250"/>
      <c r="R220" s="250"/>
      <c r="S220" s="250"/>
      <c r="T220" s="250"/>
      <c r="U220" s="250"/>
      <c r="V220" s="250"/>
      <c r="W220" s="250"/>
      <c r="X220" s="250"/>
      <c r="Y220" s="250"/>
      <c r="Z220" s="250"/>
      <c r="AA220" s="250"/>
      <c r="AB220" s="250"/>
      <c r="AC220" s="250"/>
      <c r="AD220" s="250"/>
      <c r="AE220" s="250"/>
      <c r="AF220" s="248"/>
      <c r="AG220" s="250"/>
    </row>
    <row r="221" spans="1:33" s="3" customFormat="1">
      <c r="A221" s="250"/>
      <c r="B221" s="250"/>
      <c r="C221" s="250"/>
      <c r="D221" s="250"/>
      <c r="E221" s="250"/>
      <c r="F221" s="250"/>
      <c r="G221" s="250"/>
      <c r="H221" s="250"/>
      <c r="I221" s="248"/>
      <c r="J221" s="248"/>
      <c r="K221" s="248"/>
      <c r="L221" s="248"/>
      <c r="M221" s="250"/>
      <c r="N221" s="250"/>
      <c r="O221" s="250"/>
      <c r="P221" s="250"/>
      <c r="Q221" s="250"/>
      <c r="R221" s="250"/>
      <c r="S221" s="250"/>
      <c r="T221" s="250"/>
      <c r="U221" s="250"/>
      <c r="V221" s="250"/>
      <c r="W221" s="250"/>
      <c r="X221" s="250"/>
      <c r="Y221" s="250"/>
      <c r="Z221" s="250"/>
      <c r="AA221" s="250"/>
      <c r="AB221" s="250"/>
      <c r="AC221" s="250"/>
      <c r="AD221" s="250"/>
      <c r="AE221" s="250"/>
      <c r="AF221" s="248"/>
      <c r="AG221" s="250"/>
    </row>
    <row r="222" spans="1:33" s="3" customFormat="1">
      <c r="A222" s="250"/>
      <c r="B222" s="250"/>
      <c r="C222" s="250"/>
      <c r="D222" s="250"/>
      <c r="E222" s="250"/>
      <c r="F222" s="250"/>
      <c r="G222" s="250"/>
      <c r="H222" s="250"/>
      <c r="I222" s="248"/>
      <c r="J222" s="248"/>
      <c r="K222" s="248"/>
      <c r="L222" s="248"/>
      <c r="M222" s="250"/>
      <c r="N222" s="250"/>
      <c r="O222" s="250"/>
      <c r="P222" s="250"/>
      <c r="Q222" s="250"/>
      <c r="R222" s="250"/>
      <c r="S222" s="250"/>
      <c r="T222" s="250"/>
      <c r="U222" s="250"/>
      <c r="V222" s="250"/>
      <c r="W222" s="250"/>
      <c r="X222" s="250"/>
      <c r="Y222" s="250"/>
      <c r="Z222" s="250"/>
      <c r="AA222" s="250"/>
      <c r="AB222" s="250"/>
      <c r="AC222" s="250"/>
      <c r="AD222" s="250"/>
      <c r="AE222" s="250"/>
      <c r="AF222" s="248"/>
      <c r="AG222" s="250"/>
    </row>
    <row r="223" spans="1:33" s="3" customFormat="1">
      <c r="A223" s="250"/>
      <c r="B223" s="250"/>
      <c r="C223" s="250"/>
      <c r="D223" s="250"/>
      <c r="E223" s="250"/>
      <c r="F223" s="250"/>
      <c r="G223" s="250"/>
      <c r="H223" s="250"/>
      <c r="I223" s="248"/>
      <c r="J223" s="248"/>
      <c r="K223" s="248"/>
      <c r="L223" s="248"/>
      <c r="M223" s="250"/>
      <c r="N223" s="250"/>
      <c r="O223" s="250"/>
      <c r="P223" s="250"/>
      <c r="Q223" s="250"/>
      <c r="R223" s="250"/>
      <c r="S223" s="250"/>
      <c r="T223" s="250"/>
      <c r="U223" s="250"/>
      <c r="V223" s="250"/>
      <c r="W223" s="250"/>
      <c r="X223" s="250"/>
      <c r="Y223" s="250"/>
      <c r="Z223" s="250"/>
      <c r="AA223" s="250"/>
      <c r="AB223" s="250"/>
      <c r="AC223" s="250"/>
      <c r="AD223" s="250"/>
      <c r="AE223" s="250"/>
      <c r="AF223" s="248"/>
      <c r="AG223" s="250"/>
    </row>
    <row r="224" spans="1:33" s="3" customFormat="1">
      <c r="A224" s="250"/>
      <c r="B224" s="250"/>
      <c r="C224" s="250"/>
      <c r="D224" s="250"/>
      <c r="E224" s="250"/>
      <c r="F224" s="250"/>
      <c r="G224" s="250"/>
      <c r="H224" s="250"/>
      <c r="I224" s="248"/>
      <c r="J224" s="248"/>
      <c r="K224" s="248"/>
      <c r="L224" s="248"/>
      <c r="M224" s="250"/>
      <c r="N224" s="250"/>
      <c r="O224" s="250"/>
      <c r="P224" s="250"/>
      <c r="Q224" s="250"/>
      <c r="R224" s="250"/>
      <c r="S224" s="250"/>
      <c r="T224" s="250"/>
      <c r="U224" s="250"/>
      <c r="V224" s="250"/>
      <c r="W224" s="250"/>
      <c r="X224" s="250"/>
      <c r="Y224" s="250"/>
      <c r="Z224" s="250"/>
      <c r="AA224" s="250"/>
      <c r="AB224" s="250"/>
      <c r="AC224" s="250"/>
      <c r="AD224" s="250"/>
      <c r="AE224" s="250"/>
      <c r="AF224" s="248"/>
      <c r="AG224" s="250"/>
    </row>
    <row r="225" spans="1:33" s="3" customFormat="1">
      <c r="A225" s="250"/>
      <c r="B225" s="250"/>
      <c r="C225" s="250"/>
      <c r="D225" s="250"/>
      <c r="E225" s="250"/>
      <c r="F225" s="250"/>
      <c r="G225" s="250"/>
      <c r="H225" s="250"/>
      <c r="I225" s="248"/>
      <c r="J225" s="248"/>
      <c r="K225" s="248"/>
      <c r="L225" s="248"/>
      <c r="M225" s="250"/>
      <c r="N225" s="250"/>
      <c r="O225" s="250"/>
      <c r="P225" s="250"/>
      <c r="Q225" s="250"/>
      <c r="R225" s="250"/>
      <c r="S225" s="250"/>
      <c r="T225" s="250"/>
      <c r="U225" s="250"/>
      <c r="V225" s="250"/>
      <c r="W225" s="250"/>
      <c r="X225" s="250"/>
      <c r="Y225" s="250"/>
      <c r="Z225" s="250"/>
      <c r="AA225" s="250"/>
      <c r="AB225" s="250"/>
      <c r="AC225" s="250"/>
      <c r="AD225" s="250"/>
      <c r="AE225" s="250"/>
      <c r="AF225" s="248"/>
      <c r="AG225" s="250"/>
    </row>
    <row r="226" spans="1:33" s="3" customFormat="1">
      <c r="A226" s="250"/>
      <c r="B226" s="250"/>
      <c r="C226" s="250"/>
      <c r="D226" s="250"/>
      <c r="E226" s="250"/>
      <c r="F226" s="250"/>
      <c r="G226" s="250"/>
      <c r="H226" s="250"/>
      <c r="I226" s="248"/>
      <c r="J226" s="248"/>
      <c r="K226" s="248"/>
      <c r="L226" s="248"/>
      <c r="M226" s="250"/>
      <c r="N226" s="250"/>
      <c r="O226" s="250"/>
      <c r="P226" s="250"/>
      <c r="Q226" s="250"/>
      <c r="R226" s="250"/>
      <c r="S226" s="250"/>
      <c r="T226" s="250"/>
      <c r="U226" s="250"/>
      <c r="V226" s="250"/>
      <c r="W226" s="250"/>
      <c r="X226" s="250"/>
      <c r="Y226" s="250"/>
      <c r="Z226" s="250"/>
      <c r="AA226" s="250"/>
      <c r="AB226" s="250"/>
      <c r="AC226" s="250"/>
      <c r="AD226" s="250"/>
      <c r="AE226" s="250"/>
      <c r="AF226" s="248"/>
      <c r="AG226" s="250"/>
    </row>
    <row r="227" spans="1:33" s="3" customFormat="1">
      <c r="A227" s="250"/>
      <c r="B227" s="250"/>
      <c r="C227" s="250"/>
      <c r="D227" s="250"/>
      <c r="E227" s="250"/>
      <c r="F227" s="250"/>
      <c r="G227" s="250"/>
      <c r="H227" s="250"/>
      <c r="I227" s="248"/>
      <c r="J227" s="248"/>
      <c r="K227" s="248"/>
      <c r="L227" s="248"/>
      <c r="M227" s="250"/>
      <c r="N227" s="250"/>
      <c r="O227" s="250"/>
      <c r="P227" s="250"/>
      <c r="Q227" s="250"/>
      <c r="R227" s="250"/>
      <c r="S227" s="250"/>
      <c r="T227" s="250"/>
      <c r="U227" s="250"/>
      <c r="V227" s="250"/>
      <c r="W227" s="250"/>
      <c r="X227" s="250"/>
      <c r="Y227" s="250"/>
      <c r="Z227" s="250"/>
      <c r="AA227" s="250"/>
      <c r="AB227" s="250"/>
      <c r="AC227" s="250"/>
      <c r="AD227" s="250"/>
      <c r="AE227" s="250"/>
      <c r="AF227" s="248"/>
      <c r="AG227" s="250"/>
    </row>
    <row r="228" spans="1:33" s="3" customFormat="1">
      <c r="A228" s="250"/>
      <c r="B228" s="250"/>
      <c r="C228" s="250"/>
      <c r="D228" s="250"/>
      <c r="E228" s="250"/>
      <c r="F228" s="250"/>
      <c r="G228" s="250"/>
      <c r="H228" s="250"/>
      <c r="I228" s="248"/>
      <c r="J228" s="248"/>
      <c r="K228" s="248"/>
      <c r="L228" s="248"/>
      <c r="M228" s="250"/>
      <c r="N228" s="250"/>
      <c r="O228" s="250"/>
      <c r="P228" s="250"/>
      <c r="Q228" s="250"/>
      <c r="R228" s="250"/>
      <c r="S228" s="250"/>
      <c r="T228" s="250"/>
      <c r="U228" s="250"/>
      <c r="V228" s="250"/>
      <c r="W228" s="250"/>
      <c r="X228" s="250"/>
      <c r="Y228" s="250"/>
      <c r="Z228" s="250"/>
      <c r="AA228" s="250"/>
      <c r="AB228" s="250"/>
      <c r="AC228" s="250"/>
      <c r="AD228" s="250"/>
      <c r="AE228" s="250"/>
      <c r="AF228" s="248"/>
      <c r="AG228" s="250"/>
    </row>
    <row r="229" spans="1:33" s="3" customFormat="1">
      <c r="A229" s="250"/>
      <c r="B229" s="250"/>
      <c r="C229" s="250"/>
      <c r="D229" s="250"/>
      <c r="E229" s="250"/>
      <c r="F229" s="250"/>
      <c r="G229" s="250"/>
      <c r="H229" s="250"/>
      <c r="I229" s="248"/>
      <c r="J229" s="248"/>
      <c r="K229" s="248"/>
      <c r="L229" s="248"/>
      <c r="M229" s="250"/>
      <c r="N229" s="250"/>
      <c r="O229" s="250"/>
      <c r="P229" s="250"/>
      <c r="Q229" s="250"/>
      <c r="R229" s="250"/>
      <c r="S229" s="250"/>
      <c r="T229" s="250"/>
      <c r="U229" s="250"/>
      <c r="V229" s="250"/>
      <c r="W229" s="250"/>
      <c r="X229" s="250"/>
      <c r="Y229" s="250"/>
      <c r="Z229" s="250"/>
      <c r="AA229" s="250"/>
      <c r="AB229" s="250"/>
      <c r="AC229" s="250"/>
      <c r="AD229" s="250"/>
      <c r="AE229" s="250"/>
      <c r="AF229" s="248"/>
      <c r="AG229" s="250"/>
    </row>
    <row r="230" spans="1:33" s="3" customFormat="1">
      <c r="A230" s="250"/>
      <c r="B230" s="250"/>
      <c r="C230" s="250"/>
      <c r="D230" s="250"/>
      <c r="E230" s="250"/>
      <c r="F230" s="250"/>
      <c r="G230" s="250"/>
      <c r="H230" s="250"/>
      <c r="I230" s="248"/>
      <c r="J230" s="248"/>
      <c r="K230" s="248"/>
      <c r="L230" s="248"/>
      <c r="M230" s="250"/>
      <c r="N230" s="250"/>
      <c r="O230" s="250"/>
      <c r="P230" s="250"/>
      <c r="Q230" s="250"/>
      <c r="R230" s="250"/>
      <c r="S230" s="250"/>
      <c r="T230" s="250"/>
      <c r="U230" s="250"/>
      <c r="V230" s="250"/>
      <c r="W230" s="250"/>
      <c r="X230" s="250"/>
      <c r="Y230" s="250"/>
      <c r="Z230" s="250"/>
      <c r="AA230" s="250"/>
      <c r="AB230" s="250"/>
      <c r="AC230" s="250"/>
      <c r="AD230" s="250"/>
      <c r="AE230" s="250"/>
      <c r="AF230" s="248"/>
      <c r="AG230" s="250"/>
    </row>
    <row r="231" spans="1:33" s="3" customFormat="1">
      <c r="A231" s="250"/>
      <c r="B231" s="250"/>
      <c r="C231" s="250"/>
      <c r="D231" s="250"/>
      <c r="E231" s="250"/>
      <c r="F231" s="250"/>
      <c r="G231" s="250"/>
      <c r="H231" s="250"/>
      <c r="I231" s="248"/>
      <c r="J231" s="248"/>
      <c r="K231" s="248"/>
      <c r="L231" s="248"/>
      <c r="M231" s="250"/>
      <c r="N231" s="250"/>
      <c r="O231" s="250"/>
      <c r="P231" s="250"/>
      <c r="Q231" s="250"/>
      <c r="R231" s="250"/>
      <c r="S231" s="250"/>
      <c r="T231" s="250"/>
      <c r="U231" s="250"/>
      <c r="V231" s="250"/>
      <c r="W231" s="250"/>
      <c r="X231" s="250"/>
      <c r="Y231" s="250"/>
      <c r="Z231" s="250"/>
      <c r="AA231" s="250"/>
      <c r="AB231" s="250"/>
      <c r="AC231" s="250"/>
      <c r="AD231" s="250"/>
      <c r="AE231" s="250"/>
      <c r="AF231" s="248"/>
      <c r="AG231" s="250"/>
    </row>
    <row r="232" spans="1:33" s="3" customFormat="1">
      <c r="A232" s="250"/>
      <c r="B232" s="250"/>
      <c r="C232" s="250"/>
      <c r="D232" s="250"/>
      <c r="E232" s="250"/>
      <c r="F232" s="250"/>
      <c r="G232" s="250"/>
      <c r="H232" s="250"/>
      <c r="I232" s="248"/>
      <c r="J232" s="248"/>
      <c r="K232" s="248"/>
      <c r="L232" s="248"/>
      <c r="M232" s="250"/>
      <c r="N232" s="250"/>
      <c r="O232" s="250"/>
      <c r="P232" s="250"/>
      <c r="Q232" s="250"/>
      <c r="R232" s="250"/>
      <c r="S232" s="250"/>
      <c r="T232" s="250"/>
      <c r="U232" s="250"/>
      <c r="V232" s="250"/>
      <c r="W232" s="250"/>
      <c r="X232" s="250"/>
      <c r="Y232" s="250"/>
      <c r="Z232" s="250"/>
      <c r="AA232" s="250"/>
      <c r="AB232" s="250"/>
      <c r="AC232" s="250"/>
      <c r="AD232" s="250"/>
      <c r="AE232" s="250"/>
      <c r="AF232" s="248"/>
      <c r="AG232" s="248"/>
    </row>
    <row r="233" spans="1:33" s="3" customFormat="1">
      <c r="A233" s="250"/>
      <c r="B233" s="250"/>
      <c r="C233" s="250"/>
      <c r="D233" s="250"/>
      <c r="E233" s="250"/>
      <c r="F233" s="250"/>
      <c r="G233" s="250"/>
      <c r="H233" s="250"/>
      <c r="I233" s="248"/>
      <c r="J233" s="248"/>
      <c r="K233" s="248"/>
      <c r="L233" s="248"/>
      <c r="M233" s="250"/>
      <c r="N233" s="250"/>
      <c r="O233" s="250"/>
      <c r="P233" s="250"/>
      <c r="Q233" s="250"/>
      <c r="R233" s="250"/>
      <c r="S233" s="250"/>
      <c r="T233" s="250"/>
      <c r="U233" s="250"/>
      <c r="V233" s="250"/>
      <c r="W233" s="250"/>
      <c r="X233" s="250"/>
      <c r="Y233" s="250"/>
      <c r="Z233" s="250"/>
      <c r="AA233" s="250"/>
      <c r="AB233" s="250"/>
      <c r="AC233" s="250"/>
      <c r="AD233" s="250"/>
      <c r="AE233" s="250"/>
      <c r="AF233" s="248"/>
      <c r="AG233" s="248"/>
    </row>
    <row r="234" spans="1:33" s="3" customFormat="1">
      <c r="A234" s="250"/>
      <c r="B234" s="250"/>
      <c r="C234" s="250"/>
      <c r="D234" s="250"/>
      <c r="E234" s="250"/>
      <c r="F234" s="250"/>
      <c r="G234" s="250"/>
      <c r="H234" s="250"/>
      <c r="I234" s="248"/>
      <c r="J234" s="248"/>
      <c r="K234" s="248"/>
      <c r="L234" s="248"/>
      <c r="M234" s="250"/>
      <c r="N234" s="250"/>
      <c r="O234" s="250"/>
      <c r="P234" s="250"/>
      <c r="Q234" s="250"/>
      <c r="R234" s="250"/>
      <c r="S234" s="250"/>
      <c r="T234" s="250"/>
      <c r="U234" s="250"/>
      <c r="V234" s="250"/>
      <c r="W234" s="250"/>
      <c r="X234" s="250"/>
      <c r="Y234" s="250"/>
      <c r="Z234" s="250"/>
      <c r="AA234" s="250"/>
      <c r="AB234" s="250"/>
      <c r="AC234" s="250"/>
      <c r="AD234" s="250"/>
      <c r="AE234" s="250"/>
      <c r="AF234" s="248"/>
      <c r="AG234" s="250"/>
    </row>
    <row r="235" spans="1:33" s="3" customFormat="1">
      <c r="A235" s="250"/>
      <c r="B235" s="250"/>
      <c r="C235" s="250"/>
      <c r="D235" s="250"/>
      <c r="E235" s="250"/>
      <c r="F235" s="250"/>
      <c r="G235" s="250"/>
      <c r="H235" s="250"/>
      <c r="I235" s="248"/>
      <c r="J235" s="248"/>
      <c r="K235" s="248"/>
      <c r="L235" s="248"/>
      <c r="M235" s="250"/>
      <c r="N235" s="250"/>
      <c r="O235" s="250"/>
      <c r="P235" s="250"/>
      <c r="Q235" s="250"/>
      <c r="R235" s="250"/>
      <c r="S235" s="250"/>
      <c r="T235" s="250"/>
      <c r="U235" s="250"/>
      <c r="V235" s="250"/>
      <c r="W235" s="250"/>
      <c r="X235" s="250"/>
      <c r="Y235" s="250"/>
      <c r="Z235" s="250"/>
      <c r="AA235" s="250"/>
      <c r="AB235" s="250"/>
      <c r="AC235" s="250"/>
      <c r="AD235" s="250"/>
      <c r="AE235" s="250"/>
      <c r="AF235" s="248"/>
      <c r="AG235" s="250"/>
    </row>
    <row r="236" spans="1:33" s="3" customFormat="1">
      <c r="A236" s="250"/>
      <c r="B236" s="250"/>
      <c r="C236" s="250"/>
      <c r="D236" s="250"/>
      <c r="E236" s="250"/>
      <c r="F236" s="250"/>
      <c r="G236" s="250"/>
      <c r="H236" s="250"/>
      <c r="I236" s="248"/>
      <c r="J236" s="248"/>
      <c r="K236" s="248"/>
      <c r="L236" s="248"/>
      <c r="M236" s="250"/>
      <c r="N236" s="250"/>
      <c r="O236" s="250"/>
      <c r="P236" s="250"/>
      <c r="Q236" s="250"/>
      <c r="R236" s="250"/>
      <c r="S236" s="250"/>
      <c r="T236" s="250"/>
      <c r="U236" s="250"/>
      <c r="V236" s="250"/>
      <c r="W236" s="250"/>
      <c r="X236" s="250"/>
      <c r="Y236" s="250"/>
      <c r="Z236" s="250"/>
      <c r="AA236" s="250"/>
      <c r="AB236" s="250"/>
      <c r="AC236" s="250"/>
      <c r="AD236" s="250"/>
      <c r="AE236" s="250"/>
      <c r="AF236" s="248"/>
      <c r="AG236" s="248"/>
    </row>
    <row r="237" spans="1:33" s="3" customFormat="1">
      <c r="A237" s="250"/>
      <c r="B237" s="250"/>
      <c r="C237" s="250"/>
      <c r="D237" s="250"/>
      <c r="E237" s="250"/>
      <c r="F237" s="250"/>
      <c r="G237" s="250"/>
      <c r="H237" s="250"/>
      <c r="I237" s="248"/>
      <c r="J237" s="248"/>
      <c r="K237" s="248"/>
      <c r="L237" s="248"/>
      <c r="M237" s="250"/>
      <c r="N237" s="250"/>
      <c r="O237" s="250"/>
      <c r="P237" s="250"/>
      <c r="Q237" s="250"/>
      <c r="R237" s="250"/>
      <c r="S237" s="250"/>
      <c r="T237" s="250"/>
      <c r="U237" s="250"/>
      <c r="V237" s="250"/>
      <c r="W237" s="250"/>
      <c r="X237" s="250"/>
      <c r="Y237" s="250"/>
      <c r="Z237" s="250"/>
      <c r="AA237" s="250"/>
      <c r="AB237" s="250"/>
      <c r="AC237" s="250"/>
      <c r="AD237" s="250"/>
      <c r="AE237" s="250"/>
      <c r="AF237" s="248"/>
      <c r="AG237" s="250"/>
    </row>
    <row r="238" spans="1:33" s="3" customFormat="1">
      <c r="A238" s="250"/>
      <c r="B238" s="250"/>
      <c r="C238" s="250"/>
      <c r="D238" s="250"/>
      <c r="E238" s="250"/>
      <c r="F238" s="250"/>
      <c r="G238" s="251"/>
      <c r="H238" s="250"/>
      <c r="I238" s="248"/>
      <c r="J238" s="248"/>
      <c r="K238" s="248"/>
      <c r="L238" s="248"/>
      <c r="M238" s="250"/>
      <c r="N238" s="250"/>
      <c r="O238" s="250"/>
      <c r="P238" s="250"/>
      <c r="Q238" s="250"/>
      <c r="R238" s="250"/>
      <c r="S238" s="250"/>
      <c r="T238" s="250"/>
      <c r="U238" s="250"/>
      <c r="V238" s="250"/>
      <c r="W238" s="250"/>
      <c r="X238" s="250"/>
      <c r="Y238" s="250"/>
      <c r="Z238" s="250"/>
      <c r="AA238" s="250"/>
      <c r="AB238" s="250"/>
      <c r="AC238" s="250"/>
      <c r="AD238" s="250"/>
      <c r="AE238" s="250"/>
      <c r="AF238" s="248"/>
      <c r="AG238" s="250"/>
    </row>
    <row r="239" spans="1:33" s="3" customFormat="1">
      <c r="A239" s="250"/>
      <c r="B239" s="250"/>
      <c r="C239" s="250"/>
      <c r="D239" s="250"/>
      <c r="E239" s="250"/>
      <c r="F239" s="250"/>
      <c r="G239" s="251"/>
      <c r="H239" s="250"/>
      <c r="I239" s="248"/>
      <c r="J239" s="248"/>
      <c r="K239" s="248"/>
      <c r="L239" s="248"/>
      <c r="M239" s="250"/>
      <c r="N239" s="250"/>
      <c r="O239" s="250"/>
      <c r="P239" s="250"/>
      <c r="Q239" s="250"/>
      <c r="R239" s="250"/>
      <c r="S239" s="250"/>
      <c r="T239" s="250"/>
      <c r="U239" s="250"/>
      <c r="V239" s="250"/>
      <c r="W239" s="250"/>
      <c r="X239" s="250"/>
      <c r="Y239" s="250"/>
      <c r="Z239" s="250"/>
      <c r="AA239" s="250"/>
      <c r="AB239" s="250"/>
      <c r="AC239" s="250"/>
      <c r="AD239" s="250"/>
      <c r="AE239" s="250"/>
      <c r="AF239" s="248"/>
      <c r="AG239" s="250"/>
    </row>
    <row r="240" spans="1:33" s="3" customFormat="1">
      <c r="A240" s="250"/>
      <c r="B240" s="250"/>
      <c r="C240" s="250"/>
      <c r="D240" s="250"/>
      <c r="E240" s="250"/>
      <c r="F240" s="250"/>
      <c r="G240" s="250"/>
      <c r="H240" s="250"/>
      <c r="I240" s="248"/>
      <c r="J240" s="248"/>
      <c r="K240" s="248"/>
      <c r="L240" s="248"/>
      <c r="M240" s="250"/>
      <c r="N240" s="250"/>
      <c r="O240" s="250"/>
      <c r="P240" s="250"/>
      <c r="Q240" s="250"/>
      <c r="R240" s="250"/>
      <c r="S240" s="250"/>
      <c r="T240" s="250"/>
      <c r="U240" s="250"/>
      <c r="V240" s="250"/>
      <c r="W240" s="250"/>
      <c r="X240" s="250"/>
      <c r="Y240" s="250"/>
      <c r="Z240" s="250"/>
      <c r="AA240" s="250"/>
      <c r="AB240" s="250"/>
      <c r="AC240" s="250"/>
      <c r="AD240" s="250"/>
      <c r="AE240" s="250"/>
      <c r="AF240" s="248"/>
      <c r="AG240" s="250"/>
    </row>
    <row r="241" spans="1:33" s="3" customFormat="1">
      <c r="A241" s="250"/>
      <c r="B241" s="250"/>
      <c r="C241" s="250"/>
      <c r="D241" s="250"/>
      <c r="E241" s="250"/>
      <c r="F241" s="250"/>
      <c r="G241" s="250"/>
      <c r="H241" s="250"/>
      <c r="I241" s="248"/>
      <c r="J241" s="248"/>
      <c r="K241" s="248"/>
      <c r="L241" s="248"/>
      <c r="M241" s="250"/>
      <c r="N241" s="250"/>
      <c r="O241" s="250"/>
      <c r="P241" s="250"/>
      <c r="Q241" s="250"/>
      <c r="R241" s="250"/>
      <c r="S241" s="250"/>
      <c r="T241" s="250"/>
      <c r="U241" s="250"/>
      <c r="V241" s="250"/>
      <c r="W241" s="250"/>
      <c r="X241" s="250"/>
      <c r="Y241" s="250"/>
      <c r="Z241" s="250"/>
      <c r="AA241" s="250"/>
      <c r="AB241" s="250"/>
      <c r="AC241" s="250"/>
      <c r="AD241" s="250"/>
      <c r="AE241" s="250"/>
      <c r="AF241" s="248"/>
      <c r="AG241" s="250"/>
    </row>
    <row r="242" spans="1:33" s="3" customFormat="1">
      <c r="A242" s="250"/>
      <c r="B242" s="250"/>
      <c r="C242" s="250"/>
      <c r="D242" s="250"/>
      <c r="E242" s="250"/>
      <c r="F242" s="250"/>
      <c r="G242" s="250"/>
      <c r="H242" s="250"/>
      <c r="I242" s="248"/>
      <c r="J242" s="248"/>
      <c r="K242" s="248"/>
      <c r="L242" s="248"/>
      <c r="M242" s="250"/>
      <c r="N242" s="250"/>
      <c r="O242" s="250"/>
      <c r="P242" s="250"/>
      <c r="Q242" s="250"/>
      <c r="R242" s="250"/>
      <c r="S242" s="250"/>
      <c r="T242" s="250"/>
      <c r="U242" s="250"/>
      <c r="V242" s="250"/>
      <c r="W242" s="250"/>
      <c r="X242" s="250"/>
      <c r="Y242" s="250"/>
      <c r="Z242" s="250"/>
      <c r="AA242" s="250"/>
      <c r="AB242" s="250"/>
      <c r="AC242" s="250"/>
      <c r="AD242" s="250"/>
      <c r="AE242" s="250"/>
      <c r="AF242" s="248"/>
      <c r="AG242" s="250"/>
    </row>
    <row r="243" spans="1:33" s="3" customFormat="1">
      <c r="A243" s="250"/>
      <c r="B243" s="250"/>
      <c r="C243" s="250"/>
      <c r="D243" s="250"/>
      <c r="E243" s="250"/>
      <c r="F243" s="250"/>
      <c r="G243" s="250"/>
      <c r="H243" s="250"/>
      <c r="I243" s="248"/>
      <c r="J243" s="248"/>
      <c r="K243" s="248"/>
      <c r="L243" s="248"/>
      <c r="M243" s="250"/>
      <c r="N243" s="250"/>
      <c r="O243" s="250"/>
      <c r="P243" s="250"/>
      <c r="Q243" s="250"/>
      <c r="R243" s="250"/>
      <c r="S243" s="250"/>
      <c r="T243" s="250"/>
      <c r="U243" s="250"/>
      <c r="V243" s="250"/>
      <c r="W243" s="250"/>
      <c r="X243" s="250"/>
      <c r="Y243" s="250"/>
      <c r="Z243" s="250"/>
      <c r="AA243" s="250"/>
      <c r="AB243" s="250"/>
      <c r="AC243" s="250"/>
      <c r="AD243" s="250"/>
      <c r="AE243" s="250"/>
      <c r="AF243" s="248"/>
      <c r="AG243" s="250"/>
    </row>
    <row r="244" spans="1:33" s="3" customFormat="1">
      <c r="A244" s="250"/>
      <c r="B244" s="250"/>
      <c r="C244" s="250"/>
      <c r="D244" s="250"/>
      <c r="E244" s="250"/>
      <c r="F244" s="250"/>
      <c r="G244" s="250"/>
      <c r="H244" s="250"/>
      <c r="I244" s="248"/>
      <c r="J244" s="248"/>
      <c r="K244" s="248"/>
      <c r="L244" s="248"/>
      <c r="M244" s="250"/>
      <c r="N244" s="250"/>
      <c r="O244" s="250"/>
      <c r="P244" s="250"/>
      <c r="Q244" s="250"/>
      <c r="R244" s="250"/>
      <c r="S244" s="250"/>
      <c r="T244" s="250"/>
      <c r="U244" s="250"/>
      <c r="V244" s="250"/>
      <c r="W244" s="250"/>
      <c r="X244" s="250"/>
      <c r="Y244" s="250"/>
      <c r="Z244" s="250"/>
      <c r="AA244" s="250"/>
      <c r="AB244" s="250"/>
      <c r="AC244" s="250"/>
      <c r="AD244" s="250"/>
      <c r="AE244" s="250"/>
      <c r="AF244" s="248"/>
      <c r="AG244" s="250"/>
    </row>
    <row r="245" spans="1:33" s="3" customFormat="1">
      <c r="A245" s="250"/>
      <c r="B245" s="250"/>
      <c r="C245" s="250"/>
      <c r="D245" s="250"/>
      <c r="E245" s="250"/>
      <c r="F245" s="250"/>
      <c r="G245" s="250"/>
      <c r="H245" s="250"/>
      <c r="I245" s="248"/>
      <c r="J245" s="248"/>
      <c r="K245" s="248"/>
      <c r="L245" s="248"/>
      <c r="M245" s="250"/>
      <c r="N245" s="250"/>
      <c r="O245" s="250"/>
      <c r="P245" s="250"/>
      <c r="Q245" s="250"/>
      <c r="R245" s="250"/>
      <c r="S245" s="250"/>
      <c r="T245" s="250"/>
      <c r="U245" s="250"/>
      <c r="V245" s="250"/>
      <c r="W245" s="250"/>
      <c r="X245" s="250"/>
      <c r="Y245" s="250"/>
      <c r="Z245" s="250"/>
      <c r="AA245" s="250"/>
      <c r="AB245" s="250"/>
      <c r="AC245" s="250"/>
      <c r="AD245" s="250"/>
      <c r="AE245" s="250"/>
      <c r="AF245" s="248"/>
      <c r="AG245" s="250"/>
    </row>
    <row r="246" spans="1:33" s="3" customFormat="1">
      <c r="A246" s="250"/>
      <c r="B246" s="250"/>
      <c r="C246" s="250"/>
      <c r="D246" s="250"/>
      <c r="E246" s="250"/>
      <c r="F246" s="250"/>
      <c r="G246" s="250"/>
      <c r="H246" s="250"/>
      <c r="I246" s="248"/>
      <c r="J246" s="248"/>
      <c r="K246" s="248"/>
      <c r="L246" s="248"/>
      <c r="M246" s="250"/>
      <c r="N246" s="250"/>
      <c r="O246" s="250"/>
      <c r="P246" s="250"/>
      <c r="Q246" s="250"/>
      <c r="R246" s="250"/>
      <c r="S246" s="250"/>
      <c r="T246" s="250"/>
      <c r="U246" s="250"/>
      <c r="V246" s="250"/>
      <c r="W246" s="250"/>
      <c r="X246" s="250"/>
      <c r="Y246" s="250"/>
      <c r="Z246" s="250"/>
      <c r="AA246" s="250"/>
      <c r="AB246" s="250"/>
      <c r="AC246" s="250"/>
      <c r="AD246" s="250"/>
      <c r="AE246" s="250"/>
      <c r="AF246" s="248"/>
      <c r="AG246" s="250"/>
    </row>
    <row r="247" spans="1:33" s="3" customFormat="1">
      <c r="A247" s="250"/>
      <c r="B247" s="250"/>
      <c r="C247" s="250"/>
      <c r="D247" s="250"/>
      <c r="E247" s="250"/>
      <c r="F247" s="250"/>
      <c r="G247" s="250"/>
      <c r="H247" s="250"/>
      <c r="I247" s="248"/>
      <c r="J247" s="248"/>
      <c r="K247" s="248"/>
      <c r="L247" s="248"/>
      <c r="M247" s="250"/>
      <c r="N247" s="250"/>
      <c r="O247" s="250"/>
      <c r="P247" s="250"/>
      <c r="Q247" s="250"/>
      <c r="R247" s="250"/>
      <c r="S247" s="250"/>
      <c r="T247" s="250"/>
      <c r="U247" s="250"/>
      <c r="V247" s="250"/>
      <c r="W247" s="250"/>
      <c r="X247" s="250"/>
      <c r="Y247" s="250"/>
      <c r="Z247" s="250"/>
      <c r="AA247" s="250"/>
      <c r="AB247" s="250"/>
      <c r="AC247" s="250"/>
      <c r="AD247" s="250"/>
      <c r="AE247" s="250"/>
      <c r="AF247" s="248"/>
      <c r="AG247" s="250"/>
    </row>
    <row r="248" spans="1:33" s="3" customFormat="1">
      <c r="A248" s="250"/>
      <c r="B248" s="250"/>
      <c r="C248" s="250"/>
      <c r="D248" s="250"/>
      <c r="E248" s="250"/>
      <c r="F248" s="250"/>
      <c r="G248" s="250"/>
      <c r="H248" s="250"/>
      <c r="I248" s="248"/>
      <c r="J248" s="248"/>
      <c r="K248" s="248"/>
      <c r="L248" s="248"/>
      <c r="M248" s="250"/>
      <c r="N248" s="250"/>
      <c r="O248" s="250"/>
      <c r="P248" s="250"/>
      <c r="Q248" s="250"/>
      <c r="R248" s="250"/>
      <c r="S248" s="250"/>
      <c r="T248" s="250"/>
      <c r="U248" s="250"/>
      <c r="V248" s="250"/>
      <c r="W248" s="250"/>
      <c r="X248" s="250"/>
      <c r="Y248" s="250"/>
      <c r="Z248" s="250"/>
      <c r="AA248" s="250"/>
      <c r="AB248" s="250"/>
      <c r="AC248" s="250"/>
      <c r="AD248" s="250"/>
      <c r="AE248" s="250"/>
      <c r="AF248" s="248"/>
      <c r="AG248" s="250"/>
    </row>
    <row r="249" spans="1:33" s="3" customFormat="1">
      <c r="A249" s="250"/>
      <c r="B249" s="250"/>
      <c r="C249" s="250"/>
      <c r="D249" s="250"/>
      <c r="E249" s="250"/>
      <c r="F249" s="250"/>
      <c r="G249" s="250"/>
      <c r="H249" s="250"/>
      <c r="I249" s="248"/>
      <c r="J249" s="248"/>
      <c r="K249" s="248"/>
      <c r="L249" s="248"/>
      <c r="M249" s="250"/>
      <c r="N249" s="250"/>
      <c r="O249" s="250"/>
      <c r="P249" s="250"/>
      <c r="Q249" s="250"/>
      <c r="R249" s="250"/>
      <c r="S249" s="250"/>
      <c r="T249" s="250"/>
      <c r="U249" s="250"/>
      <c r="V249" s="250"/>
      <c r="W249" s="250"/>
      <c r="X249" s="250"/>
      <c r="Y249" s="250"/>
      <c r="Z249" s="250"/>
      <c r="AA249" s="250"/>
      <c r="AB249" s="250"/>
      <c r="AC249" s="250"/>
      <c r="AD249" s="250"/>
      <c r="AE249" s="250"/>
      <c r="AF249" s="248"/>
      <c r="AG249" s="250"/>
    </row>
    <row r="250" spans="1:33" s="3" customFormat="1">
      <c r="A250" s="250"/>
      <c r="B250" s="250"/>
      <c r="C250" s="250"/>
      <c r="D250" s="250"/>
      <c r="E250" s="250"/>
      <c r="F250" s="250"/>
      <c r="G250" s="250"/>
      <c r="H250" s="250"/>
      <c r="I250" s="248"/>
      <c r="J250" s="248"/>
      <c r="K250" s="248"/>
      <c r="L250" s="248"/>
      <c r="M250" s="250"/>
      <c r="N250" s="250"/>
      <c r="O250" s="250"/>
      <c r="P250" s="250"/>
      <c r="Q250" s="250"/>
      <c r="R250" s="250"/>
      <c r="S250" s="250"/>
      <c r="T250" s="250"/>
      <c r="U250" s="250"/>
      <c r="V250" s="250"/>
      <c r="W250" s="250"/>
      <c r="X250" s="250"/>
      <c r="Y250" s="250"/>
      <c r="Z250" s="250"/>
      <c r="AA250" s="250"/>
      <c r="AB250" s="250"/>
      <c r="AC250" s="250"/>
      <c r="AD250" s="250"/>
      <c r="AE250" s="250"/>
      <c r="AF250" s="248"/>
      <c r="AG250" s="250"/>
    </row>
    <row r="251" spans="1:33" s="3" customFormat="1">
      <c r="A251" s="250"/>
      <c r="B251" s="250"/>
      <c r="C251" s="250"/>
      <c r="D251" s="250"/>
      <c r="E251" s="250"/>
      <c r="F251" s="250"/>
      <c r="G251" s="250"/>
      <c r="H251" s="250"/>
      <c r="I251" s="248"/>
      <c r="J251" s="248"/>
      <c r="K251" s="248"/>
      <c r="L251" s="248"/>
      <c r="M251" s="250"/>
      <c r="N251" s="250"/>
      <c r="O251" s="250"/>
      <c r="P251" s="250"/>
      <c r="Q251" s="250"/>
      <c r="R251" s="250"/>
      <c r="S251" s="250"/>
      <c r="T251" s="250"/>
      <c r="U251" s="250"/>
      <c r="V251" s="250"/>
      <c r="W251" s="250"/>
      <c r="X251" s="250"/>
      <c r="Y251" s="250"/>
      <c r="Z251" s="250"/>
      <c r="AA251" s="250"/>
      <c r="AB251" s="250"/>
      <c r="AC251" s="250"/>
      <c r="AD251" s="250"/>
      <c r="AE251" s="250"/>
      <c r="AF251" s="248"/>
      <c r="AG251" s="250"/>
    </row>
    <row r="252" spans="1:33" s="3" customFormat="1">
      <c r="A252" s="250"/>
      <c r="B252" s="250"/>
      <c r="C252" s="250"/>
      <c r="D252" s="250"/>
      <c r="E252" s="250"/>
      <c r="F252" s="250"/>
      <c r="G252" s="250"/>
      <c r="H252" s="250"/>
      <c r="I252" s="248"/>
      <c r="J252" s="248"/>
      <c r="K252" s="248"/>
      <c r="L252" s="248"/>
      <c r="M252" s="250"/>
      <c r="N252" s="250"/>
      <c r="O252" s="250"/>
      <c r="P252" s="250"/>
      <c r="Q252" s="250"/>
      <c r="R252" s="250"/>
      <c r="S252" s="250"/>
      <c r="T252" s="250"/>
      <c r="U252" s="250"/>
      <c r="V252" s="250"/>
      <c r="W252" s="250"/>
      <c r="X252" s="250"/>
      <c r="Y252" s="250"/>
      <c r="Z252" s="250"/>
      <c r="AA252" s="250"/>
      <c r="AB252" s="250"/>
      <c r="AC252" s="250"/>
      <c r="AD252" s="250"/>
      <c r="AE252" s="250"/>
      <c r="AF252" s="248"/>
      <c r="AG252" s="250"/>
    </row>
    <row r="253" spans="1:33" s="3" customFormat="1">
      <c r="A253" s="250"/>
      <c r="B253" s="250"/>
      <c r="C253" s="250"/>
      <c r="D253" s="250"/>
      <c r="E253" s="250"/>
      <c r="F253" s="250"/>
      <c r="G253" s="250"/>
      <c r="H253" s="250"/>
      <c r="I253" s="248"/>
      <c r="J253" s="248"/>
      <c r="K253" s="248"/>
      <c r="L253" s="248"/>
      <c r="M253" s="250"/>
      <c r="N253" s="250"/>
      <c r="O253" s="250"/>
      <c r="P253" s="250"/>
      <c r="Q253" s="250"/>
      <c r="R253" s="250"/>
      <c r="S253" s="250"/>
      <c r="T253" s="250"/>
      <c r="U253" s="250"/>
      <c r="V253" s="250"/>
      <c r="W253" s="250"/>
      <c r="X253" s="250"/>
      <c r="Y253" s="250"/>
      <c r="Z253" s="250"/>
      <c r="AA253" s="250"/>
      <c r="AB253" s="250"/>
      <c r="AC253" s="250"/>
      <c r="AD253" s="250"/>
      <c r="AE253" s="250"/>
      <c r="AF253" s="248"/>
      <c r="AG253" s="250"/>
    </row>
    <row r="254" spans="1:33" s="3" customFormat="1">
      <c r="A254" s="250"/>
      <c r="B254" s="250"/>
      <c r="C254" s="250"/>
      <c r="D254" s="250"/>
      <c r="E254" s="250"/>
      <c r="F254" s="250"/>
      <c r="G254" s="250"/>
      <c r="H254" s="250"/>
      <c r="I254" s="248"/>
      <c r="J254" s="248"/>
      <c r="K254" s="248"/>
      <c r="L254" s="248"/>
      <c r="M254" s="250"/>
      <c r="N254" s="250"/>
      <c r="O254" s="250"/>
      <c r="P254" s="250"/>
      <c r="Q254" s="250"/>
      <c r="R254" s="250"/>
      <c r="S254" s="250"/>
      <c r="T254" s="250"/>
      <c r="U254" s="250"/>
      <c r="V254" s="250"/>
      <c r="W254" s="250"/>
      <c r="X254" s="250"/>
      <c r="Y254" s="250"/>
      <c r="Z254" s="250"/>
      <c r="AA254" s="250"/>
      <c r="AB254" s="250"/>
      <c r="AC254" s="250"/>
      <c r="AD254" s="250"/>
      <c r="AE254" s="250"/>
      <c r="AF254" s="248"/>
      <c r="AG254" s="250"/>
    </row>
    <row r="255" spans="1:33" s="3" customFormat="1">
      <c r="A255" s="250"/>
      <c r="B255" s="250"/>
      <c r="C255" s="250"/>
      <c r="D255" s="250"/>
      <c r="E255" s="250"/>
      <c r="F255" s="250"/>
      <c r="G255" s="250"/>
      <c r="H255" s="250"/>
      <c r="I255" s="248"/>
      <c r="J255" s="248"/>
      <c r="K255" s="248"/>
      <c r="L255" s="248"/>
      <c r="M255" s="250"/>
      <c r="N255" s="250"/>
      <c r="O255" s="250"/>
      <c r="P255" s="250"/>
      <c r="Q255" s="250"/>
      <c r="R255" s="250"/>
      <c r="S255" s="250"/>
      <c r="T255" s="250"/>
      <c r="U255" s="250"/>
      <c r="V255" s="250"/>
      <c r="W255" s="250"/>
      <c r="X255" s="250"/>
      <c r="Y255" s="250"/>
      <c r="Z255" s="250"/>
      <c r="AA255" s="250"/>
      <c r="AB255" s="250"/>
      <c r="AC255" s="250"/>
      <c r="AD255" s="250"/>
      <c r="AE255" s="250"/>
      <c r="AF255" s="248"/>
      <c r="AG255" s="250"/>
    </row>
    <row r="256" spans="1:33" s="3" customFormat="1">
      <c r="A256" s="250"/>
      <c r="B256" s="250"/>
      <c r="C256" s="250"/>
      <c r="D256" s="250"/>
      <c r="E256" s="250"/>
      <c r="F256" s="250"/>
      <c r="G256" s="250"/>
      <c r="H256" s="250"/>
      <c r="I256" s="248"/>
      <c r="J256" s="248"/>
      <c r="K256" s="248"/>
      <c r="L256" s="248"/>
      <c r="M256" s="250"/>
      <c r="N256" s="250"/>
      <c r="O256" s="250"/>
      <c r="P256" s="250"/>
      <c r="Q256" s="250"/>
      <c r="R256" s="250"/>
      <c r="S256" s="250"/>
      <c r="T256" s="250"/>
      <c r="U256" s="250"/>
      <c r="V256" s="250"/>
      <c r="W256" s="250"/>
      <c r="X256" s="250"/>
      <c r="Y256" s="250"/>
      <c r="Z256" s="250"/>
      <c r="AA256" s="250"/>
      <c r="AB256" s="250"/>
      <c r="AC256" s="250"/>
      <c r="AD256" s="250"/>
      <c r="AE256" s="250"/>
      <c r="AF256" s="248"/>
      <c r="AG256" s="250"/>
    </row>
    <row r="257" spans="1:33" s="3" customFormat="1">
      <c r="A257" s="250"/>
      <c r="B257" s="250"/>
      <c r="C257" s="250"/>
      <c r="D257" s="250"/>
      <c r="E257" s="250"/>
      <c r="F257" s="250"/>
      <c r="G257" s="250"/>
      <c r="H257" s="250"/>
      <c r="I257" s="248"/>
      <c r="J257" s="248"/>
      <c r="K257" s="248"/>
      <c r="L257" s="248"/>
      <c r="M257" s="250"/>
      <c r="N257" s="250"/>
      <c r="O257" s="250"/>
      <c r="P257" s="250"/>
      <c r="Q257" s="250"/>
      <c r="R257" s="250"/>
      <c r="S257" s="250"/>
      <c r="T257" s="250"/>
      <c r="U257" s="250"/>
      <c r="V257" s="250"/>
      <c r="W257" s="250"/>
      <c r="X257" s="250"/>
      <c r="Y257" s="250"/>
      <c r="Z257" s="250"/>
      <c r="AA257" s="250"/>
      <c r="AB257" s="250"/>
      <c r="AC257" s="250"/>
      <c r="AD257" s="250"/>
      <c r="AE257" s="250"/>
      <c r="AF257" s="248"/>
      <c r="AG257" s="250"/>
    </row>
    <row r="258" spans="1:33" s="3" customFormat="1">
      <c r="A258" s="250"/>
      <c r="B258" s="250"/>
      <c r="C258" s="250"/>
      <c r="D258" s="250"/>
      <c r="E258" s="250"/>
      <c r="F258" s="250"/>
      <c r="G258" s="250"/>
      <c r="H258" s="250"/>
      <c r="I258" s="248"/>
      <c r="J258" s="248"/>
      <c r="K258" s="248"/>
      <c r="L258" s="248"/>
      <c r="M258" s="250"/>
      <c r="N258" s="250"/>
      <c r="O258" s="250"/>
      <c r="P258" s="250"/>
      <c r="Q258" s="250"/>
      <c r="R258" s="250"/>
      <c r="S258" s="250"/>
      <c r="T258" s="250"/>
      <c r="U258" s="250"/>
      <c r="V258" s="250"/>
      <c r="W258" s="250"/>
      <c r="X258" s="250"/>
      <c r="Y258" s="250"/>
      <c r="Z258" s="250"/>
      <c r="AA258" s="250"/>
      <c r="AB258" s="250"/>
      <c r="AC258" s="250"/>
      <c r="AD258" s="250"/>
      <c r="AE258" s="250"/>
      <c r="AF258" s="248"/>
      <c r="AG258" s="250"/>
    </row>
    <row r="259" spans="1:33" s="3" customFormat="1">
      <c r="A259" s="250"/>
      <c r="B259" s="250"/>
      <c r="C259" s="250"/>
      <c r="D259" s="250"/>
      <c r="E259" s="250"/>
      <c r="F259" s="250"/>
      <c r="G259" s="250"/>
      <c r="H259" s="250"/>
      <c r="I259" s="248"/>
      <c r="J259" s="248"/>
      <c r="K259" s="248"/>
      <c r="L259" s="248"/>
      <c r="M259" s="250"/>
      <c r="N259" s="250"/>
      <c r="O259" s="250"/>
      <c r="P259" s="250"/>
      <c r="Q259" s="250"/>
      <c r="R259" s="250"/>
      <c r="S259" s="250"/>
      <c r="T259" s="250"/>
      <c r="U259" s="250"/>
      <c r="V259" s="250"/>
      <c r="W259" s="250"/>
      <c r="X259" s="250"/>
      <c r="Y259" s="250"/>
      <c r="Z259" s="250"/>
      <c r="AA259" s="250"/>
      <c r="AB259" s="250"/>
      <c r="AC259" s="250"/>
      <c r="AD259" s="250"/>
      <c r="AE259" s="250"/>
      <c r="AF259" s="248"/>
      <c r="AG259" s="250"/>
    </row>
    <row r="260" spans="1:33" s="3" customFormat="1">
      <c r="A260" s="250"/>
      <c r="B260" s="250"/>
      <c r="C260" s="250"/>
      <c r="D260" s="250"/>
      <c r="E260" s="250"/>
      <c r="F260" s="250"/>
      <c r="G260" s="250"/>
      <c r="H260" s="250"/>
      <c r="I260" s="248"/>
      <c r="J260" s="248"/>
      <c r="K260" s="248"/>
      <c r="L260" s="248"/>
      <c r="M260" s="250"/>
      <c r="N260" s="250"/>
      <c r="O260" s="250"/>
      <c r="P260" s="250"/>
      <c r="Q260" s="250"/>
      <c r="R260" s="250"/>
      <c r="S260" s="250"/>
      <c r="T260" s="250"/>
      <c r="U260" s="250"/>
      <c r="V260" s="250"/>
      <c r="W260" s="250"/>
      <c r="X260" s="250"/>
      <c r="Y260" s="250"/>
      <c r="Z260" s="250"/>
      <c r="AA260" s="250"/>
      <c r="AB260" s="250"/>
      <c r="AC260" s="250"/>
      <c r="AD260" s="250"/>
      <c r="AE260" s="250"/>
      <c r="AF260" s="248"/>
      <c r="AG260" s="250"/>
    </row>
    <row r="261" spans="1:33" s="3" customFormat="1">
      <c r="A261" s="250"/>
      <c r="B261" s="250"/>
      <c r="C261" s="250"/>
      <c r="D261" s="250"/>
      <c r="E261" s="250"/>
      <c r="F261" s="250"/>
      <c r="G261" s="250"/>
      <c r="H261" s="250"/>
      <c r="I261" s="248"/>
      <c r="J261" s="248"/>
      <c r="K261" s="248"/>
      <c r="L261" s="248"/>
      <c r="M261" s="250"/>
      <c r="N261" s="250"/>
      <c r="O261" s="250"/>
      <c r="P261" s="250"/>
      <c r="Q261" s="250"/>
      <c r="R261" s="250"/>
      <c r="S261" s="250"/>
      <c r="T261" s="250"/>
      <c r="U261" s="250"/>
      <c r="V261" s="250"/>
      <c r="W261" s="250"/>
      <c r="X261" s="250"/>
      <c r="Y261" s="250"/>
      <c r="Z261" s="250"/>
      <c r="AA261" s="250"/>
      <c r="AB261" s="250"/>
      <c r="AC261" s="250"/>
      <c r="AD261" s="250"/>
      <c r="AE261" s="250"/>
      <c r="AF261" s="248"/>
      <c r="AG261" s="250"/>
    </row>
    <row r="262" spans="1:33" s="3" customFormat="1">
      <c r="A262" s="250"/>
      <c r="B262" s="250"/>
      <c r="C262" s="250"/>
      <c r="D262" s="250"/>
      <c r="E262" s="250"/>
      <c r="F262" s="250"/>
      <c r="G262" s="250"/>
      <c r="H262" s="250"/>
      <c r="I262" s="248"/>
      <c r="J262" s="248"/>
      <c r="K262" s="248"/>
      <c r="L262" s="248"/>
      <c r="M262" s="250"/>
      <c r="N262" s="250"/>
      <c r="O262" s="250"/>
      <c r="P262" s="250"/>
      <c r="Q262" s="250"/>
      <c r="R262" s="250"/>
      <c r="S262" s="250"/>
      <c r="T262" s="250"/>
      <c r="U262" s="250"/>
      <c r="V262" s="250"/>
      <c r="W262" s="250"/>
      <c r="X262" s="250"/>
      <c r="Y262" s="250"/>
      <c r="Z262" s="250"/>
      <c r="AA262" s="250"/>
      <c r="AB262" s="250"/>
      <c r="AC262" s="250"/>
      <c r="AD262" s="250"/>
      <c r="AE262" s="250"/>
      <c r="AF262" s="248"/>
      <c r="AG262" s="250"/>
    </row>
    <row r="263" spans="1:33" s="3" customFormat="1">
      <c r="A263" s="250"/>
      <c r="B263" s="250"/>
      <c r="C263" s="250"/>
      <c r="D263" s="250"/>
      <c r="E263" s="250"/>
      <c r="F263" s="250"/>
      <c r="G263" s="250"/>
      <c r="H263" s="250"/>
      <c r="I263" s="248"/>
      <c r="J263" s="248"/>
      <c r="K263" s="248"/>
      <c r="L263" s="248"/>
      <c r="M263" s="250"/>
      <c r="N263" s="250"/>
      <c r="O263" s="250"/>
      <c r="P263" s="250"/>
      <c r="Q263" s="250"/>
      <c r="R263" s="250"/>
      <c r="S263" s="250"/>
      <c r="T263" s="250"/>
      <c r="U263" s="250"/>
      <c r="V263" s="250"/>
      <c r="W263" s="250"/>
      <c r="X263" s="250"/>
      <c r="Y263" s="250"/>
      <c r="Z263" s="250"/>
      <c r="AA263" s="250"/>
      <c r="AB263" s="250"/>
      <c r="AC263" s="250"/>
      <c r="AD263" s="250"/>
      <c r="AE263" s="250"/>
      <c r="AF263" s="248"/>
      <c r="AG263" s="250"/>
    </row>
    <row r="264" spans="1:33" s="3" customFormat="1">
      <c r="A264" s="250"/>
      <c r="B264" s="250"/>
      <c r="C264" s="250"/>
      <c r="D264" s="250"/>
      <c r="E264" s="250"/>
      <c r="F264" s="250"/>
      <c r="G264" s="250"/>
      <c r="H264" s="250"/>
      <c r="I264" s="248"/>
      <c r="J264" s="248"/>
      <c r="K264" s="248"/>
      <c r="L264" s="248"/>
      <c r="M264" s="250"/>
      <c r="N264" s="250"/>
      <c r="O264" s="250"/>
      <c r="P264" s="250"/>
      <c r="Q264" s="250"/>
      <c r="R264" s="250"/>
      <c r="S264" s="250"/>
      <c r="T264" s="250"/>
      <c r="U264" s="250"/>
      <c r="V264" s="250"/>
      <c r="W264" s="250"/>
      <c r="X264" s="250"/>
      <c r="Y264" s="250"/>
      <c r="Z264" s="250"/>
      <c r="AA264" s="250"/>
      <c r="AB264" s="250"/>
      <c r="AC264" s="250"/>
      <c r="AD264" s="250"/>
      <c r="AE264" s="250"/>
      <c r="AF264" s="248"/>
      <c r="AG264" s="250"/>
    </row>
    <row r="265" spans="1:33" s="3" customFormat="1">
      <c r="A265" s="250"/>
      <c r="B265" s="250"/>
      <c r="C265" s="250"/>
      <c r="D265" s="250"/>
      <c r="E265" s="250"/>
      <c r="F265" s="250"/>
      <c r="G265" s="250"/>
      <c r="H265" s="250"/>
      <c r="I265" s="248"/>
      <c r="J265" s="248"/>
      <c r="K265" s="248"/>
      <c r="L265" s="248"/>
      <c r="M265" s="250"/>
      <c r="N265" s="250"/>
      <c r="O265" s="250"/>
      <c r="P265" s="250"/>
      <c r="Q265" s="250"/>
      <c r="R265" s="250"/>
      <c r="S265" s="250"/>
      <c r="T265" s="250"/>
      <c r="U265" s="250"/>
      <c r="V265" s="250"/>
      <c r="W265" s="250"/>
      <c r="X265" s="250"/>
      <c r="Y265" s="250"/>
      <c r="Z265" s="250"/>
      <c r="AA265" s="250"/>
      <c r="AB265" s="250"/>
      <c r="AC265" s="250"/>
      <c r="AD265" s="250"/>
      <c r="AE265" s="250"/>
      <c r="AF265" s="248"/>
      <c r="AG265" s="250"/>
    </row>
    <row r="266" spans="1:33" s="3" customFormat="1">
      <c r="A266" s="250"/>
      <c r="B266" s="250"/>
      <c r="C266" s="250"/>
      <c r="D266" s="250"/>
      <c r="E266" s="250"/>
      <c r="F266" s="250"/>
      <c r="G266" s="250"/>
      <c r="H266" s="250"/>
      <c r="I266" s="248"/>
      <c r="J266" s="248"/>
      <c r="K266" s="248"/>
      <c r="L266" s="248"/>
      <c r="M266" s="250"/>
      <c r="N266" s="250"/>
      <c r="O266" s="250"/>
      <c r="P266" s="250"/>
      <c r="Q266" s="250"/>
      <c r="R266" s="250"/>
      <c r="S266" s="250"/>
      <c r="T266" s="250"/>
      <c r="U266" s="250"/>
      <c r="V266" s="250"/>
      <c r="W266" s="250"/>
      <c r="X266" s="250"/>
      <c r="Y266" s="250"/>
      <c r="Z266" s="250"/>
      <c r="AA266" s="250"/>
      <c r="AB266" s="250"/>
      <c r="AC266" s="250"/>
      <c r="AD266" s="250"/>
      <c r="AE266" s="250"/>
      <c r="AF266" s="248"/>
      <c r="AG266" s="250"/>
    </row>
    <row r="267" spans="1:33" s="3" customFormat="1">
      <c r="A267" s="250"/>
      <c r="B267" s="250"/>
      <c r="C267" s="250"/>
      <c r="D267" s="250"/>
      <c r="E267" s="250"/>
      <c r="F267" s="250"/>
      <c r="G267" s="250"/>
      <c r="H267" s="250"/>
      <c r="I267" s="248"/>
      <c r="J267" s="248"/>
      <c r="K267" s="248"/>
      <c r="L267" s="248"/>
      <c r="M267" s="250"/>
      <c r="N267" s="250"/>
      <c r="O267" s="250"/>
      <c r="P267" s="250"/>
      <c r="Q267" s="250"/>
      <c r="R267" s="250"/>
      <c r="S267" s="250"/>
      <c r="T267" s="250"/>
      <c r="U267" s="250"/>
      <c r="V267" s="250"/>
      <c r="W267" s="250"/>
      <c r="X267" s="250"/>
      <c r="Y267" s="250"/>
      <c r="Z267" s="250"/>
      <c r="AA267" s="250"/>
      <c r="AB267" s="250"/>
      <c r="AC267" s="250"/>
      <c r="AD267" s="250"/>
      <c r="AE267" s="250"/>
      <c r="AF267" s="248"/>
      <c r="AG267" s="250"/>
    </row>
    <row r="268" spans="1:33" s="3" customFormat="1">
      <c r="A268" s="250"/>
      <c r="B268" s="250"/>
      <c r="C268" s="250"/>
      <c r="D268" s="250"/>
      <c r="E268" s="250"/>
      <c r="F268" s="250"/>
      <c r="G268" s="250"/>
      <c r="H268" s="250"/>
      <c r="I268" s="248"/>
      <c r="J268" s="248"/>
      <c r="K268" s="248"/>
      <c r="L268" s="248"/>
      <c r="M268" s="250"/>
      <c r="N268" s="250"/>
      <c r="O268" s="250"/>
      <c r="P268" s="250"/>
      <c r="Q268" s="250"/>
      <c r="R268" s="250"/>
      <c r="S268" s="250"/>
      <c r="T268" s="250"/>
      <c r="U268" s="250"/>
      <c r="V268" s="250"/>
      <c r="W268" s="250"/>
      <c r="X268" s="250"/>
      <c r="Y268" s="250"/>
      <c r="Z268" s="250"/>
      <c r="AA268" s="250"/>
      <c r="AB268" s="250"/>
      <c r="AC268" s="250"/>
      <c r="AD268" s="250"/>
      <c r="AE268" s="250"/>
      <c r="AF268" s="248"/>
      <c r="AG268" s="250"/>
    </row>
    <row r="269" spans="1:33" s="3" customFormat="1">
      <c r="A269" s="250"/>
      <c r="B269" s="250"/>
      <c r="C269" s="250"/>
      <c r="D269" s="250"/>
      <c r="E269" s="250"/>
      <c r="F269" s="250"/>
      <c r="G269" s="250"/>
      <c r="H269" s="250"/>
      <c r="I269" s="248"/>
      <c r="J269" s="248"/>
      <c r="K269" s="248"/>
      <c r="L269" s="248"/>
      <c r="M269" s="250"/>
      <c r="N269" s="250"/>
      <c r="O269" s="250"/>
      <c r="P269" s="250"/>
      <c r="Q269" s="250"/>
      <c r="R269" s="250"/>
      <c r="S269" s="250"/>
      <c r="T269" s="250"/>
      <c r="U269" s="250"/>
      <c r="V269" s="250"/>
      <c r="W269" s="250"/>
      <c r="X269" s="250"/>
      <c r="Y269" s="250"/>
      <c r="Z269" s="250"/>
      <c r="AA269" s="250"/>
      <c r="AB269" s="250"/>
      <c r="AC269" s="250"/>
      <c r="AD269" s="250"/>
      <c r="AE269" s="250"/>
      <c r="AF269" s="248"/>
      <c r="AG269" s="250"/>
    </row>
    <row r="270" spans="1:33" s="3" customFormat="1">
      <c r="A270" s="250"/>
      <c r="B270" s="250"/>
      <c r="C270" s="250"/>
      <c r="D270" s="250"/>
      <c r="E270" s="250"/>
      <c r="F270" s="250"/>
      <c r="G270" s="250"/>
      <c r="H270" s="250"/>
      <c r="I270" s="248"/>
      <c r="J270" s="248"/>
      <c r="K270" s="248"/>
      <c r="L270" s="248"/>
      <c r="M270" s="250"/>
      <c r="N270" s="250"/>
      <c r="O270" s="250"/>
      <c r="P270" s="250"/>
      <c r="Q270" s="250"/>
      <c r="R270" s="250"/>
      <c r="S270" s="250"/>
      <c r="T270" s="250"/>
      <c r="U270" s="250"/>
      <c r="V270" s="250"/>
      <c r="W270" s="250"/>
      <c r="X270" s="250"/>
      <c r="Y270" s="250"/>
      <c r="Z270" s="250"/>
      <c r="AA270" s="250"/>
      <c r="AB270" s="250"/>
      <c r="AC270" s="250"/>
      <c r="AD270" s="250"/>
      <c r="AE270" s="250"/>
      <c r="AF270" s="248"/>
      <c r="AG270" s="250"/>
    </row>
    <row r="271" spans="1:33" s="3" customFormat="1">
      <c r="A271" s="250"/>
      <c r="B271" s="250"/>
      <c r="C271" s="250"/>
      <c r="D271" s="250"/>
      <c r="E271" s="250"/>
      <c r="F271" s="250"/>
      <c r="G271" s="250"/>
      <c r="H271" s="250"/>
      <c r="I271" s="248"/>
      <c r="J271" s="248"/>
      <c r="K271" s="248"/>
      <c r="L271" s="248"/>
      <c r="M271" s="250"/>
      <c r="N271" s="250"/>
      <c r="O271" s="250"/>
      <c r="P271" s="250"/>
      <c r="Q271" s="250"/>
      <c r="R271" s="250"/>
      <c r="S271" s="250"/>
      <c r="T271" s="250"/>
      <c r="U271" s="250"/>
      <c r="V271" s="250"/>
      <c r="W271" s="250"/>
      <c r="X271" s="250"/>
      <c r="Y271" s="250"/>
      <c r="Z271" s="250"/>
      <c r="AA271" s="250"/>
      <c r="AB271" s="250"/>
      <c r="AC271" s="250"/>
      <c r="AD271" s="250"/>
      <c r="AE271" s="250"/>
      <c r="AF271" s="248"/>
      <c r="AG271" s="250"/>
    </row>
    <row r="272" spans="1:33" s="3" customFormat="1">
      <c r="A272" s="250"/>
      <c r="B272" s="250"/>
      <c r="C272" s="250"/>
      <c r="D272" s="250"/>
      <c r="E272" s="250"/>
      <c r="F272" s="250"/>
      <c r="G272" s="250"/>
      <c r="H272" s="250"/>
      <c r="I272" s="248"/>
      <c r="J272" s="248"/>
      <c r="K272" s="248"/>
      <c r="L272" s="248"/>
      <c r="M272" s="250"/>
      <c r="N272" s="250"/>
      <c r="O272" s="250"/>
      <c r="P272" s="250"/>
      <c r="Q272" s="250"/>
      <c r="R272" s="250"/>
      <c r="S272" s="250"/>
      <c r="T272" s="250"/>
      <c r="U272" s="250"/>
      <c r="V272" s="250"/>
      <c r="W272" s="250"/>
      <c r="X272" s="250"/>
      <c r="Y272" s="250"/>
      <c r="Z272" s="250"/>
      <c r="AA272" s="250"/>
      <c r="AB272" s="250"/>
      <c r="AC272" s="250"/>
      <c r="AD272" s="250"/>
      <c r="AE272" s="250"/>
      <c r="AF272" s="248"/>
      <c r="AG272" s="250"/>
    </row>
    <row r="273" spans="1:33" s="3" customFormat="1">
      <c r="A273" s="250"/>
      <c r="B273" s="250"/>
      <c r="C273" s="250"/>
      <c r="D273" s="250"/>
      <c r="E273" s="250"/>
      <c r="F273" s="250"/>
      <c r="G273" s="250"/>
      <c r="H273" s="250"/>
      <c r="I273" s="248"/>
      <c r="J273" s="248"/>
      <c r="K273" s="248"/>
      <c r="L273" s="248"/>
      <c r="M273" s="250"/>
      <c r="N273" s="250"/>
      <c r="O273" s="250"/>
      <c r="P273" s="250"/>
      <c r="Q273" s="250"/>
      <c r="R273" s="250"/>
      <c r="S273" s="250"/>
      <c r="T273" s="250"/>
      <c r="U273" s="250"/>
      <c r="V273" s="250"/>
      <c r="W273" s="250"/>
      <c r="X273" s="250"/>
      <c r="Y273" s="250"/>
      <c r="Z273" s="250"/>
      <c r="AA273" s="250"/>
      <c r="AB273" s="250"/>
      <c r="AC273" s="250"/>
      <c r="AD273" s="250"/>
      <c r="AE273" s="250"/>
      <c r="AF273" s="248"/>
      <c r="AG273" s="250"/>
    </row>
    <row r="274" spans="1:33" s="3" customFormat="1">
      <c r="A274" s="250"/>
      <c r="B274" s="250"/>
      <c r="C274" s="250"/>
      <c r="D274" s="250"/>
      <c r="E274" s="250"/>
      <c r="F274" s="250"/>
      <c r="G274" s="250"/>
      <c r="H274" s="250"/>
      <c r="I274" s="248"/>
      <c r="J274" s="248"/>
      <c r="K274" s="248"/>
      <c r="L274" s="248"/>
      <c r="M274" s="250"/>
      <c r="N274" s="250"/>
      <c r="O274" s="250"/>
      <c r="P274" s="250"/>
      <c r="Q274" s="250"/>
      <c r="R274" s="250"/>
      <c r="S274" s="250"/>
      <c r="T274" s="250"/>
      <c r="U274" s="250"/>
      <c r="V274" s="250"/>
      <c r="W274" s="250"/>
      <c r="X274" s="250"/>
      <c r="Y274" s="250"/>
      <c r="Z274" s="250"/>
      <c r="AA274" s="250"/>
      <c r="AB274" s="250"/>
      <c r="AC274" s="250"/>
      <c r="AD274" s="250"/>
      <c r="AE274" s="250"/>
      <c r="AF274" s="248"/>
      <c r="AG274" s="250"/>
    </row>
    <row r="275" spans="1:33" s="3" customFormat="1">
      <c r="A275" s="250"/>
      <c r="B275" s="250"/>
      <c r="C275" s="250"/>
      <c r="D275" s="250"/>
      <c r="E275" s="250"/>
      <c r="F275" s="250"/>
      <c r="G275" s="250"/>
      <c r="H275" s="250"/>
      <c r="I275" s="248"/>
      <c r="J275" s="248"/>
      <c r="K275" s="248"/>
      <c r="L275" s="248"/>
      <c r="M275" s="250"/>
      <c r="N275" s="250"/>
      <c r="O275" s="250"/>
      <c r="P275" s="250"/>
      <c r="Q275" s="250"/>
      <c r="R275" s="250"/>
      <c r="S275" s="250"/>
      <c r="T275" s="250"/>
      <c r="U275" s="250"/>
      <c r="V275" s="250"/>
      <c r="W275" s="250"/>
      <c r="X275" s="250"/>
      <c r="Y275" s="250"/>
      <c r="Z275" s="250"/>
      <c r="AA275" s="250"/>
      <c r="AB275" s="250"/>
      <c r="AC275" s="250"/>
      <c r="AD275" s="250"/>
      <c r="AE275" s="250"/>
      <c r="AF275" s="248"/>
      <c r="AG275" s="250"/>
    </row>
    <row r="276" spans="1:33" s="3" customFormat="1">
      <c r="A276" s="250"/>
      <c r="B276" s="250"/>
      <c r="C276" s="250"/>
      <c r="D276" s="250"/>
      <c r="E276" s="250"/>
      <c r="F276" s="250"/>
      <c r="G276" s="250"/>
      <c r="H276" s="250"/>
      <c r="I276" s="248"/>
      <c r="J276" s="248"/>
      <c r="K276" s="248"/>
      <c r="L276" s="248"/>
      <c r="M276" s="250"/>
      <c r="N276" s="250"/>
      <c r="O276" s="250"/>
      <c r="P276" s="250"/>
      <c r="Q276" s="250"/>
      <c r="R276" s="250"/>
      <c r="S276" s="250"/>
      <c r="T276" s="250"/>
      <c r="U276" s="250"/>
      <c r="V276" s="250"/>
      <c r="W276" s="250"/>
      <c r="X276" s="250"/>
      <c r="Y276" s="250"/>
      <c r="Z276" s="250"/>
      <c r="AA276" s="250"/>
      <c r="AB276" s="250"/>
      <c r="AC276" s="250"/>
      <c r="AD276" s="250"/>
      <c r="AE276" s="250"/>
      <c r="AF276" s="248"/>
      <c r="AG276" s="250"/>
    </row>
    <row r="277" spans="1:33" s="3" customFormat="1">
      <c r="A277" s="250"/>
      <c r="B277" s="250"/>
      <c r="C277" s="250"/>
      <c r="D277" s="250"/>
      <c r="E277" s="250"/>
      <c r="F277" s="250"/>
      <c r="G277" s="250"/>
      <c r="H277" s="250"/>
      <c r="I277" s="248"/>
      <c r="J277" s="248"/>
      <c r="K277" s="248"/>
      <c r="L277" s="248"/>
      <c r="M277" s="250"/>
      <c r="N277" s="250"/>
      <c r="O277" s="250"/>
      <c r="P277" s="250"/>
      <c r="Q277" s="250"/>
      <c r="R277" s="250"/>
      <c r="S277" s="250"/>
      <c r="T277" s="250"/>
      <c r="U277" s="250"/>
      <c r="V277" s="250"/>
      <c r="W277" s="250"/>
      <c r="X277" s="250"/>
      <c r="Y277" s="250"/>
      <c r="Z277" s="250"/>
      <c r="AA277" s="250"/>
      <c r="AB277" s="250"/>
      <c r="AC277" s="250"/>
      <c r="AD277" s="250"/>
      <c r="AE277" s="250"/>
      <c r="AF277" s="248"/>
      <c r="AG277" s="250"/>
    </row>
    <row r="278" spans="1:33" s="3" customFormat="1">
      <c r="A278" s="250"/>
      <c r="B278" s="250"/>
      <c r="C278" s="250"/>
      <c r="D278" s="250"/>
      <c r="E278" s="250"/>
      <c r="F278" s="250"/>
      <c r="G278" s="250"/>
      <c r="H278" s="250"/>
      <c r="I278" s="248"/>
      <c r="J278" s="248"/>
      <c r="K278" s="248"/>
      <c r="L278" s="248"/>
      <c r="M278" s="250"/>
      <c r="N278" s="250"/>
      <c r="O278" s="250"/>
      <c r="P278" s="250"/>
      <c r="Q278" s="250"/>
      <c r="R278" s="250"/>
      <c r="S278" s="250"/>
      <c r="T278" s="250"/>
      <c r="U278" s="250"/>
      <c r="V278" s="250"/>
      <c r="W278" s="250"/>
      <c r="X278" s="250"/>
      <c r="Y278" s="250"/>
      <c r="Z278" s="250"/>
      <c r="AA278" s="250"/>
      <c r="AB278" s="250"/>
      <c r="AC278" s="250"/>
      <c r="AD278" s="250"/>
      <c r="AE278" s="250"/>
      <c r="AF278" s="248"/>
      <c r="AG278" s="250"/>
    </row>
    <row r="279" spans="1:33" s="3" customFormat="1">
      <c r="A279" s="250"/>
      <c r="B279" s="250"/>
      <c r="C279" s="250"/>
      <c r="D279" s="250"/>
      <c r="E279" s="250"/>
      <c r="F279" s="250"/>
      <c r="G279" s="250"/>
      <c r="H279" s="250"/>
      <c r="I279" s="248"/>
      <c r="J279" s="248"/>
      <c r="K279" s="248"/>
      <c r="L279" s="248"/>
      <c r="M279" s="250"/>
      <c r="N279" s="250"/>
      <c r="O279" s="250"/>
      <c r="P279" s="250"/>
      <c r="Q279" s="250"/>
      <c r="R279" s="250"/>
      <c r="S279" s="250"/>
      <c r="T279" s="250"/>
      <c r="U279" s="250"/>
      <c r="V279" s="250"/>
      <c r="W279" s="250"/>
      <c r="X279" s="250"/>
      <c r="Y279" s="250"/>
      <c r="Z279" s="250"/>
      <c r="AA279" s="250"/>
      <c r="AB279" s="250"/>
      <c r="AC279" s="250"/>
      <c r="AD279" s="250"/>
      <c r="AE279" s="250"/>
      <c r="AF279" s="248"/>
      <c r="AG279" s="250"/>
    </row>
    <row r="280" spans="1:33" s="3" customFormat="1">
      <c r="A280" s="250"/>
      <c r="B280" s="250"/>
      <c r="C280" s="250"/>
      <c r="D280" s="250"/>
      <c r="E280" s="250"/>
      <c r="F280" s="250"/>
      <c r="G280" s="250"/>
      <c r="H280" s="250"/>
      <c r="I280" s="248"/>
      <c r="J280" s="248"/>
      <c r="K280" s="248"/>
      <c r="L280" s="248"/>
      <c r="M280" s="250"/>
      <c r="N280" s="250"/>
      <c r="O280" s="250"/>
      <c r="P280" s="250"/>
      <c r="Q280" s="250"/>
      <c r="R280" s="250"/>
      <c r="S280" s="250"/>
      <c r="T280" s="250"/>
      <c r="U280" s="250"/>
      <c r="V280" s="250"/>
      <c r="W280" s="250"/>
      <c r="X280" s="250"/>
      <c r="Y280" s="250"/>
      <c r="Z280" s="250"/>
      <c r="AA280" s="250"/>
      <c r="AB280" s="250"/>
      <c r="AC280" s="250"/>
      <c r="AD280" s="250"/>
      <c r="AE280" s="250"/>
      <c r="AF280" s="248"/>
      <c r="AG280" s="250"/>
    </row>
    <row r="281" spans="1:33" s="3" customFormat="1">
      <c r="A281" s="250"/>
      <c r="B281" s="250"/>
      <c r="C281" s="250"/>
      <c r="D281" s="250"/>
      <c r="E281" s="250"/>
      <c r="F281" s="250"/>
      <c r="G281" s="250"/>
      <c r="H281" s="250"/>
      <c r="I281" s="248"/>
      <c r="J281" s="248"/>
      <c r="K281" s="248"/>
      <c r="L281" s="248"/>
      <c r="M281" s="250"/>
      <c r="N281" s="250"/>
      <c r="O281" s="250"/>
      <c r="P281" s="250"/>
      <c r="Q281" s="250"/>
      <c r="R281" s="250"/>
      <c r="S281" s="250"/>
      <c r="T281" s="250"/>
      <c r="U281" s="250"/>
      <c r="V281" s="250"/>
      <c r="W281" s="250"/>
      <c r="X281" s="250"/>
      <c r="Y281" s="250"/>
      <c r="Z281" s="250"/>
      <c r="AA281" s="250"/>
      <c r="AB281" s="250"/>
      <c r="AC281" s="250"/>
      <c r="AD281" s="250"/>
      <c r="AE281" s="250"/>
      <c r="AF281" s="248"/>
      <c r="AG281" s="250"/>
    </row>
    <row r="282" spans="1:33" s="3" customFormat="1">
      <c r="A282" s="250"/>
      <c r="B282" s="250"/>
      <c r="C282" s="250"/>
      <c r="D282" s="250"/>
      <c r="E282" s="250"/>
      <c r="F282" s="250"/>
      <c r="G282" s="250"/>
      <c r="H282" s="250"/>
      <c r="I282" s="248"/>
      <c r="J282" s="248"/>
      <c r="K282" s="248"/>
      <c r="L282" s="248"/>
      <c r="M282" s="250"/>
      <c r="N282" s="250"/>
      <c r="O282" s="250"/>
      <c r="P282" s="250"/>
      <c r="Q282" s="250"/>
      <c r="R282" s="250"/>
      <c r="S282" s="250"/>
      <c r="T282" s="250"/>
      <c r="U282" s="250"/>
      <c r="V282" s="250"/>
      <c r="W282" s="250"/>
      <c r="X282" s="250"/>
      <c r="Y282" s="250"/>
      <c r="Z282" s="250"/>
      <c r="AA282" s="250"/>
      <c r="AB282" s="250"/>
      <c r="AC282" s="250"/>
      <c r="AD282" s="250"/>
      <c r="AE282" s="250"/>
      <c r="AF282" s="248"/>
      <c r="AG282" s="250"/>
    </row>
    <row r="283" spans="1:33" s="3" customFormat="1">
      <c r="A283" s="250"/>
      <c r="B283" s="250"/>
      <c r="C283" s="250"/>
      <c r="D283" s="250"/>
      <c r="E283" s="250"/>
      <c r="F283" s="250"/>
      <c r="G283" s="250"/>
      <c r="H283" s="250"/>
      <c r="I283" s="248"/>
      <c r="J283" s="248"/>
      <c r="K283" s="248"/>
      <c r="L283" s="248"/>
      <c r="M283" s="250"/>
      <c r="N283" s="250"/>
      <c r="O283" s="250"/>
      <c r="P283" s="250"/>
      <c r="Q283" s="250"/>
      <c r="R283" s="250"/>
      <c r="S283" s="250"/>
      <c r="T283" s="250"/>
      <c r="U283" s="250"/>
      <c r="V283" s="250"/>
      <c r="W283" s="250"/>
      <c r="X283" s="250"/>
      <c r="Y283" s="250"/>
      <c r="Z283" s="250"/>
      <c r="AA283" s="250"/>
      <c r="AB283" s="250"/>
      <c r="AC283" s="250"/>
      <c r="AD283" s="250"/>
      <c r="AE283" s="250"/>
      <c r="AF283" s="248"/>
      <c r="AG283" s="250"/>
    </row>
    <row r="284" spans="1:33" s="3" customFormat="1">
      <c r="A284" s="250"/>
      <c r="B284" s="250"/>
      <c r="C284" s="250"/>
      <c r="D284" s="250"/>
      <c r="E284" s="250"/>
      <c r="F284" s="250"/>
      <c r="G284" s="250"/>
      <c r="H284" s="250"/>
      <c r="I284" s="248"/>
      <c r="J284" s="248"/>
      <c r="K284" s="248"/>
      <c r="L284" s="248"/>
      <c r="M284" s="250"/>
      <c r="N284" s="250"/>
      <c r="O284" s="250"/>
      <c r="P284" s="250"/>
      <c r="Q284" s="250"/>
      <c r="R284" s="250"/>
      <c r="S284" s="250"/>
      <c r="T284" s="250"/>
      <c r="U284" s="250"/>
      <c r="V284" s="250"/>
      <c r="W284" s="250"/>
      <c r="X284" s="250"/>
      <c r="Y284" s="250"/>
      <c r="Z284" s="250"/>
      <c r="AA284" s="250"/>
      <c r="AB284" s="250"/>
      <c r="AC284" s="250"/>
      <c r="AD284" s="250"/>
      <c r="AE284" s="250"/>
      <c r="AF284" s="248"/>
      <c r="AG284" s="250"/>
    </row>
    <row r="285" spans="1:33" s="3" customFormat="1">
      <c r="A285" s="250"/>
      <c r="B285" s="250"/>
      <c r="C285" s="250"/>
      <c r="D285" s="250"/>
      <c r="E285" s="250"/>
      <c r="F285" s="250"/>
      <c r="G285" s="250"/>
      <c r="H285" s="250"/>
      <c r="I285" s="248"/>
      <c r="J285" s="248"/>
      <c r="K285" s="248"/>
      <c r="L285" s="248"/>
      <c r="M285" s="250"/>
      <c r="N285" s="250"/>
      <c r="O285" s="250"/>
      <c r="P285" s="250"/>
      <c r="Q285" s="250"/>
      <c r="R285" s="250"/>
      <c r="S285" s="250"/>
      <c r="T285" s="250"/>
      <c r="U285" s="250"/>
      <c r="V285" s="250"/>
      <c r="W285" s="250"/>
      <c r="X285" s="250"/>
      <c r="Y285" s="250"/>
      <c r="Z285" s="250"/>
      <c r="AA285" s="250"/>
      <c r="AB285" s="250"/>
      <c r="AC285" s="250"/>
      <c r="AD285" s="250"/>
      <c r="AE285" s="250"/>
      <c r="AF285" s="248"/>
      <c r="AG285" s="250"/>
    </row>
    <row r="286" spans="1:33" s="3" customFormat="1">
      <c r="A286" s="250"/>
      <c r="B286" s="250"/>
      <c r="C286" s="250"/>
      <c r="D286" s="250"/>
      <c r="E286" s="250"/>
      <c r="F286" s="250"/>
      <c r="G286" s="250"/>
      <c r="H286" s="250"/>
      <c r="I286" s="248"/>
      <c r="J286" s="248"/>
      <c r="K286" s="248"/>
      <c r="L286" s="248"/>
      <c r="M286" s="250"/>
      <c r="N286" s="250"/>
      <c r="O286" s="250"/>
      <c r="P286" s="250"/>
      <c r="Q286" s="250"/>
      <c r="R286" s="250"/>
      <c r="S286" s="250"/>
      <c r="T286" s="250"/>
      <c r="U286" s="250"/>
      <c r="V286" s="250"/>
      <c r="W286" s="250"/>
      <c r="X286" s="250"/>
      <c r="Y286" s="250"/>
      <c r="Z286" s="250"/>
      <c r="AA286" s="250"/>
      <c r="AB286" s="250"/>
      <c r="AC286" s="250"/>
      <c r="AD286" s="250"/>
      <c r="AE286" s="250"/>
      <c r="AF286" s="248"/>
      <c r="AG286" s="250"/>
    </row>
    <row r="287" spans="1:33" s="3" customFormat="1">
      <c r="A287" s="250"/>
      <c r="B287" s="250"/>
      <c r="C287" s="250"/>
      <c r="D287" s="250"/>
      <c r="E287" s="250"/>
      <c r="F287" s="250"/>
      <c r="G287" s="250"/>
      <c r="H287" s="250"/>
      <c r="I287" s="248"/>
      <c r="J287" s="248"/>
      <c r="K287" s="248"/>
      <c r="L287" s="248"/>
      <c r="M287" s="250"/>
      <c r="N287" s="250"/>
      <c r="O287" s="250"/>
      <c r="P287" s="250"/>
      <c r="Q287" s="250"/>
      <c r="R287" s="250"/>
      <c r="S287" s="250"/>
      <c r="T287" s="250"/>
      <c r="U287" s="250"/>
      <c r="V287" s="250"/>
      <c r="W287" s="250"/>
      <c r="X287" s="250"/>
      <c r="Y287" s="250"/>
      <c r="Z287" s="250"/>
      <c r="AA287" s="250"/>
      <c r="AB287" s="250"/>
      <c r="AC287" s="250"/>
      <c r="AD287" s="250"/>
      <c r="AE287" s="250"/>
      <c r="AF287" s="248"/>
      <c r="AG287" s="250"/>
    </row>
    <row r="288" spans="1:33" s="3" customFormat="1">
      <c r="A288" s="250"/>
      <c r="B288" s="250"/>
      <c r="C288" s="250"/>
      <c r="D288" s="250"/>
      <c r="E288" s="250"/>
      <c r="F288" s="250"/>
      <c r="G288" s="250"/>
      <c r="H288" s="250"/>
      <c r="I288" s="248"/>
      <c r="J288" s="248"/>
      <c r="K288" s="248"/>
      <c r="L288" s="248"/>
      <c r="M288" s="250"/>
      <c r="N288" s="250"/>
      <c r="O288" s="250"/>
      <c r="P288" s="250"/>
      <c r="Q288" s="250"/>
      <c r="R288" s="250"/>
      <c r="S288" s="250"/>
      <c r="T288" s="250"/>
      <c r="U288" s="250"/>
      <c r="V288" s="250"/>
      <c r="W288" s="250"/>
      <c r="X288" s="250"/>
      <c r="Y288" s="250"/>
      <c r="Z288" s="250"/>
      <c r="AA288" s="250"/>
      <c r="AB288" s="250"/>
      <c r="AC288" s="250"/>
      <c r="AD288" s="250"/>
      <c r="AE288" s="250"/>
      <c r="AF288" s="248"/>
      <c r="AG288" s="250"/>
    </row>
    <row r="289" spans="1:33" s="3" customFormat="1">
      <c r="A289" s="250"/>
      <c r="B289" s="250"/>
      <c r="C289" s="250"/>
      <c r="D289" s="250"/>
      <c r="E289" s="250"/>
      <c r="F289" s="250"/>
      <c r="G289" s="250"/>
      <c r="H289" s="250"/>
      <c r="I289" s="248"/>
      <c r="J289" s="248"/>
      <c r="K289" s="248"/>
      <c r="L289" s="248"/>
      <c r="M289" s="250"/>
      <c r="N289" s="250"/>
      <c r="O289" s="250"/>
      <c r="P289" s="250"/>
      <c r="Q289" s="250"/>
      <c r="R289" s="250"/>
      <c r="S289" s="250"/>
      <c r="T289" s="250"/>
      <c r="U289" s="250"/>
      <c r="V289" s="250"/>
      <c r="W289" s="250"/>
      <c r="X289" s="250"/>
      <c r="Y289" s="250"/>
      <c r="Z289" s="250"/>
      <c r="AA289" s="250"/>
      <c r="AB289" s="250"/>
      <c r="AC289" s="250"/>
      <c r="AD289" s="250"/>
      <c r="AE289" s="250"/>
      <c r="AF289" s="248"/>
      <c r="AG289" s="250"/>
    </row>
    <row r="290" spans="1:33" s="3" customFormat="1">
      <c r="A290" s="250"/>
      <c r="B290" s="250"/>
      <c r="C290" s="250"/>
      <c r="D290" s="250"/>
      <c r="E290" s="250"/>
      <c r="F290" s="250"/>
      <c r="G290" s="250"/>
      <c r="H290" s="250"/>
      <c r="I290" s="248"/>
      <c r="J290" s="248"/>
      <c r="K290" s="248"/>
      <c r="L290" s="248"/>
      <c r="M290" s="250"/>
      <c r="N290" s="250"/>
      <c r="O290" s="250"/>
      <c r="P290" s="250"/>
      <c r="Q290" s="250"/>
      <c r="R290" s="250"/>
      <c r="S290" s="250"/>
      <c r="T290" s="250"/>
      <c r="U290" s="250"/>
      <c r="V290" s="250"/>
      <c r="W290" s="250"/>
      <c r="X290" s="250"/>
      <c r="Y290" s="250"/>
      <c r="Z290" s="250"/>
      <c r="AA290" s="250"/>
      <c r="AB290" s="250"/>
      <c r="AC290" s="250"/>
      <c r="AD290" s="250"/>
      <c r="AE290" s="250"/>
      <c r="AF290" s="248"/>
      <c r="AG290" s="250"/>
    </row>
    <row r="291" spans="1:33" s="3" customFormat="1">
      <c r="A291" s="250"/>
      <c r="B291" s="250"/>
      <c r="C291" s="250"/>
      <c r="D291" s="250"/>
      <c r="E291" s="250"/>
      <c r="F291" s="250"/>
      <c r="G291" s="250"/>
      <c r="H291" s="250"/>
      <c r="I291" s="248"/>
      <c r="J291" s="248"/>
      <c r="K291" s="248"/>
      <c r="L291" s="248"/>
      <c r="M291" s="250"/>
      <c r="N291" s="250"/>
      <c r="O291" s="250"/>
      <c r="P291" s="250"/>
      <c r="Q291" s="250"/>
      <c r="R291" s="250"/>
      <c r="S291" s="250"/>
      <c r="T291" s="250"/>
      <c r="U291" s="250"/>
      <c r="V291" s="250"/>
      <c r="W291" s="250"/>
      <c r="X291" s="250"/>
      <c r="Y291" s="250"/>
      <c r="Z291" s="250"/>
      <c r="AA291" s="250"/>
      <c r="AB291" s="250"/>
      <c r="AC291" s="250"/>
      <c r="AD291" s="250"/>
      <c r="AE291" s="250"/>
      <c r="AF291" s="248"/>
      <c r="AG291" s="250"/>
    </row>
    <row r="292" spans="1:33" s="3" customFormat="1">
      <c r="A292" s="250"/>
      <c r="B292" s="250"/>
      <c r="C292" s="250"/>
      <c r="D292" s="250"/>
      <c r="E292" s="250"/>
      <c r="F292" s="250"/>
      <c r="G292" s="250"/>
      <c r="H292" s="250"/>
      <c r="I292" s="248"/>
      <c r="J292" s="248"/>
      <c r="K292" s="248"/>
      <c r="L292" s="248"/>
      <c r="M292" s="250"/>
      <c r="N292" s="250"/>
      <c r="O292" s="250"/>
      <c r="P292" s="250"/>
      <c r="Q292" s="250"/>
      <c r="R292" s="250"/>
      <c r="S292" s="250"/>
      <c r="T292" s="250"/>
      <c r="U292" s="250"/>
      <c r="V292" s="250"/>
      <c r="W292" s="250"/>
      <c r="X292" s="250"/>
      <c r="Y292" s="250"/>
      <c r="Z292" s="250"/>
      <c r="AA292" s="250"/>
      <c r="AB292" s="250"/>
      <c r="AC292" s="250"/>
      <c r="AD292" s="250"/>
      <c r="AE292" s="250"/>
      <c r="AF292" s="248"/>
      <c r="AG292" s="250"/>
    </row>
    <row r="293" spans="1:33" s="3" customFormat="1">
      <c r="A293" s="250"/>
      <c r="B293" s="250"/>
      <c r="C293" s="250"/>
      <c r="D293" s="250"/>
      <c r="E293" s="250"/>
      <c r="F293" s="250"/>
      <c r="G293" s="250"/>
      <c r="H293" s="250"/>
      <c r="I293" s="248"/>
      <c r="J293" s="248"/>
      <c r="K293" s="248"/>
      <c r="L293" s="248"/>
      <c r="M293" s="250"/>
      <c r="N293" s="250"/>
      <c r="O293" s="250"/>
      <c r="P293" s="250"/>
      <c r="Q293" s="250"/>
      <c r="R293" s="250"/>
      <c r="S293" s="250"/>
      <c r="T293" s="250"/>
      <c r="U293" s="250"/>
      <c r="V293" s="250"/>
      <c r="W293" s="250"/>
      <c r="X293" s="250"/>
      <c r="Y293" s="250"/>
      <c r="Z293" s="250"/>
      <c r="AA293" s="250"/>
      <c r="AB293" s="250"/>
      <c r="AC293" s="250"/>
      <c r="AD293" s="250"/>
      <c r="AE293" s="250"/>
      <c r="AF293" s="248"/>
      <c r="AG293" s="250"/>
    </row>
    <row r="294" spans="1:33" s="3" customFormat="1">
      <c r="A294" s="250"/>
      <c r="B294" s="250"/>
      <c r="C294" s="250"/>
      <c r="D294" s="250"/>
      <c r="E294" s="250"/>
      <c r="F294" s="250"/>
      <c r="G294" s="250"/>
      <c r="H294" s="250"/>
      <c r="I294" s="248"/>
      <c r="J294" s="248"/>
      <c r="K294" s="248"/>
      <c r="L294" s="248"/>
      <c r="M294" s="250"/>
      <c r="N294" s="250"/>
      <c r="O294" s="250"/>
      <c r="P294" s="250"/>
      <c r="Q294" s="250"/>
      <c r="R294" s="250"/>
      <c r="S294" s="250"/>
      <c r="T294" s="250"/>
      <c r="U294" s="250"/>
      <c r="V294" s="250"/>
      <c r="W294" s="250"/>
      <c r="X294" s="250"/>
      <c r="Y294" s="250"/>
      <c r="Z294" s="250"/>
      <c r="AA294" s="250"/>
      <c r="AB294" s="250"/>
      <c r="AC294" s="250"/>
      <c r="AD294" s="250"/>
      <c r="AE294" s="250"/>
      <c r="AF294" s="248"/>
      <c r="AG294" s="250"/>
    </row>
    <row r="295" spans="1:33" s="3" customFormat="1">
      <c r="A295" s="250"/>
      <c r="B295" s="250"/>
      <c r="C295" s="250"/>
      <c r="D295" s="250"/>
      <c r="E295" s="250"/>
      <c r="F295" s="250"/>
      <c r="G295" s="250"/>
      <c r="H295" s="250"/>
      <c r="I295" s="248"/>
      <c r="J295" s="248"/>
      <c r="K295" s="248"/>
      <c r="L295" s="248"/>
      <c r="M295" s="250"/>
      <c r="N295" s="250"/>
      <c r="O295" s="250"/>
      <c r="P295" s="250"/>
      <c r="Q295" s="250"/>
      <c r="R295" s="250"/>
      <c r="S295" s="250"/>
      <c r="T295" s="250"/>
      <c r="U295" s="250"/>
      <c r="V295" s="250"/>
      <c r="W295" s="250"/>
      <c r="X295" s="250"/>
      <c r="Y295" s="250"/>
      <c r="Z295" s="250"/>
      <c r="AA295" s="250"/>
      <c r="AB295" s="250"/>
      <c r="AC295" s="250"/>
      <c r="AD295" s="250"/>
      <c r="AE295" s="250"/>
      <c r="AF295" s="248"/>
      <c r="AG295" s="250"/>
    </row>
    <row r="296" spans="1:33" s="3" customFormat="1">
      <c r="A296" s="250"/>
      <c r="B296" s="250"/>
      <c r="C296" s="250"/>
      <c r="D296" s="250"/>
      <c r="E296" s="250"/>
      <c r="F296" s="250"/>
      <c r="G296" s="250"/>
      <c r="H296" s="250"/>
      <c r="I296" s="248"/>
      <c r="J296" s="248"/>
      <c r="K296" s="248"/>
      <c r="L296" s="248"/>
      <c r="M296" s="250"/>
      <c r="N296" s="250"/>
      <c r="O296" s="250"/>
      <c r="P296" s="250"/>
      <c r="Q296" s="250"/>
      <c r="R296" s="250"/>
      <c r="S296" s="250"/>
      <c r="T296" s="250"/>
      <c r="U296" s="250"/>
      <c r="V296" s="250"/>
      <c r="W296" s="250"/>
      <c r="X296" s="250"/>
      <c r="Y296" s="250"/>
      <c r="Z296" s="250"/>
      <c r="AA296" s="250"/>
      <c r="AB296" s="250"/>
      <c r="AC296" s="250"/>
      <c r="AD296" s="250"/>
      <c r="AE296" s="250"/>
      <c r="AF296" s="248"/>
      <c r="AG296" s="250"/>
    </row>
    <row r="297" spans="1:33" s="3" customFormat="1">
      <c r="A297" s="250"/>
      <c r="B297" s="250"/>
      <c r="C297" s="250"/>
      <c r="D297" s="250"/>
      <c r="E297" s="250"/>
      <c r="F297" s="250"/>
      <c r="G297" s="250"/>
      <c r="H297" s="250"/>
      <c r="I297" s="248"/>
      <c r="J297" s="248"/>
      <c r="K297" s="248"/>
      <c r="L297" s="248"/>
      <c r="M297" s="250"/>
      <c r="N297" s="250"/>
      <c r="O297" s="250"/>
      <c r="P297" s="250"/>
      <c r="Q297" s="250"/>
      <c r="R297" s="250"/>
      <c r="S297" s="250"/>
      <c r="T297" s="250"/>
      <c r="U297" s="250"/>
      <c r="V297" s="250"/>
      <c r="W297" s="250"/>
      <c r="X297" s="250"/>
      <c r="Y297" s="250"/>
      <c r="Z297" s="250"/>
      <c r="AA297" s="250"/>
      <c r="AB297" s="250"/>
      <c r="AC297" s="250"/>
      <c r="AD297" s="250"/>
      <c r="AE297" s="250"/>
      <c r="AF297" s="248"/>
      <c r="AG297" s="250"/>
    </row>
    <row r="298" spans="1:33" s="3" customFormat="1">
      <c r="A298" s="250"/>
      <c r="B298" s="250"/>
      <c r="C298" s="250"/>
      <c r="D298" s="250"/>
      <c r="E298" s="250"/>
      <c r="F298" s="250"/>
      <c r="G298" s="250"/>
      <c r="H298" s="250"/>
      <c r="I298" s="248"/>
      <c r="J298" s="248"/>
      <c r="K298" s="248"/>
      <c r="L298" s="248"/>
      <c r="M298" s="250"/>
      <c r="N298" s="250"/>
      <c r="O298" s="250"/>
      <c r="P298" s="250"/>
      <c r="Q298" s="250"/>
      <c r="R298" s="250"/>
      <c r="S298" s="250"/>
      <c r="T298" s="250"/>
      <c r="U298" s="250"/>
      <c r="V298" s="250"/>
      <c r="W298" s="250"/>
      <c r="X298" s="250"/>
      <c r="Y298" s="250"/>
      <c r="Z298" s="250"/>
      <c r="AA298" s="250"/>
      <c r="AB298" s="250"/>
      <c r="AC298" s="250"/>
      <c r="AD298" s="250"/>
      <c r="AE298" s="250"/>
      <c r="AF298" s="248"/>
      <c r="AG298" s="250"/>
    </row>
    <row r="299" spans="1:33" s="3" customFormat="1">
      <c r="A299" s="250"/>
      <c r="B299" s="250"/>
      <c r="C299" s="250"/>
      <c r="D299" s="250"/>
      <c r="E299" s="250"/>
      <c r="F299" s="250"/>
      <c r="G299" s="250"/>
      <c r="H299" s="250"/>
      <c r="I299" s="248"/>
      <c r="J299" s="248"/>
      <c r="K299" s="248"/>
      <c r="L299" s="248"/>
      <c r="M299" s="250"/>
      <c r="N299" s="250"/>
      <c r="O299" s="250"/>
      <c r="P299" s="250"/>
      <c r="Q299" s="250"/>
      <c r="R299" s="250"/>
      <c r="S299" s="250"/>
      <c r="T299" s="250"/>
      <c r="U299" s="250"/>
      <c r="V299" s="250"/>
      <c r="W299" s="250"/>
      <c r="X299" s="250"/>
      <c r="Y299" s="250"/>
      <c r="Z299" s="250"/>
      <c r="AA299" s="250"/>
      <c r="AB299" s="250"/>
      <c r="AC299" s="250"/>
      <c r="AD299" s="250"/>
      <c r="AE299" s="250"/>
      <c r="AF299" s="248"/>
      <c r="AG299" s="250"/>
    </row>
    <row r="300" spans="1:33" s="3" customFormat="1">
      <c r="A300" s="250"/>
      <c r="B300" s="250"/>
      <c r="C300" s="250"/>
      <c r="D300" s="250"/>
      <c r="E300" s="250"/>
      <c r="F300" s="250"/>
      <c r="G300" s="250"/>
      <c r="H300" s="250"/>
      <c r="I300" s="248"/>
      <c r="J300" s="248"/>
      <c r="K300" s="248"/>
      <c r="L300" s="248"/>
      <c r="M300" s="250"/>
      <c r="N300" s="250"/>
      <c r="O300" s="250"/>
      <c r="P300" s="250"/>
      <c r="Q300" s="250"/>
      <c r="R300" s="250"/>
      <c r="S300" s="250"/>
      <c r="T300" s="250"/>
      <c r="U300" s="250"/>
      <c r="V300" s="250"/>
      <c r="W300" s="250"/>
      <c r="X300" s="250"/>
      <c r="Y300" s="250"/>
      <c r="Z300" s="250"/>
      <c r="AA300" s="250"/>
      <c r="AB300" s="250"/>
      <c r="AC300" s="250"/>
      <c r="AD300" s="250"/>
      <c r="AE300" s="250"/>
      <c r="AF300" s="248"/>
      <c r="AG300" s="250"/>
    </row>
    <row r="301" spans="1:33" s="3" customFormat="1">
      <c r="A301" s="250"/>
      <c r="B301" s="250"/>
      <c r="C301" s="250"/>
      <c r="D301" s="250"/>
      <c r="E301" s="250"/>
      <c r="F301" s="250"/>
      <c r="G301" s="250"/>
      <c r="H301" s="250"/>
      <c r="I301" s="248"/>
      <c r="J301" s="248"/>
      <c r="K301" s="248"/>
      <c r="L301" s="248"/>
      <c r="M301" s="250"/>
      <c r="N301" s="250"/>
      <c r="O301" s="250"/>
      <c r="P301" s="250"/>
      <c r="Q301" s="250"/>
      <c r="R301" s="250"/>
      <c r="S301" s="250"/>
      <c r="T301" s="250"/>
      <c r="U301" s="250"/>
      <c r="V301" s="250"/>
      <c r="W301" s="250"/>
      <c r="X301" s="250"/>
      <c r="Y301" s="250"/>
      <c r="Z301" s="250"/>
      <c r="AA301" s="250"/>
      <c r="AB301" s="250"/>
      <c r="AC301" s="250"/>
      <c r="AD301" s="250"/>
      <c r="AE301" s="250"/>
      <c r="AF301" s="248"/>
      <c r="AG301" s="250"/>
    </row>
    <row r="302" spans="1:33" s="3" customFormat="1">
      <c r="A302" s="250"/>
      <c r="B302" s="250"/>
      <c r="C302" s="250"/>
      <c r="D302" s="250"/>
      <c r="E302" s="250"/>
      <c r="F302" s="250"/>
      <c r="G302" s="250"/>
      <c r="H302" s="250"/>
      <c r="I302" s="248"/>
      <c r="J302" s="248"/>
      <c r="K302" s="248"/>
      <c r="L302" s="248"/>
      <c r="M302" s="250"/>
      <c r="N302" s="250"/>
      <c r="O302" s="250"/>
      <c r="P302" s="250"/>
      <c r="Q302" s="250"/>
      <c r="R302" s="250"/>
      <c r="S302" s="250"/>
      <c r="T302" s="250"/>
      <c r="U302" s="250"/>
      <c r="V302" s="250"/>
      <c r="W302" s="250"/>
      <c r="X302" s="250"/>
      <c r="Y302" s="250"/>
      <c r="Z302" s="250"/>
      <c r="AA302" s="250"/>
      <c r="AB302" s="250"/>
      <c r="AC302" s="250"/>
      <c r="AD302" s="250"/>
      <c r="AE302" s="250"/>
      <c r="AF302" s="248"/>
      <c r="AG302" s="250"/>
    </row>
    <row r="303" spans="1:33" s="3" customFormat="1">
      <c r="A303" s="250"/>
      <c r="B303" s="250"/>
      <c r="C303" s="250"/>
      <c r="D303" s="250"/>
      <c r="E303" s="250"/>
      <c r="F303" s="250"/>
      <c r="G303" s="250"/>
      <c r="H303" s="250"/>
      <c r="I303" s="248"/>
      <c r="J303" s="248"/>
      <c r="K303" s="248"/>
      <c r="L303" s="248"/>
      <c r="M303" s="250"/>
      <c r="N303" s="250"/>
      <c r="O303" s="250"/>
      <c r="P303" s="250"/>
      <c r="Q303" s="250"/>
      <c r="R303" s="250"/>
      <c r="S303" s="250"/>
      <c r="T303" s="250"/>
      <c r="U303" s="250"/>
      <c r="V303" s="250"/>
      <c r="W303" s="250"/>
      <c r="X303" s="250"/>
      <c r="Y303" s="250"/>
      <c r="Z303" s="250"/>
      <c r="AA303" s="250"/>
      <c r="AB303" s="250"/>
      <c r="AC303" s="250"/>
      <c r="AD303" s="250"/>
      <c r="AE303" s="250"/>
      <c r="AF303" s="248"/>
      <c r="AG303" s="250"/>
    </row>
    <row r="304" spans="1:33" s="3" customFormat="1">
      <c r="A304" s="250"/>
      <c r="B304" s="250"/>
      <c r="C304" s="250"/>
      <c r="D304" s="250"/>
      <c r="E304" s="250"/>
      <c r="F304" s="250"/>
      <c r="G304" s="250"/>
      <c r="H304" s="250"/>
      <c r="I304" s="248"/>
      <c r="J304" s="248"/>
      <c r="K304" s="248"/>
      <c r="L304" s="248"/>
      <c r="M304" s="250"/>
      <c r="N304" s="250"/>
      <c r="O304" s="250"/>
      <c r="P304" s="250"/>
      <c r="Q304" s="250"/>
      <c r="R304" s="250"/>
      <c r="S304" s="250"/>
      <c r="T304" s="250"/>
      <c r="U304" s="250"/>
      <c r="V304" s="250"/>
      <c r="W304" s="250"/>
      <c r="X304" s="250"/>
      <c r="Y304" s="250"/>
      <c r="Z304" s="250"/>
      <c r="AA304" s="250"/>
      <c r="AB304" s="250"/>
      <c r="AC304" s="250"/>
      <c r="AD304" s="250"/>
      <c r="AE304" s="250"/>
      <c r="AF304" s="248"/>
      <c r="AG304" s="250"/>
    </row>
    <row r="305" spans="1:33" s="3" customFormat="1">
      <c r="A305" s="250"/>
      <c r="B305" s="250"/>
      <c r="C305" s="250"/>
      <c r="D305" s="250"/>
      <c r="E305" s="250"/>
      <c r="F305" s="250"/>
      <c r="G305" s="250"/>
      <c r="H305" s="250"/>
      <c r="I305" s="248"/>
      <c r="J305" s="248"/>
      <c r="K305" s="248"/>
      <c r="L305" s="248"/>
      <c r="M305" s="250"/>
      <c r="N305" s="250"/>
      <c r="O305" s="250"/>
      <c r="P305" s="250"/>
      <c r="Q305" s="250"/>
      <c r="R305" s="250"/>
      <c r="S305" s="250"/>
      <c r="T305" s="250"/>
      <c r="U305" s="250"/>
      <c r="V305" s="250"/>
      <c r="W305" s="250"/>
      <c r="X305" s="250"/>
      <c r="Y305" s="250"/>
      <c r="Z305" s="250"/>
      <c r="AA305" s="250"/>
      <c r="AB305" s="250"/>
      <c r="AC305" s="250"/>
      <c r="AD305" s="250"/>
      <c r="AE305" s="250"/>
      <c r="AF305" s="248"/>
      <c r="AG305" s="250"/>
    </row>
    <row r="306" spans="1:33" s="3" customFormat="1">
      <c r="A306" s="250"/>
      <c r="B306" s="250"/>
      <c r="C306" s="250"/>
      <c r="D306" s="250"/>
      <c r="E306" s="250"/>
      <c r="F306" s="250"/>
      <c r="G306" s="250"/>
      <c r="H306" s="250"/>
      <c r="I306" s="248"/>
      <c r="J306" s="248"/>
      <c r="K306" s="248"/>
      <c r="L306" s="248"/>
      <c r="M306" s="250"/>
      <c r="N306" s="250"/>
      <c r="O306" s="250"/>
      <c r="P306" s="250"/>
      <c r="Q306" s="250"/>
      <c r="R306" s="250"/>
      <c r="S306" s="250"/>
      <c r="T306" s="250"/>
      <c r="U306" s="250"/>
      <c r="V306" s="250"/>
      <c r="W306" s="250"/>
      <c r="X306" s="250"/>
      <c r="Y306" s="250"/>
      <c r="Z306" s="250"/>
      <c r="AA306" s="250"/>
      <c r="AB306" s="250"/>
      <c r="AC306" s="250"/>
      <c r="AD306" s="250"/>
      <c r="AE306" s="250"/>
      <c r="AF306" s="248"/>
      <c r="AG306" s="250"/>
    </row>
    <row r="307" spans="1:33" s="3" customFormat="1">
      <c r="A307" s="250"/>
      <c r="B307" s="250"/>
      <c r="C307" s="250"/>
      <c r="D307" s="250"/>
      <c r="E307" s="250"/>
      <c r="F307" s="250"/>
      <c r="G307" s="250"/>
      <c r="H307" s="250"/>
      <c r="I307" s="248"/>
      <c r="J307" s="248"/>
      <c r="K307" s="248"/>
      <c r="L307" s="248"/>
      <c r="M307" s="250"/>
      <c r="N307" s="250"/>
      <c r="O307" s="250"/>
      <c r="P307" s="250"/>
      <c r="Q307" s="250"/>
      <c r="R307" s="250"/>
      <c r="S307" s="250"/>
      <c r="T307" s="250"/>
      <c r="U307" s="250"/>
      <c r="V307" s="250"/>
      <c r="W307" s="250"/>
      <c r="X307" s="250"/>
      <c r="Y307" s="250"/>
      <c r="Z307" s="250"/>
      <c r="AA307" s="250"/>
      <c r="AB307" s="250"/>
      <c r="AC307" s="250"/>
      <c r="AD307" s="250"/>
      <c r="AE307" s="250"/>
      <c r="AF307" s="248"/>
      <c r="AG307" s="250"/>
    </row>
    <row r="308" spans="1:33" s="3" customFormat="1">
      <c r="A308" s="250"/>
      <c r="B308" s="250"/>
      <c r="C308" s="250"/>
      <c r="D308" s="250"/>
      <c r="E308" s="250"/>
      <c r="F308" s="250"/>
      <c r="G308" s="250"/>
      <c r="H308" s="250"/>
      <c r="I308" s="248"/>
      <c r="J308" s="248"/>
      <c r="K308" s="248"/>
      <c r="L308" s="248"/>
      <c r="M308" s="250"/>
      <c r="N308" s="250"/>
      <c r="O308" s="250"/>
      <c r="P308" s="250"/>
      <c r="Q308" s="250"/>
      <c r="R308" s="250"/>
      <c r="S308" s="250"/>
      <c r="T308" s="250"/>
      <c r="U308" s="250"/>
      <c r="V308" s="250"/>
      <c r="W308" s="250"/>
      <c r="X308" s="250"/>
      <c r="Y308" s="250"/>
      <c r="Z308" s="250"/>
      <c r="AA308" s="250"/>
      <c r="AB308" s="250"/>
      <c r="AC308" s="250"/>
      <c r="AD308" s="250"/>
      <c r="AE308" s="250"/>
      <c r="AF308" s="248"/>
      <c r="AG308" s="250"/>
    </row>
    <row r="309" spans="1:33" s="3" customFormat="1">
      <c r="A309" s="250"/>
      <c r="B309" s="250"/>
      <c r="C309" s="250"/>
      <c r="D309" s="250"/>
      <c r="E309" s="250"/>
      <c r="F309" s="250"/>
      <c r="G309" s="250"/>
      <c r="H309" s="250"/>
      <c r="I309" s="248"/>
      <c r="J309" s="248"/>
      <c r="K309" s="248"/>
      <c r="L309" s="248"/>
      <c r="M309" s="250"/>
      <c r="N309" s="250"/>
      <c r="O309" s="250"/>
      <c r="P309" s="250"/>
      <c r="Q309" s="250"/>
      <c r="R309" s="250"/>
      <c r="S309" s="250"/>
      <c r="T309" s="250"/>
      <c r="U309" s="250"/>
      <c r="V309" s="250"/>
      <c r="W309" s="250"/>
      <c r="X309" s="250"/>
      <c r="Y309" s="250"/>
      <c r="Z309" s="250"/>
      <c r="AA309" s="250"/>
      <c r="AB309" s="250"/>
      <c r="AC309" s="250"/>
      <c r="AD309" s="250"/>
      <c r="AE309" s="250"/>
      <c r="AF309" s="248"/>
      <c r="AG309" s="250"/>
    </row>
    <row r="310" spans="1:33" s="3" customFormat="1">
      <c r="A310" s="250"/>
      <c r="B310" s="250"/>
      <c r="C310" s="250"/>
      <c r="D310" s="250"/>
      <c r="E310" s="250"/>
      <c r="F310" s="250"/>
      <c r="G310" s="250"/>
      <c r="H310" s="250"/>
      <c r="I310" s="248"/>
      <c r="J310" s="248"/>
      <c r="K310" s="248"/>
      <c r="L310" s="248"/>
      <c r="M310" s="250"/>
      <c r="N310" s="250"/>
      <c r="O310" s="250"/>
      <c r="P310" s="250"/>
      <c r="Q310" s="250"/>
      <c r="R310" s="250"/>
      <c r="S310" s="250"/>
      <c r="T310" s="250"/>
      <c r="U310" s="250"/>
      <c r="V310" s="250"/>
      <c r="W310" s="250"/>
      <c r="X310" s="250"/>
      <c r="Y310" s="250"/>
      <c r="Z310" s="250"/>
      <c r="AA310" s="250"/>
      <c r="AB310" s="250"/>
      <c r="AC310" s="250"/>
      <c r="AD310" s="250"/>
      <c r="AE310" s="250"/>
      <c r="AF310" s="248"/>
      <c r="AG310" s="250"/>
    </row>
    <row r="311" spans="1:33" s="3" customFormat="1">
      <c r="A311" s="250"/>
      <c r="B311" s="250"/>
      <c r="C311" s="250"/>
      <c r="D311" s="250"/>
      <c r="E311" s="250"/>
      <c r="F311" s="250"/>
      <c r="G311" s="250"/>
      <c r="H311" s="250"/>
      <c r="I311" s="248"/>
      <c r="J311" s="248"/>
      <c r="K311" s="248"/>
      <c r="L311" s="248"/>
      <c r="M311" s="250"/>
      <c r="N311" s="250"/>
      <c r="O311" s="250"/>
      <c r="P311" s="250"/>
      <c r="Q311" s="250"/>
      <c r="R311" s="250"/>
      <c r="S311" s="250"/>
      <c r="T311" s="250"/>
      <c r="U311" s="250"/>
      <c r="V311" s="250"/>
      <c r="W311" s="250"/>
      <c r="X311" s="250"/>
      <c r="Y311" s="250"/>
      <c r="Z311" s="250"/>
      <c r="AA311" s="250"/>
      <c r="AB311" s="250"/>
      <c r="AC311" s="250"/>
      <c r="AD311" s="250"/>
      <c r="AE311" s="250"/>
      <c r="AF311" s="248"/>
      <c r="AG311" s="250"/>
    </row>
    <row r="312" spans="1:33" s="3" customFormat="1">
      <c r="A312" s="250"/>
      <c r="B312" s="250"/>
      <c r="C312" s="250"/>
      <c r="D312" s="250"/>
      <c r="E312" s="250"/>
      <c r="F312" s="250"/>
      <c r="G312" s="250"/>
      <c r="H312" s="250"/>
      <c r="I312" s="248"/>
      <c r="J312" s="248"/>
      <c r="K312" s="248"/>
      <c r="L312" s="248"/>
      <c r="M312" s="250"/>
      <c r="N312" s="250"/>
      <c r="O312" s="250"/>
      <c r="P312" s="250"/>
      <c r="Q312" s="250"/>
      <c r="R312" s="250"/>
      <c r="S312" s="250"/>
      <c r="T312" s="250"/>
      <c r="U312" s="250"/>
      <c r="V312" s="250"/>
      <c r="W312" s="250"/>
      <c r="X312" s="250"/>
      <c r="Y312" s="250"/>
      <c r="Z312" s="250"/>
      <c r="AA312" s="250"/>
      <c r="AB312" s="250"/>
      <c r="AC312" s="250"/>
      <c r="AD312" s="250"/>
      <c r="AE312" s="250"/>
      <c r="AF312" s="248"/>
      <c r="AG312" s="250"/>
    </row>
    <row r="313" spans="1:33" s="3" customFormat="1">
      <c r="A313" s="250"/>
      <c r="B313" s="250"/>
      <c r="C313" s="250"/>
      <c r="D313" s="250"/>
      <c r="E313" s="250"/>
      <c r="F313" s="250"/>
      <c r="G313" s="250"/>
      <c r="H313" s="250"/>
      <c r="I313" s="248"/>
      <c r="J313" s="248"/>
      <c r="K313" s="248"/>
      <c r="L313" s="248"/>
      <c r="M313" s="250"/>
      <c r="N313" s="250"/>
      <c r="O313" s="250"/>
      <c r="P313" s="250"/>
      <c r="Q313" s="250"/>
      <c r="R313" s="250"/>
      <c r="S313" s="250"/>
      <c r="T313" s="250"/>
      <c r="U313" s="250"/>
      <c r="V313" s="250"/>
      <c r="W313" s="250"/>
      <c r="X313" s="250"/>
      <c r="Y313" s="250"/>
      <c r="Z313" s="250"/>
      <c r="AA313" s="250"/>
      <c r="AB313" s="250"/>
      <c r="AC313" s="250"/>
      <c r="AD313" s="250"/>
      <c r="AE313" s="250"/>
      <c r="AF313" s="248"/>
      <c r="AG313" s="250"/>
    </row>
    <row r="314" spans="1:33" s="3" customFormat="1">
      <c r="A314" s="250"/>
      <c r="B314" s="250"/>
      <c r="C314" s="250"/>
      <c r="D314" s="250"/>
      <c r="E314" s="250"/>
      <c r="F314" s="250"/>
      <c r="G314" s="250"/>
      <c r="H314" s="250"/>
      <c r="I314" s="248"/>
      <c r="J314" s="248"/>
      <c r="K314" s="248"/>
      <c r="L314" s="248"/>
      <c r="M314" s="250"/>
      <c r="N314" s="250"/>
      <c r="O314" s="250"/>
      <c r="P314" s="250"/>
      <c r="Q314" s="250"/>
      <c r="R314" s="250"/>
      <c r="S314" s="250"/>
      <c r="T314" s="250"/>
      <c r="U314" s="250"/>
      <c r="V314" s="250"/>
      <c r="W314" s="250"/>
      <c r="X314" s="250"/>
      <c r="Y314" s="250"/>
      <c r="Z314" s="250"/>
      <c r="AA314" s="250"/>
      <c r="AB314" s="250"/>
      <c r="AC314" s="250"/>
      <c r="AD314" s="250"/>
      <c r="AE314" s="250"/>
      <c r="AF314" s="248"/>
      <c r="AG314" s="250"/>
    </row>
    <row r="315" spans="1:33" s="3" customFormat="1">
      <c r="A315" s="250"/>
      <c r="B315" s="250"/>
      <c r="C315" s="250"/>
      <c r="D315" s="250"/>
      <c r="E315" s="250"/>
      <c r="F315" s="250"/>
      <c r="G315" s="250"/>
      <c r="H315" s="250"/>
      <c r="I315" s="248"/>
      <c r="J315" s="248"/>
      <c r="K315" s="248"/>
      <c r="L315" s="248"/>
      <c r="M315" s="250"/>
      <c r="N315" s="250"/>
      <c r="O315" s="250"/>
      <c r="P315" s="250"/>
      <c r="Q315" s="250"/>
      <c r="R315" s="250"/>
      <c r="S315" s="250"/>
      <c r="T315" s="250"/>
      <c r="U315" s="250"/>
      <c r="V315" s="250"/>
      <c r="W315" s="250"/>
      <c r="X315" s="250"/>
      <c r="Y315" s="250"/>
      <c r="Z315" s="250"/>
      <c r="AA315" s="250"/>
      <c r="AB315" s="250"/>
      <c r="AC315" s="250"/>
      <c r="AD315" s="250"/>
      <c r="AE315" s="250"/>
      <c r="AF315" s="248"/>
      <c r="AG315" s="250"/>
    </row>
    <row r="316" spans="1:33" s="3" customFormat="1">
      <c r="A316" s="250"/>
      <c r="B316" s="250"/>
      <c r="C316" s="250"/>
      <c r="D316" s="250"/>
      <c r="E316" s="250"/>
      <c r="F316" s="250"/>
      <c r="G316" s="250"/>
      <c r="H316" s="250"/>
      <c r="I316" s="248"/>
      <c r="J316" s="248"/>
      <c r="K316" s="248"/>
      <c r="L316" s="248"/>
      <c r="M316" s="250"/>
      <c r="N316" s="250"/>
      <c r="O316" s="250"/>
      <c r="P316" s="250"/>
      <c r="Q316" s="250"/>
      <c r="R316" s="250"/>
      <c r="S316" s="250"/>
      <c r="T316" s="250"/>
      <c r="U316" s="250"/>
      <c r="V316" s="250"/>
      <c r="W316" s="250"/>
      <c r="X316" s="250"/>
      <c r="Y316" s="250"/>
      <c r="Z316" s="250"/>
      <c r="AA316" s="250"/>
      <c r="AB316" s="250"/>
      <c r="AC316" s="250"/>
      <c r="AD316" s="250"/>
      <c r="AE316" s="250"/>
      <c r="AF316" s="248"/>
      <c r="AG316" s="250"/>
    </row>
    <row r="317" spans="1:33" s="3" customFormat="1">
      <c r="A317" s="250"/>
      <c r="B317" s="250"/>
      <c r="C317" s="250"/>
      <c r="D317" s="250"/>
      <c r="E317" s="250"/>
      <c r="F317" s="250"/>
      <c r="G317" s="250"/>
      <c r="H317" s="250"/>
      <c r="I317" s="248"/>
      <c r="J317" s="248"/>
      <c r="K317" s="248"/>
      <c r="L317" s="248"/>
      <c r="M317" s="250"/>
      <c r="N317" s="250"/>
      <c r="O317" s="250"/>
      <c r="P317" s="250"/>
      <c r="Q317" s="250"/>
      <c r="R317" s="250"/>
      <c r="S317" s="250"/>
      <c r="T317" s="250"/>
      <c r="U317" s="250"/>
      <c r="V317" s="250"/>
      <c r="W317" s="250"/>
      <c r="X317" s="250"/>
      <c r="Y317" s="250"/>
      <c r="Z317" s="250"/>
      <c r="AA317" s="250"/>
      <c r="AB317" s="250"/>
      <c r="AC317" s="250"/>
      <c r="AD317" s="250"/>
      <c r="AE317" s="250"/>
      <c r="AF317" s="248"/>
      <c r="AG317" s="250"/>
    </row>
    <row r="318" spans="1:33" s="3" customFormat="1">
      <c r="A318" s="250"/>
      <c r="B318" s="250"/>
      <c r="C318" s="250"/>
      <c r="D318" s="250"/>
      <c r="E318" s="250"/>
      <c r="F318" s="250"/>
      <c r="G318" s="250"/>
      <c r="H318" s="250"/>
      <c r="I318" s="248"/>
      <c r="J318" s="248"/>
      <c r="K318" s="248"/>
      <c r="L318" s="248"/>
      <c r="M318" s="250"/>
      <c r="N318" s="250"/>
      <c r="O318" s="250"/>
      <c r="P318" s="250"/>
      <c r="Q318" s="250"/>
      <c r="R318" s="250"/>
      <c r="S318" s="250"/>
      <c r="T318" s="250"/>
      <c r="U318" s="250"/>
      <c r="V318" s="250"/>
      <c r="W318" s="250"/>
      <c r="X318" s="250"/>
      <c r="Y318" s="250"/>
      <c r="Z318" s="250"/>
      <c r="AA318" s="250"/>
      <c r="AB318" s="250"/>
      <c r="AC318" s="250"/>
      <c r="AD318" s="250"/>
      <c r="AE318" s="250"/>
      <c r="AF318" s="248"/>
      <c r="AG318" s="250"/>
    </row>
    <row r="319" spans="1:33" s="3" customFormat="1">
      <c r="A319" s="250"/>
      <c r="B319" s="250"/>
      <c r="C319" s="250"/>
      <c r="D319" s="250"/>
      <c r="E319" s="250"/>
      <c r="F319" s="250"/>
      <c r="G319" s="250"/>
      <c r="H319" s="250"/>
      <c r="I319" s="248"/>
      <c r="J319" s="248"/>
      <c r="K319" s="248"/>
      <c r="L319" s="248"/>
      <c r="M319" s="250"/>
      <c r="N319" s="250"/>
      <c r="O319" s="250"/>
      <c r="P319" s="250"/>
      <c r="Q319" s="250"/>
      <c r="R319" s="250"/>
      <c r="S319" s="250"/>
      <c r="T319" s="250"/>
      <c r="U319" s="250"/>
      <c r="V319" s="250"/>
      <c r="W319" s="250"/>
      <c r="X319" s="250"/>
      <c r="Y319" s="250"/>
      <c r="Z319" s="250"/>
      <c r="AA319" s="250"/>
      <c r="AB319" s="250"/>
      <c r="AC319" s="250"/>
      <c r="AD319" s="250"/>
      <c r="AE319" s="250"/>
      <c r="AF319" s="248"/>
      <c r="AG319" s="250"/>
    </row>
    <row r="320" spans="1:33" s="3" customFormat="1">
      <c r="A320" s="250"/>
      <c r="B320" s="250"/>
      <c r="C320" s="250"/>
      <c r="D320" s="250"/>
      <c r="E320" s="250"/>
      <c r="F320" s="250"/>
      <c r="G320" s="250"/>
      <c r="H320" s="250"/>
      <c r="I320" s="248"/>
      <c r="J320" s="248"/>
      <c r="K320" s="248"/>
      <c r="L320" s="248"/>
      <c r="M320" s="250"/>
      <c r="N320" s="250"/>
      <c r="O320" s="250"/>
      <c r="P320" s="250"/>
      <c r="Q320" s="250"/>
      <c r="R320" s="250"/>
      <c r="S320" s="250"/>
      <c r="T320" s="250"/>
      <c r="U320" s="250"/>
      <c r="V320" s="250"/>
      <c r="W320" s="250"/>
      <c r="X320" s="250"/>
      <c r="Y320" s="250"/>
      <c r="Z320" s="250"/>
      <c r="AA320" s="250"/>
      <c r="AB320" s="250"/>
      <c r="AC320" s="250"/>
      <c r="AD320" s="250"/>
      <c r="AE320" s="250"/>
      <c r="AF320" s="248"/>
      <c r="AG320" s="250"/>
    </row>
    <row r="321" spans="1:33" s="3" customFormat="1">
      <c r="A321" s="250"/>
      <c r="B321" s="250"/>
      <c r="C321" s="250"/>
      <c r="D321" s="250"/>
      <c r="E321" s="250"/>
      <c r="F321" s="250"/>
      <c r="G321" s="250"/>
      <c r="H321" s="250"/>
      <c r="I321" s="248"/>
      <c r="J321" s="248"/>
      <c r="K321" s="248"/>
      <c r="L321" s="248"/>
      <c r="M321" s="250"/>
      <c r="N321" s="250"/>
      <c r="O321" s="250"/>
      <c r="P321" s="250"/>
      <c r="Q321" s="250"/>
      <c r="R321" s="250"/>
      <c r="S321" s="250"/>
      <c r="T321" s="250"/>
      <c r="U321" s="250"/>
      <c r="V321" s="250"/>
      <c r="W321" s="250"/>
      <c r="X321" s="250"/>
      <c r="Y321" s="250"/>
      <c r="Z321" s="250"/>
      <c r="AA321" s="250"/>
      <c r="AB321" s="250"/>
      <c r="AC321" s="250"/>
      <c r="AD321" s="250"/>
      <c r="AE321" s="250"/>
      <c r="AF321" s="248"/>
      <c r="AG321" s="250"/>
    </row>
    <row r="322" spans="1:33" s="3" customFormat="1">
      <c r="A322" s="250"/>
      <c r="B322" s="250"/>
      <c r="C322" s="250"/>
      <c r="D322" s="250"/>
      <c r="E322" s="250"/>
      <c r="F322" s="250"/>
      <c r="G322" s="250"/>
      <c r="H322" s="250"/>
      <c r="I322" s="248"/>
      <c r="J322" s="248"/>
      <c r="K322" s="248"/>
      <c r="L322" s="248"/>
      <c r="M322" s="250"/>
      <c r="N322" s="250"/>
      <c r="O322" s="250"/>
      <c r="P322" s="250"/>
      <c r="Q322" s="250"/>
      <c r="R322" s="250"/>
      <c r="S322" s="250"/>
      <c r="T322" s="250"/>
      <c r="U322" s="250"/>
      <c r="V322" s="250"/>
      <c r="W322" s="250"/>
      <c r="X322" s="250"/>
      <c r="Y322" s="250"/>
      <c r="Z322" s="250"/>
      <c r="AA322" s="250"/>
      <c r="AB322" s="250"/>
      <c r="AC322" s="250"/>
      <c r="AD322" s="250"/>
      <c r="AE322" s="250"/>
      <c r="AF322" s="248"/>
      <c r="AG322" s="250"/>
    </row>
    <row r="323" spans="1:33" s="3" customFormat="1">
      <c r="A323" s="250"/>
      <c r="B323" s="250"/>
      <c r="C323" s="250"/>
      <c r="D323" s="250"/>
      <c r="E323" s="250"/>
      <c r="F323" s="250"/>
      <c r="G323" s="250"/>
      <c r="H323" s="250"/>
      <c r="I323" s="248"/>
      <c r="J323" s="248"/>
      <c r="K323" s="248"/>
      <c r="L323" s="248"/>
      <c r="M323" s="250"/>
      <c r="N323" s="250"/>
      <c r="O323" s="250"/>
      <c r="P323" s="250"/>
      <c r="Q323" s="250"/>
      <c r="R323" s="250"/>
      <c r="S323" s="250"/>
      <c r="T323" s="250"/>
      <c r="U323" s="250"/>
      <c r="V323" s="250"/>
      <c r="W323" s="250"/>
      <c r="X323" s="250"/>
      <c r="Y323" s="250"/>
      <c r="Z323" s="250"/>
      <c r="AA323" s="250"/>
      <c r="AB323" s="250"/>
      <c r="AC323" s="250"/>
      <c r="AD323" s="250"/>
      <c r="AE323" s="250"/>
      <c r="AF323" s="248"/>
      <c r="AG323" s="250"/>
    </row>
    <row r="324" spans="1:33" s="3" customFormat="1">
      <c r="A324" s="250"/>
      <c r="B324" s="250"/>
      <c r="C324" s="250"/>
      <c r="D324" s="250"/>
      <c r="E324" s="250"/>
      <c r="F324" s="250"/>
      <c r="G324" s="250"/>
      <c r="H324" s="250"/>
      <c r="I324" s="248"/>
      <c r="J324" s="248"/>
      <c r="K324" s="248"/>
      <c r="L324" s="248"/>
      <c r="M324" s="250"/>
      <c r="N324" s="250"/>
      <c r="O324" s="250"/>
      <c r="P324" s="250"/>
      <c r="Q324" s="250"/>
      <c r="R324" s="250"/>
      <c r="S324" s="250"/>
      <c r="T324" s="250"/>
      <c r="U324" s="250"/>
      <c r="V324" s="250"/>
      <c r="W324" s="250"/>
      <c r="X324" s="250"/>
      <c r="Y324" s="250"/>
      <c r="Z324" s="250"/>
      <c r="AA324" s="250"/>
      <c r="AB324" s="250"/>
      <c r="AC324" s="250"/>
      <c r="AD324" s="250"/>
      <c r="AE324" s="250"/>
      <c r="AF324" s="248"/>
      <c r="AG324" s="250"/>
    </row>
    <row r="325" spans="1:33" s="3" customFormat="1">
      <c r="A325" s="250"/>
      <c r="B325" s="250"/>
      <c r="C325" s="250"/>
      <c r="D325" s="250"/>
      <c r="E325" s="250"/>
      <c r="F325" s="250"/>
      <c r="G325" s="250"/>
      <c r="H325" s="250"/>
      <c r="I325" s="248"/>
      <c r="J325" s="248"/>
      <c r="K325" s="248"/>
      <c r="L325" s="248"/>
      <c r="M325" s="250"/>
      <c r="N325" s="250"/>
      <c r="O325" s="250"/>
      <c r="P325" s="250"/>
      <c r="Q325" s="250"/>
      <c r="R325" s="250"/>
      <c r="S325" s="250"/>
      <c r="T325" s="250"/>
      <c r="U325" s="250"/>
      <c r="V325" s="250"/>
      <c r="W325" s="250"/>
      <c r="X325" s="250"/>
      <c r="Y325" s="250"/>
      <c r="Z325" s="250"/>
      <c r="AA325" s="250"/>
      <c r="AB325" s="250"/>
      <c r="AC325" s="250"/>
      <c r="AD325" s="250"/>
      <c r="AE325" s="250"/>
      <c r="AF325" s="248"/>
      <c r="AG325" s="250"/>
    </row>
    <row r="326" spans="1:33" s="3" customFormat="1">
      <c r="A326" s="250"/>
      <c r="B326" s="250"/>
      <c r="C326" s="250"/>
      <c r="D326" s="250"/>
      <c r="E326" s="250"/>
      <c r="F326" s="250"/>
      <c r="G326" s="250"/>
      <c r="H326" s="250"/>
      <c r="I326" s="248"/>
      <c r="J326" s="248"/>
      <c r="K326" s="248"/>
      <c r="L326" s="248"/>
      <c r="M326" s="250"/>
      <c r="N326" s="250"/>
      <c r="O326" s="250"/>
      <c r="P326" s="250"/>
      <c r="Q326" s="250"/>
      <c r="R326" s="250"/>
      <c r="S326" s="250"/>
      <c r="T326" s="250"/>
      <c r="U326" s="250"/>
      <c r="V326" s="250"/>
      <c r="W326" s="250"/>
      <c r="X326" s="250"/>
      <c r="Y326" s="250"/>
      <c r="Z326" s="250"/>
      <c r="AA326" s="250"/>
      <c r="AB326" s="250"/>
      <c r="AC326" s="250"/>
      <c r="AD326" s="250"/>
      <c r="AE326" s="250"/>
      <c r="AF326" s="248"/>
      <c r="AG326" s="250"/>
    </row>
    <row r="327" spans="1:33" s="3" customFormat="1">
      <c r="A327" s="250"/>
      <c r="B327" s="250"/>
      <c r="C327" s="250"/>
      <c r="D327" s="250"/>
      <c r="E327" s="250"/>
      <c r="F327" s="250"/>
      <c r="G327" s="250"/>
      <c r="H327" s="250"/>
      <c r="I327" s="248"/>
      <c r="J327" s="248"/>
      <c r="K327" s="248"/>
      <c r="L327" s="248"/>
      <c r="M327" s="250"/>
      <c r="N327" s="250"/>
      <c r="O327" s="250"/>
      <c r="P327" s="250"/>
      <c r="Q327" s="250"/>
      <c r="R327" s="250"/>
      <c r="S327" s="250"/>
      <c r="T327" s="250"/>
      <c r="U327" s="250"/>
      <c r="V327" s="250"/>
      <c r="W327" s="250"/>
      <c r="X327" s="250"/>
      <c r="Y327" s="250"/>
      <c r="Z327" s="250"/>
      <c r="AA327" s="250"/>
      <c r="AB327" s="250"/>
      <c r="AC327" s="250"/>
      <c r="AD327" s="250"/>
      <c r="AE327" s="250"/>
      <c r="AF327" s="248"/>
      <c r="AG327" s="250"/>
    </row>
    <row r="328" spans="1:33" s="3" customFormat="1">
      <c r="A328" s="250"/>
      <c r="B328" s="250"/>
      <c r="C328" s="250"/>
      <c r="D328" s="250"/>
      <c r="E328" s="250"/>
      <c r="F328" s="250"/>
      <c r="G328" s="250"/>
      <c r="H328" s="250"/>
      <c r="I328" s="248"/>
      <c r="J328" s="248"/>
      <c r="K328" s="248"/>
      <c r="L328" s="248"/>
      <c r="M328" s="250"/>
      <c r="N328" s="250"/>
      <c r="O328" s="250"/>
      <c r="P328" s="250"/>
      <c r="Q328" s="250"/>
      <c r="R328" s="250"/>
      <c r="S328" s="250"/>
      <c r="T328" s="250"/>
      <c r="U328" s="250"/>
      <c r="V328" s="250"/>
      <c r="W328" s="250"/>
      <c r="X328" s="250"/>
      <c r="Y328" s="250"/>
      <c r="Z328" s="250"/>
      <c r="AA328" s="250"/>
      <c r="AB328" s="250"/>
      <c r="AC328" s="250"/>
      <c r="AD328" s="250"/>
      <c r="AE328" s="250"/>
      <c r="AF328" s="248"/>
      <c r="AG328" s="250"/>
    </row>
    <row r="329" spans="1:33" s="3" customFormat="1">
      <c r="A329" s="250"/>
      <c r="B329" s="250"/>
      <c r="C329" s="250"/>
      <c r="D329" s="250"/>
      <c r="E329" s="250"/>
      <c r="F329" s="250"/>
      <c r="G329" s="250"/>
      <c r="H329" s="250"/>
      <c r="I329" s="248"/>
      <c r="J329" s="248"/>
      <c r="K329" s="248"/>
      <c r="L329" s="248"/>
      <c r="M329" s="250"/>
      <c r="N329" s="250"/>
      <c r="O329" s="250"/>
      <c r="P329" s="250"/>
      <c r="Q329" s="250"/>
      <c r="R329" s="250"/>
      <c r="S329" s="250"/>
      <c r="T329" s="250"/>
      <c r="U329" s="250"/>
      <c r="V329" s="250"/>
      <c r="W329" s="250"/>
      <c r="X329" s="250"/>
      <c r="Y329" s="250"/>
      <c r="Z329" s="250"/>
      <c r="AA329" s="250"/>
      <c r="AB329" s="250"/>
      <c r="AC329" s="250"/>
      <c r="AD329" s="250"/>
      <c r="AE329" s="250"/>
      <c r="AF329" s="248"/>
      <c r="AG329" s="250"/>
    </row>
    <row r="330" spans="1:33" s="3" customFormat="1">
      <c r="A330" s="250"/>
      <c r="B330" s="250"/>
      <c r="C330" s="250"/>
      <c r="D330" s="250"/>
      <c r="E330" s="250"/>
      <c r="F330" s="250"/>
      <c r="G330" s="250"/>
      <c r="H330" s="250"/>
      <c r="I330" s="248"/>
      <c r="J330" s="248"/>
      <c r="K330" s="248"/>
      <c r="L330" s="248"/>
      <c r="M330" s="250"/>
      <c r="N330" s="250"/>
      <c r="O330" s="250"/>
      <c r="P330" s="250"/>
      <c r="Q330" s="250"/>
      <c r="R330" s="250"/>
      <c r="S330" s="250"/>
      <c r="T330" s="250"/>
      <c r="U330" s="250"/>
      <c r="V330" s="250"/>
      <c r="W330" s="250"/>
      <c r="X330" s="250"/>
      <c r="Y330" s="250"/>
      <c r="Z330" s="250"/>
      <c r="AA330" s="250"/>
      <c r="AB330" s="250"/>
      <c r="AC330" s="250"/>
      <c r="AD330" s="250"/>
      <c r="AE330" s="250"/>
      <c r="AF330" s="248"/>
      <c r="AG330" s="250"/>
    </row>
    <row r="331" spans="1:33" s="3" customFormat="1">
      <c r="A331" s="250"/>
      <c r="B331" s="250"/>
      <c r="C331" s="250"/>
      <c r="D331" s="250"/>
      <c r="E331" s="250"/>
      <c r="F331" s="250"/>
      <c r="G331" s="250"/>
      <c r="H331" s="250"/>
      <c r="I331" s="248"/>
      <c r="J331" s="248"/>
      <c r="K331" s="248"/>
      <c r="L331" s="248"/>
      <c r="M331" s="250"/>
      <c r="N331" s="250"/>
      <c r="O331" s="250"/>
      <c r="P331" s="250"/>
      <c r="Q331" s="250"/>
      <c r="R331" s="250"/>
      <c r="S331" s="250"/>
      <c r="T331" s="250"/>
      <c r="U331" s="250"/>
      <c r="V331" s="250"/>
      <c r="W331" s="250"/>
      <c r="X331" s="250"/>
      <c r="Y331" s="250"/>
      <c r="Z331" s="250"/>
      <c r="AA331" s="250"/>
      <c r="AB331" s="250"/>
      <c r="AC331" s="250"/>
      <c r="AD331" s="250"/>
      <c r="AE331" s="250"/>
      <c r="AF331" s="248"/>
      <c r="AG331" s="250"/>
    </row>
    <row r="332" spans="1:33" s="3" customFormat="1">
      <c r="A332" s="250"/>
      <c r="B332" s="250"/>
      <c r="C332" s="250"/>
      <c r="D332" s="250"/>
      <c r="E332" s="250"/>
      <c r="F332" s="250"/>
      <c r="G332" s="250"/>
      <c r="H332" s="250"/>
      <c r="I332" s="248"/>
      <c r="J332" s="248"/>
      <c r="K332" s="248"/>
      <c r="L332" s="248"/>
      <c r="M332" s="250"/>
      <c r="N332" s="250"/>
      <c r="O332" s="250"/>
      <c r="P332" s="250"/>
      <c r="Q332" s="250"/>
      <c r="R332" s="250"/>
      <c r="S332" s="250"/>
      <c r="T332" s="250"/>
      <c r="U332" s="250"/>
      <c r="V332" s="250"/>
      <c r="W332" s="250"/>
      <c r="X332" s="250"/>
      <c r="Y332" s="250"/>
      <c r="Z332" s="250"/>
      <c r="AA332" s="250"/>
      <c r="AB332" s="250"/>
      <c r="AC332" s="250"/>
      <c r="AD332" s="250"/>
      <c r="AE332" s="250"/>
      <c r="AF332" s="248"/>
      <c r="AG332" s="250"/>
    </row>
    <row r="333" spans="1:33" s="3" customFormat="1">
      <c r="A333" s="250"/>
      <c r="B333" s="250"/>
      <c r="C333" s="250"/>
      <c r="D333" s="250"/>
      <c r="E333" s="250"/>
      <c r="F333" s="250"/>
      <c r="G333" s="250"/>
      <c r="H333" s="250"/>
      <c r="I333" s="248"/>
      <c r="J333" s="248"/>
      <c r="K333" s="248"/>
      <c r="L333" s="248"/>
      <c r="M333" s="250"/>
      <c r="N333" s="250"/>
      <c r="O333" s="250"/>
      <c r="P333" s="250"/>
      <c r="Q333" s="250"/>
      <c r="R333" s="250"/>
      <c r="S333" s="250"/>
      <c r="T333" s="250"/>
      <c r="U333" s="250"/>
      <c r="V333" s="250"/>
      <c r="W333" s="250"/>
      <c r="X333" s="250"/>
      <c r="Y333" s="250"/>
      <c r="Z333" s="250"/>
      <c r="AA333" s="250"/>
      <c r="AB333" s="250"/>
      <c r="AC333" s="250"/>
      <c r="AD333" s="250"/>
      <c r="AE333" s="250"/>
      <c r="AF333" s="248"/>
      <c r="AG333" s="250"/>
    </row>
    <row r="334" spans="1:33" s="3" customFormat="1">
      <c r="A334" s="250"/>
      <c r="B334" s="250"/>
      <c r="C334" s="250"/>
      <c r="D334" s="250"/>
      <c r="E334" s="250"/>
      <c r="F334" s="250"/>
      <c r="G334" s="250"/>
      <c r="H334" s="250"/>
      <c r="I334" s="248"/>
      <c r="J334" s="248"/>
      <c r="K334" s="248"/>
      <c r="L334" s="248"/>
      <c r="M334" s="250"/>
      <c r="N334" s="250"/>
      <c r="O334" s="250"/>
      <c r="P334" s="250"/>
      <c r="Q334" s="250"/>
      <c r="R334" s="250"/>
      <c r="S334" s="250"/>
      <c r="T334" s="250"/>
      <c r="U334" s="250"/>
      <c r="V334" s="250"/>
      <c r="W334" s="250"/>
      <c r="X334" s="250"/>
      <c r="Y334" s="250"/>
      <c r="Z334" s="250"/>
      <c r="AA334" s="250"/>
      <c r="AB334" s="250"/>
      <c r="AC334" s="250"/>
      <c r="AD334" s="250"/>
      <c r="AE334" s="250"/>
      <c r="AF334" s="248"/>
      <c r="AG334" s="250"/>
    </row>
    <row r="335" spans="1:33" s="3" customFormat="1">
      <c r="A335" s="250"/>
      <c r="B335" s="250"/>
      <c r="C335" s="250"/>
      <c r="D335" s="250"/>
      <c r="E335" s="250"/>
      <c r="F335" s="250"/>
      <c r="G335" s="250"/>
      <c r="H335" s="250"/>
      <c r="I335" s="248"/>
      <c r="J335" s="248"/>
      <c r="K335" s="248"/>
      <c r="L335" s="248"/>
      <c r="M335" s="250"/>
      <c r="N335" s="250"/>
      <c r="O335" s="250"/>
      <c r="P335" s="250"/>
      <c r="Q335" s="250"/>
      <c r="R335" s="250"/>
      <c r="S335" s="250"/>
      <c r="T335" s="250"/>
      <c r="U335" s="250"/>
      <c r="V335" s="250"/>
      <c r="W335" s="250"/>
      <c r="X335" s="250"/>
      <c r="Y335" s="250"/>
      <c r="Z335" s="250"/>
      <c r="AA335" s="250"/>
      <c r="AB335" s="250"/>
      <c r="AC335" s="250"/>
      <c r="AD335" s="250"/>
      <c r="AE335" s="250"/>
      <c r="AF335" s="248"/>
      <c r="AG335" s="250"/>
    </row>
    <row r="336" spans="1:33" s="3" customFormat="1">
      <c r="A336" s="250"/>
      <c r="B336" s="250"/>
      <c r="C336" s="250"/>
      <c r="D336" s="250"/>
      <c r="E336" s="250"/>
      <c r="F336" s="250"/>
      <c r="G336" s="250"/>
      <c r="H336" s="250"/>
      <c r="I336" s="248"/>
      <c r="J336" s="248"/>
      <c r="K336" s="248"/>
      <c r="L336" s="248"/>
      <c r="M336" s="250"/>
      <c r="N336" s="250"/>
      <c r="O336" s="250"/>
      <c r="P336" s="250"/>
      <c r="Q336" s="250"/>
      <c r="R336" s="250"/>
      <c r="S336" s="250"/>
      <c r="T336" s="250"/>
      <c r="U336" s="250"/>
      <c r="V336" s="250"/>
      <c r="W336" s="250"/>
      <c r="X336" s="250"/>
      <c r="Y336" s="250"/>
      <c r="Z336" s="250"/>
      <c r="AA336" s="250"/>
      <c r="AB336" s="250"/>
      <c r="AC336" s="250"/>
      <c r="AD336" s="250"/>
      <c r="AE336" s="250"/>
      <c r="AF336" s="248"/>
      <c r="AG336" s="250"/>
    </row>
    <row r="337" spans="1:33" s="3" customFormat="1">
      <c r="A337" s="250"/>
      <c r="B337" s="250"/>
      <c r="C337" s="250"/>
      <c r="D337" s="250"/>
      <c r="E337" s="250"/>
      <c r="F337" s="250"/>
      <c r="G337" s="250"/>
      <c r="H337" s="250"/>
      <c r="I337" s="248"/>
      <c r="J337" s="248"/>
      <c r="K337" s="248"/>
      <c r="L337" s="248"/>
      <c r="M337" s="250"/>
      <c r="N337" s="250"/>
      <c r="O337" s="250"/>
      <c r="P337" s="250"/>
      <c r="Q337" s="250"/>
      <c r="R337" s="250"/>
      <c r="S337" s="250"/>
      <c r="T337" s="250"/>
      <c r="U337" s="250"/>
      <c r="V337" s="250"/>
      <c r="W337" s="250"/>
      <c r="X337" s="250"/>
      <c r="Y337" s="250"/>
      <c r="Z337" s="250"/>
      <c r="AA337" s="250"/>
      <c r="AB337" s="250"/>
      <c r="AC337" s="250"/>
      <c r="AD337" s="250"/>
      <c r="AE337" s="250"/>
      <c r="AF337" s="248"/>
      <c r="AG337" s="250"/>
    </row>
    <row r="338" spans="1:33" s="3" customFormat="1">
      <c r="A338" s="250"/>
      <c r="B338" s="250"/>
      <c r="C338" s="250"/>
      <c r="D338" s="250"/>
      <c r="E338" s="250"/>
      <c r="F338" s="250"/>
      <c r="G338" s="250"/>
      <c r="H338" s="250"/>
      <c r="I338" s="248"/>
      <c r="J338" s="248"/>
      <c r="K338" s="248"/>
      <c r="L338" s="248"/>
      <c r="M338" s="250"/>
      <c r="N338" s="250"/>
      <c r="O338" s="250"/>
      <c r="P338" s="250"/>
      <c r="Q338" s="250"/>
      <c r="R338" s="250"/>
      <c r="S338" s="250"/>
      <c r="T338" s="250"/>
      <c r="U338" s="250"/>
      <c r="V338" s="250"/>
      <c r="W338" s="250"/>
      <c r="X338" s="250"/>
      <c r="Y338" s="250"/>
      <c r="Z338" s="250"/>
      <c r="AA338" s="250"/>
      <c r="AB338" s="250"/>
      <c r="AC338" s="250"/>
      <c r="AD338" s="250"/>
      <c r="AE338" s="250"/>
      <c r="AF338" s="248"/>
      <c r="AG338" s="250"/>
    </row>
    <row r="339" spans="1:33" s="3" customFormat="1">
      <c r="A339" s="250"/>
      <c r="B339" s="250"/>
      <c r="C339" s="250"/>
      <c r="D339" s="250"/>
      <c r="E339" s="250"/>
      <c r="F339" s="250"/>
      <c r="G339" s="250"/>
      <c r="H339" s="250"/>
      <c r="I339" s="248"/>
      <c r="J339" s="248"/>
      <c r="K339" s="248"/>
      <c r="L339" s="248"/>
      <c r="M339" s="250"/>
      <c r="N339" s="250"/>
      <c r="O339" s="250"/>
      <c r="P339" s="250"/>
      <c r="Q339" s="250"/>
      <c r="R339" s="250"/>
      <c r="S339" s="250"/>
      <c r="T339" s="250"/>
      <c r="U339" s="250"/>
      <c r="V339" s="250"/>
      <c r="W339" s="250"/>
      <c r="X339" s="250"/>
      <c r="Y339" s="250"/>
      <c r="Z339" s="250"/>
      <c r="AA339" s="250"/>
      <c r="AB339" s="250"/>
      <c r="AC339" s="250"/>
      <c r="AD339" s="250"/>
      <c r="AE339" s="250"/>
      <c r="AF339" s="248"/>
      <c r="AG339" s="250"/>
    </row>
    <row r="340" spans="1:33" s="3" customFormat="1">
      <c r="A340" s="250"/>
      <c r="B340" s="250"/>
      <c r="C340" s="250"/>
      <c r="D340" s="250"/>
      <c r="E340" s="250"/>
      <c r="F340" s="250"/>
      <c r="G340" s="250"/>
      <c r="H340" s="250"/>
      <c r="I340" s="248"/>
      <c r="J340" s="248"/>
      <c r="K340" s="248"/>
      <c r="L340" s="248"/>
      <c r="M340" s="250"/>
      <c r="N340" s="250"/>
      <c r="O340" s="250"/>
      <c r="P340" s="250"/>
      <c r="Q340" s="250"/>
      <c r="R340" s="250"/>
      <c r="S340" s="250"/>
      <c r="T340" s="250"/>
      <c r="U340" s="250"/>
      <c r="V340" s="250"/>
      <c r="W340" s="250"/>
      <c r="X340" s="250"/>
      <c r="Y340" s="250"/>
      <c r="Z340" s="250"/>
      <c r="AA340" s="250"/>
      <c r="AB340" s="250"/>
      <c r="AC340" s="250"/>
      <c r="AD340" s="250"/>
      <c r="AE340" s="250"/>
      <c r="AF340" s="248"/>
      <c r="AG340" s="250"/>
    </row>
    <row r="341" spans="1:33" s="3" customFormat="1">
      <c r="A341" s="250"/>
      <c r="B341" s="250"/>
      <c r="C341" s="250"/>
      <c r="D341" s="250"/>
      <c r="E341" s="250"/>
      <c r="F341" s="250"/>
      <c r="G341" s="250"/>
      <c r="H341" s="250"/>
      <c r="I341" s="248"/>
      <c r="J341" s="248"/>
      <c r="K341" s="248"/>
      <c r="L341" s="248"/>
      <c r="M341" s="250"/>
      <c r="N341" s="250"/>
      <c r="O341" s="250"/>
      <c r="P341" s="250"/>
      <c r="Q341" s="250"/>
      <c r="R341" s="250"/>
      <c r="S341" s="250"/>
      <c r="T341" s="250"/>
      <c r="U341" s="250"/>
      <c r="V341" s="250"/>
      <c r="W341" s="250"/>
      <c r="X341" s="250"/>
      <c r="Y341" s="250"/>
      <c r="Z341" s="250"/>
      <c r="AA341" s="250"/>
      <c r="AB341" s="250"/>
      <c r="AC341" s="250"/>
      <c r="AD341" s="250"/>
      <c r="AE341" s="250"/>
      <c r="AF341" s="248"/>
      <c r="AG341" s="250"/>
    </row>
    <row r="342" spans="1:33" s="3" customFormat="1">
      <c r="A342" s="250"/>
      <c r="B342" s="250"/>
      <c r="C342" s="250"/>
      <c r="D342" s="250"/>
      <c r="E342" s="250"/>
      <c r="F342" s="250"/>
      <c r="G342" s="250"/>
      <c r="H342" s="250"/>
      <c r="I342" s="248"/>
      <c r="J342" s="248"/>
      <c r="K342" s="248"/>
      <c r="L342" s="248"/>
      <c r="M342" s="250"/>
      <c r="N342" s="250"/>
      <c r="O342" s="250"/>
      <c r="P342" s="250"/>
      <c r="Q342" s="250"/>
      <c r="R342" s="250"/>
      <c r="S342" s="250"/>
      <c r="T342" s="250"/>
      <c r="U342" s="250"/>
      <c r="V342" s="250"/>
      <c r="W342" s="250"/>
      <c r="X342" s="250"/>
      <c r="Y342" s="250"/>
      <c r="Z342" s="250"/>
      <c r="AA342" s="250"/>
      <c r="AB342" s="250"/>
      <c r="AC342" s="250"/>
      <c r="AD342" s="250"/>
      <c r="AE342" s="250"/>
      <c r="AF342" s="248"/>
      <c r="AG342" s="250"/>
    </row>
    <row r="343" spans="1:33" s="3" customFormat="1">
      <c r="A343" s="250"/>
      <c r="B343" s="250"/>
      <c r="C343" s="250"/>
      <c r="D343" s="250"/>
      <c r="E343" s="250"/>
      <c r="F343" s="250"/>
      <c r="G343" s="250"/>
      <c r="H343" s="250"/>
      <c r="I343" s="248"/>
      <c r="J343" s="248"/>
      <c r="K343" s="248"/>
      <c r="L343" s="248"/>
      <c r="M343" s="250"/>
      <c r="N343" s="250"/>
      <c r="O343" s="250"/>
      <c r="P343" s="250"/>
      <c r="Q343" s="250"/>
      <c r="R343" s="250"/>
      <c r="S343" s="250"/>
      <c r="T343" s="250"/>
      <c r="U343" s="250"/>
      <c r="V343" s="250"/>
      <c r="W343" s="250"/>
      <c r="X343" s="250"/>
      <c r="Y343" s="250"/>
      <c r="Z343" s="250"/>
      <c r="AA343" s="250"/>
      <c r="AB343" s="250"/>
      <c r="AC343" s="250"/>
      <c r="AD343" s="250"/>
      <c r="AE343" s="250"/>
      <c r="AF343" s="248"/>
      <c r="AG343" s="250"/>
    </row>
    <row r="344" spans="1:33" s="3" customFormat="1">
      <c r="A344" s="250"/>
      <c r="B344" s="250"/>
      <c r="C344" s="250"/>
      <c r="D344" s="250"/>
      <c r="E344" s="250"/>
      <c r="F344" s="250"/>
      <c r="G344" s="250"/>
      <c r="H344" s="250"/>
      <c r="I344" s="248"/>
      <c r="J344" s="248"/>
      <c r="K344" s="248"/>
      <c r="L344" s="248"/>
      <c r="M344" s="250"/>
      <c r="N344" s="250"/>
      <c r="O344" s="250"/>
      <c r="P344" s="250"/>
      <c r="Q344" s="250"/>
      <c r="R344" s="250"/>
      <c r="S344" s="252"/>
      <c r="T344" s="250"/>
      <c r="U344" s="250"/>
      <c r="V344" s="250"/>
      <c r="W344" s="250"/>
      <c r="X344" s="250"/>
      <c r="Y344" s="250"/>
      <c r="Z344" s="250"/>
      <c r="AA344" s="250"/>
      <c r="AB344" s="250"/>
      <c r="AC344" s="250"/>
      <c r="AD344" s="250"/>
      <c r="AE344" s="250"/>
      <c r="AF344" s="248"/>
      <c r="AG344" s="250"/>
    </row>
    <row r="345" spans="1:33" s="3" customFormat="1">
      <c r="A345" s="250"/>
      <c r="B345" s="250"/>
      <c r="C345" s="250"/>
      <c r="D345" s="250"/>
      <c r="E345" s="250"/>
      <c r="F345" s="250"/>
      <c r="G345" s="250"/>
      <c r="H345" s="250"/>
      <c r="I345" s="248"/>
      <c r="J345" s="248"/>
      <c r="K345" s="248"/>
      <c r="L345" s="248"/>
      <c r="M345" s="250"/>
      <c r="N345" s="250"/>
      <c r="O345" s="250"/>
      <c r="P345" s="250"/>
      <c r="Q345" s="250"/>
      <c r="R345" s="250"/>
      <c r="S345" s="252"/>
      <c r="T345" s="250"/>
      <c r="U345" s="250"/>
      <c r="V345" s="250"/>
      <c r="W345" s="250"/>
      <c r="X345" s="250"/>
      <c r="Y345" s="250"/>
      <c r="Z345" s="250"/>
      <c r="AA345" s="250"/>
      <c r="AB345" s="250"/>
      <c r="AC345" s="250"/>
      <c r="AD345" s="250"/>
      <c r="AE345" s="250"/>
      <c r="AF345" s="248"/>
      <c r="AG345" s="250"/>
    </row>
    <row r="346" spans="1:33" s="3" customFormat="1">
      <c r="A346" s="250"/>
      <c r="B346" s="250"/>
      <c r="C346" s="250"/>
      <c r="D346" s="250"/>
      <c r="E346" s="250"/>
      <c r="F346" s="250"/>
      <c r="G346" s="250"/>
      <c r="H346" s="250"/>
      <c r="I346" s="248"/>
      <c r="J346" s="248"/>
      <c r="K346" s="248"/>
      <c r="L346" s="248"/>
      <c r="M346" s="250"/>
      <c r="N346" s="250"/>
      <c r="O346" s="250"/>
      <c r="P346" s="250"/>
      <c r="Q346" s="250"/>
      <c r="R346" s="250"/>
      <c r="S346" s="250"/>
      <c r="T346" s="250"/>
      <c r="U346" s="250"/>
      <c r="V346" s="250"/>
      <c r="W346" s="250"/>
      <c r="X346" s="250"/>
      <c r="Y346" s="250"/>
      <c r="Z346" s="250"/>
      <c r="AA346" s="250"/>
      <c r="AB346" s="250"/>
      <c r="AC346" s="250"/>
      <c r="AD346" s="250"/>
      <c r="AE346" s="250"/>
      <c r="AF346" s="248"/>
      <c r="AG346" s="250"/>
    </row>
    <row r="347" spans="1:33" s="3" customFormat="1">
      <c r="A347" s="250"/>
      <c r="B347" s="250"/>
      <c r="C347" s="250"/>
      <c r="D347" s="250"/>
      <c r="E347" s="250"/>
      <c r="F347" s="250"/>
      <c r="G347" s="250"/>
      <c r="H347" s="250"/>
      <c r="I347" s="248"/>
      <c r="J347" s="248"/>
      <c r="K347" s="248"/>
      <c r="L347" s="248"/>
      <c r="M347" s="250"/>
      <c r="N347" s="250"/>
      <c r="O347" s="250"/>
      <c r="P347" s="250"/>
      <c r="Q347" s="250"/>
      <c r="R347" s="250"/>
      <c r="S347" s="250"/>
      <c r="T347" s="250"/>
      <c r="U347" s="250"/>
      <c r="V347" s="250"/>
      <c r="W347" s="250"/>
      <c r="X347" s="250"/>
      <c r="Y347" s="250"/>
      <c r="Z347" s="250"/>
      <c r="AA347" s="250"/>
      <c r="AB347" s="250"/>
      <c r="AC347" s="250"/>
      <c r="AD347" s="250"/>
      <c r="AE347" s="250"/>
      <c r="AF347" s="248"/>
      <c r="AG347" s="250"/>
    </row>
    <row r="348" spans="1:33" s="3" customFormat="1">
      <c r="A348" s="250"/>
      <c r="B348" s="250"/>
      <c r="C348" s="250"/>
      <c r="D348" s="250"/>
      <c r="E348" s="250"/>
      <c r="F348" s="250"/>
      <c r="G348" s="250"/>
      <c r="H348" s="250"/>
      <c r="I348" s="248"/>
      <c r="J348" s="248"/>
      <c r="K348" s="248"/>
      <c r="L348" s="248"/>
      <c r="M348" s="250"/>
      <c r="N348" s="250"/>
      <c r="O348" s="250"/>
      <c r="P348" s="250"/>
      <c r="Q348" s="250"/>
      <c r="R348" s="250"/>
      <c r="S348" s="250"/>
      <c r="T348" s="250"/>
      <c r="U348" s="250"/>
      <c r="V348" s="250"/>
      <c r="W348" s="250"/>
      <c r="X348" s="250"/>
      <c r="Y348" s="250"/>
      <c r="Z348" s="250"/>
      <c r="AA348" s="250"/>
      <c r="AB348" s="250"/>
      <c r="AC348" s="250"/>
      <c r="AD348" s="250"/>
      <c r="AE348" s="250"/>
      <c r="AF348" s="248"/>
      <c r="AG348" s="250"/>
    </row>
    <row r="349" spans="1:33" s="3" customFormat="1">
      <c r="A349" s="250"/>
      <c r="B349" s="250"/>
      <c r="C349" s="250"/>
      <c r="D349" s="250"/>
      <c r="E349" s="250"/>
      <c r="F349" s="250"/>
      <c r="G349" s="250"/>
      <c r="H349" s="250"/>
      <c r="I349" s="248"/>
      <c r="J349" s="248"/>
      <c r="K349" s="248"/>
      <c r="L349" s="248"/>
      <c r="M349" s="250"/>
      <c r="N349" s="250"/>
      <c r="O349" s="250"/>
      <c r="P349" s="250"/>
      <c r="Q349" s="250"/>
      <c r="R349" s="250"/>
      <c r="S349" s="252"/>
      <c r="T349" s="250"/>
      <c r="U349" s="250"/>
      <c r="V349" s="250"/>
      <c r="W349" s="250"/>
      <c r="X349" s="250"/>
      <c r="Y349" s="250"/>
      <c r="Z349" s="250"/>
      <c r="AA349" s="250"/>
      <c r="AB349" s="250"/>
      <c r="AC349" s="250"/>
      <c r="AD349" s="250"/>
      <c r="AE349" s="250"/>
      <c r="AF349" s="248"/>
      <c r="AG349" s="250"/>
    </row>
    <row r="350" spans="1:33" s="3" customFormat="1">
      <c r="A350" s="250"/>
      <c r="B350" s="250"/>
      <c r="C350" s="250"/>
      <c r="D350" s="250"/>
      <c r="E350" s="250"/>
      <c r="F350" s="250"/>
      <c r="G350" s="250"/>
      <c r="H350" s="250"/>
      <c r="I350" s="248"/>
      <c r="J350" s="248"/>
      <c r="K350" s="248"/>
      <c r="L350" s="248"/>
      <c r="M350" s="250"/>
      <c r="N350" s="250"/>
      <c r="O350" s="250"/>
      <c r="P350" s="250"/>
      <c r="Q350" s="250"/>
      <c r="R350" s="250"/>
      <c r="S350" s="252"/>
      <c r="T350" s="250"/>
      <c r="U350" s="250"/>
      <c r="V350" s="250"/>
      <c r="W350" s="250"/>
      <c r="X350" s="250"/>
      <c r="Y350" s="250"/>
      <c r="Z350" s="250"/>
      <c r="AA350" s="250"/>
      <c r="AB350" s="250"/>
      <c r="AC350" s="250"/>
      <c r="AD350" s="250"/>
      <c r="AE350" s="250"/>
      <c r="AF350" s="248"/>
      <c r="AG350" s="250"/>
    </row>
    <row r="351" spans="1:33" s="3" customFormat="1">
      <c r="A351" s="250"/>
      <c r="B351" s="250"/>
      <c r="C351" s="250"/>
      <c r="D351" s="250"/>
      <c r="E351" s="250"/>
      <c r="F351" s="250"/>
      <c r="G351" s="250"/>
      <c r="H351" s="250"/>
      <c r="I351" s="248"/>
      <c r="J351" s="248"/>
      <c r="K351" s="248"/>
      <c r="L351" s="248"/>
      <c r="M351" s="250"/>
      <c r="N351" s="250"/>
      <c r="O351" s="250"/>
      <c r="P351" s="250"/>
      <c r="Q351" s="250"/>
      <c r="R351" s="250"/>
      <c r="S351" s="252"/>
      <c r="T351" s="250"/>
      <c r="U351" s="250"/>
      <c r="V351" s="250"/>
      <c r="W351" s="250"/>
      <c r="X351" s="250"/>
      <c r="Y351" s="250"/>
      <c r="Z351" s="250"/>
      <c r="AA351" s="250"/>
      <c r="AB351" s="250"/>
      <c r="AC351" s="250"/>
      <c r="AD351" s="250"/>
      <c r="AE351" s="250"/>
      <c r="AF351" s="248"/>
      <c r="AG351" s="250"/>
    </row>
    <row r="352" spans="1:33" s="3" customFormat="1">
      <c r="A352" s="250"/>
      <c r="B352" s="250"/>
      <c r="C352" s="250"/>
      <c r="D352" s="250"/>
      <c r="E352" s="250"/>
      <c r="F352" s="250"/>
      <c r="G352" s="250"/>
      <c r="H352" s="250"/>
      <c r="I352" s="248"/>
      <c r="J352" s="248"/>
      <c r="K352" s="248"/>
      <c r="L352" s="248"/>
      <c r="M352" s="250"/>
      <c r="N352" s="250"/>
      <c r="O352" s="250"/>
      <c r="P352" s="250"/>
      <c r="Q352" s="250"/>
      <c r="R352" s="250"/>
      <c r="S352" s="250"/>
      <c r="T352" s="250"/>
      <c r="U352" s="250"/>
      <c r="V352" s="250"/>
      <c r="W352" s="250"/>
      <c r="X352" s="250"/>
      <c r="Y352" s="250"/>
      <c r="Z352" s="250"/>
      <c r="AA352" s="250"/>
      <c r="AB352" s="250"/>
      <c r="AC352" s="250"/>
      <c r="AD352" s="250"/>
      <c r="AE352" s="250"/>
      <c r="AF352" s="248"/>
      <c r="AG352" s="250"/>
    </row>
  </sheetData>
  <protectedRanges>
    <protectedRange algorithmName="SHA-512" hashValue="7uUK22pUI2FNELJKi5xAUd45mvzS6Nsx6ERpdE7CZMJ1fCexOFiksfFpwrkfTrNoDtap+n9mpQXAb/YqMTn64A==" saltValue="mrSoSBfLxUfMaW7W0G//Xw==" spinCount="100000" sqref="U4:V23" name="Rango1_1"/>
    <protectedRange algorithmName="SHA-512" hashValue="7uUK22pUI2FNELJKi5xAUd45mvzS6Nsx6ERpdE7CZMJ1fCexOFiksfFpwrkfTrNoDtap+n9mpQXAb/YqMTn64A==" saltValue="mrSoSBfLxUfMaW7W0G//Xw==" spinCount="100000" sqref="U24:V34" name="Rango1_2"/>
    <protectedRange algorithmName="SHA-512" hashValue="7uUK22pUI2FNELJKi5xAUd45mvzS6Nsx6ERpdE7CZMJ1fCexOFiksfFpwrkfTrNoDtap+n9mpQXAb/YqMTn64A==" saltValue="mrSoSBfLxUfMaW7W0G//Xw==" spinCount="100000" sqref="U35:V44" name="Rango1_3"/>
    <protectedRange algorithmName="SHA-512" hashValue="7uUK22pUI2FNELJKi5xAUd45mvzS6Nsx6ERpdE7CZMJ1fCexOFiksfFpwrkfTrNoDtap+n9mpQXAb/YqMTn64A==" saltValue="mrSoSBfLxUfMaW7W0G//Xw==" spinCount="100000" sqref="U45:V48" name="Rango1_4"/>
    <protectedRange algorithmName="SHA-512" hashValue="7uUK22pUI2FNELJKi5xAUd45mvzS6Nsx6ERpdE7CZMJ1fCexOFiksfFpwrkfTrNoDtap+n9mpQXAb/YqMTn64A==" saltValue="mrSoSBfLxUfMaW7W0G//Xw==" spinCount="100000" sqref="U49:V58" name="Rango1_5"/>
    <protectedRange algorithmName="SHA-512" hashValue="7uUK22pUI2FNELJKi5xAUd45mvzS6Nsx6ERpdE7CZMJ1fCexOFiksfFpwrkfTrNoDtap+n9mpQXAb/YqMTn64A==" saltValue="mrSoSBfLxUfMaW7W0G//Xw==" spinCount="100000" sqref="U59:V62" name="Rango1_6"/>
    <protectedRange algorithmName="SHA-512" hashValue="7uUK22pUI2FNELJKi5xAUd45mvzS6Nsx6ERpdE7CZMJ1fCexOFiksfFpwrkfTrNoDtap+n9mpQXAb/YqMTn64A==" saltValue="mrSoSBfLxUfMaW7W0G//Xw==" spinCount="100000" sqref="U63:V69" name="Rango1_7"/>
    <protectedRange algorithmName="SHA-512" hashValue="7uUK22pUI2FNELJKi5xAUd45mvzS6Nsx6ERpdE7CZMJ1fCexOFiksfFpwrkfTrNoDtap+n9mpQXAb/YqMTn64A==" saltValue="mrSoSBfLxUfMaW7W0G//Xw==" spinCount="100000" sqref="U70:V70" name="Rango1_8"/>
    <protectedRange algorithmName="SHA-512" hashValue="7uUK22pUI2FNELJKi5xAUd45mvzS6Nsx6ERpdE7CZMJ1fCexOFiksfFpwrkfTrNoDtap+n9mpQXAb/YqMTn64A==" saltValue="mrSoSBfLxUfMaW7W0G//Xw==" spinCount="100000" sqref="U71:V92" name="Rango1_9"/>
    <protectedRange algorithmName="SHA-512" hashValue="7uUK22pUI2FNELJKi5xAUd45mvzS6Nsx6ERpdE7CZMJ1fCexOFiksfFpwrkfTrNoDtap+n9mpQXAb/YqMTn64A==" saltValue="mrSoSBfLxUfMaW7W0G//Xw==" spinCount="100000" sqref="U93:V110" name="Rango1_10"/>
    <protectedRange algorithmName="SHA-512" hashValue="7uUK22pUI2FNELJKi5xAUd45mvzS6Nsx6ERpdE7CZMJ1fCexOFiksfFpwrkfTrNoDtap+n9mpQXAb/YqMTn64A==" saltValue="mrSoSBfLxUfMaW7W0G//Xw==" spinCount="100000" sqref="U111:V123" name="Rango1_11"/>
    <protectedRange algorithmName="SHA-512" hashValue="7uUK22pUI2FNELJKi5xAUd45mvzS6Nsx6ERpdE7CZMJ1fCexOFiksfFpwrkfTrNoDtap+n9mpQXAb/YqMTn64A==" saltValue="mrSoSBfLxUfMaW7W0G//Xw==" spinCount="100000" sqref="U124:V130" name="Rango1_12"/>
    <protectedRange algorithmName="SHA-512" hashValue="7uUK22pUI2FNELJKi5xAUd45mvzS6Nsx6ERpdE7CZMJ1fCexOFiksfFpwrkfTrNoDtap+n9mpQXAb/YqMTn64A==" saltValue="mrSoSBfLxUfMaW7W0G//Xw==" spinCount="100000" sqref="U131:V154" name="Rango1_13"/>
    <protectedRange algorithmName="SHA-512" hashValue="7uUK22pUI2FNELJKi5xAUd45mvzS6Nsx6ERpdE7CZMJ1fCexOFiksfFpwrkfTrNoDtap+n9mpQXAb/YqMTn64A==" saltValue="mrSoSBfLxUfMaW7W0G//Xw==" spinCount="100000" sqref="U155:V179" name="Rango1_14"/>
    <protectedRange algorithmName="SHA-512" hashValue="7uUK22pUI2FNELJKi5xAUd45mvzS6Nsx6ERpdE7CZMJ1fCexOFiksfFpwrkfTrNoDtap+n9mpQXAb/YqMTn64A==" saltValue="mrSoSBfLxUfMaW7W0G//Xw==" spinCount="100000" sqref="U180:V238" name="Rango1_15"/>
    <protectedRange algorithmName="SHA-512" hashValue="7uUK22pUI2FNELJKi5xAUd45mvzS6Nsx6ERpdE7CZMJ1fCexOFiksfFpwrkfTrNoDtap+n9mpQXAb/YqMTn64A==" saltValue="mrSoSBfLxUfMaW7W0G//Xw==" spinCount="100000" sqref="U239:V267" name="Rango1_16"/>
  </protectedRanges>
  <mergeCells count="37">
    <mergeCell ref="AF7:AF9"/>
    <mergeCell ref="AG7:AG9"/>
    <mergeCell ref="F8:F9"/>
    <mergeCell ref="G8:G9"/>
    <mergeCell ref="R8:R9"/>
    <mergeCell ref="S8:S9"/>
    <mergeCell ref="T8:X8"/>
    <mergeCell ref="Z8:Z9"/>
    <mergeCell ref="AC8:AC9"/>
    <mergeCell ref="AD8:AD9"/>
    <mergeCell ref="Q7:Q8"/>
    <mergeCell ref="R7:S7"/>
    <mergeCell ref="AA7:AA9"/>
    <mergeCell ref="AB7:AB9"/>
    <mergeCell ref="AE7:AE9"/>
    <mergeCell ref="L7:L9"/>
    <mergeCell ref="M7:M9"/>
    <mergeCell ref="N7:N9"/>
    <mergeCell ref="O7:O8"/>
    <mergeCell ref="P7:P8"/>
    <mergeCell ref="I4:AD5"/>
    <mergeCell ref="A1:A3"/>
    <mergeCell ref="AE4:AG5"/>
    <mergeCell ref="A6:H6"/>
    <mergeCell ref="I6:S6"/>
    <mergeCell ref="T6:Z7"/>
    <mergeCell ref="AA6:AG6"/>
    <mergeCell ref="A7:A9"/>
    <mergeCell ref="B7:B9"/>
    <mergeCell ref="C7:C9"/>
    <mergeCell ref="D7:D9"/>
    <mergeCell ref="E7:E9"/>
    <mergeCell ref="F7:G7"/>
    <mergeCell ref="H7:H9"/>
    <mergeCell ref="I7:I9"/>
    <mergeCell ref="J7:J9"/>
    <mergeCell ref="K7:K9"/>
  </mergeCells>
  <conditionalFormatting sqref="Z10:AA352">
    <cfRule type="cellIs" dxfId="2" priority="4" operator="equal">
      <formula>"BAJA"</formula>
    </cfRule>
    <cfRule type="cellIs" dxfId="1" priority="5" operator="equal">
      <formula>"MEDIA"</formula>
    </cfRule>
    <cfRule type="cellIs" dxfId="0" priority="6" operator="equal">
      <formula>"ALTA"</formula>
    </cfRule>
  </conditionalFormatting>
  <pageMargins left="0.7" right="0.7" top="0.75" bottom="0.75" header="0.3" footer="0.3"/>
  <pageSetup scale="13" orientation="portrait" r:id="rId1"/>
  <colBreaks count="1" manualBreakCount="1">
    <brk id="33" max="104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64"/>
  <sheetViews>
    <sheetView view="pageBreakPreview" zoomScale="90" zoomScaleNormal="85" zoomScaleSheetLayoutView="90" workbookViewId="0">
      <selection activeCell="A20" sqref="A20:A21"/>
    </sheetView>
  </sheetViews>
  <sheetFormatPr baseColWidth="10" defaultColWidth="10.85546875" defaultRowHeight="15"/>
  <cols>
    <col min="1" max="1" width="41.85546875" style="131" customWidth="1"/>
    <col min="2" max="2" width="75.140625" style="131" customWidth="1"/>
    <col min="3" max="3" width="10.85546875" style="58"/>
    <col min="4" max="4" width="19.85546875" style="131" customWidth="1"/>
    <col min="5" max="5" width="77.28515625" style="131" customWidth="1"/>
    <col min="6" max="16384" width="10.85546875" style="58"/>
  </cols>
  <sheetData>
    <row r="1" spans="1:2" ht="15.75">
      <c r="A1" s="909" t="s">
        <v>1262</v>
      </c>
      <c r="B1" s="909"/>
    </row>
    <row r="2" spans="1:2" ht="15.75">
      <c r="A2" s="132" t="s">
        <v>1263</v>
      </c>
      <c r="B2" s="133" t="s">
        <v>1264</v>
      </c>
    </row>
    <row r="3" spans="1:2" ht="15.75">
      <c r="A3" s="908" t="s">
        <v>1265</v>
      </c>
      <c r="B3" s="135" t="s">
        <v>1266</v>
      </c>
    </row>
    <row r="4" spans="1:2" ht="15.75">
      <c r="A4" s="908"/>
      <c r="B4" s="135" t="s">
        <v>1267</v>
      </c>
    </row>
    <row r="5" spans="1:2" ht="15.75">
      <c r="A5" s="908" t="s">
        <v>1268</v>
      </c>
      <c r="B5" s="135" t="s">
        <v>1269</v>
      </c>
    </row>
    <row r="6" spans="1:2" ht="15.75">
      <c r="A6" s="908"/>
      <c r="B6" s="135" t="s">
        <v>1270</v>
      </c>
    </row>
    <row r="7" spans="1:2" ht="15.75">
      <c r="A7" s="908" t="s">
        <v>1271</v>
      </c>
      <c r="B7" s="135" t="s">
        <v>1272</v>
      </c>
    </row>
    <row r="8" spans="1:2" ht="15.75">
      <c r="A8" s="908"/>
      <c r="B8" s="135" t="s">
        <v>1273</v>
      </c>
    </row>
    <row r="9" spans="1:2" ht="15.75">
      <c r="A9" s="908" t="s">
        <v>1274</v>
      </c>
      <c r="B9" s="135" t="s">
        <v>1275</v>
      </c>
    </row>
    <row r="10" spans="1:2" ht="15.75">
      <c r="A10" s="908"/>
      <c r="B10" s="135" t="s">
        <v>1276</v>
      </c>
    </row>
    <row r="11" spans="1:2" ht="15.75">
      <c r="A11" s="908" t="s">
        <v>1277</v>
      </c>
      <c r="B11" s="135" t="s">
        <v>1278</v>
      </c>
    </row>
    <row r="12" spans="1:2" ht="15.75">
      <c r="A12" s="908"/>
      <c r="B12" s="135" t="s">
        <v>1279</v>
      </c>
    </row>
    <row r="13" spans="1:2" ht="15.75">
      <c r="A13" s="908" t="s">
        <v>1280</v>
      </c>
      <c r="B13" s="135" t="s">
        <v>1281</v>
      </c>
    </row>
    <row r="14" spans="1:2" ht="15.75">
      <c r="A14" s="908"/>
      <c r="B14" s="135" t="s">
        <v>1282</v>
      </c>
    </row>
    <row r="15" spans="1:2" ht="15.75">
      <c r="A15" s="908"/>
      <c r="B15" s="135" t="s">
        <v>1283</v>
      </c>
    </row>
    <row r="16" spans="1:2" ht="15.75">
      <c r="A16" s="908"/>
      <c r="B16" s="135" t="s">
        <v>1284</v>
      </c>
    </row>
    <row r="17" spans="1:3" ht="15.75">
      <c r="A17" s="908"/>
      <c r="B17" s="135" t="s">
        <v>1285</v>
      </c>
    </row>
    <row r="18" spans="1:3" ht="15.75">
      <c r="A18" s="913" t="s">
        <v>1286</v>
      </c>
      <c r="B18" s="135" t="s">
        <v>1287</v>
      </c>
    </row>
    <row r="19" spans="1:3" ht="15.75">
      <c r="A19" s="914"/>
      <c r="B19" s="135" t="s">
        <v>1288</v>
      </c>
    </row>
    <row r="20" spans="1:3" ht="15.75">
      <c r="A20" s="908" t="s">
        <v>1289</v>
      </c>
      <c r="B20" s="135" t="s">
        <v>1290</v>
      </c>
    </row>
    <row r="21" spans="1:3" ht="15.75">
      <c r="A21" s="908"/>
      <c r="B21" s="135" t="s">
        <v>1291</v>
      </c>
    </row>
    <row r="22" spans="1:3">
      <c r="A22" s="137" t="s">
        <v>1292</v>
      </c>
    </row>
    <row r="23" spans="1:3" ht="15.75">
      <c r="A23" s="138"/>
    </row>
    <row r="25" spans="1:3" s="131" customFormat="1" ht="15.75">
      <c r="A25" s="912" t="s">
        <v>1293</v>
      </c>
      <c r="B25" s="912"/>
      <c r="C25" s="58"/>
    </row>
    <row r="26" spans="1:3" s="131" customFormat="1" ht="15.75">
      <c r="A26" s="132" t="s">
        <v>1263</v>
      </c>
      <c r="B26" s="134" t="s">
        <v>1294</v>
      </c>
      <c r="C26" s="58"/>
    </row>
    <row r="27" spans="1:3" s="131" customFormat="1" ht="15.75">
      <c r="A27" s="910" t="s">
        <v>1081</v>
      </c>
      <c r="B27" s="136" t="s">
        <v>1295</v>
      </c>
      <c r="C27" s="58"/>
    </row>
    <row r="28" spans="1:3" s="131" customFormat="1" ht="15.75">
      <c r="A28" s="910"/>
      <c r="B28" s="136" t="s">
        <v>1296</v>
      </c>
      <c r="C28" s="58"/>
    </row>
    <row r="29" spans="1:3" s="131" customFormat="1" ht="15.75">
      <c r="A29" s="910"/>
      <c r="B29" s="136" t="s">
        <v>1297</v>
      </c>
      <c r="C29" s="58"/>
    </row>
    <row r="30" spans="1:3" s="131" customFormat="1" ht="15.75">
      <c r="A30" s="910"/>
      <c r="B30" s="136" t="s">
        <v>1298</v>
      </c>
      <c r="C30" s="58"/>
    </row>
    <row r="31" spans="1:3" s="131" customFormat="1" ht="15.75">
      <c r="A31" s="910"/>
      <c r="B31" s="136" t="s">
        <v>1299</v>
      </c>
      <c r="C31" s="58"/>
    </row>
    <row r="32" spans="1:3" s="131" customFormat="1" ht="15.75">
      <c r="A32" s="910"/>
      <c r="B32" s="136" t="s">
        <v>1300</v>
      </c>
      <c r="C32" s="58"/>
    </row>
    <row r="33" spans="1:4" s="131" customFormat="1" ht="15.75">
      <c r="A33" s="910"/>
      <c r="B33" s="136" t="s">
        <v>1301</v>
      </c>
      <c r="C33" s="58"/>
      <c r="D33" s="139"/>
    </row>
    <row r="34" spans="1:4" s="131" customFormat="1" ht="15.75">
      <c r="A34" s="910" t="s">
        <v>1102</v>
      </c>
      <c r="B34" s="136" t="s">
        <v>1302</v>
      </c>
      <c r="C34" s="58"/>
    </row>
    <row r="35" spans="1:4" s="131" customFormat="1" ht="15.75">
      <c r="A35" s="910"/>
      <c r="B35" s="136" t="s">
        <v>1303</v>
      </c>
      <c r="C35" s="58"/>
    </row>
    <row r="36" spans="1:4" s="131" customFormat="1" ht="15.75">
      <c r="A36" s="910"/>
      <c r="B36" s="136" t="s">
        <v>1304</v>
      </c>
      <c r="C36" s="58"/>
    </row>
    <row r="37" spans="1:4" s="131" customFormat="1" ht="15.75">
      <c r="A37" s="910"/>
      <c r="B37" s="136" t="s">
        <v>1305</v>
      </c>
      <c r="C37" s="58"/>
    </row>
    <row r="38" spans="1:4" s="131" customFormat="1" ht="15.75">
      <c r="A38" s="910"/>
      <c r="B38" s="136" t="s">
        <v>1306</v>
      </c>
      <c r="C38" s="58"/>
    </row>
    <row r="39" spans="1:4" s="131" customFormat="1" ht="15.75">
      <c r="A39" s="910"/>
      <c r="B39" s="136" t="s">
        <v>1307</v>
      </c>
      <c r="C39" s="58"/>
    </row>
    <row r="40" spans="1:4" s="131" customFormat="1" ht="15.75">
      <c r="A40" s="910"/>
      <c r="B40" s="136" t="s">
        <v>1308</v>
      </c>
      <c r="C40" s="58"/>
    </row>
    <row r="41" spans="1:4" s="131" customFormat="1" ht="15.75">
      <c r="A41" s="910"/>
      <c r="B41" s="136" t="s">
        <v>1309</v>
      </c>
      <c r="C41" s="58"/>
    </row>
    <row r="42" spans="1:4" s="131" customFormat="1" ht="15.75">
      <c r="A42" s="910"/>
      <c r="B42" s="136" t="s">
        <v>1310</v>
      </c>
      <c r="C42" s="58"/>
    </row>
    <row r="43" spans="1:4" s="131" customFormat="1" ht="15.75">
      <c r="A43" s="910"/>
      <c r="B43" s="136" t="s">
        <v>1311</v>
      </c>
      <c r="C43" s="58"/>
    </row>
    <row r="44" spans="1:4" s="131" customFormat="1" ht="15.75">
      <c r="A44" s="910" t="s">
        <v>1128</v>
      </c>
      <c r="B44" s="136" t="s">
        <v>1312</v>
      </c>
      <c r="C44" s="58"/>
    </row>
    <row r="45" spans="1:4" s="131" customFormat="1" ht="15.75">
      <c r="A45" s="910"/>
      <c r="B45" s="136" t="s">
        <v>1313</v>
      </c>
      <c r="C45" s="58"/>
    </row>
    <row r="46" spans="1:4" s="131" customFormat="1" ht="15.75">
      <c r="A46" s="910"/>
      <c r="B46" s="136" t="s">
        <v>1314</v>
      </c>
      <c r="C46" s="58"/>
    </row>
    <row r="47" spans="1:4" s="131" customFormat="1" ht="15.75">
      <c r="A47" s="910"/>
      <c r="B47" s="136" t="s">
        <v>1315</v>
      </c>
      <c r="C47" s="58"/>
    </row>
    <row r="48" spans="1:4" s="131" customFormat="1" ht="15.75">
      <c r="A48" s="910"/>
      <c r="B48" s="136" t="s">
        <v>1316</v>
      </c>
      <c r="C48" s="58"/>
    </row>
    <row r="49" spans="1:3" s="131" customFormat="1" ht="15.75">
      <c r="A49" s="910" t="s">
        <v>1161</v>
      </c>
      <c r="B49" s="136" t="s">
        <v>1317</v>
      </c>
      <c r="C49" s="58"/>
    </row>
    <row r="50" spans="1:3" s="131" customFormat="1" ht="15.75">
      <c r="A50" s="910"/>
      <c r="B50" s="136" t="s">
        <v>1318</v>
      </c>
      <c r="C50" s="58"/>
    </row>
    <row r="51" spans="1:3" s="131" customFormat="1" ht="15.75">
      <c r="A51" s="910"/>
      <c r="B51" s="136" t="s">
        <v>1319</v>
      </c>
      <c r="C51" s="58"/>
    </row>
    <row r="52" spans="1:3" s="131" customFormat="1" ht="15.75">
      <c r="A52" s="910"/>
      <c r="B52" s="136" t="s">
        <v>1320</v>
      </c>
      <c r="C52" s="58"/>
    </row>
    <row r="53" spans="1:3" s="131" customFormat="1" ht="15.75">
      <c r="A53" s="910"/>
      <c r="B53" s="136" t="s">
        <v>1321</v>
      </c>
      <c r="C53" s="58"/>
    </row>
    <row r="54" spans="1:3" s="131" customFormat="1" ht="15.75">
      <c r="A54" s="911" t="s">
        <v>1322</v>
      </c>
      <c r="B54" s="136" t="s">
        <v>1323</v>
      </c>
      <c r="C54" s="58"/>
    </row>
    <row r="55" spans="1:3" s="131" customFormat="1" ht="15.75">
      <c r="A55" s="911"/>
      <c r="B55" s="136" t="s">
        <v>1324</v>
      </c>
      <c r="C55" s="58"/>
    </row>
    <row r="56" spans="1:3" s="131" customFormat="1" ht="15.75">
      <c r="A56" s="911"/>
      <c r="B56" s="136" t="s">
        <v>1325</v>
      </c>
      <c r="C56" s="58"/>
    </row>
    <row r="57" spans="1:3" s="131" customFormat="1" ht="15.75">
      <c r="A57" s="911"/>
      <c r="B57" s="136" t="s">
        <v>1326</v>
      </c>
      <c r="C57" s="58"/>
    </row>
    <row r="58" spans="1:3" s="131" customFormat="1" ht="15.75">
      <c r="A58" s="911" t="s">
        <v>1174</v>
      </c>
      <c r="B58" s="136" t="s">
        <v>1327</v>
      </c>
      <c r="C58" s="58"/>
    </row>
    <row r="59" spans="1:3" s="131" customFormat="1" ht="15.75">
      <c r="A59" s="911"/>
      <c r="B59" s="136" t="s">
        <v>1328</v>
      </c>
      <c r="C59" s="58"/>
    </row>
    <row r="60" spans="1:3" s="131" customFormat="1" ht="15.75">
      <c r="A60" s="911"/>
      <c r="B60" s="136" t="s">
        <v>1329</v>
      </c>
      <c r="C60" s="58"/>
    </row>
    <row r="61" spans="1:3" s="131" customFormat="1" ht="15.75">
      <c r="A61" s="911"/>
      <c r="B61" s="136" t="s">
        <v>1330</v>
      </c>
      <c r="C61" s="58"/>
    </row>
    <row r="62" spans="1:3" s="131" customFormat="1" ht="15.75">
      <c r="A62" s="911"/>
      <c r="B62" s="136" t="s">
        <v>1331</v>
      </c>
      <c r="C62" s="58"/>
    </row>
    <row r="63" spans="1:3" s="131" customFormat="1" ht="63">
      <c r="A63" s="911"/>
      <c r="B63" s="136" t="s">
        <v>1332</v>
      </c>
      <c r="C63" s="58"/>
    </row>
    <row r="64" spans="1:3" s="131" customFormat="1">
      <c r="A64" s="137" t="s">
        <v>1333</v>
      </c>
      <c r="C64" s="58"/>
    </row>
  </sheetData>
  <mergeCells count="16">
    <mergeCell ref="A44:A48"/>
    <mergeCell ref="A49:A53"/>
    <mergeCell ref="A54:A57"/>
    <mergeCell ref="A58:A63"/>
    <mergeCell ref="A13:A17"/>
    <mergeCell ref="A20:A21"/>
    <mergeCell ref="A25:B25"/>
    <mergeCell ref="A27:A33"/>
    <mergeCell ref="A34:A43"/>
    <mergeCell ref="A18:A19"/>
    <mergeCell ref="A11:A12"/>
    <mergeCell ref="A1:B1"/>
    <mergeCell ref="A3:A4"/>
    <mergeCell ref="A5:A6"/>
    <mergeCell ref="A7:A8"/>
    <mergeCell ref="A9:A10"/>
  </mergeCells>
  <pageMargins left="0.7" right="0.7" top="0.75" bottom="0.75" header="0.3" footer="0.3"/>
  <pageSetup scale="37" orientation="portrait" r:id="rId1"/>
  <colBreaks count="2" manualBreakCount="2">
    <brk id="2" max="39" man="1"/>
    <brk id="5" max="3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47d198d-ce2d-4089-b971-a4560e405573">
      <Terms xmlns="http://schemas.microsoft.com/office/infopath/2007/PartnerControls"/>
    </lcf76f155ced4ddcb4097134ff3c332f>
    <TaxCatchAll xmlns="54feb777-8c2a-4440-8142-7764fcd4b27f" xsi:nil="true"/>
    <SharedWithUsers xmlns="54feb777-8c2a-4440-8142-7764fcd4b27f">
      <UserInfo>
        <DisplayName>Alexander Oliveros Paredes</DisplayName>
        <AccountId>13</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326445EB563C4490206962DF13F12B" ma:contentTypeVersion="16" ma:contentTypeDescription="Create a new document." ma:contentTypeScope="" ma:versionID="c71a72d9f4f340f4f47904c94f8bb407">
  <xsd:schema xmlns:xsd="http://www.w3.org/2001/XMLSchema" xmlns:xs="http://www.w3.org/2001/XMLSchema" xmlns:p="http://schemas.microsoft.com/office/2006/metadata/properties" xmlns:ns2="647d198d-ce2d-4089-b971-a4560e405573" xmlns:ns3="54feb777-8c2a-4440-8142-7764fcd4b27f" targetNamespace="http://schemas.microsoft.com/office/2006/metadata/properties" ma:root="true" ma:fieldsID="490f4e71faab76800bba1731e6bba39c" ns2:_="" ns3:_="">
    <xsd:import namespace="647d198d-ce2d-4089-b971-a4560e405573"/>
    <xsd:import namespace="54feb777-8c2a-4440-8142-7764fcd4b27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7d198d-ce2d-4089-b971-a4560e4055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ed3cf9b-5c39-45b0-81a8-e708307ed69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4feb777-8c2a-4440-8142-7764fcd4b27f"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d20e257-dc98-42b3-acca-33cc8b93de65}" ma:internalName="TaxCatchAll" ma:showField="CatchAllData" ma:web="54feb777-8c2a-4440-8142-7764fcd4b27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16EFC6-038D-446C-8086-945A3EDCA52F}">
  <ds:schemaRefs>
    <ds:schemaRef ds:uri="http://schemas.microsoft.com/sharepoint/v3/contenttype/forms"/>
  </ds:schemaRefs>
</ds:datastoreItem>
</file>

<file path=customXml/itemProps2.xml><?xml version="1.0" encoding="utf-8"?>
<ds:datastoreItem xmlns:ds="http://schemas.openxmlformats.org/officeDocument/2006/customXml" ds:itemID="{20C3030F-48FC-4630-AF9B-1077D288C82A}">
  <ds:schemaRefs>
    <ds:schemaRef ds:uri="http://www.w3.org/XML/1998/namespace"/>
    <ds:schemaRef ds:uri="http://purl.org/dc/terms/"/>
    <ds:schemaRef ds:uri="http://purl.org/dc/elements/1.1/"/>
    <ds:schemaRef ds:uri="http://purl.org/dc/dcmitype/"/>
    <ds:schemaRef ds:uri="http://schemas.openxmlformats.org/package/2006/metadata/core-properties"/>
    <ds:schemaRef ds:uri="http://schemas.microsoft.com/office/2006/documentManagement/types"/>
    <ds:schemaRef ds:uri="http://schemas.microsoft.com/office/2006/metadata/properties"/>
    <ds:schemaRef ds:uri="http://schemas.microsoft.com/office/infopath/2007/PartnerControls"/>
    <ds:schemaRef ds:uri="54feb777-8c2a-4440-8142-7764fcd4b27f"/>
    <ds:schemaRef ds:uri="647d198d-ce2d-4089-b971-a4560e405573"/>
  </ds:schemaRefs>
</ds:datastoreItem>
</file>

<file path=customXml/itemProps3.xml><?xml version="1.0" encoding="utf-8"?>
<ds:datastoreItem xmlns:ds="http://schemas.openxmlformats.org/officeDocument/2006/customXml" ds:itemID="{6C6699CB-529A-4FAE-85B7-9DC9262A0C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7d198d-ce2d-4089-b971-a4560e405573"/>
    <ds:schemaRef ds:uri="54feb777-8c2a-4440-8142-7764fcd4b2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16</vt:i4>
      </vt:variant>
    </vt:vector>
  </HeadingPairs>
  <TitlesOfParts>
    <vt:vector size="35" baseType="lpstr">
      <vt:lpstr>INSTRUCCIONES</vt:lpstr>
      <vt:lpstr>MAPA DE RIESGOS</vt:lpstr>
      <vt:lpstr>IMPACTO CORRUPCIÓN</vt:lpstr>
      <vt:lpstr>Listados Datos</vt:lpstr>
      <vt:lpstr>Matriz Calor Inherente RGyRSI</vt:lpstr>
      <vt:lpstr>Matriz Calor Residual RGyRSI</vt:lpstr>
      <vt:lpstr>CONTEXTO EXT, INT Y PROC</vt:lpstr>
      <vt:lpstr>Inventario de activos de inf.</vt:lpstr>
      <vt:lpstr>Amanezas y Vulnera Seg. Digital</vt:lpstr>
      <vt:lpstr>Anexo A Seg. Dig</vt:lpstr>
      <vt:lpstr>Tabla Probabilidad</vt:lpstr>
      <vt:lpstr>Tabla Impacto</vt:lpstr>
      <vt:lpstr>IMPACTO SEG D</vt:lpstr>
      <vt:lpstr>PROBABILIDAD R. CORRUPCIÓN</vt:lpstr>
      <vt:lpstr>Tabla Valoración controles</vt:lpstr>
      <vt:lpstr>VALORACIÓN DEL RIESGO DE CORRUP</vt:lpstr>
      <vt:lpstr>Clases de Riesgos</vt:lpstr>
      <vt:lpstr>EJEMPLO CONTROLES</vt:lpstr>
      <vt:lpstr>OPCIONES DE MANEJO DEL RIESGO</vt:lpstr>
      <vt:lpstr>'Amanezas y Vulnera Seg. Digital'!Área_de_impresión</vt:lpstr>
      <vt:lpstr>'Clases de Riesgos'!Área_de_impresión</vt:lpstr>
      <vt:lpstr>'CONTEXTO EXT, INT Y PROC'!Área_de_impresión</vt:lpstr>
      <vt:lpstr>'EJEMPLO CONTROLES'!Área_de_impresión</vt:lpstr>
      <vt:lpstr>'IMPACTO CORRUPCIÓN'!Área_de_impresión</vt:lpstr>
      <vt:lpstr>INSTRUCCIONES!Área_de_impresión</vt:lpstr>
      <vt:lpstr>'Inventario de activos de inf.'!Área_de_impresión</vt:lpstr>
      <vt:lpstr>'MAPA DE RIESGOS'!Área_de_impresión</vt:lpstr>
      <vt:lpstr>'OPCIONES DE MANEJO DEL RIESGO'!Área_de_impresión</vt:lpstr>
      <vt:lpstr>'PROBABILIDAD R. CORRUPCIÓN'!Área_de_impresión</vt:lpstr>
      <vt:lpstr>'Tabla Impacto'!Área_de_impresión</vt:lpstr>
      <vt:lpstr>'Tabla Probabilidad'!Área_de_impresión</vt:lpstr>
      <vt:lpstr>'VALORACIÓN DEL RIESGO DE CORRUP'!Área_de_impresión</vt:lpstr>
      <vt:lpstr>'CONTEXTO EXT, INT Y PROC'!Títulos_a_imprimir</vt:lpstr>
      <vt:lpstr>INSTRUCCIONES!Títulos_a_imprimir</vt:lpstr>
      <vt:lpstr>'MAPA DE RIESGOS'!Títulos_a_imprimir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Alexander Oliveros Paredes</dc:creator>
  <cp:keywords/>
  <dc:description/>
  <cp:lastModifiedBy>Doris Alicia Parrado Morales</cp:lastModifiedBy>
  <cp:revision/>
  <cp:lastPrinted>2022-05-10T00:49:35Z</cp:lastPrinted>
  <dcterms:created xsi:type="dcterms:W3CDTF">2018-01-09T21:04:09Z</dcterms:created>
  <dcterms:modified xsi:type="dcterms:W3CDTF">2022-05-18T16:56:48Z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0x01010019326445EB563C4490206962DF13F12B</vt:lpwstr>
  </property>
  <property fmtid="{D5CDD505-2E9C-101B-9397-08002B2CF9AE}" pid="3" name="MediaServiceImageTags">
    <vt:lpwstr/>
  </property>
</Properties>
</file>